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orage-ua.slu.se\common$\HUV\Forskningsprojekt\Ansökningar\2021\"/>
    </mc:Choice>
  </mc:AlternateContent>
  <bookViews>
    <workbookView xWindow="0" yWindow="0" windowWidth="19200" windowHeight="7020" tabRatio="923" activeTab="1"/>
  </bookViews>
  <sheets>
    <sheet name="1. Instruktion" sheetId="26" r:id="rId1"/>
    <sheet name="HUV info" sheetId="37" r:id="rId2"/>
    <sheet name="2. Grunddata" sheetId="29" r:id="rId3"/>
    <sheet name="3. Partner" sheetId="23" r:id="rId4"/>
    <sheet name="4. WP" sheetId="36" r:id="rId5"/>
    <sheet name="5. Lön" sheetId="22" r:id="rId6"/>
    <sheet name="6. Drift" sheetId="24" r:id="rId7"/>
    <sheet name="7. Utrustning" sheetId="31" r:id="rId8"/>
    <sheet name="8. Lokal" sheetId="32" r:id="rId9"/>
    <sheet name="9. Total" sheetId="25" r:id="rId10"/>
    <sheet name="10. Partner" sheetId="33" r:id="rId11"/>
    <sheet name="11. WP" sheetId="34" r:id="rId12"/>
    <sheet name="12. Indirekta" sheetId="27" r:id="rId13"/>
    <sheet name="13. Prisma" sheetId="35" r:id="rId14"/>
  </sheets>
  <definedNames>
    <definedName name="_xlnm._FilterDatabase" localSheetId="3" hidden="1">'3. Partner'!$B$12:$H$12</definedName>
    <definedName name="ADB">'10. Partner'!$B$638</definedName>
    <definedName name="AFB">'10. Partner'!$B$1958</definedName>
    <definedName name="AFBH">'10. Partner'!$B$2010</definedName>
    <definedName name="AR">'10. Partner'!$B$586</definedName>
    <definedName name="BIB">'10. Partner'!$B$2514</definedName>
    <definedName name="BT">'10. Partner'!$B$134</definedName>
    <definedName name="BVF">'10. Partner'!$B$2062</definedName>
    <definedName name="E10X">'10. Partner'!$B$3158</definedName>
    <definedName name="E11X">'10. Partner'!$B$3210</definedName>
    <definedName name="E12X">'10. Partner'!$B$3262</definedName>
    <definedName name="E13X">'10. Partner'!$B$3314</definedName>
    <definedName name="E14X">'10. Partner'!$B$3366</definedName>
    <definedName name="E15X">'10. Partner'!$B$3418</definedName>
    <definedName name="E16X">'10. Partner'!$B$3470</definedName>
    <definedName name="E17X">'10. Partner'!$B$3522</definedName>
    <definedName name="E18X">'10. Partner'!$B$3574</definedName>
    <definedName name="E19X">'10. Partner'!$B$3626</definedName>
    <definedName name="E1X">'10. Partner'!$B$2690</definedName>
    <definedName name="E20X">'10. Partner'!$B$3678</definedName>
    <definedName name="E21X">'10. Partner'!$B$3730</definedName>
    <definedName name="E22X">'10. Partner'!$B$3782</definedName>
    <definedName name="E23X">'10. Partner'!$B$3834</definedName>
    <definedName name="E24X">'10. Partner'!$B$3886</definedName>
    <definedName name="E25X">'10. Partner'!$B$3938</definedName>
    <definedName name="E26X">'10. Partner'!$B$3990</definedName>
    <definedName name="E27X">'10. Partner'!$B$4042</definedName>
    <definedName name="E28X">'10. Partner'!$B$4094</definedName>
    <definedName name="E29X">'10. Partner'!$B$4146</definedName>
    <definedName name="E2X">'10. Partner'!$B$2742</definedName>
    <definedName name="E30X">'10. Partner'!$B$4198</definedName>
    <definedName name="E3X">'10. Partner'!$B$2794</definedName>
    <definedName name="E4X">'10. Partner'!$B$2846</definedName>
    <definedName name="E5X">'10. Partner'!$B$2898</definedName>
    <definedName name="E6X">'10. Partner'!$B$2950</definedName>
    <definedName name="E7X">'10. Partner'!$B$3002</definedName>
    <definedName name="E8X">'10. Partner'!$B$3054</definedName>
    <definedName name="E94X">'10. Partner'!$B$4146</definedName>
    <definedName name="E9X">'10. Partner'!$B$3106</definedName>
    <definedName name="EKOLN">'10. Partner'!$B$690</definedName>
    <definedName name="EKOLS">'10. Partner'!$B$1298</definedName>
    <definedName name="EKON">'10. Partner'!$B$742</definedName>
    <definedName name="ESF">'10. Partner'!$B$1350</definedName>
    <definedName name="ESU">'10. Partner'!$B$186</definedName>
    <definedName name="ET">'10. Partner'!$B$794</definedName>
    <definedName name="EXALLA">'10. Partner'!$B$4248</definedName>
    <definedName name="GEM">'10. Partner'!$B$2616</definedName>
    <definedName name="HGEN">'10. Partner'!$B$2218</definedName>
    <definedName name="HMH">'10. Partner'!$B$2114</definedName>
    <definedName name="HUV">'10. Partner'!$B$2166</definedName>
    <definedName name="KV">'10. Partner'!$B$2270</definedName>
    <definedName name="LLF">'10. Partner'!$B$2322</definedName>
    <definedName name="LPF">'10. Partner'!$B$238</definedName>
    <definedName name="LTV">'10. Partner'!$B$548</definedName>
    <definedName name="LTVFAK">'10. Partner'!$B$548</definedName>
    <definedName name="MOMN">'10. Partner'!$B$846</definedName>
    <definedName name="MOMS">'10. Partner'!$B$1402</definedName>
    <definedName name="MS">'10. Partner'!$B$342</definedName>
    <definedName name="MV">'10. Partner'!$B$898</definedName>
    <definedName name="NCD">'10. Partner'!$B$2374</definedName>
    <definedName name="NJ">'10. Partner'!$B$1260</definedName>
    <definedName name="NJVN">'10. Partner'!$B$950</definedName>
    <definedName name="NJVV">'10. Partner'!$B$2426</definedName>
    <definedName name="OE">'10. Partner'!$B$290</definedName>
    <definedName name="S">'10. Partner'!$B$1920</definedName>
    <definedName name="SBT">'10. Partner'!$B$1454</definedName>
    <definedName name="SE">'10. Partner'!$B$1714</definedName>
    <definedName name="SES">'10. Partner'!$B$1506</definedName>
    <definedName name="SGV">'10. Partner'!$B$1558</definedName>
    <definedName name="SLUTOT">'10. Partner'!$B$2652</definedName>
    <definedName name="SMS">'10. Partner'!$B$1766</definedName>
    <definedName name="SMVN">'10. Partner'!$B$1002</definedName>
    <definedName name="SMVS">'10. Partner'!$B$1610</definedName>
    <definedName name="SOLL">'10. Partner'!$B$394</definedName>
    <definedName name="SOLN">'10. Partner'!$B$1054</definedName>
    <definedName name="SRH">'10. Partner'!$B$1662</definedName>
    <definedName name="SYSV">'10. Partner'!$B$1818</definedName>
    <definedName name="TEST">'10. Partner'!$B$189</definedName>
    <definedName name="TOP">'10. Partner'!$B$2</definedName>
    <definedName name="TOPP">'11. WP'!$B$2</definedName>
    <definedName name="TOT">'10. Partner'!$B$4282</definedName>
    <definedName name="UADM">'10. Partner'!$B$2566</definedName>
    <definedName name="VB">'10. Partner'!$B$1158</definedName>
    <definedName name="VF">'10. Partner'!$B$446</definedName>
    <definedName name="VFM">'10. Partner'!$B$1870</definedName>
    <definedName name="VH">'10. Partner'!$B$2476</definedName>
    <definedName name="VOM">'10. Partner'!$B$1106</definedName>
    <definedName name="WP10A">'11. WP'!$B$529</definedName>
    <definedName name="WP1A">'11. WP'!$B$61</definedName>
    <definedName name="WP2A">'11. WP'!$B$113</definedName>
    <definedName name="WP3A">'11. WP'!$B$165</definedName>
    <definedName name="WP4A">'11. WP'!$B$217</definedName>
    <definedName name="WP5A">'11. WP'!$B$269</definedName>
    <definedName name="WP6A">'11. WP'!$B$321</definedName>
    <definedName name="WP7A">'11. WP'!$B$373</definedName>
    <definedName name="WP8A">'11. WP'!$B$425</definedName>
    <definedName name="WP9A">'11. WP'!$B$477</definedName>
    <definedName name="VPE">'10. Partner'!$B$1210</definedName>
    <definedName name="WPTOT">'11. WP'!$B$581</definedName>
    <definedName name="VSB">'10. Partner'!$B$498</definedName>
  </definedNames>
  <calcPr calcId="162913"/>
</workbook>
</file>

<file path=xl/calcChain.xml><?xml version="1.0" encoding="utf-8"?>
<calcChain xmlns="http://schemas.openxmlformats.org/spreadsheetml/2006/main">
  <c r="E18" i="32" l="1"/>
  <c r="E34" i="24"/>
  <c r="E31" i="24"/>
  <c r="E28" i="24"/>
  <c r="E23" i="24"/>
  <c r="B36" i="24"/>
  <c r="B35" i="24"/>
  <c r="B34" i="24"/>
  <c r="B33" i="24"/>
  <c r="B32" i="24"/>
  <c r="B31" i="24"/>
  <c r="B30" i="24"/>
  <c r="B29" i="24"/>
  <c r="B28" i="24"/>
  <c r="B27" i="24"/>
  <c r="B26" i="24"/>
  <c r="B25" i="24"/>
  <c r="B24" i="24"/>
  <c r="B23" i="24"/>
  <c r="E52" i="22"/>
  <c r="E48" i="22"/>
  <c r="E49" i="22"/>
  <c r="E45" i="22"/>
  <c r="E44" i="22"/>
  <c r="E34" i="22"/>
  <c r="E37" i="22"/>
  <c r="E32" i="22"/>
  <c r="B52" i="22"/>
  <c r="B51" i="22"/>
  <c r="B50" i="22"/>
  <c r="B49" i="22"/>
  <c r="B48" i="22"/>
  <c r="B47" i="22"/>
  <c r="B46" i="22"/>
  <c r="B45" i="22"/>
  <c r="B44" i="22"/>
  <c r="B43" i="22"/>
  <c r="B42" i="22"/>
  <c r="B41" i="22"/>
  <c r="B40" i="22"/>
  <c r="B39" i="22"/>
  <c r="B38" i="22"/>
  <c r="B37" i="22"/>
  <c r="B36" i="22"/>
  <c r="B35" i="22"/>
  <c r="B34" i="22"/>
  <c r="B33" i="22"/>
  <c r="B25" i="22"/>
  <c r="L33" i="34" l="1"/>
  <c r="K58" i="23" l="1"/>
  <c r="J15" i="34" l="1"/>
  <c r="I16" i="33"/>
  <c r="L501" i="34"/>
  <c r="L449" i="34"/>
  <c r="J23" i="34" s="1"/>
  <c r="L397" i="34"/>
  <c r="J22" i="34" s="1"/>
  <c r="L345" i="34"/>
  <c r="J21" i="34" s="1"/>
  <c r="L293" i="34"/>
  <c r="J20" i="34" s="1"/>
  <c r="L241" i="34"/>
  <c r="J19" i="34" s="1"/>
  <c r="L189" i="34"/>
  <c r="J18" i="34" s="1"/>
  <c r="L137" i="34"/>
  <c r="J17" i="34" s="1"/>
  <c r="L85" i="34"/>
  <c r="J16" i="34" s="1"/>
  <c r="J24" i="34" l="1"/>
  <c r="L553" i="34"/>
  <c r="J25" i="34" s="1"/>
  <c r="C353" i="33"/>
  <c r="C314" i="33"/>
  <c r="C301" i="33"/>
  <c r="C262" i="33"/>
  <c r="C249" i="33"/>
  <c r="C210" i="33"/>
  <c r="C197" i="33"/>
  <c r="C158" i="33"/>
  <c r="C145" i="33"/>
  <c r="C106" i="33"/>
  <c r="K17" i="23" l="1"/>
  <c r="K18" i="23"/>
  <c r="K19" i="23"/>
  <c r="K20" i="23"/>
  <c r="K21" i="23"/>
  <c r="K22" i="23"/>
  <c r="K23" i="23"/>
  <c r="K24" i="23"/>
  <c r="K25" i="23"/>
  <c r="K26" i="23"/>
  <c r="K27" i="23"/>
  <c r="K28" i="23"/>
  <c r="K29" i="23"/>
  <c r="K30" i="23"/>
  <c r="K31" i="23"/>
  <c r="K32" i="23"/>
  <c r="K33" i="23"/>
  <c r="K34" i="23"/>
  <c r="K16" i="23"/>
  <c r="C4170" i="33"/>
  <c r="C4118" i="33"/>
  <c r="C4066" i="33"/>
  <c r="C4014" i="33"/>
  <c r="C3962" i="33"/>
  <c r="C3910" i="33"/>
  <c r="C3858" i="33"/>
  <c r="C3806" i="33"/>
  <c r="C3754" i="33"/>
  <c r="C3702" i="33"/>
  <c r="C3650" i="33"/>
  <c r="C3598" i="33"/>
  <c r="C3546" i="33"/>
  <c r="C3494" i="33"/>
  <c r="C3442" i="33"/>
  <c r="C3390" i="33"/>
  <c r="C3338" i="33"/>
  <c r="C3286" i="33"/>
  <c r="C3234" i="33"/>
  <c r="C3182" i="33"/>
  <c r="C3130" i="33"/>
  <c r="C3078" i="33"/>
  <c r="C3026" i="33"/>
  <c r="C2974" i="33"/>
  <c r="C2922" i="33"/>
  <c r="C2870" i="33"/>
  <c r="B4196" i="33"/>
  <c r="B4190" i="33"/>
  <c r="B4188" i="33"/>
  <c r="B4182" i="33"/>
  <c r="B4181" i="33"/>
  <c r="B4180" i="33"/>
  <c r="B4178" i="33"/>
  <c r="B4177" i="33"/>
  <c r="B4176" i="33"/>
  <c r="B4172" i="33"/>
  <c r="B4144" i="33"/>
  <c r="B4138" i="33"/>
  <c r="B4136" i="33"/>
  <c r="B4130" i="33"/>
  <c r="B4129" i="33"/>
  <c r="B4128" i="33"/>
  <c r="B4126" i="33"/>
  <c r="B4125" i="33"/>
  <c r="B4124" i="33"/>
  <c r="B4120" i="33"/>
  <c r="B4092" i="33"/>
  <c r="B4086" i="33"/>
  <c r="B4084" i="33"/>
  <c r="B4078" i="33"/>
  <c r="B4077" i="33"/>
  <c r="B4076" i="33"/>
  <c r="B4074" i="33"/>
  <c r="B4073" i="33"/>
  <c r="B4072" i="33"/>
  <c r="B4068" i="33"/>
  <c r="B4040" i="33"/>
  <c r="B4034" i="33"/>
  <c r="B4032" i="33"/>
  <c r="B4026" i="33"/>
  <c r="B4025" i="33"/>
  <c r="B4024" i="33"/>
  <c r="B4022" i="33"/>
  <c r="B4021" i="33"/>
  <c r="B4020" i="33"/>
  <c r="B4016" i="33"/>
  <c r="B3988" i="33"/>
  <c r="B3982" i="33"/>
  <c r="B3980" i="33"/>
  <c r="B3974" i="33"/>
  <c r="B3973" i="33"/>
  <c r="B3972" i="33"/>
  <c r="B3970" i="33"/>
  <c r="B3969" i="33"/>
  <c r="B3968" i="33"/>
  <c r="B3964" i="33"/>
  <c r="B3936" i="33"/>
  <c r="B3930" i="33"/>
  <c r="B3928" i="33"/>
  <c r="B3922" i="33"/>
  <c r="B3921" i="33"/>
  <c r="B3920" i="33"/>
  <c r="B3918" i="33"/>
  <c r="B3917" i="33"/>
  <c r="B3916" i="33"/>
  <c r="B3912" i="33"/>
  <c r="B3884" i="33"/>
  <c r="B3878" i="33"/>
  <c r="B3876" i="33"/>
  <c r="B3870" i="33"/>
  <c r="B3869" i="33"/>
  <c r="B3868" i="33"/>
  <c r="B3866" i="33"/>
  <c r="B3865" i="33"/>
  <c r="B3864" i="33"/>
  <c r="B3860" i="33"/>
  <c r="B3832" i="33"/>
  <c r="B3826" i="33"/>
  <c r="B3824" i="33"/>
  <c r="B3818" i="33"/>
  <c r="B3817" i="33"/>
  <c r="B3816" i="33"/>
  <c r="B3814" i="33"/>
  <c r="B3813" i="33"/>
  <c r="B3812" i="33"/>
  <c r="B3808" i="33"/>
  <c r="B3780" i="33"/>
  <c r="B3774" i="33"/>
  <c r="B3772" i="33"/>
  <c r="B3766" i="33"/>
  <c r="B3765" i="33"/>
  <c r="B3764" i="33"/>
  <c r="B3762" i="33"/>
  <c r="B3761" i="33"/>
  <c r="B3760" i="33"/>
  <c r="B3756" i="33"/>
  <c r="B3728" i="33"/>
  <c r="B3722" i="33"/>
  <c r="B3720" i="33"/>
  <c r="B3714" i="33"/>
  <c r="B3713" i="33"/>
  <c r="B3712" i="33"/>
  <c r="B3710" i="33"/>
  <c r="B3709" i="33"/>
  <c r="B3708" i="33"/>
  <c r="B3704" i="33"/>
  <c r="B3676" i="33"/>
  <c r="B3670" i="33"/>
  <c r="B3668" i="33"/>
  <c r="B3662" i="33"/>
  <c r="B3661" i="33"/>
  <c r="B3660" i="33"/>
  <c r="B3658" i="33"/>
  <c r="B3657" i="33"/>
  <c r="B3656" i="33"/>
  <c r="B3652" i="33"/>
  <c r="B3624" i="33"/>
  <c r="B3618" i="33"/>
  <c r="B3616" i="33"/>
  <c r="B3610" i="33"/>
  <c r="B3609" i="33"/>
  <c r="B3608" i="33"/>
  <c r="B3606" i="33"/>
  <c r="B3605" i="33"/>
  <c r="B3604" i="33"/>
  <c r="B3600" i="33"/>
  <c r="B3572" i="33"/>
  <c r="B3566" i="33"/>
  <c r="B3564" i="33"/>
  <c r="B3558" i="33"/>
  <c r="B3557" i="33"/>
  <c r="B3556" i="33"/>
  <c r="B3554" i="33"/>
  <c r="B3553" i="33"/>
  <c r="B3552" i="33"/>
  <c r="B3548" i="33"/>
  <c r="B3520" i="33"/>
  <c r="B3514" i="33"/>
  <c r="B3512" i="33"/>
  <c r="B3506" i="33"/>
  <c r="B3505" i="33"/>
  <c r="B3504" i="33"/>
  <c r="B3502" i="33"/>
  <c r="B3501" i="33"/>
  <c r="B3500" i="33"/>
  <c r="B3496" i="33"/>
  <c r="B3468" i="33"/>
  <c r="B3462" i="33"/>
  <c r="B3460" i="33"/>
  <c r="B3454" i="33"/>
  <c r="B3453" i="33"/>
  <c r="B3452" i="33"/>
  <c r="B3450" i="33"/>
  <c r="B3449" i="33"/>
  <c r="B3448" i="33"/>
  <c r="B3444" i="33"/>
  <c r="B3416" i="33"/>
  <c r="B3410" i="33"/>
  <c r="B3408" i="33"/>
  <c r="B3402" i="33"/>
  <c r="B3401" i="33"/>
  <c r="B3400" i="33"/>
  <c r="B3398" i="33"/>
  <c r="B3397" i="33"/>
  <c r="B3396" i="33"/>
  <c r="B3392" i="33"/>
  <c r="B3364" i="33"/>
  <c r="B3358" i="33"/>
  <c r="B3356" i="33"/>
  <c r="B3350" i="33"/>
  <c r="B3349" i="33"/>
  <c r="B3348" i="33"/>
  <c r="B3346" i="33"/>
  <c r="B3345" i="33"/>
  <c r="B3344" i="33"/>
  <c r="B3340" i="33"/>
  <c r="B3312" i="33"/>
  <c r="B3306" i="33"/>
  <c r="B3304" i="33"/>
  <c r="B3298" i="33"/>
  <c r="B3297" i="33"/>
  <c r="B3296" i="33"/>
  <c r="B3294" i="33"/>
  <c r="B3293" i="33"/>
  <c r="B3292" i="33"/>
  <c r="B3288" i="33"/>
  <c r="B3260" i="33"/>
  <c r="B3254" i="33"/>
  <c r="B3252" i="33"/>
  <c r="B3246" i="33"/>
  <c r="B3245" i="33"/>
  <c r="B3244" i="33"/>
  <c r="B3242" i="33"/>
  <c r="B3241" i="33"/>
  <c r="B3240" i="33"/>
  <c r="B3236" i="33"/>
  <c r="B3208" i="33"/>
  <c r="B3202" i="33"/>
  <c r="B3200" i="33"/>
  <c r="B3194" i="33"/>
  <c r="B3193" i="33"/>
  <c r="B3192" i="33"/>
  <c r="B3190" i="33"/>
  <c r="B3189" i="33"/>
  <c r="B3188" i="33"/>
  <c r="B3184" i="33"/>
  <c r="B3156" i="33"/>
  <c r="B3150" i="33"/>
  <c r="B3148" i="33"/>
  <c r="B3142" i="33"/>
  <c r="B3141" i="33"/>
  <c r="B3140" i="33"/>
  <c r="B3138" i="33"/>
  <c r="B3137" i="33"/>
  <c r="B3136" i="33"/>
  <c r="B3132" i="33"/>
  <c r="B3104" i="33"/>
  <c r="B3098" i="33"/>
  <c r="B3096" i="33"/>
  <c r="B3090" i="33"/>
  <c r="B3089" i="33"/>
  <c r="B3088" i="33"/>
  <c r="B3086" i="33"/>
  <c r="B3085" i="33"/>
  <c r="B3084" i="33"/>
  <c r="B3080" i="33"/>
  <c r="B3052" i="33"/>
  <c r="B3046" i="33"/>
  <c r="B3044" i="33"/>
  <c r="B3038" i="33"/>
  <c r="B3037" i="33"/>
  <c r="B3036" i="33"/>
  <c r="B3034" i="33"/>
  <c r="B3033" i="33"/>
  <c r="B3032" i="33"/>
  <c r="B3028" i="33"/>
  <c r="B3000" i="33"/>
  <c r="B2994" i="33"/>
  <c r="B2992" i="33"/>
  <c r="B2986" i="33"/>
  <c r="B2985" i="33"/>
  <c r="B2984" i="33"/>
  <c r="B2982" i="33"/>
  <c r="B2981" i="33"/>
  <c r="B2980" i="33"/>
  <c r="B2976" i="33"/>
  <c r="B2948" i="33"/>
  <c r="B2942" i="33"/>
  <c r="B2940" i="33"/>
  <c r="B2934" i="33"/>
  <c r="B2933" i="33"/>
  <c r="B2932" i="33"/>
  <c r="B2930" i="33"/>
  <c r="B2929" i="33"/>
  <c r="B2928" i="33"/>
  <c r="B2924" i="33"/>
  <c r="B2896" i="33"/>
  <c r="B2890" i="33"/>
  <c r="B2888" i="33"/>
  <c r="B2882" i="33"/>
  <c r="B2881" i="33"/>
  <c r="B2880" i="33"/>
  <c r="B2878" i="33"/>
  <c r="B2877" i="33"/>
  <c r="B2876" i="33"/>
  <c r="B2872" i="33"/>
  <c r="E54" i="22"/>
  <c r="B54" i="22"/>
  <c r="B53" i="22"/>
  <c r="C2662" i="33"/>
  <c r="B2688" i="33"/>
  <c r="B2682" i="33"/>
  <c r="B2680" i="33"/>
  <c r="B2674" i="33"/>
  <c r="B2673" i="33"/>
  <c r="B2672" i="33"/>
  <c r="B2670" i="33"/>
  <c r="B2669" i="33"/>
  <c r="B2668" i="33"/>
  <c r="B2664" i="33"/>
  <c r="C2818" i="33"/>
  <c r="B2844" i="33"/>
  <c r="B2838" i="33"/>
  <c r="B2836" i="33"/>
  <c r="B2830" i="33"/>
  <c r="B2829" i="33"/>
  <c r="B2828" i="33"/>
  <c r="B2826" i="33"/>
  <c r="B2825" i="33"/>
  <c r="B2824" i="33"/>
  <c r="B2820" i="33"/>
  <c r="C2766" i="33"/>
  <c r="B2792" i="33"/>
  <c r="B2786" i="33"/>
  <c r="B2784" i="33"/>
  <c r="B2778" i="33"/>
  <c r="B2777" i="33"/>
  <c r="B2776" i="33"/>
  <c r="B2774" i="33"/>
  <c r="B2773" i="33"/>
  <c r="B2772" i="33"/>
  <c r="B2768" i="33"/>
  <c r="B17" i="31"/>
  <c r="B18" i="31"/>
  <c r="AE26" i="22" l="1"/>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43" i="22"/>
  <c r="AE144" i="22"/>
  <c r="AE145" i="22"/>
  <c r="AE146" i="22"/>
  <c r="AE147" i="22"/>
  <c r="AE148" i="22"/>
  <c r="AE149" i="22"/>
  <c r="AE150" i="22"/>
  <c r="AE151" i="22"/>
  <c r="AE25" i="22"/>
  <c r="J68" i="33"/>
  <c r="G2753" i="33" s="1"/>
  <c r="J69" i="33"/>
  <c r="J70" i="33"/>
  <c r="J71" i="33"/>
  <c r="G2870" i="33" s="1"/>
  <c r="J72" i="33"/>
  <c r="J73" i="33"/>
  <c r="J74" i="33"/>
  <c r="J75" i="33"/>
  <c r="G3078" i="33" s="1"/>
  <c r="J76" i="33"/>
  <c r="J77" i="33"/>
  <c r="J78" i="33"/>
  <c r="J79" i="33"/>
  <c r="G3286" i="33" s="1"/>
  <c r="J80" i="33"/>
  <c r="J81" i="33"/>
  <c r="J82" i="33"/>
  <c r="J83" i="33"/>
  <c r="G3494" i="33" s="1"/>
  <c r="J84" i="33"/>
  <c r="J85" i="33"/>
  <c r="J86" i="33"/>
  <c r="J87" i="33"/>
  <c r="G3702" i="33" s="1"/>
  <c r="J88" i="33"/>
  <c r="J89" i="33"/>
  <c r="J90" i="33"/>
  <c r="J91" i="33"/>
  <c r="J92" i="33"/>
  <c r="J93" i="33"/>
  <c r="J94" i="33"/>
  <c r="J95" i="33"/>
  <c r="J96" i="33"/>
  <c r="J67" i="33"/>
  <c r="G4105" i="33" l="1"/>
  <c r="G4066" i="33"/>
  <c r="G3897" i="33"/>
  <c r="G3858" i="33"/>
  <c r="G3689" i="33"/>
  <c r="G3650" i="33"/>
  <c r="G3481" i="33"/>
  <c r="G3442" i="33"/>
  <c r="G3273" i="33"/>
  <c r="G3234" i="33"/>
  <c r="G3065" i="33"/>
  <c r="G3026" i="33"/>
  <c r="G2857" i="33"/>
  <c r="G2818" i="33"/>
  <c r="G3845" i="33"/>
  <c r="G3806" i="33"/>
  <c r="G3429" i="33"/>
  <c r="G3390" i="33"/>
  <c r="G2805" i="33"/>
  <c r="G2766" i="33"/>
  <c r="G4209" i="33"/>
  <c r="G4170" i="33"/>
  <c r="G4001" i="33"/>
  <c r="G3962" i="33"/>
  <c r="G3793" i="33"/>
  <c r="G3754" i="33"/>
  <c r="G3585" i="33"/>
  <c r="G3546" i="33"/>
  <c r="G3377" i="33"/>
  <c r="G3338" i="33"/>
  <c r="G3169" i="33"/>
  <c r="G3130" i="33"/>
  <c r="G2961" i="33"/>
  <c r="G2922" i="33"/>
  <c r="G4053" i="33"/>
  <c r="G4014" i="33"/>
  <c r="G3637" i="33"/>
  <c r="G3598" i="33"/>
  <c r="G3221" i="33"/>
  <c r="G3182" i="33"/>
  <c r="G3013" i="33"/>
  <c r="G2974" i="33"/>
  <c r="G4157" i="33"/>
  <c r="G4118" i="33"/>
  <c r="G3949" i="33"/>
  <c r="G3910" i="33"/>
  <c r="G2701" i="33"/>
  <c r="G2662" i="33"/>
  <c r="AE152" i="22"/>
  <c r="G2714" i="33"/>
  <c r="G2909" i="33"/>
  <c r="G3117" i="33"/>
  <c r="G3325" i="33"/>
  <c r="G3533" i="33"/>
  <c r="G3741" i="33"/>
  <c r="K60" i="23" l="1"/>
  <c r="BI7" i="27" s="1"/>
  <c r="K61" i="23"/>
  <c r="BJ7" i="27" s="1"/>
  <c r="K62" i="23"/>
  <c r="BK7" i="27" s="1"/>
  <c r="K63" i="23"/>
  <c r="BL7" i="27" s="1"/>
  <c r="K64" i="23"/>
  <c r="BM7" i="27" s="1"/>
  <c r="K65" i="23"/>
  <c r="BN7" i="27" s="1"/>
  <c r="K66" i="23"/>
  <c r="BO7" i="27" s="1"/>
  <c r="K67" i="23"/>
  <c r="BP7" i="27" s="1"/>
  <c r="K68" i="23"/>
  <c r="BQ7" i="27" s="1"/>
  <c r="K69" i="23"/>
  <c r="BR7" i="27" s="1"/>
  <c r="K70" i="23"/>
  <c r="BS7" i="27" s="1"/>
  <c r="K71" i="23"/>
  <c r="BT7" i="27" s="1"/>
  <c r="K72" i="23"/>
  <c r="BU7" i="27" s="1"/>
  <c r="K73" i="23"/>
  <c r="BV7" i="27" s="1"/>
  <c r="K74" i="23"/>
  <c r="BW7" i="27" s="1"/>
  <c r="K75" i="23"/>
  <c r="BX7" i="27" s="1"/>
  <c r="K76" i="23"/>
  <c r="BY7" i="27" s="1"/>
  <c r="K77" i="23"/>
  <c r="BZ7" i="27" s="1"/>
  <c r="K78" i="23"/>
  <c r="CA7" i="27" s="1"/>
  <c r="K79" i="23"/>
  <c r="CB7" i="27" s="1"/>
  <c r="K80" i="23"/>
  <c r="CC7" i="27" s="1"/>
  <c r="K81" i="23"/>
  <c r="CD7" i="27" s="1"/>
  <c r="K82" i="23"/>
  <c r="CE7" i="27" s="1"/>
  <c r="K83" i="23"/>
  <c r="CF7" i="27" s="1"/>
  <c r="K84" i="23"/>
  <c r="CG7" i="27" s="1"/>
  <c r="K85" i="23"/>
  <c r="CH7" i="27" s="1"/>
  <c r="K86" i="23"/>
  <c r="CI7" i="27" s="1"/>
  <c r="K87" i="23"/>
  <c r="CJ7" i="27" s="1"/>
  <c r="K59" i="23"/>
  <c r="BH7" i="27" s="1"/>
  <c r="K14" i="23"/>
  <c r="K15" i="23"/>
  <c r="K35" i="23"/>
  <c r="K36" i="23"/>
  <c r="K37" i="23"/>
  <c r="K38" i="23"/>
  <c r="K39" i="23"/>
  <c r="K40" i="23"/>
  <c r="K41" i="23"/>
  <c r="K42" i="23"/>
  <c r="K43" i="23"/>
  <c r="K44" i="23"/>
  <c r="K45" i="23"/>
  <c r="K46" i="23"/>
  <c r="K47" i="23"/>
  <c r="K48" i="23"/>
  <c r="K49" i="23"/>
  <c r="K50" i="23"/>
  <c r="K51" i="23"/>
  <c r="K52" i="23"/>
  <c r="K53" i="23"/>
  <c r="K54" i="23"/>
  <c r="K55" i="23"/>
  <c r="K56" i="23"/>
  <c r="K57" i="23"/>
  <c r="K13" i="23"/>
  <c r="Q46" i="22" l="1"/>
  <c r="Q38" i="22"/>
  <c r="AC33" i="22"/>
  <c r="AA50" i="22"/>
  <c r="Q51" i="22"/>
  <c r="AA42" i="22"/>
  <c r="AB46" i="22"/>
  <c r="AC50" i="22"/>
  <c r="AC42" i="22"/>
  <c r="Q43" i="22"/>
  <c r="AA47" i="22"/>
  <c r="AB51" i="22"/>
  <c r="AB43" i="22"/>
  <c r="AC47" i="22"/>
  <c r="AA34" i="22"/>
  <c r="AB38" i="22"/>
  <c r="AC34" i="22"/>
  <c r="Q50" i="22"/>
  <c r="Q35" i="22"/>
  <c r="AA39" i="22"/>
  <c r="AB35" i="22"/>
  <c r="AC39" i="22"/>
  <c r="Q49" i="22"/>
  <c r="Q42" i="22"/>
  <c r="Q34" i="22"/>
  <c r="AA46" i="22"/>
  <c r="AA38" i="22"/>
  <c r="AB50" i="22"/>
  <c r="AB42" i="22"/>
  <c r="AB34" i="22"/>
  <c r="AC46" i="22"/>
  <c r="AC38" i="22"/>
  <c r="Q47" i="22"/>
  <c r="Q39" i="22"/>
  <c r="AA51" i="22"/>
  <c r="AA43" i="22"/>
  <c r="AA35" i="22"/>
  <c r="AB47" i="22"/>
  <c r="AB39" i="22"/>
  <c r="AC51" i="22"/>
  <c r="AC43" i="22"/>
  <c r="AC35" i="22"/>
  <c r="Q45" i="22"/>
  <c r="Q41" i="22"/>
  <c r="Q37" i="22"/>
  <c r="Q33" i="22"/>
  <c r="AA49" i="22"/>
  <c r="AA45" i="22"/>
  <c r="AA41" i="22"/>
  <c r="AA37" i="22"/>
  <c r="AA33" i="22"/>
  <c r="AB49" i="22"/>
  <c r="AB45" i="22"/>
  <c r="AB41" i="22"/>
  <c r="AB37" i="22"/>
  <c r="AB33" i="22"/>
  <c r="AC49" i="22"/>
  <c r="AC45" i="22"/>
  <c r="AC41" i="22"/>
  <c r="AC37" i="22"/>
  <c r="BG7" i="27"/>
  <c r="S26" i="24"/>
  <c r="S30" i="24"/>
  <c r="S34" i="24"/>
  <c r="R26" i="24"/>
  <c r="R30" i="24"/>
  <c r="R34" i="24"/>
  <c r="S23" i="24"/>
  <c r="S27" i="24"/>
  <c r="S24" i="24"/>
  <c r="S28" i="24"/>
  <c r="S32" i="24"/>
  <c r="S36" i="24"/>
  <c r="R24" i="24"/>
  <c r="R28" i="24"/>
  <c r="R32" i="24"/>
  <c r="R36" i="24"/>
  <c r="S25" i="24"/>
  <c r="S29" i="24"/>
  <c r="S33" i="24"/>
  <c r="R25" i="24"/>
  <c r="R29" i="24"/>
  <c r="R33" i="24"/>
  <c r="R35" i="24"/>
  <c r="S35" i="24"/>
  <c r="R23" i="24"/>
  <c r="R27" i="24"/>
  <c r="R31" i="24"/>
  <c r="S31" i="24"/>
  <c r="Q52" i="22"/>
  <c r="Q48" i="22"/>
  <c r="Q44" i="22"/>
  <c r="Q40" i="22"/>
  <c r="Q36" i="22"/>
  <c r="AA52" i="22"/>
  <c r="AA48" i="22"/>
  <c r="AA44" i="22"/>
  <c r="AA40" i="22"/>
  <c r="AA36" i="22"/>
  <c r="AB52" i="22"/>
  <c r="AB48" i="22"/>
  <c r="AB44" i="22"/>
  <c r="AB40" i="22"/>
  <c r="AB36" i="22"/>
  <c r="AC52" i="22"/>
  <c r="AC48" i="22"/>
  <c r="AC44" i="22"/>
  <c r="AC40" i="22"/>
  <c r="AC36" i="22"/>
  <c r="E19" i="32"/>
  <c r="E36" i="24"/>
  <c r="E35" i="24"/>
  <c r="E33" i="24"/>
  <c r="E32" i="24"/>
  <c r="E30" i="24"/>
  <c r="E29" i="24"/>
  <c r="E27" i="24"/>
  <c r="E26" i="24"/>
  <c r="E25" i="24"/>
  <c r="E24" i="24"/>
  <c r="E51" i="22"/>
  <c r="E50" i="22"/>
  <c r="E47" i="22"/>
  <c r="E46" i="22"/>
  <c r="E43" i="22"/>
  <c r="E42" i="22"/>
  <c r="E35" i="22"/>
  <c r="E36" i="22"/>
  <c r="E38" i="22"/>
  <c r="E39" i="22"/>
  <c r="E22" i="24" l="1"/>
  <c r="E21" i="24"/>
  <c r="E20" i="24"/>
  <c r="E19" i="24"/>
  <c r="E18" i="24"/>
  <c r="B32" i="22"/>
  <c r="E33" i="22"/>
  <c r="E31" i="22"/>
  <c r="E30" i="22"/>
  <c r="E29" i="22"/>
  <c r="E28" i="22"/>
  <c r="E27" i="22"/>
  <c r="E25" i="22"/>
  <c r="AB32" i="22" l="1"/>
  <c r="AA32" i="22"/>
  <c r="Q32" i="22"/>
  <c r="AC32" i="22"/>
  <c r="C25" i="29"/>
  <c r="C5" i="23" l="1"/>
  <c r="B31" i="22" l="1"/>
  <c r="C11" i="35"/>
  <c r="C50" i="27"/>
  <c r="C548" i="34"/>
  <c r="C496" i="34"/>
  <c r="C444" i="34"/>
  <c r="C392" i="34"/>
  <c r="C340" i="34"/>
  <c r="C288" i="34"/>
  <c r="C236" i="34"/>
  <c r="C184" i="34"/>
  <c r="C132" i="34"/>
  <c r="C80" i="34"/>
  <c r="C28" i="34"/>
  <c r="C8" i="34"/>
  <c r="C8" i="25"/>
  <c r="C5" i="32"/>
  <c r="C5" i="31"/>
  <c r="C5" i="24"/>
  <c r="C5" i="22"/>
  <c r="C5" i="36"/>
  <c r="C9" i="33"/>
  <c r="C4251" i="33"/>
  <c r="C4217" i="33"/>
  <c r="C4165" i="33"/>
  <c r="C4113" i="33"/>
  <c r="C4061" i="33"/>
  <c r="C4009" i="33"/>
  <c r="C3957" i="33"/>
  <c r="C3905" i="33"/>
  <c r="C3853" i="33"/>
  <c r="C3801" i="33"/>
  <c r="C3749" i="33"/>
  <c r="C3697" i="33"/>
  <c r="C3645" i="33"/>
  <c r="C3593" i="33"/>
  <c r="C3541" i="33"/>
  <c r="C3489" i="33"/>
  <c r="C3437" i="33"/>
  <c r="C3385" i="33"/>
  <c r="C3333" i="33"/>
  <c r="C3281" i="33"/>
  <c r="C3229" i="33"/>
  <c r="C3177" i="33"/>
  <c r="C3125" i="33"/>
  <c r="C3073" i="33"/>
  <c r="C3021" i="33"/>
  <c r="C2969" i="33"/>
  <c r="C2917" i="33"/>
  <c r="C2865" i="33"/>
  <c r="C2813" i="33"/>
  <c r="C2761" i="33"/>
  <c r="C2709" i="33"/>
  <c r="C2657" i="33"/>
  <c r="C2621" i="33"/>
  <c r="C2585" i="33"/>
  <c r="C2533" i="33"/>
  <c r="C2481" i="33"/>
  <c r="C2445" i="33"/>
  <c r="C2393" i="33"/>
  <c r="C2341" i="33"/>
  <c r="C2289" i="33"/>
  <c r="C2237" i="33"/>
  <c r="C2185" i="33"/>
  <c r="C2133" i="33"/>
  <c r="C2081" i="33"/>
  <c r="C2029" i="33"/>
  <c r="C1977" i="33"/>
  <c r="C1925" i="33"/>
  <c r="C1889" i="33"/>
  <c r="C1837" i="33"/>
  <c r="C1785" i="33"/>
  <c r="C1733" i="33"/>
  <c r="C1681" i="33"/>
  <c r="C1629" i="33"/>
  <c r="C1577" i="33"/>
  <c r="C1525" i="33"/>
  <c r="C1473" i="33"/>
  <c r="C1421" i="33"/>
  <c r="C1369" i="33"/>
  <c r="C1317" i="33"/>
  <c r="C1265" i="33"/>
  <c r="C1229" i="33"/>
  <c r="C1177" i="33"/>
  <c r="C1125" i="33"/>
  <c r="C1073" i="33"/>
  <c r="C1021" i="33"/>
  <c r="C969" i="33"/>
  <c r="C917" i="33"/>
  <c r="C865" i="33"/>
  <c r="C813" i="33"/>
  <c r="C761" i="33"/>
  <c r="C709" i="33"/>
  <c r="C657" i="33"/>
  <c r="C605" i="33"/>
  <c r="C553" i="33"/>
  <c r="C517" i="33"/>
  <c r="C465" i="33"/>
  <c r="C413" i="33"/>
  <c r="C361" i="33"/>
  <c r="C309" i="33"/>
  <c r="C257" i="33"/>
  <c r="C205" i="33"/>
  <c r="C153" i="33"/>
  <c r="C101" i="33"/>
  <c r="AB31" i="22" l="1"/>
  <c r="AC31" i="22"/>
  <c r="AA31" i="22"/>
  <c r="AO10" i="27"/>
  <c r="AO11" i="27"/>
  <c r="AO12" i="27"/>
  <c r="AO25" i="27"/>
  <c r="AO34" i="27"/>
  <c r="AO43" i="27"/>
  <c r="AK10" i="27"/>
  <c r="AK11" i="27"/>
  <c r="AK12" i="27"/>
  <c r="AK25" i="27"/>
  <c r="AK34" i="27"/>
  <c r="AK43" i="27"/>
  <c r="AF10" i="27"/>
  <c r="AF11" i="27"/>
  <c r="AF12" i="27"/>
  <c r="AF25" i="27"/>
  <c r="AF34" i="27"/>
  <c r="AF43" i="27"/>
  <c r="AC10" i="27"/>
  <c r="AC11" i="27"/>
  <c r="AC12" i="27"/>
  <c r="AC25" i="27"/>
  <c r="AC34" i="27"/>
  <c r="AC43" i="27"/>
  <c r="AA10" i="27"/>
  <c r="AA11" i="27"/>
  <c r="AA12" i="27"/>
  <c r="AA25" i="27"/>
  <c r="AA34" i="27"/>
  <c r="AA43" i="27"/>
  <c r="N10" i="27"/>
  <c r="N13" i="27" s="1"/>
  <c r="N15" i="27" s="1"/>
  <c r="N25" i="27"/>
  <c r="AO13" i="27" l="1"/>
  <c r="AO15" i="27" s="1"/>
  <c r="AK13" i="27"/>
  <c r="AK15" i="27" s="1"/>
  <c r="AA13" i="27"/>
  <c r="AA15" i="27" s="1"/>
  <c r="AC13" i="27"/>
  <c r="AC15" i="27" s="1"/>
  <c r="AF13" i="27"/>
  <c r="AF15" i="27" s="1"/>
  <c r="B2721" i="33"/>
  <c r="B2545" i="33"/>
  <c r="B2493" i="33"/>
  <c r="B2457" i="33"/>
  <c r="B2405" i="33"/>
  <c r="B2353" i="33"/>
  <c r="B2301" i="33"/>
  <c r="B2249" i="33"/>
  <c r="B2197" i="33"/>
  <c r="B2145" i="33"/>
  <c r="B2093" i="33"/>
  <c r="B2041" i="33"/>
  <c r="B1989" i="33"/>
  <c r="B1937" i="33"/>
  <c r="B1901" i="33"/>
  <c r="B1849" i="33"/>
  <c r="B1797" i="33"/>
  <c r="B1745" i="33"/>
  <c r="B1693" i="33"/>
  <c r="B1641" i="33"/>
  <c r="B1589" i="33"/>
  <c r="B1537" i="33"/>
  <c r="B1485" i="33"/>
  <c r="B1433" i="33"/>
  <c r="B1381" i="33"/>
  <c r="B1329" i="33"/>
  <c r="B1277" i="33"/>
  <c r="B1189" i="33"/>
  <c r="B1137" i="33"/>
  <c r="B1085" i="33"/>
  <c r="B1033" i="33"/>
  <c r="B981" i="33"/>
  <c r="B929" i="33"/>
  <c r="B877" i="33"/>
  <c r="B825" i="33"/>
  <c r="B773" i="33"/>
  <c r="B721" i="33"/>
  <c r="B669" i="33"/>
  <c r="B617" i="33"/>
  <c r="B565" i="33"/>
  <c r="B477" i="33"/>
  <c r="B425" i="33"/>
  <c r="B373" i="33"/>
  <c r="B321" i="33"/>
  <c r="B269" i="33"/>
  <c r="B217" i="33"/>
  <c r="B165" i="33"/>
  <c r="B560" i="34" l="1"/>
  <c r="L508" i="34"/>
  <c r="K508" i="34"/>
  <c r="J508" i="34"/>
  <c r="I508" i="34"/>
  <c r="H508" i="34"/>
  <c r="G508" i="34"/>
  <c r="F508" i="34"/>
  <c r="E508" i="34"/>
  <c r="D508" i="34"/>
  <c r="C508" i="34"/>
  <c r="B508" i="34"/>
  <c r="L456" i="34"/>
  <c r="K456" i="34"/>
  <c r="J456" i="34"/>
  <c r="I456" i="34"/>
  <c r="H456" i="34"/>
  <c r="G456" i="34"/>
  <c r="F456" i="34"/>
  <c r="E456" i="34"/>
  <c r="D456" i="34"/>
  <c r="C456" i="34"/>
  <c r="B456" i="34"/>
  <c r="L404" i="34"/>
  <c r="K404" i="34"/>
  <c r="J404" i="34"/>
  <c r="I404" i="34"/>
  <c r="H404" i="34"/>
  <c r="G404" i="34"/>
  <c r="F404" i="34"/>
  <c r="E404" i="34"/>
  <c r="D404" i="34"/>
  <c r="C404" i="34"/>
  <c r="B404" i="34"/>
  <c r="L352" i="34"/>
  <c r="K352" i="34"/>
  <c r="J352" i="34"/>
  <c r="I352" i="34"/>
  <c r="H352" i="34"/>
  <c r="G352" i="34"/>
  <c r="F352" i="34"/>
  <c r="E352" i="34"/>
  <c r="D352" i="34"/>
  <c r="C352" i="34"/>
  <c r="B352" i="34"/>
  <c r="L300" i="34"/>
  <c r="K300" i="34"/>
  <c r="J300" i="34"/>
  <c r="I300" i="34"/>
  <c r="H300" i="34"/>
  <c r="G300" i="34"/>
  <c r="F300" i="34"/>
  <c r="E300" i="34"/>
  <c r="D300" i="34"/>
  <c r="C300" i="34"/>
  <c r="B300" i="34"/>
  <c r="L248" i="34"/>
  <c r="K248" i="34"/>
  <c r="J248" i="34"/>
  <c r="I248" i="34"/>
  <c r="H248" i="34"/>
  <c r="G248" i="34"/>
  <c r="F248" i="34"/>
  <c r="E248" i="34"/>
  <c r="D248" i="34"/>
  <c r="C248" i="34"/>
  <c r="B248" i="34"/>
  <c r="L196" i="34"/>
  <c r="K196" i="34"/>
  <c r="J196" i="34"/>
  <c r="I196" i="34"/>
  <c r="H196" i="34"/>
  <c r="G196" i="34"/>
  <c r="F196" i="34"/>
  <c r="E196" i="34"/>
  <c r="D196" i="34"/>
  <c r="C196" i="34"/>
  <c r="B196" i="34"/>
  <c r="B144" i="34"/>
  <c r="B92" i="34"/>
  <c r="B2597" i="33"/>
  <c r="B2633" i="33"/>
  <c r="B1241" i="33"/>
  <c r="B529" i="33"/>
  <c r="M352" i="34" l="1"/>
  <c r="M508" i="34"/>
  <c r="M300" i="34"/>
  <c r="M248" i="34"/>
  <c r="M456" i="34"/>
  <c r="M196" i="34"/>
  <c r="M404" i="34"/>
  <c r="B49" i="31"/>
  <c r="B48" i="31"/>
  <c r="T19" i="24" l="1"/>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T92" i="24"/>
  <c r="T93" i="24"/>
  <c r="T94" i="24"/>
  <c r="T95" i="24"/>
  <c r="T96" i="24"/>
  <c r="T97" i="24"/>
  <c r="T98" i="24"/>
  <c r="T99" i="24"/>
  <c r="T100" i="24"/>
  <c r="T101" i="24"/>
  <c r="T18" i="24"/>
  <c r="EA11" i="24" l="1"/>
  <c r="DO11" i="24"/>
  <c r="DC11" i="24"/>
  <c r="CQ11" i="24"/>
  <c r="CE11" i="24"/>
  <c r="BS11" i="24"/>
  <c r="BG11" i="24"/>
  <c r="AU11" i="24"/>
  <c r="AI11" i="24"/>
  <c r="W11" i="24"/>
  <c r="L507" i="34" l="1"/>
  <c r="K507" i="34"/>
  <c r="J507" i="34"/>
  <c r="I507" i="34"/>
  <c r="H507" i="34"/>
  <c r="G507" i="34"/>
  <c r="F507" i="34"/>
  <c r="E507" i="34"/>
  <c r="D507" i="34"/>
  <c r="C507" i="34"/>
  <c r="B507" i="34"/>
  <c r="L455" i="34"/>
  <c r="K455" i="34"/>
  <c r="J455" i="34"/>
  <c r="I455" i="34"/>
  <c r="H455" i="34"/>
  <c r="G455" i="34"/>
  <c r="F455" i="34"/>
  <c r="E455" i="34"/>
  <c r="D455" i="34"/>
  <c r="C455" i="34"/>
  <c r="B455" i="34"/>
  <c r="L403" i="34"/>
  <c r="K403" i="34"/>
  <c r="J403" i="34"/>
  <c r="I403" i="34"/>
  <c r="H403" i="34"/>
  <c r="G403" i="34"/>
  <c r="F403" i="34"/>
  <c r="E403" i="34"/>
  <c r="D403" i="34"/>
  <c r="C403" i="34"/>
  <c r="B403" i="34"/>
  <c r="C402" i="34"/>
  <c r="D402" i="34"/>
  <c r="E402" i="34"/>
  <c r="F402" i="34"/>
  <c r="G402" i="34"/>
  <c r="H402" i="34"/>
  <c r="I402" i="34"/>
  <c r="J402" i="34"/>
  <c r="K402" i="34"/>
  <c r="L402" i="34"/>
  <c r="L351" i="34"/>
  <c r="K351" i="34"/>
  <c r="J351" i="34"/>
  <c r="I351" i="34"/>
  <c r="H351" i="34"/>
  <c r="G351" i="34"/>
  <c r="F351" i="34"/>
  <c r="E351" i="34"/>
  <c r="D351" i="34"/>
  <c r="C351" i="34"/>
  <c r="B351" i="34"/>
  <c r="L299" i="34"/>
  <c r="K299" i="34"/>
  <c r="J299" i="34"/>
  <c r="I299" i="34"/>
  <c r="H299" i="34"/>
  <c r="G299" i="34"/>
  <c r="F299" i="34"/>
  <c r="E299" i="34"/>
  <c r="D299" i="34"/>
  <c r="C299" i="34"/>
  <c r="B299" i="34"/>
  <c r="L247" i="34"/>
  <c r="K247" i="34"/>
  <c r="J247" i="34"/>
  <c r="I247" i="34"/>
  <c r="H247" i="34"/>
  <c r="G247" i="34"/>
  <c r="F247" i="34"/>
  <c r="E247" i="34"/>
  <c r="D247" i="34"/>
  <c r="C247" i="34"/>
  <c r="B247" i="34"/>
  <c r="L195" i="34"/>
  <c r="K195" i="34"/>
  <c r="J195" i="34"/>
  <c r="I195" i="34"/>
  <c r="H195" i="34"/>
  <c r="G195" i="34"/>
  <c r="F195" i="34"/>
  <c r="E195" i="34"/>
  <c r="D195" i="34"/>
  <c r="C195" i="34"/>
  <c r="B195" i="34"/>
  <c r="B143" i="34"/>
  <c r="B91" i="34"/>
  <c r="L2575" i="33"/>
  <c r="K2575" i="33"/>
  <c r="J2575" i="33"/>
  <c r="I2575" i="33"/>
  <c r="H2575" i="33"/>
  <c r="G2575" i="33"/>
  <c r="F2575" i="33"/>
  <c r="E2575" i="33"/>
  <c r="D2575" i="33"/>
  <c r="C2575" i="33"/>
  <c r="B2575" i="33"/>
  <c r="M2574" i="33"/>
  <c r="M2573" i="33"/>
  <c r="M2572" i="33"/>
  <c r="M2571" i="33"/>
  <c r="M2570" i="33"/>
  <c r="L2523" i="33"/>
  <c r="K2523" i="33"/>
  <c r="J2523" i="33"/>
  <c r="I2523" i="33"/>
  <c r="H2523" i="33"/>
  <c r="G2523" i="33"/>
  <c r="F2523" i="33"/>
  <c r="E2523" i="33"/>
  <c r="D2523" i="33"/>
  <c r="C2523" i="33"/>
  <c r="B2523" i="33"/>
  <c r="M2522" i="33"/>
  <c r="M2521" i="33"/>
  <c r="M2520" i="33"/>
  <c r="M2519" i="33"/>
  <c r="M2518" i="33"/>
  <c r="L2435" i="33"/>
  <c r="K2435" i="33"/>
  <c r="J2435" i="33"/>
  <c r="I2435" i="33"/>
  <c r="H2435" i="33"/>
  <c r="G2435" i="33"/>
  <c r="F2435" i="33"/>
  <c r="E2435" i="33"/>
  <c r="D2435" i="33"/>
  <c r="C2435" i="33"/>
  <c r="B2435" i="33"/>
  <c r="M2434" i="33"/>
  <c r="M2433" i="33"/>
  <c r="M2432" i="33"/>
  <c r="M2431" i="33"/>
  <c r="M2430" i="33"/>
  <c r="L2383" i="33"/>
  <c r="K2383" i="33"/>
  <c r="J2383" i="33"/>
  <c r="I2383" i="33"/>
  <c r="H2383" i="33"/>
  <c r="G2383" i="33"/>
  <c r="F2383" i="33"/>
  <c r="E2383" i="33"/>
  <c r="D2383" i="33"/>
  <c r="C2383" i="33"/>
  <c r="B2383" i="33"/>
  <c r="M2382" i="33"/>
  <c r="M2381" i="33"/>
  <c r="M2380" i="33"/>
  <c r="M2379" i="33"/>
  <c r="M2378" i="33"/>
  <c r="L2331" i="33"/>
  <c r="K2331" i="33"/>
  <c r="J2331" i="33"/>
  <c r="I2331" i="33"/>
  <c r="H2331" i="33"/>
  <c r="G2331" i="33"/>
  <c r="F2331" i="33"/>
  <c r="E2331" i="33"/>
  <c r="D2331" i="33"/>
  <c r="C2331" i="33"/>
  <c r="B2331" i="33"/>
  <c r="M2330" i="33"/>
  <c r="M2329" i="33"/>
  <c r="M2328" i="33"/>
  <c r="M2327" i="33"/>
  <c r="M2326" i="33"/>
  <c r="L2279" i="33"/>
  <c r="K2279" i="33"/>
  <c r="J2279" i="33"/>
  <c r="I2279" i="33"/>
  <c r="H2279" i="33"/>
  <c r="G2279" i="33"/>
  <c r="F2279" i="33"/>
  <c r="E2279" i="33"/>
  <c r="D2279" i="33"/>
  <c r="C2279" i="33"/>
  <c r="B2279" i="33"/>
  <c r="M2278" i="33"/>
  <c r="M2277" i="33"/>
  <c r="M2276" i="33"/>
  <c r="M2275" i="33"/>
  <c r="M2274" i="33"/>
  <c r="L2227" i="33"/>
  <c r="K2227" i="33"/>
  <c r="J2227" i="33"/>
  <c r="I2227" i="33"/>
  <c r="H2227" i="33"/>
  <c r="G2227" i="33"/>
  <c r="F2227" i="33"/>
  <c r="E2227" i="33"/>
  <c r="D2227" i="33"/>
  <c r="C2227" i="33"/>
  <c r="B2227" i="33"/>
  <c r="M2226" i="33"/>
  <c r="M2225" i="33"/>
  <c r="M2224" i="33"/>
  <c r="M2223" i="33"/>
  <c r="M2222" i="33"/>
  <c r="L2175" i="33"/>
  <c r="K2175" i="33"/>
  <c r="J2175" i="33"/>
  <c r="I2175" i="33"/>
  <c r="H2175" i="33"/>
  <c r="G2175" i="33"/>
  <c r="F2175" i="33"/>
  <c r="E2175" i="33"/>
  <c r="D2175" i="33"/>
  <c r="C2175" i="33"/>
  <c r="B2175" i="33"/>
  <c r="M2174" i="33"/>
  <c r="M2173" i="33"/>
  <c r="M2172" i="33"/>
  <c r="M2171" i="33"/>
  <c r="M2170" i="33"/>
  <c r="L2123" i="33"/>
  <c r="K2123" i="33"/>
  <c r="J2123" i="33"/>
  <c r="I2123" i="33"/>
  <c r="H2123" i="33"/>
  <c r="G2123" i="33"/>
  <c r="F2123" i="33"/>
  <c r="E2123" i="33"/>
  <c r="D2123" i="33"/>
  <c r="C2123" i="33"/>
  <c r="B2123" i="33"/>
  <c r="M2122" i="33"/>
  <c r="M2121" i="33"/>
  <c r="M2120" i="33"/>
  <c r="M2119" i="33"/>
  <c r="M2118" i="33"/>
  <c r="L2071" i="33"/>
  <c r="K2071" i="33"/>
  <c r="J2071" i="33"/>
  <c r="I2071" i="33"/>
  <c r="H2071" i="33"/>
  <c r="G2071" i="33"/>
  <c r="F2071" i="33"/>
  <c r="E2071" i="33"/>
  <c r="D2071" i="33"/>
  <c r="C2071" i="33"/>
  <c r="B2071" i="33"/>
  <c r="M2070" i="33"/>
  <c r="M2069" i="33"/>
  <c r="M2068" i="33"/>
  <c r="M2067" i="33"/>
  <c r="M2066" i="33"/>
  <c r="L2019" i="33"/>
  <c r="K2019" i="33"/>
  <c r="J2019" i="33"/>
  <c r="I2019" i="33"/>
  <c r="H2019" i="33"/>
  <c r="G2019" i="33"/>
  <c r="F2019" i="33"/>
  <c r="E2019" i="33"/>
  <c r="D2019" i="33"/>
  <c r="C2019" i="33"/>
  <c r="B2019" i="33"/>
  <c r="M2018" i="33"/>
  <c r="M2017" i="33"/>
  <c r="M2016" i="33"/>
  <c r="M2015" i="33"/>
  <c r="M2014" i="33"/>
  <c r="L1967" i="33"/>
  <c r="K1967" i="33"/>
  <c r="J1967" i="33"/>
  <c r="I1967" i="33"/>
  <c r="H1967" i="33"/>
  <c r="G1967" i="33"/>
  <c r="F1967" i="33"/>
  <c r="E1967" i="33"/>
  <c r="D1967" i="33"/>
  <c r="C1967" i="33"/>
  <c r="B1967" i="33"/>
  <c r="M1966" i="33"/>
  <c r="M1965" i="33"/>
  <c r="M1964" i="33"/>
  <c r="M1963" i="33"/>
  <c r="M1962" i="33"/>
  <c r="L1879" i="33"/>
  <c r="K1879" i="33"/>
  <c r="J1879" i="33"/>
  <c r="I1879" i="33"/>
  <c r="H1879" i="33"/>
  <c r="G1879" i="33"/>
  <c r="F1879" i="33"/>
  <c r="E1879" i="33"/>
  <c r="D1879" i="33"/>
  <c r="C1879" i="33"/>
  <c r="B1879" i="33"/>
  <c r="M1878" i="33"/>
  <c r="M1877" i="33"/>
  <c r="M1876" i="33"/>
  <c r="M1875" i="33"/>
  <c r="M1874" i="33"/>
  <c r="L1827" i="33"/>
  <c r="K1827" i="33"/>
  <c r="J1827" i="33"/>
  <c r="I1827" i="33"/>
  <c r="H1827" i="33"/>
  <c r="G1827" i="33"/>
  <c r="F1827" i="33"/>
  <c r="E1827" i="33"/>
  <c r="D1827" i="33"/>
  <c r="C1827" i="33"/>
  <c r="B1827" i="33"/>
  <c r="M1826" i="33"/>
  <c r="M1825" i="33"/>
  <c r="M1824" i="33"/>
  <c r="M1823" i="33"/>
  <c r="M1822" i="33"/>
  <c r="L1775" i="33"/>
  <c r="K1775" i="33"/>
  <c r="J1775" i="33"/>
  <c r="I1775" i="33"/>
  <c r="H1775" i="33"/>
  <c r="G1775" i="33"/>
  <c r="F1775" i="33"/>
  <c r="E1775" i="33"/>
  <c r="D1775" i="33"/>
  <c r="C1775" i="33"/>
  <c r="B1775" i="33"/>
  <c r="M1774" i="33"/>
  <c r="M1773" i="33"/>
  <c r="M1772" i="33"/>
  <c r="M1771" i="33"/>
  <c r="M1770" i="33"/>
  <c r="L1723" i="33"/>
  <c r="K1723" i="33"/>
  <c r="J1723" i="33"/>
  <c r="I1723" i="33"/>
  <c r="H1723" i="33"/>
  <c r="G1723" i="33"/>
  <c r="F1723" i="33"/>
  <c r="E1723" i="33"/>
  <c r="D1723" i="33"/>
  <c r="C1723" i="33"/>
  <c r="B1723" i="33"/>
  <c r="M1722" i="33"/>
  <c r="M1721" i="33"/>
  <c r="M1720" i="33"/>
  <c r="M1719" i="33"/>
  <c r="M1718" i="33"/>
  <c r="L1671" i="33"/>
  <c r="K1671" i="33"/>
  <c r="J1671" i="33"/>
  <c r="I1671" i="33"/>
  <c r="H1671" i="33"/>
  <c r="G1671" i="33"/>
  <c r="F1671" i="33"/>
  <c r="E1671" i="33"/>
  <c r="D1671" i="33"/>
  <c r="C1671" i="33"/>
  <c r="B1671" i="33"/>
  <c r="M1670" i="33"/>
  <c r="M1669" i="33"/>
  <c r="M1668" i="33"/>
  <c r="M1667" i="33"/>
  <c r="M1666" i="33"/>
  <c r="L1619" i="33"/>
  <c r="K1619" i="33"/>
  <c r="J1619" i="33"/>
  <c r="I1619" i="33"/>
  <c r="H1619" i="33"/>
  <c r="G1619" i="33"/>
  <c r="F1619" i="33"/>
  <c r="E1619" i="33"/>
  <c r="D1619" i="33"/>
  <c r="C1619" i="33"/>
  <c r="B1619" i="33"/>
  <c r="M1618" i="33"/>
  <c r="M1617" i="33"/>
  <c r="M1616" i="33"/>
  <c r="M1615" i="33"/>
  <c r="M1614" i="33"/>
  <c r="L1567" i="33"/>
  <c r="K1567" i="33"/>
  <c r="J1567" i="33"/>
  <c r="I1567" i="33"/>
  <c r="H1567" i="33"/>
  <c r="G1567" i="33"/>
  <c r="F1567" i="33"/>
  <c r="E1567" i="33"/>
  <c r="D1567" i="33"/>
  <c r="C1567" i="33"/>
  <c r="B1567" i="33"/>
  <c r="M1566" i="33"/>
  <c r="M1565" i="33"/>
  <c r="M1564" i="33"/>
  <c r="M1563" i="33"/>
  <c r="M1562" i="33"/>
  <c r="L1515" i="33"/>
  <c r="K1515" i="33"/>
  <c r="J1515" i="33"/>
  <c r="I1515" i="33"/>
  <c r="H1515" i="33"/>
  <c r="G1515" i="33"/>
  <c r="F1515" i="33"/>
  <c r="E1515" i="33"/>
  <c r="D1515" i="33"/>
  <c r="C1515" i="33"/>
  <c r="B1515" i="33"/>
  <c r="M1514" i="33"/>
  <c r="M1513" i="33"/>
  <c r="M1512" i="33"/>
  <c r="M1511" i="33"/>
  <c r="M1510" i="33"/>
  <c r="L1463" i="33"/>
  <c r="K1463" i="33"/>
  <c r="J1463" i="33"/>
  <c r="I1463" i="33"/>
  <c r="H1463" i="33"/>
  <c r="G1463" i="33"/>
  <c r="F1463" i="33"/>
  <c r="E1463" i="33"/>
  <c r="D1463" i="33"/>
  <c r="C1463" i="33"/>
  <c r="B1463" i="33"/>
  <c r="M1462" i="33"/>
  <c r="M1461" i="33"/>
  <c r="M1460" i="33"/>
  <c r="M1459" i="33"/>
  <c r="M1458" i="33"/>
  <c r="L1411" i="33"/>
  <c r="K1411" i="33"/>
  <c r="J1411" i="33"/>
  <c r="I1411" i="33"/>
  <c r="H1411" i="33"/>
  <c r="G1411" i="33"/>
  <c r="F1411" i="33"/>
  <c r="E1411" i="33"/>
  <c r="D1411" i="33"/>
  <c r="C1411" i="33"/>
  <c r="B1411" i="33"/>
  <c r="M1410" i="33"/>
  <c r="M1409" i="33"/>
  <c r="M1408" i="33"/>
  <c r="M1407" i="33"/>
  <c r="M1406" i="33"/>
  <c r="L1359" i="33"/>
  <c r="K1359" i="33"/>
  <c r="J1359" i="33"/>
  <c r="I1359" i="33"/>
  <c r="H1359" i="33"/>
  <c r="G1359" i="33"/>
  <c r="F1359" i="33"/>
  <c r="E1359" i="33"/>
  <c r="D1359" i="33"/>
  <c r="C1359" i="33"/>
  <c r="B1359" i="33"/>
  <c r="M1358" i="33"/>
  <c r="M1357" i="33"/>
  <c r="M1356" i="33"/>
  <c r="M1355" i="33"/>
  <c r="M1354" i="33"/>
  <c r="L1307" i="33"/>
  <c r="K1307" i="33"/>
  <c r="J1307" i="33"/>
  <c r="I1307" i="33"/>
  <c r="H1307" i="33"/>
  <c r="G1307" i="33"/>
  <c r="F1307" i="33"/>
  <c r="E1307" i="33"/>
  <c r="D1307" i="33"/>
  <c r="C1307" i="33"/>
  <c r="B1307" i="33"/>
  <c r="M1306" i="33"/>
  <c r="M1305" i="33"/>
  <c r="M1304" i="33"/>
  <c r="M1303" i="33"/>
  <c r="M1302" i="33"/>
  <c r="L1219" i="33"/>
  <c r="K1219" i="33"/>
  <c r="J1219" i="33"/>
  <c r="I1219" i="33"/>
  <c r="H1219" i="33"/>
  <c r="G1219" i="33"/>
  <c r="F1219" i="33"/>
  <c r="E1219" i="33"/>
  <c r="D1219" i="33"/>
  <c r="C1219" i="33"/>
  <c r="B1219" i="33"/>
  <c r="M1218" i="33"/>
  <c r="M1217" i="33"/>
  <c r="M1216" i="33"/>
  <c r="M1215" i="33"/>
  <c r="M1214" i="33"/>
  <c r="L1167" i="33"/>
  <c r="K1167" i="33"/>
  <c r="J1167" i="33"/>
  <c r="I1167" i="33"/>
  <c r="H1167" i="33"/>
  <c r="G1167" i="33"/>
  <c r="F1167" i="33"/>
  <c r="E1167" i="33"/>
  <c r="D1167" i="33"/>
  <c r="C1167" i="33"/>
  <c r="B1167" i="33"/>
  <c r="M1166" i="33"/>
  <c r="M1165" i="33"/>
  <c r="M1164" i="33"/>
  <c r="M1163" i="33"/>
  <c r="M1162" i="33"/>
  <c r="L1115" i="33"/>
  <c r="K1115" i="33"/>
  <c r="J1115" i="33"/>
  <c r="I1115" i="33"/>
  <c r="H1115" i="33"/>
  <c r="G1115" i="33"/>
  <c r="F1115" i="33"/>
  <c r="E1115" i="33"/>
  <c r="D1115" i="33"/>
  <c r="C1115" i="33"/>
  <c r="B1115" i="33"/>
  <c r="M1114" i="33"/>
  <c r="M1113" i="33"/>
  <c r="M1112" i="33"/>
  <c r="M1111" i="33"/>
  <c r="M1110" i="33"/>
  <c r="L1063" i="33"/>
  <c r="K1063" i="33"/>
  <c r="J1063" i="33"/>
  <c r="I1063" i="33"/>
  <c r="H1063" i="33"/>
  <c r="G1063" i="33"/>
  <c r="F1063" i="33"/>
  <c r="E1063" i="33"/>
  <c r="D1063" i="33"/>
  <c r="C1063" i="33"/>
  <c r="B1063" i="33"/>
  <c r="M1062" i="33"/>
  <c r="M1061" i="33"/>
  <c r="M1060" i="33"/>
  <c r="M1059" i="33"/>
  <c r="M1058" i="33"/>
  <c r="L1011" i="33"/>
  <c r="K1011" i="33"/>
  <c r="J1011" i="33"/>
  <c r="I1011" i="33"/>
  <c r="H1011" i="33"/>
  <c r="G1011" i="33"/>
  <c r="F1011" i="33"/>
  <c r="E1011" i="33"/>
  <c r="D1011" i="33"/>
  <c r="C1011" i="33"/>
  <c r="B1011" i="33"/>
  <c r="M1010" i="33"/>
  <c r="M1009" i="33"/>
  <c r="M1008" i="33"/>
  <c r="M1007" i="33"/>
  <c r="M1006" i="33"/>
  <c r="L959" i="33"/>
  <c r="K959" i="33"/>
  <c r="J959" i="33"/>
  <c r="I959" i="33"/>
  <c r="H959" i="33"/>
  <c r="G959" i="33"/>
  <c r="F959" i="33"/>
  <c r="E959" i="33"/>
  <c r="D959" i="33"/>
  <c r="C959" i="33"/>
  <c r="B959" i="33"/>
  <c r="M958" i="33"/>
  <c r="M957" i="33"/>
  <c r="M956" i="33"/>
  <c r="M955" i="33"/>
  <c r="M954" i="33"/>
  <c r="L907" i="33"/>
  <c r="K907" i="33"/>
  <c r="J907" i="33"/>
  <c r="I907" i="33"/>
  <c r="H907" i="33"/>
  <c r="G907" i="33"/>
  <c r="F907" i="33"/>
  <c r="E907" i="33"/>
  <c r="D907" i="33"/>
  <c r="C907" i="33"/>
  <c r="B907" i="33"/>
  <c r="M906" i="33"/>
  <c r="M905" i="33"/>
  <c r="M904" i="33"/>
  <c r="M903" i="33"/>
  <c r="M902" i="33"/>
  <c r="L855" i="33"/>
  <c r="K855" i="33"/>
  <c r="J855" i="33"/>
  <c r="I855" i="33"/>
  <c r="H855" i="33"/>
  <c r="G855" i="33"/>
  <c r="F855" i="33"/>
  <c r="E855" i="33"/>
  <c r="D855" i="33"/>
  <c r="C855" i="33"/>
  <c r="B855" i="33"/>
  <c r="M854" i="33"/>
  <c r="M853" i="33"/>
  <c r="M852" i="33"/>
  <c r="M851" i="33"/>
  <c r="M850" i="33"/>
  <c r="L803" i="33"/>
  <c r="K803" i="33"/>
  <c r="J803" i="33"/>
  <c r="I803" i="33"/>
  <c r="H803" i="33"/>
  <c r="G803" i="33"/>
  <c r="F803" i="33"/>
  <c r="E803" i="33"/>
  <c r="D803" i="33"/>
  <c r="C803" i="33"/>
  <c r="B803" i="33"/>
  <c r="M802" i="33"/>
  <c r="M801" i="33"/>
  <c r="M800" i="33"/>
  <c r="M799" i="33"/>
  <c r="M798" i="33"/>
  <c r="L751" i="33"/>
  <c r="K751" i="33"/>
  <c r="J751" i="33"/>
  <c r="I751" i="33"/>
  <c r="H751" i="33"/>
  <c r="G751" i="33"/>
  <c r="F751" i="33"/>
  <c r="E751" i="33"/>
  <c r="D751" i="33"/>
  <c r="C751" i="33"/>
  <c r="B751" i="33"/>
  <c r="M750" i="33"/>
  <c r="M749" i="33"/>
  <c r="M748" i="33"/>
  <c r="M747" i="33"/>
  <c r="M746" i="33"/>
  <c r="L699" i="33"/>
  <c r="K699" i="33"/>
  <c r="J699" i="33"/>
  <c r="I699" i="33"/>
  <c r="H699" i="33"/>
  <c r="G699" i="33"/>
  <c r="F699" i="33"/>
  <c r="E699" i="33"/>
  <c r="D699" i="33"/>
  <c r="C699" i="33"/>
  <c r="B699" i="33"/>
  <c r="M698" i="33"/>
  <c r="M697" i="33"/>
  <c r="M696" i="33"/>
  <c r="M695" i="33"/>
  <c r="M694" i="33"/>
  <c r="L647" i="33"/>
  <c r="K647" i="33"/>
  <c r="J647" i="33"/>
  <c r="I647" i="33"/>
  <c r="H647" i="33"/>
  <c r="G647" i="33"/>
  <c r="F647" i="33"/>
  <c r="E647" i="33"/>
  <c r="D647" i="33"/>
  <c r="C647" i="33"/>
  <c r="B647" i="33"/>
  <c r="M646" i="33"/>
  <c r="M645" i="33"/>
  <c r="M644" i="33"/>
  <c r="M643" i="33"/>
  <c r="M642" i="33"/>
  <c r="L595" i="33"/>
  <c r="K595" i="33"/>
  <c r="J595" i="33"/>
  <c r="I595" i="33"/>
  <c r="H595" i="33"/>
  <c r="G595" i="33"/>
  <c r="F595" i="33"/>
  <c r="E595" i="33"/>
  <c r="D595" i="33"/>
  <c r="C595" i="33"/>
  <c r="B595" i="33"/>
  <c r="M594" i="33"/>
  <c r="M593" i="33"/>
  <c r="M592" i="33"/>
  <c r="M591" i="33"/>
  <c r="M590" i="33"/>
  <c r="L507" i="33"/>
  <c r="K507" i="33"/>
  <c r="J507" i="33"/>
  <c r="I507" i="33"/>
  <c r="H507" i="33"/>
  <c r="G507" i="33"/>
  <c r="F507" i="33"/>
  <c r="E507" i="33"/>
  <c r="D507" i="33"/>
  <c r="C507" i="33"/>
  <c r="B507" i="33"/>
  <c r="M506" i="33"/>
  <c r="M505" i="33"/>
  <c r="M504" i="33"/>
  <c r="M503" i="33"/>
  <c r="M502" i="33"/>
  <c r="L455" i="33"/>
  <c r="K455" i="33"/>
  <c r="J455" i="33"/>
  <c r="I455" i="33"/>
  <c r="H455" i="33"/>
  <c r="G455" i="33"/>
  <c r="F455" i="33"/>
  <c r="E455" i="33"/>
  <c r="D455" i="33"/>
  <c r="C455" i="33"/>
  <c r="B455" i="33"/>
  <c r="M454" i="33"/>
  <c r="M453" i="33"/>
  <c r="M452" i="33"/>
  <c r="M451" i="33"/>
  <c r="M450" i="33"/>
  <c r="L403" i="33"/>
  <c r="K403" i="33"/>
  <c r="J403" i="33"/>
  <c r="I403" i="33"/>
  <c r="H403" i="33"/>
  <c r="G403" i="33"/>
  <c r="F403" i="33"/>
  <c r="E403" i="33"/>
  <c r="D403" i="33"/>
  <c r="C403" i="33"/>
  <c r="B403" i="33"/>
  <c r="M402" i="33"/>
  <c r="M401" i="33"/>
  <c r="M400" i="33"/>
  <c r="M399" i="33"/>
  <c r="M398" i="33"/>
  <c r="L351" i="33"/>
  <c r="K351" i="33"/>
  <c r="J351" i="33"/>
  <c r="I351" i="33"/>
  <c r="H351" i="33"/>
  <c r="G351" i="33"/>
  <c r="F351" i="33"/>
  <c r="E351" i="33"/>
  <c r="D351" i="33"/>
  <c r="C351" i="33"/>
  <c r="B351" i="33"/>
  <c r="M350" i="33"/>
  <c r="M349" i="33"/>
  <c r="M348" i="33"/>
  <c r="M347" i="33"/>
  <c r="M346" i="33"/>
  <c r="L299" i="33"/>
  <c r="K299" i="33"/>
  <c r="J299" i="33"/>
  <c r="I299" i="33"/>
  <c r="H299" i="33"/>
  <c r="G299" i="33"/>
  <c r="F299" i="33"/>
  <c r="E299" i="33"/>
  <c r="D299" i="33"/>
  <c r="C299" i="33"/>
  <c r="B299" i="33"/>
  <c r="M298" i="33"/>
  <c r="M297" i="33"/>
  <c r="M296" i="33"/>
  <c r="M295" i="33"/>
  <c r="M294" i="33"/>
  <c r="L247" i="33"/>
  <c r="K247" i="33"/>
  <c r="J247" i="33"/>
  <c r="I247" i="33"/>
  <c r="H247" i="33"/>
  <c r="G247" i="33"/>
  <c r="F247" i="33"/>
  <c r="E247" i="33"/>
  <c r="D247" i="33"/>
  <c r="C247" i="33"/>
  <c r="B247" i="33"/>
  <c r="M246" i="33"/>
  <c r="M245" i="33"/>
  <c r="M244" i="33"/>
  <c r="M243" i="33"/>
  <c r="M242" i="33"/>
  <c r="L195" i="33"/>
  <c r="K195" i="33"/>
  <c r="J195" i="33"/>
  <c r="I195" i="33"/>
  <c r="H195" i="33"/>
  <c r="G195" i="33"/>
  <c r="F195" i="33"/>
  <c r="E195" i="33"/>
  <c r="D195" i="33"/>
  <c r="C195" i="33"/>
  <c r="B195" i="33"/>
  <c r="M194" i="33"/>
  <c r="M193" i="33"/>
  <c r="M192" i="33"/>
  <c r="M191" i="33"/>
  <c r="M190" i="33"/>
  <c r="M141" i="33"/>
  <c r="M2523" i="33" l="1"/>
  <c r="M2575" i="33"/>
  <c r="M402" i="34"/>
  <c r="M403" i="34"/>
  <c r="M507" i="34"/>
  <c r="M299" i="34"/>
  <c r="M455" i="34"/>
  <c r="M247" i="34"/>
  <c r="M195" i="34"/>
  <c r="M351" i="34"/>
  <c r="M1307" i="33"/>
  <c r="M1359" i="33"/>
  <c r="M1463" i="33"/>
  <c r="M1515" i="33"/>
  <c r="M1723" i="33"/>
  <c r="M1775" i="33"/>
  <c r="M1827" i="33"/>
  <c r="M1879" i="33"/>
  <c r="M1967" i="33"/>
  <c r="M2123" i="33"/>
  <c r="M2175" i="33"/>
  <c r="M2227" i="33"/>
  <c r="M2279" i="33"/>
  <c r="M2331" i="33"/>
  <c r="M2435" i="33"/>
  <c r="M1619" i="33"/>
  <c r="M2019" i="33"/>
  <c r="M2071" i="33"/>
  <c r="M2383" i="33"/>
  <c r="M1671" i="33"/>
  <c r="M1567" i="33"/>
  <c r="M1411" i="33"/>
  <c r="M195" i="33"/>
  <c r="M403" i="33"/>
  <c r="M595" i="33"/>
  <c r="M647" i="33"/>
  <c r="M699" i="33"/>
  <c r="M751" i="33"/>
  <c r="M803" i="33"/>
  <c r="M855" i="33"/>
  <c r="M907" i="33"/>
  <c r="M959" i="33"/>
  <c r="M1011" i="33"/>
  <c r="M1063" i="33"/>
  <c r="M1115" i="33"/>
  <c r="M1167" i="33"/>
  <c r="M1219" i="33"/>
  <c r="M351" i="33"/>
  <c r="M299" i="33"/>
  <c r="M507" i="33"/>
  <c r="M247" i="33"/>
  <c r="M455" i="33"/>
  <c r="L526" i="34"/>
  <c r="K526" i="34"/>
  <c r="J526" i="34"/>
  <c r="I526" i="34"/>
  <c r="H526" i="34"/>
  <c r="G526" i="34"/>
  <c r="F526" i="34"/>
  <c r="E526" i="34"/>
  <c r="D526" i="34"/>
  <c r="C526" i="34"/>
  <c r="L525" i="34"/>
  <c r="K525" i="34"/>
  <c r="J525" i="34"/>
  <c r="I525" i="34"/>
  <c r="H525" i="34"/>
  <c r="G525" i="34"/>
  <c r="F525" i="34"/>
  <c r="E525" i="34"/>
  <c r="D525" i="34"/>
  <c r="C525" i="34"/>
  <c r="B521" i="34"/>
  <c r="B519" i="34"/>
  <c r="L518" i="34"/>
  <c r="K518" i="34"/>
  <c r="J518" i="34"/>
  <c r="I518" i="34"/>
  <c r="H518" i="34"/>
  <c r="G518" i="34"/>
  <c r="F518" i="34"/>
  <c r="E518" i="34"/>
  <c r="D518" i="34"/>
  <c r="C518" i="34"/>
  <c r="L517" i="34"/>
  <c r="K517" i="34"/>
  <c r="J517" i="34"/>
  <c r="I517" i="34"/>
  <c r="H517" i="34"/>
  <c r="G517" i="34"/>
  <c r="F517" i="34"/>
  <c r="E517" i="34"/>
  <c r="D517" i="34"/>
  <c r="C517" i="34"/>
  <c r="L516" i="34"/>
  <c r="K516" i="34"/>
  <c r="J516" i="34"/>
  <c r="I516" i="34"/>
  <c r="H516" i="34"/>
  <c r="G516" i="34"/>
  <c r="F516" i="34"/>
  <c r="E516" i="34"/>
  <c r="D516" i="34"/>
  <c r="C516" i="34"/>
  <c r="L515" i="34"/>
  <c r="K515" i="34"/>
  <c r="J515" i="34"/>
  <c r="I515" i="34"/>
  <c r="H515" i="34"/>
  <c r="G515" i="34"/>
  <c r="F515" i="34"/>
  <c r="E515" i="34"/>
  <c r="D515" i="34"/>
  <c r="C515" i="34"/>
  <c r="L514" i="34"/>
  <c r="K514" i="34"/>
  <c r="J514" i="34"/>
  <c r="I514" i="34"/>
  <c r="H514" i="34"/>
  <c r="G514" i="34"/>
  <c r="F514" i="34"/>
  <c r="E514" i="34"/>
  <c r="D514" i="34"/>
  <c r="C514" i="34"/>
  <c r="L513" i="34"/>
  <c r="K513" i="34"/>
  <c r="J513" i="34"/>
  <c r="I513" i="34"/>
  <c r="H513" i="34"/>
  <c r="G513" i="34"/>
  <c r="F513" i="34"/>
  <c r="E513" i="34"/>
  <c r="D513" i="34"/>
  <c r="C513" i="34"/>
  <c r="B513" i="34"/>
  <c r="L512" i="34"/>
  <c r="K512" i="34"/>
  <c r="J512" i="34"/>
  <c r="I512" i="34"/>
  <c r="H512" i="34"/>
  <c r="G512" i="34"/>
  <c r="F512" i="34"/>
  <c r="E512" i="34"/>
  <c r="D512" i="34"/>
  <c r="C512" i="34"/>
  <c r="B512" i="34"/>
  <c r="B511" i="34"/>
  <c r="B509" i="34"/>
  <c r="L506" i="34"/>
  <c r="K506" i="34"/>
  <c r="J506" i="34"/>
  <c r="I506" i="34"/>
  <c r="H506" i="34"/>
  <c r="G506" i="34"/>
  <c r="F506" i="34"/>
  <c r="E506" i="34"/>
  <c r="D506" i="34"/>
  <c r="C506" i="34"/>
  <c r="L505" i="34"/>
  <c r="K505" i="34"/>
  <c r="J505" i="34"/>
  <c r="I505" i="34"/>
  <c r="H505" i="34"/>
  <c r="G505" i="34"/>
  <c r="F505" i="34"/>
  <c r="E505" i="34"/>
  <c r="D505" i="34"/>
  <c r="C505" i="34"/>
  <c r="L474" i="34"/>
  <c r="K474" i="34"/>
  <c r="J474" i="34"/>
  <c r="I474" i="34"/>
  <c r="H474" i="34"/>
  <c r="G474" i="34"/>
  <c r="F474" i="34"/>
  <c r="E474" i="34"/>
  <c r="D474" i="34"/>
  <c r="C474" i="34"/>
  <c r="L473" i="34"/>
  <c r="K473" i="34"/>
  <c r="J473" i="34"/>
  <c r="I473" i="34"/>
  <c r="H473" i="34"/>
  <c r="G473" i="34"/>
  <c r="F473" i="34"/>
  <c r="E473" i="34"/>
  <c r="D473" i="34"/>
  <c r="C473" i="34"/>
  <c r="B469" i="34"/>
  <c r="B467" i="34"/>
  <c r="L466" i="34"/>
  <c r="K466" i="34"/>
  <c r="J466" i="34"/>
  <c r="I466" i="34"/>
  <c r="H466" i="34"/>
  <c r="G466" i="34"/>
  <c r="F466" i="34"/>
  <c r="E466" i="34"/>
  <c r="D466" i="34"/>
  <c r="C466" i="34"/>
  <c r="L465" i="34"/>
  <c r="K465" i="34"/>
  <c r="J465" i="34"/>
  <c r="I465" i="34"/>
  <c r="H465" i="34"/>
  <c r="G465" i="34"/>
  <c r="F465" i="34"/>
  <c r="E465" i="34"/>
  <c r="D465" i="34"/>
  <c r="C465" i="34"/>
  <c r="L464" i="34"/>
  <c r="K464" i="34"/>
  <c r="J464" i="34"/>
  <c r="I464" i="34"/>
  <c r="H464" i="34"/>
  <c r="G464" i="34"/>
  <c r="F464" i="34"/>
  <c r="E464" i="34"/>
  <c r="D464" i="34"/>
  <c r="C464" i="34"/>
  <c r="L463" i="34"/>
  <c r="K463" i="34"/>
  <c r="J463" i="34"/>
  <c r="I463" i="34"/>
  <c r="H463" i="34"/>
  <c r="G463" i="34"/>
  <c r="F463" i="34"/>
  <c r="E463" i="34"/>
  <c r="D463" i="34"/>
  <c r="C463" i="34"/>
  <c r="L462" i="34"/>
  <c r="K462" i="34"/>
  <c r="J462" i="34"/>
  <c r="I462" i="34"/>
  <c r="H462" i="34"/>
  <c r="G462" i="34"/>
  <c r="F462" i="34"/>
  <c r="E462" i="34"/>
  <c r="D462" i="34"/>
  <c r="C462" i="34"/>
  <c r="L461" i="34"/>
  <c r="K461" i="34"/>
  <c r="J461" i="34"/>
  <c r="I461" i="34"/>
  <c r="H461" i="34"/>
  <c r="G461" i="34"/>
  <c r="F461" i="34"/>
  <c r="E461" i="34"/>
  <c r="D461" i="34"/>
  <c r="C461" i="34"/>
  <c r="B461" i="34"/>
  <c r="L460" i="34"/>
  <c r="K460" i="34"/>
  <c r="J460" i="34"/>
  <c r="I460" i="34"/>
  <c r="H460" i="34"/>
  <c r="G460" i="34"/>
  <c r="F460" i="34"/>
  <c r="E460" i="34"/>
  <c r="D460" i="34"/>
  <c r="C460" i="34"/>
  <c r="B460" i="34"/>
  <c r="B459" i="34"/>
  <c r="B457" i="34"/>
  <c r="L454" i="34"/>
  <c r="K454" i="34"/>
  <c r="J454" i="34"/>
  <c r="I454" i="34"/>
  <c r="H454" i="34"/>
  <c r="G454" i="34"/>
  <c r="F454" i="34"/>
  <c r="E454" i="34"/>
  <c r="D454" i="34"/>
  <c r="C454" i="34"/>
  <c r="L453" i="34"/>
  <c r="K453" i="34"/>
  <c r="J453" i="34"/>
  <c r="I453" i="34"/>
  <c r="H453" i="34"/>
  <c r="G453" i="34"/>
  <c r="F453" i="34"/>
  <c r="E453" i="34"/>
  <c r="D453" i="34"/>
  <c r="C453" i="34"/>
  <c r="L422" i="34"/>
  <c r="K422" i="34"/>
  <c r="J422" i="34"/>
  <c r="I422" i="34"/>
  <c r="H422" i="34"/>
  <c r="G422" i="34"/>
  <c r="F422" i="34"/>
  <c r="E422" i="34"/>
  <c r="D422" i="34"/>
  <c r="C422" i="34"/>
  <c r="L421" i="34"/>
  <c r="K421" i="34"/>
  <c r="J421" i="34"/>
  <c r="I421" i="34"/>
  <c r="H421" i="34"/>
  <c r="G421" i="34"/>
  <c r="F421" i="34"/>
  <c r="E421" i="34"/>
  <c r="D421" i="34"/>
  <c r="C421" i="34"/>
  <c r="B417" i="34"/>
  <c r="B415" i="34"/>
  <c r="L414" i="34"/>
  <c r="K414" i="34"/>
  <c r="J414" i="34"/>
  <c r="I414" i="34"/>
  <c r="H414" i="34"/>
  <c r="G414" i="34"/>
  <c r="F414" i="34"/>
  <c r="E414" i="34"/>
  <c r="D414" i="34"/>
  <c r="C414" i="34"/>
  <c r="L413" i="34"/>
  <c r="K413" i="34"/>
  <c r="J413" i="34"/>
  <c r="I413" i="34"/>
  <c r="H413" i="34"/>
  <c r="G413" i="34"/>
  <c r="F413" i="34"/>
  <c r="E413" i="34"/>
  <c r="D413" i="34"/>
  <c r="C413" i="34"/>
  <c r="L412" i="34"/>
  <c r="L420" i="34" s="1"/>
  <c r="K412" i="34"/>
  <c r="K420" i="34" s="1"/>
  <c r="J412" i="34"/>
  <c r="I412" i="34"/>
  <c r="H412" i="34"/>
  <c r="H420" i="34" s="1"/>
  <c r="G412" i="34"/>
  <c r="G420" i="34" s="1"/>
  <c r="F412" i="34"/>
  <c r="F420" i="34" s="1"/>
  <c r="E412" i="34"/>
  <c r="D412" i="34"/>
  <c r="D420" i="34" s="1"/>
  <c r="C412" i="34"/>
  <c r="C420" i="34" s="1"/>
  <c r="L411" i="34"/>
  <c r="K411" i="34"/>
  <c r="J411" i="34"/>
  <c r="I411" i="34"/>
  <c r="H411" i="34"/>
  <c r="G411" i="34"/>
  <c r="F411" i="34"/>
  <c r="E411" i="34"/>
  <c r="D411" i="34"/>
  <c r="C411" i="34"/>
  <c r="L410" i="34"/>
  <c r="K410" i="34"/>
  <c r="J410" i="34"/>
  <c r="I410" i="34"/>
  <c r="H410" i="34"/>
  <c r="G410" i="34"/>
  <c r="F410" i="34"/>
  <c r="E410" i="34"/>
  <c r="D410" i="34"/>
  <c r="C410" i="34"/>
  <c r="L409" i="34"/>
  <c r="K409" i="34"/>
  <c r="J409" i="34"/>
  <c r="I409" i="34"/>
  <c r="H409" i="34"/>
  <c r="G409" i="34"/>
  <c r="F409" i="34"/>
  <c r="E409" i="34"/>
  <c r="D409" i="34"/>
  <c r="C409" i="34"/>
  <c r="B409" i="34"/>
  <c r="L408" i="34"/>
  <c r="K408" i="34"/>
  <c r="J408" i="34"/>
  <c r="I408" i="34"/>
  <c r="H408" i="34"/>
  <c r="G408" i="34"/>
  <c r="F408" i="34"/>
  <c r="E408" i="34"/>
  <c r="D408" i="34"/>
  <c r="C408" i="34"/>
  <c r="B408" i="34"/>
  <c r="B407" i="34"/>
  <c r="B405" i="34"/>
  <c r="J420" i="34"/>
  <c r="L401" i="34"/>
  <c r="K401" i="34"/>
  <c r="J401" i="34"/>
  <c r="I401" i="34"/>
  <c r="H401" i="34"/>
  <c r="G401" i="34"/>
  <c r="F401" i="34"/>
  <c r="E401" i="34"/>
  <c r="D401" i="34"/>
  <c r="C401" i="34"/>
  <c r="L370" i="34"/>
  <c r="K370" i="34"/>
  <c r="J370" i="34"/>
  <c r="I370" i="34"/>
  <c r="H370" i="34"/>
  <c r="G370" i="34"/>
  <c r="F370" i="34"/>
  <c r="E370" i="34"/>
  <c r="D370" i="34"/>
  <c r="C370" i="34"/>
  <c r="L369" i="34"/>
  <c r="K369" i="34"/>
  <c r="J369" i="34"/>
  <c r="I369" i="34"/>
  <c r="H369" i="34"/>
  <c r="G369" i="34"/>
  <c r="F369" i="34"/>
  <c r="E369" i="34"/>
  <c r="D369" i="34"/>
  <c r="C369" i="34"/>
  <c r="B365" i="34"/>
  <c r="B363" i="34"/>
  <c r="L362" i="34"/>
  <c r="K362" i="34"/>
  <c r="J362" i="34"/>
  <c r="I362" i="34"/>
  <c r="H362" i="34"/>
  <c r="G362" i="34"/>
  <c r="F362" i="34"/>
  <c r="E362" i="34"/>
  <c r="D362" i="34"/>
  <c r="C362" i="34"/>
  <c r="L361" i="34"/>
  <c r="K361" i="34"/>
  <c r="J361" i="34"/>
  <c r="I361" i="34"/>
  <c r="H361" i="34"/>
  <c r="G361" i="34"/>
  <c r="F361" i="34"/>
  <c r="E361" i="34"/>
  <c r="D361" i="34"/>
  <c r="C361" i="34"/>
  <c r="L360" i="34"/>
  <c r="K360" i="34"/>
  <c r="J360" i="34"/>
  <c r="I360" i="34"/>
  <c r="H360" i="34"/>
  <c r="G360" i="34"/>
  <c r="F360" i="34"/>
  <c r="E360" i="34"/>
  <c r="D360" i="34"/>
  <c r="C360" i="34"/>
  <c r="L359" i="34"/>
  <c r="K359" i="34"/>
  <c r="J359" i="34"/>
  <c r="I359" i="34"/>
  <c r="H359" i="34"/>
  <c r="G359" i="34"/>
  <c r="F359" i="34"/>
  <c r="E359" i="34"/>
  <c r="D359" i="34"/>
  <c r="C359" i="34"/>
  <c r="L358" i="34"/>
  <c r="K358" i="34"/>
  <c r="J358" i="34"/>
  <c r="I358" i="34"/>
  <c r="H358" i="34"/>
  <c r="G358" i="34"/>
  <c r="F358" i="34"/>
  <c r="E358" i="34"/>
  <c r="D358" i="34"/>
  <c r="C358" i="34"/>
  <c r="L357" i="34"/>
  <c r="K357" i="34"/>
  <c r="J357" i="34"/>
  <c r="I357" i="34"/>
  <c r="H357" i="34"/>
  <c r="G357" i="34"/>
  <c r="F357" i="34"/>
  <c r="E357" i="34"/>
  <c r="D357" i="34"/>
  <c r="C357" i="34"/>
  <c r="B357" i="34"/>
  <c r="L356" i="34"/>
  <c r="K356" i="34"/>
  <c r="J356" i="34"/>
  <c r="I356" i="34"/>
  <c r="H356" i="34"/>
  <c r="G356" i="34"/>
  <c r="F356" i="34"/>
  <c r="E356" i="34"/>
  <c r="D356" i="34"/>
  <c r="C356" i="34"/>
  <c r="B356" i="34"/>
  <c r="B355" i="34"/>
  <c r="B353" i="34"/>
  <c r="L350" i="34"/>
  <c r="K350" i="34"/>
  <c r="J350" i="34"/>
  <c r="I350" i="34"/>
  <c r="H350" i="34"/>
  <c r="G350" i="34"/>
  <c r="F350" i="34"/>
  <c r="E350" i="34"/>
  <c r="D350" i="34"/>
  <c r="C350" i="34"/>
  <c r="L349" i="34"/>
  <c r="K349" i="34"/>
  <c r="J349" i="34"/>
  <c r="I349" i="34"/>
  <c r="H349" i="34"/>
  <c r="G349" i="34"/>
  <c r="F349" i="34"/>
  <c r="E349" i="34"/>
  <c r="D349" i="34"/>
  <c r="C349" i="34"/>
  <c r="L318" i="34"/>
  <c r="K318" i="34"/>
  <c r="J318" i="34"/>
  <c r="I318" i="34"/>
  <c r="H318" i="34"/>
  <c r="G318" i="34"/>
  <c r="F318" i="34"/>
  <c r="E318" i="34"/>
  <c r="D318" i="34"/>
  <c r="C318" i="34"/>
  <c r="L317" i="34"/>
  <c r="K317" i="34"/>
  <c r="J317" i="34"/>
  <c r="I317" i="34"/>
  <c r="H317" i="34"/>
  <c r="G317" i="34"/>
  <c r="F317" i="34"/>
  <c r="E317" i="34"/>
  <c r="D317" i="34"/>
  <c r="C317" i="34"/>
  <c r="B313" i="34"/>
  <c r="B311" i="34"/>
  <c r="L310" i="34"/>
  <c r="K310" i="34"/>
  <c r="J310" i="34"/>
  <c r="I310" i="34"/>
  <c r="H310" i="34"/>
  <c r="G310" i="34"/>
  <c r="F310" i="34"/>
  <c r="E310" i="34"/>
  <c r="D310" i="34"/>
  <c r="C310" i="34"/>
  <c r="L309" i="34"/>
  <c r="K309" i="34"/>
  <c r="J309" i="34"/>
  <c r="I309" i="34"/>
  <c r="H309" i="34"/>
  <c r="G309" i="34"/>
  <c r="F309" i="34"/>
  <c r="E309" i="34"/>
  <c r="D309" i="34"/>
  <c r="C309" i="34"/>
  <c r="L308" i="34"/>
  <c r="K308" i="34"/>
  <c r="J308" i="34"/>
  <c r="I308" i="34"/>
  <c r="H308" i="34"/>
  <c r="G308" i="34"/>
  <c r="F308" i="34"/>
  <c r="E308" i="34"/>
  <c r="D308" i="34"/>
  <c r="C308" i="34"/>
  <c r="L307" i="34"/>
  <c r="K307" i="34"/>
  <c r="J307" i="34"/>
  <c r="I307" i="34"/>
  <c r="H307" i="34"/>
  <c r="G307" i="34"/>
  <c r="F307" i="34"/>
  <c r="E307" i="34"/>
  <c r="D307" i="34"/>
  <c r="C307" i="34"/>
  <c r="L306" i="34"/>
  <c r="K306" i="34"/>
  <c r="J306" i="34"/>
  <c r="I306" i="34"/>
  <c r="H306" i="34"/>
  <c r="G306" i="34"/>
  <c r="F306" i="34"/>
  <c r="E306" i="34"/>
  <c r="D306" i="34"/>
  <c r="C306" i="34"/>
  <c r="L305" i="34"/>
  <c r="K305" i="34"/>
  <c r="J305" i="34"/>
  <c r="I305" i="34"/>
  <c r="H305" i="34"/>
  <c r="G305" i="34"/>
  <c r="F305" i="34"/>
  <c r="E305" i="34"/>
  <c r="D305" i="34"/>
  <c r="C305" i="34"/>
  <c r="B305" i="34"/>
  <c r="L304" i="34"/>
  <c r="K304" i="34"/>
  <c r="J304" i="34"/>
  <c r="I304" i="34"/>
  <c r="H304" i="34"/>
  <c r="G304" i="34"/>
  <c r="F304" i="34"/>
  <c r="E304" i="34"/>
  <c r="D304" i="34"/>
  <c r="C304" i="34"/>
  <c r="B304" i="34"/>
  <c r="B303" i="34"/>
  <c r="B301" i="34"/>
  <c r="L298" i="34"/>
  <c r="K298" i="34"/>
  <c r="J298" i="34"/>
  <c r="I298" i="34"/>
  <c r="H298" i="34"/>
  <c r="G298" i="34"/>
  <c r="F298" i="34"/>
  <c r="E298" i="34"/>
  <c r="D298" i="34"/>
  <c r="C298" i="34"/>
  <c r="L297" i="34"/>
  <c r="K297" i="34"/>
  <c r="J297" i="34"/>
  <c r="I297" i="34"/>
  <c r="H297" i="34"/>
  <c r="G297" i="34"/>
  <c r="F297" i="34"/>
  <c r="E297" i="34"/>
  <c r="D297" i="34"/>
  <c r="C297" i="34"/>
  <c r="L266" i="34"/>
  <c r="K266" i="34"/>
  <c r="J266" i="34"/>
  <c r="I266" i="34"/>
  <c r="H266" i="34"/>
  <c r="G266" i="34"/>
  <c r="F266" i="34"/>
  <c r="E266" i="34"/>
  <c r="D266" i="34"/>
  <c r="C266" i="34"/>
  <c r="L265" i="34"/>
  <c r="K265" i="34"/>
  <c r="J265" i="34"/>
  <c r="I265" i="34"/>
  <c r="H265" i="34"/>
  <c r="G265" i="34"/>
  <c r="F265" i="34"/>
  <c r="E265" i="34"/>
  <c r="D265" i="34"/>
  <c r="C265" i="34"/>
  <c r="B261" i="34"/>
  <c r="B259" i="34"/>
  <c r="L258" i="34"/>
  <c r="K258" i="34"/>
  <c r="J258" i="34"/>
  <c r="I258" i="34"/>
  <c r="H258" i="34"/>
  <c r="G258" i="34"/>
  <c r="F258" i="34"/>
  <c r="E258" i="34"/>
  <c r="D258" i="34"/>
  <c r="C258" i="34"/>
  <c r="L257" i="34"/>
  <c r="K257" i="34"/>
  <c r="J257" i="34"/>
  <c r="I257" i="34"/>
  <c r="H257" i="34"/>
  <c r="G257" i="34"/>
  <c r="F257" i="34"/>
  <c r="E257" i="34"/>
  <c r="D257" i="34"/>
  <c r="C257" i="34"/>
  <c r="L256" i="34"/>
  <c r="K256" i="34"/>
  <c r="J256" i="34"/>
  <c r="I256" i="34"/>
  <c r="H256" i="34"/>
  <c r="G256" i="34"/>
  <c r="F256" i="34"/>
  <c r="E256" i="34"/>
  <c r="D256" i="34"/>
  <c r="C256" i="34"/>
  <c r="L255" i="34"/>
  <c r="K255" i="34"/>
  <c r="J255" i="34"/>
  <c r="I255" i="34"/>
  <c r="H255" i="34"/>
  <c r="G255" i="34"/>
  <c r="F255" i="34"/>
  <c r="E255" i="34"/>
  <c r="D255" i="34"/>
  <c r="C255" i="34"/>
  <c r="L254" i="34"/>
  <c r="K254" i="34"/>
  <c r="J254" i="34"/>
  <c r="I254" i="34"/>
  <c r="H254" i="34"/>
  <c r="G254" i="34"/>
  <c r="F254" i="34"/>
  <c r="E254" i="34"/>
  <c r="D254" i="34"/>
  <c r="C254" i="34"/>
  <c r="L253" i="34"/>
  <c r="K253" i="34"/>
  <c r="J253" i="34"/>
  <c r="I253" i="34"/>
  <c r="H253" i="34"/>
  <c r="G253" i="34"/>
  <c r="F253" i="34"/>
  <c r="E253" i="34"/>
  <c r="D253" i="34"/>
  <c r="C253" i="34"/>
  <c r="B253" i="34"/>
  <c r="L252" i="34"/>
  <c r="K252" i="34"/>
  <c r="J252" i="34"/>
  <c r="I252" i="34"/>
  <c r="H252" i="34"/>
  <c r="G252" i="34"/>
  <c r="F252" i="34"/>
  <c r="E252" i="34"/>
  <c r="D252" i="34"/>
  <c r="C252" i="34"/>
  <c r="B252" i="34"/>
  <c r="B251" i="34"/>
  <c r="B249" i="34"/>
  <c r="L246" i="34"/>
  <c r="K246" i="34"/>
  <c r="J246" i="34"/>
  <c r="I246" i="34"/>
  <c r="H246" i="34"/>
  <c r="G246" i="34"/>
  <c r="F246" i="34"/>
  <c r="E246" i="34"/>
  <c r="D246" i="34"/>
  <c r="C246" i="34"/>
  <c r="L245" i="34"/>
  <c r="K245" i="34"/>
  <c r="J245" i="34"/>
  <c r="I245" i="34"/>
  <c r="H245" i="34"/>
  <c r="G245" i="34"/>
  <c r="F245" i="34"/>
  <c r="E245" i="34"/>
  <c r="D245" i="34"/>
  <c r="C245" i="34"/>
  <c r="L214" i="34"/>
  <c r="K214" i="34"/>
  <c r="J214" i="34"/>
  <c r="I214" i="34"/>
  <c r="H214" i="34"/>
  <c r="G214" i="34"/>
  <c r="F214" i="34"/>
  <c r="E214" i="34"/>
  <c r="D214" i="34"/>
  <c r="C214" i="34"/>
  <c r="L213" i="34"/>
  <c r="K213" i="34"/>
  <c r="J213" i="34"/>
  <c r="I213" i="34"/>
  <c r="H213" i="34"/>
  <c r="G213" i="34"/>
  <c r="F213" i="34"/>
  <c r="E213" i="34"/>
  <c r="D213" i="34"/>
  <c r="C213" i="34"/>
  <c r="B209" i="34"/>
  <c r="B207" i="34"/>
  <c r="L206" i="34"/>
  <c r="K206" i="34"/>
  <c r="J206" i="34"/>
  <c r="I206" i="34"/>
  <c r="H206" i="34"/>
  <c r="G206" i="34"/>
  <c r="F206" i="34"/>
  <c r="E206" i="34"/>
  <c r="D206" i="34"/>
  <c r="C206" i="34"/>
  <c r="L205" i="34"/>
  <c r="K205" i="34"/>
  <c r="J205" i="34"/>
  <c r="I205" i="34"/>
  <c r="H205" i="34"/>
  <c r="G205" i="34"/>
  <c r="F205" i="34"/>
  <c r="E205" i="34"/>
  <c r="D205" i="34"/>
  <c r="C205" i="34"/>
  <c r="L204" i="34"/>
  <c r="K204" i="34"/>
  <c r="J204" i="34"/>
  <c r="I204" i="34"/>
  <c r="H204" i="34"/>
  <c r="G204" i="34"/>
  <c r="F204" i="34"/>
  <c r="E204" i="34"/>
  <c r="D204" i="34"/>
  <c r="C204" i="34"/>
  <c r="L203" i="34"/>
  <c r="K203" i="34"/>
  <c r="J203" i="34"/>
  <c r="I203" i="34"/>
  <c r="H203" i="34"/>
  <c r="G203" i="34"/>
  <c r="F203" i="34"/>
  <c r="E203" i="34"/>
  <c r="D203" i="34"/>
  <c r="C203" i="34"/>
  <c r="L202" i="34"/>
  <c r="K202" i="34"/>
  <c r="J202" i="34"/>
  <c r="I202" i="34"/>
  <c r="H202" i="34"/>
  <c r="G202" i="34"/>
  <c r="F202" i="34"/>
  <c r="E202" i="34"/>
  <c r="D202" i="34"/>
  <c r="C202" i="34"/>
  <c r="L201" i="34"/>
  <c r="K201" i="34"/>
  <c r="J201" i="34"/>
  <c r="I201" i="34"/>
  <c r="H201" i="34"/>
  <c r="G201" i="34"/>
  <c r="F201" i="34"/>
  <c r="E201" i="34"/>
  <c r="D201" i="34"/>
  <c r="C201" i="34"/>
  <c r="B201" i="34"/>
  <c r="L200" i="34"/>
  <c r="K200" i="34"/>
  <c r="J200" i="34"/>
  <c r="I200" i="34"/>
  <c r="H200" i="34"/>
  <c r="G200" i="34"/>
  <c r="F200" i="34"/>
  <c r="E200" i="34"/>
  <c r="D200" i="34"/>
  <c r="C200" i="34"/>
  <c r="B200" i="34"/>
  <c r="B199" i="34"/>
  <c r="B197" i="34"/>
  <c r="L194" i="34"/>
  <c r="K194" i="34"/>
  <c r="J194" i="34"/>
  <c r="I194" i="34"/>
  <c r="H194" i="34"/>
  <c r="G194" i="34"/>
  <c r="F194" i="34"/>
  <c r="E194" i="34"/>
  <c r="D194" i="34"/>
  <c r="C194" i="34"/>
  <c r="L193" i="34"/>
  <c r="K193" i="34"/>
  <c r="J193" i="34"/>
  <c r="I193" i="34"/>
  <c r="H193" i="34"/>
  <c r="G193" i="34"/>
  <c r="F193" i="34"/>
  <c r="E193" i="34"/>
  <c r="D193" i="34"/>
  <c r="C193" i="34"/>
  <c r="B105" i="34"/>
  <c r="B103" i="34"/>
  <c r="B97" i="34"/>
  <c r="B96" i="34"/>
  <c r="B95" i="34"/>
  <c r="B93" i="34"/>
  <c r="B53" i="34"/>
  <c r="B51" i="34"/>
  <c r="B45" i="34"/>
  <c r="B44" i="34"/>
  <c r="B43" i="34"/>
  <c r="B41" i="34"/>
  <c r="B40" i="34"/>
  <c r="B39" i="34"/>
  <c r="I151" i="34"/>
  <c r="K151" i="34"/>
  <c r="C151" i="34"/>
  <c r="I141" i="34"/>
  <c r="K141" i="34"/>
  <c r="C141" i="34"/>
  <c r="B2734" i="33"/>
  <c r="B2732" i="33"/>
  <c r="B2726" i="33"/>
  <c r="B2725" i="33"/>
  <c r="B2724" i="33"/>
  <c r="B2722" i="33"/>
  <c r="B2720" i="33"/>
  <c r="B2558" i="33"/>
  <c r="B2556" i="33"/>
  <c r="B2550" i="33"/>
  <c r="B2549" i="33"/>
  <c r="B2548" i="33"/>
  <c r="B2546" i="33"/>
  <c r="B2544" i="33"/>
  <c r="B2506" i="33"/>
  <c r="B2504" i="33"/>
  <c r="B2498" i="33"/>
  <c r="B2497" i="33"/>
  <c r="B2496" i="33"/>
  <c r="B2494" i="33"/>
  <c r="B2492" i="33"/>
  <c r="B2418" i="33"/>
  <c r="B2416" i="33"/>
  <c r="B2410" i="33"/>
  <c r="B2409" i="33"/>
  <c r="B2408" i="33"/>
  <c r="B2406" i="33"/>
  <c r="B2404" i="33"/>
  <c r="B2366" i="33"/>
  <c r="B2364" i="33"/>
  <c r="B2358" i="33"/>
  <c r="B2357" i="33"/>
  <c r="B2356" i="33"/>
  <c r="B2354" i="33"/>
  <c r="B2352" i="33"/>
  <c r="B2314" i="33"/>
  <c r="B2312" i="33"/>
  <c r="B2306" i="33"/>
  <c r="B2305" i="33"/>
  <c r="B2304" i="33"/>
  <c r="B2302" i="33"/>
  <c r="B2300" i="33"/>
  <c r="B2262" i="33"/>
  <c r="B2260" i="33"/>
  <c r="B2254" i="33"/>
  <c r="B2253" i="33"/>
  <c r="B2252" i="33"/>
  <c r="B2250" i="33"/>
  <c r="B2248" i="33"/>
  <c r="B2210" i="33"/>
  <c r="B2208" i="33"/>
  <c r="B2202" i="33"/>
  <c r="B2201" i="33"/>
  <c r="B2200" i="33"/>
  <c r="B2198" i="33"/>
  <c r="B2196" i="33"/>
  <c r="B2158" i="33"/>
  <c r="B2156" i="33"/>
  <c r="B2150" i="33"/>
  <c r="B2149" i="33"/>
  <c r="B2148" i="33"/>
  <c r="B2146" i="33"/>
  <c r="B2144" i="33"/>
  <c r="B2106" i="33"/>
  <c r="B2104" i="33"/>
  <c r="B2098" i="33"/>
  <c r="B2097" i="33"/>
  <c r="B2096" i="33"/>
  <c r="B2094" i="33"/>
  <c r="B2092" i="33"/>
  <c r="B2054" i="33"/>
  <c r="B2052" i="33"/>
  <c r="B2046" i="33"/>
  <c r="B2045" i="33"/>
  <c r="B2044" i="33"/>
  <c r="B2042" i="33"/>
  <c r="B2040" i="33"/>
  <c r="B2002" i="33"/>
  <c r="B2000" i="33"/>
  <c r="B1994" i="33"/>
  <c r="B1993" i="33"/>
  <c r="B1992" i="33"/>
  <c r="B1990" i="33"/>
  <c r="B1988" i="33"/>
  <c r="B1950" i="33"/>
  <c r="B1948" i="33"/>
  <c r="B1942" i="33"/>
  <c r="B1941" i="33"/>
  <c r="B1940" i="33"/>
  <c r="B1938" i="33"/>
  <c r="B1936" i="33"/>
  <c r="B1900" i="33"/>
  <c r="B1902" i="33"/>
  <c r="B1904" i="33"/>
  <c r="B1905" i="33"/>
  <c r="B1906" i="33"/>
  <c r="B1912" i="33"/>
  <c r="B1914" i="33"/>
  <c r="B1862" i="33"/>
  <c r="B1860" i="33"/>
  <c r="B1854" i="33"/>
  <c r="B1853" i="33"/>
  <c r="B1852" i="33"/>
  <c r="B1850" i="33"/>
  <c r="B1848" i="33"/>
  <c r="B1810" i="33"/>
  <c r="B1808" i="33"/>
  <c r="B1802" i="33"/>
  <c r="B1801" i="33"/>
  <c r="B1800" i="33"/>
  <c r="B1798" i="33"/>
  <c r="B1796" i="33"/>
  <c r="B1758" i="33"/>
  <c r="B1756" i="33"/>
  <c r="B1750" i="33"/>
  <c r="B1749" i="33"/>
  <c r="B1748" i="33"/>
  <c r="B1746" i="33"/>
  <c r="B1744" i="33"/>
  <c r="B1706" i="33"/>
  <c r="B1704" i="33"/>
  <c r="B1698" i="33"/>
  <c r="B1697" i="33"/>
  <c r="B1696" i="33"/>
  <c r="B1694" i="33"/>
  <c r="B1692" i="33"/>
  <c r="B1654" i="33"/>
  <c r="B1652" i="33"/>
  <c r="B1646" i="33"/>
  <c r="B1645" i="33"/>
  <c r="B1644" i="33"/>
  <c r="B1642" i="33"/>
  <c r="B1640" i="33"/>
  <c r="B1602" i="33"/>
  <c r="B1600" i="33"/>
  <c r="B1594" i="33"/>
  <c r="B1593" i="33"/>
  <c r="B1592" i="33"/>
  <c r="B1590" i="33"/>
  <c r="B1588" i="33"/>
  <c r="B1550" i="33"/>
  <c r="B1548" i="33"/>
  <c r="B1542" i="33"/>
  <c r="B1541" i="33"/>
  <c r="B1540" i="33"/>
  <c r="B1538" i="33"/>
  <c r="B1536" i="33"/>
  <c r="B1498" i="33"/>
  <c r="B1496" i="33"/>
  <c r="B1490" i="33"/>
  <c r="B1489" i="33"/>
  <c r="B1488" i="33"/>
  <c r="B1486" i="33"/>
  <c r="B1484" i="33"/>
  <c r="B1446" i="33"/>
  <c r="B1444" i="33"/>
  <c r="B1438" i="33"/>
  <c r="B1437" i="33"/>
  <c r="B1436" i="33"/>
  <c r="B1434" i="33"/>
  <c r="B1432" i="33"/>
  <c r="B1394" i="33"/>
  <c r="B1392" i="33"/>
  <c r="B1386" i="33"/>
  <c r="B1385" i="33"/>
  <c r="B1384" i="33"/>
  <c r="B1382" i="33"/>
  <c r="B1380" i="33"/>
  <c r="B1342" i="33"/>
  <c r="B1340" i="33"/>
  <c r="B1334" i="33"/>
  <c r="B1333" i="33"/>
  <c r="B1332" i="33"/>
  <c r="B1330" i="33"/>
  <c r="B1328" i="33"/>
  <c r="B1290" i="33"/>
  <c r="B1288" i="33"/>
  <c r="B1282" i="33"/>
  <c r="B1281" i="33"/>
  <c r="B1280" i="33"/>
  <c r="B1278" i="33"/>
  <c r="B1276" i="33"/>
  <c r="B1202" i="33"/>
  <c r="B1200" i="33"/>
  <c r="B1194" i="33"/>
  <c r="B1193" i="33"/>
  <c r="B1192" i="33"/>
  <c r="B1190" i="33"/>
  <c r="B1188" i="33"/>
  <c r="B1150" i="33"/>
  <c r="B1148" i="33"/>
  <c r="B1142" i="33"/>
  <c r="B1141" i="33"/>
  <c r="B1140" i="33"/>
  <c r="B1138" i="33"/>
  <c r="B1136" i="33"/>
  <c r="B1098" i="33"/>
  <c r="B1096" i="33"/>
  <c r="B1090" i="33"/>
  <c r="B1089" i="33"/>
  <c r="B1088" i="33"/>
  <c r="B1086" i="33"/>
  <c r="B1084" i="33"/>
  <c r="B1046" i="33"/>
  <c r="B1044" i="33"/>
  <c r="B1038" i="33"/>
  <c r="B1037" i="33"/>
  <c r="B1036" i="33"/>
  <c r="B1034" i="33"/>
  <c r="B1032" i="33"/>
  <c r="B994" i="33"/>
  <c r="B992" i="33"/>
  <c r="B986" i="33"/>
  <c r="B985" i="33"/>
  <c r="B984" i="33"/>
  <c r="B982" i="33"/>
  <c r="B980" i="33"/>
  <c r="B942" i="33"/>
  <c r="B940" i="33"/>
  <c r="B934" i="33"/>
  <c r="B933" i="33"/>
  <c r="B932" i="33"/>
  <c r="B930" i="33"/>
  <c r="B928" i="33"/>
  <c r="B890" i="33"/>
  <c r="B888" i="33"/>
  <c r="B882" i="33"/>
  <c r="B881" i="33"/>
  <c r="B880" i="33"/>
  <c r="B878" i="33"/>
  <c r="B876" i="33"/>
  <c r="B838" i="33"/>
  <c r="B836" i="33"/>
  <c r="B830" i="33"/>
  <c r="B829" i="33"/>
  <c r="B828" i="33"/>
  <c r="B826" i="33"/>
  <c r="B824" i="33"/>
  <c r="B786" i="33"/>
  <c r="B784" i="33"/>
  <c r="B778" i="33"/>
  <c r="B777" i="33"/>
  <c r="B776" i="33"/>
  <c r="B774" i="33"/>
  <c r="B772" i="33"/>
  <c r="B734" i="33"/>
  <c r="B732" i="33"/>
  <c r="B726" i="33"/>
  <c r="B725" i="33"/>
  <c r="B724" i="33"/>
  <c r="B722" i="33"/>
  <c r="B720" i="33"/>
  <c r="B682" i="33"/>
  <c r="B680" i="33"/>
  <c r="B674" i="33"/>
  <c r="B673" i="33"/>
  <c r="B672" i="33"/>
  <c r="B670" i="33"/>
  <c r="B668" i="33"/>
  <c r="B630" i="33"/>
  <c r="B628" i="33"/>
  <c r="B622" i="33"/>
  <c r="B621" i="33"/>
  <c r="B620" i="33"/>
  <c r="B618" i="33"/>
  <c r="B616" i="33"/>
  <c r="B578" i="33"/>
  <c r="B576" i="33"/>
  <c r="B570" i="33"/>
  <c r="B569" i="33"/>
  <c r="B568" i="33"/>
  <c r="B566" i="33"/>
  <c r="B564" i="33"/>
  <c r="B490" i="33"/>
  <c r="B488" i="33"/>
  <c r="B482" i="33"/>
  <c r="B481" i="33"/>
  <c r="B480" i="33"/>
  <c r="B478" i="33"/>
  <c r="B476" i="33"/>
  <c r="B438" i="33"/>
  <c r="B436" i="33"/>
  <c r="B430" i="33"/>
  <c r="B429" i="33"/>
  <c r="B428" i="33"/>
  <c r="B426" i="33"/>
  <c r="B424" i="33"/>
  <c r="B386" i="33"/>
  <c r="B384" i="33"/>
  <c r="B378" i="33"/>
  <c r="B377" i="33"/>
  <c r="B376" i="33"/>
  <c r="B374" i="33"/>
  <c r="B372" i="33"/>
  <c r="B334" i="33"/>
  <c r="B332" i="33"/>
  <c r="B326" i="33"/>
  <c r="B325" i="33"/>
  <c r="B324" i="33"/>
  <c r="B322" i="33"/>
  <c r="B320" i="33"/>
  <c r="B282" i="33"/>
  <c r="B280" i="33"/>
  <c r="B274" i="33"/>
  <c r="B273" i="33"/>
  <c r="B272" i="33"/>
  <c r="B270" i="33"/>
  <c r="B268" i="33"/>
  <c r="B230" i="33"/>
  <c r="B228" i="33"/>
  <c r="B222" i="33"/>
  <c r="B221" i="33"/>
  <c r="B220" i="33"/>
  <c r="B218" i="33"/>
  <c r="B216" i="33"/>
  <c r="B178" i="33"/>
  <c r="B176" i="33"/>
  <c r="B170" i="33"/>
  <c r="B169" i="33"/>
  <c r="B168" i="33"/>
  <c r="B166" i="33"/>
  <c r="B164" i="33"/>
  <c r="B2456" i="33"/>
  <c r="B2458" i="33"/>
  <c r="B2460" i="33"/>
  <c r="B2461" i="33"/>
  <c r="B2462" i="33"/>
  <c r="B2468" i="33"/>
  <c r="B2470" i="33"/>
  <c r="CR101" i="24"/>
  <c r="AQ101" i="24"/>
  <c r="AP101" i="24"/>
  <c r="AO101" i="24"/>
  <c r="AN101" i="24"/>
  <c r="AM101" i="24"/>
  <c r="AL101" i="24"/>
  <c r="AK101" i="24"/>
  <c r="AJ101" i="24"/>
  <c r="AI101" i="24"/>
  <c r="AH101" i="24"/>
  <c r="AE101" i="24"/>
  <c r="AD101" i="24"/>
  <c r="AC101" i="24"/>
  <c r="AB101" i="24"/>
  <c r="AA101" i="24"/>
  <c r="Z101" i="24"/>
  <c r="Y101" i="24"/>
  <c r="X101" i="24"/>
  <c r="W101" i="24"/>
  <c r="V101" i="24"/>
  <c r="AF101" i="24" s="1"/>
  <c r="CY101" i="24"/>
  <c r="AQ100" i="24"/>
  <c r="AP100" i="24"/>
  <c r="AO100" i="24"/>
  <c r="AN100" i="24"/>
  <c r="AM100" i="24"/>
  <c r="AL100" i="24"/>
  <c r="AK100" i="24"/>
  <c r="AJ100" i="24"/>
  <c r="AI100" i="24"/>
  <c r="AH100" i="24"/>
  <c r="AR100" i="24" s="1"/>
  <c r="AE100" i="24"/>
  <c r="AD100" i="24"/>
  <c r="AC100" i="24"/>
  <c r="AB100" i="24"/>
  <c r="AA100" i="24"/>
  <c r="Z100" i="24"/>
  <c r="Y100" i="24"/>
  <c r="X100" i="24"/>
  <c r="AF100" i="24" s="1"/>
  <c r="W100" i="24"/>
  <c r="V100" i="24"/>
  <c r="CY100" i="24"/>
  <c r="CP99" i="24"/>
  <c r="AQ99" i="24"/>
  <c r="AP99" i="24"/>
  <c r="AO99" i="24"/>
  <c r="AN99" i="24"/>
  <c r="AM99" i="24"/>
  <c r="AL99" i="24"/>
  <c r="AK99" i="24"/>
  <c r="AJ99" i="24"/>
  <c r="AI99" i="24"/>
  <c r="AH99" i="24"/>
  <c r="AE99" i="24"/>
  <c r="AD99" i="24"/>
  <c r="AC99" i="24"/>
  <c r="AB99" i="24"/>
  <c r="AA99" i="24"/>
  <c r="Z99" i="24"/>
  <c r="Y99" i="24"/>
  <c r="X99" i="24"/>
  <c r="W99" i="24"/>
  <c r="V99" i="24"/>
  <c r="CU99" i="24"/>
  <c r="AQ98" i="24"/>
  <c r="AP98" i="24"/>
  <c r="AO98" i="24"/>
  <c r="AN98" i="24"/>
  <c r="AM98" i="24"/>
  <c r="AL98" i="24"/>
  <c r="AK98" i="24"/>
  <c r="AJ98" i="24"/>
  <c r="AI98" i="24"/>
  <c r="AH98" i="24"/>
  <c r="AE98" i="24"/>
  <c r="AD98" i="24"/>
  <c r="AC98" i="24"/>
  <c r="AB98" i="24"/>
  <c r="AA98" i="24"/>
  <c r="Z98" i="24"/>
  <c r="Y98" i="24"/>
  <c r="X98" i="24"/>
  <c r="W98" i="24"/>
  <c r="AF98" i="24" s="1"/>
  <c r="V98" i="24"/>
  <c r="CV98" i="24"/>
  <c r="CY97" i="24"/>
  <c r="CT97" i="24"/>
  <c r="AQ97" i="24"/>
  <c r="AP97" i="24"/>
  <c r="AO97" i="24"/>
  <c r="AN97" i="24"/>
  <c r="AM97" i="24"/>
  <c r="AL97" i="24"/>
  <c r="AK97" i="24"/>
  <c r="AJ97" i="24"/>
  <c r="AI97" i="24"/>
  <c r="AH97" i="24"/>
  <c r="AE97" i="24"/>
  <c r="AD97" i="24"/>
  <c r="AC97" i="24"/>
  <c r="AB97" i="24"/>
  <c r="AA97" i="24"/>
  <c r="Z97" i="24"/>
  <c r="Y97" i="24"/>
  <c r="X97" i="24"/>
  <c r="W97" i="24"/>
  <c r="V97" i="24"/>
  <c r="CQ97" i="24"/>
  <c r="AQ96" i="24"/>
  <c r="AP96" i="24"/>
  <c r="AO96" i="24"/>
  <c r="AN96" i="24"/>
  <c r="AM96" i="24"/>
  <c r="AL96" i="24"/>
  <c r="AK96" i="24"/>
  <c r="AJ96" i="24"/>
  <c r="AI96" i="24"/>
  <c r="AH96" i="24"/>
  <c r="AE96" i="24"/>
  <c r="AD96" i="24"/>
  <c r="AC96" i="24"/>
  <c r="AB96" i="24"/>
  <c r="AA96" i="24"/>
  <c r="Z96" i="24"/>
  <c r="Y96" i="24"/>
  <c r="X96" i="24"/>
  <c r="W96" i="24"/>
  <c r="V96" i="24"/>
  <c r="CW96" i="24"/>
  <c r="CW95" i="24"/>
  <c r="CV95" i="24"/>
  <c r="CR95" i="24"/>
  <c r="AQ95" i="24"/>
  <c r="AP95" i="24"/>
  <c r="AO95" i="24"/>
  <c r="AN95" i="24"/>
  <c r="AM95" i="24"/>
  <c r="AL95" i="24"/>
  <c r="AK95" i="24"/>
  <c r="AJ95" i="24"/>
  <c r="AI95" i="24"/>
  <c r="AH95" i="24"/>
  <c r="AE95" i="24"/>
  <c r="AD95" i="24"/>
  <c r="CX95" i="24" s="1"/>
  <c r="AC95" i="24"/>
  <c r="AB95" i="24"/>
  <c r="AA95" i="24"/>
  <c r="Z95" i="24"/>
  <c r="CT95" i="24" s="1"/>
  <c r="Y95" i="24"/>
  <c r="X95" i="24"/>
  <c r="W95" i="24"/>
  <c r="V95" i="24"/>
  <c r="CY95" i="24"/>
  <c r="CX94" i="24"/>
  <c r="CS94" i="24"/>
  <c r="AQ94" i="24"/>
  <c r="AP94" i="24"/>
  <c r="AO94" i="24"/>
  <c r="AN94" i="24"/>
  <c r="AM94" i="24"/>
  <c r="AL94" i="24"/>
  <c r="AK94" i="24"/>
  <c r="AJ94" i="24"/>
  <c r="AI94" i="24"/>
  <c r="AH94" i="24"/>
  <c r="AE94" i="24"/>
  <c r="AD94" i="24"/>
  <c r="AC94" i="24"/>
  <c r="AB94" i="24"/>
  <c r="AA94" i="24"/>
  <c r="Z94" i="24"/>
  <c r="Y94" i="24"/>
  <c r="X94" i="24"/>
  <c r="W94" i="24"/>
  <c r="V94" i="24"/>
  <c r="CT94" i="24"/>
  <c r="CQ93" i="24"/>
  <c r="AQ93" i="24"/>
  <c r="AP93" i="24"/>
  <c r="AO93" i="24"/>
  <c r="AN93" i="24"/>
  <c r="AM93" i="24"/>
  <c r="AL93" i="24"/>
  <c r="AK93" i="24"/>
  <c r="AJ93" i="24"/>
  <c r="AI93" i="24"/>
  <c r="AH93" i="24"/>
  <c r="AE93" i="24"/>
  <c r="AD93" i="24"/>
  <c r="AC93" i="24"/>
  <c r="AB93" i="24"/>
  <c r="AA93" i="24"/>
  <c r="Z93" i="24"/>
  <c r="Y93" i="24"/>
  <c r="X93" i="24"/>
  <c r="W93" i="24"/>
  <c r="V93" i="24"/>
  <c r="CY93" i="24"/>
  <c r="AQ92" i="24"/>
  <c r="AP92" i="24"/>
  <c r="AO92" i="24"/>
  <c r="AN92" i="24"/>
  <c r="AM92" i="24"/>
  <c r="AL92" i="24"/>
  <c r="AK92" i="24"/>
  <c r="AJ92" i="24"/>
  <c r="AI92" i="24"/>
  <c r="AH92" i="24"/>
  <c r="AE92" i="24"/>
  <c r="AD92" i="24"/>
  <c r="AC92" i="24"/>
  <c r="AB92" i="24"/>
  <c r="AA92" i="24"/>
  <c r="Z92" i="24"/>
  <c r="Y92" i="24"/>
  <c r="X92" i="24"/>
  <c r="W92" i="24"/>
  <c r="V92" i="24"/>
  <c r="CT91" i="24"/>
  <c r="AQ91" i="24"/>
  <c r="AP91" i="24"/>
  <c r="AO91" i="24"/>
  <c r="AN91" i="24"/>
  <c r="AM91" i="24"/>
  <c r="AL91" i="24"/>
  <c r="AK91" i="24"/>
  <c r="AJ91" i="24"/>
  <c r="AI91" i="24"/>
  <c r="AH91" i="24"/>
  <c r="AE91" i="24"/>
  <c r="AD91" i="24"/>
  <c r="AC91" i="24"/>
  <c r="AB91" i="24"/>
  <c r="AA91" i="24"/>
  <c r="Z91" i="24"/>
  <c r="Y91" i="24"/>
  <c r="X91" i="24"/>
  <c r="W91" i="24"/>
  <c r="V91" i="24"/>
  <c r="CR91" i="24"/>
  <c r="CW90" i="24"/>
  <c r="CR90" i="24"/>
  <c r="AQ90" i="24"/>
  <c r="AP90" i="24"/>
  <c r="AO90" i="24"/>
  <c r="AN90" i="24"/>
  <c r="AM90" i="24"/>
  <c r="AL90" i="24"/>
  <c r="AK90" i="24"/>
  <c r="AJ90" i="24"/>
  <c r="AI90" i="24"/>
  <c r="AH90" i="24"/>
  <c r="AE90" i="24"/>
  <c r="AD90" i="24"/>
  <c r="AC90" i="24"/>
  <c r="AB90" i="24"/>
  <c r="AA90" i="24"/>
  <c r="Z90" i="24"/>
  <c r="Y90" i="24"/>
  <c r="X90" i="24"/>
  <c r="W90" i="24"/>
  <c r="V90" i="24"/>
  <c r="CS90" i="24"/>
  <c r="CX89" i="24"/>
  <c r="CT89" i="24"/>
  <c r="CP89" i="24"/>
  <c r="AQ89" i="24"/>
  <c r="AP89" i="24"/>
  <c r="AO89" i="24"/>
  <c r="AN89" i="24"/>
  <c r="AM89" i="24"/>
  <c r="AL89" i="24"/>
  <c r="AK89" i="24"/>
  <c r="AJ89" i="24"/>
  <c r="AI89" i="24"/>
  <c r="AH89" i="24"/>
  <c r="AE89" i="24"/>
  <c r="AD89" i="24"/>
  <c r="AC89" i="24"/>
  <c r="AB89" i="24"/>
  <c r="AA89" i="24"/>
  <c r="Z89" i="24"/>
  <c r="Y89" i="24"/>
  <c r="X89" i="24"/>
  <c r="W89" i="24"/>
  <c r="V89" i="24"/>
  <c r="CW89" i="24"/>
  <c r="AQ88" i="24"/>
  <c r="AP88" i="24"/>
  <c r="AO88" i="24"/>
  <c r="AN88" i="24"/>
  <c r="AM88" i="24"/>
  <c r="AL88" i="24"/>
  <c r="AK88" i="24"/>
  <c r="AJ88" i="24"/>
  <c r="AI88" i="24"/>
  <c r="AH88" i="24"/>
  <c r="AR88" i="24" s="1"/>
  <c r="AE88" i="24"/>
  <c r="AD88" i="24"/>
  <c r="AC88" i="24"/>
  <c r="AB88" i="24"/>
  <c r="AA88" i="24"/>
  <c r="Z88" i="24"/>
  <c r="Y88" i="24"/>
  <c r="X88" i="24"/>
  <c r="W88" i="24"/>
  <c r="V88" i="24"/>
  <c r="CU88" i="24"/>
  <c r="AQ87" i="24"/>
  <c r="AP87" i="24"/>
  <c r="AO87" i="24"/>
  <c r="AN87" i="24"/>
  <c r="AM87" i="24"/>
  <c r="AL87" i="24"/>
  <c r="AK87" i="24"/>
  <c r="AJ87" i="24"/>
  <c r="AI87" i="24"/>
  <c r="AH87" i="24"/>
  <c r="AE87" i="24"/>
  <c r="AD87" i="24"/>
  <c r="AC87" i="24"/>
  <c r="AB87" i="24"/>
  <c r="AA87" i="24"/>
  <c r="Z87" i="24"/>
  <c r="Y87" i="24"/>
  <c r="X87" i="24"/>
  <c r="W87" i="24"/>
  <c r="V87" i="24"/>
  <c r="CY87" i="24"/>
  <c r="CV86" i="24"/>
  <c r="AQ86" i="24"/>
  <c r="AP86" i="24"/>
  <c r="AO86" i="24"/>
  <c r="AN86" i="24"/>
  <c r="AM86" i="24"/>
  <c r="AL86" i="24"/>
  <c r="AK86" i="24"/>
  <c r="AJ86" i="24"/>
  <c r="AI86" i="24"/>
  <c r="AH86" i="24"/>
  <c r="AE86" i="24"/>
  <c r="AD86" i="24"/>
  <c r="AC86" i="24"/>
  <c r="AB86" i="24"/>
  <c r="AA86" i="24"/>
  <c r="Z86" i="24"/>
  <c r="Y86" i="24"/>
  <c r="X86" i="24"/>
  <c r="W86" i="24"/>
  <c r="V86" i="24"/>
  <c r="CY86" i="24"/>
  <c r="CW85" i="24"/>
  <c r="CU85" i="24"/>
  <c r="AQ85" i="24"/>
  <c r="AP85" i="24"/>
  <c r="AO85" i="24"/>
  <c r="AN85" i="24"/>
  <c r="AM85" i="24"/>
  <c r="AL85" i="24"/>
  <c r="AK85" i="24"/>
  <c r="AJ85" i="24"/>
  <c r="AI85" i="24"/>
  <c r="AH85" i="24"/>
  <c r="AE85" i="24"/>
  <c r="AD85" i="24"/>
  <c r="AC85" i="24"/>
  <c r="AB85" i="24"/>
  <c r="AA85" i="24"/>
  <c r="Z85" i="24"/>
  <c r="Y85" i="24"/>
  <c r="X85" i="24"/>
  <c r="W85" i="24"/>
  <c r="V85" i="24"/>
  <c r="CP85" i="24"/>
  <c r="AQ84" i="24"/>
  <c r="AP84" i="24"/>
  <c r="AO84" i="24"/>
  <c r="AN84" i="24"/>
  <c r="AM84" i="24"/>
  <c r="AL84" i="24"/>
  <c r="AK84" i="24"/>
  <c r="AJ84" i="24"/>
  <c r="AI84" i="24"/>
  <c r="AH84" i="24"/>
  <c r="AR84" i="24" s="1"/>
  <c r="AE84" i="24"/>
  <c r="AD84" i="24"/>
  <c r="AC84" i="24"/>
  <c r="AB84" i="24"/>
  <c r="AA84" i="24"/>
  <c r="Z84" i="24"/>
  <c r="Y84" i="24"/>
  <c r="X84" i="24"/>
  <c r="W84" i="24"/>
  <c r="V84" i="24"/>
  <c r="AQ83" i="24"/>
  <c r="AP83" i="24"/>
  <c r="AO83" i="24"/>
  <c r="AN83" i="24"/>
  <c r="AM83" i="24"/>
  <c r="AL83" i="24"/>
  <c r="AK83" i="24"/>
  <c r="AJ83" i="24"/>
  <c r="AI83" i="24"/>
  <c r="AH83" i="24"/>
  <c r="AR83" i="24" s="1"/>
  <c r="AE83" i="24"/>
  <c r="AD83" i="24"/>
  <c r="AC83" i="24"/>
  <c r="AB83" i="24"/>
  <c r="AA83" i="24"/>
  <c r="Z83" i="24"/>
  <c r="Y83" i="24"/>
  <c r="X83" i="24"/>
  <c r="W83" i="24"/>
  <c r="V83" i="24"/>
  <c r="AQ82" i="24"/>
  <c r="AP82" i="24"/>
  <c r="AO82" i="24"/>
  <c r="AN82" i="24"/>
  <c r="AM82" i="24"/>
  <c r="AL82" i="24"/>
  <c r="AK82" i="24"/>
  <c r="AJ82" i="24"/>
  <c r="AI82" i="24"/>
  <c r="AH82" i="24"/>
  <c r="AE82" i="24"/>
  <c r="AD82" i="24"/>
  <c r="AC82" i="24"/>
  <c r="AB82" i="24"/>
  <c r="AA82" i="24"/>
  <c r="Z82" i="24"/>
  <c r="Y82" i="24"/>
  <c r="X82" i="24"/>
  <c r="W82" i="24"/>
  <c r="V82" i="24"/>
  <c r="AF82" i="24" s="1"/>
  <c r="CY82" i="24"/>
  <c r="CW81" i="24"/>
  <c r="CV81" i="24"/>
  <c r="CR81" i="24"/>
  <c r="AQ81" i="24"/>
  <c r="AP81" i="24"/>
  <c r="AO81" i="24"/>
  <c r="AN81" i="24"/>
  <c r="AM81" i="24"/>
  <c r="AL81" i="24"/>
  <c r="AK81" i="24"/>
  <c r="AJ81" i="24"/>
  <c r="AR81" i="24" s="1"/>
  <c r="AI81" i="24"/>
  <c r="AH81" i="24"/>
  <c r="AE81" i="24"/>
  <c r="AD81" i="24"/>
  <c r="AC81" i="24"/>
  <c r="AB81" i="24"/>
  <c r="AA81" i="24"/>
  <c r="Z81" i="24"/>
  <c r="Y81" i="24"/>
  <c r="X81" i="24"/>
  <c r="W81" i="24"/>
  <c r="V81" i="24"/>
  <c r="CS81" i="24"/>
  <c r="AQ80" i="24"/>
  <c r="AP80" i="24"/>
  <c r="AO80" i="24"/>
  <c r="AN80" i="24"/>
  <c r="AM80" i="24"/>
  <c r="AL80" i="24"/>
  <c r="AK80" i="24"/>
  <c r="AJ80" i="24"/>
  <c r="AI80" i="24"/>
  <c r="AH80" i="24"/>
  <c r="AR80" i="24" s="1"/>
  <c r="AE80" i="24"/>
  <c r="AD80" i="24"/>
  <c r="AC80" i="24"/>
  <c r="AB80" i="24"/>
  <c r="AA80" i="24"/>
  <c r="Z80" i="24"/>
  <c r="Y80" i="24"/>
  <c r="X80" i="24"/>
  <c r="W80" i="24"/>
  <c r="V80" i="24"/>
  <c r="CU80" i="24"/>
  <c r="CY79" i="24"/>
  <c r="AQ79" i="24"/>
  <c r="AP79" i="24"/>
  <c r="AO79" i="24"/>
  <c r="AN79" i="24"/>
  <c r="AM79" i="24"/>
  <c r="AL79" i="24"/>
  <c r="AK79" i="24"/>
  <c r="AJ79" i="24"/>
  <c r="AI79" i="24"/>
  <c r="AH79" i="24"/>
  <c r="AE79" i="24"/>
  <c r="AD79" i="24"/>
  <c r="AC79" i="24"/>
  <c r="AB79" i="24"/>
  <c r="AA79" i="24"/>
  <c r="Z79" i="24"/>
  <c r="Y79" i="24"/>
  <c r="X79" i="24"/>
  <c r="W79" i="24"/>
  <c r="V79" i="24"/>
  <c r="AQ78" i="24"/>
  <c r="AP78" i="24"/>
  <c r="AO78" i="24"/>
  <c r="AN78" i="24"/>
  <c r="AM78" i="24"/>
  <c r="AL78" i="24"/>
  <c r="AK78" i="24"/>
  <c r="AJ78" i="24"/>
  <c r="AI78" i="24"/>
  <c r="AH78" i="24"/>
  <c r="AR78" i="24" s="1"/>
  <c r="AE78" i="24"/>
  <c r="AD78" i="24"/>
  <c r="AC78" i="24"/>
  <c r="AB78" i="24"/>
  <c r="AA78" i="24"/>
  <c r="Z78" i="24"/>
  <c r="Y78" i="24"/>
  <c r="X78" i="24"/>
  <c r="W78" i="24"/>
  <c r="AF78" i="24" s="1"/>
  <c r="V78" i="24"/>
  <c r="CY78" i="24"/>
  <c r="AQ77" i="24"/>
  <c r="AP77" i="24"/>
  <c r="AO77" i="24"/>
  <c r="AN77" i="24"/>
  <c r="AM77" i="24"/>
  <c r="AL77" i="24"/>
  <c r="AK77" i="24"/>
  <c r="AJ77" i="24"/>
  <c r="AI77" i="24"/>
  <c r="AH77" i="24"/>
  <c r="AE77" i="24"/>
  <c r="AD77" i="24"/>
  <c r="AC77" i="24"/>
  <c r="AB77" i="24"/>
  <c r="AA77" i="24"/>
  <c r="Z77" i="24"/>
  <c r="Y77" i="24"/>
  <c r="X77" i="24"/>
  <c r="W77" i="24"/>
  <c r="V77" i="24"/>
  <c r="CW76" i="24"/>
  <c r="CS76" i="24"/>
  <c r="AQ76" i="24"/>
  <c r="AP76" i="24"/>
  <c r="AO76" i="24"/>
  <c r="AN76" i="24"/>
  <c r="AM76" i="24"/>
  <c r="AL76" i="24"/>
  <c r="AK76" i="24"/>
  <c r="AJ76" i="24"/>
  <c r="AI76" i="24"/>
  <c r="AH76" i="24"/>
  <c r="AE76" i="24"/>
  <c r="AD76" i="24"/>
  <c r="AC76" i="24"/>
  <c r="AB76" i="24"/>
  <c r="AA76" i="24"/>
  <c r="Z76" i="24"/>
  <c r="Y76" i="24"/>
  <c r="X76" i="24"/>
  <c r="W76" i="24"/>
  <c r="V76" i="24"/>
  <c r="CV76" i="24"/>
  <c r="AQ75" i="24"/>
  <c r="AP75" i="24"/>
  <c r="AO75" i="24"/>
  <c r="AN75" i="24"/>
  <c r="AM75" i="24"/>
  <c r="AL75" i="24"/>
  <c r="AK75" i="24"/>
  <c r="AJ75" i="24"/>
  <c r="AI75" i="24"/>
  <c r="AH75" i="24"/>
  <c r="AE75" i="24"/>
  <c r="AD75" i="24"/>
  <c r="AC75" i="24"/>
  <c r="AB75" i="24"/>
  <c r="AA75" i="24"/>
  <c r="Z75" i="24"/>
  <c r="Y75" i="24"/>
  <c r="X75" i="24"/>
  <c r="W75" i="24"/>
  <c r="V75" i="24"/>
  <c r="CT75" i="24"/>
  <c r="AQ74" i="24"/>
  <c r="AP74" i="24"/>
  <c r="AO74" i="24"/>
  <c r="AN74" i="24"/>
  <c r="AM74" i="24"/>
  <c r="AL74" i="24"/>
  <c r="AK74" i="24"/>
  <c r="AJ74" i="24"/>
  <c r="AI74" i="24"/>
  <c r="AH74" i="24"/>
  <c r="AR74" i="24" s="1"/>
  <c r="AE74" i="24"/>
  <c r="AD74" i="24"/>
  <c r="AC74" i="24"/>
  <c r="AB74" i="24"/>
  <c r="AA74" i="24"/>
  <c r="Z74" i="24"/>
  <c r="Y74" i="24"/>
  <c r="X74" i="24"/>
  <c r="W74" i="24"/>
  <c r="V74" i="24"/>
  <c r="CV73" i="24"/>
  <c r="CR73" i="24"/>
  <c r="AQ73" i="24"/>
  <c r="AP73" i="24"/>
  <c r="AO73" i="24"/>
  <c r="AN73" i="24"/>
  <c r="AM73" i="24"/>
  <c r="AL73" i="24"/>
  <c r="AK73" i="24"/>
  <c r="AJ73" i="24"/>
  <c r="AI73" i="24"/>
  <c r="AH73" i="24"/>
  <c r="AE73" i="24"/>
  <c r="AD73" i="24"/>
  <c r="AC73" i="24"/>
  <c r="AB73" i="24"/>
  <c r="AA73" i="24"/>
  <c r="Z73" i="24"/>
  <c r="Y73" i="24"/>
  <c r="X73" i="24"/>
  <c r="W73" i="24"/>
  <c r="V73" i="24"/>
  <c r="CY73" i="24"/>
  <c r="CW72" i="24"/>
  <c r="AQ72" i="24"/>
  <c r="AP72" i="24"/>
  <c r="AO72" i="24"/>
  <c r="AN72" i="24"/>
  <c r="AM72" i="24"/>
  <c r="AL72" i="24"/>
  <c r="AK72" i="24"/>
  <c r="AJ72" i="24"/>
  <c r="AI72" i="24"/>
  <c r="AH72" i="24"/>
  <c r="AE72" i="24"/>
  <c r="AD72" i="24"/>
  <c r="AC72" i="24"/>
  <c r="AB72" i="24"/>
  <c r="AA72" i="24"/>
  <c r="Z72" i="24"/>
  <c r="Y72" i="24"/>
  <c r="X72" i="24"/>
  <c r="W72" i="24"/>
  <c r="V72" i="24"/>
  <c r="AQ71" i="24"/>
  <c r="AP71" i="24"/>
  <c r="AO71" i="24"/>
  <c r="AN71" i="24"/>
  <c r="AM71" i="24"/>
  <c r="AL71" i="24"/>
  <c r="AK71" i="24"/>
  <c r="AJ71" i="24"/>
  <c r="AI71" i="24"/>
  <c r="AH71" i="24"/>
  <c r="AE71" i="24"/>
  <c r="AD71" i="24"/>
  <c r="AC71" i="24"/>
  <c r="AB71" i="24"/>
  <c r="AA71" i="24"/>
  <c r="Z71" i="24"/>
  <c r="Y71" i="24"/>
  <c r="X71" i="24"/>
  <c r="W71" i="24"/>
  <c r="V71" i="24"/>
  <c r="CW71" i="24"/>
  <c r="AQ70" i="24"/>
  <c r="AP70" i="24"/>
  <c r="AO70" i="24"/>
  <c r="AN70" i="24"/>
  <c r="AM70" i="24"/>
  <c r="AL70" i="24"/>
  <c r="AK70" i="24"/>
  <c r="AJ70" i="24"/>
  <c r="AI70" i="24"/>
  <c r="AH70" i="24"/>
  <c r="AE70" i="24"/>
  <c r="AD70" i="24"/>
  <c r="AC70" i="24"/>
  <c r="AB70" i="24"/>
  <c r="AA70" i="24"/>
  <c r="Z70" i="24"/>
  <c r="Y70" i="24"/>
  <c r="X70" i="24"/>
  <c r="W70" i="24"/>
  <c r="V70" i="24"/>
  <c r="CR69" i="24"/>
  <c r="AQ69" i="24"/>
  <c r="AP69" i="24"/>
  <c r="AO69" i="24"/>
  <c r="AN69" i="24"/>
  <c r="AM69" i="24"/>
  <c r="AL69" i="24"/>
  <c r="AK69" i="24"/>
  <c r="AJ69" i="24"/>
  <c r="AI69" i="24"/>
  <c r="AH69" i="24"/>
  <c r="AE69" i="24"/>
  <c r="AD69" i="24"/>
  <c r="AC69" i="24"/>
  <c r="AB69" i="24"/>
  <c r="AA69" i="24"/>
  <c r="Z69" i="24"/>
  <c r="Y69" i="24"/>
  <c r="X69" i="24"/>
  <c r="W69" i="24"/>
  <c r="V69" i="24"/>
  <c r="CY69" i="24"/>
  <c r="AQ68" i="24"/>
  <c r="AP68" i="24"/>
  <c r="AO68" i="24"/>
  <c r="AN68" i="24"/>
  <c r="AM68" i="24"/>
  <c r="AL68" i="24"/>
  <c r="AK68" i="24"/>
  <c r="AJ68" i="24"/>
  <c r="AI68" i="24"/>
  <c r="AH68" i="24"/>
  <c r="AE68" i="24"/>
  <c r="AD68" i="24"/>
  <c r="AC68" i="24"/>
  <c r="AB68" i="24"/>
  <c r="AA68" i="24"/>
  <c r="Z68" i="24"/>
  <c r="Y68" i="24"/>
  <c r="X68" i="24"/>
  <c r="W68" i="24"/>
  <c r="V68" i="24"/>
  <c r="CY68" i="24"/>
  <c r="AQ67" i="24"/>
  <c r="AP67" i="24"/>
  <c r="AO67" i="24"/>
  <c r="AN67" i="24"/>
  <c r="AM67" i="24"/>
  <c r="AL67" i="24"/>
  <c r="AK67" i="24"/>
  <c r="AJ67" i="24"/>
  <c r="AI67" i="24"/>
  <c r="AH67" i="24"/>
  <c r="AE67" i="24"/>
  <c r="AD67" i="24"/>
  <c r="AC67" i="24"/>
  <c r="AB67" i="24"/>
  <c r="AA67" i="24"/>
  <c r="Z67" i="24"/>
  <c r="Y67" i="24"/>
  <c r="X67" i="24"/>
  <c r="W67" i="24"/>
  <c r="V67" i="24"/>
  <c r="CU67" i="24"/>
  <c r="AQ66" i="24"/>
  <c r="AP66" i="24"/>
  <c r="AO66" i="24"/>
  <c r="AN66" i="24"/>
  <c r="AM66" i="24"/>
  <c r="AL66" i="24"/>
  <c r="AK66" i="24"/>
  <c r="AJ66" i="24"/>
  <c r="AI66" i="24"/>
  <c r="AH66" i="24"/>
  <c r="AE66" i="24"/>
  <c r="AD66" i="24"/>
  <c r="AC66" i="24"/>
  <c r="AB66" i="24"/>
  <c r="AA66" i="24"/>
  <c r="Z66" i="24"/>
  <c r="Y66" i="24"/>
  <c r="X66" i="24"/>
  <c r="W66" i="24"/>
  <c r="V66" i="24"/>
  <c r="AQ65" i="24"/>
  <c r="AP65" i="24"/>
  <c r="AO65" i="24"/>
  <c r="AN65" i="24"/>
  <c r="AM65" i="24"/>
  <c r="AL65" i="24"/>
  <c r="AK65" i="24"/>
  <c r="AJ65" i="24"/>
  <c r="AI65" i="24"/>
  <c r="AR65" i="24" s="1"/>
  <c r="AH65" i="24"/>
  <c r="AE65" i="24"/>
  <c r="AD65" i="24"/>
  <c r="AC65" i="24"/>
  <c r="AB65" i="24"/>
  <c r="AA65" i="24"/>
  <c r="Z65" i="24"/>
  <c r="Y65" i="24"/>
  <c r="X65" i="24"/>
  <c r="W65" i="24"/>
  <c r="V65" i="24"/>
  <c r="CY65" i="24"/>
  <c r="CS64" i="24"/>
  <c r="AQ64" i="24"/>
  <c r="AP64" i="24"/>
  <c r="AO64" i="24"/>
  <c r="AN64" i="24"/>
  <c r="AM64" i="24"/>
  <c r="AL64" i="24"/>
  <c r="AK64" i="24"/>
  <c r="AJ64" i="24"/>
  <c r="AI64" i="24"/>
  <c r="AH64" i="24"/>
  <c r="AE64" i="24"/>
  <c r="AD64" i="24"/>
  <c r="AC64" i="24"/>
  <c r="AB64" i="24"/>
  <c r="AA64" i="24"/>
  <c r="Z64" i="24"/>
  <c r="Y64" i="24"/>
  <c r="X64" i="24"/>
  <c r="W64" i="24"/>
  <c r="AF64" i="24" s="1"/>
  <c r="V64" i="24"/>
  <c r="CV64" i="24"/>
  <c r="AQ63" i="24"/>
  <c r="AP63" i="24"/>
  <c r="AO63" i="24"/>
  <c r="AN63" i="24"/>
  <c r="AM63" i="24"/>
  <c r="AL63" i="24"/>
  <c r="AK63" i="24"/>
  <c r="AJ63" i="24"/>
  <c r="AI63" i="24"/>
  <c r="AH63" i="24"/>
  <c r="AE63" i="24"/>
  <c r="AD63" i="24"/>
  <c r="AC63" i="24"/>
  <c r="AB63" i="24"/>
  <c r="AA63" i="24"/>
  <c r="Z63" i="24"/>
  <c r="Y63" i="24"/>
  <c r="X63" i="24"/>
  <c r="W63" i="24"/>
  <c r="V63" i="24"/>
  <c r="CW63" i="24"/>
  <c r="AQ62" i="24"/>
  <c r="AP62" i="24"/>
  <c r="AO62" i="24"/>
  <c r="AN62" i="24"/>
  <c r="AM62" i="24"/>
  <c r="AL62" i="24"/>
  <c r="AK62" i="24"/>
  <c r="AJ62" i="24"/>
  <c r="AI62" i="24"/>
  <c r="AH62" i="24"/>
  <c r="AE62" i="24"/>
  <c r="AD62" i="24"/>
  <c r="AC62" i="24"/>
  <c r="AB62" i="24"/>
  <c r="AA62" i="24"/>
  <c r="Z62" i="24"/>
  <c r="Y62" i="24"/>
  <c r="X62" i="24"/>
  <c r="W62" i="24"/>
  <c r="V62" i="24"/>
  <c r="CV61" i="24"/>
  <c r="AQ61" i="24"/>
  <c r="AP61" i="24"/>
  <c r="AO61" i="24"/>
  <c r="AN61" i="24"/>
  <c r="AM61" i="24"/>
  <c r="AL61" i="24"/>
  <c r="AK61" i="24"/>
  <c r="AJ61" i="24"/>
  <c r="AI61" i="24"/>
  <c r="AH61" i="24"/>
  <c r="AE61" i="24"/>
  <c r="AD61" i="24"/>
  <c r="AC61" i="24"/>
  <c r="AB61" i="24"/>
  <c r="AA61" i="24"/>
  <c r="Z61" i="24"/>
  <c r="CT61" i="24" s="1"/>
  <c r="Y61" i="24"/>
  <c r="X61" i="24"/>
  <c r="W61" i="24"/>
  <c r="V61" i="24"/>
  <c r="CY61" i="24"/>
  <c r="AQ60" i="24"/>
  <c r="AP60" i="24"/>
  <c r="AO60" i="24"/>
  <c r="AN60" i="24"/>
  <c r="AM60" i="24"/>
  <c r="AL60" i="24"/>
  <c r="AK60" i="24"/>
  <c r="AJ60" i="24"/>
  <c r="AI60" i="24"/>
  <c r="AH60" i="24"/>
  <c r="AE60" i="24"/>
  <c r="AD60" i="24"/>
  <c r="AC60" i="24"/>
  <c r="AB60" i="24"/>
  <c r="AA60" i="24"/>
  <c r="Z60" i="24"/>
  <c r="Y60" i="24"/>
  <c r="X60" i="24"/>
  <c r="W60" i="24"/>
  <c r="V60" i="24"/>
  <c r="CV60" i="24"/>
  <c r="CY59" i="24"/>
  <c r="CT59" i="24"/>
  <c r="CQ59" i="24"/>
  <c r="AQ59" i="24"/>
  <c r="AP59" i="24"/>
  <c r="AO59" i="24"/>
  <c r="AN59" i="24"/>
  <c r="AM59" i="24"/>
  <c r="AL59" i="24"/>
  <c r="AK59" i="24"/>
  <c r="AJ59" i="24"/>
  <c r="AI59" i="24"/>
  <c r="AH59" i="24"/>
  <c r="AE59" i="24"/>
  <c r="AD59" i="24"/>
  <c r="AC59" i="24"/>
  <c r="AB59" i="24"/>
  <c r="AA59" i="24"/>
  <c r="Z59" i="24"/>
  <c r="Y59" i="24"/>
  <c r="X59" i="24"/>
  <c r="W59" i="24"/>
  <c r="V59" i="24"/>
  <c r="CU59" i="24"/>
  <c r="CR58" i="24"/>
  <c r="CQ58" i="24"/>
  <c r="AQ58" i="24"/>
  <c r="AP58" i="24"/>
  <c r="AO58" i="24"/>
  <c r="AN58" i="24"/>
  <c r="AM58" i="24"/>
  <c r="AL58" i="24"/>
  <c r="AK58" i="24"/>
  <c r="AJ58" i="24"/>
  <c r="AI58" i="24"/>
  <c r="AH58" i="24"/>
  <c r="AE58" i="24"/>
  <c r="AD58" i="24"/>
  <c r="AC58" i="24"/>
  <c r="AB58" i="24"/>
  <c r="AA58" i="24"/>
  <c r="Z58" i="24"/>
  <c r="Y58" i="24"/>
  <c r="X58" i="24"/>
  <c r="W58" i="24"/>
  <c r="V58" i="24"/>
  <c r="AF58" i="24" s="1"/>
  <c r="CY58" i="24"/>
  <c r="CX57" i="24"/>
  <c r="CS57" i="24"/>
  <c r="CP57" i="24"/>
  <c r="AQ57" i="24"/>
  <c r="AP57" i="24"/>
  <c r="AO57" i="24"/>
  <c r="AN57" i="24"/>
  <c r="AM57" i="24"/>
  <c r="AL57" i="24"/>
  <c r="AK57" i="24"/>
  <c r="AJ57" i="24"/>
  <c r="AR57" i="24" s="1"/>
  <c r="AI57" i="24"/>
  <c r="AH57" i="24"/>
  <c r="AE57" i="24"/>
  <c r="AD57" i="24"/>
  <c r="AC57" i="24"/>
  <c r="AB57" i="24"/>
  <c r="AA57" i="24"/>
  <c r="Z57" i="24"/>
  <c r="Y57" i="24"/>
  <c r="X57" i="24"/>
  <c r="W57" i="24"/>
  <c r="AF57" i="24" s="1"/>
  <c r="V57" i="24"/>
  <c r="CV57" i="24"/>
  <c r="AQ56" i="24"/>
  <c r="AP56" i="24"/>
  <c r="AO56" i="24"/>
  <c r="AN56" i="24"/>
  <c r="AM56" i="24"/>
  <c r="AL56" i="24"/>
  <c r="AK56" i="24"/>
  <c r="AJ56" i="24"/>
  <c r="AI56" i="24"/>
  <c r="AH56" i="24"/>
  <c r="AE56" i="24"/>
  <c r="AD56" i="24"/>
  <c r="AC56" i="24"/>
  <c r="AB56" i="24"/>
  <c r="AA56" i="24"/>
  <c r="Z56" i="24"/>
  <c r="Y56" i="24"/>
  <c r="X56" i="24"/>
  <c r="W56" i="24"/>
  <c r="V56" i="24"/>
  <c r="CW56" i="24"/>
  <c r="AQ55" i="24"/>
  <c r="AP55" i="24"/>
  <c r="AO55" i="24"/>
  <c r="AN55" i="24"/>
  <c r="AM55" i="24"/>
  <c r="AL55" i="24"/>
  <c r="AK55" i="24"/>
  <c r="AJ55" i="24"/>
  <c r="AI55" i="24"/>
  <c r="AH55" i="24"/>
  <c r="AR55" i="24" s="1"/>
  <c r="AE55" i="24"/>
  <c r="AD55" i="24"/>
  <c r="AC55" i="24"/>
  <c r="AB55" i="24"/>
  <c r="AA55" i="24"/>
  <c r="Z55" i="24"/>
  <c r="Y55" i="24"/>
  <c r="X55" i="24"/>
  <c r="W55" i="24"/>
  <c r="V55" i="24"/>
  <c r="CQ55" i="24"/>
  <c r="AQ54" i="24"/>
  <c r="AP54" i="24"/>
  <c r="AO54" i="24"/>
  <c r="AN54" i="24"/>
  <c r="AM54" i="24"/>
  <c r="AL54" i="24"/>
  <c r="AK54" i="24"/>
  <c r="AJ54" i="24"/>
  <c r="AI54" i="24"/>
  <c r="AR54" i="24" s="1"/>
  <c r="AH54" i="24"/>
  <c r="AE54" i="24"/>
  <c r="AD54" i="24"/>
  <c r="AC54" i="24"/>
  <c r="AB54" i="24"/>
  <c r="AA54" i="24"/>
  <c r="Z54" i="24"/>
  <c r="Y54" i="24"/>
  <c r="X54" i="24"/>
  <c r="W54" i="24"/>
  <c r="V54" i="24"/>
  <c r="AF54" i="24" s="1"/>
  <c r="CY54" i="24"/>
  <c r="CX53" i="24"/>
  <c r="CW53" i="24"/>
  <c r="CS53" i="24"/>
  <c r="CP53" i="24"/>
  <c r="AQ53" i="24"/>
  <c r="AP53" i="24"/>
  <c r="AO53" i="24"/>
  <c r="AN53" i="24"/>
  <c r="AM53" i="24"/>
  <c r="AL53" i="24"/>
  <c r="AK53" i="24"/>
  <c r="AJ53" i="24"/>
  <c r="AI53" i="24"/>
  <c r="AH53" i="24"/>
  <c r="AE53" i="24"/>
  <c r="AD53" i="24"/>
  <c r="AC53" i="24"/>
  <c r="AB53" i="24"/>
  <c r="AA53" i="24"/>
  <c r="Z53" i="24"/>
  <c r="Y53" i="24"/>
  <c r="X53" i="24"/>
  <c r="W53" i="24"/>
  <c r="AF53" i="24" s="1"/>
  <c r="V53" i="24"/>
  <c r="CV53" i="24"/>
  <c r="AQ52" i="24"/>
  <c r="AP52" i="24"/>
  <c r="AO52" i="24"/>
  <c r="AN52" i="24"/>
  <c r="AM52" i="24"/>
  <c r="AL52" i="24"/>
  <c r="AK52" i="24"/>
  <c r="AJ52" i="24"/>
  <c r="AI52" i="24"/>
  <c r="AH52" i="24"/>
  <c r="AE52" i="24"/>
  <c r="AD52" i="24"/>
  <c r="AC52" i="24"/>
  <c r="AB52" i="24"/>
  <c r="AA52" i="24"/>
  <c r="Z52" i="24"/>
  <c r="Y52" i="24"/>
  <c r="X52" i="24"/>
  <c r="W52" i="24"/>
  <c r="V52" i="24"/>
  <c r="CY51" i="24"/>
  <c r="CQ51" i="24"/>
  <c r="AQ51" i="24"/>
  <c r="AP51" i="24"/>
  <c r="AO51" i="24"/>
  <c r="AN51" i="24"/>
  <c r="AM51" i="24"/>
  <c r="AL51" i="24"/>
  <c r="AK51" i="24"/>
  <c r="AJ51" i="24"/>
  <c r="AI51" i="24"/>
  <c r="AH51" i="24"/>
  <c r="AE51" i="24"/>
  <c r="AD51" i="24"/>
  <c r="AC51" i="24"/>
  <c r="AB51" i="24"/>
  <c r="AA51" i="24"/>
  <c r="Z51" i="24"/>
  <c r="Y51" i="24"/>
  <c r="X51" i="24"/>
  <c r="W51" i="24"/>
  <c r="V51" i="24"/>
  <c r="AF51" i="24" s="1"/>
  <c r="CU51" i="24"/>
  <c r="CV50" i="24"/>
  <c r="CS50" i="24"/>
  <c r="CR50" i="24"/>
  <c r="AQ50" i="24"/>
  <c r="AP50" i="24"/>
  <c r="AO50" i="24"/>
  <c r="AN50" i="24"/>
  <c r="AM50" i="24"/>
  <c r="AL50" i="24"/>
  <c r="AK50" i="24"/>
  <c r="AJ50" i="24"/>
  <c r="AI50" i="24"/>
  <c r="AH50" i="24"/>
  <c r="AE50" i="24"/>
  <c r="AD50" i="24"/>
  <c r="AC50" i="24"/>
  <c r="AB50" i="24"/>
  <c r="AA50" i="24"/>
  <c r="Z50" i="24"/>
  <c r="Y50" i="24"/>
  <c r="X50" i="24"/>
  <c r="W50" i="24"/>
  <c r="V50" i="24"/>
  <c r="CW50" i="24"/>
  <c r="CX49" i="24"/>
  <c r="CT49" i="24"/>
  <c r="CS49" i="24"/>
  <c r="CP49" i="24"/>
  <c r="AQ49" i="24"/>
  <c r="AP49" i="24"/>
  <c r="AO49" i="24"/>
  <c r="AN49" i="24"/>
  <c r="AM49" i="24"/>
  <c r="AL49" i="24"/>
  <c r="AK49" i="24"/>
  <c r="AJ49" i="24"/>
  <c r="AI49" i="24"/>
  <c r="AH49" i="24"/>
  <c r="AE49" i="24"/>
  <c r="AD49" i="24"/>
  <c r="AC49" i="24"/>
  <c r="AB49" i="24"/>
  <c r="AA49" i="24"/>
  <c r="Z49" i="24"/>
  <c r="Y49" i="24"/>
  <c r="X49" i="24"/>
  <c r="AF49" i="24" s="1"/>
  <c r="W49" i="24"/>
  <c r="V49" i="24"/>
  <c r="CV49" i="24"/>
  <c r="CT48" i="24"/>
  <c r="CP48" i="24"/>
  <c r="AQ48" i="24"/>
  <c r="AP48" i="24"/>
  <c r="AO48" i="24"/>
  <c r="AN48" i="24"/>
  <c r="AM48" i="24"/>
  <c r="AL48" i="24"/>
  <c r="AK48" i="24"/>
  <c r="AJ48" i="24"/>
  <c r="AI48" i="24"/>
  <c r="AH48" i="24"/>
  <c r="AE48" i="24"/>
  <c r="AD48" i="24"/>
  <c r="CX48" i="24" s="1"/>
  <c r="AC48" i="24"/>
  <c r="AB48" i="24"/>
  <c r="AA48" i="24"/>
  <c r="Z48" i="24"/>
  <c r="Y48" i="24"/>
  <c r="X48" i="24"/>
  <c r="W48" i="24"/>
  <c r="V48" i="24"/>
  <c r="CY48" i="24"/>
  <c r="CU47" i="24"/>
  <c r="CQ47" i="24"/>
  <c r="AQ47" i="24"/>
  <c r="AP47" i="24"/>
  <c r="AO47" i="24"/>
  <c r="AN47" i="24"/>
  <c r="AM47" i="24"/>
  <c r="AL47" i="24"/>
  <c r="AK47" i="24"/>
  <c r="AJ47" i="24"/>
  <c r="AI47" i="24"/>
  <c r="AH47" i="24"/>
  <c r="AR47" i="24" s="1"/>
  <c r="AE47" i="24"/>
  <c r="AD47" i="24"/>
  <c r="AC47" i="24"/>
  <c r="AB47" i="24"/>
  <c r="AA47" i="24"/>
  <c r="Z47" i="24"/>
  <c r="Y47" i="24"/>
  <c r="X47" i="24"/>
  <c r="W47" i="24"/>
  <c r="V47" i="24"/>
  <c r="AQ46" i="24"/>
  <c r="AP46" i="24"/>
  <c r="AO46" i="24"/>
  <c r="AN46" i="24"/>
  <c r="AM46" i="24"/>
  <c r="AL46" i="24"/>
  <c r="AK46" i="24"/>
  <c r="AJ46" i="24"/>
  <c r="AI46" i="24"/>
  <c r="AH46" i="24"/>
  <c r="AE46" i="24"/>
  <c r="AD46" i="24"/>
  <c r="AC46" i="24"/>
  <c r="AB46" i="24"/>
  <c r="AA46" i="24"/>
  <c r="Z46" i="24"/>
  <c r="Y46" i="24"/>
  <c r="X46" i="24"/>
  <c r="W46" i="24"/>
  <c r="V46" i="24"/>
  <c r="CY46" i="24"/>
  <c r="CW45" i="24"/>
  <c r="AQ45" i="24"/>
  <c r="AP45" i="24"/>
  <c r="AO45" i="24"/>
  <c r="AN45" i="24"/>
  <c r="AM45" i="24"/>
  <c r="AL45" i="24"/>
  <c r="AK45" i="24"/>
  <c r="AJ45" i="24"/>
  <c r="AI45" i="24"/>
  <c r="AH45" i="24"/>
  <c r="AE45" i="24"/>
  <c r="AD45" i="24"/>
  <c r="AC45" i="24"/>
  <c r="AB45" i="24"/>
  <c r="AA45" i="24"/>
  <c r="Z45" i="24"/>
  <c r="Y45" i="24"/>
  <c r="X45" i="24"/>
  <c r="W45" i="24"/>
  <c r="V45" i="24"/>
  <c r="AQ44" i="24"/>
  <c r="AP44" i="24"/>
  <c r="AO44" i="24"/>
  <c r="AN44" i="24"/>
  <c r="AM44" i="24"/>
  <c r="AL44" i="24"/>
  <c r="AK44" i="24"/>
  <c r="AJ44" i="24"/>
  <c r="AI44" i="24"/>
  <c r="AH44" i="24"/>
  <c r="AE44" i="24"/>
  <c r="AD44" i="24"/>
  <c r="AC44" i="24"/>
  <c r="AB44" i="24"/>
  <c r="AA44" i="24"/>
  <c r="Z44" i="24"/>
  <c r="Y44" i="24"/>
  <c r="X44" i="24"/>
  <c r="W44" i="24"/>
  <c r="V44" i="24"/>
  <c r="CQ43" i="24"/>
  <c r="AQ43" i="24"/>
  <c r="AP43" i="24"/>
  <c r="AO43" i="24"/>
  <c r="AN43" i="24"/>
  <c r="AM43" i="24"/>
  <c r="AL43" i="24"/>
  <c r="AK43" i="24"/>
  <c r="AJ43" i="24"/>
  <c r="AI43" i="24"/>
  <c r="AH43" i="24"/>
  <c r="AR43" i="24" s="1"/>
  <c r="AE43" i="24"/>
  <c r="AD43" i="24"/>
  <c r="AC43" i="24"/>
  <c r="AB43" i="24"/>
  <c r="AA43" i="24"/>
  <c r="Z43" i="24"/>
  <c r="Y43" i="24"/>
  <c r="X43" i="24"/>
  <c r="W43" i="24"/>
  <c r="V43" i="24"/>
  <c r="CU43" i="24"/>
  <c r="AQ42" i="24"/>
  <c r="AP42" i="24"/>
  <c r="AO42" i="24"/>
  <c r="AN42" i="24"/>
  <c r="AM42" i="24"/>
  <c r="AL42" i="24"/>
  <c r="AK42" i="24"/>
  <c r="AJ42" i="24"/>
  <c r="AI42" i="24"/>
  <c r="AH42" i="24"/>
  <c r="AE42" i="24"/>
  <c r="AD42" i="24"/>
  <c r="AC42" i="24"/>
  <c r="AB42" i="24"/>
  <c r="AA42" i="24"/>
  <c r="Z42" i="24"/>
  <c r="Y42" i="24"/>
  <c r="X42" i="24"/>
  <c r="W42" i="24"/>
  <c r="V42" i="24"/>
  <c r="CV41" i="24"/>
  <c r="CS41" i="24"/>
  <c r="CR41" i="24"/>
  <c r="AQ41" i="24"/>
  <c r="AP41" i="24"/>
  <c r="AO41" i="24"/>
  <c r="AN41" i="24"/>
  <c r="AM41" i="24"/>
  <c r="AL41" i="24"/>
  <c r="AK41" i="24"/>
  <c r="AJ41" i="24"/>
  <c r="AI41" i="24"/>
  <c r="AH41" i="24"/>
  <c r="AE41" i="24"/>
  <c r="AD41" i="24"/>
  <c r="AC41" i="24"/>
  <c r="AB41" i="24"/>
  <c r="AA41" i="24"/>
  <c r="Z41" i="24"/>
  <c r="Y41" i="24"/>
  <c r="X41" i="24"/>
  <c r="W41" i="24"/>
  <c r="V41" i="24"/>
  <c r="CY41" i="24"/>
  <c r="CX40" i="24"/>
  <c r="AQ40" i="24"/>
  <c r="AP40" i="24"/>
  <c r="AO40" i="24"/>
  <c r="AN40" i="24"/>
  <c r="AM40" i="24"/>
  <c r="AL40" i="24"/>
  <c r="AK40" i="24"/>
  <c r="AJ40" i="24"/>
  <c r="AI40" i="24"/>
  <c r="AH40" i="24"/>
  <c r="AE40" i="24"/>
  <c r="AD40" i="24"/>
  <c r="AC40" i="24"/>
  <c r="AB40" i="24"/>
  <c r="AA40" i="24"/>
  <c r="Z40" i="24"/>
  <c r="Y40" i="24"/>
  <c r="X40" i="24"/>
  <c r="W40" i="24"/>
  <c r="V40" i="24"/>
  <c r="CS40" i="24"/>
  <c r="AQ39" i="24"/>
  <c r="AP39" i="24"/>
  <c r="AO39" i="24"/>
  <c r="AN39" i="24"/>
  <c r="AM39" i="24"/>
  <c r="AL39" i="24"/>
  <c r="AK39" i="24"/>
  <c r="AJ39" i="24"/>
  <c r="AI39" i="24"/>
  <c r="AH39" i="24"/>
  <c r="AR39" i="24" s="1"/>
  <c r="AE39" i="24"/>
  <c r="AD39" i="24"/>
  <c r="AC39" i="24"/>
  <c r="AB39" i="24"/>
  <c r="AA39" i="24"/>
  <c r="Z39" i="24"/>
  <c r="Y39" i="24"/>
  <c r="X39" i="24"/>
  <c r="W39" i="24"/>
  <c r="V39" i="24"/>
  <c r="AQ38" i="24"/>
  <c r="AP38" i="24"/>
  <c r="AO38" i="24"/>
  <c r="AN38" i="24"/>
  <c r="AM38" i="24"/>
  <c r="AL38" i="24"/>
  <c r="AK38" i="24"/>
  <c r="AJ38" i="24"/>
  <c r="AI38" i="24"/>
  <c r="AH38" i="24"/>
  <c r="AE38" i="24"/>
  <c r="AD38" i="24"/>
  <c r="AC38" i="24"/>
  <c r="AB38" i="24"/>
  <c r="AA38" i="24"/>
  <c r="Z38" i="24"/>
  <c r="Y38" i="24"/>
  <c r="X38" i="24"/>
  <c r="W38" i="24"/>
  <c r="V38" i="24"/>
  <c r="CS37" i="24"/>
  <c r="CR37" i="24"/>
  <c r="AQ37" i="24"/>
  <c r="AP37" i="24"/>
  <c r="AO37" i="24"/>
  <c r="AN37" i="24"/>
  <c r="AM37" i="24"/>
  <c r="AL37" i="24"/>
  <c r="AK37" i="24"/>
  <c r="AJ37" i="24"/>
  <c r="AR37" i="24" s="1"/>
  <c r="AI37" i="24"/>
  <c r="AH37" i="24"/>
  <c r="AE37" i="24"/>
  <c r="AD37" i="24"/>
  <c r="AC37" i="24"/>
  <c r="AB37" i="24"/>
  <c r="AA37" i="24"/>
  <c r="Z37" i="24"/>
  <c r="Y37" i="24"/>
  <c r="X37" i="24"/>
  <c r="W37" i="24"/>
  <c r="V37" i="24"/>
  <c r="CW37" i="24"/>
  <c r="CX36" i="24"/>
  <c r="CW36" i="24"/>
  <c r="AQ36" i="24"/>
  <c r="AP36" i="24"/>
  <c r="AO36" i="24"/>
  <c r="AN36" i="24"/>
  <c r="AM36" i="24"/>
  <c r="AL36" i="24"/>
  <c r="AK36" i="24"/>
  <c r="AJ36" i="24"/>
  <c r="AI36" i="24"/>
  <c r="AH36" i="24"/>
  <c r="AE36" i="24"/>
  <c r="CY36" i="24" s="1"/>
  <c r="AD36" i="24"/>
  <c r="AC36" i="24"/>
  <c r="AB36" i="24"/>
  <c r="CV36" i="24" s="1"/>
  <c r="AA36" i="24"/>
  <c r="Z36" i="24"/>
  <c r="CT36" i="24" s="1"/>
  <c r="Y36" i="24"/>
  <c r="X36" i="24"/>
  <c r="CR36" i="24" s="1"/>
  <c r="W36" i="24"/>
  <c r="V36" i="24"/>
  <c r="CP36" i="24" s="1"/>
  <c r="AQ35" i="24"/>
  <c r="AP35" i="24"/>
  <c r="AO35" i="24"/>
  <c r="AN35" i="24"/>
  <c r="AM35" i="24"/>
  <c r="AL35" i="24"/>
  <c r="AK35" i="24"/>
  <c r="AJ35" i="24"/>
  <c r="AI35" i="24"/>
  <c r="AH35" i="24"/>
  <c r="AE35" i="24"/>
  <c r="AD35" i="24"/>
  <c r="AC35" i="24"/>
  <c r="AB35" i="24"/>
  <c r="AA35" i="24"/>
  <c r="Z35" i="24"/>
  <c r="Y35" i="24"/>
  <c r="X35" i="24"/>
  <c r="W35" i="24"/>
  <c r="V35" i="24"/>
  <c r="CQ35" i="24"/>
  <c r="AQ34" i="24"/>
  <c r="AP34" i="24"/>
  <c r="AO34" i="24"/>
  <c r="AN34" i="24"/>
  <c r="AM34" i="24"/>
  <c r="AL34" i="24"/>
  <c r="AK34" i="24"/>
  <c r="AJ34" i="24"/>
  <c r="AI34" i="24"/>
  <c r="AH34" i="24"/>
  <c r="AE34" i="24"/>
  <c r="AD34" i="24"/>
  <c r="AC34" i="24"/>
  <c r="AB34" i="24"/>
  <c r="AA34" i="24"/>
  <c r="Z34" i="24"/>
  <c r="Y34" i="24"/>
  <c r="X34" i="24"/>
  <c r="W34" i="24"/>
  <c r="V34" i="24"/>
  <c r="CY34" i="24"/>
  <c r="CV33" i="24"/>
  <c r="AQ33" i="24"/>
  <c r="AP33" i="24"/>
  <c r="AO33" i="24"/>
  <c r="AN33" i="24"/>
  <c r="AM33" i="24"/>
  <c r="AL33" i="24"/>
  <c r="AK33" i="24"/>
  <c r="AJ33" i="24"/>
  <c r="AI33" i="24"/>
  <c r="AH33" i="24"/>
  <c r="AE33" i="24"/>
  <c r="CY33" i="24" s="1"/>
  <c r="AD33" i="24"/>
  <c r="AC33" i="24"/>
  <c r="AB33" i="24"/>
  <c r="AA33" i="24"/>
  <c r="Z33" i="24"/>
  <c r="Y33" i="24"/>
  <c r="X33" i="24"/>
  <c r="W33" i="24"/>
  <c r="V33" i="24"/>
  <c r="CX32" i="24"/>
  <c r="CW32" i="24"/>
  <c r="AQ32" i="24"/>
  <c r="AP32" i="24"/>
  <c r="AO32" i="24"/>
  <c r="AN32" i="24"/>
  <c r="AM32" i="24"/>
  <c r="AL32" i="24"/>
  <c r="AK32" i="24"/>
  <c r="AJ32" i="24"/>
  <c r="AI32" i="24"/>
  <c r="AH32" i="24"/>
  <c r="AE32" i="24"/>
  <c r="CY32" i="24" s="1"/>
  <c r="AD32" i="24"/>
  <c r="AC32" i="24"/>
  <c r="AB32" i="24"/>
  <c r="CV32" i="24" s="1"/>
  <c r="AA32" i="24"/>
  <c r="Z32" i="24"/>
  <c r="CT32" i="24" s="1"/>
  <c r="Y32" i="24"/>
  <c r="X32" i="24"/>
  <c r="CR32" i="24" s="1"/>
  <c r="W32" i="24"/>
  <c r="V32" i="24"/>
  <c r="CP32" i="24" s="1"/>
  <c r="AQ31" i="24"/>
  <c r="AP31" i="24"/>
  <c r="AO31" i="24"/>
  <c r="AN31" i="24"/>
  <c r="AM31" i="24"/>
  <c r="AL31" i="24"/>
  <c r="AK31" i="24"/>
  <c r="AJ31" i="24"/>
  <c r="AI31" i="24"/>
  <c r="AH31" i="24"/>
  <c r="AE31" i="24"/>
  <c r="AD31" i="24"/>
  <c r="AC31" i="24"/>
  <c r="AB31" i="24"/>
  <c r="AA31" i="24"/>
  <c r="Z31" i="24"/>
  <c r="Y31" i="24"/>
  <c r="X31" i="24"/>
  <c r="W31" i="24"/>
  <c r="V31" i="24"/>
  <c r="CU31" i="24"/>
  <c r="AQ30" i="24"/>
  <c r="L151" i="34" s="1"/>
  <c r="AP30" i="24"/>
  <c r="AO30" i="24"/>
  <c r="J151" i="34" s="1"/>
  <c r="AN30" i="24"/>
  <c r="AM30" i="24"/>
  <c r="H151" i="34" s="1"/>
  <c r="AL30" i="24"/>
  <c r="AK30" i="24"/>
  <c r="AJ30" i="24"/>
  <c r="AI30" i="24"/>
  <c r="D151" i="34" s="1"/>
  <c r="AH30" i="24"/>
  <c r="AE30" i="24"/>
  <c r="L141" i="34" s="1"/>
  <c r="AD30" i="24"/>
  <c r="AC30" i="24"/>
  <c r="J141" i="34" s="1"/>
  <c r="AB30" i="24"/>
  <c r="AA30" i="24"/>
  <c r="H141" i="34" s="1"/>
  <c r="Z30" i="24"/>
  <c r="Y30" i="24"/>
  <c r="F141" i="34" s="1"/>
  <c r="X30" i="24"/>
  <c r="CR30" i="24" s="1"/>
  <c r="W30" i="24"/>
  <c r="V30" i="24"/>
  <c r="CY30" i="24"/>
  <c r="AQ29" i="24"/>
  <c r="AP29" i="24"/>
  <c r="AO29" i="24"/>
  <c r="AN29" i="24"/>
  <c r="AM29" i="24"/>
  <c r="AL29" i="24"/>
  <c r="AK29" i="24"/>
  <c r="AJ29" i="24"/>
  <c r="AI29" i="24"/>
  <c r="AH29" i="24"/>
  <c r="AE29" i="24"/>
  <c r="CY29" i="24" s="1"/>
  <c r="AD29" i="24"/>
  <c r="AC29" i="24"/>
  <c r="AB29" i="24"/>
  <c r="AA29" i="24"/>
  <c r="Z29" i="24"/>
  <c r="Y29" i="24"/>
  <c r="CS29" i="24" s="1"/>
  <c r="X29" i="24"/>
  <c r="W29" i="24"/>
  <c r="V29" i="24"/>
  <c r="CX28" i="24"/>
  <c r="CP28" i="24"/>
  <c r="AQ28" i="24"/>
  <c r="AP28" i="24"/>
  <c r="AO28" i="24"/>
  <c r="AN28" i="24"/>
  <c r="AM28" i="24"/>
  <c r="AL28" i="24"/>
  <c r="AK28" i="24"/>
  <c r="AJ28" i="24"/>
  <c r="AI28" i="24"/>
  <c r="AH28" i="24"/>
  <c r="AE28" i="24"/>
  <c r="AD28" i="24"/>
  <c r="AC28" i="24"/>
  <c r="AB28" i="24"/>
  <c r="AA28" i="24"/>
  <c r="Z28" i="24"/>
  <c r="Y28" i="24"/>
  <c r="X28" i="24"/>
  <c r="W28" i="24"/>
  <c r="V28" i="24"/>
  <c r="CY28" i="24"/>
  <c r="CU27" i="24"/>
  <c r="AQ27" i="24"/>
  <c r="AP27" i="24"/>
  <c r="AO27" i="24"/>
  <c r="AN27" i="24"/>
  <c r="AM27" i="24"/>
  <c r="AL27" i="24"/>
  <c r="AK27" i="24"/>
  <c r="AJ27" i="24"/>
  <c r="AI27" i="24"/>
  <c r="AH27" i="24"/>
  <c r="AE27" i="24"/>
  <c r="AD27" i="24"/>
  <c r="AC27" i="24"/>
  <c r="AB27" i="24"/>
  <c r="AA27" i="24"/>
  <c r="Z27" i="24"/>
  <c r="Y27" i="24"/>
  <c r="X27" i="24"/>
  <c r="W27" i="24"/>
  <c r="CQ27" i="24" s="1"/>
  <c r="V27" i="24"/>
  <c r="AQ26" i="24"/>
  <c r="AP26" i="24"/>
  <c r="AO26" i="24"/>
  <c r="BM26" i="24" s="1"/>
  <c r="AN26" i="24"/>
  <c r="AM26" i="24"/>
  <c r="AL26" i="24"/>
  <c r="G151" i="34" s="1"/>
  <c r="AK26" i="24"/>
  <c r="AJ26" i="24"/>
  <c r="E151" i="34" s="1"/>
  <c r="AI26" i="24"/>
  <c r="CE26" i="24" s="1"/>
  <c r="AH26" i="24"/>
  <c r="AE26" i="24"/>
  <c r="AD26" i="24"/>
  <c r="BZ26" i="24" s="1"/>
  <c r="AC26" i="24"/>
  <c r="AB26" i="24"/>
  <c r="AA26" i="24"/>
  <c r="Z26" i="24"/>
  <c r="G141" i="34" s="1"/>
  <c r="Y26" i="24"/>
  <c r="BU26" i="24" s="1"/>
  <c r="X26" i="24"/>
  <c r="E141" i="34" s="1"/>
  <c r="W26" i="24"/>
  <c r="V26" i="24"/>
  <c r="BR26" i="24" s="1"/>
  <c r="CW25" i="24"/>
  <c r="AQ25" i="24"/>
  <c r="AP25" i="24"/>
  <c r="AO25" i="24"/>
  <c r="AN25" i="24"/>
  <c r="AM25" i="24"/>
  <c r="AL25" i="24"/>
  <c r="BJ25" i="24" s="1"/>
  <c r="AK25" i="24"/>
  <c r="AJ25" i="24"/>
  <c r="AI25" i="24"/>
  <c r="AH25" i="24"/>
  <c r="AE25" i="24"/>
  <c r="CY25" i="24" s="1"/>
  <c r="AD25" i="24"/>
  <c r="AC25" i="24"/>
  <c r="AB25" i="24"/>
  <c r="CV25" i="24" s="1"/>
  <c r="AA25" i="24"/>
  <c r="Z25" i="24"/>
  <c r="Y25" i="24"/>
  <c r="X25" i="24"/>
  <c r="CR25" i="24" s="1"/>
  <c r="W25" i="24"/>
  <c r="V25" i="24"/>
  <c r="AQ24" i="24"/>
  <c r="AP24" i="24"/>
  <c r="AO24" i="24"/>
  <c r="AN24" i="24"/>
  <c r="AM24" i="24"/>
  <c r="AL24" i="24"/>
  <c r="AK24" i="24"/>
  <c r="AJ24" i="24"/>
  <c r="AI24" i="24"/>
  <c r="AH24" i="24"/>
  <c r="AE24" i="24"/>
  <c r="AD24" i="24"/>
  <c r="CX24" i="24" s="1"/>
  <c r="AC24" i="24"/>
  <c r="CW24" i="24" s="1"/>
  <c r="AB24" i="24"/>
  <c r="AA24" i="24"/>
  <c r="CU24" i="24" s="1"/>
  <c r="Z24" i="24"/>
  <c r="CT24" i="24" s="1"/>
  <c r="Y24" i="24"/>
  <c r="CS24" i="24" s="1"/>
  <c r="X24" i="24"/>
  <c r="CR24" i="24" s="1"/>
  <c r="W24" i="24"/>
  <c r="CQ24" i="24" s="1"/>
  <c r="V24" i="24"/>
  <c r="CP24" i="24" s="1"/>
  <c r="AQ23" i="24"/>
  <c r="AP23" i="24"/>
  <c r="AO23" i="24"/>
  <c r="AN23" i="24"/>
  <c r="AM23" i="24"/>
  <c r="AL23" i="24"/>
  <c r="AK23" i="24"/>
  <c r="AJ23" i="24"/>
  <c r="AI23" i="24"/>
  <c r="AH23" i="24"/>
  <c r="AE23" i="24"/>
  <c r="AD23" i="24"/>
  <c r="AC23" i="24"/>
  <c r="AB23" i="24"/>
  <c r="AA23" i="24"/>
  <c r="CU23" i="24" s="1"/>
  <c r="Z23" i="24"/>
  <c r="Y23" i="24"/>
  <c r="X23" i="24"/>
  <c r="W23" i="24"/>
  <c r="V23" i="24"/>
  <c r="AQ22" i="24"/>
  <c r="AP22" i="24"/>
  <c r="AO22" i="24"/>
  <c r="AN22" i="24"/>
  <c r="AM22" i="24"/>
  <c r="AL22" i="24"/>
  <c r="AK22" i="24"/>
  <c r="AJ22" i="24"/>
  <c r="AI22" i="24"/>
  <c r="AH22" i="24"/>
  <c r="AE22" i="24"/>
  <c r="AD22" i="24"/>
  <c r="AC22" i="24"/>
  <c r="CW22" i="24" s="1"/>
  <c r="AB22" i="24"/>
  <c r="AA22" i="24"/>
  <c r="Z22" i="24"/>
  <c r="Y22" i="24"/>
  <c r="CS22" i="24" s="1"/>
  <c r="X22" i="24"/>
  <c r="W22" i="24"/>
  <c r="V22" i="24"/>
  <c r="CV22" i="24"/>
  <c r="AQ21" i="24"/>
  <c r="AP21" i="24"/>
  <c r="AO21" i="24"/>
  <c r="AN21" i="24"/>
  <c r="AM21" i="24"/>
  <c r="AL21" i="24"/>
  <c r="AK21" i="24"/>
  <c r="AJ21" i="24"/>
  <c r="AI21" i="24"/>
  <c r="AH21" i="24"/>
  <c r="AE21" i="24"/>
  <c r="L37" i="34" s="1"/>
  <c r="AD21" i="24"/>
  <c r="CX21" i="24" s="1"/>
  <c r="AC21" i="24"/>
  <c r="AB21" i="24"/>
  <c r="CV21" i="24" s="1"/>
  <c r="AA21" i="24"/>
  <c r="Z21" i="24"/>
  <c r="Y21" i="24"/>
  <c r="X21" i="24"/>
  <c r="CR21" i="24" s="1"/>
  <c r="W21" i="24"/>
  <c r="D37" i="34" s="1"/>
  <c r="V21" i="24"/>
  <c r="CP21" i="24" s="1"/>
  <c r="CW21" i="24"/>
  <c r="AQ20" i="24"/>
  <c r="AP20" i="24"/>
  <c r="AO20" i="24"/>
  <c r="AN20" i="24"/>
  <c r="AM20" i="24"/>
  <c r="AL20" i="24"/>
  <c r="AK20" i="24"/>
  <c r="AJ20" i="24"/>
  <c r="AI20" i="24"/>
  <c r="AH20" i="24"/>
  <c r="AE20" i="24"/>
  <c r="AD20" i="24"/>
  <c r="AC20" i="24"/>
  <c r="AB20" i="24"/>
  <c r="I37" i="34" s="1"/>
  <c r="AA20" i="24"/>
  <c r="Z20" i="24"/>
  <c r="Y20" i="24"/>
  <c r="X20" i="24"/>
  <c r="W20" i="24"/>
  <c r="V20" i="24"/>
  <c r="CX20" i="24"/>
  <c r="AQ19" i="24"/>
  <c r="L47" i="34" s="1"/>
  <c r="AP19" i="24"/>
  <c r="AO19" i="24"/>
  <c r="AN19" i="24"/>
  <c r="AM19" i="24"/>
  <c r="AL19" i="24"/>
  <c r="AK19" i="24"/>
  <c r="AJ19" i="24"/>
  <c r="AI19" i="24"/>
  <c r="AH19" i="24"/>
  <c r="AE19" i="24"/>
  <c r="AD19" i="24"/>
  <c r="AC19" i="24"/>
  <c r="AB19" i="24"/>
  <c r="AA19" i="24"/>
  <c r="Z19" i="24"/>
  <c r="Y19" i="24"/>
  <c r="X19" i="24"/>
  <c r="W19" i="24"/>
  <c r="V19" i="24"/>
  <c r="CY19" i="24"/>
  <c r="AQ18" i="24"/>
  <c r="AP18" i="24"/>
  <c r="K47" i="34" s="1"/>
  <c r="AO18" i="24"/>
  <c r="J47" i="34" s="1"/>
  <c r="AN18" i="24"/>
  <c r="AM18" i="24"/>
  <c r="AL18" i="24"/>
  <c r="G47" i="34" s="1"/>
  <c r="AK18" i="24"/>
  <c r="F47" i="34" s="1"/>
  <c r="AJ18" i="24"/>
  <c r="E47" i="34" s="1"/>
  <c r="AI18" i="24"/>
  <c r="AH18" i="24"/>
  <c r="C47" i="34" s="1"/>
  <c r="AE18" i="24"/>
  <c r="AD18" i="24"/>
  <c r="K37" i="34" s="1"/>
  <c r="AC18" i="24"/>
  <c r="J37" i="34" s="1"/>
  <c r="AB18" i="24"/>
  <c r="AA18" i="24"/>
  <c r="Z18" i="24"/>
  <c r="G37" i="34" s="1"/>
  <c r="Y18" i="24"/>
  <c r="CS18" i="24" s="1"/>
  <c r="X18" i="24"/>
  <c r="W18" i="24"/>
  <c r="V18" i="24"/>
  <c r="CV18" i="24"/>
  <c r="AR35" i="24" l="1"/>
  <c r="H472" i="34"/>
  <c r="L472" i="34"/>
  <c r="L524" i="34"/>
  <c r="D141" i="34"/>
  <c r="F151" i="34"/>
  <c r="D47" i="34"/>
  <c r="D55" i="34" s="1"/>
  <c r="E37" i="34"/>
  <c r="E55" i="34" s="1"/>
  <c r="C37" i="34"/>
  <c r="C55" i="34" s="1"/>
  <c r="AR31" i="24"/>
  <c r="AN102" i="24"/>
  <c r="AN17" i="24" s="1"/>
  <c r="K523" i="34"/>
  <c r="D89" i="34"/>
  <c r="L89" i="34"/>
  <c r="AR27" i="24"/>
  <c r="I89" i="34"/>
  <c r="CK26" i="24"/>
  <c r="C99" i="34"/>
  <c r="CV24" i="24"/>
  <c r="K99" i="34"/>
  <c r="CY24" i="24"/>
  <c r="F99" i="34"/>
  <c r="J99" i="34"/>
  <c r="E89" i="34"/>
  <c r="H89" i="34"/>
  <c r="CL25" i="24"/>
  <c r="J89" i="34"/>
  <c r="J107" i="34" s="1"/>
  <c r="H99" i="34"/>
  <c r="L99" i="34"/>
  <c r="L107" i="34" s="1"/>
  <c r="K89" i="34"/>
  <c r="I99" i="34"/>
  <c r="G99" i="34"/>
  <c r="C89" i="34"/>
  <c r="F89" i="34"/>
  <c r="G89" i="34"/>
  <c r="E99" i="34"/>
  <c r="J471" i="34"/>
  <c r="H47" i="34"/>
  <c r="H37" i="34"/>
  <c r="D368" i="34"/>
  <c r="J55" i="34"/>
  <c r="K419" i="34"/>
  <c r="K263" i="34"/>
  <c r="K315" i="34"/>
  <c r="K55" i="34"/>
  <c r="L419" i="34"/>
  <c r="F212" i="34"/>
  <c r="J212" i="34"/>
  <c r="F264" i="34"/>
  <c r="J264" i="34"/>
  <c r="F524" i="34"/>
  <c r="J524" i="34"/>
  <c r="G55" i="34"/>
  <c r="I47" i="34"/>
  <c r="I55" i="34" s="1"/>
  <c r="D99" i="34"/>
  <c r="AE102" i="24"/>
  <c r="I26" i="25"/>
  <c r="F37" i="34"/>
  <c r="F55" i="34" s="1"/>
  <c r="I211" i="34"/>
  <c r="I367" i="34"/>
  <c r="I523" i="34"/>
  <c r="C264" i="34"/>
  <c r="G264" i="34"/>
  <c r="K264" i="34"/>
  <c r="C316" i="34"/>
  <c r="G316" i="34"/>
  <c r="K316" i="34"/>
  <c r="C472" i="34"/>
  <c r="G472" i="34"/>
  <c r="K472" i="34"/>
  <c r="C524" i="34"/>
  <c r="G524" i="34"/>
  <c r="K524" i="34"/>
  <c r="D316" i="34"/>
  <c r="H316" i="34"/>
  <c r="L316" i="34"/>
  <c r="H368" i="34"/>
  <c r="L368" i="34"/>
  <c r="AF20" i="24"/>
  <c r="F471" i="34"/>
  <c r="M463" i="34"/>
  <c r="W102" i="24"/>
  <c r="AR20" i="24"/>
  <c r="C263" i="34"/>
  <c r="E367" i="34"/>
  <c r="G419" i="34"/>
  <c r="AF18" i="24"/>
  <c r="AJ102" i="24"/>
  <c r="AR23" i="24"/>
  <c r="G211" i="34"/>
  <c r="E523" i="34"/>
  <c r="AA102" i="24"/>
  <c r="G263" i="34"/>
  <c r="AR21" i="24"/>
  <c r="E211" i="34"/>
  <c r="G315" i="34"/>
  <c r="D419" i="34"/>
  <c r="H419" i="34"/>
  <c r="G523" i="34"/>
  <c r="D315" i="34"/>
  <c r="H315" i="34"/>
  <c r="L315" i="34"/>
  <c r="F367" i="34"/>
  <c r="J367" i="34"/>
  <c r="M359" i="34"/>
  <c r="F211" i="34"/>
  <c r="M203" i="34"/>
  <c r="H263" i="34"/>
  <c r="K211" i="34"/>
  <c r="E263" i="34"/>
  <c r="I263" i="34"/>
  <c r="E315" i="34"/>
  <c r="I315" i="34"/>
  <c r="G367" i="34"/>
  <c r="K367" i="34"/>
  <c r="E419" i="34"/>
  <c r="I419" i="34"/>
  <c r="M411" i="34"/>
  <c r="G471" i="34"/>
  <c r="K471" i="34"/>
  <c r="F523" i="34"/>
  <c r="J523" i="34"/>
  <c r="M515" i="34"/>
  <c r="J211" i="34"/>
  <c r="D263" i="34"/>
  <c r="L263" i="34"/>
  <c r="L55" i="34"/>
  <c r="D211" i="34"/>
  <c r="H211" i="34"/>
  <c r="L211" i="34"/>
  <c r="F263" i="34"/>
  <c r="J263" i="34"/>
  <c r="M255" i="34"/>
  <c r="F315" i="34"/>
  <c r="J315" i="34"/>
  <c r="M307" i="34"/>
  <c r="D367" i="34"/>
  <c r="H367" i="34"/>
  <c r="L367" i="34"/>
  <c r="F419" i="34"/>
  <c r="J419" i="34"/>
  <c r="D471" i="34"/>
  <c r="H471" i="34"/>
  <c r="L471" i="34"/>
  <c r="E471" i="34"/>
  <c r="I471" i="34"/>
  <c r="D523" i="34"/>
  <c r="H523" i="34"/>
  <c r="L523" i="34"/>
  <c r="C212" i="34"/>
  <c r="G212" i="34"/>
  <c r="K212" i="34"/>
  <c r="D212" i="34"/>
  <c r="H212" i="34"/>
  <c r="L212" i="34"/>
  <c r="M454" i="34"/>
  <c r="L264" i="34"/>
  <c r="M349" i="34"/>
  <c r="C367" i="34"/>
  <c r="D524" i="34"/>
  <c r="H524" i="34"/>
  <c r="M193" i="34"/>
  <c r="M204" i="34"/>
  <c r="C211" i="34"/>
  <c r="D264" i="34"/>
  <c r="H264" i="34"/>
  <c r="M297" i="34"/>
  <c r="F368" i="34"/>
  <c r="J368" i="34"/>
  <c r="M360" i="34"/>
  <c r="M453" i="34"/>
  <c r="M245" i="34"/>
  <c r="F316" i="34"/>
  <c r="J316" i="34"/>
  <c r="M308" i="34"/>
  <c r="C315" i="34"/>
  <c r="C368" i="34"/>
  <c r="G368" i="34"/>
  <c r="K368" i="34"/>
  <c r="F472" i="34"/>
  <c r="J472" i="34"/>
  <c r="M464" i="34"/>
  <c r="M505" i="34"/>
  <c r="M256" i="34"/>
  <c r="M401" i="34"/>
  <c r="M412" i="34"/>
  <c r="C419" i="34"/>
  <c r="F519" i="34"/>
  <c r="J519" i="34"/>
  <c r="M516" i="34"/>
  <c r="C523" i="34"/>
  <c r="M513" i="34"/>
  <c r="K259" i="34"/>
  <c r="G207" i="34"/>
  <c r="K207" i="34"/>
  <c r="M410" i="34"/>
  <c r="M462" i="34"/>
  <c r="G519" i="34"/>
  <c r="K519" i="34"/>
  <c r="M202" i="34"/>
  <c r="M254" i="34"/>
  <c r="M306" i="34"/>
  <c r="M358" i="34"/>
  <c r="M409" i="34"/>
  <c r="M461" i="34"/>
  <c r="M201" i="34"/>
  <c r="M253" i="34"/>
  <c r="M305" i="34"/>
  <c r="M357" i="34"/>
  <c r="M514" i="34"/>
  <c r="M474" i="34"/>
  <c r="M518" i="34"/>
  <c r="M526" i="34"/>
  <c r="F207" i="34"/>
  <c r="J207" i="34"/>
  <c r="F311" i="34"/>
  <c r="J311" i="34"/>
  <c r="G415" i="34"/>
  <c r="K415" i="34"/>
  <c r="G467" i="34"/>
  <c r="K467" i="34"/>
  <c r="E519" i="34"/>
  <c r="I519" i="34"/>
  <c r="D259" i="34"/>
  <c r="H259" i="34"/>
  <c r="L259" i="34"/>
  <c r="D363" i="34"/>
  <c r="H363" i="34"/>
  <c r="L363" i="34"/>
  <c r="E467" i="34"/>
  <c r="I467" i="34"/>
  <c r="M465" i="34"/>
  <c r="M213" i="34"/>
  <c r="M309" i="34"/>
  <c r="F467" i="34"/>
  <c r="J467" i="34"/>
  <c r="H519" i="34"/>
  <c r="L519" i="34"/>
  <c r="M517" i="34"/>
  <c r="M408" i="34"/>
  <c r="AV26" i="24"/>
  <c r="BH26" i="24"/>
  <c r="CY38" i="24"/>
  <c r="CR38" i="24"/>
  <c r="CY42" i="24"/>
  <c r="CR42" i="24"/>
  <c r="CY44" i="24"/>
  <c r="CS44" i="24"/>
  <c r="CX44" i="24"/>
  <c r="CP44" i="24"/>
  <c r="CW18" i="24"/>
  <c r="CP19" i="24"/>
  <c r="CT19" i="24"/>
  <c r="CX19" i="24"/>
  <c r="CQ23" i="24"/>
  <c r="CE25" i="24"/>
  <c r="CM25" i="24"/>
  <c r="BV25" i="24"/>
  <c r="CS25" i="24"/>
  <c r="CD26" i="24"/>
  <c r="CL26" i="24"/>
  <c r="AY26" i="24"/>
  <c r="BI26" i="24"/>
  <c r="BV26" i="24"/>
  <c r="CS28" i="24"/>
  <c r="CV29" i="24"/>
  <c r="CV30" i="24"/>
  <c r="CQ31" i="24"/>
  <c r="CS32" i="24"/>
  <c r="CW33" i="24"/>
  <c r="CR34" i="24"/>
  <c r="CV37" i="24"/>
  <c r="CP40" i="24"/>
  <c r="CV42" i="24"/>
  <c r="CT44" i="24"/>
  <c r="CY45" i="24"/>
  <c r="CV45" i="24"/>
  <c r="CS45" i="24"/>
  <c r="BR25" i="24"/>
  <c r="CR19" i="24"/>
  <c r="CT21" i="24"/>
  <c r="CY23" i="24"/>
  <c r="CJ25" i="24"/>
  <c r="AZ25" i="24"/>
  <c r="BZ25" i="24"/>
  <c r="AZ26" i="24"/>
  <c r="BL26" i="24"/>
  <c r="CR28" i="24"/>
  <c r="CV28" i="24"/>
  <c r="CT28" i="24"/>
  <c r="CW29" i="24"/>
  <c r="CR33" i="24"/>
  <c r="CV34" i="24"/>
  <c r="CU35" i="24"/>
  <c r="CV38" i="24"/>
  <c r="CW44" i="24"/>
  <c r="CV19" i="24"/>
  <c r="BW25" i="24"/>
  <c r="BI25" i="24"/>
  <c r="CF25" i="24"/>
  <c r="AU26" i="24"/>
  <c r="BC26" i="24"/>
  <c r="CW28" i="24"/>
  <c r="CR29" i="24"/>
  <c r="CS33" i="24"/>
  <c r="CY40" i="24"/>
  <c r="CW40" i="24"/>
  <c r="CT40" i="24"/>
  <c r="CR44" i="24"/>
  <c r="CV44" i="24"/>
  <c r="CR45" i="24"/>
  <c r="CS36" i="24"/>
  <c r="CR40" i="24"/>
  <c r="CV40" i="24"/>
  <c r="CW41" i="24"/>
  <c r="CR46" i="24"/>
  <c r="CU48" i="24"/>
  <c r="CW49" i="24"/>
  <c r="CV51" i="24"/>
  <c r="CT53" i="24"/>
  <c r="CV54" i="24"/>
  <c r="CX56" i="24"/>
  <c r="CW57" i="24"/>
  <c r="CW58" i="24"/>
  <c r="CR61" i="24"/>
  <c r="CX63" i="24"/>
  <c r="CV65" i="24"/>
  <c r="CT71" i="24"/>
  <c r="CV72" i="24"/>
  <c r="CS72" i="24"/>
  <c r="CU78" i="24"/>
  <c r="CW84" i="24"/>
  <c r="CX84" i="24"/>
  <c r="CT84" i="24"/>
  <c r="CV46" i="24"/>
  <c r="CW54" i="24"/>
  <c r="CP67" i="24"/>
  <c r="CX71" i="24"/>
  <c r="CY77" i="24"/>
  <c r="CV77" i="24"/>
  <c r="CR54" i="24"/>
  <c r="CP56" i="24"/>
  <c r="CS60" i="24"/>
  <c r="CP63" i="24"/>
  <c r="CR65" i="24"/>
  <c r="CQ68" i="24"/>
  <c r="CV69" i="24"/>
  <c r="CW75" i="24"/>
  <c r="CX75" i="24"/>
  <c r="CP84" i="24"/>
  <c r="CS54" i="24"/>
  <c r="CT56" i="24"/>
  <c r="CT57" i="24"/>
  <c r="CV58" i="24"/>
  <c r="CW60" i="24"/>
  <c r="CT63" i="24"/>
  <c r="CW64" i="24"/>
  <c r="CS65" i="24"/>
  <c r="CP69" i="24"/>
  <c r="CT69" i="24"/>
  <c r="CX69" i="24"/>
  <c r="CP71" i="24"/>
  <c r="CP75" i="24"/>
  <c r="CR77" i="24"/>
  <c r="CP79" i="24"/>
  <c r="CU79" i="24"/>
  <c r="CS86" i="24"/>
  <c r="CS89" i="24"/>
  <c r="CQ88" i="24"/>
  <c r="CT79" i="24"/>
  <c r="CQ80" i="24"/>
  <c r="CR82" i="24"/>
  <c r="CW86" i="24"/>
  <c r="CU87" i="24"/>
  <c r="CY90" i="24"/>
  <c r="CV90" i="24"/>
  <c r="CT93" i="24"/>
  <c r="CV94" i="24"/>
  <c r="CW94" i="24"/>
  <c r="CP94" i="24"/>
  <c r="CY80" i="24"/>
  <c r="CV82" i="24"/>
  <c r="CR86" i="24"/>
  <c r="CU93" i="24"/>
  <c r="CS95" i="24"/>
  <c r="CS98" i="24"/>
  <c r="CQ100" i="24"/>
  <c r="CV101" i="24"/>
  <c r="CW98" i="24"/>
  <c r="CW100" i="24"/>
  <c r="M466" i="34"/>
  <c r="M473" i="34"/>
  <c r="M525" i="34"/>
  <c r="D207" i="34"/>
  <c r="H207" i="34"/>
  <c r="L207" i="34"/>
  <c r="E259" i="34"/>
  <c r="I259" i="34"/>
  <c r="M258" i="34"/>
  <c r="M265" i="34"/>
  <c r="M266" i="34"/>
  <c r="G311" i="34"/>
  <c r="K311" i="34"/>
  <c r="E363" i="34"/>
  <c r="I363" i="34"/>
  <c r="M362" i="34"/>
  <c r="M369" i="34"/>
  <c r="M370" i="34"/>
  <c r="D415" i="34"/>
  <c r="H415" i="34"/>
  <c r="L415" i="34"/>
  <c r="E207" i="34"/>
  <c r="I207" i="34"/>
  <c r="M206" i="34"/>
  <c r="F259" i="34"/>
  <c r="J259" i="34"/>
  <c r="M257" i="34"/>
  <c r="D311" i="34"/>
  <c r="H311" i="34"/>
  <c r="L311" i="34"/>
  <c r="F363" i="34"/>
  <c r="J363" i="34"/>
  <c r="M361" i="34"/>
  <c r="E415" i="34"/>
  <c r="I415" i="34"/>
  <c r="M414" i="34"/>
  <c r="M421" i="34"/>
  <c r="M422" i="34"/>
  <c r="M512" i="34"/>
  <c r="M205" i="34"/>
  <c r="M214" i="34"/>
  <c r="G259" i="34"/>
  <c r="E311" i="34"/>
  <c r="I311" i="34"/>
  <c r="M310" i="34"/>
  <c r="M317" i="34"/>
  <c r="M318" i="34"/>
  <c r="G363" i="34"/>
  <c r="K363" i="34"/>
  <c r="F415" i="34"/>
  <c r="J415" i="34"/>
  <c r="M413" i="34"/>
  <c r="D467" i="34"/>
  <c r="H467" i="34"/>
  <c r="L467" i="34"/>
  <c r="D519" i="34"/>
  <c r="M304" i="34"/>
  <c r="M200" i="34"/>
  <c r="M356" i="34"/>
  <c r="M252" i="34"/>
  <c r="M460" i="34"/>
  <c r="C519" i="34"/>
  <c r="E524" i="34"/>
  <c r="I524" i="34"/>
  <c r="M506" i="34"/>
  <c r="C471" i="34"/>
  <c r="D472" i="34"/>
  <c r="C467" i="34"/>
  <c r="E472" i="34"/>
  <c r="I472" i="34"/>
  <c r="C415" i="34"/>
  <c r="E420" i="34"/>
  <c r="I420" i="34"/>
  <c r="C363" i="34"/>
  <c r="E368" i="34"/>
  <c r="I368" i="34"/>
  <c r="M350" i="34"/>
  <c r="C311" i="34"/>
  <c r="E316" i="34"/>
  <c r="I316" i="34"/>
  <c r="M298" i="34"/>
  <c r="C259" i="34"/>
  <c r="E264" i="34"/>
  <c r="I264" i="34"/>
  <c r="M246" i="34"/>
  <c r="C207" i="34"/>
  <c r="E212" i="34"/>
  <c r="I212" i="34"/>
  <c r="M194" i="34"/>
  <c r="AR18" i="24"/>
  <c r="CQ20" i="24"/>
  <c r="CU20" i="24"/>
  <c r="CY20" i="24"/>
  <c r="AF21" i="24"/>
  <c r="AR22" i="24"/>
  <c r="CY26" i="24"/>
  <c r="CU26" i="24"/>
  <c r="CX26" i="24"/>
  <c r="CT26" i="24"/>
  <c r="CP26" i="24"/>
  <c r="CW26" i="24"/>
  <c r="CS26" i="24"/>
  <c r="CI26" i="24"/>
  <c r="CR26" i="24"/>
  <c r="AF32" i="24"/>
  <c r="CW52" i="24"/>
  <c r="CS52" i="24"/>
  <c r="CV52" i="24"/>
  <c r="CR52" i="24"/>
  <c r="CU52" i="24"/>
  <c r="CT52" i="24"/>
  <c r="CY52" i="24"/>
  <c r="CQ52" i="24"/>
  <c r="AR66" i="24"/>
  <c r="X102" i="24"/>
  <c r="AB102" i="24"/>
  <c r="AK102" i="24"/>
  <c r="AO102" i="24"/>
  <c r="CP18" i="24"/>
  <c r="CT18" i="24"/>
  <c r="CX18" i="24"/>
  <c r="AR19" i="24"/>
  <c r="CS19" i="24"/>
  <c r="CW19" i="24"/>
  <c r="CR20" i="24"/>
  <c r="CV20" i="24"/>
  <c r="CQ21" i="24"/>
  <c r="CU21" i="24"/>
  <c r="CY21" i="24"/>
  <c r="AF22" i="24"/>
  <c r="CP22" i="24"/>
  <c r="CT22" i="24"/>
  <c r="CX22" i="24"/>
  <c r="CP23" i="24"/>
  <c r="AF25" i="24"/>
  <c r="AR25" i="24"/>
  <c r="BA25" i="24"/>
  <c r="BS25" i="24"/>
  <c r="CA25" i="24"/>
  <c r="AF26" i="24"/>
  <c r="CV26" i="24"/>
  <c r="CX27" i="24"/>
  <c r="CT27" i="24"/>
  <c r="CP27" i="24"/>
  <c r="CW27" i="24"/>
  <c r="CS27" i="24"/>
  <c r="CV27" i="24"/>
  <c r="CR27" i="24"/>
  <c r="CY27" i="24"/>
  <c r="AR29" i="24"/>
  <c r="AF30" i="24"/>
  <c r="AF36" i="24"/>
  <c r="CX43" i="24"/>
  <c r="CT43" i="24"/>
  <c r="CP43" i="24"/>
  <c r="CW43" i="24"/>
  <c r="CS43" i="24"/>
  <c r="CV43" i="24"/>
  <c r="CR43" i="24"/>
  <c r="CY43" i="24"/>
  <c r="AR45" i="24"/>
  <c r="AF46" i="24"/>
  <c r="AF56" i="24"/>
  <c r="AR61" i="24"/>
  <c r="CT23" i="24"/>
  <c r="CI25" i="24"/>
  <c r="CX39" i="24"/>
  <c r="CT39" i="24"/>
  <c r="CP39" i="24"/>
  <c r="CW39" i="24"/>
  <c r="CS39" i="24"/>
  <c r="CV39" i="24"/>
  <c r="CR39" i="24"/>
  <c r="AR41" i="24"/>
  <c r="CR48" i="24"/>
  <c r="AF48" i="24"/>
  <c r="AR51" i="24"/>
  <c r="Y102" i="24"/>
  <c r="AC102" i="24"/>
  <c r="AH102" i="24"/>
  <c r="AL102" i="24"/>
  <c r="AP102" i="24"/>
  <c r="CQ18" i="24"/>
  <c r="CU18" i="24"/>
  <c r="CY18" i="24"/>
  <c r="CS20" i="24"/>
  <c r="CW20" i="24"/>
  <c r="CQ22" i="24"/>
  <c r="CU22" i="24"/>
  <c r="CY22" i="24"/>
  <c r="AF23" i="24"/>
  <c r="CV23" i="24"/>
  <c r="AR24" i="24"/>
  <c r="BL25" i="24"/>
  <c r="BH25" i="24"/>
  <c r="BC25" i="24"/>
  <c r="AY25" i="24"/>
  <c r="AU25" i="24"/>
  <c r="BO25" i="24"/>
  <c r="BK25" i="24"/>
  <c r="BG25" i="24"/>
  <c r="BB25" i="24"/>
  <c r="AX25" i="24"/>
  <c r="AT25" i="24"/>
  <c r="AV25" i="24"/>
  <c r="BM25" i="24"/>
  <c r="BO26" i="24"/>
  <c r="CM26" i="24"/>
  <c r="CX31" i="24"/>
  <c r="CT31" i="24"/>
  <c r="CP31" i="24"/>
  <c r="CW31" i="24"/>
  <c r="CS31" i="24"/>
  <c r="CV31" i="24"/>
  <c r="CR31" i="24"/>
  <c r="CY31" i="24"/>
  <c r="AR33" i="24"/>
  <c r="AF34" i="24"/>
  <c r="CY37" i="24"/>
  <c r="CQ39" i="24"/>
  <c r="AF40" i="24"/>
  <c r="CX47" i="24"/>
  <c r="CT47" i="24"/>
  <c r="CP47" i="24"/>
  <c r="CW47" i="24"/>
  <c r="CS47" i="24"/>
  <c r="CV47" i="24"/>
  <c r="CR47" i="24"/>
  <c r="CY47" i="24"/>
  <c r="CP52" i="24"/>
  <c r="CX55" i="24"/>
  <c r="CT55" i="24"/>
  <c r="CP55" i="24"/>
  <c r="CW55" i="24"/>
  <c r="CS55" i="24"/>
  <c r="CV55" i="24"/>
  <c r="CR55" i="24"/>
  <c r="CY55" i="24"/>
  <c r="CU55" i="24"/>
  <c r="CY39" i="24"/>
  <c r="AF42" i="24"/>
  <c r="AF19" i="24"/>
  <c r="V102" i="24"/>
  <c r="Z102" i="24"/>
  <c r="AD102" i="24"/>
  <c r="AI102" i="24"/>
  <c r="AM102" i="24"/>
  <c r="AQ102" i="24"/>
  <c r="CR18" i="24"/>
  <c r="CQ19" i="24"/>
  <c r="CU19" i="24"/>
  <c r="CP20" i="24"/>
  <c r="CT20" i="24"/>
  <c r="CS21" i="24"/>
  <c r="CR22" i="24"/>
  <c r="CW23" i="24"/>
  <c r="CS23" i="24"/>
  <c r="CR23" i="24"/>
  <c r="CX23" i="24"/>
  <c r="AF24" i="24"/>
  <c r="AW25" i="24"/>
  <c r="BF25" i="24"/>
  <c r="BN25" i="24"/>
  <c r="AR26" i="24"/>
  <c r="BY26" i="24"/>
  <c r="CH26" i="24"/>
  <c r="CQ26" i="24"/>
  <c r="AF28" i="24"/>
  <c r="CX35" i="24"/>
  <c r="CT35" i="24"/>
  <c r="CP35" i="24"/>
  <c r="CW35" i="24"/>
  <c r="CS35" i="24"/>
  <c r="CV35" i="24"/>
  <c r="CR35" i="24"/>
  <c r="CY35" i="24"/>
  <c r="AF38" i="24"/>
  <c r="CU39" i="24"/>
  <c r="AF44" i="24"/>
  <c r="AF52" i="24"/>
  <c r="AR52" i="24"/>
  <c r="CX52" i="24"/>
  <c r="BT25" i="24"/>
  <c r="BX25" i="24"/>
  <c r="CG25" i="24"/>
  <c r="CK25" i="24"/>
  <c r="CP25" i="24"/>
  <c r="CT25" i="24"/>
  <c r="CX25" i="24"/>
  <c r="AW26" i="24"/>
  <c r="BA26" i="24"/>
  <c r="BF26" i="24"/>
  <c r="BJ26" i="24"/>
  <c r="BN26" i="24"/>
  <c r="BS26" i="24"/>
  <c r="BW26" i="24"/>
  <c r="CA26" i="24"/>
  <c r="CF26" i="24"/>
  <c r="CJ26" i="24"/>
  <c r="CQ28" i="24"/>
  <c r="CU28" i="24"/>
  <c r="AF29" i="24"/>
  <c r="CP29" i="24"/>
  <c r="CT29" i="24"/>
  <c r="CX29" i="24"/>
  <c r="AR30" i="24"/>
  <c r="CS30" i="24"/>
  <c r="CW30" i="24"/>
  <c r="CQ32" i="24"/>
  <c r="CU32" i="24"/>
  <c r="AF33" i="24"/>
  <c r="CP33" i="24"/>
  <c r="CT33" i="24"/>
  <c r="CX33" i="24"/>
  <c r="AR34" i="24"/>
  <c r="CS34" i="24"/>
  <c r="CW34" i="24"/>
  <c r="CQ36" i="24"/>
  <c r="CU36" i="24"/>
  <c r="AF37" i="24"/>
  <c r="CP37" i="24"/>
  <c r="CT37" i="24"/>
  <c r="CX37" i="24"/>
  <c r="AR38" i="24"/>
  <c r="CS38" i="24"/>
  <c r="CW38" i="24"/>
  <c r="CQ40" i="24"/>
  <c r="CU40" i="24"/>
  <c r="AF41" i="24"/>
  <c r="CP41" i="24"/>
  <c r="CT41" i="24"/>
  <c r="CX41" i="24"/>
  <c r="AR42" i="24"/>
  <c r="CS42" i="24"/>
  <c r="CW42" i="24"/>
  <c r="CQ44" i="24"/>
  <c r="CU44" i="24"/>
  <c r="AF45" i="24"/>
  <c r="CP45" i="24"/>
  <c r="CT45" i="24"/>
  <c r="CX45" i="24"/>
  <c r="AR46" i="24"/>
  <c r="CS46" i="24"/>
  <c r="CW46" i="24"/>
  <c r="CW48" i="24"/>
  <c r="CS48" i="24"/>
  <c r="AR48" i="24"/>
  <c r="CQ48" i="24"/>
  <c r="CV48" i="24"/>
  <c r="CY50" i="24"/>
  <c r="CX51" i="24"/>
  <c r="CT51" i="24"/>
  <c r="CP51" i="24"/>
  <c r="CW51" i="24"/>
  <c r="CS51" i="24"/>
  <c r="CR51" i="24"/>
  <c r="AF55" i="24"/>
  <c r="AR56" i="24"/>
  <c r="AR58" i="24"/>
  <c r="BU25" i="24"/>
  <c r="BY25" i="24"/>
  <c r="CD25" i="24"/>
  <c r="CH25" i="24"/>
  <c r="CQ25" i="24"/>
  <c r="CU25" i="24"/>
  <c r="AT26" i="24"/>
  <c r="AX26" i="24"/>
  <c r="BB26" i="24"/>
  <c r="BG26" i="24"/>
  <c r="BK26" i="24"/>
  <c r="BT26" i="24"/>
  <c r="BX26" i="24"/>
  <c r="CG26" i="24"/>
  <c r="CQ29" i="24"/>
  <c r="CU29" i="24"/>
  <c r="CP30" i="24"/>
  <c r="CT30" i="24"/>
  <c r="CX30" i="24"/>
  <c r="CQ33" i="24"/>
  <c r="CU33" i="24"/>
  <c r="CP34" i="24"/>
  <c r="CT34" i="24"/>
  <c r="CX34" i="24"/>
  <c r="CQ37" i="24"/>
  <c r="CU37" i="24"/>
  <c r="CP38" i="24"/>
  <c r="CT38" i="24"/>
  <c r="CX38" i="24"/>
  <c r="CQ41" i="24"/>
  <c r="CU41" i="24"/>
  <c r="CP42" i="24"/>
  <c r="CT42" i="24"/>
  <c r="CX42" i="24"/>
  <c r="CQ45" i="24"/>
  <c r="CU45" i="24"/>
  <c r="CP46" i="24"/>
  <c r="CT46" i="24"/>
  <c r="CX46" i="24"/>
  <c r="AR49" i="24"/>
  <c r="AF50" i="24"/>
  <c r="AR50" i="24"/>
  <c r="AR53" i="24"/>
  <c r="AF27" i="24"/>
  <c r="AR28" i="24"/>
  <c r="CQ30" i="24"/>
  <c r="CU30" i="24"/>
  <c r="AF31" i="24"/>
  <c r="AR32" i="24"/>
  <c r="CQ34" i="24"/>
  <c r="CU34" i="24"/>
  <c r="AF35" i="24"/>
  <c r="AR36" i="24"/>
  <c r="CQ38" i="24"/>
  <c r="CU38" i="24"/>
  <c r="AF39" i="24"/>
  <c r="AR40" i="24"/>
  <c r="CQ42" i="24"/>
  <c r="CU42" i="24"/>
  <c r="AF43" i="24"/>
  <c r="AR44" i="24"/>
  <c r="CQ46" i="24"/>
  <c r="CU46" i="24"/>
  <c r="AF47" i="24"/>
  <c r="AF60" i="24"/>
  <c r="AR62" i="24"/>
  <c r="CP65" i="24"/>
  <c r="AF65" i="24"/>
  <c r="CT65" i="24"/>
  <c r="CX65" i="24"/>
  <c r="AR70" i="24"/>
  <c r="CQ56" i="24"/>
  <c r="CU56" i="24"/>
  <c r="CY56" i="24"/>
  <c r="AF59" i="24"/>
  <c r="CP61" i="24"/>
  <c r="AF61" i="24"/>
  <c r="CX62" i="24"/>
  <c r="CT62" i="24"/>
  <c r="CP62" i="24"/>
  <c r="CW62" i="24"/>
  <c r="CS62" i="24"/>
  <c r="CV62" i="24"/>
  <c r="CR62" i="24"/>
  <c r="CQ62" i="24"/>
  <c r="AF63" i="24"/>
  <c r="CX66" i="24"/>
  <c r="CT66" i="24"/>
  <c r="CP66" i="24"/>
  <c r="CW66" i="24"/>
  <c r="CS66" i="24"/>
  <c r="CV66" i="24"/>
  <c r="CR66" i="24"/>
  <c r="CQ66" i="24"/>
  <c r="AF67" i="24"/>
  <c r="CX74" i="24"/>
  <c r="CT74" i="24"/>
  <c r="CP74" i="24"/>
  <c r="CW74" i="24"/>
  <c r="CS74" i="24"/>
  <c r="CV74" i="24"/>
  <c r="CR74" i="24"/>
  <c r="CY74" i="24"/>
  <c r="CU74" i="24"/>
  <c r="CQ74" i="24"/>
  <c r="CR75" i="24"/>
  <c r="CV75" i="24"/>
  <c r="AF75" i="24"/>
  <c r="CQ49" i="24"/>
  <c r="CU49" i="24"/>
  <c r="CY49" i="24"/>
  <c r="CP50" i="24"/>
  <c r="CT50" i="24"/>
  <c r="CX50" i="24"/>
  <c r="CQ53" i="24"/>
  <c r="CU53" i="24"/>
  <c r="CY53" i="24"/>
  <c r="CP54" i="24"/>
  <c r="CT54" i="24"/>
  <c r="CX54" i="24"/>
  <c r="CR56" i="24"/>
  <c r="CV56" i="24"/>
  <c r="CQ57" i="24"/>
  <c r="CU57" i="24"/>
  <c r="CY57" i="24"/>
  <c r="CS58" i="24"/>
  <c r="CW59" i="24"/>
  <c r="CS59" i="24"/>
  <c r="CV59" i="24"/>
  <c r="CR59" i="24"/>
  <c r="AR59" i="24"/>
  <c r="CP59" i="24"/>
  <c r="CX59" i="24"/>
  <c r="AF62" i="24"/>
  <c r="CU62" i="24"/>
  <c r="AR63" i="24"/>
  <c r="AR64" i="24"/>
  <c r="AF66" i="24"/>
  <c r="CU66" i="24"/>
  <c r="CV68" i="24"/>
  <c r="CR68" i="24"/>
  <c r="CX68" i="24"/>
  <c r="CT68" i="24"/>
  <c r="CP68" i="24"/>
  <c r="CW68" i="24"/>
  <c r="CU68" i="24"/>
  <c r="CS68" i="24"/>
  <c r="CR49" i="24"/>
  <c r="CQ50" i="24"/>
  <c r="CU50" i="24"/>
  <c r="CR53" i="24"/>
  <c r="CQ54" i="24"/>
  <c r="CU54" i="24"/>
  <c r="CS56" i="24"/>
  <c r="CR57" i="24"/>
  <c r="CX58" i="24"/>
  <c r="CT58" i="24"/>
  <c r="CP58" i="24"/>
  <c r="CU58" i="24"/>
  <c r="AR60" i="24"/>
  <c r="CY62" i="24"/>
  <c r="CY66" i="24"/>
  <c r="AR76" i="24"/>
  <c r="CP60" i="24"/>
  <c r="CT60" i="24"/>
  <c r="CX60" i="24"/>
  <c r="CS61" i="24"/>
  <c r="CW61" i="24"/>
  <c r="CQ63" i="24"/>
  <c r="CU63" i="24"/>
  <c r="CY63" i="24"/>
  <c r="CP64" i="24"/>
  <c r="CT64" i="24"/>
  <c r="CX64" i="24"/>
  <c r="CW65" i="24"/>
  <c r="CW67" i="24"/>
  <c r="CS67" i="24"/>
  <c r="AR67" i="24"/>
  <c r="CQ67" i="24"/>
  <c r="CV67" i="24"/>
  <c r="AR68" i="24"/>
  <c r="CX70" i="24"/>
  <c r="CT70" i="24"/>
  <c r="CP70" i="24"/>
  <c r="CW70" i="24"/>
  <c r="CS70" i="24"/>
  <c r="CV70" i="24"/>
  <c r="CR70" i="24"/>
  <c r="CQ70" i="24"/>
  <c r="CR71" i="24"/>
  <c r="CV71" i="24"/>
  <c r="AF71" i="24"/>
  <c r="AR72" i="24"/>
  <c r="AR75" i="24"/>
  <c r="CX83" i="24"/>
  <c r="CT83" i="24"/>
  <c r="CP83" i="24"/>
  <c r="CW83" i="24"/>
  <c r="CS83" i="24"/>
  <c r="CV83" i="24"/>
  <c r="CR83" i="24"/>
  <c r="CU83" i="24"/>
  <c r="CQ83" i="24"/>
  <c r="CQ60" i="24"/>
  <c r="CU60" i="24"/>
  <c r="CY60" i="24"/>
  <c r="CX61" i="24"/>
  <c r="CR63" i="24"/>
  <c r="CV63" i="24"/>
  <c r="CQ64" i="24"/>
  <c r="CU64" i="24"/>
  <c r="CY64" i="24"/>
  <c r="CR67" i="24"/>
  <c r="CX67" i="24"/>
  <c r="CU70" i="24"/>
  <c r="AR71" i="24"/>
  <c r="AF74" i="24"/>
  <c r="CP77" i="24"/>
  <c r="AF77" i="24"/>
  <c r="CT77" i="24"/>
  <c r="CX77" i="24"/>
  <c r="AF89" i="24"/>
  <c r="CR60" i="24"/>
  <c r="CQ61" i="24"/>
  <c r="CU61" i="24"/>
  <c r="CS63" i="24"/>
  <c r="CR64" i="24"/>
  <c r="CQ65" i="24"/>
  <c r="CU65" i="24"/>
  <c r="CT67" i="24"/>
  <c r="CY67" i="24"/>
  <c r="AF69" i="24"/>
  <c r="AF70" i="24"/>
  <c r="CY70" i="24"/>
  <c r="CP73" i="24"/>
  <c r="AF73" i="24"/>
  <c r="CT73" i="24"/>
  <c r="CX73" i="24"/>
  <c r="CX78" i="24"/>
  <c r="CT78" i="24"/>
  <c r="CP78" i="24"/>
  <c r="CW78" i="24"/>
  <c r="CS78" i="24"/>
  <c r="CV78" i="24"/>
  <c r="CR78" i="24"/>
  <c r="CQ78" i="24"/>
  <c r="CR79" i="24"/>
  <c r="AF79" i="24"/>
  <c r="CY83" i="24"/>
  <c r="AF86" i="24"/>
  <c r="AR86" i="24"/>
  <c r="AF68" i="24"/>
  <c r="AR69" i="24"/>
  <c r="CS69" i="24"/>
  <c r="CW69" i="24"/>
  <c r="CQ71" i="24"/>
  <c r="CU71" i="24"/>
  <c r="CY71" i="24"/>
  <c r="AF72" i="24"/>
  <c r="CP72" i="24"/>
  <c r="CT72" i="24"/>
  <c r="CX72" i="24"/>
  <c r="AR73" i="24"/>
  <c r="CS73" i="24"/>
  <c r="CW73" i="24"/>
  <c r="CQ75" i="24"/>
  <c r="CU75" i="24"/>
  <c r="CY75" i="24"/>
  <c r="AF76" i="24"/>
  <c r="CP76" i="24"/>
  <c r="CT76" i="24"/>
  <c r="CX76" i="24"/>
  <c r="AR77" i="24"/>
  <c r="CS77" i="24"/>
  <c r="CW77" i="24"/>
  <c r="CW79" i="24"/>
  <c r="CS79" i="24"/>
  <c r="AR79" i="24"/>
  <c r="CQ79" i="24"/>
  <c r="CV79" i="24"/>
  <c r="CT80" i="24"/>
  <c r="AF87" i="24"/>
  <c r="CQ72" i="24"/>
  <c r="CU72" i="24"/>
  <c r="CY72" i="24"/>
  <c r="CQ76" i="24"/>
  <c r="CU76" i="24"/>
  <c r="CY76" i="24"/>
  <c r="CX79" i="24"/>
  <c r="AF80" i="24"/>
  <c r="CY81" i="24"/>
  <c r="AF84" i="24"/>
  <c r="AF85" i="24"/>
  <c r="AR85" i="24"/>
  <c r="CQ69" i="24"/>
  <c r="CU69" i="24"/>
  <c r="CS71" i="24"/>
  <c r="CR72" i="24"/>
  <c r="CQ73" i="24"/>
  <c r="CU73" i="24"/>
  <c r="CS75" i="24"/>
  <c r="CR76" i="24"/>
  <c r="CQ77" i="24"/>
  <c r="CU77" i="24"/>
  <c r="CW80" i="24"/>
  <c r="CS80" i="24"/>
  <c r="CV80" i="24"/>
  <c r="CR80" i="24"/>
  <c r="CP80" i="24"/>
  <c r="CX80" i="24"/>
  <c r="CQ85" i="24"/>
  <c r="CY85" i="24"/>
  <c r="AF81" i="24"/>
  <c r="CP81" i="24"/>
  <c r="CT81" i="24"/>
  <c r="CX81" i="24"/>
  <c r="AR82" i="24"/>
  <c r="CS82" i="24"/>
  <c r="CW82" i="24"/>
  <c r="CQ84" i="24"/>
  <c r="CU84" i="24"/>
  <c r="CY84" i="24"/>
  <c r="CV87" i="24"/>
  <c r="CV89" i="24"/>
  <c r="CQ81" i="24"/>
  <c r="CU81" i="24"/>
  <c r="CP82" i="24"/>
  <c r="CT82" i="24"/>
  <c r="CX82" i="24"/>
  <c r="CR84" i="24"/>
  <c r="CV84" i="24"/>
  <c r="CV85" i="24"/>
  <c r="CR85" i="24"/>
  <c r="CS85" i="24"/>
  <c r="CX85" i="24"/>
  <c r="AR87" i="24"/>
  <c r="CQ87" i="24"/>
  <c r="CX88" i="24"/>
  <c r="CT88" i="24"/>
  <c r="CP88" i="24"/>
  <c r="CW88" i="24"/>
  <c r="CS88" i="24"/>
  <c r="CV88" i="24"/>
  <c r="CR88" i="24"/>
  <c r="CY88" i="24"/>
  <c r="AR90" i="24"/>
  <c r="AR91" i="24"/>
  <c r="CQ82" i="24"/>
  <c r="CU82" i="24"/>
  <c r="AF83" i="24"/>
  <c r="CS84" i="24"/>
  <c r="CT85" i="24"/>
  <c r="CX87" i="24"/>
  <c r="CT87" i="24"/>
  <c r="CP87" i="24"/>
  <c r="CW87" i="24"/>
  <c r="CS87" i="24"/>
  <c r="CR87" i="24"/>
  <c r="CP86" i="24"/>
  <c r="CT86" i="24"/>
  <c r="CX86" i="24"/>
  <c r="CQ89" i="24"/>
  <c r="CU89" i="24"/>
  <c r="CY89" i="24"/>
  <c r="AF90" i="24"/>
  <c r="CP90" i="24"/>
  <c r="CT90" i="24"/>
  <c r="CX90" i="24"/>
  <c r="CY91" i="24"/>
  <c r="CU91" i="24"/>
  <c r="CQ91" i="24"/>
  <c r="CV91" i="24"/>
  <c r="CP91" i="24"/>
  <c r="CX91" i="24"/>
  <c r="CS91" i="24"/>
  <c r="CW91" i="24"/>
  <c r="CX92" i="24"/>
  <c r="CT92" i="24"/>
  <c r="CP92" i="24"/>
  <c r="CW92" i="24"/>
  <c r="CS92" i="24"/>
  <c r="CY92" i="24"/>
  <c r="CQ92" i="24"/>
  <c r="CU92" i="24"/>
  <c r="AR95" i="24"/>
  <c r="CQ86" i="24"/>
  <c r="CU86" i="24"/>
  <c r="CR89" i="24"/>
  <c r="CQ90" i="24"/>
  <c r="CU90" i="24"/>
  <c r="CR92" i="24"/>
  <c r="AR98" i="24"/>
  <c r="AF88" i="24"/>
  <c r="AR89" i="24"/>
  <c r="CV92" i="24"/>
  <c r="AR94" i="24"/>
  <c r="CP95" i="24"/>
  <c r="AF95" i="24"/>
  <c r="CR96" i="24"/>
  <c r="AF93" i="24"/>
  <c r="AF94" i="24"/>
  <c r="AF91" i="24"/>
  <c r="AF92" i="24"/>
  <c r="AR92" i="24"/>
  <c r="CW93" i="24"/>
  <c r="CS93" i="24"/>
  <c r="CV93" i="24"/>
  <c r="CR93" i="24"/>
  <c r="AR93" i="24"/>
  <c r="CP93" i="24"/>
  <c r="CX93" i="24"/>
  <c r="CX96" i="24"/>
  <c r="CT96" i="24"/>
  <c r="CP96" i="24"/>
  <c r="CV96" i="24"/>
  <c r="CQ96" i="24"/>
  <c r="CU96" i="24"/>
  <c r="CY96" i="24"/>
  <c r="CS96" i="24"/>
  <c r="AR96" i="24"/>
  <c r="AF96" i="24"/>
  <c r="AF97" i="24"/>
  <c r="AR99" i="24"/>
  <c r="CQ94" i="24"/>
  <c r="CU94" i="24"/>
  <c r="CY94" i="24"/>
  <c r="CW97" i="24"/>
  <c r="CS97" i="24"/>
  <c r="CV97" i="24"/>
  <c r="CR97" i="24"/>
  <c r="AR97" i="24"/>
  <c r="CU97" i="24"/>
  <c r="AF99" i="24"/>
  <c r="CX99" i="24"/>
  <c r="CR94" i="24"/>
  <c r="CQ95" i="24"/>
  <c r="CU95" i="24"/>
  <c r="CP97" i="24"/>
  <c r="CX97" i="24"/>
  <c r="CP98" i="24"/>
  <c r="CT98" i="24"/>
  <c r="CX98" i="24"/>
  <c r="CQ99" i="24"/>
  <c r="CV99" i="24"/>
  <c r="CS100" i="24"/>
  <c r="CX100" i="24"/>
  <c r="CQ98" i="24"/>
  <c r="CU98" i="24"/>
  <c r="CY98" i="24"/>
  <c r="CR99" i="24"/>
  <c r="CT100" i="24"/>
  <c r="CR98" i="24"/>
  <c r="CW99" i="24"/>
  <c r="CS99" i="24"/>
  <c r="CT99" i="24"/>
  <c r="CY99" i="24"/>
  <c r="CV100" i="24"/>
  <c r="CR100" i="24"/>
  <c r="CP100" i="24"/>
  <c r="CU100" i="24"/>
  <c r="AR101" i="24"/>
  <c r="CS101" i="24"/>
  <c r="CW101" i="24"/>
  <c r="CP101" i="24"/>
  <c r="CT101" i="24"/>
  <c r="CX101" i="24"/>
  <c r="CQ101" i="24"/>
  <c r="CU101" i="24"/>
  <c r="E107" i="34" l="1"/>
  <c r="H55" i="34"/>
  <c r="DT25" i="24"/>
  <c r="CZ24" i="24"/>
  <c r="C107" i="34"/>
  <c r="H107" i="34"/>
  <c r="D107" i="34"/>
  <c r="K107" i="34"/>
  <c r="I107" i="34"/>
  <c r="EG26" i="24"/>
  <c r="EA26" i="24"/>
  <c r="G107" i="34"/>
  <c r="M99" i="34"/>
  <c r="M89" i="34"/>
  <c r="F107" i="34"/>
  <c r="CZ40" i="24"/>
  <c r="EC26" i="24"/>
  <c r="M37" i="34"/>
  <c r="M367" i="34"/>
  <c r="M523" i="34"/>
  <c r="M419" i="34"/>
  <c r="AE17" i="24"/>
  <c r="L16" i="25"/>
  <c r="AD17" i="24"/>
  <c r="K16" i="25"/>
  <c r="AP17" i="24"/>
  <c r="K26" i="25"/>
  <c r="AO17" i="24"/>
  <c r="J26" i="25"/>
  <c r="AB17" i="24"/>
  <c r="I16" i="25"/>
  <c r="M47" i="34"/>
  <c r="AQ17" i="24"/>
  <c r="L26" i="25"/>
  <c r="AC17" i="24"/>
  <c r="J16" i="25"/>
  <c r="DK26" i="24"/>
  <c r="EF26" i="24"/>
  <c r="DI26" i="24"/>
  <c r="EE26" i="24"/>
  <c r="DN25" i="24"/>
  <c r="M316" i="34"/>
  <c r="Y17" i="24"/>
  <c r="F16" i="25"/>
  <c r="W17" i="24"/>
  <c r="D16" i="25"/>
  <c r="Z17" i="24"/>
  <c r="G16" i="25"/>
  <c r="AL17" i="24"/>
  <c r="G26" i="25"/>
  <c r="AK17" i="24"/>
  <c r="F26" i="25"/>
  <c r="DE26" i="24"/>
  <c r="AM17" i="24"/>
  <c r="H26" i="25"/>
  <c r="V17" i="24"/>
  <c r="C16" i="25"/>
  <c r="AH17" i="24"/>
  <c r="C26" i="25"/>
  <c r="AA17" i="24"/>
  <c r="H16" i="25"/>
  <c r="AJ17" i="24"/>
  <c r="E26" i="25"/>
  <c r="AI17" i="24"/>
  <c r="D26" i="25"/>
  <c r="AF102" i="24"/>
  <c r="AF17" i="24" s="1"/>
  <c r="X17" i="24"/>
  <c r="E16" i="25"/>
  <c r="M55" i="34"/>
  <c r="M211" i="34"/>
  <c r="M263" i="34"/>
  <c r="M315" i="34"/>
  <c r="M471" i="34"/>
  <c r="DC26" i="24"/>
  <c r="EH26" i="24"/>
  <c r="DD26" i="24"/>
  <c r="DU25" i="24"/>
  <c r="CZ36" i="24"/>
  <c r="CZ21" i="24"/>
  <c r="M212" i="34"/>
  <c r="M467" i="34"/>
  <c r="DH26" i="24"/>
  <c r="DG26" i="24"/>
  <c r="M524" i="34"/>
  <c r="CZ48" i="24"/>
  <c r="M368" i="34"/>
  <c r="M472" i="34"/>
  <c r="M264" i="34"/>
  <c r="M415" i="34"/>
  <c r="M363" i="34"/>
  <c r="M519" i="34"/>
  <c r="ED26" i="24"/>
  <c r="CZ20" i="24"/>
  <c r="CZ57" i="24"/>
  <c r="CZ53" i="24"/>
  <c r="CZ44" i="24"/>
  <c r="CZ75" i="24"/>
  <c r="M311" i="34"/>
  <c r="M207" i="34"/>
  <c r="CZ94" i="24"/>
  <c r="CZ90" i="24"/>
  <c r="CZ89" i="24"/>
  <c r="CZ84" i="24"/>
  <c r="CZ71" i="24"/>
  <c r="CZ99" i="24"/>
  <c r="CZ85" i="24"/>
  <c r="CZ69" i="24"/>
  <c r="CZ67" i="24"/>
  <c r="CZ59" i="24"/>
  <c r="CN25" i="24"/>
  <c r="EC25" i="24"/>
  <c r="DT26" i="24"/>
  <c r="EA25" i="24"/>
  <c r="DG25" i="24"/>
  <c r="CZ56" i="24"/>
  <c r="CZ28" i="24"/>
  <c r="DH25" i="24"/>
  <c r="EH25" i="24"/>
  <c r="CZ19" i="24"/>
  <c r="CV102" i="24"/>
  <c r="EI26" i="24"/>
  <c r="EE25" i="24"/>
  <c r="CZ22" i="24"/>
  <c r="M259" i="34"/>
  <c r="CZ65" i="24"/>
  <c r="CZ32" i="24"/>
  <c r="CB25" i="24"/>
  <c r="EI25" i="24"/>
  <c r="EB25" i="24"/>
  <c r="CW102" i="24"/>
  <c r="CZ63" i="24"/>
  <c r="CZ49" i="24"/>
  <c r="ED25" i="24"/>
  <c r="CN26" i="24"/>
  <c r="EG25" i="24"/>
  <c r="DE25" i="24"/>
  <c r="EF25" i="24"/>
  <c r="CS102" i="24"/>
  <c r="DO25" i="24"/>
  <c r="M420" i="34"/>
  <c r="CZ95" i="24"/>
  <c r="CZ76" i="24"/>
  <c r="CZ74" i="24"/>
  <c r="CZ41" i="24"/>
  <c r="DW26" i="24"/>
  <c r="CZ26" i="24"/>
  <c r="CZ97" i="24"/>
  <c r="CZ96" i="24"/>
  <c r="CZ92" i="24"/>
  <c r="CZ86" i="24"/>
  <c r="CZ87" i="24"/>
  <c r="CZ82" i="24"/>
  <c r="CZ83" i="24"/>
  <c r="CZ58" i="24"/>
  <c r="CZ46" i="24"/>
  <c r="CZ38" i="24"/>
  <c r="CZ30" i="24"/>
  <c r="CZ37" i="24"/>
  <c r="BP26" i="24"/>
  <c r="DP26" i="24"/>
  <c r="DP25" i="24"/>
  <c r="CR102" i="24"/>
  <c r="CZ55" i="24"/>
  <c r="CZ47" i="24"/>
  <c r="DS26" i="24"/>
  <c r="BD25" i="24"/>
  <c r="DB25" i="24"/>
  <c r="DK25" i="24"/>
  <c r="CY102" i="24"/>
  <c r="DQ25" i="24"/>
  <c r="CZ27" i="24"/>
  <c r="EB26" i="24"/>
  <c r="DU26" i="24"/>
  <c r="AR102" i="24"/>
  <c r="DB26" i="24"/>
  <c r="BD26" i="24"/>
  <c r="DN26" i="24"/>
  <c r="CP102" i="24"/>
  <c r="CZ18" i="24"/>
  <c r="CB26" i="24"/>
  <c r="CZ101" i="24"/>
  <c r="CZ98" i="24"/>
  <c r="CZ80" i="24"/>
  <c r="CZ64" i="24"/>
  <c r="CZ68" i="24"/>
  <c r="CZ50" i="24"/>
  <c r="CZ62" i="24"/>
  <c r="CZ61" i="24"/>
  <c r="DJ26" i="24"/>
  <c r="DV26" i="24"/>
  <c r="CZ33" i="24"/>
  <c r="CZ25" i="24"/>
  <c r="CZ35" i="24"/>
  <c r="CZ52" i="24"/>
  <c r="DO26" i="24"/>
  <c r="DD25" i="24"/>
  <c r="DF25" i="24"/>
  <c r="DR25" i="24"/>
  <c r="CU102" i="24"/>
  <c r="CZ39" i="24"/>
  <c r="DQ26" i="24"/>
  <c r="CZ43" i="24"/>
  <c r="DI25" i="24"/>
  <c r="CX102" i="24"/>
  <c r="CZ91" i="24"/>
  <c r="CZ77" i="24"/>
  <c r="CZ60" i="24"/>
  <c r="CZ54" i="24"/>
  <c r="CZ100" i="24"/>
  <c r="CZ93" i="24"/>
  <c r="CZ88" i="24"/>
  <c r="CZ81" i="24"/>
  <c r="CZ79" i="24"/>
  <c r="CZ72" i="24"/>
  <c r="CZ78" i="24"/>
  <c r="CZ73" i="24"/>
  <c r="CZ70" i="24"/>
  <c r="CZ66" i="24"/>
  <c r="CZ42" i="24"/>
  <c r="CZ34" i="24"/>
  <c r="DF26" i="24"/>
  <c r="DR26" i="24"/>
  <c r="CZ51" i="24"/>
  <c r="CZ45" i="24"/>
  <c r="CZ29" i="24"/>
  <c r="DZ26" i="24"/>
  <c r="BP25" i="24"/>
  <c r="DZ25" i="24"/>
  <c r="CZ31" i="24"/>
  <c r="DV25" i="24"/>
  <c r="DJ25" i="24"/>
  <c r="DC25" i="24"/>
  <c r="CQ102" i="24"/>
  <c r="DS25" i="24"/>
  <c r="CZ23" i="24"/>
  <c r="CT102" i="24"/>
  <c r="DW25" i="24"/>
  <c r="B4184" i="33" l="1"/>
  <c r="B3976" i="33"/>
  <c r="B3768" i="33"/>
  <c r="B3560" i="33"/>
  <c r="B3352" i="33"/>
  <c r="B3144" i="33"/>
  <c r="B2936" i="33"/>
  <c r="B3924" i="33"/>
  <c r="B3092" i="33"/>
  <c r="B4028" i="33"/>
  <c r="B3820" i="33"/>
  <c r="B3612" i="33"/>
  <c r="B3404" i="33"/>
  <c r="B3196" i="33"/>
  <c r="B2988" i="33"/>
  <c r="B4132" i="33"/>
  <c r="B3508" i="33"/>
  <c r="B4080" i="33"/>
  <c r="B3872" i="33"/>
  <c r="B3664" i="33"/>
  <c r="B3456" i="33"/>
  <c r="B3248" i="33"/>
  <c r="B3040" i="33"/>
  <c r="B2676" i="33"/>
  <c r="B2832" i="33"/>
  <c r="B2780" i="33"/>
  <c r="B3716" i="33"/>
  <c r="B3300" i="33"/>
  <c r="B2884" i="33"/>
  <c r="M107" i="34"/>
  <c r="AR17" i="24"/>
  <c r="B411" i="34"/>
  <c r="B203" i="34"/>
  <c r="B4270" i="33"/>
  <c r="B2640" i="33"/>
  <c r="B2500" i="33"/>
  <c r="B2308" i="33"/>
  <c r="B2100" i="33"/>
  <c r="B1908" i="33"/>
  <c r="B1700" i="33"/>
  <c r="B1492" i="33"/>
  <c r="B1284" i="33"/>
  <c r="B1092" i="33"/>
  <c r="B884" i="33"/>
  <c r="B676" i="33"/>
  <c r="B484" i="33"/>
  <c r="B276" i="33"/>
  <c r="B26" i="25"/>
  <c r="B47" i="34"/>
  <c r="B2152" i="33"/>
  <c r="B1544" i="33"/>
  <c r="B936" i="33"/>
  <c r="B120" i="33"/>
  <c r="B567" i="34"/>
  <c r="B359" i="34"/>
  <c r="B151" i="34"/>
  <c r="B4236" i="33"/>
  <c r="B2604" i="33"/>
  <c r="B2464" i="33"/>
  <c r="B2256" i="33"/>
  <c r="B2048" i="33"/>
  <c r="B1856" i="33"/>
  <c r="B1648" i="33"/>
  <c r="B1440" i="33"/>
  <c r="B1248" i="33"/>
  <c r="B1040" i="33"/>
  <c r="B832" i="33"/>
  <c r="B624" i="33"/>
  <c r="B432" i="33"/>
  <c r="B224" i="33"/>
  <c r="B255" i="34"/>
  <c r="B2360" i="33"/>
  <c r="B1752" i="33"/>
  <c r="B1144" i="33"/>
  <c r="B536" i="33"/>
  <c r="B515" i="34"/>
  <c r="B307" i="34"/>
  <c r="B99" i="34"/>
  <c r="B2728" i="33"/>
  <c r="B2552" i="33"/>
  <c r="B2412" i="33"/>
  <c r="B2204" i="33"/>
  <c r="B1996" i="33"/>
  <c r="B1804" i="33"/>
  <c r="B1596" i="33"/>
  <c r="B1388" i="33"/>
  <c r="B1196" i="33"/>
  <c r="B988" i="33"/>
  <c r="B780" i="33"/>
  <c r="B572" i="33"/>
  <c r="B380" i="33"/>
  <c r="B172" i="33"/>
  <c r="B463" i="34"/>
  <c r="B1944" i="33"/>
  <c r="B1336" i="33"/>
  <c r="B728" i="33"/>
  <c r="B328" i="33"/>
  <c r="DX25" i="24"/>
  <c r="EJ26" i="24"/>
  <c r="EJ25" i="24"/>
  <c r="CQ17" i="24"/>
  <c r="CR17" i="24"/>
  <c r="CY17" i="24"/>
  <c r="CT17" i="24"/>
  <c r="CX17" i="24"/>
  <c r="CU17" i="24"/>
  <c r="CP17" i="24"/>
  <c r="CS17" i="24"/>
  <c r="CW17" i="24"/>
  <c r="CV17" i="24"/>
  <c r="CZ102" i="24"/>
  <c r="CZ17" i="24" s="1"/>
  <c r="DL26" i="24"/>
  <c r="DX26" i="24"/>
  <c r="DL25" i="24"/>
  <c r="B15" i="29" l="1"/>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21" i="35"/>
  <c r="B4282" i="33"/>
  <c r="B4276" i="33"/>
  <c r="B4274" i="33"/>
  <c r="B4268" i="33"/>
  <c r="B4267" i="33"/>
  <c r="B4266" i="33"/>
  <c r="B4264" i="33"/>
  <c r="B4263" i="33"/>
  <c r="B4262" i="33"/>
  <c r="B4258" i="33"/>
  <c r="B4248" i="33"/>
  <c r="B4242" i="33"/>
  <c r="B4240" i="33"/>
  <c r="B4234" i="33"/>
  <c r="B4233" i="33"/>
  <c r="B4232" i="33"/>
  <c r="B4230" i="33"/>
  <c r="B4229" i="33"/>
  <c r="B4228" i="33"/>
  <c r="B4224" i="33"/>
  <c r="C4253" i="33"/>
  <c r="C4252" i="33"/>
  <c r="C4250" i="33"/>
  <c r="C4219" i="33"/>
  <c r="C4218" i="33"/>
  <c r="C4216" i="33"/>
  <c r="B157" i="34"/>
  <c r="B155" i="34"/>
  <c r="L152" i="34"/>
  <c r="K152" i="34"/>
  <c r="J152" i="34"/>
  <c r="I152" i="34"/>
  <c r="H152" i="34"/>
  <c r="G152" i="34"/>
  <c r="F152" i="34"/>
  <c r="E152" i="34"/>
  <c r="D152" i="34"/>
  <c r="C152" i="34"/>
  <c r="B149" i="34"/>
  <c r="B148" i="34"/>
  <c r="B147" i="34"/>
  <c r="B145" i="34"/>
  <c r="L142" i="34"/>
  <c r="K142" i="34"/>
  <c r="J142" i="34"/>
  <c r="I142" i="34"/>
  <c r="H142" i="34"/>
  <c r="G142" i="34"/>
  <c r="F142" i="34"/>
  <c r="E142" i="34"/>
  <c r="D142" i="34"/>
  <c r="C142" i="34"/>
  <c r="C4256" i="33"/>
  <c r="C4222" i="33"/>
  <c r="C4209" i="33"/>
  <c r="C4157" i="33"/>
  <c r="C4105" i="33"/>
  <c r="C4053" i="33"/>
  <c r="L4207" i="33"/>
  <c r="K4207" i="33"/>
  <c r="J4207" i="33"/>
  <c r="I4207" i="33"/>
  <c r="H4207" i="33"/>
  <c r="G4207" i="33"/>
  <c r="F4207" i="33"/>
  <c r="E4207" i="33"/>
  <c r="D4207" i="33"/>
  <c r="C4207" i="33"/>
  <c r="B4207" i="33"/>
  <c r="M4206" i="33"/>
  <c r="M4205" i="33"/>
  <c r="M4204" i="33"/>
  <c r="M4203" i="33"/>
  <c r="M4202" i="33"/>
  <c r="M4201" i="33"/>
  <c r="C4167" i="33"/>
  <c r="C4166" i="33"/>
  <c r="C4164" i="33"/>
  <c r="L4155" i="33"/>
  <c r="K4155" i="33"/>
  <c r="J4155" i="33"/>
  <c r="I4155" i="33"/>
  <c r="H4155" i="33"/>
  <c r="G4155" i="33"/>
  <c r="F4155" i="33"/>
  <c r="E4155" i="33"/>
  <c r="D4155" i="33"/>
  <c r="C4155" i="33"/>
  <c r="B4155" i="33"/>
  <c r="M4154" i="33"/>
  <c r="M4153" i="33"/>
  <c r="M4152" i="33"/>
  <c r="M4151" i="33"/>
  <c r="M4150" i="33"/>
  <c r="M4149" i="33"/>
  <c r="C4115" i="33"/>
  <c r="C4114" i="33"/>
  <c r="C4112" i="33"/>
  <c r="L4103" i="33"/>
  <c r="K4103" i="33"/>
  <c r="J4103" i="33"/>
  <c r="I4103" i="33"/>
  <c r="H4103" i="33"/>
  <c r="G4103" i="33"/>
  <c r="F4103" i="33"/>
  <c r="E4103" i="33"/>
  <c r="D4103" i="33"/>
  <c r="C4103" i="33"/>
  <c r="B4103" i="33"/>
  <c r="M4102" i="33"/>
  <c r="M4101" i="33"/>
  <c r="M4100" i="33"/>
  <c r="M4099" i="33"/>
  <c r="M4098" i="33"/>
  <c r="M4097" i="33"/>
  <c r="C4063" i="33"/>
  <c r="C4062" i="33"/>
  <c r="C4060" i="33"/>
  <c r="L4051" i="33"/>
  <c r="K4051" i="33"/>
  <c r="J4051" i="33"/>
  <c r="I4051" i="33"/>
  <c r="H4051" i="33"/>
  <c r="G4051" i="33"/>
  <c r="F4051" i="33"/>
  <c r="E4051" i="33"/>
  <c r="D4051" i="33"/>
  <c r="C4051" i="33"/>
  <c r="B4051" i="33"/>
  <c r="M4050" i="33"/>
  <c r="M4049" i="33"/>
  <c r="M4048" i="33"/>
  <c r="M4047" i="33"/>
  <c r="M4046" i="33"/>
  <c r="M4045" i="33"/>
  <c r="C4011" i="33"/>
  <c r="C4010" i="33"/>
  <c r="C4008" i="33"/>
  <c r="C4001" i="33"/>
  <c r="L3999" i="33"/>
  <c r="K3999" i="33"/>
  <c r="J3999" i="33"/>
  <c r="I3999" i="33"/>
  <c r="H3999" i="33"/>
  <c r="G3999" i="33"/>
  <c r="F3999" i="33"/>
  <c r="E3999" i="33"/>
  <c r="D3999" i="33"/>
  <c r="C3999" i="33"/>
  <c r="B3999" i="33"/>
  <c r="M3998" i="33"/>
  <c r="M3997" i="33"/>
  <c r="M3996" i="33"/>
  <c r="M3995" i="33"/>
  <c r="M3994" i="33"/>
  <c r="M3993" i="33"/>
  <c r="C3959" i="33"/>
  <c r="C3958" i="33"/>
  <c r="C3956" i="33"/>
  <c r="B528" i="33"/>
  <c r="B530" i="33"/>
  <c r="B532" i="33"/>
  <c r="B533" i="33"/>
  <c r="B534" i="33"/>
  <c r="B540" i="33"/>
  <c r="B542" i="33"/>
  <c r="M4155" i="33" l="1"/>
  <c r="M4103" i="33"/>
  <c r="M4051" i="33"/>
  <c r="M3999" i="33"/>
  <c r="M4207" i="33"/>
  <c r="G159" i="34"/>
  <c r="K159" i="34"/>
  <c r="E160" i="34"/>
  <c r="I160" i="34"/>
  <c r="L159" i="34"/>
  <c r="C160" i="34"/>
  <c r="G160" i="34"/>
  <c r="K160" i="34"/>
  <c r="D159" i="34"/>
  <c r="H159" i="34"/>
  <c r="F159" i="34"/>
  <c r="J159" i="34"/>
  <c r="D160" i="34"/>
  <c r="H160" i="34"/>
  <c r="L160" i="34"/>
  <c r="M141" i="34"/>
  <c r="C159" i="34"/>
  <c r="E159" i="34"/>
  <c r="I159" i="34"/>
  <c r="M151" i="34"/>
  <c r="F160" i="34"/>
  <c r="J160" i="34"/>
  <c r="M152" i="34"/>
  <c r="M142" i="34"/>
  <c r="M160" i="34" l="1"/>
  <c r="M159" i="34"/>
  <c r="CF18" i="27" l="1"/>
  <c r="CG18" i="27"/>
  <c r="CH18" i="27"/>
  <c r="CI18" i="27"/>
  <c r="CJ18" i="27"/>
  <c r="CF19" i="27"/>
  <c r="CG19" i="27"/>
  <c r="CH19" i="27"/>
  <c r="CI19" i="27"/>
  <c r="CJ19" i="27"/>
  <c r="CF20" i="27"/>
  <c r="CG20" i="27"/>
  <c r="CH20" i="27"/>
  <c r="CI20" i="27"/>
  <c r="CJ20" i="27"/>
  <c r="CF21" i="27"/>
  <c r="CG21" i="27"/>
  <c r="CH21" i="27"/>
  <c r="CI21" i="27"/>
  <c r="CJ21" i="27"/>
  <c r="CF22" i="27"/>
  <c r="CG22" i="27"/>
  <c r="CH22" i="27"/>
  <c r="CI22" i="27"/>
  <c r="CJ22" i="27"/>
  <c r="CF23" i="27"/>
  <c r="CG23" i="27"/>
  <c r="CH23" i="27"/>
  <c r="CI23" i="27"/>
  <c r="CJ23" i="27"/>
  <c r="CF27" i="27"/>
  <c r="CG27" i="27"/>
  <c r="CH27" i="27"/>
  <c r="CI27" i="27"/>
  <c r="CJ27" i="27"/>
  <c r="CF28" i="27"/>
  <c r="CG28" i="27"/>
  <c r="CH28" i="27"/>
  <c r="CI28" i="27"/>
  <c r="CJ28" i="27"/>
  <c r="CF29" i="27"/>
  <c r="CG29" i="27"/>
  <c r="CH29" i="27"/>
  <c r="CI29" i="27"/>
  <c r="CJ29" i="27"/>
  <c r="CF30" i="27"/>
  <c r="CG30" i="27"/>
  <c r="CH30" i="27"/>
  <c r="CI30" i="27"/>
  <c r="CJ30" i="27"/>
  <c r="CF31" i="27"/>
  <c r="CG31" i="27"/>
  <c r="CH31" i="27"/>
  <c r="CI31" i="27"/>
  <c r="CJ31" i="27"/>
  <c r="CF32" i="27"/>
  <c r="CG32" i="27"/>
  <c r="CH32" i="27"/>
  <c r="CI32" i="27"/>
  <c r="CJ32" i="27"/>
  <c r="CF36" i="27"/>
  <c r="CG36" i="27"/>
  <c r="CH36" i="27"/>
  <c r="CI36" i="27"/>
  <c r="CJ36" i="27"/>
  <c r="CF37" i="27"/>
  <c r="CG37" i="27"/>
  <c r="CH37" i="27"/>
  <c r="CI37" i="27"/>
  <c r="CJ37" i="27"/>
  <c r="CF38" i="27"/>
  <c r="CG38" i="27"/>
  <c r="CH38" i="27"/>
  <c r="CI38" i="27"/>
  <c r="CJ38" i="27"/>
  <c r="CF39" i="27"/>
  <c r="CG39" i="27"/>
  <c r="CH39" i="27"/>
  <c r="CI39" i="27"/>
  <c r="CJ39" i="27"/>
  <c r="CF40" i="27"/>
  <c r="CG40" i="27"/>
  <c r="CH40" i="27"/>
  <c r="CI40" i="27"/>
  <c r="CJ40" i="27"/>
  <c r="CF41" i="27"/>
  <c r="CG41" i="27"/>
  <c r="CH41" i="27"/>
  <c r="CI41" i="27"/>
  <c r="CJ41" i="27"/>
  <c r="CJ13" i="27"/>
  <c r="CI13" i="27"/>
  <c r="CH13" i="27"/>
  <c r="CG13" i="27"/>
  <c r="CF13" i="27"/>
  <c r="F23" i="22"/>
  <c r="CG25" i="27" l="1"/>
  <c r="CH34" i="27"/>
  <c r="CJ43" i="27"/>
  <c r="CF43" i="27"/>
  <c r="CI34" i="27"/>
  <c r="CH25" i="27"/>
  <c r="CI43" i="27"/>
  <c r="CH43" i="27"/>
  <c r="CG43" i="27"/>
  <c r="CG34" i="27"/>
  <c r="CJ34" i="27"/>
  <c r="CF34" i="27"/>
  <c r="CJ25" i="27"/>
  <c r="CF25" i="27"/>
  <c r="CI25" i="27"/>
  <c r="BN24" i="24" l="1"/>
  <c r="BL24" i="24"/>
  <c r="AU24" i="24"/>
  <c r="BG24" i="24"/>
  <c r="AW24" i="24"/>
  <c r="BI24" i="24"/>
  <c r="AX24" i="24"/>
  <c r="BB24" i="24"/>
  <c r="AZ24" i="24"/>
  <c r="BC24" i="24"/>
  <c r="BH24" i="24"/>
  <c r="BM24" i="24"/>
  <c r="BO24" i="24"/>
  <c r="BJ24" i="24"/>
  <c r="BF24" i="24"/>
  <c r="BA24" i="24"/>
  <c r="BK24" i="24"/>
  <c r="AV24" i="24"/>
  <c r="AT24" i="24"/>
  <c r="AY24" i="24"/>
  <c r="CK24" i="24"/>
  <c r="BX24" i="24"/>
  <c r="CG24" i="24"/>
  <c r="BS24" i="24"/>
  <c r="CJ24" i="24"/>
  <c r="BY24" i="24"/>
  <c r="BU24" i="24"/>
  <c r="CF24" i="24"/>
  <c r="CA24" i="24"/>
  <c r="BT24" i="24"/>
  <c r="CD24" i="24"/>
  <c r="CE24" i="24"/>
  <c r="CL24" i="24"/>
  <c r="EH24" i="24" s="1"/>
  <c r="BZ24" i="24"/>
  <c r="CM24" i="24"/>
  <c r="BV24" i="24"/>
  <c r="BW24" i="24"/>
  <c r="CI24" i="24"/>
  <c r="BR24" i="24"/>
  <c r="CH24" i="24"/>
  <c r="O2" i="35"/>
  <c r="M44" i="27"/>
  <c r="M2" i="34"/>
  <c r="M2" i="33"/>
  <c r="M2" i="25"/>
  <c r="C13" i="35"/>
  <c r="C12" i="35"/>
  <c r="C10" i="35"/>
  <c r="EA24" i="24" l="1"/>
  <c r="DV24" i="24"/>
  <c r="EB24" i="24"/>
  <c r="EE24" i="24"/>
  <c r="EI24" i="24"/>
  <c r="DE24" i="24"/>
  <c r="DH24" i="24"/>
  <c r="DT24" i="24"/>
  <c r="DS24" i="24"/>
  <c r="DG24" i="24"/>
  <c r="DI24" i="24"/>
  <c r="DU24" i="24"/>
  <c r="EG24" i="24"/>
  <c r="DJ24" i="24"/>
  <c r="CB24" i="24"/>
  <c r="CN24" i="24"/>
  <c r="DQ24" i="24"/>
  <c r="DN24" i="24"/>
  <c r="BD24" i="24"/>
  <c r="DB24" i="24"/>
  <c r="DZ24" i="24"/>
  <c r="BP24" i="24"/>
  <c r="DF24" i="24"/>
  <c r="DR24" i="24"/>
  <c r="DC24" i="24"/>
  <c r="DO24" i="24"/>
  <c r="DD24" i="24"/>
  <c r="DP24" i="24"/>
  <c r="ED24" i="24"/>
  <c r="DW24" i="24"/>
  <c r="DK24" i="24"/>
  <c r="EC24" i="24"/>
  <c r="EF24" i="24"/>
  <c r="C51" i="27"/>
  <c r="C49" i="27"/>
  <c r="C52" i="27"/>
  <c r="EJ24" i="24" l="1"/>
  <c r="DL24" i="24"/>
  <c r="DX24" i="24"/>
  <c r="E16" i="34"/>
  <c r="E17" i="34"/>
  <c r="E18" i="34"/>
  <c r="E19" i="34"/>
  <c r="E20" i="34"/>
  <c r="E21" i="34"/>
  <c r="E22" i="34"/>
  <c r="E23" i="34"/>
  <c r="E24" i="34"/>
  <c r="E15" i="34"/>
  <c r="B579" i="34"/>
  <c r="B573" i="34"/>
  <c r="B571" i="34"/>
  <c r="B565" i="34"/>
  <c r="B564" i="34"/>
  <c r="B563" i="34"/>
  <c r="B561" i="34"/>
  <c r="B559" i="34"/>
  <c r="B555" i="34"/>
  <c r="C550" i="34"/>
  <c r="C549" i="34"/>
  <c r="C547" i="34"/>
  <c r="C531" i="34"/>
  <c r="C501" i="34"/>
  <c r="C479" i="34"/>
  <c r="C449" i="34"/>
  <c r="C427" i="34"/>
  <c r="C397" i="34"/>
  <c r="C375" i="34"/>
  <c r="C345" i="34"/>
  <c r="C323" i="34"/>
  <c r="C293" i="34"/>
  <c r="B527" i="34"/>
  <c r="I504" i="34"/>
  <c r="E504" i="34"/>
  <c r="D504" i="34"/>
  <c r="B503" i="34"/>
  <c r="C498" i="34"/>
  <c r="C497" i="34"/>
  <c r="C495" i="34"/>
  <c r="B475" i="34"/>
  <c r="B451" i="34"/>
  <c r="C446" i="34"/>
  <c r="C445" i="34"/>
  <c r="C443" i="34"/>
  <c r="B423" i="34"/>
  <c r="H400" i="34"/>
  <c r="B399" i="34"/>
  <c r="C394" i="34"/>
  <c r="C393" i="34"/>
  <c r="C391" i="34"/>
  <c r="B371" i="34"/>
  <c r="L348" i="34"/>
  <c r="J348" i="34"/>
  <c r="I348" i="34"/>
  <c r="H348" i="34"/>
  <c r="F348" i="34"/>
  <c r="E348" i="34"/>
  <c r="D348" i="34"/>
  <c r="B347" i="34"/>
  <c r="C342" i="34"/>
  <c r="C341" i="34"/>
  <c r="C339" i="34"/>
  <c r="B319" i="34"/>
  <c r="L296" i="34"/>
  <c r="J296" i="34"/>
  <c r="I296" i="34"/>
  <c r="H296" i="34"/>
  <c r="F296" i="34"/>
  <c r="E296" i="34"/>
  <c r="D296" i="34"/>
  <c r="B295" i="34"/>
  <c r="C290" i="34"/>
  <c r="C289" i="34"/>
  <c r="C287" i="34"/>
  <c r="C271" i="34"/>
  <c r="C241" i="34"/>
  <c r="B267" i="34"/>
  <c r="L244" i="34"/>
  <c r="I244" i="34"/>
  <c r="H244" i="34"/>
  <c r="E244" i="34"/>
  <c r="D244" i="34"/>
  <c r="B243" i="34"/>
  <c r="C238" i="34"/>
  <c r="C237" i="34"/>
  <c r="C235" i="34"/>
  <c r="C219" i="34"/>
  <c r="C189" i="34"/>
  <c r="B215" i="34"/>
  <c r="L192" i="34"/>
  <c r="I192" i="34"/>
  <c r="H192" i="34"/>
  <c r="E192" i="34"/>
  <c r="D192" i="34"/>
  <c r="B191" i="34"/>
  <c r="C186" i="34"/>
  <c r="C185" i="34"/>
  <c r="C183" i="34"/>
  <c r="C167" i="34"/>
  <c r="C137" i="34"/>
  <c r="B163" i="34"/>
  <c r="B139" i="34"/>
  <c r="C134" i="34"/>
  <c r="C133" i="34"/>
  <c r="C131" i="34"/>
  <c r="C115" i="34"/>
  <c r="C85" i="34"/>
  <c r="B111" i="34"/>
  <c r="B87" i="34"/>
  <c r="C82" i="34"/>
  <c r="C81" i="34"/>
  <c r="C79" i="34"/>
  <c r="C63" i="34"/>
  <c r="B59" i="34"/>
  <c r="B35" i="34"/>
  <c r="C33" i="34"/>
  <c r="C30" i="34"/>
  <c r="C29" i="34"/>
  <c r="C27" i="34"/>
  <c r="C10" i="34"/>
  <c r="C9" i="34"/>
  <c r="C7" i="34"/>
  <c r="C2626" i="33"/>
  <c r="B2652" i="33"/>
  <c r="B2646" i="33"/>
  <c r="B2644" i="33"/>
  <c r="B2638" i="33"/>
  <c r="B2637" i="33"/>
  <c r="B2636" i="33"/>
  <c r="B2634" i="33"/>
  <c r="B2632" i="33"/>
  <c r="B2628" i="33"/>
  <c r="C2623" i="33"/>
  <c r="C2622" i="33"/>
  <c r="C2620" i="33"/>
  <c r="B2601" i="33"/>
  <c r="D197" i="34" l="1"/>
  <c r="D210" i="34"/>
  <c r="L210" i="34"/>
  <c r="L197" i="34"/>
  <c r="I262" i="34"/>
  <c r="I249" i="34"/>
  <c r="F314" i="34"/>
  <c r="F301" i="34"/>
  <c r="L314" i="34"/>
  <c r="L301" i="34"/>
  <c r="E353" i="34"/>
  <c r="E366" i="34"/>
  <c r="J353" i="34"/>
  <c r="J366" i="34"/>
  <c r="H405" i="34"/>
  <c r="H418" i="34"/>
  <c r="E210" i="34"/>
  <c r="E197" i="34"/>
  <c r="D262" i="34"/>
  <c r="D249" i="34"/>
  <c r="L262" i="34"/>
  <c r="L249" i="34"/>
  <c r="H314" i="34"/>
  <c r="H301" i="34"/>
  <c r="F366" i="34"/>
  <c r="F371" i="34" s="1"/>
  <c r="F373" i="34" s="1"/>
  <c r="F353" i="34"/>
  <c r="L366" i="34"/>
  <c r="L353" i="34"/>
  <c r="D522" i="34"/>
  <c r="D509" i="34"/>
  <c r="H210" i="34"/>
  <c r="H197" i="34"/>
  <c r="E249" i="34"/>
  <c r="E262" i="34"/>
  <c r="D314" i="34"/>
  <c r="D301" i="34"/>
  <c r="I301" i="34"/>
  <c r="I314" i="34"/>
  <c r="H353" i="34"/>
  <c r="H366" i="34"/>
  <c r="E522" i="34"/>
  <c r="E509" i="34"/>
  <c r="I210" i="34"/>
  <c r="I197" i="34"/>
  <c r="H262" i="34"/>
  <c r="H249" i="34"/>
  <c r="E314" i="34"/>
  <c r="E301" i="34"/>
  <c r="J314" i="34"/>
  <c r="J301" i="34"/>
  <c r="D366" i="34"/>
  <c r="D353" i="34"/>
  <c r="I353" i="34"/>
  <c r="I366" i="34"/>
  <c r="I509" i="34"/>
  <c r="I522" i="34"/>
  <c r="D427" i="34"/>
  <c r="D397" i="34"/>
  <c r="D219" i="34"/>
  <c r="D189" i="34"/>
  <c r="D63" i="34"/>
  <c r="D33" i="34"/>
  <c r="D375" i="34"/>
  <c r="D345" i="34"/>
  <c r="D167" i="34"/>
  <c r="D137" i="34"/>
  <c r="D531" i="34"/>
  <c r="D501" i="34"/>
  <c r="D323" i="34"/>
  <c r="D293" i="34"/>
  <c r="D115" i="34"/>
  <c r="D85" i="34"/>
  <c r="D479" i="34"/>
  <c r="D449" i="34"/>
  <c r="D271" i="34"/>
  <c r="D241" i="34"/>
  <c r="J452" i="34"/>
  <c r="F452" i="34"/>
  <c r="K452" i="34"/>
  <c r="E452" i="34"/>
  <c r="L452" i="34"/>
  <c r="D452" i="34"/>
  <c r="C452" i="34"/>
  <c r="I400" i="34"/>
  <c r="E400" i="34"/>
  <c r="J400" i="34"/>
  <c r="D400" i="34"/>
  <c r="C400" i="34"/>
  <c r="K400" i="34"/>
  <c r="G452" i="34"/>
  <c r="F400" i="34"/>
  <c r="L400" i="34"/>
  <c r="H452" i="34"/>
  <c r="C296" i="34"/>
  <c r="G296" i="34"/>
  <c r="K296" i="34"/>
  <c r="G400" i="34"/>
  <c r="I452" i="34"/>
  <c r="C348" i="34"/>
  <c r="G348" i="34"/>
  <c r="K348" i="34"/>
  <c r="F504" i="34"/>
  <c r="J504" i="34"/>
  <c r="C504" i="34"/>
  <c r="G504" i="34"/>
  <c r="K504" i="34"/>
  <c r="H504" i="34"/>
  <c r="L504" i="34"/>
  <c r="F244" i="34"/>
  <c r="J244" i="34"/>
  <c r="C244" i="34"/>
  <c r="G244" i="34"/>
  <c r="K244" i="34"/>
  <c r="F192" i="34"/>
  <c r="J192" i="34"/>
  <c r="C192" i="34"/>
  <c r="G192" i="34"/>
  <c r="K192" i="34"/>
  <c r="B20" i="24"/>
  <c r="B18" i="24"/>
  <c r="D31" i="35"/>
  <c r="D32" i="35"/>
  <c r="B30" i="22"/>
  <c r="B27" i="22"/>
  <c r="R18" i="24" l="1"/>
  <c r="S18" i="24"/>
  <c r="R20" i="24"/>
  <c r="S20" i="24"/>
  <c r="AB25" i="22"/>
  <c r="AC25" i="22"/>
  <c r="Q25" i="22"/>
  <c r="AA25" i="22"/>
  <c r="AC30" i="22"/>
  <c r="AA30" i="22"/>
  <c r="AB30" i="22"/>
  <c r="AA29" i="22"/>
  <c r="AC29" i="22"/>
  <c r="AB29" i="22"/>
  <c r="AB27" i="22"/>
  <c r="AC27" i="22"/>
  <c r="AA27" i="22"/>
  <c r="Q27" i="22"/>
  <c r="AB28" i="22"/>
  <c r="AC28" i="22"/>
  <c r="AA28" i="22"/>
  <c r="G210" i="34"/>
  <c r="G197" i="34"/>
  <c r="K249" i="34"/>
  <c r="K262" i="34"/>
  <c r="F262" i="34"/>
  <c r="F267" i="34" s="1"/>
  <c r="F269" i="34" s="1"/>
  <c r="F249" i="34"/>
  <c r="G509" i="34"/>
  <c r="G522" i="34"/>
  <c r="K366" i="34"/>
  <c r="K371" i="34" s="1"/>
  <c r="K373" i="34" s="1"/>
  <c r="K353" i="34"/>
  <c r="G418" i="34"/>
  <c r="G405" i="34"/>
  <c r="H470" i="34"/>
  <c r="H457" i="34"/>
  <c r="K405" i="34"/>
  <c r="K418" i="34"/>
  <c r="K423" i="34" s="1"/>
  <c r="K425" i="34" s="1"/>
  <c r="E405" i="34"/>
  <c r="E418" i="34"/>
  <c r="D470" i="34"/>
  <c r="D457" i="34"/>
  <c r="F470" i="34"/>
  <c r="F457" i="34"/>
  <c r="C210" i="34"/>
  <c r="C197" i="34"/>
  <c r="G249" i="34"/>
  <c r="G262" i="34"/>
  <c r="L522" i="34"/>
  <c r="L509" i="34"/>
  <c r="C522" i="34"/>
  <c r="C509" i="34"/>
  <c r="G353" i="34"/>
  <c r="G366" i="34"/>
  <c r="G371" i="34" s="1"/>
  <c r="G373" i="34" s="1"/>
  <c r="K301" i="34"/>
  <c r="K314" i="34"/>
  <c r="K319" i="34" s="1"/>
  <c r="K321" i="34" s="1"/>
  <c r="L418" i="34"/>
  <c r="L423" i="34" s="1"/>
  <c r="L425" i="34" s="1"/>
  <c r="L405" i="34"/>
  <c r="C418" i="34"/>
  <c r="C405" i="34"/>
  <c r="I418" i="34"/>
  <c r="I405" i="34"/>
  <c r="L470" i="34"/>
  <c r="L457" i="34"/>
  <c r="J470" i="34"/>
  <c r="J457" i="34"/>
  <c r="J210" i="34"/>
  <c r="J215" i="34" s="1"/>
  <c r="J217" i="34" s="1"/>
  <c r="J197" i="34"/>
  <c r="C262" i="34"/>
  <c r="C249" i="34"/>
  <c r="H522" i="34"/>
  <c r="H527" i="34" s="1"/>
  <c r="H529" i="34" s="1"/>
  <c r="H509" i="34"/>
  <c r="J522" i="34"/>
  <c r="J527" i="34" s="1"/>
  <c r="J529" i="34" s="1"/>
  <c r="J509" i="34"/>
  <c r="C366" i="34"/>
  <c r="C353" i="34"/>
  <c r="G314" i="34"/>
  <c r="G319" i="34" s="1"/>
  <c r="G321" i="34" s="1"/>
  <c r="G301" i="34"/>
  <c r="F418" i="34"/>
  <c r="F405" i="34"/>
  <c r="D405" i="34"/>
  <c r="D418" i="34"/>
  <c r="D423" i="34" s="1"/>
  <c r="D425" i="34" s="1"/>
  <c r="E470" i="34"/>
  <c r="E475" i="34" s="1"/>
  <c r="E477" i="34" s="1"/>
  <c r="E457" i="34"/>
  <c r="K210" i="34"/>
  <c r="K197" i="34"/>
  <c r="F197" i="34"/>
  <c r="F210" i="34"/>
  <c r="F215" i="34" s="1"/>
  <c r="F217" i="34" s="1"/>
  <c r="J262" i="34"/>
  <c r="J267" i="34" s="1"/>
  <c r="J269" i="34" s="1"/>
  <c r="J249" i="34"/>
  <c r="K522" i="34"/>
  <c r="K509" i="34"/>
  <c r="F509" i="34"/>
  <c r="F522" i="34"/>
  <c r="F527" i="34" s="1"/>
  <c r="F529" i="34" s="1"/>
  <c r="I470" i="34"/>
  <c r="I457" i="34"/>
  <c r="C314" i="34"/>
  <c r="C301" i="34"/>
  <c r="G457" i="34"/>
  <c r="G470" i="34"/>
  <c r="J418" i="34"/>
  <c r="J405" i="34"/>
  <c r="C470" i="34"/>
  <c r="C457" i="34"/>
  <c r="K470" i="34"/>
  <c r="K457" i="34"/>
  <c r="I371" i="34"/>
  <c r="I373" i="34" s="1"/>
  <c r="E319" i="34"/>
  <c r="E321" i="34" s="1"/>
  <c r="J319" i="34"/>
  <c r="J321" i="34" s="1"/>
  <c r="J371" i="34"/>
  <c r="J373" i="34" s="1"/>
  <c r="H319" i="34"/>
  <c r="H321" i="34" s="1"/>
  <c r="I319" i="34"/>
  <c r="I321" i="34" s="1"/>
  <c r="M452" i="34"/>
  <c r="M296" i="34"/>
  <c r="M348" i="34"/>
  <c r="D371" i="34"/>
  <c r="D373" i="34" s="1"/>
  <c r="M504" i="34"/>
  <c r="H423" i="34"/>
  <c r="H425" i="34" s="1"/>
  <c r="E371" i="34"/>
  <c r="E373" i="34" s="1"/>
  <c r="M400" i="34"/>
  <c r="M244" i="34"/>
  <c r="H267" i="34"/>
  <c r="H269" i="34" s="1"/>
  <c r="E267" i="34"/>
  <c r="E269" i="34" s="1"/>
  <c r="I215" i="34"/>
  <c r="I217" i="34" s="1"/>
  <c r="M192" i="34"/>
  <c r="E215" i="34"/>
  <c r="E217" i="34" s="1"/>
  <c r="B2602" i="33"/>
  <c r="B1246" i="33"/>
  <c r="C3949" i="33"/>
  <c r="C3897" i="33"/>
  <c r="C3845" i="33"/>
  <c r="C3793" i="33"/>
  <c r="C3741" i="33"/>
  <c r="C3689" i="33"/>
  <c r="C3637" i="33"/>
  <c r="C3585" i="33"/>
  <c r="C3533" i="33"/>
  <c r="C3481" i="33"/>
  <c r="C3429" i="33"/>
  <c r="C3377" i="33"/>
  <c r="C3325" i="33"/>
  <c r="C3273" i="33"/>
  <c r="C3221" i="33"/>
  <c r="C3169" i="33"/>
  <c r="C3117" i="33"/>
  <c r="C3065" i="33"/>
  <c r="C3013" i="33"/>
  <c r="C2961" i="33"/>
  <c r="C2909" i="33"/>
  <c r="C2857" i="33"/>
  <c r="C2805" i="33"/>
  <c r="C2753" i="33"/>
  <c r="C2714" i="33"/>
  <c r="C2701" i="33"/>
  <c r="L3947" i="33"/>
  <c r="K3947" i="33"/>
  <c r="J3947" i="33"/>
  <c r="I3947" i="33"/>
  <c r="H3947" i="33"/>
  <c r="G3947" i="33"/>
  <c r="F3947" i="33"/>
  <c r="E3947" i="33"/>
  <c r="D3947" i="33"/>
  <c r="C3947" i="33"/>
  <c r="B3947" i="33"/>
  <c r="M3946" i="33"/>
  <c r="M3945" i="33"/>
  <c r="M3944" i="33"/>
  <c r="M3943" i="33"/>
  <c r="M3942" i="33"/>
  <c r="M3941" i="33"/>
  <c r="C3907" i="33"/>
  <c r="C3906" i="33"/>
  <c r="C3904" i="33"/>
  <c r="L3895" i="33"/>
  <c r="K3895" i="33"/>
  <c r="J3895" i="33"/>
  <c r="I3895" i="33"/>
  <c r="H3895" i="33"/>
  <c r="G3895" i="33"/>
  <c r="F3895" i="33"/>
  <c r="E3895" i="33"/>
  <c r="D3895" i="33"/>
  <c r="C3895" i="33"/>
  <c r="B3895" i="33"/>
  <c r="M3894" i="33"/>
  <c r="M3893" i="33"/>
  <c r="M3892" i="33"/>
  <c r="M3891" i="33"/>
  <c r="M3890" i="33"/>
  <c r="M3889" i="33"/>
  <c r="C3855" i="33"/>
  <c r="C3854" i="33"/>
  <c r="C3852" i="33"/>
  <c r="L3843" i="33"/>
  <c r="K3843" i="33"/>
  <c r="J3843" i="33"/>
  <c r="I3843" i="33"/>
  <c r="H3843" i="33"/>
  <c r="G3843" i="33"/>
  <c r="F3843" i="33"/>
  <c r="E3843" i="33"/>
  <c r="D3843" i="33"/>
  <c r="C3843" i="33"/>
  <c r="B3843" i="33"/>
  <c r="M3842" i="33"/>
  <c r="M3841" i="33"/>
  <c r="M3840" i="33"/>
  <c r="M3839" i="33"/>
  <c r="M3838" i="33"/>
  <c r="M3837" i="33"/>
  <c r="C3803" i="33"/>
  <c r="C3802" i="33"/>
  <c r="C3800" i="33"/>
  <c r="L3791" i="33"/>
  <c r="K3791" i="33"/>
  <c r="J3791" i="33"/>
  <c r="I3791" i="33"/>
  <c r="H3791" i="33"/>
  <c r="G3791" i="33"/>
  <c r="F3791" i="33"/>
  <c r="E3791" i="33"/>
  <c r="D3791" i="33"/>
  <c r="C3791" i="33"/>
  <c r="B3791" i="33"/>
  <c r="M3790" i="33"/>
  <c r="M3789" i="33"/>
  <c r="M3788" i="33"/>
  <c r="M3787" i="33"/>
  <c r="M3786" i="33"/>
  <c r="M3785" i="33"/>
  <c r="C3751" i="33"/>
  <c r="C3750" i="33"/>
  <c r="C3748" i="33"/>
  <c r="L3739" i="33"/>
  <c r="K3739" i="33"/>
  <c r="J3739" i="33"/>
  <c r="I3739" i="33"/>
  <c r="H3739" i="33"/>
  <c r="G3739" i="33"/>
  <c r="F3739" i="33"/>
  <c r="E3739" i="33"/>
  <c r="D3739" i="33"/>
  <c r="C3739" i="33"/>
  <c r="B3739" i="33"/>
  <c r="M3738" i="33"/>
  <c r="M3737" i="33"/>
  <c r="M3736" i="33"/>
  <c r="M3735" i="33"/>
  <c r="M3734" i="33"/>
  <c r="M3733" i="33"/>
  <c r="C3699" i="33"/>
  <c r="C3698" i="33"/>
  <c r="C3696" i="33"/>
  <c r="L3687" i="33"/>
  <c r="K3687" i="33"/>
  <c r="J3687" i="33"/>
  <c r="I3687" i="33"/>
  <c r="H3687" i="33"/>
  <c r="G3687" i="33"/>
  <c r="F3687" i="33"/>
  <c r="E3687" i="33"/>
  <c r="D3687" i="33"/>
  <c r="C3687" i="33"/>
  <c r="B3687" i="33"/>
  <c r="M3686" i="33"/>
  <c r="M3685" i="33"/>
  <c r="M3684" i="33"/>
  <c r="M3683" i="33"/>
  <c r="M3682" i="33"/>
  <c r="M3681" i="33"/>
  <c r="C3647" i="33"/>
  <c r="C3646" i="33"/>
  <c r="C3644" i="33"/>
  <c r="L3635" i="33"/>
  <c r="K3635" i="33"/>
  <c r="J3635" i="33"/>
  <c r="I3635" i="33"/>
  <c r="H3635" i="33"/>
  <c r="G3635" i="33"/>
  <c r="F3635" i="33"/>
  <c r="E3635" i="33"/>
  <c r="D3635" i="33"/>
  <c r="C3635" i="33"/>
  <c r="B3635" i="33"/>
  <c r="M3634" i="33"/>
  <c r="M3633" i="33"/>
  <c r="M3632" i="33"/>
  <c r="M3631" i="33"/>
  <c r="M3630" i="33"/>
  <c r="M3629" i="33"/>
  <c r="C3595" i="33"/>
  <c r="C3594" i="33"/>
  <c r="C3592" i="33"/>
  <c r="L3583" i="33"/>
  <c r="K3583" i="33"/>
  <c r="J3583" i="33"/>
  <c r="I3583" i="33"/>
  <c r="H3583" i="33"/>
  <c r="G3583" i="33"/>
  <c r="F3583" i="33"/>
  <c r="E3583" i="33"/>
  <c r="D3583" i="33"/>
  <c r="C3583" i="33"/>
  <c r="B3583" i="33"/>
  <c r="M3582" i="33"/>
  <c r="M3581" i="33"/>
  <c r="M3580" i="33"/>
  <c r="M3579" i="33"/>
  <c r="M3578" i="33"/>
  <c r="M3577" i="33"/>
  <c r="C3543" i="33"/>
  <c r="C3542" i="33"/>
  <c r="C3540" i="33"/>
  <c r="L3531" i="33"/>
  <c r="K3531" i="33"/>
  <c r="J3531" i="33"/>
  <c r="I3531" i="33"/>
  <c r="H3531" i="33"/>
  <c r="G3531" i="33"/>
  <c r="F3531" i="33"/>
  <c r="E3531" i="33"/>
  <c r="D3531" i="33"/>
  <c r="C3531" i="33"/>
  <c r="B3531" i="33"/>
  <c r="M3530" i="33"/>
  <c r="M3529" i="33"/>
  <c r="M3528" i="33"/>
  <c r="M3527" i="33"/>
  <c r="M3526" i="33"/>
  <c r="M3525" i="33"/>
  <c r="C3491" i="33"/>
  <c r="C3490" i="33"/>
  <c r="C3488" i="33"/>
  <c r="L3479" i="33"/>
  <c r="K3479" i="33"/>
  <c r="J3479" i="33"/>
  <c r="I3479" i="33"/>
  <c r="H3479" i="33"/>
  <c r="G3479" i="33"/>
  <c r="F3479" i="33"/>
  <c r="E3479" i="33"/>
  <c r="D3479" i="33"/>
  <c r="C3479" i="33"/>
  <c r="B3479" i="33"/>
  <c r="M3478" i="33"/>
  <c r="M3477" i="33"/>
  <c r="M3476" i="33"/>
  <c r="M3475" i="33"/>
  <c r="M3474" i="33"/>
  <c r="M3473" i="33"/>
  <c r="C3439" i="33"/>
  <c r="C3438" i="33"/>
  <c r="C3436" i="33"/>
  <c r="L3427" i="33"/>
  <c r="K3427" i="33"/>
  <c r="J3427" i="33"/>
  <c r="I3427" i="33"/>
  <c r="H3427" i="33"/>
  <c r="G3427" i="33"/>
  <c r="F3427" i="33"/>
  <c r="E3427" i="33"/>
  <c r="D3427" i="33"/>
  <c r="C3427" i="33"/>
  <c r="B3427" i="33"/>
  <c r="M3426" i="33"/>
  <c r="M3425" i="33"/>
  <c r="M3424" i="33"/>
  <c r="M3423" i="33"/>
  <c r="M3422" i="33"/>
  <c r="M3421" i="33"/>
  <c r="C3387" i="33"/>
  <c r="C3386" i="33"/>
  <c r="C3384" i="33"/>
  <c r="L3375" i="33"/>
  <c r="K3375" i="33"/>
  <c r="J3375" i="33"/>
  <c r="I3375" i="33"/>
  <c r="H3375" i="33"/>
  <c r="G3375" i="33"/>
  <c r="F3375" i="33"/>
  <c r="E3375" i="33"/>
  <c r="D3375" i="33"/>
  <c r="C3375" i="33"/>
  <c r="B3375" i="33"/>
  <c r="M3374" i="33"/>
  <c r="M3373" i="33"/>
  <c r="M3372" i="33"/>
  <c r="M3371" i="33"/>
  <c r="M3370" i="33"/>
  <c r="M3369" i="33"/>
  <c r="C3335" i="33"/>
  <c r="C3334" i="33"/>
  <c r="C3332" i="33"/>
  <c r="L3323" i="33"/>
  <c r="K3323" i="33"/>
  <c r="J3323" i="33"/>
  <c r="I3323" i="33"/>
  <c r="H3323" i="33"/>
  <c r="G3323" i="33"/>
  <c r="F3323" i="33"/>
  <c r="E3323" i="33"/>
  <c r="D3323" i="33"/>
  <c r="C3323" i="33"/>
  <c r="B3323" i="33"/>
  <c r="M3322" i="33"/>
  <c r="M3321" i="33"/>
  <c r="M3320" i="33"/>
  <c r="M3319" i="33"/>
  <c r="M3318" i="33"/>
  <c r="M3317" i="33"/>
  <c r="C3283" i="33"/>
  <c r="C3282" i="33"/>
  <c r="C3280" i="33"/>
  <c r="L3271" i="33"/>
  <c r="K3271" i="33"/>
  <c r="J3271" i="33"/>
  <c r="I3271" i="33"/>
  <c r="H3271" i="33"/>
  <c r="G3271" i="33"/>
  <c r="F3271" i="33"/>
  <c r="E3271" i="33"/>
  <c r="D3271" i="33"/>
  <c r="C3271" i="33"/>
  <c r="B3271" i="33"/>
  <c r="M3270" i="33"/>
  <c r="M3269" i="33"/>
  <c r="M3268" i="33"/>
  <c r="M3267" i="33"/>
  <c r="M3266" i="33"/>
  <c r="M3265" i="33"/>
  <c r="C3231" i="33"/>
  <c r="C3230" i="33"/>
  <c r="C3228" i="33"/>
  <c r="L3219" i="33"/>
  <c r="K3219" i="33"/>
  <c r="J3219" i="33"/>
  <c r="I3219" i="33"/>
  <c r="H3219" i="33"/>
  <c r="G3219" i="33"/>
  <c r="F3219" i="33"/>
  <c r="E3219" i="33"/>
  <c r="D3219" i="33"/>
  <c r="C3219" i="33"/>
  <c r="B3219" i="33"/>
  <c r="M3218" i="33"/>
  <c r="M3217" i="33"/>
  <c r="M3216" i="33"/>
  <c r="M3215" i="33"/>
  <c r="M3214" i="33"/>
  <c r="M3213" i="33"/>
  <c r="C3179" i="33"/>
  <c r="C3178" i="33"/>
  <c r="C3176" i="33"/>
  <c r="L3167" i="33"/>
  <c r="K3167" i="33"/>
  <c r="J3167" i="33"/>
  <c r="I3167" i="33"/>
  <c r="H3167" i="33"/>
  <c r="G3167" i="33"/>
  <c r="F3167" i="33"/>
  <c r="E3167" i="33"/>
  <c r="D3167" i="33"/>
  <c r="C3167" i="33"/>
  <c r="B3167" i="33"/>
  <c r="M3166" i="33"/>
  <c r="M3165" i="33"/>
  <c r="M3164" i="33"/>
  <c r="M3163" i="33"/>
  <c r="M3162" i="33"/>
  <c r="M3161" i="33"/>
  <c r="C3127" i="33"/>
  <c r="C3126" i="33"/>
  <c r="C3124" i="33"/>
  <c r="L3115" i="33"/>
  <c r="K3115" i="33"/>
  <c r="J3115" i="33"/>
  <c r="I3115" i="33"/>
  <c r="H3115" i="33"/>
  <c r="G3115" i="33"/>
  <c r="F3115" i="33"/>
  <c r="E3115" i="33"/>
  <c r="D3115" i="33"/>
  <c r="C3115" i="33"/>
  <c r="B3115" i="33"/>
  <c r="M3114" i="33"/>
  <c r="M3113" i="33"/>
  <c r="M3112" i="33"/>
  <c r="M3111" i="33"/>
  <c r="M3110" i="33"/>
  <c r="M3109" i="33"/>
  <c r="C3075" i="33"/>
  <c r="C3074" i="33"/>
  <c r="C3072" i="33"/>
  <c r="L3063" i="33"/>
  <c r="K3063" i="33"/>
  <c r="J3063" i="33"/>
  <c r="I3063" i="33"/>
  <c r="H3063" i="33"/>
  <c r="G3063" i="33"/>
  <c r="F3063" i="33"/>
  <c r="E3063" i="33"/>
  <c r="D3063" i="33"/>
  <c r="C3063" i="33"/>
  <c r="B3063" i="33"/>
  <c r="M3062" i="33"/>
  <c r="M3061" i="33"/>
  <c r="M3060" i="33"/>
  <c r="M3059" i="33"/>
  <c r="M3058" i="33"/>
  <c r="M3057" i="33"/>
  <c r="C3023" i="33"/>
  <c r="C3022" i="33"/>
  <c r="C3020" i="33"/>
  <c r="L3011" i="33"/>
  <c r="K3011" i="33"/>
  <c r="J3011" i="33"/>
  <c r="I3011" i="33"/>
  <c r="H3011" i="33"/>
  <c r="G3011" i="33"/>
  <c r="F3011" i="33"/>
  <c r="E3011" i="33"/>
  <c r="D3011" i="33"/>
  <c r="C3011" i="33"/>
  <c r="B3011" i="33"/>
  <c r="M3010" i="33"/>
  <c r="M3009" i="33"/>
  <c r="M3008" i="33"/>
  <c r="M3007" i="33"/>
  <c r="M3006" i="33"/>
  <c r="M3005" i="33"/>
  <c r="C2971" i="33"/>
  <c r="C2970" i="33"/>
  <c r="C2968" i="33"/>
  <c r="L2959" i="33"/>
  <c r="K2959" i="33"/>
  <c r="J2959" i="33"/>
  <c r="I2959" i="33"/>
  <c r="H2959" i="33"/>
  <c r="G2959" i="33"/>
  <c r="F2959" i="33"/>
  <c r="E2959" i="33"/>
  <c r="D2959" i="33"/>
  <c r="C2959" i="33"/>
  <c r="B2959" i="33"/>
  <c r="M2958" i="33"/>
  <c r="M2957" i="33"/>
  <c r="M2956" i="33"/>
  <c r="M2955" i="33"/>
  <c r="M2954" i="33"/>
  <c r="M2953" i="33"/>
  <c r="C2919" i="33"/>
  <c r="C2918" i="33"/>
  <c r="C2916" i="33"/>
  <c r="L2907" i="33"/>
  <c r="K2907" i="33"/>
  <c r="J2907" i="33"/>
  <c r="I2907" i="33"/>
  <c r="H2907" i="33"/>
  <c r="G2907" i="33"/>
  <c r="F2907" i="33"/>
  <c r="E2907" i="33"/>
  <c r="D2907" i="33"/>
  <c r="C2907" i="33"/>
  <c r="B2907" i="33"/>
  <c r="M2906" i="33"/>
  <c r="M2905" i="33"/>
  <c r="M2904" i="33"/>
  <c r="M2903" i="33"/>
  <c r="M2902" i="33"/>
  <c r="M2901" i="33"/>
  <c r="C2867" i="33"/>
  <c r="C2866" i="33"/>
  <c r="C2864" i="33"/>
  <c r="L2855" i="33"/>
  <c r="K2855" i="33"/>
  <c r="J2855" i="33"/>
  <c r="I2855" i="33"/>
  <c r="H2855" i="33"/>
  <c r="G2855" i="33"/>
  <c r="F2855" i="33"/>
  <c r="E2855" i="33"/>
  <c r="D2855" i="33"/>
  <c r="C2855" i="33"/>
  <c r="B2855" i="33"/>
  <c r="M2854" i="33"/>
  <c r="M2853" i="33"/>
  <c r="M2852" i="33"/>
  <c r="M2851" i="33"/>
  <c r="M2850" i="33"/>
  <c r="M2849" i="33"/>
  <c r="C2815" i="33"/>
  <c r="C2814" i="33"/>
  <c r="C2812" i="33"/>
  <c r="L2803" i="33"/>
  <c r="K2803" i="33"/>
  <c r="J2803" i="33"/>
  <c r="I2803" i="33"/>
  <c r="H2803" i="33"/>
  <c r="G2803" i="33"/>
  <c r="F2803" i="33"/>
  <c r="E2803" i="33"/>
  <c r="D2803" i="33"/>
  <c r="C2803" i="33"/>
  <c r="B2803" i="33"/>
  <c r="M2802" i="33"/>
  <c r="M2801" i="33"/>
  <c r="M2800" i="33"/>
  <c r="M2799" i="33"/>
  <c r="M2798" i="33"/>
  <c r="M2797" i="33"/>
  <c r="C2763" i="33"/>
  <c r="C2762" i="33"/>
  <c r="C2760" i="33"/>
  <c r="L2751" i="33"/>
  <c r="K2751" i="33"/>
  <c r="J2751" i="33"/>
  <c r="I2751" i="33"/>
  <c r="H2751" i="33"/>
  <c r="G2751" i="33"/>
  <c r="F2751" i="33"/>
  <c r="E2751" i="33"/>
  <c r="D2751" i="33"/>
  <c r="C2751" i="33"/>
  <c r="B2751" i="33"/>
  <c r="M2750" i="33"/>
  <c r="M2749" i="33"/>
  <c r="M2748" i="33"/>
  <c r="M2747" i="33"/>
  <c r="M2746" i="33"/>
  <c r="M2745" i="33"/>
  <c r="B2740" i="33"/>
  <c r="B2716" i="33"/>
  <c r="C2711" i="33"/>
  <c r="C2710" i="33"/>
  <c r="C2708" i="33"/>
  <c r="L2699" i="33"/>
  <c r="K2699" i="33"/>
  <c r="J2699" i="33"/>
  <c r="I2699" i="33"/>
  <c r="H2699" i="33"/>
  <c r="G2699" i="33"/>
  <c r="F2699" i="33"/>
  <c r="E2699" i="33"/>
  <c r="D2699" i="33"/>
  <c r="C2699" i="33"/>
  <c r="B2699" i="33"/>
  <c r="M2698" i="33"/>
  <c r="M2697" i="33"/>
  <c r="M2696" i="33"/>
  <c r="M2695" i="33"/>
  <c r="M2694" i="33"/>
  <c r="M2693" i="33"/>
  <c r="C2659" i="33"/>
  <c r="C2658" i="33"/>
  <c r="C2656" i="33"/>
  <c r="C2590" i="33"/>
  <c r="C2577" i="33"/>
  <c r="C2538" i="33"/>
  <c r="C2525" i="33"/>
  <c r="C2486" i="33"/>
  <c r="B2616" i="33"/>
  <c r="B2610" i="33"/>
  <c r="B2608" i="33"/>
  <c r="B2600" i="33"/>
  <c r="B2598" i="33"/>
  <c r="B2596" i="33"/>
  <c r="B2592" i="33"/>
  <c r="C2587" i="33"/>
  <c r="C2586" i="33"/>
  <c r="C2584" i="33"/>
  <c r="B2564" i="33"/>
  <c r="B2540" i="33"/>
  <c r="C2535" i="33"/>
  <c r="C2534" i="33"/>
  <c r="C2532" i="33"/>
  <c r="B2512" i="33"/>
  <c r="B2488" i="33"/>
  <c r="C2483" i="33"/>
  <c r="C2482" i="33"/>
  <c r="C2480" i="33"/>
  <c r="C2450" i="33"/>
  <c r="C2437" i="33"/>
  <c r="C2398" i="33"/>
  <c r="C2385" i="33"/>
  <c r="C2346" i="33"/>
  <c r="C2333" i="33"/>
  <c r="C2294" i="33"/>
  <c r="C2281" i="33"/>
  <c r="C2242" i="33"/>
  <c r="C2229" i="33"/>
  <c r="C2190" i="33"/>
  <c r="C2177" i="33"/>
  <c r="C2138" i="33"/>
  <c r="C2125" i="33"/>
  <c r="C2086" i="33"/>
  <c r="C2073" i="33"/>
  <c r="C2034" i="33"/>
  <c r="C2021" i="33"/>
  <c r="C1982" i="33"/>
  <c r="C1969" i="33"/>
  <c r="C1930" i="33"/>
  <c r="B2476" i="33"/>
  <c r="B2452" i="33"/>
  <c r="C2447" i="33"/>
  <c r="C2446" i="33"/>
  <c r="C2444" i="33"/>
  <c r="B2424" i="33"/>
  <c r="B2400" i="33"/>
  <c r="C2395" i="33"/>
  <c r="C2394" i="33"/>
  <c r="C2392" i="33"/>
  <c r="B2372" i="33"/>
  <c r="B2348" i="33"/>
  <c r="C2343" i="33"/>
  <c r="C2342" i="33"/>
  <c r="C2340" i="33"/>
  <c r="B2320" i="33"/>
  <c r="B2296" i="33"/>
  <c r="C2291" i="33"/>
  <c r="C2290" i="33"/>
  <c r="C2288" i="33"/>
  <c r="B2268" i="33"/>
  <c r="B2244" i="33"/>
  <c r="C2239" i="33"/>
  <c r="C2238" i="33"/>
  <c r="C2236" i="33"/>
  <c r="B2216" i="33"/>
  <c r="B2192" i="33"/>
  <c r="C2187" i="33"/>
  <c r="C2186" i="33"/>
  <c r="C2184" i="33"/>
  <c r="B2164" i="33"/>
  <c r="B2140" i="33"/>
  <c r="C2135" i="33"/>
  <c r="C2134" i="33"/>
  <c r="C2132" i="33"/>
  <c r="B2112" i="33"/>
  <c r="B2088" i="33"/>
  <c r="C2083" i="33"/>
  <c r="C2082" i="33"/>
  <c r="C2080" i="33"/>
  <c r="B2060" i="33"/>
  <c r="B2036" i="33"/>
  <c r="C2031" i="33"/>
  <c r="C2030" i="33"/>
  <c r="C2028" i="33"/>
  <c r="B2008" i="33"/>
  <c r="B1984" i="33"/>
  <c r="C1979" i="33"/>
  <c r="C1978" i="33"/>
  <c r="C1976" i="33"/>
  <c r="B1956" i="33"/>
  <c r="B1932" i="33"/>
  <c r="C1927" i="33"/>
  <c r="C1926" i="33"/>
  <c r="C1924" i="33"/>
  <c r="C1894" i="33"/>
  <c r="C1881" i="33"/>
  <c r="C1842" i="33"/>
  <c r="C1829" i="33"/>
  <c r="C1790" i="33"/>
  <c r="C1777" i="33"/>
  <c r="C1738" i="33"/>
  <c r="C1725" i="33"/>
  <c r="C1686" i="33"/>
  <c r="C1673" i="33"/>
  <c r="C1634" i="33"/>
  <c r="C1621" i="33"/>
  <c r="C1582" i="33"/>
  <c r="C1569" i="33"/>
  <c r="C1530" i="33"/>
  <c r="C1517" i="33"/>
  <c r="C1478" i="33"/>
  <c r="C1465" i="33"/>
  <c r="C1426" i="33"/>
  <c r="C1413" i="33"/>
  <c r="C1374" i="33"/>
  <c r="C1361" i="33"/>
  <c r="C1322" i="33"/>
  <c r="C1309" i="33"/>
  <c r="C1270" i="33"/>
  <c r="B1920" i="33"/>
  <c r="B1896" i="33"/>
  <c r="C1891" i="33"/>
  <c r="C1890" i="33"/>
  <c r="C1888" i="33"/>
  <c r="B1868" i="33"/>
  <c r="B1844" i="33"/>
  <c r="C1839" i="33"/>
  <c r="C1838" i="33"/>
  <c r="C1836" i="33"/>
  <c r="B1816" i="33"/>
  <c r="B1792" i="33"/>
  <c r="C1787" i="33"/>
  <c r="C1786" i="33"/>
  <c r="C1784" i="33"/>
  <c r="B1764" i="33"/>
  <c r="B1740" i="33"/>
  <c r="C1735" i="33"/>
  <c r="C1734" i="33"/>
  <c r="C1732" i="33"/>
  <c r="B1712" i="33"/>
  <c r="B1688" i="33"/>
  <c r="C1683" i="33"/>
  <c r="C1682" i="33"/>
  <c r="C1680" i="33"/>
  <c r="B1660" i="33"/>
  <c r="B1636" i="33"/>
  <c r="C1631" i="33"/>
  <c r="C1630" i="33"/>
  <c r="C1628" i="33"/>
  <c r="B1608" i="33"/>
  <c r="B1584" i="33"/>
  <c r="C1579" i="33"/>
  <c r="C1578" i="33"/>
  <c r="C1576" i="33"/>
  <c r="B1556" i="33"/>
  <c r="B1532" i="33"/>
  <c r="C1527" i="33"/>
  <c r="C1526" i="33"/>
  <c r="C1524" i="33"/>
  <c r="B1504" i="33"/>
  <c r="B1480" i="33"/>
  <c r="C1475" i="33"/>
  <c r="C1474" i="33"/>
  <c r="C1472" i="33"/>
  <c r="B1452" i="33"/>
  <c r="B1428" i="33"/>
  <c r="C1423" i="33"/>
  <c r="C1422" i="33"/>
  <c r="C1420" i="33"/>
  <c r="B1400" i="33"/>
  <c r="B1376" i="33"/>
  <c r="C1371" i="33"/>
  <c r="C1370" i="33"/>
  <c r="C1368" i="33"/>
  <c r="B1348" i="33"/>
  <c r="B1324" i="33"/>
  <c r="C1319" i="33"/>
  <c r="C1318" i="33"/>
  <c r="C1316" i="33"/>
  <c r="B1296" i="33"/>
  <c r="B1272" i="33"/>
  <c r="C1267" i="33"/>
  <c r="C1266" i="33"/>
  <c r="C1264" i="33"/>
  <c r="C1234" i="33"/>
  <c r="B1260" i="33"/>
  <c r="B1254" i="33"/>
  <c r="B1252" i="33"/>
  <c r="B1245" i="33"/>
  <c r="B1244" i="33"/>
  <c r="B1242" i="33"/>
  <c r="B1240" i="33"/>
  <c r="B1236" i="33"/>
  <c r="C1231" i="33"/>
  <c r="C1230" i="33"/>
  <c r="C1228" i="33"/>
  <c r="C1221" i="33"/>
  <c r="C1182" i="33"/>
  <c r="C1169" i="33"/>
  <c r="C1130" i="33"/>
  <c r="C1117" i="33"/>
  <c r="C1078" i="33"/>
  <c r="C1065" i="33"/>
  <c r="C1026" i="33"/>
  <c r="C1013" i="33"/>
  <c r="C974" i="33"/>
  <c r="B1208" i="33"/>
  <c r="B1184" i="33"/>
  <c r="C1179" i="33"/>
  <c r="C1178" i="33"/>
  <c r="C1176" i="33"/>
  <c r="B1156" i="33"/>
  <c r="B1132" i="33"/>
  <c r="C1127" i="33"/>
  <c r="C1126" i="33"/>
  <c r="C1124" i="33"/>
  <c r="B1104" i="33"/>
  <c r="B1080" i="33"/>
  <c r="C1075" i="33"/>
  <c r="C1074" i="33"/>
  <c r="C1072" i="33"/>
  <c r="B1052" i="33"/>
  <c r="B1028" i="33"/>
  <c r="C1023" i="33"/>
  <c r="C1022" i="33"/>
  <c r="C1020" i="33"/>
  <c r="B1000" i="33"/>
  <c r="B976" i="33"/>
  <c r="C971" i="33"/>
  <c r="C970" i="33"/>
  <c r="C968" i="33"/>
  <c r="C961" i="33"/>
  <c r="C922" i="33"/>
  <c r="C909" i="33"/>
  <c r="C870" i="33"/>
  <c r="C857" i="33"/>
  <c r="C818" i="33"/>
  <c r="C805" i="33"/>
  <c r="C766" i="33"/>
  <c r="C753" i="33"/>
  <c r="C714" i="33"/>
  <c r="C701" i="33"/>
  <c r="C662" i="33"/>
  <c r="C649" i="33"/>
  <c r="C610" i="33"/>
  <c r="C597" i="33"/>
  <c r="C558" i="33"/>
  <c r="B948" i="33"/>
  <c r="B924" i="33"/>
  <c r="C919" i="33"/>
  <c r="C918" i="33"/>
  <c r="C916" i="33"/>
  <c r="B896" i="33"/>
  <c r="B872" i="33"/>
  <c r="C867" i="33"/>
  <c r="C866" i="33"/>
  <c r="C864" i="33"/>
  <c r="B844" i="33"/>
  <c r="B820" i="33"/>
  <c r="C815" i="33"/>
  <c r="C814" i="33"/>
  <c r="C812" i="33"/>
  <c r="B792" i="33"/>
  <c r="B768" i="33"/>
  <c r="C763" i="33"/>
  <c r="C762" i="33"/>
  <c r="C760" i="33"/>
  <c r="B740" i="33"/>
  <c r="B716" i="33"/>
  <c r="C711" i="33"/>
  <c r="C710" i="33"/>
  <c r="C708" i="33"/>
  <c r="B688" i="33"/>
  <c r="B664" i="33"/>
  <c r="C659" i="33"/>
  <c r="C658" i="33"/>
  <c r="C656" i="33"/>
  <c r="B636" i="33"/>
  <c r="B612" i="33"/>
  <c r="C607" i="33"/>
  <c r="C606" i="33"/>
  <c r="C604" i="33"/>
  <c r="B584" i="33"/>
  <c r="B560" i="33"/>
  <c r="C555" i="33"/>
  <c r="C554" i="33"/>
  <c r="C552" i="33"/>
  <c r="C522" i="33"/>
  <c r="B548" i="33"/>
  <c r="B524" i="33"/>
  <c r="C519" i="33"/>
  <c r="C518" i="33"/>
  <c r="C516" i="33"/>
  <c r="C509" i="33"/>
  <c r="C470" i="33"/>
  <c r="C457" i="33"/>
  <c r="C418" i="33"/>
  <c r="C405" i="33"/>
  <c r="C366" i="33"/>
  <c r="B496" i="33"/>
  <c r="B472" i="33"/>
  <c r="C467" i="33"/>
  <c r="C466" i="33"/>
  <c r="C464" i="33"/>
  <c r="B444" i="33"/>
  <c r="B420" i="33"/>
  <c r="C415" i="33"/>
  <c r="C414" i="33"/>
  <c r="C412" i="33"/>
  <c r="B392" i="33"/>
  <c r="B368" i="33"/>
  <c r="C363" i="33"/>
  <c r="C362" i="33"/>
  <c r="C360" i="33"/>
  <c r="B340" i="33"/>
  <c r="B316" i="33"/>
  <c r="C311" i="33"/>
  <c r="C310" i="33"/>
  <c r="C308" i="33"/>
  <c r="B288" i="33"/>
  <c r="B264" i="33"/>
  <c r="C259" i="33"/>
  <c r="C258" i="33"/>
  <c r="C256" i="33"/>
  <c r="B236" i="33"/>
  <c r="B212" i="33"/>
  <c r="C207" i="33"/>
  <c r="C206" i="33"/>
  <c r="C204" i="33"/>
  <c r="B184" i="33"/>
  <c r="B160" i="33"/>
  <c r="C155" i="33"/>
  <c r="C154" i="33"/>
  <c r="C152" i="33"/>
  <c r="C103" i="33"/>
  <c r="C102" i="33"/>
  <c r="C100" i="33"/>
  <c r="D143" i="33"/>
  <c r="E143" i="33"/>
  <c r="F143" i="33"/>
  <c r="G143" i="33"/>
  <c r="H143" i="33"/>
  <c r="I143" i="33"/>
  <c r="J143" i="33"/>
  <c r="K143" i="33"/>
  <c r="L143" i="33"/>
  <c r="C143" i="33"/>
  <c r="M138" i="33"/>
  <c r="B143" i="33"/>
  <c r="B132" i="33"/>
  <c r="E17" i="31"/>
  <c r="B126" i="33"/>
  <c r="B124" i="33"/>
  <c r="B116" i="33"/>
  <c r="B108" i="33"/>
  <c r="B114" i="33"/>
  <c r="B113" i="33"/>
  <c r="B112" i="33"/>
  <c r="B117" i="33"/>
  <c r="B118" i="33"/>
  <c r="M366" i="34" l="1"/>
  <c r="BM18" i="24"/>
  <c r="AW18" i="24"/>
  <c r="BG18" i="24"/>
  <c r="BC18" i="24"/>
  <c r="BF18" i="24"/>
  <c r="AT18" i="24"/>
  <c r="BK18" i="24"/>
  <c r="BH18" i="24"/>
  <c r="BJ18" i="24"/>
  <c r="AX18" i="24"/>
  <c r="BO18" i="24"/>
  <c r="BN18" i="24"/>
  <c r="BB18" i="24"/>
  <c r="AY18" i="24"/>
  <c r="AU18" i="24"/>
  <c r="AV18" i="24"/>
  <c r="BL18" i="24"/>
  <c r="AZ18" i="24"/>
  <c r="BA18" i="24"/>
  <c r="BI18" i="24"/>
  <c r="AZ23" i="24"/>
  <c r="BN23" i="24"/>
  <c r="BM23" i="24"/>
  <c r="AU23" i="24"/>
  <c r="BL23" i="24"/>
  <c r="BC23" i="24"/>
  <c r="BO23" i="24"/>
  <c r="BI23" i="24"/>
  <c r="BB23" i="24"/>
  <c r="AV23" i="24"/>
  <c r="BH23" i="24"/>
  <c r="AY23" i="24"/>
  <c r="BF23" i="24"/>
  <c r="BG23" i="24"/>
  <c r="BJ23" i="24"/>
  <c r="BK23" i="24"/>
  <c r="AW23" i="24"/>
  <c r="BA23" i="24"/>
  <c r="AX23" i="24"/>
  <c r="AT23" i="24"/>
  <c r="CL23" i="24"/>
  <c r="BV23" i="24"/>
  <c r="CE23" i="24"/>
  <c r="CA23" i="24"/>
  <c r="CG23" i="24"/>
  <c r="CM23" i="24"/>
  <c r="CF23" i="24"/>
  <c r="EB23" i="24" s="1"/>
  <c r="BR23" i="24"/>
  <c r="CK23" i="24"/>
  <c r="BS23" i="24"/>
  <c r="CJ23" i="24"/>
  <c r="BW23" i="24"/>
  <c r="DS23" i="24" s="1"/>
  <c r="CI23" i="24"/>
  <c r="BX23" i="24"/>
  <c r="BT23" i="24"/>
  <c r="BU23" i="24"/>
  <c r="BY23" i="24"/>
  <c r="CD23" i="24"/>
  <c r="BZ23" i="24"/>
  <c r="CH23" i="24"/>
  <c r="M314" i="34"/>
  <c r="CM18" i="24"/>
  <c r="BS18" i="24"/>
  <c r="CJ18" i="24"/>
  <c r="BX18" i="24"/>
  <c r="BY18" i="24"/>
  <c r="BW18" i="24"/>
  <c r="CG18" i="24"/>
  <c r="CD18" i="24"/>
  <c r="CA18" i="24"/>
  <c r="CK18" i="24"/>
  <c r="CF18" i="24"/>
  <c r="BT18" i="24"/>
  <c r="BU18" i="24"/>
  <c r="CL18" i="24"/>
  <c r="BR18" i="24"/>
  <c r="CI18" i="24"/>
  <c r="BV18" i="24"/>
  <c r="BZ18" i="24"/>
  <c r="CH18" i="24"/>
  <c r="CE18" i="24"/>
  <c r="BO20" i="24"/>
  <c r="BH20" i="24"/>
  <c r="BL20" i="24"/>
  <c r="AY20" i="24"/>
  <c r="BC20" i="24"/>
  <c r="AU20" i="24"/>
  <c r="AZ20" i="24"/>
  <c r="AW20" i="24"/>
  <c r="BN20" i="24"/>
  <c r="BI20" i="24"/>
  <c r="BA20" i="24"/>
  <c r="BM20" i="24"/>
  <c r="AV20" i="24"/>
  <c r="BJ20" i="24"/>
  <c r="BB20" i="24"/>
  <c r="BG20" i="24"/>
  <c r="AT20" i="24"/>
  <c r="BK20" i="24"/>
  <c r="BF20" i="24"/>
  <c r="AX20" i="24"/>
  <c r="CK20" i="24"/>
  <c r="BY20" i="24"/>
  <c r="BV20" i="24"/>
  <c r="CM20" i="24"/>
  <c r="CF20" i="24"/>
  <c r="CD20" i="24"/>
  <c r="BZ20" i="24"/>
  <c r="BS20" i="24"/>
  <c r="CJ20" i="24"/>
  <c r="CH20" i="24"/>
  <c r="CE20" i="24"/>
  <c r="BU20" i="24"/>
  <c r="CL20" i="24"/>
  <c r="BR20" i="24"/>
  <c r="CI20" i="24"/>
  <c r="CA20" i="24"/>
  <c r="BW20" i="24"/>
  <c r="BX20" i="24"/>
  <c r="CG20" i="24"/>
  <c r="BT20" i="24"/>
  <c r="M301" i="34"/>
  <c r="M353" i="34"/>
  <c r="M249" i="34"/>
  <c r="M197" i="34"/>
  <c r="M262" i="34"/>
  <c r="M210" i="34"/>
  <c r="M457" i="34"/>
  <c r="M405" i="34"/>
  <c r="M509" i="34"/>
  <c r="M470" i="34"/>
  <c r="M418" i="34"/>
  <c r="M522" i="34"/>
  <c r="K475" i="34"/>
  <c r="K477" i="34" s="1"/>
  <c r="L215" i="34"/>
  <c r="L217" i="34" s="1"/>
  <c r="K267" i="34"/>
  <c r="K269" i="34" s="1"/>
  <c r="L371" i="34"/>
  <c r="L373" i="34" s="1"/>
  <c r="G527" i="34"/>
  <c r="G529" i="34" s="1"/>
  <c r="I527" i="34"/>
  <c r="I529" i="34" s="1"/>
  <c r="E527" i="34"/>
  <c r="E529" i="34" s="1"/>
  <c r="J475" i="34"/>
  <c r="J477" i="34" s="1"/>
  <c r="F475" i="34"/>
  <c r="F477" i="34" s="1"/>
  <c r="F423" i="34"/>
  <c r="F425" i="34" s="1"/>
  <c r="I267" i="34"/>
  <c r="I269" i="34" s="1"/>
  <c r="G267" i="34"/>
  <c r="G269" i="34" s="1"/>
  <c r="H215" i="34"/>
  <c r="H217" i="34" s="1"/>
  <c r="D215" i="34"/>
  <c r="D217" i="34" s="1"/>
  <c r="L267" i="34"/>
  <c r="L269" i="34" s="1"/>
  <c r="L527" i="34"/>
  <c r="L529" i="34" s="1"/>
  <c r="D527" i="34"/>
  <c r="D529" i="34" s="1"/>
  <c r="H371" i="34"/>
  <c r="H373" i="34" s="1"/>
  <c r="L319" i="34"/>
  <c r="L321" i="34" s="1"/>
  <c r="D319" i="34"/>
  <c r="D321" i="34" s="1"/>
  <c r="D475" i="34"/>
  <c r="D477" i="34" s="1"/>
  <c r="G423" i="34"/>
  <c r="G425" i="34" s="1"/>
  <c r="J423" i="34"/>
  <c r="J425" i="34" s="1"/>
  <c r="K527" i="34"/>
  <c r="K529" i="34" s="1"/>
  <c r="C423" i="34"/>
  <c r="C425" i="34" s="1"/>
  <c r="G475" i="34"/>
  <c r="G477" i="34" s="1"/>
  <c r="I475" i="34"/>
  <c r="I477" i="34" s="1"/>
  <c r="C371" i="34"/>
  <c r="C373" i="34" s="1"/>
  <c r="L475" i="34"/>
  <c r="L477" i="34" s="1"/>
  <c r="I423" i="34"/>
  <c r="I425" i="34" s="1"/>
  <c r="F319" i="34"/>
  <c r="F321" i="34" s="1"/>
  <c r="C319" i="34"/>
  <c r="C321" i="34" s="1"/>
  <c r="C527" i="34"/>
  <c r="C529" i="34" s="1"/>
  <c r="E423" i="34"/>
  <c r="E425" i="34" s="1"/>
  <c r="H475" i="34"/>
  <c r="H477" i="34" s="1"/>
  <c r="C475" i="34"/>
  <c r="C477" i="34" s="1"/>
  <c r="D267" i="34"/>
  <c r="D269" i="34" s="1"/>
  <c r="C267" i="34"/>
  <c r="C269" i="34" s="1"/>
  <c r="K215" i="34"/>
  <c r="K217" i="34" s="1"/>
  <c r="G215" i="34"/>
  <c r="G217" i="34" s="1"/>
  <c r="C215" i="34"/>
  <c r="C217" i="34" s="1"/>
  <c r="M2959" i="33"/>
  <c r="M2751" i="33"/>
  <c r="M3063" i="33"/>
  <c r="M2855" i="33"/>
  <c r="M3375" i="33"/>
  <c r="M3427" i="33"/>
  <c r="M2699" i="33"/>
  <c r="M3115" i="33"/>
  <c r="M2907" i="33"/>
  <c r="M2803" i="33"/>
  <c r="M3167" i="33"/>
  <c r="M3531" i="33"/>
  <c r="M3947" i="33"/>
  <c r="M3323" i="33"/>
  <c r="M3479" i="33"/>
  <c r="M3635" i="33"/>
  <c r="M3583" i="33"/>
  <c r="M3739" i="33"/>
  <c r="M3791" i="33"/>
  <c r="M3011" i="33"/>
  <c r="M3219" i="33"/>
  <c r="M3271" i="33"/>
  <c r="M3687" i="33"/>
  <c r="M3843" i="33"/>
  <c r="M3895" i="33"/>
  <c r="M140" i="33"/>
  <c r="M142" i="33"/>
  <c r="M139" i="33"/>
  <c r="EF23" i="24" l="1"/>
  <c r="DS20" i="24"/>
  <c r="DP23" i="24"/>
  <c r="EI20" i="24"/>
  <c r="DK23" i="24"/>
  <c r="EH23" i="24"/>
  <c r="EE23" i="24"/>
  <c r="DO23" i="24"/>
  <c r="DO20" i="24"/>
  <c r="DZ20" i="24"/>
  <c r="BP20" i="24"/>
  <c r="DJ20" i="24"/>
  <c r="DV20" i="24"/>
  <c r="DU20" i="24"/>
  <c r="DI20" i="24"/>
  <c r="DH20" i="24"/>
  <c r="DT20" i="24"/>
  <c r="DN18" i="24"/>
  <c r="CB18" i="24"/>
  <c r="CB23" i="24"/>
  <c r="BD23" i="24"/>
  <c r="DB23" i="24"/>
  <c r="DN23" i="24"/>
  <c r="DG23" i="24"/>
  <c r="EC18" i="24"/>
  <c r="DD18" i="24"/>
  <c r="DP18" i="24"/>
  <c r="EH18" i="24"/>
  <c r="EB18" i="24"/>
  <c r="DK18" i="24"/>
  <c r="DW18" i="24"/>
  <c r="CB20" i="24"/>
  <c r="CN20" i="24"/>
  <c r="EE20" i="24"/>
  <c r="ED20" i="24"/>
  <c r="EC20" i="24"/>
  <c r="DF23" i="24"/>
  <c r="DR23" i="24"/>
  <c r="ED23" i="24"/>
  <c r="DI18" i="24"/>
  <c r="DU18" i="24"/>
  <c r="DC18" i="24"/>
  <c r="DO18" i="24"/>
  <c r="EI18" i="24"/>
  <c r="EE18" i="24"/>
  <c r="EA18" i="24"/>
  <c r="EF20" i="24"/>
  <c r="EB20" i="24"/>
  <c r="DN20" i="24"/>
  <c r="DB20" i="24"/>
  <c r="BD20" i="24"/>
  <c r="DD20" i="24"/>
  <c r="DP20" i="24"/>
  <c r="EH20" i="24"/>
  <c r="DK20" i="24"/>
  <c r="DW20" i="24"/>
  <c r="CN23" i="24"/>
  <c r="DC23" i="24"/>
  <c r="EI23" i="24"/>
  <c r="DU23" i="24"/>
  <c r="DI23" i="24"/>
  <c r="EA23" i="24"/>
  <c r="DD23" i="24"/>
  <c r="DW23" i="24"/>
  <c r="DH18" i="24"/>
  <c r="DT18" i="24"/>
  <c r="DG18" i="24"/>
  <c r="DS18" i="24"/>
  <c r="DR18" i="24"/>
  <c r="DF18" i="24"/>
  <c r="DB18" i="24"/>
  <c r="BD18" i="24"/>
  <c r="DQ18" i="24"/>
  <c r="DE18" i="24"/>
  <c r="DC20" i="24"/>
  <c r="DR20" i="24"/>
  <c r="DF20" i="24"/>
  <c r="EA20" i="24"/>
  <c r="EG20" i="24"/>
  <c r="DQ20" i="24"/>
  <c r="DE20" i="24"/>
  <c r="DG20" i="24"/>
  <c r="DZ18" i="24"/>
  <c r="CN18" i="24"/>
  <c r="EG23" i="24"/>
  <c r="EC23" i="24"/>
  <c r="DQ23" i="24"/>
  <c r="DE23" i="24"/>
  <c r="DZ23" i="24"/>
  <c r="BP23" i="24"/>
  <c r="DV23" i="24"/>
  <c r="DJ23" i="24"/>
  <c r="DH23" i="24"/>
  <c r="DT23" i="24"/>
  <c r="EF18" i="24"/>
  <c r="DJ18" i="24"/>
  <c r="DV18" i="24"/>
  <c r="ED18" i="24"/>
  <c r="BP18" i="24"/>
  <c r="EG18" i="24"/>
  <c r="M319" i="34"/>
  <c r="M321" i="34" s="1"/>
  <c r="M527" i="34"/>
  <c r="M529" i="34" s="1"/>
  <c r="M475" i="34"/>
  <c r="M423" i="34"/>
  <c r="C22" i="34" s="1"/>
  <c r="M371" i="34"/>
  <c r="M267" i="34"/>
  <c r="M215" i="34"/>
  <c r="DX20" i="24" l="1"/>
  <c r="EJ23" i="24"/>
  <c r="EJ18" i="24"/>
  <c r="DX23" i="24"/>
  <c r="DL18" i="24"/>
  <c r="DL23" i="24"/>
  <c r="DX18" i="24"/>
  <c r="DL20" i="24"/>
  <c r="EJ20" i="24"/>
  <c r="C20" i="34"/>
  <c r="C24" i="34"/>
  <c r="M425" i="34"/>
  <c r="M217" i="34"/>
  <c r="C18" i="34"/>
  <c r="M477" i="34"/>
  <c r="C23" i="34"/>
  <c r="M269" i="34"/>
  <c r="C19" i="34"/>
  <c r="M373" i="34"/>
  <c r="C21" i="34"/>
  <c r="M143" i="33" l="1"/>
  <c r="C11" i="33" l="1"/>
  <c r="C10" i="33"/>
  <c r="C8" i="33"/>
  <c r="G54" i="25"/>
  <c r="H54" i="25"/>
  <c r="E54" i="25"/>
  <c r="C54" i="25"/>
  <c r="B23" i="25"/>
  <c r="B19" i="25"/>
  <c r="B38" i="25" l="1"/>
  <c r="B32" i="25"/>
  <c r="B30" i="25"/>
  <c r="B20" i="25"/>
  <c r="B24" i="25"/>
  <c r="B22" i="25"/>
  <c r="B14" i="25"/>
  <c r="B18" i="25"/>
  <c r="C10" i="25"/>
  <c r="C9" i="25"/>
  <c r="C7" i="25"/>
  <c r="R19" i="32" l="1"/>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B49" i="24" l="1"/>
  <c r="S49" i="24" l="1"/>
  <c r="R49" i="24"/>
  <c r="P18" i="32"/>
  <c r="E50" i="32"/>
  <c r="B50" i="32"/>
  <c r="E49" i="32"/>
  <c r="B49" i="32"/>
  <c r="E48" i="32"/>
  <c r="B48" i="32"/>
  <c r="E47" i="32"/>
  <c r="B47" i="32"/>
  <c r="E46" i="32"/>
  <c r="B46" i="32"/>
  <c r="AM45" i="32"/>
  <c r="E45" i="32"/>
  <c r="B45" i="32"/>
  <c r="E44" i="32"/>
  <c r="B44" i="32"/>
  <c r="E43" i="32"/>
  <c r="B43" i="32"/>
  <c r="W42" i="32"/>
  <c r="AU42" i="32" s="1"/>
  <c r="E42" i="32"/>
  <c r="B42" i="32"/>
  <c r="E41" i="32"/>
  <c r="B41" i="32"/>
  <c r="W40" i="32"/>
  <c r="AU40" i="32" s="1"/>
  <c r="E40" i="32"/>
  <c r="B40" i="32"/>
  <c r="E39" i="32"/>
  <c r="B39" i="32"/>
  <c r="W38" i="32"/>
  <c r="AU38" i="32" s="1"/>
  <c r="E38" i="32"/>
  <c r="B38" i="32"/>
  <c r="E37" i="32"/>
  <c r="B37" i="32"/>
  <c r="E36" i="32"/>
  <c r="B36" i="32"/>
  <c r="AI35" i="32"/>
  <c r="E35" i="32"/>
  <c r="B35" i="32"/>
  <c r="E34" i="32"/>
  <c r="B34" i="32"/>
  <c r="W33" i="32"/>
  <c r="AU33" i="32" s="1"/>
  <c r="E33" i="32"/>
  <c r="B33" i="32"/>
  <c r="E32" i="32"/>
  <c r="B32" i="32"/>
  <c r="E31" i="32"/>
  <c r="B31" i="32"/>
  <c r="E30" i="32"/>
  <c r="B30" i="32"/>
  <c r="E29" i="32"/>
  <c r="B29" i="32"/>
  <c r="E28" i="32"/>
  <c r="B28" i="32"/>
  <c r="W27" i="32"/>
  <c r="AU27" i="32" s="1"/>
  <c r="E27" i="32"/>
  <c r="B27" i="32"/>
  <c r="E26" i="32"/>
  <c r="B26" i="32"/>
  <c r="AA25" i="32"/>
  <c r="AY25" i="32" s="1"/>
  <c r="E25" i="32"/>
  <c r="B25" i="32"/>
  <c r="AA24" i="32"/>
  <c r="AY24" i="32" s="1"/>
  <c r="W24" i="32"/>
  <c r="AU24" i="32" s="1"/>
  <c r="E24" i="32"/>
  <c r="B24" i="32"/>
  <c r="E23" i="32"/>
  <c r="B23" i="32"/>
  <c r="E22" i="32"/>
  <c r="B22" i="32"/>
  <c r="E21" i="32"/>
  <c r="B21" i="32"/>
  <c r="E20" i="32"/>
  <c r="B20" i="32"/>
  <c r="B19" i="32"/>
  <c r="B18" i="32"/>
  <c r="BE10" i="32"/>
  <c r="AS10" i="32"/>
  <c r="AG10" i="32"/>
  <c r="U10" i="32"/>
  <c r="G10" i="32"/>
  <c r="C7" i="32"/>
  <c r="C6" i="32"/>
  <c r="C4" i="32"/>
  <c r="N2" i="32"/>
  <c r="B22" i="31"/>
  <c r="B19" i="31"/>
  <c r="I18" i="31"/>
  <c r="J18" i="31"/>
  <c r="K18" i="31"/>
  <c r="L18" i="31"/>
  <c r="M18" i="31"/>
  <c r="N18" i="31"/>
  <c r="O18" i="31"/>
  <c r="P18" i="31"/>
  <c r="Q18" i="31"/>
  <c r="R18" i="31"/>
  <c r="I19" i="31"/>
  <c r="J19" i="31"/>
  <c r="K19" i="31"/>
  <c r="L19" i="31"/>
  <c r="M19" i="31"/>
  <c r="N19" i="31"/>
  <c r="O19" i="31"/>
  <c r="P19" i="31"/>
  <c r="Q19" i="31"/>
  <c r="R19" i="31"/>
  <c r="I20" i="31"/>
  <c r="J20" i="31"/>
  <c r="K20" i="31"/>
  <c r="L20" i="31"/>
  <c r="M20" i="31"/>
  <c r="N20" i="31"/>
  <c r="O20" i="31"/>
  <c r="P20" i="31"/>
  <c r="Q20" i="31"/>
  <c r="R20"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H15" i="31"/>
  <c r="E49" i="31"/>
  <c r="E48" i="31"/>
  <c r="E47" i="31"/>
  <c r="B47" i="31"/>
  <c r="E46" i="31"/>
  <c r="B46" i="31"/>
  <c r="E45" i="31"/>
  <c r="B45" i="31"/>
  <c r="E44" i="31"/>
  <c r="B44" i="31"/>
  <c r="E43" i="31"/>
  <c r="B43" i="31"/>
  <c r="E42" i="31"/>
  <c r="B42" i="31"/>
  <c r="E41" i="31"/>
  <c r="B41" i="31"/>
  <c r="E40" i="31"/>
  <c r="B40" i="31"/>
  <c r="E39" i="31"/>
  <c r="B39" i="31"/>
  <c r="E38" i="31"/>
  <c r="B38" i="31"/>
  <c r="E37" i="31"/>
  <c r="B37" i="31"/>
  <c r="E36" i="31"/>
  <c r="B36" i="31"/>
  <c r="E35" i="31"/>
  <c r="B35" i="31"/>
  <c r="E34" i="31"/>
  <c r="B34" i="31"/>
  <c r="E33" i="31"/>
  <c r="B33" i="31"/>
  <c r="E32" i="31"/>
  <c r="B32" i="31"/>
  <c r="E31" i="31"/>
  <c r="B31" i="31"/>
  <c r="E30" i="31"/>
  <c r="B30" i="31"/>
  <c r="E29" i="31"/>
  <c r="B29" i="31"/>
  <c r="E28" i="31"/>
  <c r="B28" i="31"/>
  <c r="E27" i="31"/>
  <c r="B27" i="31"/>
  <c r="E26" i="31"/>
  <c r="B26" i="31"/>
  <c r="E25" i="31"/>
  <c r="B25" i="31"/>
  <c r="E24" i="31"/>
  <c r="B24" i="31"/>
  <c r="E23" i="31"/>
  <c r="B23" i="31"/>
  <c r="E22" i="31"/>
  <c r="E21" i="31"/>
  <c r="B21" i="31"/>
  <c r="E20" i="31"/>
  <c r="B20" i="31"/>
  <c r="E19" i="31"/>
  <c r="E18" i="31"/>
  <c r="BH10" i="31"/>
  <c r="AV10" i="31"/>
  <c r="AJ10" i="31"/>
  <c r="X10" i="31"/>
  <c r="J10" i="31"/>
  <c r="C7" i="31"/>
  <c r="C6" i="31"/>
  <c r="C4" i="31"/>
  <c r="Q2" i="31"/>
  <c r="L3301" i="33" l="1"/>
  <c r="L2875" i="33"/>
  <c r="L2885" i="33"/>
  <c r="C2885" i="33"/>
  <c r="E2875" i="33"/>
  <c r="C3093" i="33"/>
  <c r="E3301" i="33"/>
  <c r="H3093" i="33"/>
  <c r="I2885" i="33"/>
  <c r="I3093" i="33"/>
  <c r="D3083" i="33"/>
  <c r="F3717" i="33"/>
  <c r="G3707" i="33"/>
  <c r="C3717" i="33"/>
  <c r="H3717" i="33"/>
  <c r="E3707" i="33"/>
  <c r="J3707" i="33"/>
  <c r="I3707" i="33"/>
  <c r="L3499" i="33"/>
  <c r="F3093" i="33"/>
  <c r="G2875" i="33"/>
  <c r="K3093" i="33"/>
  <c r="J3301" i="33"/>
  <c r="C3083" i="33"/>
  <c r="F2875" i="33"/>
  <c r="H2875" i="33"/>
  <c r="D3093" i="33"/>
  <c r="G3093" i="33"/>
  <c r="J3291" i="33"/>
  <c r="H3083" i="33"/>
  <c r="I3499" i="33"/>
  <c r="E3083" i="33"/>
  <c r="D3717" i="33"/>
  <c r="E3291" i="33"/>
  <c r="J3717" i="33"/>
  <c r="L3707" i="33"/>
  <c r="I3717" i="33"/>
  <c r="C3499" i="33"/>
  <c r="F3509" i="33"/>
  <c r="L3509" i="33"/>
  <c r="H3509" i="33"/>
  <c r="J3499" i="33"/>
  <c r="L3291" i="33"/>
  <c r="L3309" i="33" s="1"/>
  <c r="K3291" i="33"/>
  <c r="K3301" i="33"/>
  <c r="F3291" i="33"/>
  <c r="K3083" i="33"/>
  <c r="K2875" i="33"/>
  <c r="J2875" i="33"/>
  <c r="K2885" i="33"/>
  <c r="E3093" i="33"/>
  <c r="I3083" i="33"/>
  <c r="I3101" i="33" s="1"/>
  <c r="G3301" i="33"/>
  <c r="H3301" i="33"/>
  <c r="K3509" i="33"/>
  <c r="C3301" i="33"/>
  <c r="J3093" i="33"/>
  <c r="J2885" i="33"/>
  <c r="L3093" i="33"/>
  <c r="G3291" i="33"/>
  <c r="L3083" i="33"/>
  <c r="D3509" i="33"/>
  <c r="F3083" i="33"/>
  <c r="G2885" i="33"/>
  <c r="D2885" i="33"/>
  <c r="K3707" i="33"/>
  <c r="C3707" i="33"/>
  <c r="H3707" i="33"/>
  <c r="H3725" i="33" s="1"/>
  <c r="L3717" i="33"/>
  <c r="D3707" i="33"/>
  <c r="J3509" i="33"/>
  <c r="K3499" i="33"/>
  <c r="K3517" i="33" s="1"/>
  <c r="G3509" i="33"/>
  <c r="F3499" i="33"/>
  <c r="I3509" i="33"/>
  <c r="C3291" i="33"/>
  <c r="D3301" i="33"/>
  <c r="I3301" i="33"/>
  <c r="I3291" i="33"/>
  <c r="C2875" i="33"/>
  <c r="I2875" i="33"/>
  <c r="I2893" i="33" s="1"/>
  <c r="F3301" i="33"/>
  <c r="H3499" i="33"/>
  <c r="H3517" i="33" s="1"/>
  <c r="G3083" i="33"/>
  <c r="G3101" i="33" s="1"/>
  <c r="F3707" i="33"/>
  <c r="C3509" i="33"/>
  <c r="H2885" i="33"/>
  <c r="H2893" i="33" s="1"/>
  <c r="J3083" i="33"/>
  <c r="D3499" i="33"/>
  <c r="K3717" i="33"/>
  <c r="D2875" i="33"/>
  <c r="D2893" i="33" s="1"/>
  <c r="E3717" i="33"/>
  <c r="G3717" i="33"/>
  <c r="G3499" i="33"/>
  <c r="E3499" i="33"/>
  <c r="E3509" i="33"/>
  <c r="H3291" i="33"/>
  <c r="D3291" i="33"/>
  <c r="F2885" i="33"/>
  <c r="E2885" i="33"/>
  <c r="C3603" i="33"/>
  <c r="L3613" i="33"/>
  <c r="D3613" i="33"/>
  <c r="H3613" i="33"/>
  <c r="K3145" i="33"/>
  <c r="I3145" i="33"/>
  <c r="C3145" i="33"/>
  <c r="H3145" i="33"/>
  <c r="C3967" i="33"/>
  <c r="F3967" i="33"/>
  <c r="J3967" i="33"/>
  <c r="E3967" i="33"/>
  <c r="H3967" i="33"/>
  <c r="C4123" i="33"/>
  <c r="J4133" i="33"/>
  <c r="E4123" i="33"/>
  <c r="E4133" i="33"/>
  <c r="C4133" i="33"/>
  <c r="F3197" i="33"/>
  <c r="I3187" i="33"/>
  <c r="D3187" i="33"/>
  <c r="L3197" i="33"/>
  <c r="J3613" i="33"/>
  <c r="K3603" i="33"/>
  <c r="G3613" i="33"/>
  <c r="F3603" i="33"/>
  <c r="I3603" i="33"/>
  <c r="H3603" i="33"/>
  <c r="H3621" i="33" s="1"/>
  <c r="C3613" i="33"/>
  <c r="F3145" i="33"/>
  <c r="C3135" i="33"/>
  <c r="J3145" i="33"/>
  <c r="D3135" i="33"/>
  <c r="L3135" i="33"/>
  <c r="E3145" i="33"/>
  <c r="J3135" i="33"/>
  <c r="G3145" i="33"/>
  <c r="G3967" i="33"/>
  <c r="K3967" i="33"/>
  <c r="C3977" i="33"/>
  <c r="E3977" i="33"/>
  <c r="I3977" i="33"/>
  <c r="G4123" i="33"/>
  <c r="L4123" i="33"/>
  <c r="D4123" i="33"/>
  <c r="I4133" i="33"/>
  <c r="I4123" i="33"/>
  <c r="F4123" i="33"/>
  <c r="K3187" i="33"/>
  <c r="K3197" i="33"/>
  <c r="D3197" i="33"/>
  <c r="E3187" i="33"/>
  <c r="I3197" i="33"/>
  <c r="H3197" i="33"/>
  <c r="F3613" i="33"/>
  <c r="E3603" i="33"/>
  <c r="K3613" i="33"/>
  <c r="E3613" i="33"/>
  <c r="I3613" i="33"/>
  <c r="G3135" i="33"/>
  <c r="D3145" i="33"/>
  <c r="E3135" i="33"/>
  <c r="I3135" i="33"/>
  <c r="H3135" i="33"/>
  <c r="H3153" i="33" s="1"/>
  <c r="J3977" i="33"/>
  <c r="I3967" i="33"/>
  <c r="I3985" i="33" s="1"/>
  <c r="D3967" i="33"/>
  <c r="L3967" i="33"/>
  <c r="G3977" i="33"/>
  <c r="F4133" i="33"/>
  <c r="L4133" i="33"/>
  <c r="D4133" i="33"/>
  <c r="H4123" i="33"/>
  <c r="H4133" i="33"/>
  <c r="K4133" i="33"/>
  <c r="G3187" i="33"/>
  <c r="C3187" i="33"/>
  <c r="F3187" i="33"/>
  <c r="J3187" i="33"/>
  <c r="G3603" i="33"/>
  <c r="L3603" i="33"/>
  <c r="J3603" i="33"/>
  <c r="D3603" i="33"/>
  <c r="K3135" i="33"/>
  <c r="F3135" i="33"/>
  <c r="L3145" i="33"/>
  <c r="F3977" i="33"/>
  <c r="K3977" i="33"/>
  <c r="D3977" i="33"/>
  <c r="H3977" i="33"/>
  <c r="L3977" i="33"/>
  <c r="K4123" i="33"/>
  <c r="G4133" i="33"/>
  <c r="J4123" i="33"/>
  <c r="J3197" i="33"/>
  <c r="L3187" i="33"/>
  <c r="L3205" i="33" s="1"/>
  <c r="C3197" i="33"/>
  <c r="E3197" i="33"/>
  <c r="F4029" i="33"/>
  <c r="E4019" i="33"/>
  <c r="K4029" i="33"/>
  <c r="E4029" i="33"/>
  <c r="K2927" i="33"/>
  <c r="L2927" i="33"/>
  <c r="D2927" i="33"/>
  <c r="E2937" i="33"/>
  <c r="H2937" i="33"/>
  <c r="F3343" i="33"/>
  <c r="D3353" i="33"/>
  <c r="I3353" i="33"/>
  <c r="G3353" i="33"/>
  <c r="F3769" i="33"/>
  <c r="G3759" i="33"/>
  <c r="K3769" i="33"/>
  <c r="D3759" i="33"/>
  <c r="I3769" i="33"/>
  <c r="C3769" i="33"/>
  <c r="H4175" i="33"/>
  <c r="F4175" i="33"/>
  <c r="L4175" i="33"/>
  <c r="G3031" i="33"/>
  <c r="H3031" i="33"/>
  <c r="E3031" i="33"/>
  <c r="F3031" i="33"/>
  <c r="D3041" i="33"/>
  <c r="G3197" i="33"/>
  <c r="G4019" i="33"/>
  <c r="L4019" i="33"/>
  <c r="J4019" i="33"/>
  <c r="C4029" i="33"/>
  <c r="I4029" i="33"/>
  <c r="H4019" i="33"/>
  <c r="G2927" i="33"/>
  <c r="L2937" i="33"/>
  <c r="H2927" i="33"/>
  <c r="H2945" i="33" s="1"/>
  <c r="I2927" i="33"/>
  <c r="F3353" i="33"/>
  <c r="G3343" i="33"/>
  <c r="C3353" i="33"/>
  <c r="J3343" i="33"/>
  <c r="L3343" i="33"/>
  <c r="H3353" i="33"/>
  <c r="L3353" i="33"/>
  <c r="J3769" i="33"/>
  <c r="D3769" i="33"/>
  <c r="L3759" i="33"/>
  <c r="L3769" i="33"/>
  <c r="E4185" i="33"/>
  <c r="K3031" i="33"/>
  <c r="J3041" i="33"/>
  <c r="E3041" i="33"/>
  <c r="L3031" i="33"/>
  <c r="I3041" i="33"/>
  <c r="K3041" i="33"/>
  <c r="D3031" i="33"/>
  <c r="F3457" i="33"/>
  <c r="G3447" i="33"/>
  <c r="C3457" i="33"/>
  <c r="J3447" i="33"/>
  <c r="H3457" i="33"/>
  <c r="K4019" i="33"/>
  <c r="J4029" i="33"/>
  <c r="L4029" i="33"/>
  <c r="D4019" i="33"/>
  <c r="F2937" i="33"/>
  <c r="C2927" i="33"/>
  <c r="G2937" i="33"/>
  <c r="F2927" i="33"/>
  <c r="D2937" i="33"/>
  <c r="C2937" i="33"/>
  <c r="I2937" i="33"/>
  <c r="K2937" i="33"/>
  <c r="J3353" i="33"/>
  <c r="D3343" i="33"/>
  <c r="I3343" i="33"/>
  <c r="K3353" i="33"/>
  <c r="E3343" i="33"/>
  <c r="K3759" i="33"/>
  <c r="C3759" i="33"/>
  <c r="H3769" i="33"/>
  <c r="J3759" i="33"/>
  <c r="C4175" i="33"/>
  <c r="F4185" i="33"/>
  <c r="I4175" i="33"/>
  <c r="I4185" i="33"/>
  <c r="C4185" i="33"/>
  <c r="H4185" i="33"/>
  <c r="G4185" i="33"/>
  <c r="D4175" i="33"/>
  <c r="D4185" i="33"/>
  <c r="C3031" i="33"/>
  <c r="C3041" i="33"/>
  <c r="H3041" i="33"/>
  <c r="L3041" i="33"/>
  <c r="H3187" i="33"/>
  <c r="C4019" i="33"/>
  <c r="G4029" i="33"/>
  <c r="F4019" i="33"/>
  <c r="I4019" i="33"/>
  <c r="I4037" i="33" s="1"/>
  <c r="H4029" i="33"/>
  <c r="D4029" i="33"/>
  <c r="J2937" i="33"/>
  <c r="E2927" i="33"/>
  <c r="J2927" i="33"/>
  <c r="K3343" i="33"/>
  <c r="C3343" i="33"/>
  <c r="H3343" i="33"/>
  <c r="E3353" i="33"/>
  <c r="I3759" i="33"/>
  <c r="E3769" i="33"/>
  <c r="E3759" i="33"/>
  <c r="F3759" i="33"/>
  <c r="F3777" i="33" s="1"/>
  <c r="H3759" i="33"/>
  <c r="G3769" i="33"/>
  <c r="J4185" i="33"/>
  <c r="G4175" i="33"/>
  <c r="K4175" i="33"/>
  <c r="K4185" i="33"/>
  <c r="J4175" i="33"/>
  <c r="J4193" i="33" s="1"/>
  <c r="L4185" i="33"/>
  <c r="E4175" i="33"/>
  <c r="F3041" i="33"/>
  <c r="J3031" i="33"/>
  <c r="G3041" i="33"/>
  <c r="I3031" i="33"/>
  <c r="I3049" i="33" s="1"/>
  <c r="K3447" i="33"/>
  <c r="C3447" i="33"/>
  <c r="H3447" i="33"/>
  <c r="H3465" i="33" s="1"/>
  <c r="E3447" i="33"/>
  <c r="G3457" i="33"/>
  <c r="E3457" i="33"/>
  <c r="L3457" i="33"/>
  <c r="F3447" i="33"/>
  <c r="F3873" i="33"/>
  <c r="G3863" i="33"/>
  <c r="C3873" i="33"/>
  <c r="H3873" i="33"/>
  <c r="L3863" i="33"/>
  <c r="E3873" i="33"/>
  <c r="D3873" i="33"/>
  <c r="F2989" i="33"/>
  <c r="I2979" i="33"/>
  <c r="L2989" i="33"/>
  <c r="K3551" i="33"/>
  <c r="G3561" i="33"/>
  <c r="H3561" i="33"/>
  <c r="L3561" i="33"/>
  <c r="K2823" i="33"/>
  <c r="L2823" i="33"/>
  <c r="I2833" i="33"/>
  <c r="K2833" i="33"/>
  <c r="F2823" i="33"/>
  <c r="H2833" i="33"/>
  <c r="H2823" i="33"/>
  <c r="L2833" i="33"/>
  <c r="F3249" i="33"/>
  <c r="G3239" i="33"/>
  <c r="K3249" i="33"/>
  <c r="D3249" i="33"/>
  <c r="G3249" i="33"/>
  <c r="H3239" i="33"/>
  <c r="L3239" i="33"/>
  <c r="C3655" i="33"/>
  <c r="L3655" i="33"/>
  <c r="G4071" i="33"/>
  <c r="D4081" i="33"/>
  <c r="L4081" i="33"/>
  <c r="C3395" i="33"/>
  <c r="J3405" i="33"/>
  <c r="D3395" i="33"/>
  <c r="J3457" i="33"/>
  <c r="D3457" i="33"/>
  <c r="J3873" i="33"/>
  <c r="J3863" i="33"/>
  <c r="L3873" i="33"/>
  <c r="D3863" i="33"/>
  <c r="D3881" i="33" s="1"/>
  <c r="K2979" i="33"/>
  <c r="H2979" i="33"/>
  <c r="E2989" i="33"/>
  <c r="G2989" i="33"/>
  <c r="F2979" i="33"/>
  <c r="F2997" i="33" s="1"/>
  <c r="C3551" i="33"/>
  <c r="I3551" i="33"/>
  <c r="I3561" i="33"/>
  <c r="D3561" i="33"/>
  <c r="E3551" i="33"/>
  <c r="E3561" i="33"/>
  <c r="G2823" i="33"/>
  <c r="C2823" i="33"/>
  <c r="J2823" i="33"/>
  <c r="I2823" i="33"/>
  <c r="J3249" i="33"/>
  <c r="F3239" i="33"/>
  <c r="J3239" i="33"/>
  <c r="L3249" i="33"/>
  <c r="E3239" i="33"/>
  <c r="G3655" i="33"/>
  <c r="F3665" i="33"/>
  <c r="J3665" i="33"/>
  <c r="H3655" i="33"/>
  <c r="L3665" i="33"/>
  <c r="E3665" i="33"/>
  <c r="J3655" i="33"/>
  <c r="I3655" i="33"/>
  <c r="F4081" i="33"/>
  <c r="F4071" i="33"/>
  <c r="G4081" i="33"/>
  <c r="C4081" i="33"/>
  <c r="E4081" i="33"/>
  <c r="G3395" i="33"/>
  <c r="F3405" i="33"/>
  <c r="D3405" i="33"/>
  <c r="H3395" i="33"/>
  <c r="L3395" i="33"/>
  <c r="K2729" i="33"/>
  <c r="L2729" i="33"/>
  <c r="E2729" i="33"/>
  <c r="J2719" i="33"/>
  <c r="I2729" i="33"/>
  <c r="I2719" i="33"/>
  <c r="J3925" i="33"/>
  <c r="D3925" i="33"/>
  <c r="H3915" i="33"/>
  <c r="E3915" i="33"/>
  <c r="I2781" i="33"/>
  <c r="I2771" i="33"/>
  <c r="K3811" i="33"/>
  <c r="G3811" i="33"/>
  <c r="C3811" i="33"/>
  <c r="F3811" i="33"/>
  <c r="I3821" i="33"/>
  <c r="I3811" i="33"/>
  <c r="G2667" i="33"/>
  <c r="C2667" i="33"/>
  <c r="C2677" i="33"/>
  <c r="L2677" i="33"/>
  <c r="K3457" i="33"/>
  <c r="I3457" i="33"/>
  <c r="K3863" i="33"/>
  <c r="C3863" i="33"/>
  <c r="H3863" i="33"/>
  <c r="H3881" i="33" s="1"/>
  <c r="G3873" i="33"/>
  <c r="I3873" i="33"/>
  <c r="F3863" i="33"/>
  <c r="F3881" i="33" s="1"/>
  <c r="C2979" i="33"/>
  <c r="I2989" i="33"/>
  <c r="K2989" i="33"/>
  <c r="J2979" i="33"/>
  <c r="E2979" i="33"/>
  <c r="F3561" i="33"/>
  <c r="G3551" i="33"/>
  <c r="K3561" i="33"/>
  <c r="D3551" i="33"/>
  <c r="D3569" i="33" s="1"/>
  <c r="F3551" i="33"/>
  <c r="F3569" i="33" s="1"/>
  <c r="J3551" i="33"/>
  <c r="L3551" i="33"/>
  <c r="L3569" i="33" s="1"/>
  <c r="J2833" i="33"/>
  <c r="F2833" i="33"/>
  <c r="G2833" i="33"/>
  <c r="D2823" i="33"/>
  <c r="E2823" i="33"/>
  <c r="E2833" i="33"/>
  <c r="K3239" i="33"/>
  <c r="L3447" i="33"/>
  <c r="L3465" i="33" s="1"/>
  <c r="I3447" i="33"/>
  <c r="D3447" i="33"/>
  <c r="E3863" i="33"/>
  <c r="E3881" i="33" s="1"/>
  <c r="K3873" i="33"/>
  <c r="I3863" i="33"/>
  <c r="J2989" i="33"/>
  <c r="G2979" i="33"/>
  <c r="C2989" i="33"/>
  <c r="H2989" i="33"/>
  <c r="D2979" i="33"/>
  <c r="D2989" i="33"/>
  <c r="L2979" i="33"/>
  <c r="L2997" i="33" s="1"/>
  <c r="J3561" i="33"/>
  <c r="H3551" i="33"/>
  <c r="H3569" i="33" s="1"/>
  <c r="C3561" i="33"/>
  <c r="D2833" i="33"/>
  <c r="C2833" i="33"/>
  <c r="C3239" i="33"/>
  <c r="I3239" i="33"/>
  <c r="D3239" i="33"/>
  <c r="D3257" i="33" s="1"/>
  <c r="I3249" i="33"/>
  <c r="H3249" i="33"/>
  <c r="E3249" i="33"/>
  <c r="C3665" i="33"/>
  <c r="H3665" i="33"/>
  <c r="E3655" i="33"/>
  <c r="E3673" i="33" s="1"/>
  <c r="D3665" i="33"/>
  <c r="K3665" i="33"/>
  <c r="D3655" i="33"/>
  <c r="C4071" i="33"/>
  <c r="J4081" i="33"/>
  <c r="D4071" i="33"/>
  <c r="D4089" i="33" s="1"/>
  <c r="L4071" i="33"/>
  <c r="H4071" i="33"/>
  <c r="I4071" i="33"/>
  <c r="J4071" i="33"/>
  <c r="H4081" i="33"/>
  <c r="C3405" i="33"/>
  <c r="H3405" i="33"/>
  <c r="E3395" i="33"/>
  <c r="G2719" i="33"/>
  <c r="D2729" i="33"/>
  <c r="D2719" i="33"/>
  <c r="G3665" i="33"/>
  <c r="E4071" i="33"/>
  <c r="E4089" i="33" s="1"/>
  <c r="J3395" i="33"/>
  <c r="F3395" i="33"/>
  <c r="F3413" i="33" s="1"/>
  <c r="L3405" i="33"/>
  <c r="F2719" i="33"/>
  <c r="K3915" i="33"/>
  <c r="C3915" i="33"/>
  <c r="K3925" i="33"/>
  <c r="I3925" i="33"/>
  <c r="H3925" i="33"/>
  <c r="C3925" i="33"/>
  <c r="J2781" i="33"/>
  <c r="D2781" i="33"/>
  <c r="C2781" i="33"/>
  <c r="D2771" i="33"/>
  <c r="H2781" i="33"/>
  <c r="E2781" i="33"/>
  <c r="K3821" i="33"/>
  <c r="E3821" i="33"/>
  <c r="I2667" i="33"/>
  <c r="D2677" i="33"/>
  <c r="I2677" i="33"/>
  <c r="C2719" i="33"/>
  <c r="G3915" i="33"/>
  <c r="I3915" i="33"/>
  <c r="I3933" i="33" s="1"/>
  <c r="L3925" i="33"/>
  <c r="L3915" i="33"/>
  <c r="D3811" i="33"/>
  <c r="J3811" i="33"/>
  <c r="J2677" i="33"/>
  <c r="J2667" i="33"/>
  <c r="J3821" i="33"/>
  <c r="L3821" i="33"/>
  <c r="E2667" i="33"/>
  <c r="F3655" i="33"/>
  <c r="K4071" i="33"/>
  <c r="K4081" i="33"/>
  <c r="G2729" i="33"/>
  <c r="K2719" i="33"/>
  <c r="H2729" i="33"/>
  <c r="L2719" i="33"/>
  <c r="E2719" i="33"/>
  <c r="E3925" i="33"/>
  <c r="G3925" i="33"/>
  <c r="F3915" i="33"/>
  <c r="K2771" i="33"/>
  <c r="F2771" i="33"/>
  <c r="J2771" i="33"/>
  <c r="J2789" i="33" s="1"/>
  <c r="G2781" i="33"/>
  <c r="F3821" i="33"/>
  <c r="H3811" i="33"/>
  <c r="H3821" i="33"/>
  <c r="E3811" i="33"/>
  <c r="K2667" i="33"/>
  <c r="H2667" i="33"/>
  <c r="H2677" i="33"/>
  <c r="L2667" i="33"/>
  <c r="E2677" i="33"/>
  <c r="J2729" i="33"/>
  <c r="F2781" i="33"/>
  <c r="L2781" i="33"/>
  <c r="C3821" i="33"/>
  <c r="K2677" i="33"/>
  <c r="F2667" i="33"/>
  <c r="H2719" i="33"/>
  <c r="F2729" i="33"/>
  <c r="G2771" i="33"/>
  <c r="L2771" i="33"/>
  <c r="L3811" i="33"/>
  <c r="L3829" i="33" s="1"/>
  <c r="C3249" i="33"/>
  <c r="I4081" i="33"/>
  <c r="K3395" i="33"/>
  <c r="E3405" i="33"/>
  <c r="G3405" i="33"/>
  <c r="C2729" i="33"/>
  <c r="D3915" i="33"/>
  <c r="D3933" i="33" s="1"/>
  <c r="K2781" i="33"/>
  <c r="D3821" i="33"/>
  <c r="F2677" i="33"/>
  <c r="F3925" i="33"/>
  <c r="J3915" i="33"/>
  <c r="J3933" i="33" s="1"/>
  <c r="H2771" i="33"/>
  <c r="G3821" i="33"/>
  <c r="D2667" i="33"/>
  <c r="K3655" i="33"/>
  <c r="I3665" i="33"/>
  <c r="K3405" i="33"/>
  <c r="I3405" i="33"/>
  <c r="I3395" i="33"/>
  <c r="C2771" i="33"/>
  <c r="E2771" i="33"/>
  <c r="G2677" i="33"/>
  <c r="J267" i="33"/>
  <c r="K267" i="33"/>
  <c r="E267" i="33"/>
  <c r="I277" i="33"/>
  <c r="L267" i="33"/>
  <c r="E381" i="33"/>
  <c r="H371" i="33"/>
  <c r="G371" i="33"/>
  <c r="J381" i="33"/>
  <c r="C381" i="33"/>
  <c r="D485" i="33"/>
  <c r="K475" i="33"/>
  <c r="E475" i="33"/>
  <c r="K485" i="33"/>
  <c r="F475" i="33"/>
  <c r="D989" i="33"/>
  <c r="K979" i="33"/>
  <c r="G989" i="33"/>
  <c r="E979" i="33"/>
  <c r="D979" i="33"/>
  <c r="L1093" i="33"/>
  <c r="C1083" i="33"/>
  <c r="J1083" i="33"/>
  <c r="J1093" i="33"/>
  <c r="I1093" i="33"/>
  <c r="L1083" i="33"/>
  <c r="J1197" i="33"/>
  <c r="I1197" i="33"/>
  <c r="L1187" i="33"/>
  <c r="D1197" i="33"/>
  <c r="K1187" i="33"/>
  <c r="G1197" i="33"/>
  <c r="I1337" i="33"/>
  <c r="I1327" i="33"/>
  <c r="H1327" i="33"/>
  <c r="C1327" i="33"/>
  <c r="J1327" i="33"/>
  <c r="G1441" i="33"/>
  <c r="E1431" i="33"/>
  <c r="D1431" i="33"/>
  <c r="L1441" i="33"/>
  <c r="C1431" i="33"/>
  <c r="H1545" i="33"/>
  <c r="K1545" i="33"/>
  <c r="F1535" i="33"/>
  <c r="F1545" i="33"/>
  <c r="I1535" i="33"/>
  <c r="E1649" i="33"/>
  <c r="H1639" i="33"/>
  <c r="K277" i="33"/>
  <c r="F267" i="33"/>
  <c r="L277" i="33"/>
  <c r="G267" i="33"/>
  <c r="C267" i="33"/>
  <c r="E277" i="33"/>
  <c r="H267" i="33"/>
  <c r="D371" i="33"/>
  <c r="L381" i="33"/>
  <c r="C371" i="33"/>
  <c r="I371" i="33"/>
  <c r="J371" i="33"/>
  <c r="J389" i="33" s="1"/>
  <c r="I485" i="33"/>
  <c r="L475" i="33"/>
  <c r="G475" i="33"/>
  <c r="G485" i="33"/>
  <c r="F485" i="33"/>
  <c r="G979" i="33"/>
  <c r="C989" i="33"/>
  <c r="H1093" i="33"/>
  <c r="K1093" i="33"/>
  <c r="F1083" i="33"/>
  <c r="F1093" i="33"/>
  <c r="I1083" i="33"/>
  <c r="I1101" i="33" s="1"/>
  <c r="E1093" i="33"/>
  <c r="H1083" i="33"/>
  <c r="F1197" i="33"/>
  <c r="I1187" i="33"/>
  <c r="E1197" i="33"/>
  <c r="H1187" i="33"/>
  <c r="G1187" i="33"/>
  <c r="G1205" i="33" s="1"/>
  <c r="C1197" i="33"/>
  <c r="K1337" i="33"/>
  <c r="J1337" i="33"/>
  <c r="E1337" i="33"/>
  <c r="L1337" i="33"/>
  <c r="E1327" i="33"/>
  <c r="D1327" i="33"/>
  <c r="F1327" i="33"/>
  <c r="C1441" i="33"/>
  <c r="H1441" i="33"/>
  <c r="I1545" i="33"/>
  <c r="L1535" i="33"/>
  <c r="D1545" i="33"/>
  <c r="K1535" i="33"/>
  <c r="G1545" i="33"/>
  <c r="E1535" i="33"/>
  <c r="D1639" i="33"/>
  <c r="G277" i="33"/>
  <c r="J277" i="33"/>
  <c r="D267" i="33"/>
  <c r="E371" i="33"/>
  <c r="H381" i="33"/>
  <c r="K381" i="33"/>
  <c r="F371" i="33"/>
  <c r="E485" i="33"/>
  <c r="H475" i="33"/>
  <c r="J485" i="33"/>
  <c r="L485" i="33"/>
  <c r="C475" i="33"/>
  <c r="C485" i="33"/>
  <c r="L989" i="33"/>
  <c r="C979" i="33"/>
  <c r="J979" i="33"/>
  <c r="J989" i="33"/>
  <c r="I989" i="33"/>
  <c r="L979" i="33"/>
  <c r="D1093" i="33"/>
  <c r="K1083" i="33"/>
  <c r="K1101" i="33" s="1"/>
  <c r="G1093" i="33"/>
  <c r="E1083" i="33"/>
  <c r="D1083" i="33"/>
  <c r="E1187" i="33"/>
  <c r="E1205" i="33" s="1"/>
  <c r="D1187" i="33"/>
  <c r="L1197" i="33"/>
  <c r="C1187" i="33"/>
  <c r="J1187" i="33"/>
  <c r="G1337" i="33"/>
  <c r="F1337" i="33"/>
  <c r="H1337" i="33"/>
  <c r="K1327" i="33"/>
  <c r="K1345" i="33" s="1"/>
  <c r="J1431" i="33"/>
  <c r="J1441" i="33"/>
  <c r="I1441" i="33"/>
  <c r="L1431" i="33"/>
  <c r="D1441" i="33"/>
  <c r="K1431" i="33"/>
  <c r="E1545" i="33"/>
  <c r="H1535" i="33"/>
  <c r="G1535" i="33"/>
  <c r="G1553" i="33" s="1"/>
  <c r="C1545" i="33"/>
  <c r="C277" i="33"/>
  <c r="F277" i="33"/>
  <c r="I267" i="33"/>
  <c r="H277" i="33"/>
  <c r="D277" i="33"/>
  <c r="I381" i="33"/>
  <c r="L371" i="33"/>
  <c r="F381" i="33"/>
  <c r="D381" i="33"/>
  <c r="K371" i="33"/>
  <c r="G381" i="33"/>
  <c r="D475" i="33"/>
  <c r="H485" i="33"/>
  <c r="I475" i="33"/>
  <c r="I493" i="33" s="1"/>
  <c r="J475" i="33"/>
  <c r="J493" i="33" s="1"/>
  <c r="H989" i="33"/>
  <c r="K989" i="33"/>
  <c r="F979" i="33"/>
  <c r="F989" i="33"/>
  <c r="I979" i="33"/>
  <c r="E989" i="33"/>
  <c r="H979" i="33"/>
  <c r="G1083" i="33"/>
  <c r="G1101" i="33" s="1"/>
  <c r="C1093" i="33"/>
  <c r="H1197" i="33"/>
  <c r="K1197" i="33"/>
  <c r="F1187" i="33"/>
  <c r="C1337" i="33"/>
  <c r="D1337" i="33"/>
  <c r="L1327" i="33"/>
  <c r="G1327" i="33"/>
  <c r="G1345" i="33" s="1"/>
  <c r="K1441" i="33"/>
  <c r="F1431" i="33"/>
  <c r="F1441" i="33"/>
  <c r="I1431" i="33"/>
  <c r="E1441" i="33"/>
  <c r="H1431" i="33"/>
  <c r="G1431" i="33"/>
  <c r="D1535" i="33"/>
  <c r="L1545" i="33"/>
  <c r="C1535" i="33"/>
  <c r="J1535" i="33"/>
  <c r="J1545" i="33"/>
  <c r="D1649" i="33"/>
  <c r="K1639" i="33"/>
  <c r="G1649" i="33"/>
  <c r="E1639" i="33"/>
  <c r="C1753" i="33"/>
  <c r="H1753" i="33"/>
  <c r="I1857" i="33"/>
  <c r="H1857" i="33"/>
  <c r="J1857" i="33"/>
  <c r="D1847" i="33"/>
  <c r="E1847" i="33"/>
  <c r="G563" i="33"/>
  <c r="E573" i="33"/>
  <c r="G573" i="33"/>
  <c r="D563" i="33"/>
  <c r="E677" i="33"/>
  <c r="H667" i="33"/>
  <c r="H677" i="33"/>
  <c r="D771" i="33"/>
  <c r="L781" i="33"/>
  <c r="C771" i="33"/>
  <c r="G781" i="33"/>
  <c r="E771" i="33"/>
  <c r="K1997" i="33"/>
  <c r="F1987" i="33"/>
  <c r="F1997" i="33"/>
  <c r="I1987" i="33"/>
  <c r="E1997" i="33"/>
  <c r="H1987" i="33"/>
  <c r="G1987" i="33"/>
  <c r="D2091" i="33"/>
  <c r="L2101" i="33"/>
  <c r="C2091" i="33"/>
  <c r="J2091" i="33"/>
  <c r="J2101" i="33"/>
  <c r="K2205" i="33"/>
  <c r="F2195" i="33"/>
  <c r="F2205" i="33"/>
  <c r="I2195" i="33"/>
  <c r="E2205" i="33"/>
  <c r="H2195" i="33"/>
  <c r="G2195" i="33"/>
  <c r="D2299" i="33"/>
  <c r="L2309" i="33"/>
  <c r="C2299" i="33"/>
  <c r="J2299" i="33"/>
  <c r="J2309" i="33"/>
  <c r="K2413" i="33"/>
  <c r="I1649" i="33"/>
  <c r="L1639" i="33"/>
  <c r="G1639" i="33"/>
  <c r="G1657" i="33" s="1"/>
  <c r="C1649" i="33"/>
  <c r="J1743" i="33"/>
  <c r="J1753" i="33"/>
  <c r="I1753" i="33"/>
  <c r="L1743" i="33"/>
  <c r="D1753" i="33"/>
  <c r="K1743" i="33"/>
  <c r="E1857" i="33"/>
  <c r="D1857" i="33"/>
  <c r="K1857" i="33"/>
  <c r="F1857" i="33"/>
  <c r="K1847" i="33"/>
  <c r="J1847" i="33"/>
  <c r="L573" i="33"/>
  <c r="C563" i="33"/>
  <c r="C573" i="33"/>
  <c r="J573" i="33"/>
  <c r="J677" i="33"/>
  <c r="D667" i="33"/>
  <c r="G677" i="33"/>
  <c r="D677" i="33"/>
  <c r="K667" i="33"/>
  <c r="H781" i="33"/>
  <c r="C781" i="33"/>
  <c r="G1997" i="33"/>
  <c r="E1987" i="33"/>
  <c r="D1987" i="33"/>
  <c r="L1997" i="33"/>
  <c r="C1987" i="33"/>
  <c r="H2101" i="33"/>
  <c r="K2101" i="33"/>
  <c r="F2091" i="33"/>
  <c r="F2101" i="33"/>
  <c r="I2091" i="33"/>
  <c r="G2205" i="33"/>
  <c r="E2195" i="33"/>
  <c r="D2195" i="33"/>
  <c r="L2205" i="33"/>
  <c r="C2195" i="33"/>
  <c r="H2309" i="33"/>
  <c r="K2309" i="33"/>
  <c r="F2299" i="33"/>
  <c r="F2309" i="33"/>
  <c r="I2299" i="33"/>
  <c r="G2413" i="33"/>
  <c r="L1649" i="33"/>
  <c r="C1639" i="33"/>
  <c r="J1639" i="33"/>
  <c r="J1649" i="33"/>
  <c r="K1753" i="33"/>
  <c r="F1743" i="33"/>
  <c r="F1753" i="33"/>
  <c r="I1743" i="33"/>
  <c r="E1753" i="33"/>
  <c r="H1743" i="33"/>
  <c r="H1761" i="33" s="1"/>
  <c r="G1743" i="33"/>
  <c r="G1857" i="33"/>
  <c r="L1847" i="33"/>
  <c r="G1847" i="33"/>
  <c r="F1847" i="33"/>
  <c r="H573" i="33"/>
  <c r="J563" i="33"/>
  <c r="F573" i="33"/>
  <c r="I563" i="33"/>
  <c r="I573" i="33"/>
  <c r="F677" i="33"/>
  <c r="I667" i="33"/>
  <c r="G667" i="33"/>
  <c r="G685" i="33" s="1"/>
  <c r="K677" i="33"/>
  <c r="F667" i="33"/>
  <c r="I781" i="33"/>
  <c r="L771" i="33"/>
  <c r="D781" i="33"/>
  <c r="K771" i="33"/>
  <c r="J771" i="33"/>
  <c r="J781" i="33"/>
  <c r="C1997" i="33"/>
  <c r="H1997" i="33"/>
  <c r="I2101" i="33"/>
  <c r="L2091" i="33"/>
  <c r="D2101" i="33"/>
  <c r="K2091" i="33"/>
  <c r="G2101" i="33"/>
  <c r="E2091" i="33"/>
  <c r="C2205" i="33"/>
  <c r="H2205" i="33"/>
  <c r="I2309" i="33"/>
  <c r="L2299" i="33"/>
  <c r="D2309" i="33"/>
  <c r="K2299" i="33"/>
  <c r="G2309" i="33"/>
  <c r="E2299" i="33"/>
  <c r="C2413" i="33"/>
  <c r="H1649" i="33"/>
  <c r="K1649" i="33"/>
  <c r="F1639" i="33"/>
  <c r="F1649" i="33"/>
  <c r="I1639" i="33"/>
  <c r="I1657" i="33" s="1"/>
  <c r="G1753" i="33"/>
  <c r="E1743" i="33"/>
  <c r="D1743" i="33"/>
  <c r="L1753" i="33"/>
  <c r="C1743" i="33"/>
  <c r="L1857" i="33"/>
  <c r="C1857" i="33"/>
  <c r="H1847" i="33"/>
  <c r="C1847" i="33"/>
  <c r="I1847" i="33"/>
  <c r="I1865" i="33" s="1"/>
  <c r="D573" i="33"/>
  <c r="K563" i="33"/>
  <c r="H563" i="33"/>
  <c r="K573" i="33"/>
  <c r="F563" i="33"/>
  <c r="E563" i="33"/>
  <c r="L563" i="33"/>
  <c r="E667" i="33"/>
  <c r="J667" i="33"/>
  <c r="I677" i="33"/>
  <c r="L667" i="33"/>
  <c r="L677" i="33"/>
  <c r="C667" i="33"/>
  <c r="C677" i="33"/>
  <c r="E781" i="33"/>
  <c r="H771" i="33"/>
  <c r="G771" i="33"/>
  <c r="K781" i="33"/>
  <c r="F771" i="33"/>
  <c r="F781" i="33"/>
  <c r="I771" i="33"/>
  <c r="J1987" i="33"/>
  <c r="J1997" i="33"/>
  <c r="I1997" i="33"/>
  <c r="L1987" i="33"/>
  <c r="D1997" i="33"/>
  <c r="K1987" i="33"/>
  <c r="E2101" i="33"/>
  <c r="H2091" i="33"/>
  <c r="G2091" i="33"/>
  <c r="C2101" i="33"/>
  <c r="J2195" i="33"/>
  <c r="J2205" i="33"/>
  <c r="I2205" i="33"/>
  <c r="L2195" i="33"/>
  <c r="D2205" i="33"/>
  <c r="K2195" i="33"/>
  <c r="K2213" i="33" s="1"/>
  <c r="E2309" i="33"/>
  <c r="H2299" i="33"/>
  <c r="G2299" i="33"/>
  <c r="C2309" i="33"/>
  <c r="E2403" i="33"/>
  <c r="D2403" i="33"/>
  <c r="L2413" i="33"/>
  <c r="C2403" i="33"/>
  <c r="E2491" i="33"/>
  <c r="D2491" i="33"/>
  <c r="L2501" i="33"/>
  <c r="C2491" i="33"/>
  <c r="J2491" i="33"/>
  <c r="J2553" i="33"/>
  <c r="I2553" i="33"/>
  <c r="L2543" i="33"/>
  <c r="D2553" i="33"/>
  <c r="K2543" i="33"/>
  <c r="G2553" i="33"/>
  <c r="H2413" i="33"/>
  <c r="H2501" i="33"/>
  <c r="K2501" i="33"/>
  <c r="F2491" i="33"/>
  <c r="F2553" i="33"/>
  <c r="I2543" i="33"/>
  <c r="E2553" i="33"/>
  <c r="H2543" i="33"/>
  <c r="G2543" i="33"/>
  <c r="C2553" i="33"/>
  <c r="J2403" i="33"/>
  <c r="J2413" i="33"/>
  <c r="I2413" i="33"/>
  <c r="L2403" i="33"/>
  <c r="D2413" i="33"/>
  <c r="K2403" i="33"/>
  <c r="J2501" i="33"/>
  <c r="I2501" i="33"/>
  <c r="L2491" i="33"/>
  <c r="D2501" i="33"/>
  <c r="K2491" i="33"/>
  <c r="G2501" i="33"/>
  <c r="E2543" i="33"/>
  <c r="D2543" i="33"/>
  <c r="L2553" i="33"/>
  <c r="C2543" i="33"/>
  <c r="J2543" i="33"/>
  <c r="F2403" i="33"/>
  <c r="F2413" i="33"/>
  <c r="I2403" i="33"/>
  <c r="E2413" i="33"/>
  <c r="H2403" i="33"/>
  <c r="G2403" i="33"/>
  <c r="F2501" i="33"/>
  <c r="I2491" i="33"/>
  <c r="E2501" i="33"/>
  <c r="H2491" i="33"/>
  <c r="G2491" i="33"/>
  <c r="C2501" i="33"/>
  <c r="H2553" i="33"/>
  <c r="K2553" i="33"/>
  <c r="F2543" i="33"/>
  <c r="H173" i="33"/>
  <c r="C173" i="33"/>
  <c r="E163" i="33"/>
  <c r="I173" i="33"/>
  <c r="F329" i="33"/>
  <c r="I319" i="33"/>
  <c r="J319" i="33"/>
  <c r="I329" i="33"/>
  <c r="L319" i="33"/>
  <c r="D329" i="33"/>
  <c r="K319" i="33"/>
  <c r="H433" i="33"/>
  <c r="G433" i="33"/>
  <c r="F433" i="33"/>
  <c r="I423" i="33"/>
  <c r="C1041" i="33"/>
  <c r="H1041" i="33"/>
  <c r="I1145" i="33"/>
  <c r="L1135" i="33"/>
  <c r="D1145" i="33"/>
  <c r="K1135" i="33"/>
  <c r="G1145" i="33"/>
  <c r="E1135" i="33"/>
  <c r="D1275" i="33"/>
  <c r="L1285" i="33"/>
  <c r="C1275" i="33"/>
  <c r="J1275" i="33"/>
  <c r="J1285" i="33"/>
  <c r="H1389" i="33"/>
  <c r="K1389" i="33"/>
  <c r="F1379" i="33"/>
  <c r="F1493" i="33"/>
  <c r="I1483" i="33"/>
  <c r="E1493" i="33"/>
  <c r="H1483" i="33"/>
  <c r="G1483" i="33"/>
  <c r="C1493" i="33"/>
  <c r="H1597" i="33"/>
  <c r="K1597" i="33"/>
  <c r="F1587" i="33"/>
  <c r="G1691" i="33"/>
  <c r="C1701" i="33"/>
  <c r="H1805" i="33"/>
  <c r="K1805" i="33"/>
  <c r="F1795" i="33"/>
  <c r="G215" i="33"/>
  <c r="J215" i="33"/>
  <c r="I225" i="33"/>
  <c r="L215" i="33"/>
  <c r="H215" i="33"/>
  <c r="K625" i="33"/>
  <c r="F615" i="33"/>
  <c r="G615" i="33"/>
  <c r="J625" i="33"/>
  <c r="D615" i="33"/>
  <c r="K729" i="33"/>
  <c r="F719" i="33"/>
  <c r="J729" i="33"/>
  <c r="E729" i="33"/>
  <c r="H719" i="33"/>
  <c r="H729" i="33"/>
  <c r="G719" i="33"/>
  <c r="H833" i="33"/>
  <c r="K833" i="33"/>
  <c r="F823" i="33"/>
  <c r="F833" i="33"/>
  <c r="I823" i="33"/>
  <c r="E833" i="33"/>
  <c r="H823" i="33"/>
  <c r="D927" i="33"/>
  <c r="L937" i="33"/>
  <c r="C927" i="33"/>
  <c r="J927" i="33"/>
  <c r="J937" i="33"/>
  <c r="H1945" i="33"/>
  <c r="K1945" i="33"/>
  <c r="F1935" i="33"/>
  <c r="F2049" i="33"/>
  <c r="I2039" i="33"/>
  <c r="E2049" i="33"/>
  <c r="H2039" i="33"/>
  <c r="D173" i="33"/>
  <c r="K163" i="33"/>
  <c r="J163" i="33"/>
  <c r="L163" i="33"/>
  <c r="E319" i="33"/>
  <c r="K329" i="33"/>
  <c r="E329" i="33"/>
  <c r="H319" i="33"/>
  <c r="G319" i="33"/>
  <c r="G329" i="33"/>
  <c r="D433" i="33"/>
  <c r="K423" i="33"/>
  <c r="I433" i="33"/>
  <c r="C433" i="33"/>
  <c r="E423" i="33"/>
  <c r="J1031" i="33"/>
  <c r="J1041" i="33"/>
  <c r="I1041" i="33"/>
  <c r="L1031" i="33"/>
  <c r="D1041" i="33"/>
  <c r="K1031" i="33"/>
  <c r="E1145" i="33"/>
  <c r="H1135" i="33"/>
  <c r="G1135" i="33"/>
  <c r="C1145" i="33"/>
  <c r="H1285" i="33"/>
  <c r="K1285" i="33"/>
  <c r="F1275" i="33"/>
  <c r="F1285" i="33"/>
  <c r="I1275" i="33"/>
  <c r="J1389" i="33"/>
  <c r="I1389" i="33"/>
  <c r="L1379" i="33"/>
  <c r="D1389" i="33"/>
  <c r="K1379" i="33"/>
  <c r="G1389" i="33"/>
  <c r="E1483" i="33"/>
  <c r="D1483" i="33"/>
  <c r="L1493" i="33"/>
  <c r="C1483" i="33"/>
  <c r="J1483" i="33"/>
  <c r="J1597" i="33"/>
  <c r="I1597" i="33"/>
  <c r="L1587" i="33"/>
  <c r="D1597" i="33"/>
  <c r="K1587" i="33"/>
  <c r="G1597" i="33"/>
  <c r="L1701" i="33"/>
  <c r="C1691" i="33"/>
  <c r="J1691" i="33"/>
  <c r="J1701" i="33"/>
  <c r="I1701" i="33"/>
  <c r="L1691" i="33"/>
  <c r="J1805" i="33"/>
  <c r="I1805" i="33"/>
  <c r="L1795" i="33"/>
  <c r="D1805" i="33"/>
  <c r="K1795" i="33"/>
  <c r="G1805" i="33"/>
  <c r="L225" i="33"/>
  <c r="C215" i="33"/>
  <c r="K225" i="33"/>
  <c r="F215" i="33"/>
  <c r="J225" i="33"/>
  <c r="G625" i="33"/>
  <c r="F625" i="33"/>
  <c r="I615" i="33"/>
  <c r="G729" i="33"/>
  <c r="D729" i="33"/>
  <c r="F729" i="33"/>
  <c r="I719" i="33"/>
  <c r="D719" i="33"/>
  <c r="D833" i="33"/>
  <c r="K823" i="33"/>
  <c r="G833" i="33"/>
  <c r="E823" i="33"/>
  <c r="D823" i="33"/>
  <c r="H937" i="33"/>
  <c r="K937" i="33"/>
  <c r="F927" i="33"/>
  <c r="F937" i="33"/>
  <c r="I927" i="33"/>
  <c r="J1945" i="33"/>
  <c r="I1945" i="33"/>
  <c r="L1935" i="33"/>
  <c r="D1945" i="33"/>
  <c r="K1935" i="33"/>
  <c r="G1945" i="33"/>
  <c r="E2039" i="33"/>
  <c r="G163" i="33"/>
  <c r="E173" i="33"/>
  <c r="H163" i="33"/>
  <c r="H181" i="33" s="1"/>
  <c r="K173" i="33"/>
  <c r="F163" i="33"/>
  <c r="J173" i="33"/>
  <c r="D319" i="33"/>
  <c r="L329" i="33"/>
  <c r="C319" i="33"/>
  <c r="G423" i="33"/>
  <c r="J423" i="33"/>
  <c r="E433" i="33"/>
  <c r="H423" i="33"/>
  <c r="L423" i="33"/>
  <c r="K1041" i="33"/>
  <c r="F1031" i="33"/>
  <c r="F1041" i="33"/>
  <c r="I1031" i="33"/>
  <c r="E1041" i="33"/>
  <c r="H1031" i="33"/>
  <c r="G1031" i="33"/>
  <c r="D1135" i="33"/>
  <c r="D1153" i="33" s="1"/>
  <c r="L1145" i="33"/>
  <c r="C1135" i="33"/>
  <c r="J1135" i="33"/>
  <c r="J1145" i="33"/>
  <c r="I1285" i="33"/>
  <c r="L1275" i="33"/>
  <c r="D1285" i="33"/>
  <c r="K1275" i="33"/>
  <c r="G1285" i="33"/>
  <c r="E1275" i="33"/>
  <c r="F1389" i="33"/>
  <c r="I1379" i="33"/>
  <c r="E1389" i="33"/>
  <c r="H1379" i="33"/>
  <c r="G1379" i="33"/>
  <c r="C1389" i="33"/>
  <c r="H1493" i="33"/>
  <c r="K1493" i="33"/>
  <c r="F1483" i="33"/>
  <c r="F1597" i="33"/>
  <c r="I1587" i="33"/>
  <c r="E1597" i="33"/>
  <c r="H1587" i="33"/>
  <c r="G1587" i="33"/>
  <c r="C1597" i="33"/>
  <c r="H1701" i="33"/>
  <c r="K1701" i="33"/>
  <c r="F1691" i="33"/>
  <c r="F1701" i="33"/>
  <c r="I1691" i="33"/>
  <c r="E1701" i="33"/>
  <c r="H1691" i="33"/>
  <c r="F1805" i="33"/>
  <c r="I1795" i="33"/>
  <c r="E1805" i="33"/>
  <c r="H1795" i="33"/>
  <c r="G1795" i="33"/>
  <c r="C1805" i="33"/>
  <c r="H225" i="33"/>
  <c r="D215" i="33"/>
  <c r="G225" i="33"/>
  <c r="F225" i="33"/>
  <c r="I215" i="33"/>
  <c r="C625" i="33"/>
  <c r="H625" i="33"/>
  <c r="E615" i="33"/>
  <c r="L625" i="33"/>
  <c r="K615" i="33"/>
  <c r="I625" i="33"/>
  <c r="L615" i="33"/>
  <c r="C615" i="33"/>
  <c r="C729" i="33"/>
  <c r="E719" i="33"/>
  <c r="C719" i="33"/>
  <c r="G823" i="33"/>
  <c r="C833" i="33"/>
  <c r="I937" i="33"/>
  <c r="L927" i="33"/>
  <c r="D937" i="33"/>
  <c r="K927" i="33"/>
  <c r="G937" i="33"/>
  <c r="E927" i="33"/>
  <c r="F1945" i="33"/>
  <c r="I1935" i="33"/>
  <c r="E1945" i="33"/>
  <c r="H1935" i="33"/>
  <c r="G1935" i="33"/>
  <c r="C1945" i="33"/>
  <c r="L173" i="33"/>
  <c r="C163" i="33"/>
  <c r="G173" i="33"/>
  <c r="F173" i="33"/>
  <c r="I163" i="33"/>
  <c r="D163" i="33"/>
  <c r="J329" i="33"/>
  <c r="C329" i="33"/>
  <c r="F319" i="33"/>
  <c r="H329" i="33"/>
  <c r="L433" i="33"/>
  <c r="C423" i="33"/>
  <c r="K433" i="33"/>
  <c r="F423" i="33"/>
  <c r="J433" i="33"/>
  <c r="D423" i="33"/>
  <c r="G1041" i="33"/>
  <c r="E1031" i="33"/>
  <c r="D1031" i="33"/>
  <c r="L1041" i="33"/>
  <c r="C1031" i="33"/>
  <c r="H1145" i="33"/>
  <c r="K1145" i="33"/>
  <c r="F1135" i="33"/>
  <c r="F1145" i="33"/>
  <c r="I1135" i="33"/>
  <c r="E1285" i="33"/>
  <c r="H1275" i="33"/>
  <c r="G1275" i="33"/>
  <c r="C1285" i="33"/>
  <c r="E1379" i="33"/>
  <c r="D1379" i="33"/>
  <c r="L1389" i="33"/>
  <c r="C1379" i="33"/>
  <c r="J1379" i="33"/>
  <c r="J1493" i="33"/>
  <c r="I1493" i="33"/>
  <c r="L1483" i="33"/>
  <c r="D1493" i="33"/>
  <c r="K1483" i="33"/>
  <c r="G1493" i="33"/>
  <c r="E1587" i="33"/>
  <c r="D1587" i="33"/>
  <c r="L1597" i="33"/>
  <c r="C1587" i="33"/>
  <c r="J1587" i="33"/>
  <c r="D1701" i="33"/>
  <c r="K1691" i="33"/>
  <c r="G1701" i="33"/>
  <c r="E1691" i="33"/>
  <c r="D1691" i="33"/>
  <c r="E1795" i="33"/>
  <c r="D1795" i="33"/>
  <c r="L1805" i="33"/>
  <c r="C1795" i="33"/>
  <c r="J1795" i="33"/>
  <c r="D225" i="33"/>
  <c r="K215" i="33"/>
  <c r="E225" i="33"/>
  <c r="C225" i="33"/>
  <c r="E215" i="33"/>
  <c r="J615" i="33"/>
  <c r="D625" i="33"/>
  <c r="E625" i="33"/>
  <c r="H615" i="33"/>
  <c r="J719" i="33"/>
  <c r="I729" i="33"/>
  <c r="L719" i="33"/>
  <c r="L729" i="33"/>
  <c r="K719" i="33"/>
  <c r="L833" i="33"/>
  <c r="C823" i="33"/>
  <c r="J823" i="33"/>
  <c r="J833" i="33"/>
  <c r="I833" i="33"/>
  <c r="L823" i="33"/>
  <c r="E937" i="33"/>
  <c r="H927" i="33"/>
  <c r="G927" i="33"/>
  <c r="C937" i="33"/>
  <c r="E1935" i="33"/>
  <c r="D1935" i="33"/>
  <c r="L1945" i="33"/>
  <c r="C1935" i="33"/>
  <c r="J1935" i="33"/>
  <c r="J2049" i="33"/>
  <c r="I2049" i="33"/>
  <c r="L2039" i="33"/>
  <c r="G2039" i="33"/>
  <c r="C2049" i="33"/>
  <c r="F2257" i="33"/>
  <c r="I2247" i="33"/>
  <c r="E2257" i="33"/>
  <c r="H2247" i="33"/>
  <c r="G2247" i="33"/>
  <c r="C2257" i="33"/>
  <c r="I2361" i="33"/>
  <c r="H2361" i="33"/>
  <c r="G2361" i="33"/>
  <c r="C2351" i="33"/>
  <c r="F2351" i="33"/>
  <c r="E2351" i="33"/>
  <c r="H2351" i="33"/>
  <c r="D2039" i="33"/>
  <c r="L2049" i="33"/>
  <c r="C2039" i="33"/>
  <c r="J2039" i="33"/>
  <c r="E2247" i="33"/>
  <c r="D2247" i="33"/>
  <c r="L2257" i="33"/>
  <c r="C2247" i="33"/>
  <c r="J2247" i="33"/>
  <c r="J2361" i="33"/>
  <c r="E2361" i="33"/>
  <c r="D2361" i="33"/>
  <c r="C2361" i="33"/>
  <c r="D2351" i="33"/>
  <c r="H2049" i="33"/>
  <c r="K2049" i="33"/>
  <c r="F2039" i="33"/>
  <c r="H2257" i="33"/>
  <c r="K2257" i="33"/>
  <c r="F2247" i="33"/>
  <c r="F2361" i="33"/>
  <c r="K2351" i="33"/>
  <c r="D2049" i="33"/>
  <c r="K2039" i="33"/>
  <c r="G2049" i="33"/>
  <c r="J2257" i="33"/>
  <c r="I2257" i="33"/>
  <c r="L2247" i="33"/>
  <c r="D2257" i="33"/>
  <c r="K2247" i="33"/>
  <c r="G2257" i="33"/>
  <c r="L2361" i="33"/>
  <c r="K2361" i="33"/>
  <c r="G2351" i="33"/>
  <c r="J2351" i="33"/>
  <c r="I2351" i="33"/>
  <c r="L2351" i="33"/>
  <c r="CJ49" i="24"/>
  <c r="CF49" i="24"/>
  <c r="BW49" i="24"/>
  <c r="BX49" i="24"/>
  <c r="BS49" i="24"/>
  <c r="CI49" i="24"/>
  <c r="BR49" i="24"/>
  <c r="CG49" i="24"/>
  <c r="CA49" i="24"/>
  <c r="CM49" i="24"/>
  <c r="BV49" i="24"/>
  <c r="CE49" i="24"/>
  <c r="CD49" i="24"/>
  <c r="CK49" i="24"/>
  <c r="BZ49" i="24"/>
  <c r="BY49" i="24"/>
  <c r="CL49" i="24"/>
  <c r="BU49" i="24"/>
  <c r="CH49" i="24"/>
  <c r="BT49" i="24"/>
  <c r="BO49" i="24"/>
  <c r="BF49" i="24"/>
  <c r="BK49" i="24"/>
  <c r="AT49" i="24"/>
  <c r="AW49" i="24"/>
  <c r="BN49" i="24"/>
  <c r="BB49" i="24"/>
  <c r="DV49" i="24" s="1"/>
  <c r="BM49" i="24"/>
  <c r="BL49" i="24"/>
  <c r="EF49" i="24" s="1"/>
  <c r="AU49" i="24"/>
  <c r="BI49" i="24"/>
  <c r="BH49" i="24"/>
  <c r="AX49" i="24"/>
  <c r="AZ49" i="24"/>
  <c r="BC49" i="24"/>
  <c r="BA49" i="24"/>
  <c r="BG49" i="24"/>
  <c r="AV49" i="24"/>
  <c r="AY49" i="24"/>
  <c r="BJ49" i="24"/>
  <c r="AL25" i="32"/>
  <c r="AL29" i="32"/>
  <c r="AL33" i="32"/>
  <c r="AL39" i="32"/>
  <c r="T24" i="32"/>
  <c r="AR24" i="32" s="1"/>
  <c r="X24" i="32"/>
  <c r="AV24" i="32" s="1"/>
  <c r="BH24" i="32" s="1"/>
  <c r="AB24" i="32"/>
  <c r="AZ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Y20" i="32"/>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BL24" i="32"/>
  <c r="AN26" i="32"/>
  <c r="AN30" i="32"/>
  <c r="AN38" i="32"/>
  <c r="AN42" i="32"/>
  <c r="K567" i="34"/>
  <c r="AO34" i="32"/>
  <c r="W20" i="31"/>
  <c r="AU20" i="31" s="1"/>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K19" i="31"/>
  <c r="AO19" i="31"/>
  <c r="AL19" i="31"/>
  <c r="AP19" i="31"/>
  <c r="AI19" i="31"/>
  <c r="AQ19" i="31"/>
  <c r="AJ19" i="31"/>
  <c r="AR19" i="31"/>
  <c r="AM19" i="31"/>
  <c r="AN19"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I18" i="31"/>
  <c r="AM18" i="31"/>
  <c r="AQ18" i="31"/>
  <c r="AJ18" i="31"/>
  <c r="AN18" i="31"/>
  <c r="AR18" i="31"/>
  <c r="AK18" i="31"/>
  <c r="AL18" i="31"/>
  <c r="AO18" i="31"/>
  <c r="AP18" i="3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E20" i="31"/>
  <c r="AA20" i="31"/>
  <c r="AC19" i="31"/>
  <c r="Y19" i="31"/>
  <c r="AE18" i="31"/>
  <c r="W18" i="31"/>
  <c r="AU18" i="31" s="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I20" i="31"/>
  <c r="AM20" i="31"/>
  <c r="AQ20" i="31"/>
  <c r="AJ20" i="31"/>
  <c r="AN20" i="31"/>
  <c r="AR20" i="31"/>
  <c r="AO20" i="31"/>
  <c r="AP20" i="31"/>
  <c r="AK20" i="31"/>
  <c r="AL20"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D20" i="31"/>
  <c r="Z20" i="31"/>
  <c r="AF19" i="31"/>
  <c r="AB19" i="31"/>
  <c r="X19" i="31"/>
  <c r="AD18" i="31"/>
  <c r="Z18" i="31"/>
  <c r="AA18" i="31"/>
  <c r="AN44" i="31"/>
  <c r="AO33" i="31"/>
  <c r="AJ21" i="31"/>
  <c r="AC22" i="31"/>
  <c r="Y22" i="31"/>
  <c r="AE21" i="31"/>
  <c r="AA21" i="31"/>
  <c r="W21" i="31"/>
  <c r="AU21" i="31" s="1"/>
  <c r="AC20" i="31"/>
  <c r="Y20" i="31"/>
  <c r="AE19" i="31"/>
  <c r="AA19" i="31"/>
  <c r="W19" i="31"/>
  <c r="AC18" i="31"/>
  <c r="Y18" i="31"/>
  <c r="AF22" i="31"/>
  <c r="AB22" i="31"/>
  <c r="X22" i="31"/>
  <c r="AD21" i="31"/>
  <c r="Z21" i="31"/>
  <c r="AF20" i="31"/>
  <c r="AB20" i="31"/>
  <c r="X20" i="31"/>
  <c r="AV20" i="31" s="1"/>
  <c r="AD19" i="31"/>
  <c r="Z19" i="31"/>
  <c r="AX19" i="31" s="1"/>
  <c r="AF18" i="31"/>
  <c r="AB18" i="31"/>
  <c r="X18" i="31"/>
  <c r="AA22" i="31"/>
  <c r="W22" i="31"/>
  <c r="S30" i="31"/>
  <c r="S45" i="31"/>
  <c r="S38" i="31"/>
  <c r="S48" i="31"/>
  <c r="S43" i="31"/>
  <c r="S31" i="31"/>
  <c r="S27" i="31"/>
  <c r="S23" i="31"/>
  <c r="S19" i="31"/>
  <c r="S18" i="31"/>
  <c r="S35" i="31"/>
  <c r="S49" i="31"/>
  <c r="S44" i="31"/>
  <c r="S40" i="31"/>
  <c r="S36" i="31"/>
  <c r="S32" i="31"/>
  <c r="S28" i="31"/>
  <c r="S47" i="31"/>
  <c r="S42" i="31"/>
  <c r="S34" i="31"/>
  <c r="S39" i="31"/>
  <c r="S46" i="31"/>
  <c r="S41" i="31"/>
  <c r="S37" i="31"/>
  <c r="S33" i="31"/>
  <c r="S29" i="31"/>
  <c r="S25" i="31"/>
  <c r="S24" i="31"/>
  <c r="S21" i="31"/>
  <c r="S20" i="31"/>
  <c r="G23" i="22"/>
  <c r="D3309" i="33" l="1"/>
  <c r="G3517" i="33"/>
  <c r="D3725" i="33"/>
  <c r="J3673" i="33"/>
  <c r="D3621" i="33"/>
  <c r="G4193" i="33"/>
  <c r="J3153" i="33"/>
  <c r="J2945" i="33"/>
  <c r="K3101" i="33"/>
  <c r="J4141" i="33"/>
  <c r="J3621" i="33"/>
  <c r="F3205" i="33"/>
  <c r="F3517" i="33"/>
  <c r="E3309" i="33"/>
  <c r="E3829" i="33"/>
  <c r="L4089" i="33"/>
  <c r="D3673" i="33"/>
  <c r="I3881" i="33"/>
  <c r="E2997" i="33"/>
  <c r="F3673" i="33"/>
  <c r="K3257" i="33"/>
  <c r="I2841" i="33"/>
  <c r="J3049" i="33"/>
  <c r="E3777" i="33"/>
  <c r="H3361" i="33"/>
  <c r="E2945" i="33"/>
  <c r="H3205" i="33"/>
  <c r="I3361" i="33"/>
  <c r="I3153" i="33"/>
  <c r="I4141" i="33"/>
  <c r="K2789" i="33"/>
  <c r="I3465" i="33"/>
  <c r="F3153" i="33"/>
  <c r="L3621" i="33"/>
  <c r="H3309" i="33"/>
  <c r="D3517" i="33"/>
  <c r="J4089" i="33"/>
  <c r="G3257" i="33"/>
  <c r="K4141" i="33"/>
  <c r="G3621" i="33"/>
  <c r="G3153" i="33"/>
  <c r="D1101" i="33"/>
  <c r="D3049" i="33"/>
  <c r="D3361" i="33"/>
  <c r="I3829" i="33"/>
  <c r="I4193" i="33"/>
  <c r="F2945" i="33"/>
  <c r="G3309" i="33"/>
  <c r="L2893" i="33"/>
  <c r="L2595" i="33"/>
  <c r="G3569" i="33"/>
  <c r="J3413" i="33"/>
  <c r="K3049" i="33"/>
  <c r="E4037" i="33"/>
  <c r="E3621" i="33"/>
  <c r="I3309" i="33"/>
  <c r="I2685" i="33"/>
  <c r="M2989" i="33"/>
  <c r="H4141" i="33"/>
  <c r="I1397" i="33"/>
  <c r="G2595" i="33"/>
  <c r="F2605" i="33"/>
  <c r="G2605" i="33"/>
  <c r="I2605" i="33"/>
  <c r="D2685" i="33"/>
  <c r="K3413" i="33"/>
  <c r="F2685" i="33"/>
  <c r="K4089" i="33"/>
  <c r="D3829" i="33"/>
  <c r="E3413" i="33"/>
  <c r="J2997" i="33"/>
  <c r="G3829" i="33"/>
  <c r="E3933" i="33"/>
  <c r="M4081" i="33"/>
  <c r="I3673" i="33"/>
  <c r="H3673" i="33"/>
  <c r="E3257" i="33"/>
  <c r="L3673" i="33"/>
  <c r="D4037" i="33"/>
  <c r="L3049" i="33"/>
  <c r="J3361" i="33"/>
  <c r="I2945" i="33"/>
  <c r="L4037" i="33"/>
  <c r="F3049" i="33"/>
  <c r="F3361" i="33"/>
  <c r="L2945" i="33"/>
  <c r="G3205" i="33"/>
  <c r="L3985" i="33"/>
  <c r="E3205" i="33"/>
  <c r="F4141" i="33"/>
  <c r="L4141" i="33"/>
  <c r="K3621" i="33"/>
  <c r="I3205" i="33"/>
  <c r="E4141" i="33"/>
  <c r="E3985" i="33"/>
  <c r="E3517" i="33"/>
  <c r="M3301" i="33"/>
  <c r="K2893" i="33"/>
  <c r="K3309" i="33"/>
  <c r="L3725" i="33"/>
  <c r="E3101" i="33"/>
  <c r="G4037" i="33"/>
  <c r="D3777" i="33"/>
  <c r="D3985" i="33"/>
  <c r="G4141" i="33"/>
  <c r="J3309" i="33"/>
  <c r="E2605" i="33"/>
  <c r="K2685" i="33"/>
  <c r="E2841" i="33"/>
  <c r="L2789" i="33"/>
  <c r="G2841" i="33"/>
  <c r="F2841" i="33"/>
  <c r="G3933" i="33"/>
  <c r="M3665" i="33"/>
  <c r="D2841" i="33"/>
  <c r="C3881" i="33"/>
  <c r="M3863" i="33"/>
  <c r="C3413" i="33"/>
  <c r="M3395" i="33"/>
  <c r="K3569" i="33"/>
  <c r="M3873" i="33"/>
  <c r="C4037" i="33"/>
  <c r="M4019" i="33"/>
  <c r="M3041" i="33"/>
  <c r="H4037" i="33"/>
  <c r="L4193" i="33"/>
  <c r="M3977" i="33"/>
  <c r="M2875" i="33"/>
  <c r="C2893" i="33"/>
  <c r="M3291" i="33"/>
  <c r="C3309" i="33"/>
  <c r="C3101" i="33"/>
  <c r="M3083" i="33"/>
  <c r="E3725" i="33"/>
  <c r="M2885" i="33"/>
  <c r="C4172" i="33"/>
  <c r="C3964" i="33"/>
  <c r="C3756" i="33"/>
  <c r="C3548" i="33"/>
  <c r="C3340" i="33"/>
  <c r="C3132" i="33"/>
  <c r="C2924" i="33"/>
  <c r="C2820" i="33"/>
  <c r="C4068" i="33"/>
  <c r="C4120" i="33"/>
  <c r="C3912" i="33"/>
  <c r="C3704" i="33"/>
  <c r="C3496" i="33"/>
  <c r="C3288" i="33"/>
  <c r="C3080" i="33"/>
  <c r="C2872" i="33"/>
  <c r="C3860" i="33"/>
  <c r="C3808" i="33"/>
  <c r="C3600" i="33"/>
  <c r="C2768" i="33"/>
  <c r="C4016" i="33"/>
  <c r="C3652" i="33"/>
  <c r="C3444" i="33"/>
  <c r="C3236" i="33"/>
  <c r="C3028" i="33"/>
  <c r="C2664" i="33"/>
  <c r="C3392" i="33"/>
  <c r="C3184" i="33"/>
  <c r="C2976" i="33"/>
  <c r="K2595" i="33"/>
  <c r="J2605" i="33"/>
  <c r="E2789" i="33"/>
  <c r="G2789" i="33"/>
  <c r="H2685" i="33"/>
  <c r="H3829" i="33"/>
  <c r="F2789" i="33"/>
  <c r="J2685" i="33"/>
  <c r="L3933" i="33"/>
  <c r="D2789" i="33"/>
  <c r="M3925" i="33"/>
  <c r="C3933" i="33"/>
  <c r="M3915" i="33"/>
  <c r="I4089" i="33"/>
  <c r="I3257" i="33"/>
  <c r="M3561" i="33"/>
  <c r="G2997" i="33"/>
  <c r="J3569" i="33"/>
  <c r="K3881" i="33"/>
  <c r="M2677" i="33"/>
  <c r="K3829" i="33"/>
  <c r="H3933" i="33"/>
  <c r="I3569" i="33"/>
  <c r="C3673" i="33"/>
  <c r="M3655" i="33"/>
  <c r="K2841" i="33"/>
  <c r="G3881" i="33"/>
  <c r="C3465" i="33"/>
  <c r="M3447" i="33"/>
  <c r="M3031" i="33"/>
  <c r="C3049" i="33"/>
  <c r="M3759" i="33"/>
  <c r="C3777" i="33"/>
  <c r="J3465" i="33"/>
  <c r="M3353" i="33"/>
  <c r="E3049" i="33"/>
  <c r="F4193" i="33"/>
  <c r="K2945" i="33"/>
  <c r="J3205" i="33"/>
  <c r="K3985" i="33"/>
  <c r="M3135" i="33"/>
  <c r="C3153" i="33"/>
  <c r="I3621" i="33"/>
  <c r="J3985" i="33"/>
  <c r="M3145" i="33"/>
  <c r="C3725" i="33"/>
  <c r="M3707" i="33"/>
  <c r="F3101" i="33"/>
  <c r="I3517" i="33"/>
  <c r="L3517" i="33"/>
  <c r="D3101" i="33"/>
  <c r="M2771" i="33"/>
  <c r="C2789" i="33"/>
  <c r="H2789" i="33"/>
  <c r="M3249" i="33"/>
  <c r="M3821" i="33"/>
  <c r="E2685" i="33"/>
  <c r="M2781" i="33"/>
  <c r="K3933" i="33"/>
  <c r="M3405" i="33"/>
  <c r="H4089" i="33"/>
  <c r="M4071" i="33"/>
  <c r="C4089" i="33"/>
  <c r="M3239" i="33"/>
  <c r="C3257" i="33"/>
  <c r="D2997" i="33"/>
  <c r="D3465" i="33"/>
  <c r="M2667" i="33"/>
  <c r="C2685" i="33"/>
  <c r="F3829" i="33"/>
  <c r="I2789" i="33"/>
  <c r="L3413" i="33"/>
  <c r="G3413" i="33"/>
  <c r="F4089" i="33"/>
  <c r="J3257" i="33"/>
  <c r="J2841" i="33"/>
  <c r="E3569" i="33"/>
  <c r="M3551" i="33"/>
  <c r="C3569" i="33"/>
  <c r="H2997" i="33"/>
  <c r="J3881" i="33"/>
  <c r="D3413" i="33"/>
  <c r="L3257" i="33"/>
  <c r="H2841" i="33"/>
  <c r="I2997" i="33"/>
  <c r="L3881" i="33"/>
  <c r="K3465" i="33"/>
  <c r="M3343" i="33"/>
  <c r="C3361" i="33"/>
  <c r="F4037" i="33"/>
  <c r="M4185" i="33"/>
  <c r="M4175" i="33"/>
  <c r="C4193" i="33"/>
  <c r="M2937" i="33"/>
  <c r="C2945" i="33"/>
  <c r="M2927" i="33"/>
  <c r="M3457" i="33"/>
  <c r="L3777" i="33"/>
  <c r="G3361" i="33"/>
  <c r="M4029" i="33"/>
  <c r="H3049" i="33"/>
  <c r="H4193" i="33"/>
  <c r="K3777" i="33"/>
  <c r="E3153" i="33"/>
  <c r="K3205" i="33"/>
  <c r="G3985" i="33"/>
  <c r="L3153" i="33"/>
  <c r="F3621" i="33"/>
  <c r="M4133" i="33"/>
  <c r="M4123" i="33"/>
  <c r="C4141" i="33"/>
  <c r="F3985" i="33"/>
  <c r="M3509" i="33"/>
  <c r="K3725" i="33"/>
  <c r="F3309" i="33"/>
  <c r="J3517" i="33"/>
  <c r="C3517" i="33"/>
  <c r="M3499" i="33"/>
  <c r="H3101" i="33"/>
  <c r="I3725" i="33"/>
  <c r="M3717" i="33"/>
  <c r="M3093" i="33"/>
  <c r="I3413" i="33"/>
  <c r="K3673" i="33"/>
  <c r="L2685" i="33"/>
  <c r="F3933" i="33"/>
  <c r="J3829" i="33"/>
  <c r="M2833" i="33"/>
  <c r="M2979" i="33"/>
  <c r="C2997" i="33"/>
  <c r="G2685" i="33"/>
  <c r="C3829" i="33"/>
  <c r="M3811" i="33"/>
  <c r="H3413" i="33"/>
  <c r="G3673" i="33"/>
  <c r="F3257" i="33"/>
  <c r="C2841" i="33"/>
  <c r="M2823" i="33"/>
  <c r="K2997" i="33"/>
  <c r="G4089" i="33"/>
  <c r="H3257" i="33"/>
  <c r="L2841" i="33"/>
  <c r="F3465" i="33"/>
  <c r="E3465" i="33"/>
  <c r="E4193" i="33"/>
  <c r="K4193" i="33"/>
  <c r="H3777" i="33"/>
  <c r="I3777" i="33"/>
  <c r="K3361" i="33"/>
  <c r="D4193" i="33"/>
  <c r="J3777" i="33"/>
  <c r="E3361" i="33"/>
  <c r="G3465" i="33"/>
  <c r="L3361" i="33"/>
  <c r="G2945" i="33"/>
  <c r="J4037" i="33"/>
  <c r="G3049" i="33"/>
  <c r="M3769" i="33"/>
  <c r="G3777" i="33"/>
  <c r="D2945" i="33"/>
  <c r="K4037" i="33"/>
  <c r="M3197" i="33"/>
  <c r="M3187" i="33"/>
  <c r="C3205" i="33"/>
  <c r="D4141" i="33"/>
  <c r="D3153" i="33"/>
  <c r="M3613" i="33"/>
  <c r="D3205" i="33"/>
  <c r="H3985" i="33"/>
  <c r="M3967" i="33"/>
  <c r="C3985" i="33"/>
  <c r="K3153" i="33"/>
  <c r="M3603" i="33"/>
  <c r="C3621" i="33"/>
  <c r="F3725" i="33"/>
  <c r="L3101" i="33"/>
  <c r="J3101" i="33"/>
  <c r="J2893" i="33"/>
  <c r="F2893" i="33"/>
  <c r="G2893" i="33"/>
  <c r="J3725" i="33"/>
  <c r="G3725" i="33"/>
  <c r="E2893" i="33"/>
  <c r="D2605" i="33"/>
  <c r="C2605" i="33"/>
  <c r="I2595" i="33"/>
  <c r="K1501" i="33"/>
  <c r="D1605" i="33"/>
  <c r="H2595" i="33"/>
  <c r="G2369" i="33"/>
  <c r="K2265" i="33"/>
  <c r="J1813" i="33"/>
  <c r="D1397" i="33"/>
  <c r="H2605" i="33"/>
  <c r="J2595" i="33"/>
  <c r="E2595" i="33"/>
  <c r="C2595" i="33"/>
  <c r="F2595" i="33"/>
  <c r="L2605" i="33"/>
  <c r="K2605" i="33"/>
  <c r="D2595" i="33"/>
  <c r="F685" i="33"/>
  <c r="G841" i="33"/>
  <c r="G945" i="33"/>
  <c r="E1397" i="33"/>
  <c r="I2369" i="33"/>
  <c r="K2057" i="33"/>
  <c r="K737" i="33"/>
  <c r="I2509" i="33"/>
  <c r="I2421" i="33"/>
  <c r="L2421" i="33"/>
  <c r="E581" i="33"/>
  <c r="D1709" i="33"/>
  <c r="D2561" i="33"/>
  <c r="G2109" i="33"/>
  <c r="K2109" i="33"/>
  <c r="J1761" i="33"/>
  <c r="F2213" i="33"/>
  <c r="F2005" i="33"/>
  <c r="J2561" i="33"/>
  <c r="G2317" i="33"/>
  <c r="H789" i="33"/>
  <c r="F1865" i="33"/>
  <c r="L1449" i="33"/>
  <c r="L1101" i="33"/>
  <c r="J2057" i="33"/>
  <c r="I1709" i="33"/>
  <c r="H1397" i="33"/>
  <c r="H1049" i="33"/>
  <c r="K841" i="33"/>
  <c r="K1813" i="33"/>
  <c r="G2421" i="33"/>
  <c r="K2421" i="33"/>
  <c r="H2737" i="33"/>
  <c r="G2561" i="33"/>
  <c r="M677" i="33"/>
  <c r="H1865" i="33"/>
  <c r="K2317" i="33"/>
  <c r="J581" i="33"/>
  <c r="E2005" i="33"/>
  <c r="M1093" i="33"/>
  <c r="I997" i="33"/>
  <c r="D493" i="33"/>
  <c r="E1101" i="33"/>
  <c r="L997" i="33"/>
  <c r="E841" i="33"/>
  <c r="D997" i="33"/>
  <c r="D841" i="33"/>
  <c r="D737" i="33"/>
  <c r="J1049" i="33"/>
  <c r="E685" i="33"/>
  <c r="L2317" i="33"/>
  <c r="L2109" i="33"/>
  <c r="L789" i="33"/>
  <c r="E2213" i="33"/>
  <c r="K389" i="33"/>
  <c r="H1553" i="33"/>
  <c r="J1205" i="33"/>
  <c r="E1049" i="33"/>
  <c r="D181" i="33"/>
  <c r="G441" i="33"/>
  <c r="H633" i="33"/>
  <c r="D1813" i="33"/>
  <c r="F337" i="33"/>
  <c r="K2005" i="33"/>
  <c r="H581" i="33"/>
  <c r="F2265" i="33"/>
  <c r="I1761" i="33"/>
  <c r="L389" i="33"/>
  <c r="D1205" i="33"/>
  <c r="G997" i="33"/>
  <c r="G1449" i="33"/>
  <c r="F2057" i="33"/>
  <c r="I181" i="33"/>
  <c r="I233" i="33"/>
  <c r="F1501" i="33"/>
  <c r="G1397" i="33"/>
  <c r="H441" i="33"/>
  <c r="G2509" i="33"/>
  <c r="D2737" i="33"/>
  <c r="K2509" i="33"/>
  <c r="I2561" i="33"/>
  <c r="H1449" i="33"/>
  <c r="E389" i="33"/>
  <c r="I1345" i="33"/>
  <c r="L2369" i="33"/>
  <c r="J841" i="33"/>
  <c r="H1605" i="33"/>
  <c r="K1397" i="33"/>
  <c r="F2561" i="33"/>
  <c r="DE49" i="24"/>
  <c r="EI49" i="24"/>
  <c r="K1709" i="33"/>
  <c r="D441" i="33"/>
  <c r="H2509" i="33"/>
  <c r="J2369" i="33"/>
  <c r="E2265" i="33"/>
  <c r="J1397" i="33"/>
  <c r="E1909" i="33"/>
  <c r="D1049" i="33"/>
  <c r="E737" i="33"/>
  <c r="G1813" i="33"/>
  <c r="I1605" i="33"/>
  <c r="D337" i="33"/>
  <c r="E2057" i="33"/>
  <c r="L1709" i="33"/>
  <c r="E1501" i="33"/>
  <c r="H841" i="33"/>
  <c r="H2421" i="33"/>
  <c r="E2561" i="33"/>
  <c r="L2509" i="33"/>
  <c r="H2109" i="33"/>
  <c r="L2005" i="33"/>
  <c r="I789" i="33"/>
  <c r="G789" i="33"/>
  <c r="J685" i="33"/>
  <c r="F581" i="33"/>
  <c r="D1761" i="33"/>
  <c r="J1865" i="33"/>
  <c r="E1657" i="33"/>
  <c r="D1553" i="33"/>
  <c r="I1449" i="33"/>
  <c r="F1205" i="33"/>
  <c r="I285" i="33"/>
  <c r="H1101" i="33"/>
  <c r="F1101" i="33"/>
  <c r="J1101" i="33"/>
  <c r="L2265" i="33"/>
  <c r="E1813" i="33"/>
  <c r="L945" i="33"/>
  <c r="I1813" i="33"/>
  <c r="K1605" i="33"/>
  <c r="H945" i="33"/>
  <c r="J737" i="33"/>
  <c r="J633" i="33"/>
  <c r="K233" i="33"/>
  <c r="E1709" i="33"/>
  <c r="J1605" i="33"/>
  <c r="E1605" i="33"/>
  <c r="L1501" i="33"/>
  <c r="I1153" i="33"/>
  <c r="F441" i="33"/>
  <c r="K945" i="33"/>
  <c r="K633" i="33"/>
  <c r="H1813" i="33"/>
  <c r="H1709" i="33"/>
  <c r="G1605" i="33"/>
  <c r="I1049" i="33"/>
  <c r="G1153" i="33"/>
  <c r="M2501" i="33"/>
  <c r="E1761" i="33"/>
  <c r="L1345" i="33"/>
  <c r="H997" i="33"/>
  <c r="K1553" i="33"/>
  <c r="E1345" i="33"/>
  <c r="H2317" i="33"/>
  <c r="L2213" i="33"/>
  <c r="I1205" i="33"/>
  <c r="EC49" i="24"/>
  <c r="EE49" i="24"/>
  <c r="D2369" i="33"/>
  <c r="L841" i="33"/>
  <c r="M2309" i="33"/>
  <c r="M1857" i="33"/>
  <c r="J1449" i="33"/>
  <c r="F1709" i="33"/>
  <c r="J1553" i="33"/>
  <c r="F997" i="33"/>
  <c r="E233" i="33"/>
  <c r="J1153" i="33"/>
  <c r="M2101" i="33"/>
  <c r="F789" i="33"/>
  <c r="L685" i="33"/>
  <c r="J2317" i="33"/>
  <c r="J2109" i="33"/>
  <c r="J997" i="33"/>
  <c r="L581" i="33"/>
  <c r="D2265" i="33"/>
  <c r="F2369" i="33"/>
  <c r="L2057" i="33"/>
  <c r="M1935" i="33"/>
  <c r="C1953" i="33"/>
  <c r="M937" i="33"/>
  <c r="M823" i="33"/>
  <c r="C841" i="33"/>
  <c r="L737" i="33"/>
  <c r="M225" i="33"/>
  <c r="H1293" i="33"/>
  <c r="H1899" i="33"/>
  <c r="F1153" i="33"/>
  <c r="C441" i="33"/>
  <c r="M423" i="33"/>
  <c r="M329" i="33"/>
  <c r="H1953" i="33"/>
  <c r="E945" i="33"/>
  <c r="C737" i="33"/>
  <c r="M719" i="33"/>
  <c r="L633" i="33"/>
  <c r="E633" i="33"/>
  <c r="M1805" i="33"/>
  <c r="E1293" i="33"/>
  <c r="E1899" i="33"/>
  <c r="L1293" i="33"/>
  <c r="L1899" i="33"/>
  <c r="M1135" i="33"/>
  <c r="C1153" i="33"/>
  <c r="F1049" i="33"/>
  <c r="I945" i="33"/>
  <c r="J1709" i="33"/>
  <c r="D1501" i="33"/>
  <c r="I1899" i="33"/>
  <c r="I1293" i="33"/>
  <c r="H1909" i="33"/>
  <c r="M433" i="33"/>
  <c r="K181" i="33"/>
  <c r="D945" i="33"/>
  <c r="G737" i="33"/>
  <c r="H233" i="33"/>
  <c r="G233" i="33"/>
  <c r="M1701" i="33"/>
  <c r="M1275" i="33"/>
  <c r="C1293" i="33"/>
  <c r="C1899" i="33"/>
  <c r="I337" i="33"/>
  <c r="M173" i="33"/>
  <c r="C2737" i="33"/>
  <c r="M2719" i="33"/>
  <c r="K2737" i="33"/>
  <c r="J2509" i="33"/>
  <c r="E2509" i="33"/>
  <c r="E2613" i="33" s="1"/>
  <c r="E2421" i="33"/>
  <c r="J2005" i="33"/>
  <c r="K581" i="33"/>
  <c r="J789" i="33"/>
  <c r="I685" i="33"/>
  <c r="G1865" i="33"/>
  <c r="F1761" i="33"/>
  <c r="C1657" i="33"/>
  <c r="M1639" i="33"/>
  <c r="C2213" i="33"/>
  <c r="M2195" i="33"/>
  <c r="D2005" i="33"/>
  <c r="L1761" i="33"/>
  <c r="M1649" i="33"/>
  <c r="C789" i="33"/>
  <c r="M771" i="33"/>
  <c r="H685" i="33"/>
  <c r="M1753" i="33"/>
  <c r="M1337" i="33"/>
  <c r="M1545" i="33"/>
  <c r="K1449" i="33"/>
  <c r="M979" i="33"/>
  <c r="C997" i="33"/>
  <c r="F389" i="33"/>
  <c r="D285" i="33"/>
  <c r="E1553" i="33"/>
  <c r="L1553" i="33"/>
  <c r="F1345" i="33"/>
  <c r="M989" i="33"/>
  <c r="G493" i="33"/>
  <c r="I389" i="33"/>
  <c r="H285" i="33"/>
  <c r="D1449" i="33"/>
  <c r="C1345" i="33"/>
  <c r="M1327" i="33"/>
  <c r="K493" i="33"/>
  <c r="G389" i="33"/>
  <c r="DD49" i="24"/>
  <c r="DP49" i="24"/>
  <c r="BD49" i="24"/>
  <c r="DC49" i="24"/>
  <c r="DO49" i="24"/>
  <c r="BP49" i="24"/>
  <c r="EA49" i="24"/>
  <c r="DF49" i="24"/>
  <c r="DR49" i="24"/>
  <c r="DQ49" i="24"/>
  <c r="EH49" i="24"/>
  <c r="DZ49" i="24"/>
  <c r="CN49" i="24"/>
  <c r="M2361" i="33"/>
  <c r="J2265" i="33"/>
  <c r="M2039" i="33"/>
  <c r="C2057" i="33"/>
  <c r="C2369" i="33"/>
  <c r="M2351" i="33"/>
  <c r="M2257" i="33"/>
  <c r="I2265" i="33"/>
  <c r="C1813" i="33"/>
  <c r="M1795" i="33"/>
  <c r="M1597" i="33"/>
  <c r="G1909" i="33"/>
  <c r="I1909" i="33"/>
  <c r="J441" i="33"/>
  <c r="L1953" i="33"/>
  <c r="M215" i="33"/>
  <c r="C233" i="33"/>
  <c r="C1709" i="33"/>
  <c r="M1691" i="33"/>
  <c r="J1501" i="33"/>
  <c r="L1397" i="33"/>
  <c r="F1909" i="33"/>
  <c r="M1145" i="33"/>
  <c r="K1049" i="33"/>
  <c r="G337" i="33"/>
  <c r="E337" i="33"/>
  <c r="H2057" i="33"/>
  <c r="F1953" i="33"/>
  <c r="J945" i="33"/>
  <c r="F841" i="33"/>
  <c r="F737" i="33"/>
  <c r="G633" i="33"/>
  <c r="L233" i="33"/>
  <c r="F1813" i="33"/>
  <c r="G1709" i="33"/>
  <c r="M1493" i="33"/>
  <c r="I1501" i="33"/>
  <c r="L1909" i="33"/>
  <c r="K1153" i="33"/>
  <c r="L337" i="33"/>
  <c r="M2729" i="33"/>
  <c r="F2421" i="33"/>
  <c r="J2421" i="33"/>
  <c r="G2737" i="33"/>
  <c r="H2561" i="33"/>
  <c r="F2509" i="33"/>
  <c r="F2613" i="33" s="1"/>
  <c r="L2561" i="33"/>
  <c r="C2509" i="33"/>
  <c r="M2491" i="33"/>
  <c r="C2421" i="33"/>
  <c r="M2403" i="33"/>
  <c r="M667" i="33"/>
  <c r="C685" i="33"/>
  <c r="M2413" i="33"/>
  <c r="M2205" i="33"/>
  <c r="M1997" i="33"/>
  <c r="K789" i="33"/>
  <c r="L1865" i="33"/>
  <c r="F2317" i="33"/>
  <c r="I2109" i="33"/>
  <c r="M781" i="33"/>
  <c r="M573" i="33"/>
  <c r="K1865" i="33"/>
  <c r="D2317" i="33"/>
  <c r="I2213" i="33"/>
  <c r="D2109" i="33"/>
  <c r="I2005" i="33"/>
  <c r="G581" i="33"/>
  <c r="D1345" i="33"/>
  <c r="H1205" i="33"/>
  <c r="L493" i="33"/>
  <c r="C389" i="33"/>
  <c r="M371" i="33"/>
  <c r="F285" i="33"/>
  <c r="I1553" i="33"/>
  <c r="E1449" i="33"/>
  <c r="H1345" i="33"/>
  <c r="K1205" i="33"/>
  <c r="E997" i="33"/>
  <c r="F493" i="33"/>
  <c r="H389" i="33"/>
  <c r="E285" i="33"/>
  <c r="DH49" i="24"/>
  <c r="DT49" i="24"/>
  <c r="ED49" i="24"/>
  <c r="DU49" i="24"/>
  <c r="DI49" i="24"/>
  <c r="EB49" i="24"/>
  <c r="EG49" i="24"/>
  <c r="DN49" i="24"/>
  <c r="C2265" i="33"/>
  <c r="M2247" i="33"/>
  <c r="H2369" i="33"/>
  <c r="G2265" i="33"/>
  <c r="M2049" i="33"/>
  <c r="D1953" i="33"/>
  <c r="C1397" i="33"/>
  <c r="M1379" i="33"/>
  <c r="M1285" i="33"/>
  <c r="C1909" i="33"/>
  <c r="C181" i="33"/>
  <c r="M163" i="33"/>
  <c r="M1945" i="33"/>
  <c r="I1953" i="33"/>
  <c r="M833" i="33"/>
  <c r="M729" i="33"/>
  <c r="M625" i="33"/>
  <c r="D233" i="33"/>
  <c r="M1389" i="33"/>
  <c r="K1293" i="33"/>
  <c r="K1899" i="33"/>
  <c r="L441" i="33"/>
  <c r="F945" i="33"/>
  <c r="L1813" i="33"/>
  <c r="L1605" i="33"/>
  <c r="C1501" i="33"/>
  <c r="M1483" i="33"/>
  <c r="F1293" i="33"/>
  <c r="F1899" i="33"/>
  <c r="K441" i="33"/>
  <c r="H337" i="33"/>
  <c r="L181" i="33"/>
  <c r="C945" i="33"/>
  <c r="M927" i="33"/>
  <c r="H737" i="33"/>
  <c r="F633" i="33"/>
  <c r="F1605" i="33"/>
  <c r="G1501" i="33"/>
  <c r="J1909" i="33"/>
  <c r="D1293" i="33"/>
  <c r="D1899" i="33"/>
  <c r="M1041" i="33"/>
  <c r="F2737" i="33"/>
  <c r="C2561" i="33"/>
  <c r="M2543" i="33"/>
  <c r="E2737" i="33"/>
  <c r="L2737" i="33"/>
  <c r="J2213" i="33"/>
  <c r="F1657" i="33"/>
  <c r="E2317" i="33"/>
  <c r="E2109" i="33"/>
  <c r="D2213" i="33"/>
  <c r="C2005" i="33"/>
  <c r="M1987" i="33"/>
  <c r="D685" i="33"/>
  <c r="C581" i="33"/>
  <c r="M563" i="33"/>
  <c r="K1761" i="33"/>
  <c r="L1657" i="33"/>
  <c r="G2213" i="33"/>
  <c r="G2005" i="33"/>
  <c r="E789" i="33"/>
  <c r="D789" i="33"/>
  <c r="D581" i="33"/>
  <c r="E1865" i="33"/>
  <c r="M485" i="33"/>
  <c r="H493" i="33"/>
  <c r="M267" i="33"/>
  <c r="C285" i="33"/>
  <c r="C1449" i="33"/>
  <c r="M1431" i="33"/>
  <c r="M1083" i="33"/>
  <c r="C1101" i="33"/>
  <c r="M381" i="33"/>
  <c r="K285" i="33"/>
  <c r="DG49" i="24"/>
  <c r="DS49" i="24"/>
  <c r="DK49" i="24"/>
  <c r="DW49" i="24"/>
  <c r="DJ49" i="24"/>
  <c r="DB49" i="24"/>
  <c r="CB49" i="24"/>
  <c r="K2369" i="33"/>
  <c r="D2057" i="33"/>
  <c r="E2369" i="33"/>
  <c r="H2265" i="33"/>
  <c r="G2057" i="33"/>
  <c r="J1953" i="33"/>
  <c r="E1953" i="33"/>
  <c r="C1605" i="33"/>
  <c r="M1587" i="33"/>
  <c r="G1293" i="33"/>
  <c r="G1899" i="33"/>
  <c r="C1049" i="33"/>
  <c r="M1031" i="33"/>
  <c r="G1953" i="33"/>
  <c r="M615" i="33"/>
  <c r="C633" i="33"/>
  <c r="D1909" i="33"/>
  <c r="G1049" i="33"/>
  <c r="M319" i="33"/>
  <c r="C337" i="33"/>
  <c r="F181" i="33"/>
  <c r="G181" i="33"/>
  <c r="K1953" i="33"/>
  <c r="I737" i="33"/>
  <c r="I633" i="33"/>
  <c r="F233" i="33"/>
  <c r="K1909" i="33"/>
  <c r="H1153" i="33"/>
  <c r="L1049" i="33"/>
  <c r="E441" i="33"/>
  <c r="J181" i="33"/>
  <c r="I2057" i="33"/>
  <c r="I841" i="33"/>
  <c r="D633" i="33"/>
  <c r="J233" i="33"/>
  <c r="H1501" i="33"/>
  <c r="F1397" i="33"/>
  <c r="J1293" i="33"/>
  <c r="J1899" i="33"/>
  <c r="E1153" i="33"/>
  <c r="L1153" i="33"/>
  <c r="I441" i="33"/>
  <c r="K337" i="33"/>
  <c r="J337" i="33"/>
  <c r="E181" i="33"/>
  <c r="J2737" i="33"/>
  <c r="M2553" i="33"/>
  <c r="I2737" i="33"/>
  <c r="K2561" i="33"/>
  <c r="D2509" i="33"/>
  <c r="D2421" i="33"/>
  <c r="C1865" i="33"/>
  <c r="M1847" i="33"/>
  <c r="C1761" i="33"/>
  <c r="M1743" i="33"/>
  <c r="I581" i="33"/>
  <c r="G1761" i="33"/>
  <c r="J1657" i="33"/>
  <c r="I2317" i="33"/>
  <c r="F2109" i="33"/>
  <c r="K685" i="33"/>
  <c r="C2317" i="33"/>
  <c r="M2299" i="33"/>
  <c r="H2213" i="33"/>
  <c r="C2109" i="33"/>
  <c r="M2091" i="33"/>
  <c r="H2005" i="33"/>
  <c r="D1865" i="33"/>
  <c r="K1657" i="33"/>
  <c r="C1553" i="33"/>
  <c r="M1535" i="33"/>
  <c r="F1449" i="33"/>
  <c r="M277" i="33"/>
  <c r="M1187" i="33"/>
  <c r="C1205" i="33"/>
  <c r="M475" i="33"/>
  <c r="C493" i="33"/>
  <c r="D1657" i="33"/>
  <c r="M1441" i="33"/>
  <c r="M1197" i="33"/>
  <c r="D389" i="33"/>
  <c r="G285" i="33"/>
  <c r="H1657" i="33"/>
  <c r="F1553" i="33"/>
  <c r="J1345" i="33"/>
  <c r="L1205" i="33"/>
  <c r="K997" i="33"/>
  <c r="E493" i="33"/>
  <c r="L285" i="33"/>
  <c r="J285" i="33"/>
  <c r="AR20" i="32"/>
  <c r="BD20" i="32" s="1"/>
  <c r="AT20" i="32"/>
  <c r="BF20" i="32" s="1"/>
  <c r="AW20" i="32"/>
  <c r="BI20" i="32" s="1"/>
  <c r="AS20" i="32"/>
  <c r="BE20" i="32" s="1"/>
  <c r="F4227" i="33"/>
  <c r="I4227" i="33"/>
  <c r="C4227" i="33"/>
  <c r="C4237" i="33"/>
  <c r="D4237" i="33"/>
  <c r="I4237" i="33"/>
  <c r="G4227" i="33"/>
  <c r="J4227" i="33"/>
  <c r="H4237" i="33"/>
  <c r="J4237" i="33"/>
  <c r="P19" i="35"/>
  <c r="E19" i="35"/>
  <c r="C4224" i="33"/>
  <c r="C4258" i="33"/>
  <c r="H4227" i="33"/>
  <c r="L4227" i="33"/>
  <c r="K4227" i="33"/>
  <c r="G4237" i="33"/>
  <c r="E4227" i="33"/>
  <c r="D4227" i="33"/>
  <c r="F4237" i="33"/>
  <c r="K4237" i="33"/>
  <c r="L4237" i="33"/>
  <c r="E4237" i="33"/>
  <c r="AV18" i="32"/>
  <c r="AT18" i="32"/>
  <c r="AY18" i="32"/>
  <c r="AX18" i="32"/>
  <c r="DA23" i="22"/>
  <c r="C14" i="25"/>
  <c r="C55" i="27"/>
  <c r="C347" i="34"/>
  <c r="C191" i="34"/>
  <c r="C87" i="34"/>
  <c r="C399" i="34"/>
  <c r="C243" i="34"/>
  <c r="C451" i="34"/>
  <c r="C295" i="34"/>
  <c r="C555" i="34"/>
  <c r="C503" i="34"/>
  <c r="C139" i="34"/>
  <c r="C35" i="34"/>
  <c r="C2628" i="33"/>
  <c r="C2400" i="33"/>
  <c r="C2348" i="33"/>
  <c r="C2592" i="33"/>
  <c r="C2540" i="33"/>
  <c r="C2296" i="33"/>
  <c r="C2244" i="33"/>
  <c r="C2716" i="33"/>
  <c r="C2488" i="33"/>
  <c r="C2452" i="33"/>
  <c r="C2140" i="33"/>
  <c r="C1984" i="33"/>
  <c r="C2088" i="33"/>
  <c r="C1932" i="33"/>
  <c r="C560" i="33"/>
  <c r="C2192" i="33"/>
  <c r="C2036" i="33"/>
  <c r="C1896" i="33"/>
  <c r="C1844" i="33"/>
  <c r="C1792" i="33"/>
  <c r="C1740" i="33"/>
  <c r="C1688" i="33"/>
  <c r="C1636" i="33"/>
  <c r="C1584" i="33"/>
  <c r="C1184" i="33"/>
  <c r="C1132" i="33"/>
  <c r="C1080" i="33"/>
  <c r="C1028" i="33"/>
  <c r="C976" i="33"/>
  <c r="C924" i="33"/>
  <c r="C872" i="33"/>
  <c r="C820" i="33"/>
  <c r="C524" i="33"/>
  <c r="C212" i="33"/>
  <c r="C612" i="33"/>
  <c r="C368" i="33"/>
  <c r="C716" i="33"/>
  <c r="C1324" i="33"/>
  <c r="C768" i="33"/>
  <c r="C316" i="33"/>
  <c r="C160" i="33"/>
  <c r="C1532" i="33"/>
  <c r="C1480" i="33"/>
  <c r="C1428" i="33"/>
  <c r="C1376" i="33"/>
  <c r="C1272" i="33"/>
  <c r="C1236" i="33"/>
  <c r="C664" i="33"/>
  <c r="C420" i="33"/>
  <c r="C108" i="33"/>
  <c r="C264" i="33"/>
  <c r="C472" i="33"/>
  <c r="AU18" i="32"/>
  <c r="L567" i="34"/>
  <c r="I567" i="34"/>
  <c r="J567" i="34"/>
  <c r="K557" i="34"/>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BD20" i="31"/>
  <c r="BP20" i="31" s="1"/>
  <c r="AZ22" i="31"/>
  <c r="BL22" i="31" s="1"/>
  <c r="AU19" i="31"/>
  <c r="BG19" i="31" s="1"/>
  <c r="BA20" i="31"/>
  <c r="BM20" i="31" s="1"/>
  <c r="AW22" i="31"/>
  <c r="BI22" i="31" s="1"/>
  <c r="AV19" i="31"/>
  <c r="BH19" i="31" s="1"/>
  <c r="BB20" i="31"/>
  <c r="BN20"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C20" i="31"/>
  <c r="BO20"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V18" i="31"/>
  <c r="BH18" i="31" s="1"/>
  <c r="BB19" i="31"/>
  <c r="BN19" i="31" s="1"/>
  <c r="AX21" i="31"/>
  <c r="BJ21" i="31" s="1"/>
  <c r="BD22" i="31"/>
  <c r="BP22" i="31" s="1"/>
  <c r="AY19" i="31"/>
  <c r="BK19" i="31" s="1"/>
  <c r="BA22" i="31"/>
  <c r="BM22" i="31" s="1"/>
  <c r="AY18" i="31"/>
  <c r="BK18" i="31" s="1"/>
  <c r="AZ19" i="31"/>
  <c r="BL19" i="31" s="1"/>
  <c r="AV21" i="31"/>
  <c r="BH21" i="31" s="1"/>
  <c r="AX24" i="31"/>
  <c r="BJ24" i="31" s="1"/>
  <c r="AX26" i="31"/>
  <c r="BJ26" i="31" s="1"/>
  <c r="AZ27" i="31"/>
  <c r="BL27" i="31" s="1"/>
  <c r="BD33" i="31"/>
  <c r="BP33" i="31" s="1"/>
  <c r="AZ35" i="31"/>
  <c r="BL35" i="31" s="1"/>
  <c r="AV37" i="31"/>
  <c r="BH37" i="31" s="1"/>
  <c r="BB38" i="31"/>
  <c r="BN38" i="31" s="1"/>
  <c r="BD41" i="31"/>
  <c r="BP41" i="31" s="1"/>
  <c r="AW19" i="31"/>
  <c r="BI19"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AZ18" i="31"/>
  <c r="BL18" i="31" s="1"/>
  <c r="BB21" i="31"/>
  <c r="BN21" i="31" s="1"/>
  <c r="AW18" i="31"/>
  <c r="BC19" i="31"/>
  <c r="BO19" i="31" s="1"/>
  <c r="AY21" i="31"/>
  <c r="BK21" i="31" s="1"/>
  <c r="AX18" i="31"/>
  <c r="BJ18" i="31" s="1"/>
  <c r="BD19" i="31"/>
  <c r="BP19"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A19" i="31"/>
  <c r="BM19"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BC18" i="31"/>
  <c r="BO18"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BD18" i="31"/>
  <c r="BP18" i="31" s="1"/>
  <c r="AZ20" i="31"/>
  <c r="BL20" i="31" s="1"/>
  <c r="AV22" i="31"/>
  <c r="BH22" i="31" s="1"/>
  <c r="BA18" i="31"/>
  <c r="BM18" i="31" s="1"/>
  <c r="AW20" i="31"/>
  <c r="BI20" i="31" s="1"/>
  <c r="BC21" i="31"/>
  <c r="BO21" i="31" s="1"/>
  <c r="BB18" i="31"/>
  <c r="BN18" i="31" s="1"/>
  <c r="AX20" i="31"/>
  <c r="BJ20"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Y20" i="31"/>
  <c r="BK20" i="31" s="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23" i="22"/>
  <c r="EW23" i="22"/>
  <c r="BE23" i="22"/>
  <c r="F15" i="32"/>
  <c r="I15" i="31"/>
  <c r="J23" i="22"/>
  <c r="AD43" i="32"/>
  <c r="AD38" i="32"/>
  <c r="AD40" i="32"/>
  <c r="AD28" i="32"/>
  <c r="AD36" i="32"/>
  <c r="AD32" i="32"/>
  <c r="AP41" i="32"/>
  <c r="AP46" i="32"/>
  <c r="AD27" i="32"/>
  <c r="AD31" i="32"/>
  <c r="AP43" i="32"/>
  <c r="AD46" i="32"/>
  <c r="AD29" i="32"/>
  <c r="AD26" i="32"/>
  <c r="BD47" i="32"/>
  <c r="BD26"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G18" i="31"/>
  <c r="BI47" i="31"/>
  <c r="BG23" i="31"/>
  <c r="BO26" i="31"/>
  <c r="BG34" i="31"/>
  <c r="BG21" i="31"/>
  <c r="BH24" i="31"/>
  <c r="BG33" i="31"/>
  <c r="BG45" i="31"/>
  <c r="AG20" i="31"/>
  <c r="BH20" i="31"/>
  <c r="BO27" i="31"/>
  <c r="BH28" i="31"/>
  <c r="BG39" i="31"/>
  <c r="BP36" i="31"/>
  <c r="BG29" i="31"/>
  <c r="BG37" i="31"/>
  <c r="BH29" i="31"/>
  <c r="BG25" i="31"/>
  <c r="BJ46" i="31"/>
  <c r="AG25" i="31"/>
  <c r="BG38" i="31"/>
  <c r="BG20" i="31"/>
  <c r="BJ48" i="31"/>
  <c r="BG41" i="31"/>
  <c r="BJ19"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S20" i="31"/>
  <c r="AG45" i="31"/>
  <c r="AS24" i="31"/>
  <c r="AS34" i="31"/>
  <c r="AG24" i="31"/>
  <c r="AS49" i="31"/>
  <c r="AS41" i="31"/>
  <c r="AS38" i="31"/>
  <c r="AG22" i="31"/>
  <c r="AG18" i="31"/>
  <c r="AG34" i="31"/>
  <c r="AS31" i="31"/>
  <c r="AS36" i="31"/>
  <c r="AS21" i="31"/>
  <c r="AS19" i="31"/>
  <c r="AG40" i="31"/>
  <c r="AG48" i="31"/>
  <c r="AS33" i="31"/>
  <c r="AS29" i="31"/>
  <c r="AS30" i="31"/>
  <c r="AG21" i="31"/>
  <c r="AG36" i="31"/>
  <c r="AG19" i="31"/>
  <c r="AS42" i="31"/>
  <c r="AS26" i="31"/>
  <c r="AS44" i="31"/>
  <c r="AS40" i="31"/>
  <c r="AS18" i="31"/>
  <c r="AG28" i="31"/>
  <c r="AS45" i="31"/>
  <c r="AS37" i="31"/>
  <c r="AS46" i="31"/>
  <c r="G16" i="24"/>
  <c r="P23" i="22"/>
  <c r="L23" i="22"/>
  <c r="FI23" i="22"/>
  <c r="EK23" i="22"/>
  <c r="DM23" i="22"/>
  <c r="CO23" i="22"/>
  <c r="BQ23" i="22"/>
  <c r="AS23" i="22"/>
  <c r="O23" i="22"/>
  <c r="K23" i="22"/>
  <c r="H23" i="22"/>
  <c r="N23" i="22"/>
  <c r="I23" i="22"/>
  <c r="AG23" i="22"/>
  <c r="CC23" i="22"/>
  <c r="DY23" i="22"/>
  <c r="H102" i="24"/>
  <c r="H17" i="24" s="1"/>
  <c r="I102" i="24"/>
  <c r="I17" i="24" s="1"/>
  <c r="J102" i="24"/>
  <c r="J17" i="24" s="1"/>
  <c r="K102" i="24"/>
  <c r="K17" i="24" s="1"/>
  <c r="L102" i="24"/>
  <c r="L17" i="24" s="1"/>
  <c r="M102" i="24"/>
  <c r="M17" i="24" s="1"/>
  <c r="N102" i="24"/>
  <c r="N17" i="24" s="1"/>
  <c r="O102" i="24"/>
  <c r="O17" i="24" s="1"/>
  <c r="P102" i="24"/>
  <c r="P17" i="24" s="1"/>
  <c r="G102" i="24"/>
  <c r="G17" i="24" s="1"/>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O2" i="24"/>
  <c r="AD25" i="22"/>
  <c r="Q18" i="24"/>
  <c r="H11"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C7" i="24"/>
  <c r="C6" i="24"/>
  <c r="C4" i="24"/>
  <c r="B19" i="24"/>
  <c r="B21" i="24"/>
  <c r="B22" i="24"/>
  <c r="B37" i="24"/>
  <c r="B38" i="24"/>
  <c r="B39" i="24"/>
  <c r="B40" i="24"/>
  <c r="B41" i="24"/>
  <c r="B42" i="24"/>
  <c r="B43" i="24"/>
  <c r="B44" i="24"/>
  <c r="B45" i="24"/>
  <c r="B46" i="24"/>
  <c r="B47" i="24"/>
  <c r="B48"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N2" i="22"/>
  <c r="FJ18" i="22"/>
  <c r="EX18" i="22"/>
  <c r="EL18" i="22"/>
  <c r="J2613" i="33" l="1"/>
  <c r="M3517" i="33"/>
  <c r="G2613" i="33"/>
  <c r="M3569" i="33"/>
  <c r="M4089" i="33"/>
  <c r="M2841" i="33"/>
  <c r="S101" i="24"/>
  <c r="R101" i="24"/>
  <c r="S93" i="24"/>
  <c r="R93" i="24"/>
  <c r="R89" i="24"/>
  <c r="S89" i="24"/>
  <c r="S81" i="24"/>
  <c r="R81" i="24"/>
  <c r="S73" i="24"/>
  <c r="R73" i="24"/>
  <c r="S65" i="24"/>
  <c r="R65" i="24"/>
  <c r="R100" i="24"/>
  <c r="S100" i="24"/>
  <c r="R96" i="24"/>
  <c r="S96" i="24"/>
  <c r="S92" i="24"/>
  <c r="R92" i="24"/>
  <c r="S88" i="24"/>
  <c r="R88" i="24"/>
  <c r="R84" i="24"/>
  <c r="S84" i="24"/>
  <c r="S80" i="24"/>
  <c r="R80" i="24"/>
  <c r="S76" i="24"/>
  <c r="R76" i="24"/>
  <c r="S72" i="24"/>
  <c r="R72" i="24"/>
  <c r="R68" i="24"/>
  <c r="S68" i="24"/>
  <c r="R64" i="24"/>
  <c r="S64" i="24"/>
  <c r="S60" i="24"/>
  <c r="R60" i="24"/>
  <c r="S56" i="24"/>
  <c r="R56" i="24"/>
  <c r="R52" i="24"/>
  <c r="S52" i="24"/>
  <c r="R47" i="24"/>
  <c r="S47" i="24"/>
  <c r="R43" i="24"/>
  <c r="S43" i="24"/>
  <c r="S39" i="24"/>
  <c r="R39" i="24"/>
  <c r="S21" i="24"/>
  <c r="R21" i="24"/>
  <c r="D4120" i="33"/>
  <c r="D3912" i="33"/>
  <c r="D3704" i="33"/>
  <c r="D3496" i="33"/>
  <c r="D3288" i="33"/>
  <c r="D3080" i="33"/>
  <c r="D2872" i="33"/>
  <c r="D4016" i="33"/>
  <c r="D4068" i="33"/>
  <c r="D3860" i="33"/>
  <c r="D3652" i="33"/>
  <c r="D3444" i="33"/>
  <c r="D3236" i="33"/>
  <c r="D3028" i="33"/>
  <c r="D2664" i="33"/>
  <c r="D2768" i="33"/>
  <c r="D3548" i="33"/>
  <c r="D2924" i="33"/>
  <c r="D4172" i="33"/>
  <c r="D3808" i="33"/>
  <c r="D3600" i="33"/>
  <c r="D3392" i="33"/>
  <c r="D3184" i="33"/>
  <c r="D2976" i="33"/>
  <c r="D3756" i="33"/>
  <c r="D3340" i="33"/>
  <c r="D3132" i="33"/>
  <c r="D2820" i="33"/>
  <c r="D3964" i="33"/>
  <c r="I4068" i="33"/>
  <c r="I3860" i="33"/>
  <c r="I3652" i="33"/>
  <c r="I3444" i="33"/>
  <c r="I3236" i="33"/>
  <c r="I3028" i="33"/>
  <c r="I2664" i="33"/>
  <c r="I2768" i="33"/>
  <c r="I4016" i="33"/>
  <c r="I3808" i="33"/>
  <c r="I3600" i="33"/>
  <c r="I3392" i="33"/>
  <c r="I3184" i="33"/>
  <c r="I2976" i="33"/>
  <c r="I4172" i="33"/>
  <c r="I3964" i="33"/>
  <c r="I3912" i="33"/>
  <c r="I3704" i="33"/>
  <c r="I3548" i="33"/>
  <c r="I3496" i="33"/>
  <c r="I3288" i="33"/>
  <c r="I3132" i="33"/>
  <c r="I2872" i="33"/>
  <c r="I2820" i="33"/>
  <c r="I4120" i="33"/>
  <c r="I3756" i="33"/>
  <c r="I3340" i="33"/>
  <c r="I3080" i="33"/>
  <c r="I2924" i="33"/>
  <c r="M3205" i="33"/>
  <c r="M3829" i="33"/>
  <c r="M3465" i="33"/>
  <c r="M3673" i="33"/>
  <c r="M3933" i="33"/>
  <c r="M3101" i="33"/>
  <c r="M3881" i="33"/>
  <c r="S99" i="24"/>
  <c r="R99" i="24"/>
  <c r="R87" i="24"/>
  <c r="S87" i="24"/>
  <c r="S79" i="24"/>
  <c r="R79" i="24"/>
  <c r="S71" i="24"/>
  <c r="R71" i="24"/>
  <c r="S63" i="24"/>
  <c r="R63" i="24"/>
  <c r="R55" i="24"/>
  <c r="S55" i="24"/>
  <c r="R51" i="24"/>
  <c r="S51" i="24"/>
  <c r="R46" i="24"/>
  <c r="S46" i="24"/>
  <c r="R42" i="24"/>
  <c r="S42" i="24"/>
  <c r="S38" i="24"/>
  <c r="R38" i="24"/>
  <c r="S19" i="24"/>
  <c r="R19" i="24"/>
  <c r="D3092" i="33"/>
  <c r="I3508" i="33"/>
  <c r="J3716" i="33"/>
  <c r="K3498" i="33"/>
  <c r="H3290" i="33"/>
  <c r="J2884" i="33"/>
  <c r="C3290" i="33"/>
  <c r="L3082" i="33"/>
  <c r="D2884" i="33"/>
  <c r="L3706" i="33"/>
  <c r="C3508" i="33"/>
  <c r="C3300" i="33"/>
  <c r="G3092" i="33"/>
  <c r="J3290" i="33"/>
  <c r="K3300" i="33"/>
  <c r="K3092" i="33"/>
  <c r="C3716" i="33"/>
  <c r="I3498" i="33"/>
  <c r="I3516" i="33" s="1"/>
  <c r="F3082" i="33"/>
  <c r="F2874" i="33"/>
  <c r="E2874" i="33"/>
  <c r="L2874" i="33"/>
  <c r="L3092" i="33"/>
  <c r="I3706" i="33"/>
  <c r="G3498" i="33"/>
  <c r="C3612" i="33"/>
  <c r="F3144" i="33"/>
  <c r="C3144" i="33"/>
  <c r="K3976" i="33"/>
  <c r="I4132" i="33"/>
  <c r="J3196" i="33"/>
  <c r="E3196" i="33"/>
  <c r="I3602" i="33"/>
  <c r="J3966" i="33"/>
  <c r="I3976" i="33"/>
  <c r="H4132" i="33"/>
  <c r="L3196" i="33"/>
  <c r="G3602" i="33"/>
  <c r="K3612" i="33"/>
  <c r="H3144" i="33"/>
  <c r="G3976" i="33"/>
  <c r="C4132" i="33"/>
  <c r="I3186" i="33"/>
  <c r="J3602" i="33"/>
  <c r="H3602" i="33"/>
  <c r="L3144" i="33"/>
  <c r="C3976" i="33"/>
  <c r="K4132" i="33"/>
  <c r="E4122" i="33"/>
  <c r="H3186" i="33"/>
  <c r="J4018" i="33"/>
  <c r="I4018" i="33"/>
  <c r="D2926" i="33"/>
  <c r="K3352" i="33"/>
  <c r="L3768" i="33"/>
  <c r="J4184" i="33"/>
  <c r="I4184" i="33"/>
  <c r="G3030" i="33"/>
  <c r="H4028" i="33"/>
  <c r="F2926" i="33"/>
  <c r="G2936" i="33"/>
  <c r="E3352" i="33"/>
  <c r="I3768" i="33"/>
  <c r="D4174" i="33"/>
  <c r="K4184" i="33"/>
  <c r="H3040" i="33"/>
  <c r="C4028" i="33"/>
  <c r="D4028" i="33"/>
  <c r="C3342" i="33"/>
  <c r="E3342" i="33"/>
  <c r="E3360" i="33" s="1"/>
  <c r="I3758" i="33"/>
  <c r="I3776" i="33" s="1"/>
  <c r="G4184" i="33"/>
  <c r="K3030" i="33"/>
  <c r="G4028" i="33"/>
  <c r="E2936" i="33"/>
  <c r="L2926" i="33"/>
  <c r="I3342" i="33"/>
  <c r="F3758" i="33"/>
  <c r="C4174" i="33"/>
  <c r="J3030" i="33"/>
  <c r="L3040" i="33"/>
  <c r="G3446" i="33"/>
  <c r="H3872" i="33"/>
  <c r="J2988" i="33"/>
  <c r="I2978" i="33"/>
  <c r="F3560" i="33"/>
  <c r="C3550" i="33"/>
  <c r="C3248" i="33"/>
  <c r="H3664" i="33"/>
  <c r="J4070" i="33"/>
  <c r="L4080" i="33"/>
  <c r="I3446" i="33"/>
  <c r="C3872" i="33"/>
  <c r="G2988" i="33"/>
  <c r="J3550" i="33"/>
  <c r="H3560" i="33"/>
  <c r="K2822" i="33"/>
  <c r="J3248" i="33"/>
  <c r="C3664" i="33"/>
  <c r="K4080" i="33"/>
  <c r="F3404" i="33"/>
  <c r="E2718" i="33"/>
  <c r="K3914" i="33"/>
  <c r="J2780" i="33"/>
  <c r="L2780" i="33"/>
  <c r="H3820" i="33"/>
  <c r="I3456" i="33"/>
  <c r="G3456" i="33"/>
  <c r="K3872" i="33"/>
  <c r="E2988" i="33"/>
  <c r="J2832" i="33"/>
  <c r="D2822" i="33"/>
  <c r="J3862" i="33"/>
  <c r="H3862" i="33"/>
  <c r="D2978" i="33"/>
  <c r="G3550" i="33"/>
  <c r="F2832" i="33"/>
  <c r="G2832" i="33"/>
  <c r="G3248" i="33"/>
  <c r="F3664" i="33"/>
  <c r="H4080" i="33"/>
  <c r="J3394" i="33"/>
  <c r="I3394" i="33"/>
  <c r="J2728" i="33"/>
  <c r="F3654" i="33"/>
  <c r="C3404" i="33"/>
  <c r="D2728" i="33"/>
  <c r="H2780" i="33"/>
  <c r="C3810" i="33"/>
  <c r="D2676" i="33"/>
  <c r="F2770" i="33"/>
  <c r="G2728" i="33"/>
  <c r="L3810" i="33"/>
  <c r="E3238" i="33"/>
  <c r="E3394" i="33"/>
  <c r="L2718" i="33"/>
  <c r="D3924" i="33"/>
  <c r="I2770" i="33"/>
  <c r="D3810" i="33"/>
  <c r="H2676" i="33"/>
  <c r="K2718" i="33"/>
  <c r="I3924" i="33"/>
  <c r="C3924" i="33"/>
  <c r="E2676" i="33"/>
  <c r="I3664" i="33"/>
  <c r="I2718" i="33"/>
  <c r="L2676" i="33"/>
  <c r="H3238" i="33"/>
  <c r="I4070" i="33"/>
  <c r="F3810" i="33"/>
  <c r="L3290" i="33"/>
  <c r="H2874" i="33"/>
  <c r="G3706" i="33"/>
  <c r="D3508" i="33"/>
  <c r="I3290" i="33"/>
  <c r="K2874" i="33"/>
  <c r="E3498" i="33"/>
  <c r="C2884" i="33"/>
  <c r="K2884" i="33"/>
  <c r="E3706" i="33"/>
  <c r="G3508" i="33"/>
  <c r="J3092" i="33"/>
  <c r="D3290" i="33"/>
  <c r="E3290" i="33"/>
  <c r="I3716" i="33"/>
  <c r="H3300" i="33"/>
  <c r="G3716" i="33"/>
  <c r="K3508" i="33"/>
  <c r="J3082" i="33"/>
  <c r="G2884" i="33"/>
  <c r="D2874" i="33"/>
  <c r="D3300" i="33"/>
  <c r="J3706" i="33"/>
  <c r="H3706" i="33"/>
  <c r="C3498" i="33"/>
  <c r="D3602" i="33"/>
  <c r="H3134" i="33"/>
  <c r="K3134" i="33"/>
  <c r="E3966" i="33"/>
  <c r="H4122" i="33"/>
  <c r="H4140" i="33" s="1"/>
  <c r="F3196" i="33"/>
  <c r="F3602" i="33"/>
  <c r="C3134" i="33"/>
  <c r="D3966" i="33"/>
  <c r="H3976" i="33"/>
  <c r="E4132" i="33"/>
  <c r="C3186" i="33"/>
  <c r="E3612" i="33"/>
  <c r="C3602" i="33"/>
  <c r="I3134" i="33"/>
  <c r="L3966" i="33"/>
  <c r="L4132" i="33"/>
  <c r="K3196" i="33"/>
  <c r="H3612" i="33"/>
  <c r="F3134" i="33"/>
  <c r="F3152" i="33" s="1"/>
  <c r="D3144" i="33"/>
  <c r="C3966" i="33"/>
  <c r="I4122" i="33"/>
  <c r="I4140" i="33" s="1"/>
  <c r="E3186" i="33"/>
  <c r="I3196" i="33"/>
  <c r="G4018" i="33"/>
  <c r="E4018" i="33"/>
  <c r="I2936" i="33"/>
  <c r="G3352" i="33"/>
  <c r="H3768" i="33"/>
  <c r="F4184" i="33"/>
  <c r="E4174" i="33"/>
  <c r="G3040" i="33"/>
  <c r="K4018" i="33"/>
  <c r="C2936" i="33"/>
  <c r="C2926" i="33"/>
  <c r="K3342" i="33"/>
  <c r="D3768" i="33"/>
  <c r="D4184" i="33"/>
  <c r="J3040" i="33"/>
  <c r="I3040" i="33"/>
  <c r="D4018" i="33"/>
  <c r="J2936" i="33"/>
  <c r="L3342" i="33"/>
  <c r="F3768" i="33"/>
  <c r="C3768" i="33"/>
  <c r="H4184" i="33"/>
  <c r="D3030" i="33"/>
  <c r="C4018" i="33"/>
  <c r="E2926" i="33"/>
  <c r="F3352" i="33"/>
  <c r="G3342" i="33"/>
  <c r="G3768" i="33"/>
  <c r="L4174" i="33"/>
  <c r="C3030" i="33"/>
  <c r="I3030" i="33"/>
  <c r="L3446" i="33"/>
  <c r="D3862" i="33"/>
  <c r="F2988" i="33"/>
  <c r="E2978" i="33"/>
  <c r="D3550" i="33"/>
  <c r="K2832" i="33"/>
  <c r="C3654" i="33"/>
  <c r="E3654" i="33"/>
  <c r="C4080" i="33"/>
  <c r="D3456" i="33"/>
  <c r="J3872" i="33"/>
  <c r="E3872" i="33"/>
  <c r="L2988" i="33"/>
  <c r="F3550" i="33"/>
  <c r="F2822" i="33"/>
  <c r="L2822" i="33"/>
  <c r="K3238" i="33"/>
  <c r="K3664" i="33"/>
  <c r="K4070" i="33"/>
  <c r="D3394" i="33"/>
  <c r="F2718" i="33"/>
  <c r="E3914" i="33"/>
  <c r="D2780" i="33"/>
  <c r="K3820" i="33"/>
  <c r="E3810" i="33"/>
  <c r="E3446" i="33"/>
  <c r="F3872" i="33"/>
  <c r="K3862" i="33"/>
  <c r="L3560" i="33"/>
  <c r="E2822" i="33"/>
  <c r="F3248" i="33"/>
  <c r="F3862" i="33"/>
  <c r="F2978" i="33"/>
  <c r="J3560" i="33"/>
  <c r="E3560" i="33"/>
  <c r="J2822" i="33"/>
  <c r="J2840" i="33" s="1"/>
  <c r="D2832" i="33"/>
  <c r="G3238" i="33"/>
  <c r="G3654" i="33"/>
  <c r="D4070" i="33"/>
  <c r="H3394" i="33"/>
  <c r="G3404" i="33"/>
  <c r="K2728" i="33"/>
  <c r="F4070" i="33"/>
  <c r="J2718" i="33"/>
  <c r="J2736" i="33" s="1"/>
  <c r="H3914" i="33"/>
  <c r="C2780" i="33"/>
  <c r="C3820" i="33"/>
  <c r="G2666" i="33"/>
  <c r="E2780" i="33"/>
  <c r="L3924" i="33"/>
  <c r="D2666" i="33"/>
  <c r="L3664" i="33"/>
  <c r="E3404" i="33"/>
  <c r="F3924" i="33"/>
  <c r="H3924" i="33"/>
  <c r="D2770" i="33"/>
  <c r="L3820" i="33"/>
  <c r="G2676" i="33"/>
  <c r="J3914" i="33"/>
  <c r="E2770" i="33"/>
  <c r="I2780" i="33"/>
  <c r="E3248" i="33"/>
  <c r="H4070" i="33"/>
  <c r="F2728" i="33"/>
  <c r="G3924" i="33"/>
  <c r="D3248" i="33"/>
  <c r="K3404" i="33"/>
  <c r="I3820" i="33"/>
  <c r="D3706" i="33"/>
  <c r="E3508" i="33"/>
  <c r="J3498" i="33"/>
  <c r="G3290" i="33"/>
  <c r="E3082" i="33"/>
  <c r="H3092" i="33"/>
  <c r="D3498" i="33"/>
  <c r="I2884" i="33"/>
  <c r="H3082" i="33"/>
  <c r="H3716" i="33"/>
  <c r="G3300" i="33"/>
  <c r="I2874" i="33"/>
  <c r="I2892" i="33" s="1"/>
  <c r="G3082" i="33"/>
  <c r="G2874" i="33"/>
  <c r="G2892" i="33" s="1"/>
  <c r="C3092" i="33"/>
  <c r="L3508" i="33"/>
  <c r="E3716" i="33"/>
  <c r="K3290" i="33"/>
  <c r="J2874" i="33"/>
  <c r="D3082" i="33"/>
  <c r="K3082" i="33"/>
  <c r="I3092" i="33"/>
  <c r="F3706" i="33"/>
  <c r="J3508" i="33"/>
  <c r="H3498" i="33"/>
  <c r="I3612" i="33"/>
  <c r="E3144" i="33"/>
  <c r="F3966" i="33"/>
  <c r="I3966" i="33"/>
  <c r="D4132" i="33"/>
  <c r="G3196" i="33"/>
  <c r="G3612" i="33"/>
  <c r="L3134" i="33"/>
  <c r="E3976" i="33"/>
  <c r="F4132" i="33"/>
  <c r="K4122" i="33"/>
  <c r="K4140" i="33" s="1"/>
  <c r="J3612" i="33"/>
  <c r="L3612" i="33"/>
  <c r="J3144" i="33"/>
  <c r="J3976" i="33"/>
  <c r="G3966" i="33"/>
  <c r="G3984" i="33" s="1"/>
  <c r="F3186" i="33"/>
  <c r="H3196" i="33"/>
  <c r="K3602" i="33"/>
  <c r="K3144" i="33"/>
  <c r="G3134" i="33"/>
  <c r="D3976" i="33"/>
  <c r="L4122" i="33"/>
  <c r="L4140" i="33" s="1"/>
  <c r="J3186" i="33"/>
  <c r="D3196" i="33"/>
  <c r="E4028" i="33"/>
  <c r="F2936" i="33"/>
  <c r="J3342" i="33"/>
  <c r="D3342" i="33"/>
  <c r="L3758" i="33"/>
  <c r="L3776" i="33" s="1"/>
  <c r="K4174" i="33"/>
  <c r="F3040" i="33"/>
  <c r="J3446" i="33"/>
  <c r="L4018" i="33"/>
  <c r="H2926" i="33"/>
  <c r="J3352" i="33"/>
  <c r="K3758" i="33"/>
  <c r="J4174" i="33"/>
  <c r="G4174" i="33"/>
  <c r="G4192" i="33" s="1"/>
  <c r="D3040" i="33"/>
  <c r="J3456" i="33"/>
  <c r="I4028" i="33"/>
  <c r="L2936" i="33"/>
  <c r="I3352" i="33"/>
  <c r="D3758" i="33"/>
  <c r="C3758" i="33"/>
  <c r="F3030" i="33"/>
  <c r="F4018" i="33"/>
  <c r="H4018" i="33"/>
  <c r="D2936" i="33"/>
  <c r="L3352" i="33"/>
  <c r="D3352" i="33"/>
  <c r="H3758" i="33"/>
  <c r="H4174" i="33"/>
  <c r="L3030" i="33"/>
  <c r="K3040" i="33"/>
  <c r="L3456" i="33"/>
  <c r="G3872" i="33"/>
  <c r="C2978" i="33"/>
  <c r="C2988" i="33"/>
  <c r="K3560" i="33"/>
  <c r="H2832" i="33"/>
  <c r="L3654" i="33"/>
  <c r="L3672" i="33" s="1"/>
  <c r="D3654" i="33"/>
  <c r="E4070" i="33"/>
  <c r="E3456" i="33"/>
  <c r="C3862" i="33"/>
  <c r="I3862" i="33"/>
  <c r="H2978" i="33"/>
  <c r="G3560" i="33"/>
  <c r="C2832" i="33"/>
  <c r="E2832" i="33"/>
  <c r="K3248" i="33"/>
  <c r="H3654" i="33"/>
  <c r="D4080" i="33"/>
  <c r="G3394" i="33"/>
  <c r="G3412" i="33" s="1"/>
  <c r="L2728" i="33"/>
  <c r="G3914" i="33"/>
  <c r="C2770" i="33"/>
  <c r="D3820" i="33"/>
  <c r="F2666" i="33"/>
  <c r="K3456" i="33"/>
  <c r="I3872" i="33"/>
  <c r="D2988" i="33"/>
  <c r="D3560" i="33"/>
  <c r="I2822" i="33"/>
  <c r="F3446" i="33"/>
  <c r="D3872" i="33"/>
  <c r="K2978" i="33"/>
  <c r="K3550" i="33"/>
  <c r="E3550" i="33"/>
  <c r="G2822" i="33"/>
  <c r="J3238" i="33"/>
  <c r="J3256" i="33" s="1"/>
  <c r="C3238" i="33"/>
  <c r="E3664" i="33"/>
  <c r="E4080" i="33"/>
  <c r="I3404" i="33"/>
  <c r="I2728" i="33"/>
  <c r="I3248" i="33"/>
  <c r="J3404" i="33"/>
  <c r="H2718" i="33"/>
  <c r="L3914" i="33"/>
  <c r="F3820" i="33"/>
  <c r="C2666" i="33"/>
  <c r="H2666" i="33"/>
  <c r="J3810" i="33"/>
  <c r="L2770" i="33"/>
  <c r="D3238" i="33"/>
  <c r="G4080" i="33"/>
  <c r="H3404" i="33"/>
  <c r="F3914" i="33"/>
  <c r="F2780" i="33"/>
  <c r="K2780" i="33"/>
  <c r="G3820" i="33"/>
  <c r="I2666" i="33"/>
  <c r="I3914" i="33"/>
  <c r="I3810" i="33"/>
  <c r="J2676" i="33"/>
  <c r="J3664" i="33"/>
  <c r="C4070" i="33"/>
  <c r="H2770" i="33"/>
  <c r="J2770" i="33"/>
  <c r="K3654" i="33"/>
  <c r="L3394" i="33"/>
  <c r="F2676" i="33"/>
  <c r="E2884" i="33"/>
  <c r="K3716" i="33"/>
  <c r="H3508" i="33"/>
  <c r="E3300" i="33"/>
  <c r="F3092" i="33"/>
  <c r="K3706" i="33"/>
  <c r="K3724" i="33" s="1"/>
  <c r="E3092" i="33"/>
  <c r="C2874" i="33"/>
  <c r="C3706" i="33"/>
  <c r="L3716" i="33"/>
  <c r="L3300" i="33"/>
  <c r="L2884" i="33"/>
  <c r="C3082" i="33"/>
  <c r="H2884" i="33"/>
  <c r="I3082" i="33"/>
  <c r="F3716" i="33"/>
  <c r="F3498" i="33"/>
  <c r="F3290" i="33"/>
  <c r="F2884" i="33"/>
  <c r="I3300" i="33"/>
  <c r="F3300" i="33"/>
  <c r="J3300" i="33"/>
  <c r="D3716" i="33"/>
  <c r="F3508" i="33"/>
  <c r="L3498" i="33"/>
  <c r="J3134" i="33"/>
  <c r="E3134" i="33"/>
  <c r="K3966" i="33"/>
  <c r="K3984" i="33" s="1"/>
  <c r="G4122" i="33"/>
  <c r="D4122" i="33"/>
  <c r="C3196" i="33"/>
  <c r="E3602" i="33"/>
  <c r="D3134" i="33"/>
  <c r="H3966" i="33"/>
  <c r="J4122" i="33"/>
  <c r="C4122" i="33"/>
  <c r="F3612" i="33"/>
  <c r="L3602" i="33"/>
  <c r="I3144" i="33"/>
  <c r="F3976" i="33"/>
  <c r="J4132" i="33"/>
  <c r="K3186" i="33"/>
  <c r="L3186" i="33"/>
  <c r="L3204" i="33" s="1"/>
  <c r="D3612" i="33"/>
  <c r="G3144" i="33"/>
  <c r="L3976" i="33"/>
  <c r="F4122" i="33"/>
  <c r="G4132" i="33"/>
  <c r="D3186" i="33"/>
  <c r="G3186" i="33"/>
  <c r="L4028" i="33"/>
  <c r="H2936" i="33"/>
  <c r="F3342" i="33"/>
  <c r="J3768" i="33"/>
  <c r="G3758" i="33"/>
  <c r="I4174" i="33"/>
  <c r="I4192" i="33" s="1"/>
  <c r="E3040" i="33"/>
  <c r="F4028" i="33"/>
  <c r="J2926" i="33"/>
  <c r="I2926" i="33"/>
  <c r="H3342" i="33"/>
  <c r="E3758" i="33"/>
  <c r="F4174" i="33"/>
  <c r="C4184" i="33"/>
  <c r="H3030" i="33"/>
  <c r="C3456" i="33"/>
  <c r="K4028" i="33"/>
  <c r="K2936" i="33"/>
  <c r="C3352" i="33"/>
  <c r="K3768" i="33"/>
  <c r="E3768" i="33"/>
  <c r="C3040" i="33"/>
  <c r="J4028" i="33"/>
  <c r="G2926" i="33"/>
  <c r="K2926" i="33"/>
  <c r="H3352" i="33"/>
  <c r="J3758" i="33"/>
  <c r="L4184" i="33"/>
  <c r="E4184" i="33"/>
  <c r="E3030" i="33"/>
  <c r="F3456" i="33"/>
  <c r="H3456" i="33"/>
  <c r="L3872" i="33"/>
  <c r="L2978" i="33"/>
  <c r="I2988" i="33"/>
  <c r="L3550" i="33"/>
  <c r="L3568" i="33" s="1"/>
  <c r="L3248" i="33"/>
  <c r="I3654" i="33"/>
  <c r="I3672" i="33" s="1"/>
  <c r="F4080" i="33"/>
  <c r="L4070" i="33"/>
  <c r="K3446" i="33"/>
  <c r="L3862" i="33"/>
  <c r="J2978" i="33"/>
  <c r="K2988" i="33"/>
  <c r="H3550" i="33"/>
  <c r="L2832" i="33"/>
  <c r="C2822" i="33"/>
  <c r="L3238" i="33"/>
  <c r="J4080" i="33"/>
  <c r="I4080" i="33"/>
  <c r="L3404" i="33"/>
  <c r="J3924" i="33"/>
  <c r="C3914" i="33"/>
  <c r="G2770" i="33"/>
  <c r="K3810" i="33"/>
  <c r="K3828" i="33" s="1"/>
  <c r="C3446" i="33"/>
  <c r="H3446" i="33"/>
  <c r="E3862" i="33"/>
  <c r="G2978" i="33"/>
  <c r="I3560" i="33"/>
  <c r="I2832" i="33"/>
  <c r="D3446" i="33"/>
  <c r="G3862" i="33"/>
  <c r="G3880" i="33" s="1"/>
  <c r="H2988" i="33"/>
  <c r="I3550" i="33"/>
  <c r="C3560" i="33"/>
  <c r="H2822" i="33"/>
  <c r="H2840" i="33" s="1"/>
  <c r="F3238" i="33"/>
  <c r="J3654" i="33"/>
  <c r="G3664" i="33"/>
  <c r="F3394" i="33"/>
  <c r="K3394" i="33"/>
  <c r="C2718" i="33"/>
  <c r="H3248" i="33"/>
  <c r="D3404" i="33"/>
  <c r="D2718" i="33"/>
  <c r="K2770" i="33"/>
  <c r="H3810" i="33"/>
  <c r="H3828" i="33" s="1"/>
  <c r="K2666" i="33"/>
  <c r="G2718" i="33"/>
  <c r="C2676" i="33"/>
  <c r="E3820" i="33"/>
  <c r="I3238" i="33"/>
  <c r="C3394" i="33"/>
  <c r="H2728" i="33"/>
  <c r="D3914" i="33"/>
  <c r="G2780" i="33"/>
  <c r="J3820" i="33"/>
  <c r="J2666" i="33"/>
  <c r="K2676" i="33"/>
  <c r="E3924" i="33"/>
  <c r="K3924" i="33"/>
  <c r="I2676" i="33"/>
  <c r="D3664" i="33"/>
  <c r="E2728" i="33"/>
  <c r="G3810" i="33"/>
  <c r="E2666" i="33"/>
  <c r="G4070" i="33"/>
  <c r="G4088" i="33" s="1"/>
  <c r="C2728" i="33"/>
  <c r="L2666" i="33"/>
  <c r="G4172" i="33"/>
  <c r="G3964" i="33"/>
  <c r="G3756" i="33"/>
  <c r="G3548" i="33"/>
  <c r="G3340" i="33"/>
  <c r="G3132" i="33"/>
  <c r="G2924" i="33"/>
  <c r="G2820" i="33"/>
  <c r="G4068" i="33"/>
  <c r="G3860" i="33"/>
  <c r="G4120" i="33"/>
  <c r="G3912" i="33"/>
  <c r="G3704" i="33"/>
  <c r="G3496" i="33"/>
  <c r="G3288" i="33"/>
  <c r="G3080" i="33"/>
  <c r="G2872" i="33"/>
  <c r="G4016" i="33"/>
  <c r="G3808" i="33"/>
  <c r="G3600" i="33"/>
  <c r="G3392" i="33"/>
  <c r="G3184" i="33"/>
  <c r="G2976" i="33"/>
  <c r="G3652" i="33"/>
  <c r="G3236" i="33"/>
  <c r="G2768" i="33"/>
  <c r="G3444" i="33"/>
  <c r="G3028" i="33"/>
  <c r="G2664" i="33"/>
  <c r="H4120" i="33"/>
  <c r="H3912" i="33"/>
  <c r="H3704" i="33"/>
  <c r="H3496" i="33"/>
  <c r="H3288" i="33"/>
  <c r="H3080" i="33"/>
  <c r="H2872" i="33"/>
  <c r="H4016" i="33"/>
  <c r="H4068" i="33"/>
  <c r="H3860" i="33"/>
  <c r="H3652" i="33"/>
  <c r="H3444" i="33"/>
  <c r="H3236" i="33"/>
  <c r="H3028" i="33"/>
  <c r="H2664" i="33"/>
  <c r="H2768" i="33"/>
  <c r="H4172" i="33"/>
  <c r="H3756" i="33"/>
  <c r="H3548" i="33"/>
  <c r="H3340" i="33"/>
  <c r="H3132" i="33"/>
  <c r="H2924" i="33"/>
  <c r="H2820" i="33"/>
  <c r="H3808" i="33"/>
  <c r="H3600" i="33"/>
  <c r="H3184" i="33"/>
  <c r="H3964" i="33"/>
  <c r="H3392" i="33"/>
  <c r="H2976" i="33"/>
  <c r="M3985" i="33"/>
  <c r="M4141" i="33"/>
  <c r="M2945" i="33"/>
  <c r="M3049" i="33"/>
  <c r="M3309" i="33"/>
  <c r="R95" i="24"/>
  <c r="S95" i="24"/>
  <c r="S91" i="24"/>
  <c r="R91" i="24"/>
  <c r="S83" i="24"/>
  <c r="R83" i="24"/>
  <c r="S75" i="24"/>
  <c r="R75" i="24"/>
  <c r="R67" i="24"/>
  <c r="S67" i="24"/>
  <c r="R59" i="24"/>
  <c r="S59" i="24"/>
  <c r="S98" i="24"/>
  <c r="R98" i="24"/>
  <c r="R94" i="24"/>
  <c r="S94" i="24"/>
  <c r="R90" i="24"/>
  <c r="S90" i="24"/>
  <c r="S86" i="24"/>
  <c r="R86" i="24"/>
  <c r="S82" i="24"/>
  <c r="R82" i="24"/>
  <c r="R78" i="24"/>
  <c r="S78" i="24"/>
  <c r="S74" i="24"/>
  <c r="R74" i="24"/>
  <c r="S70" i="24"/>
  <c r="R70" i="24"/>
  <c r="S66" i="24"/>
  <c r="R66" i="24"/>
  <c r="S62" i="24"/>
  <c r="R62" i="24"/>
  <c r="R58" i="24"/>
  <c r="S58" i="24"/>
  <c r="S54" i="24"/>
  <c r="R54" i="24"/>
  <c r="S50" i="24"/>
  <c r="R50" i="24"/>
  <c r="R45" i="24"/>
  <c r="S45" i="24"/>
  <c r="R41" i="24"/>
  <c r="S41" i="24"/>
  <c r="S37" i="24"/>
  <c r="R37" i="24"/>
  <c r="E4068" i="33"/>
  <c r="E3860" i="33"/>
  <c r="E3652" i="33"/>
  <c r="E3444" i="33"/>
  <c r="E3236" i="33"/>
  <c r="E3028" i="33"/>
  <c r="E2664" i="33"/>
  <c r="E2768" i="33"/>
  <c r="E4172" i="33"/>
  <c r="E4016" i="33"/>
  <c r="E3808" i="33"/>
  <c r="E3600" i="33"/>
  <c r="E3392" i="33"/>
  <c r="E3184" i="33"/>
  <c r="E2976" i="33"/>
  <c r="E3964" i="33"/>
  <c r="E3912" i="33"/>
  <c r="E3756" i="33"/>
  <c r="E3704" i="33"/>
  <c r="E3548" i="33"/>
  <c r="E3496" i="33"/>
  <c r="E3340" i="33"/>
  <c r="E3288" i="33"/>
  <c r="E3132" i="33"/>
  <c r="E3080" i="33"/>
  <c r="E2924" i="33"/>
  <c r="E2872" i="33"/>
  <c r="E2820" i="33"/>
  <c r="E4120" i="33"/>
  <c r="K4172" i="33"/>
  <c r="K3964" i="33"/>
  <c r="K3756" i="33"/>
  <c r="K3548" i="33"/>
  <c r="K3340" i="33"/>
  <c r="K3132" i="33"/>
  <c r="K2924" i="33"/>
  <c r="K2820" i="33"/>
  <c r="K4068" i="33"/>
  <c r="K3860" i="33"/>
  <c r="K4120" i="33"/>
  <c r="K3912" i="33"/>
  <c r="K3704" i="33"/>
  <c r="K3496" i="33"/>
  <c r="K3288" i="33"/>
  <c r="K3080" i="33"/>
  <c r="K2872" i="33"/>
  <c r="K3808" i="33"/>
  <c r="K3652" i="33"/>
  <c r="K3444" i="33"/>
  <c r="K3236" i="33"/>
  <c r="K3028" i="33"/>
  <c r="K2664" i="33"/>
  <c r="K3600" i="33"/>
  <c r="K3392" i="33"/>
  <c r="K3184" i="33"/>
  <c r="K2976" i="33"/>
  <c r="K4016" i="33"/>
  <c r="K2768" i="33"/>
  <c r="L4120" i="33"/>
  <c r="L3912" i="33"/>
  <c r="L3704" i="33"/>
  <c r="L3496" i="33"/>
  <c r="L3288" i="33"/>
  <c r="L3080" i="33"/>
  <c r="L2872" i="33"/>
  <c r="L4016" i="33"/>
  <c r="L4068" i="33"/>
  <c r="L3860" i="33"/>
  <c r="L3652" i="33"/>
  <c r="L3444" i="33"/>
  <c r="L3236" i="33"/>
  <c r="L3028" i="33"/>
  <c r="L2664" i="33"/>
  <c r="L2768" i="33"/>
  <c r="L3756" i="33"/>
  <c r="L3132" i="33"/>
  <c r="L2924" i="33"/>
  <c r="L3964" i="33"/>
  <c r="L3808" i="33"/>
  <c r="L3600" i="33"/>
  <c r="L3392" i="33"/>
  <c r="L3184" i="33"/>
  <c r="L2976" i="33"/>
  <c r="L3548" i="33"/>
  <c r="L3340" i="33"/>
  <c r="L2820" i="33"/>
  <c r="L4172" i="33"/>
  <c r="M3621" i="33"/>
  <c r="M2997" i="33"/>
  <c r="M3725" i="33"/>
  <c r="M3153" i="33"/>
  <c r="M4037" i="33"/>
  <c r="M3413" i="33"/>
  <c r="S97" i="24"/>
  <c r="R97" i="24"/>
  <c r="S85" i="24"/>
  <c r="R85" i="24"/>
  <c r="R77" i="24"/>
  <c r="S77" i="24"/>
  <c r="S69" i="24"/>
  <c r="R69" i="24"/>
  <c r="R61" i="24"/>
  <c r="S61" i="24"/>
  <c r="R57" i="24"/>
  <c r="S57" i="24"/>
  <c r="S53" i="24"/>
  <c r="R53" i="24"/>
  <c r="R48" i="24"/>
  <c r="S48" i="24"/>
  <c r="S44" i="24"/>
  <c r="R44" i="24"/>
  <c r="S40" i="24"/>
  <c r="R40" i="24"/>
  <c r="S22" i="24"/>
  <c r="R22" i="24"/>
  <c r="J4016" i="33"/>
  <c r="J3808" i="33"/>
  <c r="J3600" i="33"/>
  <c r="J3392" i="33"/>
  <c r="J3184" i="33"/>
  <c r="J2976" i="33"/>
  <c r="J3912" i="33"/>
  <c r="J4172" i="33"/>
  <c r="J3964" i="33"/>
  <c r="J3756" i="33"/>
  <c r="J3548" i="33"/>
  <c r="J3340" i="33"/>
  <c r="J3132" i="33"/>
  <c r="J2924" i="33"/>
  <c r="J2820" i="33"/>
  <c r="J4120" i="33"/>
  <c r="J3860" i="33"/>
  <c r="J2768" i="33"/>
  <c r="J3704" i="33"/>
  <c r="J3652" i="33"/>
  <c r="J3444" i="33"/>
  <c r="J3236" i="33"/>
  <c r="J4068" i="33"/>
  <c r="J3496" i="33"/>
  <c r="J3288" i="33"/>
  <c r="J3080" i="33"/>
  <c r="J3028" i="33"/>
  <c r="J2872" i="33"/>
  <c r="J2664" i="33"/>
  <c r="F4016" i="33"/>
  <c r="F3808" i="33"/>
  <c r="F3600" i="33"/>
  <c r="F3392" i="33"/>
  <c r="F3184" i="33"/>
  <c r="F2976" i="33"/>
  <c r="F4120" i="33"/>
  <c r="F3912" i="33"/>
  <c r="F4172" i="33"/>
  <c r="F3964" i="33"/>
  <c r="F3756" i="33"/>
  <c r="F3548" i="33"/>
  <c r="F3340" i="33"/>
  <c r="F3132" i="33"/>
  <c r="F2924" i="33"/>
  <c r="F2820" i="33"/>
  <c r="F3704" i="33"/>
  <c r="F3652" i="33"/>
  <c r="F3496" i="33"/>
  <c r="F3444" i="33"/>
  <c r="F3288" i="33"/>
  <c r="F3236" i="33"/>
  <c r="F3080" i="33"/>
  <c r="F3028" i="33"/>
  <c r="F2872" i="33"/>
  <c r="F2664" i="33"/>
  <c r="F3860" i="33"/>
  <c r="F2768" i="33"/>
  <c r="F4068" i="33"/>
  <c r="M4193" i="33"/>
  <c r="M3361" i="33"/>
  <c r="M2685" i="33"/>
  <c r="M3257" i="33"/>
  <c r="M2789" i="33"/>
  <c r="M3777" i="33"/>
  <c r="M2893" i="33"/>
  <c r="C2613" i="33"/>
  <c r="L2613" i="33"/>
  <c r="D2613" i="33"/>
  <c r="H2613" i="33"/>
  <c r="I2613" i="33"/>
  <c r="K2613" i="33"/>
  <c r="M1205" i="33"/>
  <c r="M945" i="33"/>
  <c r="M1101" i="33"/>
  <c r="M233" i="33"/>
  <c r="M1605" i="33"/>
  <c r="J120" i="33"/>
  <c r="F110" i="33"/>
  <c r="I110" i="33"/>
  <c r="H120" i="33"/>
  <c r="D110" i="33"/>
  <c r="E110" i="33"/>
  <c r="J276" i="33"/>
  <c r="D266" i="33"/>
  <c r="I276" i="33"/>
  <c r="G276" i="33"/>
  <c r="D276" i="33"/>
  <c r="F266" i="33"/>
  <c r="C276" i="33"/>
  <c r="I266" i="33"/>
  <c r="E380" i="33"/>
  <c r="K380" i="33"/>
  <c r="H370" i="33"/>
  <c r="H484" i="33"/>
  <c r="J474" i="33"/>
  <c r="G474" i="33"/>
  <c r="E474" i="33"/>
  <c r="F484" i="33"/>
  <c r="K474" i="33"/>
  <c r="E978" i="33"/>
  <c r="L978" i="33"/>
  <c r="I988" i="33"/>
  <c r="L988" i="33"/>
  <c r="G1092" i="33"/>
  <c r="J1092" i="33"/>
  <c r="D1082" i="33"/>
  <c r="G1082" i="33"/>
  <c r="D1092" i="33"/>
  <c r="F1082" i="33"/>
  <c r="G1186" i="33"/>
  <c r="D1196" i="33"/>
  <c r="F1186" i="33"/>
  <c r="E1186" i="33"/>
  <c r="L1186" i="33"/>
  <c r="J1336" i="33"/>
  <c r="E1336" i="33"/>
  <c r="D1336" i="33"/>
  <c r="K1336" i="33"/>
  <c r="C1326" i="33"/>
  <c r="D1326" i="33"/>
  <c r="L1430" i="33"/>
  <c r="I1440" i="33"/>
  <c r="L1440" i="33"/>
  <c r="G1440" i="33"/>
  <c r="H1544" i="33"/>
  <c r="J1534" i="33"/>
  <c r="C1544" i="33"/>
  <c r="I1534" i="33"/>
  <c r="F1544" i="33"/>
  <c r="C1534" i="33"/>
  <c r="J110" i="33"/>
  <c r="G120" i="33"/>
  <c r="I120" i="33"/>
  <c r="L120" i="33"/>
  <c r="H110" i="33"/>
  <c r="E120" i="33"/>
  <c r="F276" i="33"/>
  <c r="E276" i="33"/>
  <c r="K266" i="33"/>
  <c r="L380" i="33"/>
  <c r="G380" i="33"/>
  <c r="J380" i="33"/>
  <c r="D370" i="33"/>
  <c r="D484" i="33"/>
  <c r="F474" i="33"/>
  <c r="K484" i="33"/>
  <c r="C474" i="33"/>
  <c r="L474" i="33"/>
  <c r="K988" i="33"/>
  <c r="H978" i="33"/>
  <c r="E988" i="33"/>
  <c r="K978" i="33"/>
  <c r="H988" i="33"/>
  <c r="J978" i="33"/>
  <c r="C1092" i="33"/>
  <c r="I1082" i="33"/>
  <c r="F1092" i="33"/>
  <c r="C1082" i="33"/>
  <c r="C1186" i="33"/>
  <c r="K1196" i="33"/>
  <c r="H1186" i="33"/>
  <c r="F1336" i="33"/>
  <c r="G1336" i="33"/>
  <c r="I1326" i="33"/>
  <c r="H1430" i="33"/>
  <c r="E1440" i="33"/>
  <c r="K1430" i="33"/>
  <c r="H1440" i="33"/>
  <c r="J1430" i="33"/>
  <c r="C1440" i="33"/>
  <c r="I1430" i="33"/>
  <c r="D1544" i="33"/>
  <c r="F1534" i="33"/>
  <c r="F1552" i="33" s="1"/>
  <c r="E1534" i="33"/>
  <c r="L1534" i="33"/>
  <c r="I1544" i="33"/>
  <c r="L1648" i="33"/>
  <c r="C120" i="33"/>
  <c r="K120" i="33"/>
  <c r="G110" i="33"/>
  <c r="L110" i="33"/>
  <c r="L266" i="33"/>
  <c r="K276" i="33"/>
  <c r="E266" i="33"/>
  <c r="G266" i="33"/>
  <c r="L276" i="33"/>
  <c r="H380" i="33"/>
  <c r="J370" i="33"/>
  <c r="C380" i="33"/>
  <c r="I370" i="33"/>
  <c r="K370" i="33"/>
  <c r="F380" i="33"/>
  <c r="I380" i="33"/>
  <c r="G484" i="33"/>
  <c r="H474" i="33"/>
  <c r="E484" i="33"/>
  <c r="G988" i="33"/>
  <c r="J988" i="33"/>
  <c r="D978" i="33"/>
  <c r="G978" i="33"/>
  <c r="D988" i="33"/>
  <c r="F978" i="33"/>
  <c r="E1082" i="33"/>
  <c r="L1082" i="33"/>
  <c r="I1092" i="33"/>
  <c r="L1092" i="33"/>
  <c r="I1196" i="33"/>
  <c r="L1196" i="33"/>
  <c r="G1196" i="33"/>
  <c r="J1196" i="33"/>
  <c r="D1186" i="33"/>
  <c r="D1204" i="33" s="1"/>
  <c r="L1336" i="33"/>
  <c r="C1336" i="33"/>
  <c r="K1326" i="33"/>
  <c r="K1344" i="33" s="1"/>
  <c r="J1326" i="33"/>
  <c r="J1344" i="33" s="1"/>
  <c r="E1326" i="33"/>
  <c r="E1344" i="33" s="1"/>
  <c r="L1326" i="33"/>
  <c r="J1440" i="33"/>
  <c r="D1430" i="33"/>
  <c r="G1430" i="33"/>
  <c r="G1448" i="33" s="1"/>
  <c r="D1440" i="33"/>
  <c r="F1430" i="33"/>
  <c r="E1430" i="33"/>
  <c r="K1544" i="33"/>
  <c r="H1534" i="33"/>
  <c r="H1552" i="33" s="1"/>
  <c r="E1544" i="33"/>
  <c r="K1534" i="33"/>
  <c r="C110" i="33"/>
  <c r="F120" i="33"/>
  <c r="K110" i="33"/>
  <c r="D120" i="33"/>
  <c r="H266" i="33"/>
  <c r="C266" i="33"/>
  <c r="H276" i="33"/>
  <c r="J266" i="33"/>
  <c r="J284" i="33" s="1"/>
  <c r="D380" i="33"/>
  <c r="F370" i="33"/>
  <c r="G370" i="33"/>
  <c r="E370" i="33"/>
  <c r="E388" i="33" s="1"/>
  <c r="C370" i="33"/>
  <c r="L370" i="33"/>
  <c r="L484" i="33"/>
  <c r="I484" i="33"/>
  <c r="C484" i="33"/>
  <c r="I474" i="33"/>
  <c r="J484" i="33"/>
  <c r="D474" i="33"/>
  <c r="C988" i="33"/>
  <c r="I978" i="33"/>
  <c r="F988" i="33"/>
  <c r="C978" i="33"/>
  <c r="K1092" i="33"/>
  <c r="H1082" i="33"/>
  <c r="E1092" i="33"/>
  <c r="K1082" i="33"/>
  <c r="H1092" i="33"/>
  <c r="J1082" i="33"/>
  <c r="J1100" i="33" s="1"/>
  <c r="E1196" i="33"/>
  <c r="K1186" i="33"/>
  <c r="H1196" i="33"/>
  <c r="J1186" i="33"/>
  <c r="C1196" i="33"/>
  <c r="I1186" i="33"/>
  <c r="I1204" i="33" s="1"/>
  <c r="F1196" i="33"/>
  <c r="I1336" i="33"/>
  <c r="H1336" i="33"/>
  <c r="G1326" i="33"/>
  <c r="G1344" i="33" s="1"/>
  <c r="F1326" i="33"/>
  <c r="H1326" i="33"/>
  <c r="F1440" i="33"/>
  <c r="C1430" i="33"/>
  <c r="K1440" i="33"/>
  <c r="L1544" i="33"/>
  <c r="G1544" i="33"/>
  <c r="J1544" i="33"/>
  <c r="E1638" i="33"/>
  <c r="L1638" i="33"/>
  <c r="L1656" i="33" s="1"/>
  <c r="I1648" i="33"/>
  <c r="H1742" i="33"/>
  <c r="E1752" i="33"/>
  <c r="K1742" i="33"/>
  <c r="H1752" i="33"/>
  <c r="J1742" i="33"/>
  <c r="C1752" i="33"/>
  <c r="I1742" i="33"/>
  <c r="D1856" i="33"/>
  <c r="C1856" i="33"/>
  <c r="J1856" i="33"/>
  <c r="I1846" i="33"/>
  <c r="H1846" i="33"/>
  <c r="K572" i="33"/>
  <c r="F562" i="33"/>
  <c r="L562" i="33"/>
  <c r="E572" i="33"/>
  <c r="K562" i="33"/>
  <c r="D572" i="33"/>
  <c r="E676" i="33"/>
  <c r="K666" i="33"/>
  <c r="L666" i="33"/>
  <c r="C676" i="33"/>
  <c r="I666" i="33"/>
  <c r="F676" i="33"/>
  <c r="L780" i="33"/>
  <c r="G780" i="33"/>
  <c r="L770" i="33"/>
  <c r="I780" i="33"/>
  <c r="E770" i="33"/>
  <c r="L884" i="33"/>
  <c r="G884" i="33"/>
  <c r="D874" i="33"/>
  <c r="E884" i="33"/>
  <c r="G874" i="33"/>
  <c r="F1996" i="33"/>
  <c r="C1986" i="33"/>
  <c r="K1996" i="33"/>
  <c r="L2100" i="33"/>
  <c r="G2100" i="33"/>
  <c r="J2100" i="33"/>
  <c r="D2090" i="33"/>
  <c r="G2090" i="33"/>
  <c r="F2204" i="33"/>
  <c r="C2194" i="33"/>
  <c r="K2204" i="33"/>
  <c r="L2308" i="33"/>
  <c r="G2308" i="33"/>
  <c r="J2308" i="33"/>
  <c r="D2298" i="33"/>
  <c r="G2298" i="33"/>
  <c r="F2412" i="33"/>
  <c r="D1534" i="33"/>
  <c r="G1534" i="33"/>
  <c r="K1648" i="33"/>
  <c r="H1638" i="33"/>
  <c r="E1648" i="33"/>
  <c r="K1638" i="33"/>
  <c r="J1752" i="33"/>
  <c r="D1742" i="33"/>
  <c r="G1742" i="33"/>
  <c r="D1752" i="33"/>
  <c r="F1742" i="33"/>
  <c r="E1742" i="33"/>
  <c r="F1856" i="33"/>
  <c r="J1846" i="33"/>
  <c r="E1846" i="33"/>
  <c r="D1846" i="33"/>
  <c r="K1846" i="33"/>
  <c r="G572" i="33"/>
  <c r="H572" i="33"/>
  <c r="H562" i="33"/>
  <c r="G562" i="33"/>
  <c r="J562" i="33"/>
  <c r="G666" i="33"/>
  <c r="L676" i="33"/>
  <c r="D666" i="33"/>
  <c r="E666" i="33"/>
  <c r="H780" i="33"/>
  <c r="J770" i="33"/>
  <c r="C780" i="33"/>
  <c r="H770" i="33"/>
  <c r="E780" i="33"/>
  <c r="K770" i="33"/>
  <c r="I770" i="33"/>
  <c r="I788" i="33" s="1"/>
  <c r="H884" i="33"/>
  <c r="C884" i="33"/>
  <c r="I874" i="33"/>
  <c r="C874" i="33"/>
  <c r="L1986" i="33"/>
  <c r="I1996" i="33"/>
  <c r="L1996" i="33"/>
  <c r="G1996" i="33"/>
  <c r="H2100" i="33"/>
  <c r="J2090" i="33"/>
  <c r="C2100" i="33"/>
  <c r="I2090" i="33"/>
  <c r="F2100" i="33"/>
  <c r="C2090" i="33"/>
  <c r="L2194" i="33"/>
  <c r="I2204" i="33"/>
  <c r="L2204" i="33"/>
  <c r="G2204" i="33"/>
  <c r="H2308" i="33"/>
  <c r="J2298" i="33"/>
  <c r="J2316" i="33" s="1"/>
  <c r="C2308" i="33"/>
  <c r="I2298" i="33"/>
  <c r="F2308" i="33"/>
  <c r="C2298" i="33"/>
  <c r="H1648" i="33"/>
  <c r="J1638" i="33"/>
  <c r="G1648" i="33"/>
  <c r="J1648" i="33"/>
  <c r="D1638" i="33"/>
  <c r="G1638" i="33"/>
  <c r="F1752" i="33"/>
  <c r="C1742" i="33"/>
  <c r="K1752" i="33"/>
  <c r="L1856" i="33"/>
  <c r="K1856" i="33"/>
  <c r="I1856" i="33"/>
  <c r="F1846" i="33"/>
  <c r="G1846" i="33"/>
  <c r="C572" i="33"/>
  <c r="I562" i="33"/>
  <c r="J572" i="33"/>
  <c r="D562" i="33"/>
  <c r="D580" i="33" s="1"/>
  <c r="C562" i="33"/>
  <c r="C666" i="33"/>
  <c r="H676" i="33"/>
  <c r="J666" i="33"/>
  <c r="J676" i="33"/>
  <c r="K676" i="33"/>
  <c r="D780" i="33"/>
  <c r="F770" i="33"/>
  <c r="J780" i="33"/>
  <c r="D770" i="33"/>
  <c r="G770" i="33"/>
  <c r="D884" i="33"/>
  <c r="J874" i="33"/>
  <c r="E874" i="33"/>
  <c r="J884" i="33"/>
  <c r="L874" i="33"/>
  <c r="L892" i="33" s="1"/>
  <c r="H1986" i="33"/>
  <c r="E1996" i="33"/>
  <c r="K1986" i="33"/>
  <c r="K2004" i="33" s="1"/>
  <c r="H1996" i="33"/>
  <c r="J1986" i="33"/>
  <c r="C1996" i="33"/>
  <c r="I1986" i="33"/>
  <c r="D2100" i="33"/>
  <c r="F2090" i="33"/>
  <c r="E2090" i="33"/>
  <c r="L2090" i="33"/>
  <c r="I2100" i="33"/>
  <c r="H2194" i="33"/>
  <c r="E2204" i="33"/>
  <c r="K2194" i="33"/>
  <c r="K2212" i="33" s="1"/>
  <c r="H2204" i="33"/>
  <c r="J2194" i="33"/>
  <c r="C2204" i="33"/>
  <c r="I2194" i="33"/>
  <c r="D2308" i="33"/>
  <c r="F2298" i="33"/>
  <c r="E2298" i="33"/>
  <c r="L2298" i="33"/>
  <c r="I2308" i="33"/>
  <c r="D1648" i="33"/>
  <c r="F1638" i="33"/>
  <c r="C1648" i="33"/>
  <c r="I1638" i="33"/>
  <c r="F1648" i="33"/>
  <c r="C1638" i="33"/>
  <c r="L1742" i="33"/>
  <c r="I1752" i="33"/>
  <c r="L1752" i="33"/>
  <c r="G1752" i="33"/>
  <c r="H1856" i="33"/>
  <c r="G1856" i="33"/>
  <c r="E1856" i="33"/>
  <c r="L1846" i="33"/>
  <c r="C1846" i="33"/>
  <c r="E562" i="33"/>
  <c r="F572" i="33"/>
  <c r="I572" i="33"/>
  <c r="L572" i="33"/>
  <c r="I676" i="33"/>
  <c r="D676" i="33"/>
  <c r="F666" i="33"/>
  <c r="F684" i="33" s="1"/>
  <c r="G676" i="33"/>
  <c r="H666" i="33"/>
  <c r="K780" i="33"/>
  <c r="F780" i="33"/>
  <c r="C770" i="33"/>
  <c r="F874" i="33"/>
  <c r="K884" i="33"/>
  <c r="F884" i="33"/>
  <c r="H874" i="33"/>
  <c r="H892" i="33" s="1"/>
  <c r="I884" i="33"/>
  <c r="K874" i="33"/>
  <c r="K892" i="33" s="1"/>
  <c r="J1996" i="33"/>
  <c r="D1986" i="33"/>
  <c r="G1986" i="33"/>
  <c r="D1996" i="33"/>
  <c r="F1986" i="33"/>
  <c r="E1986" i="33"/>
  <c r="K2100" i="33"/>
  <c r="H2090" i="33"/>
  <c r="E2100" i="33"/>
  <c r="K2090" i="33"/>
  <c r="J2204" i="33"/>
  <c r="D2194" i="33"/>
  <c r="G2194" i="33"/>
  <c r="D2204" i="33"/>
  <c r="F2194" i="33"/>
  <c r="E2194" i="33"/>
  <c r="K2308" i="33"/>
  <c r="H2298" i="33"/>
  <c r="E2308" i="33"/>
  <c r="K2298" i="33"/>
  <c r="J2412" i="33"/>
  <c r="L2402" i="33"/>
  <c r="I2412" i="33"/>
  <c r="L2412" i="33"/>
  <c r="G2412" i="33"/>
  <c r="I2500" i="33"/>
  <c r="L2500" i="33"/>
  <c r="G2500" i="33"/>
  <c r="J2500" i="33"/>
  <c r="D2490" i="33"/>
  <c r="G2542" i="33"/>
  <c r="D2552" i="33"/>
  <c r="F2542" i="33"/>
  <c r="E2542" i="33"/>
  <c r="L2542" i="33"/>
  <c r="H2402" i="33"/>
  <c r="E2412" i="33"/>
  <c r="K2402" i="33"/>
  <c r="H2412" i="33"/>
  <c r="J2402" i="33"/>
  <c r="C2412" i="33"/>
  <c r="I2402" i="33"/>
  <c r="E2500" i="33"/>
  <c r="K2490" i="33"/>
  <c r="H2500" i="33"/>
  <c r="J2490" i="33"/>
  <c r="C2500" i="33"/>
  <c r="I2490" i="33"/>
  <c r="F2500" i="33"/>
  <c r="C2542" i="33"/>
  <c r="K2552" i="33"/>
  <c r="H2542" i="33"/>
  <c r="D2402" i="33"/>
  <c r="G2402" i="33"/>
  <c r="D2412" i="33"/>
  <c r="F2402" i="33"/>
  <c r="E2402" i="33"/>
  <c r="G2490" i="33"/>
  <c r="D2500" i="33"/>
  <c r="F2490" i="33"/>
  <c r="E2490" i="33"/>
  <c r="L2490" i="33"/>
  <c r="I2552" i="33"/>
  <c r="L2552" i="33"/>
  <c r="G2552" i="33"/>
  <c r="J2552" i="33"/>
  <c r="D2542" i="33"/>
  <c r="C2402" i="33"/>
  <c r="K2412" i="33"/>
  <c r="C2490" i="33"/>
  <c r="K2500" i="33"/>
  <c r="K2604" i="33" s="1"/>
  <c r="H2490" i="33"/>
  <c r="E2552" i="33"/>
  <c r="K2542" i="33"/>
  <c r="H2552" i="33"/>
  <c r="J2542" i="33"/>
  <c r="C2552" i="33"/>
  <c r="I2542" i="33"/>
  <c r="F2552" i="33"/>
  <c r="C172" i="33"/>
  <c r="I162" i="33"/>
  <c r="H162" i="33"/>
  <c r="H172" i="33"/>
  <c r="I172" i="33"/>
  <c r="C318" i="33"/>
  <c r="D328" i="33"/>
  <c r="F318" i="33"/>
  <c r="H318" i="33"/>
  <c r="E318" i="33"/>
  <c r="C432" i="33"/>
  <c r="I422" i="33"/>
  <c r="J422" i="33"/>
  <c r="L422" i="33"/>
  <c r="C422" i="33"/>
  <c r="H1030" i="33"/>
  <c r="E1040" i="33"/>
  <c r="K1030" i="33"/>
  <c r="H1040" i="33"/>
  <c r="J1030" i="33"/>
  <c r="C1040" i="33"/>
  <c r="I1030" i="33"/>
  <c r="D1144" i="33"/>
  <c r="F1134" i="33"/>
  <c r="E1134" i="33"/>
  <c r="L1134" i="33"/>
  <c r="I1144" i="33"/>
  <c r="L1284" i="33"/>
  <c r="G1284" i="33"/>
  <c r="J1284" i="33"/>
  <c r="D1274" i="33"/>
  <c r="G1274" i="33"/>
  <c r="E1388" i="33"/>
  <c r="K1378" i="33"/>
  <c r="H1388" i="33"/>
  <c r="J1378" i="33"/>
  <c r="C1388" i="33"/>
  <c r="I1378" i="33"/>
  <c r="F1388" i="33"/>
  <c r="C1482" i="33"/>
  <c r="K1492" i="33"/>
  <c r="H1482" i="33"/>
  <c r="E1596" i="33"/>
  <c r="K1586" i="33"/>
  <c r="H1596" i="33"/>
  <c r="J1586" i="33"/>
  <c r="C1596" i="33"/>
  <c r="I1586" i="33"/>
  <c r="F1596" i="33"/>
  <c r="K1700" i="33"/>
  <c r="H1690" i="33"/>
  <c r="E1700" i="33"/>
  <c r="K1690" i="33"/>
  <c r="H1700" i="33"/>
  <c r="J1690" i="33"/>
  <c r="E1804" i="33"/>
  <c r="K1794" i="33"/>
  <c r="H1804" i="33"/>
  <c r="J1794" i="33"/>
  <c r="C1804" i="33"/>
  <c r="I1794" i="33"/>
  <c r="F1804" i="33"/>
  <c r="K224" i="33"/>
  <c r="H224" i="33"/>
  <c r="J224" i="33"/>
  <c r="D214" i="33"/>
  <c r="E224" i="33"/>
  <c r="K214" i="33"/>
  <c r="F624" i="33"/>
  <c r="G614" i="33"/>
  <c r="G624" i="33"/>
  <c r="L624" i="33"/>
  <c r="F728" i="33"/>
  <c r="G718" i="33"/>
  <c r="C832" i="33"/>
  <c r="I822" i="33"/>
  <c r="F832" i="33"/>
  <c r="C822" i="33"/>
  <c r="L936" i="33"/>
  <c r="G936" i="33"/>
  <c r="J936" i="33"/>
  <c r="D926" i="33"/>
  <c r="G926" i="33"/>
  <c r="E1944" i="33"/>
  <c r="K1934" i="33"/>
  <c r="H1944" i="33"/>
  <c r="J1934" i="33"/>
  <c r="C1944" i="33"/>
  <c r="I1934" i="33"/>
  <c r="F1944" i="33"/>
  <c r="C2038" i="33"/>
  <c r="E162" i="33"/>
  <c r="J172" i="33"/>
  <c r="D162" i="33"/>
  <c r="E172" i="33"/>
  <c r="K162" i="33"/>
  <c r="L172" i="33"/>
  <c r="I328" i="33"/>
  <c r="D318" i="33"/>
  <c r="K328" i="33"/>
  <c r="L318" i="33"/>
  <c r="E422" i="33"/>
  <c r="H422" i="33"/>
  <c r="I432" i="33"/>
  <c r="J1040" i="33"/>
  <c r="D1030" i="33"/>
  <c r="G1030" i="33"/>
  <c r="D1040" i="33"/>
  <c r="F1030" i="33"/>
  <c r="E1030" i="33"/>
  <c r="K1144" i="33"/>
  <c r="H1134" i="33"/>
  <c r="E1144" i="33"/>
  <c r="K1134" i="33"/>
  <c r="H1284" i="33"/>
  <c r="J1274" i="33"/>
  <c r="C1284" i="33"/>
  <c r="I1274" i="33"/>
  <c r="F1284" i="33"/>
  <c r="C1274" i="33"/>
  <c r="G1378" i="33"/>
  <c r="D1388" i="33"/>
  <c r="F1378" i="33"/>
  <c r="E1378" i="33"/>
  <c r="L1378" i="33"/>
  <c r="I1492" i="33"/>
  <c r="L1492" i="33"/>
  <c r="G1492" i="33"/>
  <c r="J1492" i="33"/>
  <c r="D1482" i="33"/>
  <c r="G1586" i="33"/>
  <c r="D1596" i="33"/>
  <c r="F1586" i="33"/>
  <c r="E1586" i="33"/>
  <c r="L1586" i="33"/>
  <c r="G1700" i="33"/>
  <c r="J1700" i="33"/>
  <c r="D1690" i="33"/>
  <c r="G1690" i="33"/>
  <c r="D1700" i="33"/>
  <c r="F1690" i="33"/>
  <c r="G1794" i="33"/>
  <c r="D1804" i="33"/>
  <c r="F1794" i="33"/>
  <c r="E1794" i="33"/>
  <c r="L1794" i="33"/>
  <c r="G224" i="33"/>
  <c r="F224" i="33"/>
  <c r="L224" i="33"/>
  <c r="J214" i="33"/>
  <c r="G214" i="33"/>
  <c r="F214" i="33"/>
  <c r="L614" i="33"/>
  <c r="C614" i="33"/>
  <c r="H624" i="33"/>
  <c r="J614" i="33"/>
  <c r="L718" i="33"/>
  <c r="C718" i="33"/>
  <c r="K728" i="33"/>
  <c r="L728" i="33"/>
  <c r="G728" i="33"/>
  <c r="I718" i="33"/>
  <c r="E822" i="33"/>
  <c r="L822" i="33"/>
  <c r="I832" i="33"/>
  <c r="L832" i="33"/>
  <c r="H936" i="33"/>
  <c r="J926" i="33"/>
  <c r="C936" i="33"/>
  <c r="I926" i="33"/>
  <c r="F936" i="33"/>
  <c r="C926" i="33"/>
  <c r="G1934" i="33"/>
  <c r="D1944" i="33"/>
  <c r="F1934" i="33"/>
  <c r="E1934" i="33"/>
  <c r="L1934" i="33"/>
  <c r="I2048" i="33"/>
  <c r="L2048" i="33"/>
  <c r="K172" i="33"/>
  <c r="F172" i="33"/>
  <c r="J162" i="33"/>
  <c r="G162" i="33"/>
  <c r="E328" i="33"/>
  <c r="K318" i="33"/>
  <c r="F328" i="33"/>
  <c r="L328" i="33"/>
  <c r="G328" i="33"/>
  <c r="J328" i="33"/>
  <c r="K432" i="33"/>
  <c r="L432" i="33"/>
  <c r="J432" i="33"/>
  <c r="D422" i="33"/>
  <c r="E432" i="33"/>
  <c r="K422" i="33"/>
  <c r="F1040" i="33"/>
  <c r="C1030" i="33"/>
  <c r="K1040" i="33"/>
  <c r="L1144" i="33"/>
  <c r="G1144" i="33"/>
  <c r="J1144" i="33"/>
  <c r="D1134" i="33"/>
  <c r="G1134" i="33"/>
  <c r="D1284" i="33"/>
  <c r="F1274" i="33"/>
  <c r="E1274" i="33"/>
  <c r="L1274" i="33"/>
  <c r="I1284" i="33"/>
  <c r="C1378" i="33"/>
  <c r="K1388" i="33"/>
  <c r="H1378" i="33"/>
  <c r="E1492" i="33"/>
  <c r="K1482" i="33"/>
  <c r="H1492" i="33"/>
  <c r="J1482" i="33"/>
  <c r="C1492" i="33"/>
  <c r="I1482" i="33"/>
  <c r="F1492" i="33"/>
  <c r="C1586" i="33"/>
  <c r="K1596" i="33"/>
  <c r="H1586" i="33"/>
  <c r="C1700" i="33"/>
  <c r="I1690" i="33"/>
  <c r="F1700" i="33"/>
  <c r="C1690" i="33"/>
  <c r="C1794" i="33"/>
  <c r="K1804" i="33"/>
  <c r="H1794" i="33"/>
  <c r="C224" i="33"/>
  <c r="I214" i="33"/>
  <c r="L214" i="33"/>
  <c r="D224" i="33"/>
  <c r="C214" i="33"/>
  <c r="H614" i="33"/>
  <c r="I624" i="33"/>
  <c r="D624" i="33"/>
  <c r="F614" i="33"/>
  <c r="K624" i="33"/>
  <c r="H718" i="33"/>
  <c r="C728" i="33"/>
  <c r="E718" i="33"/>
  <c r="I728" i="33"/>
  <c r="H728" i="33"/>
  <c r="J718" i="33"/>
  <c r="K832" i="33"/>
  <c r="H822" i="33"/>
  <c r="E832" i="33"/>
  <c r="K822" i="33"/>
  <c r="H832" i="33"/>
  <c r="J822" i="33"/>
  <c r="D936" i="33"/>
  <c r="F926" i="33"/>
  <c r="E926" i="33"/>
  <c r="L926" i="33"/>
  <c r="I936" i="33"/>
  <c r="C1934" i="33"/>
  <c r="K1944" i="33"/>
  <c r="H1934" i="33"/>
  <c r="E2048" i="33"/>
  <c r="K2038" i="33"/>
  <c r="H2048" i="33"/>
  <c r="G172" i="33"/>
  <c r="D172" i="33"/>
  <c r="F162" i="33"/>
  <c r="L162" i="33"/>
  <c r="C162" i="33"/>
  <c r="G318" i="33"/>
  <c r="H328" i="33"/>
  <c r="J318" i="33"/>
  <c r="J336" i="33" s="1"/>
  <c r="C328" i="33"/>
  <c r="I318" i="33"/>
  <c r="G432" i="33"/>
  <c r="D432" i="33"/>
  <c r="F432" i="33"/>
  <c r="H432" i="33"/>
  <c r="F422" i="33"/>
  <c r="G422" i="33"/>
  <c r="L1030" i="33"/>
  <c r="I1040" i="33"/>
  <c r="L1040" i="33"/>
  <c r="G1040" i="33"/>
  <c r="H1144" i="33"/>
  <c r="J1134" i="33"/>
  <c r="C1144" i="33"/>
  <c r="I1134" i="33"/>
  <c r="F1144" i="33"/>
  <c r="C1134" i="33"/>
  <c r="K1284" i="33"/>
  <c r="H1274" i="33"/>
  <c r="E1284" i="33"/>
  <c r="K1274" i="33"/>
  <c r="I1388" i="33"/>
  <c r="L1388" i="33"/>
  <c r="G1388" i="33"/>
  <c r="J1388" i="33"/>
  <c r="D1378" i="33"/>
  <c r="G1482" i="33"/>
  <c r="D1492" i="33"/>
  <c r="F1482" i="33"/>
  <c r="E1482" i="33"/>
  <c r="E1500" i="33" s="1"/>
  <c r="L1482" i="33"/>
  <c r="I1596" i="33"/>
  <c r="L1596" i="33"/>
  <c r="G1596" i="33"/>
  <c r="J1596" i="33"/>
  <c r="D1586" i="33"/>
  <c r="E1690" i="33"/>
  <c r="L1690" i="33"/>
  <c r="I1700" i="33"/>
  <c r="L1700" i="33"/>
  <c r="I1804" i="33"/>
  <c r="L1804" i="33"/>
  <c r="G1804" i="33"/>
  <c r="J1804" i="33"/>
  <c r="D1794" i="33"/>
  <c r="E214" i="33"/>
  <c r="H214" i="33"/>
  <c r="I224" i="33"/>
  <c r="J624" i="33"/>
  <c r="D614" i="33"/>
  <c r="D632" i="33" s="1"/>
  <c r="C624" i="33"/>
  <c r="E624" i="33"/>
  <c r="K614" i="33"/>
  <c r="I614" i="33"/>
  <c r="E614" i="33"/>
  <c r="J728" i="33"/>
  <c r="D718" i="33"/>
  <c r="E728" i="33"/>
  <c r="K718" i="33"/>
  <c r="D728" i="33"/>
  <c r="F718" i="33"/>
  <c r="G832" i="33"/>
  <c r="J832" i="33"/>
  <c r="D822" i="33"/>
  <c r="G822" i="33"/>
  <c r="D832" i="33"/>
  <c r="F822" i="33"/>
  <c r="K936" i="33"/>
  <c r="H926" i="33"/>
  <c r="E936" i="33"/>
  <c r="K926" i="33"/>
  <c r="I1944" i="33"/>
  <c r="L1944" i="33"/>
  <c r="G1944" i="33"/>
  <c r="J1944" i="33"/>
  <c r="D1934" i="33"/>
  <c r="G2038" i="33"/>
  <c r="D2048" i="33"/>
  <c r="K2048" i="33"/>
  <c r="H2038" i="33"/>
  <c r="F2152" i="33"/>
  <c r="D2142" i="33"/>
  <c r="E2152" i="33"/>
  <c r="D2152" i="33"/>
  <c r="C2246" i="33"/>
  <c r="K2256" i="33"/>
  <c r="H2246" i="33"/>
  <c r="E2360" i="33"/>
  <c r="D2360" i="33"/>
  <c r="C2360" i="33"/>
  <c r="G2048" i="33"/>
  <c r="J2048" i="33"/>
  <c r="D2038" i="33"/>
  <c r="K2152" i="33"/>
  <c r="K2142" i="33"/>
  <c r="I2256" i="33"/>
  <c r="L2256" i="33"/>
  <c r="G2256" i="33"/>
  <c r="J2256" i="33"/>
  <c r="D2246" i="33"/>
  <c r="I2350" i="33"/>
  <c r="L2350" i="33"/>
  <c r="K2350" i="33"/>
  <c r="J2038" i="33"/>
  <c r="C2048" i="33"/>
  <c r="I2038" i="33"/>
  <c r="F2048" i="33"/>
  <c r="G2152" i="33"/>
  <c r="I2142" i="33"/>
  <c r="L2142" i="33"/>
  <c r="G2142" i="33"/>
  <c r="L2152" i="33"/>
  <c r="J2142" i="33"/>
  <c r="E2256" i="33"/>
  <c r="K2246" i="33"/>
  <c r="H2256" i="33"/>
  <c r="J2246" i="33"/>
  <c r="C2256" i="33"/>
  <c r="I2246" i="33"/>
  <c r="F2256" i="33"/>
  <c r="L2360" i="33"/>
  <c r="K2360" i="33"/>
  <c r="J2360" i="33"/>
  <c r="E2350" i="33"/>
  <c r="H2350" i="33"/>
  <c r="G2350" i="33"/>
  <c r="J2350" i="33"/>
  <c r="F2038" i="33"/>
  <c r="E2038" i="33"/>
  <c r="L2038" i="33"/>
  <c r="C2152" i="33"/>
  <c r="E2142" i="33"/>
  <c r="J2152" i="33"/>
  <c r="H2142" i="33"/>
  <c r="I2152" i="33"/>
  <c r="C2142" i="33"/>
  <c r="H2152" i="33"/>
  <c r="F2142" i="33"/>
  <c r="G2246" i="33"/>
  <c r="D2256" i="33"/>
  <c r="F2246" i="33"/>
  <c r="E2246" i="33"/>
  <c r="E2264" i="33" s="1"/>
  <c r="L2246" i="33"/>
  <c r="I2360" i="33"/>
  <c r="H2360" i="33"/>
  <c r="G2360" i="33"/>
  <c r="F2360" i="33"/>
  <c r="D2350" i="33"/>
  <c r="C2350" i="33"/>
  <c r="F2350" i="33"/>
  <c r="AH16" i="24"/>
  <c r="DN16" i="24"/>
  <c r="CD16" i="24"/>
  <c r="BR16" i="24"/>
  <c r="BF16" i="24"/>
  <c r="DZ16" i="24"/>
  <c r="DB16" i="24"/>
  <c r="CP16" i="24"/>
  <c r="AT16" i="24"/>
  <c r="V16" i="24"/>
  <c r="M493" i="33"/>
  <c r="M2109" i="33"/>
  <c r="M2561" i="33"/>
  <c r="D1917" i="33"/>
  <c r="M997" i="33"/>
  <c r="M789" i="33"/>
  <c r="M2737" i="33"/>
  <c r="M1293" i="33"/>
  <c r="C1917" i="33"/>
  <c r="M1153" i="33"/>
  <c r="M1953" i="33"/>
  <c r="M1865" i="33"/>
  <c r="M1049" i="33"/>
  <c r="DL49" i="24"/>
  <c r="M1449" i="33"/>
  <c r="M1501" i="33"/>
  <c r="K1917" i="33"/>
  <c r="M181" i="33"/>
  <c r="M1397" i="33"/>
  <c r="M2421" i="33"/>
  <c r="M2369" i="33"/>
  <c r="M2057" i="33"/>
  <c r="EJ49" i="24"/>
  <c r="M1345" i="33"/>
  <c r="M2213" i="33"/>
  <c r="E1917" i="33"/>
  <c r="M841" i="33"/>
  <c r="M285" i="33"/>
  <c r="M2005" i="33"/>
  <c r="M1909" i="33"/>
  <c r="M685" i="33"/>
  <c r="M1709" i="33"/>
  <c r="M737" i="33"/>
  <c r="H1917" i="33"/>
  <c r="M1553" i="33"/>
  <c r="M2317" i="33"/>
  <c r="M1761" i="33"/>
  <c r="J1917" i="33"/>
  <c r="M337" i="33"/>
  <c r="M633" i="33"/>
  <c r="G1917" i="33"/>
  <c r="M581" i="33"/>
  <c r="F1917" i="33"/>
  <c r="M2265" i="33"/>
  <c r="DX49" i="24"/>
  <c r="M389" i="33"/>
  <c r="M2509" i="33"/>
  <c r="M1813" i="33"/>
  <c r="M1657" i="33"/>
  <c r="M1899" i="33"/>
  <c r="I1917" i="33"/>
  <c r="L1917" i="33"/>
  <c r="M441" i="33"/>
  <c r="E4245" i="33"/>
  <c r="K4245" i="33"/>
  <c r="I4245" i="33"/>
  <c r="D4245" i="33"/>
  <c r="G4245" i="33"/>
  <c r="M4227" i="33"/>
  <c r="L4245" i="33"/>
  <c r="H4245" i="33"/>
  <c r="F4245" i="33"/>
  <c r="J4245" i="33"/>
  <c r="I19" i="35"/>
  <c r="T19" i="35"/>
  <c r="G4258" i="33"/>
  <c r="G4224" i="33"/>
  <c r="U19" i="35"/>
  <c r="J19" i="35"/>
  <c r="H4258" i="33"/>
  <c r="H4224" i="33"/>
  <c r="V19" i="35"/>
  <c r="K19" i="35"/>
  <c r="I4224" i="33"/>
  <c r="I4258" i="33"/>
  <c r="R19" i="35"/>
  <c r="G19" i="35"/>
  <c r="E4224" i="33"/>
  <c r="E4258" i="33"/>
  <c r="X19" i="35"/>
  <c r="M19" i="35"/>
  <c r="K4258" i="33"/>
  <c r="K4224" i="33"/>
  <c r="Y19" i="35"/>
  <c r="N19" i="35"/>
  <c r="L4258" i="33"/>
  <c r="L4224" i="33"/>
  <c r="W19" i="35"/>
  <c r="L19" i="35"/>
  <c r="J4224" i="33"/>
  <c r="J4258" i="33"/>
  <c r="M4237" i="33"/>
  <c r="Q19" i="35"/>
  <c r="F19" i="35"/>
  <c r="D4258" i="33"/>
  <c r="D4224" i="33"/>
  <c r="FL23" i="22"/>
  <c r="S19" i="35"/>
  <c r="H19" i="35"/>
  <c r="F4224" i="33"/>
  <c r="F4258" i="33"/>
  <c r="BN49" i="31"/>
  <c r="BJ49" i="31"/>
  <c r="BL49" i="31"/>
  <c r="BP49" i="31"/>
  <c r="BE44" i="31"/>
  <c r="BE35" i="31"/>
  <c r="BM49" i="31"/>
  <c r="BK49" i="31"/>
  <c r="BI49" i="31"/>
  <c r="BO49" i="31"/>
  <c r="BB44" i="32"/>
  <c r="M2605" i="33"/>
  <c r="J55" i="27"/>
  <c r="J555" i="34"/>
  <c r="J503" i="34"/>
  <c r="J139" i="34"/>
  <c r="J347" i="34"/>
  <c r="J191" i="34"/>
  <c r="J399" i="34"/>
  <c r="J243" i="34"/>
  <c r="J451" i="34"/>
  <c r="J295" i="34"/>
  <c r="J35" i="34"/>
  <c r="J2628" i="33"/>
  <c r="J87" i="34"/>
  <c r="J2488" i="33"/>
  <c r="J2452" i="33"/>
  <c r="J2400" i="33"/>
  <c r="J2348" i="33"/>
  <c r="J2592" i="33"/>
  <c r="J2540" i="33"/>
  <c r="J2296" i="33"/>
  <c r="J2244" i="33"/>
  <c r="J2716" i="33"/>
  <c r="J2088" i="33"/>
  <c r="J1932" i="33"/>
  <c r="J1532" i="33"/>
  <c r="J1480" i="33"/>
  <c r="J1428" i="33"/>
  <c r="J1376" i="33"/>
  <c r="J2036" i="33"/>
  <c r="J1236" i="33"/>
  <c r="J768" i="33"/>
  <c r="J716" i="33"/>
  <c r="J664" i="33"/>
  <c r="J612" i="33"/>
  <c r="J472" i="33"/>
  <c r="J420" i="33"/>
  <c r="J368" i="33"/>
  <c r="J316" i="33"/>
  <c r="J264" i="33"/>
  <c r="J160" i="33"/>
  <c r="J2140" i="33"/>
  <c r="J2192" i="33"/>
  <c r="J560" i="33"/>
  <c r="J1792" i="33"/>
  <c r="J1584" i="33"/>
  <c r="J1324" i="33"/>
  <c r="J1132" i="33"/>
  <c r="J1028" i="33"/>
  <c r="J924" i="33"/>
  <c r="J820" i="33"/>
  <c r="J108" i="33"/>
  <c r="J1984" i="33"/>
  <c r="J1896" i="33"/>
  <c r="J1688" i="33"/>
  <c r="J1272" i="33"/>
  <c r="J1184" i="33"/>
  <c r="J1080" i="33"/>
  <c r="J976" i="33"/>
  <c r="J872" i="33"/>
  <c r="J1740" i="33"/>
  <c r="J212" i="33"/>
  <c r="J1844" i="33"/>
  <c r="J1636" i="33"/>
  <c r="J524" i="33"/>
  <c r="J14" i="25"/>
  <c r="BA18" i="32"/>
  <c r="BA51" i="32" s="1"/>
  <c r="AZ18" i="32"/>
  <c r="AZ51" i="32" s="1"/>
  <c r="L15" i="32"/>
  <c r="AL15" i="32" s="1"/>
  <c r="I55" i="27"/>
  <c r="I451" i="34"/>
  <c r="I295" i="34"/>
  <c r="I35" i="34"/>
  <c r="I2628" i="33"/>
  <c r="I139" i="34"/>
  <c r="I555" i="34"/>
  <c r="I503" i="34"/>
  <c r="I87" i="34"/>
  <c r="I347" i="34"/>
  <c r="I191" i="34"/>
  <c r="I399" i="34"/>
  <c r="I243" i="34"/>
  <c r="I2716" i="33"/>
  <c r="I2488" i="33"/>
  <c r="I2452" i="33"/>
  <c r="I2400" i="33"/>
  <c r="I2348" i="33"/>
  <c r="I1984" i="33"/>
  <c r="I1932" i="33"/>
  <c r="I2140" i="33"/>
  <c r="I1896" i="33"/>
  <c r="I1844" i="33"/>
  <c r="I1792" i="33"/>
  <c r="I1740" i="33"/>
  <c r="I1688" i="33"/>
  <c r="I1636" i="33"/>
  <c r="I1584" i="33"/>
  <c r="I2088" i="33"/>
  <c r="I1532" i="33"/>
  <c r="I1480" i="33"/>
  <c r="I1428" i="33"/>
  <c r="I1376" i="33"/>
  <c r="I1324" i="33"/>
  <c r="I1272" i="33"/>
  <c r="I2296" i="33"/>
  <c r="I2244" i="33"/>
  <c r="I2192" i="33"/>
  <c r="I2592" i="33"/>
  <c r="I2540" i="33"/>
  <c r="I2036" i="33"/>
  <c r="I1236" i="33"/>
  <c r="I768" i="33"/>
  <c r="I716" i="33"/>
  <c r="I664" i="33"/>
  <c r="I612" i="33"/>
  <c r="I472" i="33"/>
  <c r="I420" i="33"/>
  <c r="I368" i="33"/>
  <c r="I316" i="33"/>
  <c r="I264" i="33"/>
  <c r="I160" i="33"/>
  <c r="I212" i="33"/>
  <c r="I560" i="33"/>
  <c r="I1132" i="33"/>
  <c r="I1028" i="33"/>
  <c r="I924" i="33"/>
  <c r="I820" i="33"/>
  <c r="I1184" i="33"/>
  <c r="I976" i="33"/>
  <c r="I872" i="33"/>
  <c r="I108" i="33"/>
  <c r="I1080" i="33"/>
  <c r="I524" i="33"/>
  <c r="I14" i="25"/>
  <c r="D55" i="27"/>
  <c r="D399" i="34"/>
  <c r="D243" i="34"/>
  <c r="D35" i="34"/>
  <c r="D139" i="34"/>
  <c r="D451" i="34"/>
  <c r="D295" i="34"/>
  <c r="D555" i="34"/>
  <c r="D503" i="34"/>
  <c r="D347" i="34"/>
  <c r="D191" i="34"/>
  <c r="D87" i="34"/>
  <c r="D2628" i="33"/>
  <c r="D2592" i="33"/>
  <c r="D2540" i="33"/>
  <c r="D2296" i="33"/>
  <c r="D2716" i="33"/>
  <c r="D2488" i="33"/>
  <c r="D2452" i="33"/>
  <c r="D2192" i="33"/>
  <c r="D2140" i="33"/>
  <c r="D2088" i="33"/>
  <c r="D2036" i="33"/>
  <c r="D2400" i="33"/>
  <c r="D2348" i="33"/>
  <c r="D1932" i="33"/>
  <c r="D2244" i="33"/>
  <c r="D1896" i="33"/>
  <c r="D1844" i="33"/>
  <c r="D1792" i="33"/>
  <c r="D1740" i="33"/>
  <c r="D1688" i="33"/>
  <c r="D1636" i="33"/>
  <c r="D1584" i="33"/>
  <c r="D1184" i="33"/>
  <c r="D1132" i="33"/>
  <c r="D1080" i="33"/>
  <c r="D1028" i="33"/>
  <c r="D976" i="33"/>
  <c r="D924" i="33"/>
  <c r="D872" i="33"/>
  <c r="D820" i="33"/>
  <c r="D524" i="33"/>
  <c r="D212" i="33"/>
  <c r="D1532" i="33"/>
  <c r="D1480" i="33"/>
  <c r="D1428" i="33"/>
  <c r="D1376" i="33"/>
  <c r="D1324" i="33"/>
  <c r="D1272" i="33"/>
  <c r="D108" i="33"/>
  <c r="D1236" i="33"/>
  <c r="D664" i="33"/>
  <c r="D420" i="33"/>
  <c r="D768" i="33"/>
  <c r="D612" i="33"/>
  <c r="D716" i="33"/>
  <c r="D472" i="33"/>
  <c r="D264" i="33"/>
  <c r="D560" i="33"/>
  <c r="D316" i="33"/>
  <c r="D160" i="33"/>
  <c r="D368" i="33"/>
  <c r="D1984" i="33"/>
  <c r="D14" i="25"/>
  <c r="G55" i="27"/>
  <c r="G347" i="34"/>
  <c r="G191" i="34"/>
  <c r="G87" i="34"/>
  <c r="G399" i="34"/>
  <c r="G243" i="34"/>
  <c r="G451" i="34"/>
  <c r="G295" i="34"/>
  <c r="G555" i="34"/>
  <c r="G503" i="34"/>
  <c r="G139" i="34"/>
  <c r="G35" i="34"/>
  <c r="G2628" i="33"/>
  <c r="G2400" i="33"/>
  <c r="G2348" i="33"/>
  <c r="G2592" i="33"/>
  <c r="G2540" i="33"/>
  <c r="G2296" i="33"/>
  <c r="G2244" i="33"/>
  <c r="G2716" i="33"/>
  <c r="G2192" i="33"/>
  <c r="G2140" i="33"/>
  <c r="G1984" i="33"/>
  <c r="G560" i="33"/>
  <c r="G108" i="33"/>
  <c r="G2488" i="33"/>
  <c r="G2452" i="33"/>
  <c r="G2088" i="33"/>
  <c r="G1932" i="33"/>
  <c r="G1896" i="33"/>
  <c r="G1844" i="33"/>
  <c r="G1792" i="33"/>
  <c r="G1740" i="33"/>
  <c r="G1688" i="33"/>
  <c r="G1636" i="33"/>
  <c r="G1584" i="33"/>
  <c r="G1184" i="33"/>
  <c r="G1132" i="33"/>
  <c r="G1080" i="33"/>
  <c r="G1028" i="33"/>
  <c r="G976" i="33"/>
  <c r="G924" i="33"/>
  <c r="G872" i="33"/>
  <c r="G820" i="33"/>
  <c r="G524" i="33"/>
  <c r="G212" i="33"/>
  <c r="G2036" i="33"/>
  <c r="G1532" i="33"/>
  <c r="G1480" i="33"/>
  <c r="G1428" i="33"/>
  <c r="G1376" i="33"/>
  <c r="G716" i="33"/>
  <c r="G472" i="33"/>
  <c r="G264" i="33"/>
  <c r="G160" i="33"/>
  <c r="G612" i="33"/>
  <c r="G420" i="33"/>
  <c r="G1324" i="33"/>
  <c r="G768" i="33"/>
  <c r="G316" i="33"/>
  <c r="G368" i="33"/>
  <c r="G1272" i="33"/>
  <c r="G1236" i="33"/>
  <c r="G664" i="33"/>
  <c r="G14" i="25"/>
  <c r="H55" i="27"/>
  <c r="H399" i="34"/>
  <c r="H243" i="34"/>
  <c r="H35" i="34"/>
  <c r="H139" i="34"/>
  <c r="H451" i="34"/>
  <c r="H295" i="34"/>
  <c r="H2628" i="33"/>
  <c r="H555" i="34"/>
  <c r="H503" i="34"/>
  <c r="H347" i="34"/>
  <c r="H191" i="34"/>
  <c r="H87" i="34"/>
  <c r="H2592" i="33"/>
  <c r="H2540" i="33"/>
  <c r="H2296" i="33"/>
  <c r="H2244" i="33"/>
  <c r="H2716" i="33"/>
  <c r="H2488" i="33"/>
  <c r="H2452" i="33"/>
  <c r="H2192" i="33"/>
  <c r="H2140" i="33"/>
  <c r="H2088" i="33"/>
  <c r="H2036" i="33"/>
  <c r="H1984" i="33"/>
  <c r="H1932" i="33"/>
  <c r="H1896" i="33"/>
  <c r="H1844" i="33"/>
  <c r="H1792" i="33"/>
  <c r="H1740" i="33"/>
  <c r="H1688" i="33"/>
  <c r="H1636" i="33"/>
  <c r="H1584" i="33"/>
  <c r="H1184" i="33"/>
  <c r="H1132" i="33"/>
  <c r="H1080" i="33"/>
  <c r="H1028" i="33"/>
  <c r="H976" i="33"/>
  <c r="H924" i="33"/>
  <c r="H872" i="33"/>
  <c r="H820" i="33"/>
  <c r="H524" i="33"/>
  <c r="H212" i="33"/>
  <c r="H2400" i="33"/>
  <c r="H2348" i="33"/>
  <c r="H1532" i="33"/>
  <c r="H1480" i="33"/>
  <c r="H1428" i="33"/>
  <c r="H1376" i="33"/>
  <c r="H1324" i="33"/>
  <c r="H1272" i="33"/>
  <c r="H108" i="33"/>
  <c r="H768" i="33"/>
  <c r="H560" i="33"/>
  <c r="H316" i="33"/>
  <c r="H160" i="33"/>
  <c r="H1236" i="33"/>
  <c r="H664" i="33"/>
  <c r="H612" i="33"/>
  <c r="H368" i="33"/>
  <c r="H420" i="33"/>
  <c r="H716" i="33"/>
  <c r="H264" i="33"/>
  <c r="H472" i="33"/>
  <c r="H14" i="25"/>
  <c r="AW18" i="32"/>
  <c r="AW51" i="32" s="1"/>
  <c r="EZ23" i="22"/>
  <c r="F55" i="27"/>
  <c r="F555" i="34"/>
  <c r="F503" i="34"/>
  <c r="F139" i="34"/>
  <c r="F347" i="34"/>
  <c r="F191" i="34"/>
  <c r="F399" i="34"/>
  <c r="F243" i="34"/>
  <c r="F451" i="34"/>
  <c r="F295" i="34"/>
  <c r="F35" i="34"/>
  <c r="F2628" i="33"/>
  <c r="F87" i="34"/>
  <c r="F2488" i="33"/>
  <c r="F2452" i="33"/>
  <c r="F2400" i="33"/>
  <c r="F2348" i="33"/>
  <c r="F2592" i="33"/>
  <c r="F2540" i="33"/>
  <c r="F2296" i="33"/>
  <c r="F2244" i="33"/>
  <c r="F2036" i="33"/>
  <c r="F1532" i="33"/>
  <c r="F1480" i="33"/>
  <c r="F1428" i="33"/>
  <c r="F1376" i="33"/>
  <c r="F2716" i="33"/>
  <c r="F2192" i="33"/>
  <c r="F1236" i="33"/>
  <c r="F768" i="33"/>
  <c r="F716" i="33"/>
  <c r="F664" i="33"/>
  <c r="F612" i="33"/>
  <c r="F472" i="33"/>
  <c r="F420" i="33"/>
  <c r="F368" i="33"/>
  <c r="F316" i="33"/>
  <c r="F264" i="33"/>
  <c r="F160" i="33"/>
  <c r="F2140" i="33"/>
  <c r="F1984" i="33"/>
  <c r="F560" i="33"/>
  <c r="F1740" i="33"/>
  <c r="F1272" i="33"/>
  <c r="F1184" i="33"/>
  <c r="F1080" i="33"/>
  <c r="F976" i="33"/>
  <c r="F872" i="33"/>
  <c r="F524" i="33"/>
  <c r="F212" i="33"/>
  <c r="F1932" i="33"/>
  <c r="F1844" i="33"/>
  <c r="F1636" i="33"/>
  <c r="F1324" i="33"/>
  <c r="F1132" i="33"/>
  <c r="F1028" i="33"/>
  <c r="F924" i="33"/>
  <c r="F820" i="33"/>
  <c r="F2088" i="33"/>
  <c r="F1792" i="33"/>
  <c r="F1584" i="33"/>
  <c r="F1896" i="33"/>
  <c r="F108" i="33"/>
  <c r="F1688" i="33"/>
  <c r="F14" i="25"/>
  <c r="E55" i="27"/>
  <c r="E451" i="34"/>
  <c r="E295" i="34"/>
  <c r="E35" i="34"/>
  <c r="E2628" i="33"/>
  <c r="E139" i="34"/>
  <c r="E555" i="34"/>
  <c r="E503" i="34"/>
  <c r="E87" i="34"/>
  <c r="E347" i="34"/>
  <c r="E191" i="34"/>
  <c r="E399" i="34"/>
  <c r="E243" i="34"/>
  <c r="E2716" i="33"/>
  <c r="E2488" i="33"/>
  <c r="E2452" i="33"/>
  <c r="E2400" i="33"/>
  <c r="E2348" i="33"/>
  <c r="E1984" i="33"/>
  <c r="E1932" i="33"/>
  <c r="E2296" i="33"/>
  <c r="E2244" i="33"/>
  <c r="E2088" i="33"/>
  <c r="E1896" i="33"/>
  <c r="E1844" i="33"/>
  <c r="E1792" i="33"/>
  <c r="E1740" i="33"/>
  <c r="E1688" i="33"/>
  <c r="E1636" i="33"/>
  <c r="E1584" i="33"/>
  <c r="E2036" i="33"/>
  <c r="E1532" i="33"/>
  <c r="E1480" i="33"/>
  <c r="E1428" i="33"/>
  <c r="E1376" i="33"/>
  <c r="E1324" i="33"/>
  <c r="E1272" i="33"/>
  <c r="E2140" i="33"/>
  <c r="E2192" i="33"/>
  <c r="E1236" i="33"/>
  <c r="E768" i="33"/>
  <c r="E716" i="33"/>
  <c r="E664" i="33"/>
  <c r="E612" i="33"/>
  <c r="E472" i="33"/>
  <c r="E420" i="33"/>
  <c r="E368" i="33"/>
  <c r="E316" i="33"/>
  <c r="E264" i="33"/>
  <c r="E160" i="33"/>
  <c r="E2592" i="33"/>
  <c r="E2540" i="33"/>
  <c r="E108" i="33"/>
  <c r="E212" i="33"/>
  <c r="E1132" i="33"/>
  <c r="E1184" i="33"/>
  <c r="E1080" i="33"/>
  <c r="E976" i="33"/>
  <c r="E872" i="33"/>
  <c r="E560" i="33"/>
  <c r="E524" i="33"/>
  <c r="E1028" i="33"/>
  <c r="E820" i="33"/>
  <c r="E924" i="33"/>
  <c r="E14" i="25"/>
  <c r="K55" i="27"/>
  <c r="K347" i="34"/>
  <c r="K191" i="34"/>
  <c r="K87" i="34"/>
  <c r="K2628" i="33"/>
  <c r="K399" i="34"/>
  <c r="K243" i="34"/>
  <c r="K451" i="34"/>
  <c r="K295" i="34"/>
  <c r="K555" i="34"/>
  <c r="K503" i="34"/>
  <c r="K139" i="34"/>
  <c r="K35" i="34"/>
  <c r="K2400" i="33"/>
  <c r="K2348" i="33"/>
  <c r="K2592" i="33"/>
  <c r="K2540" i="33"/>
  <c r="K2296" i="33"/>
  <c r="K2244" i="33"/>
  <c r="K2716" i="33"/>
  <c r="K2036" i="33"/>
  <c r="K2192" i="33"/>
  <c r="K560" i="33"/>
  <c r="K108" i="33"/>
  <c r="K2488" i="33"/>
  <c r="K2452" i="33"/>
  <c r="K2140" i="33"/>
  <c r="K1984" i="33"/>
  <c r="K1896" i="33"/>
  <c r="K1844" i="33"/>
  <c r="K1792" i="33"/>
  <c r="K1740" i="33"/>
  <c r="K1688" i="33"/>
  <c r="K1636" i="33"/>
  <c r="K1584" i="33"/>
  <c r="K1184" i="33"/>
  <c r="K1132" i="33"/>
  <c r="K1080" i="33"/>
  <c r="K1028" i="33"/>
  <c r="K976" i="33"/>
  <c r="K924" i="33"/>
  <c r="K872" i="33"/>
  <c r="K820" i="33"/>
  <c r="K524" i="33"/>
  <c r="K212" i="33"/>
  <c r="K2088" i="33"/>
  <c r="K612" i="33"/>
  <c r="K368" i="33"/>
  <c r="K716" i="33"/>
  <c r="K264" i="33"/>
  <c r="K1480" i="33"/>
  <c r="K1376" i="33"/>
  <c r="K316" i="33"/>
  <c r="K160" i="33"/>
  <c r="K1932" i="33"/>
  <c r="K1272" i="33"/>
  <c r="K1236" i="33"/>
  <c r="K664" i="33"/>
  <c r="K420" i="33"/>
  <c r="K472" i="33"/>
  <c r="K1532" i="33"/>
  <c r="K1428" i="33"/>
  <c r="K768" i="33"/>
  <c r="K1324" i="33"/>
  <c r="K14" i="25"/>
  <c r="L55" i="27"/>
  <c r="L399" i="34"/>
  <c r="L243" i="34"/>
  <c r="L35" i="34"/>
  <c r="L139" i="34"/>
  <c r="L451" i="34"/>
  <c r="L295" i="34"/>
  <c r="L2628" i="33"/>
  <c r="L555" i="34"/>
  <c r="L503" i="34"/>
  <c r="L347" i="34"/>
  <c r="L191" i="34"/>
  <c r="L87" i="34"/>
  <c r="L2592" i="33"/>
  <c r="L2540" i="33"/>
  <c r="L2296" i="33"/>
  <c r="L2244" i="33"/>
  <c r="L2716" i="33"/>
  <c r="L2488" i="33"/>
  <c r="L2452" i="33"/>
  <c r="L2192" i="33"/>
  <c r="L2140" i="33"/>
  <c r="L2088" i="33"/>
  <c r="L2036" i="33"/>
  <c r="L1984" i="33"/>
  <c r="L1896" i="33"/>
  <c r="L1844" i="33"/>
  <c r="L1792" i="33"/>
  <c r="L1740" i="33"/>
  <c r="L1688" i="33"/>
  <c r="L1636" i="33"/>
  <c r="L1584" i="33"/>
  <c r="L1184" i="33"/>
  <c r="L1132" i="33"/>
  <c r="L1080" i="33"/>
  <c r="L1028" i="33"/>
  <c r="L976" i="33"/>
  <c r="L924" i="33"/>
  <c r="L872" i="33"/>
  <c r="L820" i="33"/>
  <c r="L524" i="33"/>
  <c r="L212" i="33"/>
  <c r="L2400" i="33"/>
  <c r="L2348" i="33"/>
  <c r="L1932" i="33"/>
  <c r="L1532" i="33"/>
  <c r="L1480" i="33"/>
  <c r="L1428" i="33"/>
  <c r="L1376" i="33"/>
  <c r="L1324" i="33"/>
  <c r="L1272" i="33"/>
  <c r="L108" i="33"/>
  <c r="L1236" i="33"/>
  <c r="L664" i="33"/>
  <c r="L420" i="33"/>
  <c r="L768" i="33"/>
  <c r="L368" i="33"/>
  <c r="L716" i="33"/>
  <c r="L472" i="33"/>
  <c r="L264" i="33"/>
  <c r="L560" i="33"/>
  <c r="L160" i="33"/>
  <c r="L612" i="33"/>
  <c r="L316" i="33"/>
  <c r="L14" i="25"/>
  <c r="AS18" i="32"/>
  <c r="AS51" i="32" s="1"/>
  <c r="AR18" i="32"/>
  <c r="AR51" i="32" s="1"/>
  <c r="M2595" i="33"/>
  <c r="K575" i="34"/>
  <c r="J557" i="34"/>
  <c r="L557" i="34"/>
  <c r="I557" i="34"/>
  <c r="Q102"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18" i="31"/>
  <c r="BQ19" i="31"/>
  <c r="BE19" i="31"/>
  <c r="BE28" i="31"/>
  <c r="BE45" i="31"/>
  <c r="BE34" i="31"/>
  <c r="BH49" i="31"/>
  <c r="BJ33" i="31"/>
  <c r="BQ33" i="31" s="1"/>
  <c r="BI24" i="31"/>
  <c r="BQ24" i="31" s="1"/>
  <c r="BH48" i="31"/>
  <c r="BQ48" i="31" s="1"/>
  <c r="BH41" i="31"/>
  <c r="BQ41" i="31" s="1"/>
  <c r="BK30" i="31"/>
  <c r="BQ30" i="31" s="1"/>
  <c r="BG36" i="31"/>
  <c r="BQ36" i="31" s="1"/>
  <c r="BL40" i="31"/>
  <c r="BQ40" i="31" s="1"/>
  <c r="BI18" i="31"/>
  <c r="BQ18" i="31" s="1"/>
  <c r="BH47" i="31"/>
  <c r="BQ47" i="31" s="1"/>
  <c r="BE43" i="31"/>
  <c r="BQ45" i="31"/>
  <c r="BQ34" i="31"/>
  <c r="BQ22" i="31"/>
  <c r="BQ28" i="31"/>
  <c r="BE22" i="31"/>
  <c r="BQ38" i="31"/>
  <c r="BI21" i="31"/>
  <c r="BQ21" i="31" s="1"/>
  <c r="BQ44" i="31"/>
  <c r="BQ46" i="31"/>
  <c r="BQ26" i="31"/>
  <c r="BN43" i="32"/>
  <c r="CF23" i="22"/>
  <c r="BB32" i="32"/>
  <c r="BT23" i="22"/>
  <c r="J16" i="24"/>
  <c r="EN23" i="22"/>
  <c r="DD23" i="22"/>
  <c r="T23" i="22"/>
  <c r="CR23" i="22"/>
  <c r="AJ23" i="22"/>
  <c r="EB23" i="22"/>
  <c r="BQ20" i="31"/>
  <c r="DP23" i="22"/>
  <c r="AV23" i="22"/>
  <c r="BH23" i="22"/>
  <c r="BB43" i="32"/>
  <c r="AU51" i="32"/>
  <c r="AU16" i="32" s="1"/>
  <c r="CI23" i="22"/>
  <c r="DG23" i="22"/>
  <c r="CU23" i="22"/>
  <c r="M16" i="24"/>
  <c r="BE20" i="31"/>
  <c r="BQ29" i="31"/>
  <c r="AM23" i="22"/>
  <c r="DS23" i="22"/>
  <c r="W23" i="22"/>
  <c r="BB46" i="32"/>
  <c r="EE23" i="22"/>
  <c r="O15" i="31"/>
  <c r="BM15" i="31" s="1"/>
  <c r="BK23" i="22"/>
  <c r="AY23" i="22"/>
  <c r="EQ23" i="22"/>
  <c r="FC23" i="22"/>
  <c r="BW23" i="22"/>
  <c r="FO23"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23" i="22"/>
  <c r="K16" i="24"/>
  <c r="FA23" i="22"/>
  <c r="EC23" i="22"/>
  <c r="DE23" i="22"/>
  <c r="CG23" i="22"/>
  <c r="BI23" i="22"/>
  <c r="AK23" i="22"/>
  <c r="EO23" i="22"/>
  <c r="CS23" i="22"/>
  <c r="AW23" i="22"/>
  <c r="BU23" i="22"/>
  <c r="DQ23" i="22"/>
  <c r="FM23" i="22"/>
  <c r="V23" i="22"/>
  <c r="L16" i="24"/>
  <c r="FN23" i="22"/>
  <c r="EP23" i="22"/>
  <c r="DR23" i="22"/>
  <c r="CT23" i="22"/>
  <c r="BV23" i="22"/>
  <c r="AX23" i="22"/>
  <c r="FB23" i="22"/>
  <c r="ED23" i="22"/>
  <c r="CH23" i="22"/>
  <c r="AL23" i="22"/>
  <c r="DF23" i="22"/>
  <c r="BJ23" i="22"/>
  <c r="Y23" i="22"/>
  <c r="O16" i="24"/>
  <c r="FE23" i="22"/>
  <c r="EG23" i="22"/>
  <c r="DI23" i="22"/>
  <c r="CK23" i="22"/>
  <c r="BM23" i="22"/>
  <c r="AO23" i="22"/>
  <c r="FQ23" i="22"/>
  <c r="DU23" i="22"/>
  <c r="BY23" i="22"/>
  <c r="ES23" i="22"/>
  <c r="CW23" i="22"/>
  <c r="BA23" i="22"/>
  <c r="Z23" i="22"/>
  <c r="P16" i="24"/>
  <c r="FR23" i="22"/>
  <c r="ET23" i="22"/>
  <c r="DV23" i="22"/>
  <c r="CX23" i="22"/>
  <c r="BZ23" i="22"/>
  <c r="BB23" i="22"/>
  <c r="EH23" i="22"/>
  <c r="FF23" i="22"/>
  <c r="DJ23" i="22"/>
  <c r="BN23" i="22"/>
  <c r="CL23" i="22"/>
  <c r="AP23" i="22"/>
  <c r="X23" i="22"/>
  <c r="N16" i="24"/>
  <c r="FD23" i="22"/>
  <c r="EF23" i="22"/>
  <c r="DH23" i="22"/>
  <c r="CJ23" i="22"/>
  <c r="BL23" i="22"/>
  <c r="AN23" i="22"/>
  <c r="FP23" i="22"/>
  <c r="ER23" i="22"/>
  <c r="AZ23" i="22"/>
  <c r="DT23" i="22"/>
  <c r="BX23" i="22"/>
  <c r="CV23" i="22"/>
  <c r="S23" i="22"/>
  <c r="I16" i="24"/>
  <c r="FK23" i="22"/>
  <c r="EM23" i="22"/>
  <c r="DO23" i="22"/>
  <c r="CQ23" i="22"/>
  <c r="BS23" i="22"/>
  <c r="AU23" i="22"/>
  <c r="CE23" i="22"/>
  <c r="AI23" i="22"/>
  <c r="EY23" i="22"/>
  <c r="BG23" i="22"/>
  <c r="EA23" i="22"/>
  <c r="DC23" i="22"/>
  <c r="H16" i="24"/>
  <c r="FJ23" i="22"/>
  <c r="EL23" i="22"/>
  <c r="DN23" i="22"/>
  <c r="CP23" i="22"/>
  <c r="BR23" i="22"/>
  <c r="AT23" i="22"/>
  <c r="R23" i="22"/>
  <c r="EX23" i="22"/>
  <c r="DZ23" i="22"/>
  <c r="DB23" i="22"/>
  <c r="BF23" i="22"/>
  <c r="CD23" i="22"/>
  <c r="AH23" i="22"/>
  <c r="DZ18" i="22"/>
  <c r="DN18" i="22"/>
  <c r="D3932" i="33" l="1"/>
  <c r="C2594" i="33"/>
  <c r="F232" i="33"/>
  <c r="K580" i="33"/>
  <c r="F3412" i="33"/>
  <c r="F4192" i="33"/>
  <c r="J2944" i="33"/>
  <c r="I3932" i="33"/>
  <c r="G2840" i="33"/>
  <c r="L3152" i="33"/>
  <c r="F3568" i="33"/>
  <c r="G4036" i="33"/>
  <c r="F3256" i="33"/>
  <c r="K3360" i="33"/>
  <c r="G2996" i="33"/>
  <c r="H3048" i="33"/>
  <c r="F3360" i="33"/>
  <c r="H3672" i="33"/>
  <c r="H4192" i="33"/>
  <c r="J2892" i="33"/>
  <c r="H4088" i="33"/>
  <c r="D2684" i="33"/>
  <c r="K3880" i="33"/>
  <c r="E2996" i="33"/>
  <c r="D2892" i="33"/>
  <c r="D3464" i="33"/>
  <c r="E3880" i="33"/>
  <c r="I2944" i="33"/>
  <c r="H3776" i="33"/>
  <c r="H4036" i="33"/>
  <c r="D3776" i="33"/>
  <c r="F3204" i="33"/>
  <c r="K3308" i="33"/>
  <c r="F2840" i="33"/>
  <c r="J2684" i="33"/>
  <c r="J3204" i="33"/>
  <c r="I3984" i="33"/>
  <c r="E2944" i="33"/>
  <c r="J3724" i="33"/>
  <c r="L2684" i="33"/>
  <c r="G3828" i="33"/>
  <c r="K3412" i="33"/>
  <c r="L3256" i="33"/>
  <c r="L4088" i="33"/>
  <c r="G2944" i="33"/>
  <c r="G3204" i="33"/>
  <c r="K3204" i="33"/>
  <c r="H3984" i="33"/>
  <c r="J3152" i="33"/>
  <c r="K3672" i="33"/>
  <c r="F3932" i="33"/>
  <c r="L2788" i="33"/>
  <c r="E3568" i="33"/>
  <c r="L3048" i="33"/>
  <c r="K4192" i="33"/>
  <c r="K3620" i="33"/>
  <c r="D3100" i="33"/>
  <c r="E2788" i="33"/>
  <c r="D2788" i="33"/>
  <c r="F2996" i="33"/>
  <c r="E3048" i="33"/>
  <c r="D1396" i="33"/>
  <c r="I3100" i="33"/>
  <c r="D3256" i="33"/>
  <c r="E2594" i="33"/>
  <c r="L3620" i="33"/>
  <c r="D4140" i="33"/>
  <c r="H3880" i="33"/>
  <c r="E1708" i="33"/>
  <c r="K2788" i="33"/>
  <c r="K3464" i="33"/>
  <c r="F4140" i="33"/>
  <c r="E3152" i="33"/>
  <c r="G3256" i="33"/>
  <c r="F2594" i="33"/>
  <c r="I3256" i="33"/>
  <c r="J2996" i="33"/>
  <c r="D3204" i="33"/>
  <c r="D3152" i="33"/>
  <c r="L3516" i="33"/>
  <c r="J2788" i="33"/>
  <c r="L3932" i="33"/>
  <c r="K3568" i="33"/>
  <c r="G3932" i="33"/>
  <c r="J4192" i="33"/>
  <c r="J2264" i="33"/>
  <c r="L232" i="33"/>
  <c r="J1500" i="33"/>
  <c r="L2996" i="33"/>
  <c r="M3040" i="33"/>
  <c r="E3620" i="33"/>
  <c r="H2788" i="33"/>
  <c r="I3828" i="33"/>
  <c r="H2684" i="33"/>
  <c r="K4088" i="33"/>
  <c r="D1604" i="33"/>
  <c r="J232" i="33"/>
  <c r="E1048" i="33"/>
  <c r="G2420" i="33"/>
  <c r="E2684" i="33"/>
  <c r="J3672" i="33"/>
  <c r="H3568" i="33"/>
  <c r="G3776" i="33"/>
  <c r="M3196" i="33"/>
  <c r="K3100" i="33"/>
  <c r="H3100" i="33"/>
  <c r="D4036" i="33"/>
  <c r="H3152" i="33"/>
  <c r="J3100" i="33"/>
  <c r="F3308" i="33"/>
  <c r="E3776" i="33"/>
  <c r="F3048" i="33"/>
  <c r="G2684" i="33"/>
  <c r="K2892" i="33"/>
  <c r="L3880" i="33"/>
  <c r="J4140" i="33"/>
  <c r="G3308" i="33"/>
  <c r="I3464" i="33"/>
  <c r="L3100" i="33"/>
  <c r="K2684" i="33"/>
  <c r="C2840" i="33"/>
  <c r="M2822" i="33"/>
  <c r="J3776" i="33"/>
  <c r="M3352" i="33"/>
  <c r="H3360" i="33"/>
  <c r="G4140" i="33"/>
  <c r="F3516" i="33"/>
  <c r="C3100" i="33"/>
  <c r="M3082" i="33"/>
  <c r="C3724" i="33"/>
  <c r="M3706" i="33"/>
  <c r="J3828" i="33"/>
  <c r="M3238" i="33"/>
  <c r="C3256" i="33"/>
  <c r="I2840" i="33"/>
  <c r="M3758" i="33"/>
  <c r="C3776" i="33"/>
  <c r="L4036" i="33"/>
  <c r="F3724" i="33"/>
  <c r="M3092" i="33"/>
  <c r="J3516" i="33"/>
  <c r="J3932" i="33"/>
  <c r="M3820" i="33"/>
  <c r="F4088" i="33"/>
  <c r="D4088" i="33"/>
  <c r="F3880" i="33"/>
  <c r="D3412" i="33"/>
  <c r="L2840" i="33"/>
  <c r="E3672" i="33"/>
  <c r="I3048" i="33"/>
  <c r="G3360" i="33"/>
  <c r="D3048" i="33"/>
  <c r="L3360" i="33"/>
  <c r="C2944" i="33"/>
  <c r="M2926" i="33"/>
  <c r="E4192" i="33"/>
  <c r="L3984" i="33"/>
  <c r="M3186" i="33"/>
  <c r="C3204" i="33"/>
  <c r="M3134" i="33"/>
  <c r="C3152" i="33"/>
  <c r="E3984" i="33"/>
  <c r="C3516" i="33"/>
  <c r="M3498" i="33"/>
  <c r="D3308" i="33"/>
  <c r="I3308" i="33"/>
  <c r="L3308" i="33"/>
  <c r="M3924" i="33"/>
  <c r="D3828" i="33"/>
  <c r="E3412" i="33"/>
  <c r="F2788" i="33"/>
  <c r="I3412" i="33"/>
  <c r="D2996" i="33"/>
  <c r="K3932" i="33"/>
  <c r="M3664" i="33"/>
  <c r="J3568" i="33"/>
  <c r="C3568" i="33"/>
  <c r="M3550" i="33"/>
  <c r="M4174" i="33"/>
  <c r="C4192" i="33"/>
  <c r="M4028" i="33"/>
  <c r="J4036" i="33"/>
  <c r="M3976" i="33"/>
  <c r="I3204" i="33"/>
  <c r="F3100" i="33"/>
  <c r="M3508" i="33"/>
  <c r="C3308" i="33"/>
  <c r="M3290" i="33"/>
  <c r="C2604" i="33"/>
  <c r="E2604" i="33"/>
  <c r="M3560" i="33"/>
  <c r="G2788" i="33"/>
  <c r="M4184" i="33"/>
  <c r="M4122" i="33"/>
  <c r="C4140" i="33"/>
  <c r="C2892" i="33"/>
  <c r="M2874" i="33"/>
  <c r="K2996" i="33"/>
  <c r="F2684" i="33"/>
  <c r="H2996" i="33"/>
  <c r="E4088" i="33"/>
  <c r="K3776" i="33"/>
  <c r="J3464" i="33"/>
  <c r="D3360" i="33"/>
  <c r="G3152" i="33"/>
  <c r="M2780" i="33"/>
  <c r="G3672" i="33"/>
  <c r="M3654" i="33"/>
  <c r="C3672" i="33"/>
  <c r="C3048" i="33"/>
  <c r="M3030" i="33"/>
  <c r="M2936" i="33"/>
  <c r="E4036" i="33"/>
  <c r="I3152" i="33"/>
  <c r="F3620" i="33"/>
  <c r="K3152" i="33"/>
  <c r="H3724" i="33"/>
  <c r="M2884" i="33"/>
  <c r="D3516" i="33"/>
  <c r="F3828" i="33"/>
  <c r="I2788" i="33"/>
  <c r="E3256" i="33"/>
  <c r="M3404" i="33"/>
  <c r="J3412" i="33"/>
  <c r="J4088" i="33"/>
  <c r="G3464" i="33"/>
  <c r="F3776" i="33"/>
  <c r="G3048" i="33"/>
  <c r="H3204" i="33"/>
  <c r="M4132" i="33"/>
  <c r="G3620" i="33"/>
  <c r="J3984" i="33"/>
  <c r="M3612" i="33"/>
  <c r="L2892" i="33"/>
  <c r="J3308" i="33"/>
  <c r="L3724" i="33"/>
  <c r="M2676" i="33"/>
  <c r="I3568" i="33"/>
  <c r="H3464" i="33"/>
  <c r="M3914" i="33"/>
  <c r="C3932" i="33"/>
  <c r="K2944" i="33"/>
  <c r="L3412" i="33"/>
  <c r="M4070" i="33"/>
  <c r="C4088" i="33"/>
  <c r="C2684" i="33"/>
  <c r="M2666" i="33"/>
  <c r="I3880" i="33"/>
  <c r="D3672" i="33"/>
  <c r="M2988" i="33"/>
  <c r="F4036" i="33"/>
  <c r="J3360" i="33"/>
  <c r="H3516" i="33"/>
  <c r="E3100" i="33"/>
  <c r="D3724" i="33"/>
  <c r="H3932" i="33"/>
  <c r="E2840" i="33"/>
  <c r="E3464" i="33"/>
  <c r="E3932" i="33"/>
  <c r="D3880" i="33"/>
  <c r="L4192" i="33"/>
  <c r="M3768" i="33"/>
  <c r="K4036" i="33"/>
  <c r="C3984" i="33"/>
  <c r="M3966" i="33"/>
  <c r="C3620" i="33"/>
  <c r="M3602" i="33"/>
  <c r="E3516" i="33"/>
  <c r="G3724" i="33"/>
  <c r="I4088" i="33"/>
  <c r="L3828" i="33"/>
  <c r="C3828" i="33"/>
  <c r="M3810" i="33"/>
  <c r="F3672" i="33"/>
  <c r="J3880" i="33"/>
  <c r="K2840" i="33"/>
  <c r="M3872" i="33"/>
  <c r="I2996" i="33"/>
  <c r="I3360" i="33"/>
  <c r="K3048" i="33"/>
  <c r="C3360" i="33"/>
  <c r="M3342" i="33"/>
  <c r="D2944" i="33"/>
  <c r="E4140" i="33"/>
  <c r="H3620" i="33"/>
  <c r="I3620" i="33"/>
  <c r="G3516" i="33"/>
  <c r="E2892" i="33"/>
  <c r="M3716" i="33"/>
  <c r="G3100" i="33"/>
  <c r="H3308" i="33"/>
  <c r="M3394" i="33"/>
  <c r="C3412" i="33"/>
  <c r="M3446" i="33"/>
  <c r="C3464" i="33"/>
  <c r="M3456" i="33"/>
  <c r="I2684" i="33"/>
  <c r="F3464" i="33"/>
  <c r="C2788" i="33"/>
  <c r="M2770" i="33"/>
  <c r="M2832" i="33"/>
  <c r="C3880" i="33"/>
  <c r="M3862" i="33"/>
  <c r="M2978" i="33"/>
  <c r="C2996" i="33"/>
  <c r="H2944" i="33"/>
  <c r="F3984" i="33"/>
  <c r="H3412" i="33"/>
  <c r="E3828" i="33"/>
  <c r="K3256" i="33"/>
  <c r="M4080" i="33"/>
  <c r="D3568" i="33"/>
  <c r="L3464" i="33"/>
  <c r="M4018" i="33"/>
  <c r="C4036" i="33"/>
  <c r="D3984" i="33"/>
  <c r="D3620" i="33"/>
  <c r="E3308" i="33"/>
  <c r="E3724" i="33"/>
  <c r="H2892" i="33"/>
  <c r="H3256" i="33"/>
  <c r="G3568" i="33"/>
  <c r="D2840" i="33"/>
  <c r="M3248" i="33"/>
  <c r="J3048" i="33"/>
  <c r="L2944" i="33"/>
  <c r="D4192" i="33"/>
  <c r="F2944" i="33"/>
  <c r="I4036" i="33"/>
  <c r="J3620" i="33"/>
  <c r="E3204" i="33"/>
  <c r="M3144" i="33"/>
  <c r="I3724" i="33"/>
  <c r="F2892" i="33"/>
  <c r="M3300" i="33"/>
  <c r="K3516" i="33"/>
  <c r="I2594" i="33"/>
  <c r="K2594" i="33"/>
  <c r="G2604" i="33"/>
  <c r="H2508" i="33"/>
  <c r="H2594" i="33"/>
  <c r="D2604" i="33"/>
  <c r="L2604" i="33"/>
  <c r="L2594" i="33"/>
  <c r="G2594" i="33"/>
  <c r="J2594" i="33"/>
  <c r="D2594" i="33"/>
  <c r="I2604" i="33"/>
  <c r="F2604" i="33"/>
  <c r="H2604" i="33"/>
  <c r="J2604" i="33"/>
  <c r="G232" i="33"/>
  <c r="L632" i="33"/>
  <c r="E1812" i="33"/>
  <c r="D2368" i="33"/>
  <c r="L944" i="33"/>
  <c r="D1152" i="33"/>
  <c r="K2560" i="33"/>
  <c r="L2264" i="33"/>
  <c r="K736" i="33"/>
  <c r="L1500" i="33"/>
  <c r="L2056" i="33"/>
  <c r="J2560" i="33"/>
  <c r="J2368" i="33"/>
  <c r="F2316" i="33"/>
  <c r="I2056" i="33"/>
  <c r="F2420" i="33"/>
  <c r="D1552" i="33"/>
  <c r="I1500" i="33"/>
  <c r="K1500" i="33"/>
  <c r="L388" i="33"/>
  <c r="F736" i="33"/>
  <c r="I336" i="33"/>
  <c r="K388" i="33"/>
  <c r="G1500" i="33"/>
  <c r="I1152" i="33"/>
  <c r="K336" i="33"/>
  <c r="F1396" i="33"/>
  <c r="D336" i="33"/>
  <c r="E2056" i="33"/>
  <c r="L180" i="33"/>
  <c r="I2508" i="33"/>
  <c r="J180" i="33"/>
  <c r="G336" i="33"/>
  <c r="I2420" i="33"/>
  <c r="L2316" i="33"/>
  <c r="L2108" i="33"/>
  <c r="I2004" i="33"/>
  <c r="G788" i="33"/>
  <c r="J1864" i="33"/>
  <c r="K1204" i="33"/>
  <c r="D492" i="33"/>
  <c r="K2264" i="33"/>
  <c r="L2508" i="33"/>
  <c r="G2508" i="33"/>
  <c r="G2212" i="33"/>
  <c r="I996" i="33"/>
  <c r="G284" i="33"/>
  <c r="F492" i="33"/>
  <c r="I2560" i="33"/>
  <c r="I1656" i="33"/>
  <c r="F1344" i="33"/>
  <c r="J388" i="33"/>
  <c r="H492" i="33"/>
  <c r="I1448" i="33"/>
  <c r="F1604" i="33"/>
  <c r="G1100" i="33"/>
  <c r="J944" i="33"/>
  <c r="F1812" i="33"/>
  <c r="E1396" i="33"/>
  <c r="E232" i="33"/>
  <c r="H1812" i="33"/>
  <c r="F2212" i="33"/>
  <c r="E284" i="33"/>
  <c r="K996" i="33"/>
  <c r="E2368" i="33"/>
  <c r="G840" i="33"/>
  <c r="K632" i="33"/>
  <c r="F1500" i="33"/>
  <c r="H1396" i="33"/>
  <c r="G1152" i="33"/>
  <c r="I2736" i="33"/>
  <c r="D2560" i="33"/>
  <c r="H2316" i="33"/>
  <c r="E684" i="33"/>
  <c r="K1100" i="33"/>
  <c r="K1552" i="33"/>
  <c r="F2004" i="33"/>
  <c r="G388" i="33"/>
  <c r="I284" i="33"/>
  <c r="K944" i="33"/>
  <c r="K2108" i="33"/>
  <c r="H788" i="33"/>
  <c r="G2264" i="33"/>
  <c r="D2056" i="33"/>
  <c r="E1908" i="33"/>
  <c r="E892" i="33"/>
  <c r="F2160" i="33"/>
  <c r="F840" i="33"/>
  <c r="E632" i="33"/>
  <c r="H232" i="33"/>
  <c r="F632" i="33"/>
  <c r="H1604" i="33"/>
  <c r="G1708" i="33"/>
  <c r="H2108" i="33"/>
  <c r="H684" i="33"/>
  <c r="G996" i="33"/>
  <c r="D1344" i="33"/>
  <c r="E2160" i="33"/>
  <c r="F2056" i="33"/>
  <c r="J2056" i="33"/>
  <c r="H944" i="33"/>
  <c r="D736" i="33"/>
  <c r="D1812" i="33"/>
  <c r="J1152" i="33"/>
  <c r="K440" i="33"/>
  <c r="L736" i="33"/>
  <c r="K232" i="33"/>
  <c r="H1048" i="33"/>
  <c r="M2552" i="33"/>
  <c r="D2736" i="33"/>
  <c r="J2508" i="33"/>
  <c r="L2420" i="33"/>
  <c r="E2004" i="33"/>
  <c r="D2004" i="33"/>
  <c r="L1760" i="33"/>
  <c r="M1648" i="33"/>
  <c r="I2212" i="33"/>
  <c r="F1864" i="33"/>
  <c r="L2004" i="33"/>
  <c r="G1552" i="33"/>
  <c r="E1448" i="33"/>
  <c r="I2264" i="33"/>
  <c r="H2056" i="33"/>
  <c r="H632" i="33"/>
  <c r="G2736" i="33"/>
  <c r="E2420" i="33"/>
  <c r="J2420" i="33"/>
  <c r="K2316" i="33"/>
  <c r="E2212" i="33"/>
  <c r="D1864" i="33"/>
  <c r="H1344" i="33"/>
  <c r="J1204" i="33"/>
  <c r="F2264" i="33"/>
  <c r="M2048" i="33"/>
  <c r="D2160" i="33"/>
  <c r="I632" i="33"/>
  <c r="L1708" i="33"/>
  <c r="K1908" i="33"/>
  <c r="M1144" i="33"/>
  <c r="F440" i="33"/>
  <c r="F180" i="33"/>
  <c r="F944" i="33"/>
  <c r="K840" i="33"/>
  <c r="D1708" i="33"/>
  <c r="E1604" i="33"/>
  <c r="K1152" i="33"/>
  <c r="D1048" i="33"/>
  <c r="K1708" i="33"/>
  <c r="L2736" i="33"/>
  <c r="F2508" i="33"/>
  <c r="G2004" i="33"/>
  <c r="F892" i="33"/>
  <c r="J2108" i="33"/>
  <c r="G2316" i="33"/>
  <c r="G2108" i="33"/>
  <c r="G892" i="33"/>
  <c r="L1864" i="33"/>
  <c r="F2368" i="33"/>
  <c r="G440" i="33"/>
  <c r="G632" i="33"/>
  <c r="E2508" i="33"/>
  <c r="F2108" i="33"/>
  <c r="E1760" i="33"/>
  <c r="L788" i="33"/>
  <c r="I492" i="33"/>
  <c r="F388" i="33"/>
  <c r="L1344" i="33"/>
  <c r="G580" i="33"/>
  <c r="E580" i="33"/>
  <c r="EE16" i="24"/>
  <c r="DG16" i="24"/>
  <c r="CI16" i="24"/>
  <c r="BK16" i="24"/>
  <c r="AM16" i="24"/>
  <c r="BW16" i="24"/>
  <c r="DS16" i="24"/>
  <c r="CU16" i="24"/>
  <c r="AY16" i="24"/>
  <c r="AA16" i="24"/>
  <c r="CK27" i="24"/>
  <c r="BU27" i="24"/>
  <c r="BY27" i="24"/>
  <c r="CH27" i="24"/>
  <c r="CL27" i="24"/>
  <c r="CD27" i="24"/>
  <c r="BZ27" i="24"/>
  <c r="BW27" i="24"/>
  <c r="BT27" i="24"/>
  <c r="CE27" i="24"/>
  <c r="CA27" i="24"/>
  <c r="BX27" i="24"/>
  <c r="BR27" i="24"/>
  <c r="CI27" i="24"/>
  <c r="CF27" i="24"/>
  <c r="CG27" i="24"/>
  <c r="BV27" i="24"/>
  <c r="CM27" i="24"/>
  <c r="BS27" i="24"/>
  <c r="CJ27" i="24"/>
  <c r="BO52" i="24"/>
  <c r="AY52" i="24"/>
  <c r="BK52" i="24"/>
  <c r="BH52" i="24"/>
  <c r="AT52" i="24"/>
  <c r="BB52" i="24"/>
  <c r="AU52" i="24"/>
  <c r="BC52" i="24"/>
  <c r="AX52" i="24"/>
  <c r="BL52" i="24"/>
  <c r="BG52" i="24"/>
  <c r="BN52" i="24"/>
  <c r="BI52" i="24"/>
  <c r="BA52" i="24"/>
  <c r="BM52" i="24"/>
  <c r="BF52" i="24"/>
  <c r="AV52" i="24"/>
  <c r="BJ52" i="24"/>
  <c r="AZ52" i="24"/>
  <c r="AW52" i="24"/>
  <c r="AX27" i="24"/>
  <c r="BG27" i="24"/>
  <c r="BO27" i="24"/>
  <c r="BL27" i="24"/>
  <c r="BH27" i="24"/>
  <c r="BK27" i="24"/>
  <c r="AT27" i="24"/>
  <c r="AU27" i="24"/>
  <c r="AY27" i="24"/>
  <c r="BB27" i="24"/>
  <c r="BC27" i="24"/>
  <c r="BN27" i="24"/>
  <c r="BI27" i="24"/>
  <c r="BA27" i="24"/>
  <c r="BM27" i="24"/>
  <c r="BF27" i="24"/>
  <c r="AV27" i="24"/>
  <c r="BJ27" i="24"/>
  <c r="AZ27" i="24"/>
  <c r="AW27" i="24"/>
  <c r="BN35" i="24"/>
  <c r="AU35" i="24"/>
  <c r="BB35" i="24"/>
  <c r="BO35" i="24"/>
  <c r="BH35" i="24"/>
  <c r="AY35" i="24"/>
  <c r="BL35" i="24"/>
  <c r="AT35" i="24"/>
  <c r="BG35" i="24"/>
  <c r="BK35" i="24"/>
  <c r="BC35" i="24"/>
  <c r="AX35" i="24"/>
  <c r="BI35" i="24"/>
  <c r="BA35" i="24"/>
  <c r="BM35" i="24"/>
  <c r="BF35" i="24"/>
  <c r="AV35" i="24"/>
  <c r="BJ35" i="24"/>
  <c r="AZ35" i="24"/>
  <c r="AW35" i="24"/>
  <c r="BC43" i="24"/>
  <c r="BK43" i="24"/>
  <c r="AY43" i="24"/>
  <c r="AU43" i="24"/>
  <c r="BO43" i="24"/>
  <c r="BL43" i="24"/>
  <c r="AT43" i="24"/>
  <c r="BG43" i="24"/>
  <c r="BB43" i="24"/>
  <c r="BH43" i="24"/>
  <c r="AX43" i="24"/>
  <c r="BI43" i="24"/>
  <c r="BA43" i="24"/>
  <c r="BM43" i="24"/>
  <c r="BF43" i="24"/>
  <c r="AV43" i="24"/>
  <c r="BJ43" i="24"/>
  <c r="BN43" i="24"/>
  <c r="AZ43" i="24"/>
  <c r="AW43" i="24"/>
  <c r="CG52" i="24"/>
  <c r="CK52" i="24"/>
  <c r="BX52" i="24"/>
  <c r="BY52" i="24"/>
  <c r="CH52" i="24"/>
  <c r="BT52" i="24"/>
  <c r="CF52" i="24"/>
  <c r="CM52" i="24"/>
  <c r="BV52" i="24"/>
  <c r="CL52" i="24"/>
  <c r="CA52" i="24"/>
  <c r="CI52" i="24"/>
  <c r="BR52" i="24"/>
  <c r="BW52" i="24"/>
  <c r="DG52" i="24" s="1"/>
  <c r="CE52" i="24"/>
  <c r="EA52" i="24" s="1"/>
  <c r="BU52" i="24"/>
  <c r="CJ52" i="24"/>
  <c r="BS52" i="24"/>
  <c r="BZ52" i="24"/>
  <c r="CD52" i="24"/>
  <c r="CJ60" i="24"/>
  <c r="CM60" i="24"/>
  <c r="CF60" i="24"/>
  <c r="BW60" i="24"/>
  <c r="BT60" i="24"/>
  <c r="CD60" i="24"/>
  <c r="CE60" i="24"/>
  <c r="CA60" i="24"/>
  <c r="BX60" i="24"/>
  <c r="CH60" i="24"/>
  <c r="BR60" i="24"/>
  <c r="CI60" i="24"/>
  <c r="CG60" i="24"/>
  <c r="BU60" i="24"/>
  <c r="CL60" i="24"/>
  <c r="BV60" i="24"/>
  <c r="BS60" i="24"/>
  <c r="CK60" i="24"/>
  <c r="BY60" i="24"/>
  <c r="BZ60" i="24"/>
  <c r="CM68" i="24"/>
  <c r="CL68" i="24"/>
  <c r="CA68" i="24"/>
  <c r="CD68" i="24"/>
  <c r="BU68" i="24"/>
  <c r="BW68" i="24"/>
  <c r="BY68" i="24"/>
  <c r="BS68" i="24"/>
  <c r="CH68" i="24"/>
  <c r="CF68" i="24"/>
  <c r="CJ68" i="24"/>
  <c r="CK68" i="24"/>
  <c r="BZ68" i="24"/>
  <c r="BT68" i="24"/>
  <c r="CE68" i="24"/>
  <c r="BX68" i="24"/>
  <c r="BR68" i="24"/>
  <c r="CI68" i="24"/>
  <c r="CG68" i="24"/>
  <c r="BV68" i="24"/>
  <c r="CM76" i="24"/>
  <c r="CA76" i="24"/>
  <c r="BW76" i="24"/>
  <c r="CF76" i="24"/>
  <c r="BS76" i="24"/>
  <c r="CJ76" i="24"/>
  <c r="CK76" i="24"/>
  <c r="BY76" i="24"/>
  <c r="BV76" i="24"/>
  <c r="BT76" i="24"/>
  <c r="CD76" i="24"/>
  <c r="BZ76" i="24"/>
  <c r="BX76" i="24"/>
  <c r="CH76" i="24"/>
  <c r="CE76" i="24"/>
  <c r="CG76" i="24"/>
  <c r="BU76" i="24"/>
  <c r="CL76" i="24"/>
  <c r="BR76" i="24"/>
  <c r="CI76" i="24"/>
  <c r="BX84" i="24"/>
  <c r="CJ84" i="24"/>
  <c r="BS84" i="24"/>
  <c r="BZ84" i="24"/>
  <c r="CH84" i="24"/>
  <c r="BT84" i="24"/>
  <c r="CF84" i="24"/>
  <c r="CM84" i="24"/>
  <c r="BV84" i="24"/>
  <c r="CD84" i="24"/>
  <c r="CK84" i="24"/>
  <c r="CA84" i="24"/>
  <c r="CI84" i="24"/>
  <c r="BR84" i="24"/>
  <c r="BY84" i="24"/>
  <c r="CG84" i="24"/>
  <c r="BW84" i="24"/>
  <c r="CE84" i="24"/>
  <c r="CL84" i="24"/>
  <c r="BU84" i="24"/>
  <c r="CF92" i="24"/>
  <c r="CH92" i="24"/>
  <c r="BZ92" i="24"/>
  <c r="CK92" i="24"/>
  <c r="BR92" i="24"/>
  <c r="CE92" i="24"/>
  <c r="CI92" i="24"/>
  <c r="BV92" i="24"/>
  <c r="CM92" i="24"/>
  <c r="BW92" i="24"/>
  <c r="CD92" i="24"/>
  <c r="BS92" i="24"/>
  <c r="BU92" i="24"/>
  <c r="BX92" i="24"/>
  <c r="CA92" i="24"/>
  <c r="CG92" i="24"/>
  <c r="CL92" i="24"/>
  <c r="CJ92" i="24"/>
  <c r="BY92" i="24"/>
  <c r="BT92" i="24"/>
  <c r="CF100" i="24"/>
  <c r="BT100" i="24"/>
  <c r="CL100" i="24"/>
  <c r="CK100" i="24"/>
  <c r="BY100" i="24"/>
  <c r="BU100" i="24"/>
  <c r="CM100" i="24"/>
  <c r="BV100" i="24"/>
  <c r="CJ100" i="24"/>
  <c r="CA100" i="24"/>
  <c r="CI100" i="24"/>
  <c r="BR100" i="24"/>
  <c r="BS100" i="24"/>
  <c r="CG100" i="24"/>
  <c r="CE100" i="24"/>
  <c r="BW100" i="24"/>
  <c r="BX100" i="24"/>
  <c r="BZ100" i="24"/>
  <c r="CH100" i="24"/>
  <c r="CD100" i="24"/>
  <c r="BX44" i="24"/>
  <c r="CK44" i="24"/>
  <c r="BT44" i="24"/>
  <c r="CJ44" i="24"/>
  <c r="BS44" i="24"/>
  <c r="BZ44" i="24"/>
  <c r="CH44" i="24"/>
  <c r="CF44" i="24"/>
  <c r="CM44" i="24"/>
  <c r="BV44" i="24"/>
  <c r="CD44" i="24"/>
  <c r="CA44" i="24"/>
  <c r="CI44" i="24"/>
  <c r="BR44" i="24"/>
  <c r="BY44" i="24"/>
  <c r="CG44" i="24"/>
  <c r="BW44" i="24"/>
  <c r="CE44" i="24"/>
  <c r="CL44" i="24"/>
  <c r="BU44" i="24"/>
  <c r="BH73" i="24"/>
  <c r="BC73" i="24"/>
  <c r="BL73" i="24"/>
  <c r="BO73" i="24"/>
  <c r="AZ73" i="24"/>
  <c r="AU73" i="24"/>
  <c r="AV73" i="24"/>
  <c r="AY73" i="24"/>
  <c r="BG73" i="24"/>
  <c r="BN73" i="24"/>
  <c r="BI73" i="24"/>
  <c r="BM73" i="24"/>
  <c r="BK73" i="24"/>
  <c r="BB73" i="24"/>
  <c r="BA73" i="24"/>
  <c r="BF73" i="24"/>
  <c r="AX73" i="24"/>
  <c r="BJ73" i="24"/>
  <c r="AT73" i="24"/>
  <c r="AW73" i="24"/>
  <c r="BG97" i="24"/>
  <c r="BK97" i="24"/>
  <c r="BH97" i="24"/>
  <c r="BL97" i="24"/>
  <c r="BC97" i="24"/>
  <c r="AT97" i="24"/>
  <c r="BB97" i="24"/>
  <c r="BI97" i="24"/>
  <c r="BN97" i="24"/>
  <c r="AU97" i="24"/>
  <c r="AY97" i="24"/>
  <c r="AW97" i="24"/>
  <c r="AZ97" i="24"/>
  <c r="BA97" i="24"/>
  <c r="AV97" i="24"/>
  <c r="AX97" i="24"/>
  <c r="BF97" i="24"/>
  <c r="BM97" i="24"/>
  <c r="BO97" i="24"/>
  <c r="BJ97" i="24"/>
  <c r="BW36" i="24"/>
  <c r="CE36" i="24"/>
  <c r="CL36" i="24"/>
  <c r="BU36" i="24"/>
  <c r="CJ36" i="24"/>
  <c r="BS36" i="24"/>
  <c r="BZ36" i="24"/>
  <c r="CH36" i="24"/>
  <c r="BT36" i="24"/>
  <c r="CF36" i="24"/>
  <c r="CM36" i="24"/>
  <c r="BV36" i="24"/>
  <c r="CD36" i="24"/>
  <c r="CA36" i="24"/>
  <c r="CI36" i="24"/>
  <c r="BR36" i="24"/>
  <c r="BY36" i="24"/>
  <c r="CG36" i="24"/>
  <c r="CK36" i="24"/>
  <c r="BX36" i="24"/>
  <c r="BL65" i="24"/>
  <c r="BI65" i="24"/>
  <c r="AZ65" i="24"/>
  <c r="BM65" i="24"/>
  <c r="AV65" i="24"/>
  <c r="BA65" i="24"/>
  <c r="BG65" i="24"/>
  <c r="AU65" i="24"/>
  <c r="BF65" i="24"/>
  <c r="AT65" i="24"/>
  <c r="BK65" i="24"/>
  <c r="AY65" i="24"/>
  <c r="BJ65" i="24"/>
  <c r="AX65" i="24"/>
  <c r="BO65" i="24"/>
  <c r="BC65" i="24"/>
  <c r="AW65" i="24"/>
  <c r="BN65" i="24"/>
  <c r="BB65" i="24"/>
  <c r="BH65" i="24"/>
  <c r="BG93" i="24"/>
  <c r="AU93" i="24"/>
  <c r="BB93" i="24"/>
  <c r="AX93" i="24"/>
  <c r="AZ93" i="24"/>
  <c r="BC93" i="24"/>
  <c r="AT93" i="24"/>
  <c r="BH93" i="24"/>
  <c r="AY93" i="24"/>
  <c r="BO93" i="24"/>
  <c r="BN93" i="24"/>
  <c r="BI93" i="24"/>
  <c r="BL93" i="24"/>
  <c r="BK93" i="24"/>
  <c r="BM93" i="24"/>
  <c r="AV93" i="24"/>
  <c r="BF93" i="24"/>
  <c r="BJ93" i="24"/>
  <c r="AW93" i="24"/>
  <c r="BA93" i="24"/>
  <c r="CJ21" i="24"/>
  <c r="BX21" i="24"/>
  <c r="BU21" i="24"/>
  <c r="CL21" i="24"/>
  <c r="BZ21" i="24"/>
  <c r="CG21" i="24"/>
  <c r="BY21" i="24"/>
  <c r="BT21" i="24"/>
  <c r="CE21" i="24"/>
  <c r="CK21" i="24"/>
  <c r="CD21" i="24"/>
  <c r="CH21" i="24"/>
  <c r="BV21" i="24"/>
  <c r="CM21" i="24"/>
  <c r="CI21" i="24"/>
  <c r="BS21" i="24"/>
  <c r="BW21" i="24"/>
  <c r="CA21" i="24"/>
  <c r="BR21" i="24"/>
  <c r="CF21" i="24"/>
  <c r="BW33" i="24"/>
  <c r="CA33" i="24"/>
  <c r="CK33" i="24"/>
  <c r="CJ33" i="24"/>
  <c r="CF33" i="24"/>
  <c r="BS33" i="24"/>
  <c r="BT33" i="24"/>
  <c r="CD33" i="24"/>
  <c r="BZ33" i="24"/>
  <c r="BX33" i="24"/>
  <c r="CH33" i="24"/>
  <c r="CE33" i="24"/>
  <c r="CG33" i="24"/>
  <c r="BU33" i="24"/>
  <c r="CL33" i="24"/>
  <c r="BR33" i="24"/>
  <c r="CI33" i="24"/>
  <c r="BY33" i="24"/>
  <c r="BV33" i="24"/>
  <c r="CM33" i="24"/>
  <c r="BS41" i="24"/>
  <c r="CK41" i="24"/>
  <c r="CA41" i="24"/>
  <c r="BW41" i="24"/>
  <c r="CF41" i="24"/>
  <c r="CJ41" i="24"/>
  <c r="BT41" i="24"/>
  <c r="CD41" i="24"/>
  <c r="BZ41" i="24"/>
  <c r="BX41" i="24"/>
  <c r="CH41" i="24"/>
  <c r="CG41" i="24"/>
  <c r="BU41" i="24"/>
  <c r="CL41" i="24"/>
  <c r="BY41" i="24"/>
  <c r="BV41" i="24"/>
  <c r="CM41" i="24"/>
  <c r="BR41" i="24"/>
  <c r="CE41" i="24"/>
  <c r="CI41" i="24"/>
  <c r="BW50" i="24"/>
  <c r="CL50" i="24"/>
  <c r="CE50" i="24"/>
  <c r="BZ50" i="24"/>
  <c r="BV50" i="24"/>
  <c r="CJ50" i="24"/>
  <c r="CM50" i="24"/>
  <c r="BS50" i="24"/>
  <c r="CA50" i="24"/>
  <c r="BR50" i="24"/>
  <c r="CI50" i="24"/>
  <c r="CF50" i="24"/>
  <c r="CK50" i="24"/>
  <c r="CH50" i="24"/>
  <c r="BT50" i="24"/>
  <c r="BU50" i="24"/>
  <c r="BX50" i="24"/>
  <c r="BY50" i="24"/>
  <c r="CG50" i="24"/>
  <c r="CD50" i="24"/>
  <c r="BR58" i="24"/>
  <c r="BV58" i="24"/>
  <c r="CJ58" i="24"/>
  <c r="CL58" i="24"/>
  <c r="BZ58" i="24"/>
  <c r="CE58" i="24"/>
  <c r="BW58" i="24"/>
  <c r="CH58" i="24"/>
  <c r="BU58" i="24"/>
  <c r="CA58" i="24"/>
  <c r="CM58" i="24"/>
  <c r="BY58" i="24"/>
  <c r="CF58" i="24"/>
  <c r="CK58" i="24"/>
  <c r="BT58" i="24"/>
  <c r="CD58" i="24"/>
  <c r="BS58" i="24"/>
  <c r="CG58" i="24"/>
  <c r="BX58" i="24"/>
  <c r="CI58" i="24"/>
  <c r="CK66" i="24"/>
  <c r="CL66" i="24"/>
  <c r="BY66" i="24"/>
  <c r="BU66" i="24"/>
  <c r="CD66" i="24"/>
  <c r="CH66" i="24"/>
  <c r="BZ66" i="24"/>
  <c r="BS66" i="24"/>
  <c r="CJ66" i="24"/>
  <c r="BX66" i="24"/>
  <c r="CE66" i="24"/>
  <c r="BW66" i="24"/>
  <c r="CG66" i="24"/>
  <c r="BR66" i="24"/>
  <c r="CI66" i="24"/>
  <c r="CA66" i="24"/>
  <c r="BV66" i="24"/>
  <c r="CM66" i="24"/>
  <c r="CF66" i="24"/>
  <c r="BT66" i="24"/>
  <c r="CK74" i="24"/>
  <c r="CD74" i="24"/>
  <c r="CH74" i="24"/>
  <c r="CL74" i="24"/>
  <c r="BY74" i="24"/>
  <c r="BU74" i="24"/>
  <c r="BZ74" i="24"/>
  <c r="CF74" i="24"/>
  <c r="BX74" i="24"/>
  <c r="CE74" i="24"/>
  <c r="BS74" i="24"/>
  <c r="CJ74" i="24"/>
  <c r="CG74" i="24"/>
  <c r="BR74" i="24"/>
  <c r="CI74" i="24"/>
  <c r="BW74" i="24"/>
  <c r="BV74" i="24"/>
  <c r="CM74" i="24"/>
  <c r="CA74" i="24"/>
  <c r="BT74" i="24"/>
  <c r="CE82" i="24"/>
  <c r="CK82" i="24"/>
  <c r="BV82" i="24"/>
  <c r="BZ82" i="24"/>
  <c r="CI82" i="24"/>
  <c r="CM82" i="24"/>
  <c r="BS82" i="24"/>
  <c r="CJ82" i="24"/>
  <c r="BT82" i="24"/>
  <c r="CH82" i="24"/>
  <c r="BW82" i="24"/>
  <c r="BX82" i="24"/>
  <c r="BU82" i="24"/>
  <c r="CL82" i="24"/>
  <c r="BR82" i="24"/>
  <c r="CA82" i="24"/>
  <c r="CG82" i="24"/>
  <c r="BY82" i="24"/>
  <c r="CF82" i="24"/>
  <c r="CD82" i="24"/>
  <c r="BJ90" i="24"/>
  <c r="BA90" i="24"/>
  <c r="AZ90" i="24"/>
  <c r="BC90" i="24"/>
  <c r="BK90" i="24"/>
  <c r="AT90" i="24"/>
  <c r="AV90" i="24"/>
  <c r="AY90" i="24"/>
  <c r="BG90" i="24"/>
  <c r="AW90" i="24"/>
  <c r="BF90" i="24"/>
  <c r="BM90" i="24"/>
  <c r="BL90" i="24"/>
  <c r="AU90" i="24"/>
  <c r="BB90" i="24"/>
  <c r="BN90" i="24"/>
  <c r="BI90" i="24"/>
  <c r="BH90" i="24"/>
  <c r="BO90" i="24"/>
  <c r="AX90" i="24"/>
  <c r="CA98" i="24"/>
  <c r="CM98" i="24"/>
  <c r="BW98" i="24"/>
  <c r="CF98" i="24"/>
  <c r="BT98" i="24"/>
  <c r="CH98" i="24"/>
  <c r="BR98" i="24"/>
  <c r="CI98" i="24"/>
  <c r="CJ98" i="24"/>
  <c r="BX98" i="24"/>
  <c r="BU98" i="24"/>
  <c r="CL98" i="24"/>
  <c r="BV98" i="24"/>
  <c r="BS98" i="24"/>
  <c r="CG98" i="24"/>
  <c r="BY98" i="24"/>
  <c r="BZ98" i="24"/>
  <c r="CK98" i="24"/>
  <c r="CD98" i="24"/>
  <c r="CE98" i="24"/>
  <c r="CM22" i="24"/>
  <c r="BX22" i="24"/>
  <c r="BW22" i="24"/>
  <c r="CH22" i="24"/>
  <c r="BS22" i="24"/>
  <c r="CG22" i="24"/>
  <c r="BU22" i="24"/>
  <c r="CL22" i="24"/>
  <c r="CF22" i="24"/>
  <c r="CK22" i="24"/>
  <c r="CJ22" i="24"/>
  <c r="BT22" i="24"/>
  <c r="CD22" i="24"/>
  <c r="CA22" i="24"/>
  <c r="BR22" i="24"/>
  <c r="CI22" i="24"/>
  <c r="BV22" i="24"/>
  <c r="BY22" i="24"/>
  <c r="BZ22" i="24"/>
  <c r="CE22" i="24"/>
  <c r="AY34" i="24"/>
  <c r="BI34" i="24"/>
  <c r="BN34" i="24"/>
  <c r="AZ34" i="24"/>
  <c r="BL34" i="24"/>
  <c r="BK34" i="24"/>
  <c r="BB34" i="24"/>
  <c r="AV34" i="24"/>
  <c r="BO34" i="24"/>
  <c r="AU34" i="24"/>
  <c r="BH34" i="24"/>
  <c r="BC34" i="24"/>
  <c r="BG34" i="24"/>
  <c r="AX34" i="24"/>
  <c r="BM34" i="24"/>
  <c r="AT34" i="24"/>
  <c r="BA34" i="24"/>
  <c r="BF34" i="24"/>
  <c r="BJ34" i="24"/>
  <c r="AW34" i="24"/>
  <c r="CK42" i="24"/>
  <c r="BR42" i="24"/>
  <c r="CI42" i="24"/>
  <c r="CE42" i="24"/>
  <c r="BW42" i="24"/>
  <c r="BU42" i="24"/>
  <c r="CL42" i="24"/>
  <c r="BZ42" i="24"/>
  <c r="BV42" i="24"/>
  <c r="CA42" i="24"/>
  <c r="BT42" i="24"/>
  <c r="CM42" i="24"/>
  <c r="CF42" i="24"/>
  <c r="BX42" i="24"/>
  <c r="BS42" i="24"/>
  <c r="CJ42" i="24"/>
  <c r="CG42" i="24"/>
  <c r="CH42" i="24"/>
  <c r="BY42" i="24"/>
  <c r="CD42" i="24"/>
  <c r="CK51" i="24"/>
  <c r="BU51" i="24"/>
  <c r="CM51" i="24"/>
  <c r="BZ51" i="24"/>
  <c r="CE51" i="24"/>
  <c r="BV51" i="24"/>
  <c r="CD51" i="24"/>
  <c r="BY51" i="24"/>
  <c r="CI51" i="24"/>
  <c r="CL51" i="24"/>
  <c r="CH51" i="24"/>
  <c r="BR51" i="24"/>
  <c r="CF51" i="24"/>
  <c r="BT51" i="24"/>
  <c r="BS51" i="24"/>
  <c r="CJ51" i="24"/>
  <c r="BX51" i="24"/>
  <c r="BW51" i="24"/>
  <c r="CG51" i="24"/>
  <c r="CA51" i="24"/>
  <c r="BT59" i="24"/>
  <c r="CK59" i="24"/>
  <c r="CF59" i="24"/>
  <c r="CM59" i="24"/>
  <c r="BV59" i="24"/>
  <c r="CD59" i="24"/>
  <c r="CH59" i="24"/>
  <c r="CA59" i="24"/>
  <c r="CI59" i="24"/>
  <c r="BR59" i="24"/>
  <c r="CL59" i="24"/>
  <c r="BX59" i="24"/>
  <c r="BW59" i="24"/>
  <c r="CE59" i="24"/>
  <c r="CG59" i="24"/>
  <c r="CJ59" i="24"/>
  <c r="BS59" i="24"/>
  <c r="BZ59" i="24"/>
  <c r="BU59" i="24"/>
  <c r="BY59" i="24"/>
  <c r="BR67" i="24"/>
  <c r="BW67" i="24"/>
  <c r="BV67" i="24"/>
  <c r="BU67" i="24"/>
  <c r="BT67" i="24"/>
  <c r="BX67" i="24"/>
  <c r="CJ67" i="24"/>
  <c r="BS67" i="24"/>
  <c r="CL67" i="24"/>
  <c r="CK67" i="24"/>
  <c r="CD67" i="24"/>
  <c r="CI67" i="24"/>
  <c r="CF67" i="24"/>
  <c r="CM67" i="24"/>
  <c r="CG67" i="24"/>
  <c r="CE67" i="24"/>
  <c r="CA67" i="24"/>
  <c r="CH67" i="24"/>
  <c r="BZ67" i="24"/>
  <c r="BY67" i="24"/>
  <c r="CJ75" i="24"/>
  <c r="BS75" i="24"/>
  <c r="BZ75" i="24"/>
  <c r="CH75" i="24"/>
  <c r="BX75" i="24"/>
  <c r="CF75" i="24"/>
  <c r="CM75" i="24"/>
  <c r="BV75" i="24"/>
  <c r="CD75" i="24"/>
  <c r="CK75" i="24"/>
  <c r="CA75" i="24"/>
  <c r="CI75" i="24"/>
  <c r="BR75" i="24"/>
  <c r="BY75" i="24"/>
  <c r="BT75" i="24"/>
  <c r="BW75" i="24"/>
  <c r="CE75" i="24"/>
  <c r="CL75" i="24"/>
  <c r="BU75" i="24"/>
  <c r="CG75" i="24"/>
  <c r="BU83" i="24"/>
  <c r="CK83" i="24"/>
  <c r="CH83" i="24"/>
  <c r="CL83" i="24"/>
  <c r="BY83" i="24"/>
  <c r="BV83" i="24"/>
  <c r="CM83" i="24"/>
  <c r="CA83" i="24"/>
  <c r="CD83" i="24"/>
  <c r="BZ83" i="24"/>
  <c r="CF83" i="24"/>
  <c r="BT83" i="24"/>
  <c r="CE83" i="24"/>
  <c r="BS83" i="24"/>
  <c r="CJ83" i="24"/>
  <c r="BX83" i="24"/>
  <c r="BR83" i="24"/>
  <c r="CI83" i="24"/>
  <c r="BW83" i="24"/>
  <c r="CG83" i="24"/>
  <c r="CK91" i="24"/>
  <c r="CI91" i="24"/>
  <c r="BZ91" i="24"/>
  <c r="BW91" i="24"/>
  <c r="CF91" i="24"/>
  <c r="BU91" i="24"/>
  <c r="CM91" i="24"/>
  <c r="CA91" i="24"/>
  <c r="CL91" i="24"/>
  <c r="CJ91" i="24"/>
  <c r="BS91" i="24"/>
  <c r="CG91" i="24"/>
  <c r="CH91" i="24"/>
  <c r="BT91" i="24"/>
  <c r="BR91" i="24"/>
  <c r="CD91" i="24"/>
  <c r="BX91" i="24"/>
  <c r="BV91" i="24"/>
  <c r="BY91" i="24"/>
  <c r="CE91" i="24"/>
  <c r="BZ99" i="24"/>
  <c r="CJ99" i="24"/>
  <c r="BV99" i="24"/>
  <c r="CF99" i="24"/>
  <c r="BX99" i="24"/>
  <c r="BU99" i="24"/>
  <c r="CM99" i="24"/>
  <c r="CE99" i="24"/>
  <c r="BS99" i="24"/>
  <c r="CK99" i="24"/>
  <c r="CG99" i="24"/>
  <c r="BY99" i="24"/>
  <c r="BR99" i="24"/>
  <c r="BW99" i="24"/>
  <c r="CL99" i="24"/>
  <c r="CD99" i="24"/>
  <c r="CI99" i="24"/>
  <c r="CA99" i="24"/>
  <c r="BT99" i="24"/>
  <c r="CH99" i="24"/>
  <c r="M2152" i="33"/>
  <c r="G2160" i="33"/>
  <c r="I2368" i="33"/>
  <c r="D1952" i="33"/>
  <c r="D2454" i="33"/>
  <c r="I2464" i="33"/>
  <c r="D840" i="33"/>
  <c r="L1048" i="33"/>
  <c r="M328" i="33"/>
  <c r="C180" i="33"/>
  <c r="M162" i="33"/>
  <c r="H2454" i="33"/>
  <c r="H1952" i="33"/>
  <c r="J840" i="33"/>
  <c r="H840" i="33"/>
  <c r="I232" i="33"/>
  <c r="M1794" i="33"/>
  <c r="C1812" i="33"/>
  <c r="M1700" i="33"/>
  <c r="E1898" i="33"/>
  <c r="E1292" i="33"/>
  <c r="E1952" i="33"/>
  <c r="E2454" i="33"/>
  <c r="M926" i="33"/>
  <c r="C944" i="33"/>
  <c r="L840" i="33"/>
  <c r="J632" i="33"/>
  <c r="M1274" i="33"/>
  <c r="C1898" i="33"/>
  <c r="C1292" i="33"/>
  <c r="J1292" i="33"/>
  <c r="J1898" i="33"/>
  <c r="H1152" i="33"/>
  <c r="K180" i="33"/>
  <c r="E180" i="33"/>
  <c r="M2038" i="33"/>
  <c r="C2056" i="33"/>
  <c r="J1952" i="33"/>
  <c r="J2454" i="33"/>
  <c r="G944" i="33"/>
  <c r="M832" i="33"/>
  <c r="J1812" i="33"/>
  <c r="J1708" i="33"/>
  <c r="H1708" i="33"/>
  <c r="M1596" i="33"/>
  <c r="D1292" i="33"/>
  <c r="D1898" i="33"/>
  <c r="M422" i="33"/>
  <c r="C440" i="33"/>
  <c r="M432" i="33"/>
  <c r="H180" i="33"/>
  <c r="M2402" i="33"/>
  <c r="C2420" i="33"/>
  <c r="M2412" i="33"/>
  <c r="M2718" i="33"/>
  <c r="C2736" i="33"/>
  <c r="E2736" i="33"/>
  <c r="F2560" i="33"/>
  <c r="M1638" i="33"/>
  <c r="C1656" i="33"/>
  <c r="F1656" i="33"/>
  <c r="E2316" i="33"/>
  <c r="M2204" i="33"/>
  <c r="E2108" i="33"/>
  <c r="M1996" i="33"/>
  <c r="D788" i="33"/>
  <c r="M666" i="33"/>
  <c r="C684" i="33"/>
  <c r="I580" i="33"/>
  <c r="C1760" i="33"/>
  <c r="M1742" i="33"/>
  <c r="M2298" i="33"/>
  <c r="C2316" i="33"/>
  <c r="I2108" i="33"/>
  <c r="C892" i="33"/>
  <c r="M874" i="33"/>
  <c r="M780" i="33"/>
  <c r="D684" i="33"/>
  <c r="K1864" i="33"/>
  <c r="G1760" i="33"/>
  <c r="M2194" i="33"/>
  <c r="C2212" i="33"/>
  <c r="C2004" i="33"/>
  <c r="M1986" i="33"/>
  <c r="D892" i="33"/>
  <c r="K684" i="33"/>
  <c r="H1864" i="33"/>
  <c r="M1196" i="33"/>
  <c r="F1448" i="33"/>
  <c r="F996" i="33"/>
  <c r="I388" i="33"/>
  <c r="L284" i="33"/>
  <c r="E1552" i="33"/>
  <c r="M1440" i="33"/>
  <c r="M1082" i="33"/>
  <c r="C1100" i="33"/>
  <c r="J996" i="33"/>
  <c r="H996" i="33"/>
  <c r="M1534" i="33"/>
  <c r="C1552" i="33"/>
  <c r="J1552" i="33"/>
  <c r="L1204" i="33"/>
  <c r="G1204" i="33"/>
  <c r="D1100" i="33"/>
  <c r="BB32" i="24"/>
  <c r="BN32" i="24"/>
  <c r="AT32" i="24"/>
  <c r="BK32" i="24"/>
  <c r="AX32" i="24"/>
  <c r="BG32" i="24"/>
  <c r="BO32" i="24"/>
  <c r="AU32" i="24"/>
  <c r="BL32" i="24"/>
  <c r="BI32" i="24"/>
  <c r="BF32" i="24"/>
  <c r="AY32" i="24"/>
  <c r="BM32" i="24"/>
  <c r="BJ32" i="24"/>
  <c r="BC32" i="24"/>
  <c r="AV32" i="24"/>
  <c r="AW32" i="24"/>
  <c r="BH32" i="24"/>
  <c r="AZ32" i="24"/>
  <c r="BA32" i="24"/>
  <c r="BN48" i="24"/>
  <c r="AT48" i="24"/>
  <c r="BG48" i="24"/>
  <c r="AZ48" i="24"/>
  <c r="AY48" i="24"/>
  <c r="BC48" i="24"/>
  <c r="AX48" i="24"/>
  <c r="BK48" i="24"/>
  <c r="BL48" i="24"/>
  <c r="AU48" i="24"/>
  <c r="BI48" i="24"/>
  <c r="AV48" i="24"/>
  <c r="BH48" i="24"/>
  <c r="BM48" i="24"/>
  <c r="BB48" i="24"/>
  <c r="BO48" i="24"/>
  <c r="AW48" i="24"/>
  <c r="BA48" i="24"/>
  <c r="BF48" i="24"/>
  <c r="BJ48" i="24"/>
  <c r="CI69" i="24"/>
  <c r="BZ69" i="24"/>
  <c r="CH69" i="24"/>
  <c r="CD69" i="24"/>
  <c r="CG69" i="24"/>
  <c r="CF69" i="24"/>
  <c r="CE69" i="24"/>
  <c r="BR69" i="24"/>
  <c r="BU69" i="24"/>
  <c r="CJ69" i="24"/>
  <c r="CK69" i="24"/>
  <c r="CA69" i="24"/>
  <c r="CL69" i="24"/>
  <c r="BX69" i="24"/>
  <c r="BW69" i="24"/>
  <c r="BV69" i="24"/>
  <c r="BY69" i="24"/>
  <c r="BT69" i="24"/>
  <c r="BS69" i="24"/>
  <c r="CM69" i="24"/>
  <c r="CF89" i="24"/>
  <c r="CM89" i="24"/>
  <c r="BV89" i="24"/>
  <c r="CD89" i="24"/>
  <c r="CK89" i="24"/>
  <c r="CA89" i="24"/>
  <c r="CI89" i="24"/>
  <c r="BR89" i="24"/>
  <c r="BY89" i="24"/>
  <c r="BT89" i="24"/>
  <c r="BW89" i="24"/>
  <c r="CE89" i="24"/>
  <c r="CL89" i="24"/>
  <c r="BU89" i="24"/>
  <c r="CG89" i="24"/>
  <c r="CJ89" i="24"/>
  <c r="BS89" i="24"/>
  <c r="BZ89" i="24"/>
  <c r="CH89" i="24"/>
  <c r="BX89" i="24"/>
  <c r="AW60" i="24"/>
  <c r="BM60" i="24"/>
  <c r="BL60" i="24"/>
  <c r="AU60" i="24"/>
  <c r="BB60" i="24"/>
  <c r="BF60" i="24"/>
  <c r="BI60" i="24"/>
  <c r="BH60" i="24"/>
  <c r="BO60" i="24"/>
  <c r="AX60" i="24"/>
  <c r="BA60" i="24"/>
  <c r="AZ60" i="24"/>
  <c r="BC60" i="24"/>
  <c r="BK60" i="24"/>
  <c r="AT60" i="24"/>
  <c r="BN60" i="24"/>
  <c r="AV60" i="24"/>
  <c r="AY60" i="24"/>
  <c r="BG60" i="24"/>
  <c r="BJ60" i="24"/>
  <c r="DU16" i="24"/>
  <c r="CW16" i="24"/>
  <c r="BY16" i="24"/>
  <c r="CK16" i="24"/>
  <c r="BA16" i="24"/>
  <c r="AC16" i="24"/>
  <c r="DI16" i="24"/>
  <c r="EG16" i="24"/>
  <c r="AO16" i="24"/>
  <c r="BM16" i="24"/>
  <c r="DJ16" i="24"/>
  <c r="CX16" i="24"/>
  <c r="EH16" i="24"/>
  <c r="AP16" i="24"/>
  <c r="DV16" i="24"/>
  <c r="CL16" i="24"/>
  <c r="BZ16" i="24"/>
  <c r="BN16" i="24"/>
  <c r="AD16" i="24"/>
  <c r="BB16" i="24"/>
  <c r="ED16" i="24"/>
  <c r="DR16" i="24"/>
  <c r="BJ16" i="24"/>
  <c r="AL16" i="24"/>
  <c r="DF16" i="24"/>
  <c r="CT16" i="24"/>
  <c r="CH16" i="24"/>
  <c r="BV16" i="24"/>
  <c r="AX16" i="24"/>
  <c r="Z16" i="24"/>
  <c r="BX16" i="24"/>
  <c r="BL16" i="24"/>
  <c r="CJ16" i="24"/>
  <c r="AZ16" i="24"/>
  <c r="EF16" i="24"/>
  <c r="CV16" i="24"/>
  <c r="AB16" i="24"/>
  <c r="DT16" i="24"/>
  <c r="DH16" i="24"/>
  <c r="AN16" i="24"/>
  <c r="DQ16" i="24"/>
  <c r="CS16" i="24"/>
  <c r="BU16" i="24"/>
  <c r="DE16" i="24"/>
  <c r="AW16" i="24"/>
  <c r="Y16" i="24"/>
  <c r="CG16" i="24"/>
  <c r="EC16" i="24"/>
  <c r="BI16" i="24"/>
  <c r="AK16" i="24"/>
  <c r="BY31" i="24"/>
  <c r="CK31" i="24"/>
  <c r="CL31" i="24"/>
  <c r="BU31" i="24"/>
  <c r="CH31" i="24"/>
  <c r="CD31" i="24"/>
  <c r="BZ31" i="24"/>
  <c r="CF31" i="24"/>
  <c r="CG31" i="24"/>
  <c r="CE31" i="24"/>
  <c r="BS31" i="24"/>
  <c r="CJ31" i="24"/>
  <c r="BR31" i="24"/>
  <c r="CI31" i="24"/>
  <c r="BW31" i="24"/>
  <c r="BT31" i="24"/>
  <c r="BV31" i="24"/>
  <c r="CM31" i="24"/>
  <c r="CA31" i="24"/>
  <c r="BX31" i="24"/>
  <c r="CK39" i="24"/>
  <c r="CH39" i="24"/>
  <c r="CL39" i="24"/>
  <c r="BY39" i="24"/>
  <c r="BU39" i="24"/>
  <c r="BZ39" i="24"/>
  <c r="CF39" i="24"/>
  <c r="CG39" i="24"/>
  <c r="CE39" i="24"/>
  <c r="BS39" i="24"/>
  <c r="CJ39" i="24"/>
  <c r="BR39" i="24"/>
  <c r="CI39" i="24"/>
  <c r="BW39" i="24"/>
  <c r="CD39" i="24"/>
  <c r="BV39" i="24"/>
  <c r="CM39" i="24"/>
  <c r="CA39" i="24"/>
  <c r="BX39" i="24"/>
  <c r="BT39" i="24"/>
  <c r="CK47" i="24"/>
  <c r="BU47" i="24"/>
  <c r="BY47" i="24"/>
  <c r="CD47" i="24"/>
  <c r="CH47" i="24"/>
  <c r="CL47" i="24"/>
  <c r="BZ47" i="24"/>
  <c r="CF47" i="24"/>
  <c r="CG47" i="24"/>
  <c r="CE47" i="24"/>
  <c r="BS47" i="24"/>
  <c r="CJ47" i="24"/>
  <c r="BR47" i="24"/>
  <c r="CI47" i="24"/>
  <c r="BW47" i="24"/>
  <c r="BV47" i="24"/>
  <c r="CM47" i="24"/>
  <c r="CA47" i="24"/>
  <c r="BX47" i="24"/>
  <c r="BT47" i="24"/>
  <c r="AY56" i="24"/>
  <c r="BG56" i="24"/>
  <c r="BO56" i="24"/>
  <c r="BN56" i="24"/>
  <c r="BH56" i="24"/>
  <c r="AX56" i="24"/>
  <c r="BL56" i="24"/>
  <c r="AU56" i="24"/>
  <c r="BC56" i="24"/>
  <c r="AT56" i="24"/>
  <c r="BB56" i="24"/>
  <c r="BK56" i="24"/>
  <c r="AV56" i="24"/>
  <c r="BF56" i="24"/>
  <c r="AZ56" i="24"/>
  <c r="BJ56" i="24"/>
  <c r="BI56" i="24"/>
  <c r="AW56" i="24"/>
  <c r="BM56" i="24"/>
  <c r="BA56" i="24"/>
  <c r="BJ64" i="24"/>
  <c r="BA64" i="24"/>
  <c r="BF64" i="24"/>
  <c r="BI64" i="24"/>
  <c r="BH64" i="24"/>
  <c r="BO64" i="24"/>
  <c r="AX64" i="24"/>
  <c r="AZ64" i="24"/>
  <c r="BC64" i="24"/>
  <c r="BK64" i="24"/>
  <c r="AT64" i="24"/>
  <c r="AV64" i="24"/>
  <c r="AY64" i="24"/>
  <c r="BG64" i="24"/>
  <c r="AW64" i="24"/>
  <c r="BM64" i="24"/>
  <c r="BL64" i="24"/>
  <c r="AU64" i="24"/>
  <c r="BB64" i="24"/>
  <c r="BN64" i="24"/>
  <c r="BJ72" i="24"/>
  <c r="BF72" i="24"/>
  <c r="BM72" i="24"/>
  <c r="BL72" i="24"/>
  <c r="AU72" i="24"/>
  <c r="BB72" i="24"/>
  <c r="BN72" i="24"/>
  <c r="BI72" i="24"/>
  <c r="BH72" i="24"/>
  <c r="BO72" i="24"/>
  <c r="AX72" i="24"/>
  <c r="AZ72" i="24"/>
  <c r="BC72" i="24"/>
  <c r="BK72" i="24"/>
  <c r="AT72" i="24"/>
  <c r="AV72" i="24"/>
  <c r="AY72" i="24"/>
  <c r="BG72" i="24"/>
  <c r="AW72" i="24"/>
  <c r="BA72" i="24"/>
  <c r="BK80" i="24"/>
  <c r="AY80" i="24"/>
  <c r="BO80" i="24"/>
  <c r="AX80" i="24"/>
  <c r="AT80" i="24"/>
  <c r="BH80" i="24"/>
  <c r="BL80" i="24"/>
  <c r="BG80" i="24"/>
  <c r="BB80" i="24"/>
  <c r="AU80" i="24"/>
  <c r="BC80" i="24"/>
  <c r="AV80" i="24"/>
  <c r="AW80" i="24"/>
  <c r="AZ80" i="24"/>
  <c r="BA80" i="24"/>
  <c r="BN80" i="24"/>
  <c r="BI80" i="24"/>
  <c r="BF80" i="24"/>
  <c r="BM80" i="24"/>
  <c r="BJ80" i="24"/>
  <c r="BN88" i="24"/>
  <c r="AY88" i="24"/>
  <c r="BH88" i="24"/>
  <c r="BO88" i="24"/>
  <c r="AT88" i="24"/>
  <c r="BL88" i="24"/>
  <c r="BB88" i="24"/>
  <c r="AX88" i="24"/>
  <c r="BK88" i="24"/>
  <c r="AU88" i="24"/>
  <c r="BG88" i="24"/>
  <c r="BC88" i="24"/>
  <c r="BI88" i="24"/>
  <c r="AW88" i="24"/>
  <c r="BM88" i="24"/>
  <c r="BA88" i="24"/>
  <c r="AV88" i="24"/>
  <c r="BF88" i="24"/>
  <c r="AZ88" i="24"/>
  <c r="BJ88" i="24"/>
  <c r="BC96" i="24"/>
  <c r="BN96" i="24"/>
  <c r="AY96" i="24"/>
  <c r="BI96" i="24"/>
  <c r="AW96" i="24"/>
  <c r="BJ96" i="24"/>
  <c r="BB96" i="24"/>
  <c r="AZ96" i="24"/>
  <c r="BM96" i="24"/>
  <c r="BO96" i="24"/>
  <c r="AX96" i="24"/>
  <c r="BF96" i="24"/>
  <c r="AV96" i="24"/>
  <c r="BK96" i="24"/>
  <c r="AT96" i="24"/>
  <c r="BL96" i="24"/>
  <c r="BA96" i="24"/>
  <c r="BG96" i="24"/>
  <c r="AU96" i="24"/>
  <c r="BH96" i="24"/>
  <c r="AT28" i="24"/>
  <c r="BG28" i="24"/>
  <c r="BN28" i="24"/>
  <c r="BB28" i="24"/>
  <c r="BK28" i="24"/>
  <c r="AX28" i="24"/>
  <c r="BO28" i="24"/>
  <c r="AU28" i="24"/>
  <c r="BL28" i="24"/>
  <c r="AV28" i="24"/>
  <c r="AW28" i="24"/>
  <c r="AY28" i="24"/>
  <c r="AZ28" i="24"/>
  <c r="BA28" i="24"/>
  <c r="BC28" i="24"/>
  <c r="BI28" i="24"/>
  <c r="BF28" i="24"/>
  <c r="BH28" i="24"/>
  <c r="BM28" i="24"/>
  <c r="BJ28" i="24"/>
  <c r="CM57" i="24"/>
  <c r="BS57" i="24"/>
  <c r="CJ57" i="24"/>
  <c r="CA57" i="24"/>
  <c r="CF57" i="24"/>
  <c r="BW57" i="24"/>
  <c r="CK57" i="24"/>
  <c r="CD57" i="24"/>
  <c r="BV57" i="24"/>
  <c r="BT57" i="24"/>
  <c r="CH57" i="24"/>
  <c r="BZ57" i="24"/>
  <c r="BX57" i="24"/>
  <c r="BU57" i="24"/>
  <c r="CL57" i="24"/>
  <c r="CE57" i="24"/>
  <c r="CG57" i="24"/>
  <c r="BY57" i="24"/>
  <c r="BR57" i="24"/>
  <c r="CI57" i="24"/>
  <c r="BL85" i="24"/>
  <c r="BA85" i="24"/>
  <c r="BK85" i="24"/>
  <c r="BO85" i="24"/>
  <c r="AU85" i="24"/>
  <c r="AX85" i="24"/>
  <c r="AW85" i="24"/>
  <c r="BG85" i="24"/>
  <c r="BF85" i="24"/>
  <c r="BJ85" i="24"/>
  <c r="BN85" i="24"/>
  <c r="AT85" i="24"/>
  <c r="BM85" i="24"/>
  <c r="AZ85" i="24"/>
  <c r="BC85" i="24"/>
  <c r="BH85" i="24"/>
  <c r="BI85" i="24"/>
  <c r="AV85" i="24"/>
  <c r="AY85" i="24"/>
  <c r="BB85" i="24"/>
  <c r="CJ53" i="24"/>
  <c r="CF53" i="24"/>
  <c r="BW53" i="24"/>
  <c r="BX53" i="24"/>
  <c r="BS53" i="24"/>
  <c r="CG53" i="24"/>
  <c r="CA53" i="24"/>
  <c r="BZ53" i="24"/>
  <c r="CH53" i="24"/>
  <c r="CK53" i="24"/>
  <c r="CM53" i="24"/>
  <c r="BV53" i="24"/>
  <c r="CD53" i="24"/>
  <c r="CI53" i="24"/>
  <c r="BR53" i="24"/>
  <c r="BY53" i="24"/>
  <c r="CE53" i="24"/>
  <c r="CL53" i="24"/>
  <c r="BU53" i="24"/>
  <c r="BT53" i="24"/>
  <c r="CF81" i="24"/>
  <c r="CA81" i="24"/>
  <c r="CM81" i="24"/>
  <c r="BS81" i="24"/>
  <c r="BW81" i="24"/>
  <c r="BX81" i="24"/>
  <c r="BU81" i="24"/>
  <c r="CL81" i="24"/>
  <c r="BR81" i="24"/>
  <c r="CI81" i="24"/>
  <c r="CJ81" i="24"/>
  <c r="CG81" i="24"/>
  <c r="BY81" i="24"/>
  <c r="BV81" i="24"/>
  <c r="CK81" i="24"/>
  <c r="CD81" i="24"/>
  <c r="BZ81" i="24"/>
  <c r="BT81" i="24"/>
  <c r="CH81" i="24"/>
  <c r="CE81" i="24"/>
  <c r="M1917" i="33"/>
  <c r="BN21" i="24"/>
  <c r="AX21" i="24"/>
  <c r="BB21" i="24"/>
  <c r="BO21" i="24"/>
  <c r="BG21" i="24"/>
  <c r="AT21" i="24"/>
  <c r="BI21" i="24"/>
  <c r="BK21" i="24"/>
  <c r="BM21" i="24"/>
  <c r="AY21" i="24"/>
  <c r="AV21" i="24"/>
  <c r="BC21" i="24"/>
  <c r="AZ21" i="24"/>
  <c r="BH21" i="24"/>
  <c r="AU21" i="24"/>
  <c r="BL21" i="24"/>
  <c r="AW21" i="24"/>
  <c r="BA21" i="24"/>
  <c r="BF21" i="24"/>
  <c r="BJ21" i="24"/>
  <c r="BA33" i="24"/>
  <c r="BJ33" i="24"/>
  <c r="BF33" i="24"/>
  <c r="AZ33" i="24"/>
  <c r="BC33" i="24"/>
  <c r="BK33" i="24"/>
  <c r="AT33" i="24"/>
  <c r="AV33" i="24"/>
  <c r="AY33" i="24"/>
  <c r="BG33" i="24"/>
  <c r="AW33" i="24"/>
  <c r="BM33" i="24"/>
  <c r="BL33" i="24"/>
  <c r="AU33" i="24"/>
  <c r="BB33" i="24"/>
  <c r="BN33" i="24"/>
  <c r="BI33" i="24"/>
  <c r="BH33" i="24"/>
  <c r="BO33" i="24"/>
  <c r="AX33" i="24"/>
  <c r="BJ41" i="24"/>
  <c r="BI41" i="24"/>
  <c r="BH41" i="24"/>
  <c r="BO41" i="24"/>
  <c r="AX41" i="24"/>
  <c r="AZ41" i="24"/>
  <c r="BC41" i="24"/>
  <c r="BK41" i="24"/>
  <c r="AT41" i="24"/>
  <c r="AV41" i="24"/>
  <c r="AY41" i="24"/>
  <c r="BG41" i="24"/>
  <c r="AW41" i="24"/>
  <c r="BM41" i="24"/>
  <c r="BL41" i="24"/>
  <c r="AU41" i="24"/>
  <c r="BB41" i="24"/>
  <c r="BN41" i="24"/>
  <c r="BF41" i="24"/>
  <c r="BA41" i="24"/>
  <c r="BJ50" i="24"/>
  <c r="AW50" i="24"/>
  <c r="BN50" i="24"/>
  <c r="BF50" i="24"/>
  <c r="BI50" i="24"/>
  <c r="BA50" i="24"/>
  <c r="AZ50" i="24"/>
  <c r="AY50" i="24"/>
  <c r="BG50" i="24"/>
  <c r="AV50" i="24"/>
  <c r="BL50" i="24"/>
  <c r="AU50" i="24"/>
  <c r="BB50" i="24"/>
  <c r="BM50" i="24"/>
  <c r="BH50" i="24"/>
  <c r="BO50" i="24"/>
  <c r="AX50" i="24"/>
  <c r="BC50" i="24"/>
  <c r="BK50" i="24"/>
  <c r="AT50" i="24"/>
  <c r="BL58" i="24"/>
  <c r="AV58" i="24"/>
  <c r="BM58" i="24"/>
  <c r="AZ58" i="24"/>
  <c r="BI58" i="24"/>
  <c r="BF58" i="24"/>
  <c r="AT58" i="24"/>
  <c r="BK58" i="24"/>
  <c r="AU58" i="24"/>
  <c r="BJ58" i="24"/>
  <c r="AX58" i="24"/>
  <c r="BO58" i="24"/>
  <c r="AY58" i="24"/>
  <c r="AW58" i="24"/>
  <c r="BN58" i="24"/>
  <c r="BB58" i="24"/>
  <c r="BC58" i="24"/>
  <c r="BA58" i="24"/>
  <c r="BG58" i="24"/>
  <c r="BH58" i="24"/>
  <c r="BO66" i="24"/>
  <c r="AU66" i="24"/>
  <c r="BL66" i="24"/>
  <c r="AY66" i="24"/>
  <c r="BH66" i="24"/>
  <c r="BC66" i="24"/>
  <c r="BI66" i="24"/>
  <c r="BA66" i="24"/>
  <c r="BB66" i="24"/>
  <c r="BM66" i="24"/>
  <c r="BF66" i="24"/>
  <c r="BG66" i="24"/>
  <c r="AV66" i="24"/>
  <c r="BJ66" i="24"/>
  <c r="AT66" i="24"/>
  <c r="BK66" i="24"/>
  <c r="AZ66" i="24"/>
  <c r="AW66" i="24"/>
  <c r="BN66" i="24"/>
  <c r="AX66" i="24"/>
  <c r="AU74" i="24"/>
  <c r="BC74" i="24"/>
  <c r="BL74" i="24"/>
  <c r="BH74" i="24"/>
  <c r="BO74" i="24"/>
  <c r="AY74" i="24"/>
  <c r="BI74" i="24"/>
  <c r="AW74" i="24"/>
  <c r="BN74" i="24"/>
  <c r="BB74" i="24"/>
  <c r="BM74" i="24"/>
  <c r="BA74" i="24"/>
  <c r="BG74" i="24"/>
  <c r="AV74" i="24"/>
  <c r="BF74" i="24"/>
  <c r="AT74" i="24"/>
  <c r="BK74" i="24"/>
  <c r="AZ74" i="24"/>
  <c r="BJ74" i="24"/>
  <c r="AX74" i="24"/>
  <c r="AV82" i="24"/>
  <c r="AZ82" i="24"/>
  <c r="BC82" i="24"/>
  <c r="BI82" i="24"/>
  <c r="AU82" i="24"/>
  <c r="BO82" i="24"/>
  <c r="AY82" i="24"/>
  <c r="BH82" i="24"/>
  <c r="BL82" i="24"/>
  <c r="BM82" i="24"/>
  <c r="BA82" i="24"/>
  <c r="AX82" i="24"/>
  <c r="BF82" i="24"/>
  <c r="BB82" i="24"/>
  <c r="BJ82" i="24"/>
  <c r="BG82" i="24"/>
  <c r="AW82" i="24"/>
  <c r="BN82" i="24"/>
  <c r="AT82" i="24"/>
  <c r="BK82" i="24"/>
  <c r="CL90" i="24"/>
  <c r="BW90" i="24"/>
  <c r="CA90" i="24"/>
  <c r="CE90" i="24"/>
  <c r="BS90" i="24"/>
  <c r="CM90" i="24"/>
  <c r="BV90" i="24"/>
  <c r="CJ90" i="24"/>
  <c r="BZ90" i="24"/>
  <c r="CK90" i="24"/>
  <c r="CD90" i="24"/>
  <c r="BR90" i="24"/>
  <c r="BT90" i="24"/>
  <c r="CH90" i="24"/>
  <c r="CI90" i="24"/>
  <c r="BX90" i="24"/>
  <c r="BU90" i="24"/>
  <c r="CF90" i="24"/>
  <c r="CG90" i="24"/>
  <c r="BY90" i="24"/>
  <c r="BJ98" i="24"/>
  <c r="AZ98" i="24"/>
  <c r="BC98" i="24"/>
  <c r="BK98" i="24"/>
  <c r="AT98" i="24"/>
  <c r="AV98" i="24"/>
  <c r="AY98" i="24"/>
  <c r="BG98" i="24"/>
  <c r="AW98" i="24"/>
  <c r="BA98" i="24"/>
  <c r="BF98" i="24"/>
  <c r="BM98" i="24"/>
  <c r="BL98" i="24"/>
  <c r="AU98" i="24"/>
  <c r="BB98" i="24"/>
  <c r="BN98" i="24"/>
  <c r="BI98" i="24"/>
  <c r="BH98" i="24"/>
  <c r="BO98" i="24"/>
  <c r="AX98" i="24"/>
  <c r="BM22" i="24"/>
  <c r="BF22" i="24"/>
  <c r="BG22" i="24"/>
  <c r="AU22" i="24"/>
  <c r="BL22" i="24"/>
  <c r="AW22" i="24"/>
  <c r="AT22" i="24"/>
  <c r="BK22" i="24"/>
  <c r="AY22" i="24"/>
  <c r="BJ22" i="24"/>
  <c r="AX22" i="24"/>
  <c r="BO22" i="24"/>
  <c r="BB22" i="24"/>
  <c r="BN22" i="24"/>
  <c r="BH22" i="24"/>
  <c r="BC22" i="24"/>
  <c r="AV22" i="24"/>
  <c r="BA22" i="24"/>
  <c r="AZ22" i="24"/>
  <c r="BI22" i="24"/>
  <c r="CI34" i="24"/>
  <c r="CK34" i="24"/>
  <c r="BV34" i="24"/>
  <c r="BR34" i="24"/>
  <c r="CM34" i="24"/>
  <c r="BZ34" i="24"/>
  <c r="CE34" i="24"/>
  <c r="BW34" i="24"/>
  <c r="BU34" i="24"/>
  <c r="CL34" i="24"/>
  <c r="CA34" i="24"/>
  <c r="BT34" i="24"/>
  <c r="BY34" i="24"/>
  <c r="CF34" i="24"/>
  <c r="BX34" i="24"/>
  <c r="CD34" i="24"/>
  <c r="BS34" i="24"/>
  <c r="CJ34" i="24"/>
  <c r="CG34" i="24"/>
  <c r="CH34" i="24"/>
  <c r="AZ42" i="24"/>
  <c r="AY42" i="24"/>
  <c r="BI42" i="24"/>
  <c r="BL42" i="24"/>
  <c r="BN42" i="24"/>
  <c r="BB42" i="24"/>
  <c r="AV42" i="24"/>
  <c r="BO42" i="24"/>
  <c r="BG42" i="24"/>
  <c r="AU42" i="24"/>
  <c r="BH42" i="24"/>
  <c r="BK42" i="24"/>
  <c r="BC42" i="24"/>
  <c r="AX42" i="24"/>
  <c r="BM42" i="24"/>
  <c r="AT42" i="24"/>
  <c r="BA42" i="24"/>
  <c r="BF42" i="24"/>
  <c r="BJ42" i="24"/>
  <c r="AW42" i="24"/>
  <c r="AY51" i="24"/>
  <c r="BI51" i="24"/>
  <c r="BO51" i="24"/>
  <c r="BC51" i="24"/>
  <c r="BM51" i="24"/>
  <c r="AV51" i="24"/>
  <c r="AU51" i="24"/>
  <c r="BH51" i="24"/>
  <c r="BL51" i="24"/>
  <c r="AZ51" i="24"/>
  <c r="AW51" i="24"/>
  <c r="BN51" i="24"/>
  <c r="AX51" i="24"/>
  <c r="BA51" i="24"/>
  <c r="BB51" i="24"/>
  <c r="BF51" i="24"/>
  <c r="BG51" i="24"/>
  <c r="BJ51" i="24"/>
  <c r="AT51" i="24"/>
  <c r="BK51" i="24"/>
  <c r="BN59" i="24"/>
  <c r="AT59" i="24"/>
  <c r="BB59" i="24"/>
  <c r="BI59" i="24"/>
  <c r="BK59" i="24"/>
  <c r="AU59" i="24"/>
  <c r="AZ59" i="24"/>
  <c r="AY59" i="24"/>
  <c r="BC59" i="24"/>
  <c r="AX59" i="24"/>
  <c r="BH59" i="24"/>
  <c r="BL59" i="24"/>
  <c r="BG59" i="24"/>
  <c r="BM59" i="24"/>
  <c r="AV59" i="24"/>
  <c r="BO59" i="24"/>
  <c r="BJ59" i="24"/>
  <c r="AW59" i="24"/>
  <c r="BA59" i="24"/>
  <c r="BF59" i="24"/>
  <c r="BC67" i="24"/>
  <c r="BL67" i="24"/>
  <c r="AU67" i="24"/>
  <c r="BG67" i="24"/>
  <c r="AT67" i="24"/>
  <c r="AX67" i="24"/>
  <c r="BO67" i="24"/>
  <c r="BM67" i="24"/>
  <c r="AY67" i="24"/>
  <c r="BH67" i="24"/>
  <c r="BB67" i="24"/>
  <c r="AZ67" i="24"/>
  <c r="AV67" i="24"/>
  <c r="BK67" i="24"/>
  <c r="BN67" i="24"/>
  <c r="BI67" i="24"/>
  <c r="BF67" i="24"/>
  <c r="BJ67" i="24"/>
  <c r="AW67" i="24"/>
  <c r="BA67" i="24"/>
  <c r="BG75" i="24"/>
  <c r="BO75" i="24"/>
  <c r="BN75" i="24"/>
  <c r="BB75" i="24"/>
  <c r="BK75" i="24"/>
  <c r="AT75" i="24"/>
  <c r="BM75" i="24"/>
  <c r="AX75" i="24"/>
  <c r="AV75" i="24"/>
  <c r="BI75" i="24"/>
  <c r="AZ75" i="24"/>
  <c r="AU75" i="24"/>
  <c r="BL75" i="24"/>
  <c r="BF75" i="24"/>
  <c r="AY75" i="24"/>
  <c r="BJ75" i="24"/>
  <c r="BC75" i="24"/>
  <c r="AW75" i="24"/>
  <c r="BH75" i="24"/>
  <c r="BA75" i="24"/>
  <c r="BO83" i="24"/>
  <c r="BG83" i="24"/>
  <c r="BN83" i="24"/>
  <c r="AX83" i="24"/>
  <c r="BC83" i="24"/>
  <c r="BB83" i="24"/>
  <c r="BL83" i="24"/>
  <c r="AY83" i="24"/>
  <c r="BK83" i="24"/>
  <c r="BH83" i="24"/>
  <c r="AU83" i="24"/>
  <c r="AT83" i="24"/>
  <c r="AZ83" i="24"/>
  <c r="BF83" i="24"/>
  <c r="BI83" i="24"/>
  <c r="BJ83" i="24"/>
  <c r="BM83" i="24"/>
  <c r="AW83" i="24"/>
  <c r="AV83" i="24"/>
  <c r="BA83" i="24"/>
  <c r="AW91" i="24"/>
  <c r="BF91" i="24"/>
  <c r="AY91" i="24"/>
  <c r="BA91" i="24"/>
  <c r="BG91" i="24"/>
  <c r="BM91" i="24"/>
  <c r="BH91" i="24"/>
  <c r="BB91" i="24"/>
  <c r="BI91" i="24"/>
  <c r="AU91" i="24"/>
  <c r="BO91" i="24"/>
  <c r="AX91" i="24"/>
  <c r="AZ91" i="24"/>
  <c r="BC91" i="24"/>
  <c r="BJ91" i="24"/>
  <c r="BN91" i="24"/>
  <c r="BK91" i="24"/>
  <c r="AT91" i="24"/>
  <c r="AV91" i="24"/>
  <c r="BL91" i="24"/>
  <c r="AZ99" i="24"/>
  <c r="AV99" i="24"/>
  <c r="BM99" i="24"/>
  <c r="BL99" i="24"/>
  <c r="BI99" i="24"/>
  <c r="AW99" i="24"/>
  <c r="BN99" i="24"/>
  <c r="BG99" i="24"/>
  <c r="AU99" i="24"/>
  <c r="BA99" i="24"/>
  <c r="AT99" i="24"/>
  <c r="BK99" i="24"/>
  <c r="AY99" i="24"/>
  <c r="BF99" i="24"/>
  <c r="AX99" i="24"/>
  <c r="BO99" i="24"/>
  <c r="BC99" i="24"/>
  <c r="BJ99" i="24"/>
  <c r="BB99" i="24"/>
  <c r="BH99" i="24"/>
  <c r="H2160" i="33"/>
  <c r="G2368" i="33"/>
  <c r="M2256" i="33"/>
  <c r="L2160" i="33"/>
  <c r="D2264" i="33"/>
  <c r="H2264" i="33"/>
  <c r="J2464" i="33"/>
  <c r="M624" i="33"/>
  <c r="H1292" i="33"/>
  <c r="H1898" i="33"/>
  <c r="K2464" i="33"/>
  <c r="E944" i="33"/>
  <c r="E736" i="33"/>
  <c r="C232" i="33"/>
  <c r="M214" i="33"/>
  <c r="M224" i="33"/>
  <c r="C1708" i="33"/>
  <c r="M1690" i="33"/>
  <c r="C1396" i="33"/>
  <c r="M1378" i="33"/>
  <c r="F1292" i="33"/>
  <c r="F1898" i="33"/>
  <c r="M1030" i="33"/>
  <c r="C1048" i="33"/>
  <c r="D440" i="33"/>
  <c r="F2454" i="33"/>
  <c r="F1952" i="33"/>
  <c r="E840" i="33"/>
  <c r="L1604" i="33"/>
  <c r="G1604" i="33"/>
  <c r="F1908" i="33"/>
  <c r="H1908" i="33"/>
  <c r="G1048" i="33"/>
  <c r="H440" i="33"/>
  <c r="F2464" i="33"/>
  <c r="H2464" i="33"/>
  <c r="D944" i="33"/>
  <c r="C840" i="33"/>
  <c r="M822" i="33"/>
  <c r="G736" i="33"/>
  <c r="D232" i="33"/>
  <c r="J1604" i="33"/>
  <c r="H1500" i="33"/>
  <c r="I1396" i="33"/>
  <c r="K1396" i="33"/>
  <c r="J1908" i="33"/>
  <c r="L1152" i="33"/>
  <c r="I1048" i="33"/>
  <c r="K1048" i="33"/>
  <c r="L440" i="33"/>
  <c r="E336" i="33"/>
  <c r="M318" i="33"/>
  <c r="C336" i="33"/>
  <c r="I180" i="33"/>
  <c r="K2736" i="33"/>
  <c r="D2420" i="33"/>
  <c r="H2560" i="33"/>
  <c r="K2508" i="33"/>
  <c r="H2420" i="33"/>
  <c r="M2728" i="33"/>
  <c r="D2212" i="33"/>
  <c r="J2212" i="33"/>
  <c r="H2212" i="33"/>
  <c r="J2004" i="33"/>
  <c r="H2004" i="33"/>
  <c r="J892" i="33"/>
  <c r="M562" i="33"/>
  <c r="C580" i="33"/>
  <c r="M572" i="33"/>
  <c r="L2212" i="33"/>
  <c r="M2100" i="33"/>
  <c r="I892" i="33"/>
  <c r="K788" i="33"/>
  <c r="J788" i="33"/>
  <c r="H580" i="33"/>
  <c r="D1760" i="33"/>
  <c r="H1656" i="33"/>
  <c r="I684" i="33"/>
  <c r="L580" i="33"/>
  <c r="I1864" i="33"/>
  <c r="I1760" i="33"/>
  <c r="K1760" i="33"/>
  <c r="H1100" i="33"/>
  <c r="M266" i="33"/>
  <c r="C284" i="33"/>
  <c r="M1336" i="33"/>
  <c r="M380" i="33"/>
  <c r="J1448" i="33"/>
  <c r="H1448" i="33"/>
  <c r="H1204" i="33"/>
  <c r="L1448" i="33"/>
  <c r="E1204" i="33"/>
  <c r="F1100" i="33"/>
  <c r="L996" i="33"/>
  <c r="E492" i="33"/>
  <c r="H388" i="33"/>
  <c r="M276" i="33"/>
  <c r="BX32" i="24"/>
  <c r="CF32" i="24"/>
  <c r="CM32" i="24"/>
  <c r="BV32" i="24"/>
  <c r="CD32" i="24"/>
  <c r="CA32" i="24"/>
  <c r="CI32" i="24"/>
  <c r="BR32" i="24"/>
  <c r="BY32" i="24"/>
  <c r="CG32" i="24"/>
  <c r="BT32" i="24"/>
  <c r="CK32" i="24"/>
  <c r="CE32" i="24"/>
  <c r="BU32" i="24"/>
  <c r="CJ32" i="24"/>
  <c r="BZ32" i="24"/>
  <c r="BW32" i="24"/>
  <c r="CL32" i="24"/>
  <c r="BS32" i="24"/>
  <c r="CH32" i="24"/>
  <c r="CF48" i="24"/>
  <c r="CM48" i="24"/>
  <c r="CG48" i="24"/>
  <c r="CE48" i="24"/>
  <c r="CA48" i="24"/>
  <c r="CH48" i="24"/>
  <c r="BZ48" i="24"/>
  <c r="BY48" i="24"/>
  <c r="BR48" i="24"/>
  <c r="BW48" i="24"/>
  <c r="BV48" i="24"/>
  <c r="BU48" i="24"/>
  <c r="BT48" i="24"/>
  <c r="CJ48" i="24"/>
  <c r="BS48" i="24"/>
  <c r="CL48" i="24"/>
  <c r="CK48" i="24"/>
  <c r="CI48" i="24"/>
  <c r="BX48" i="24"/>
  <c r="CD48" i="24"/>
  <c r="BN69" i="24"/>
  <c r="AV69" i="24"/>
  <c r="BH69" i="24"/>
  <c r="BI69" i="24"/>
  <c r="BB69" i="24"/>
  <c r="AU69" i="24"/>
  <c r="DC69" i="24" s="1"/>
  <c r="BL69" i="24"/>
  <c r="BC69" i="24"/>
  <c r="BG69" i="24"/>
  <c r="BM69" i="24"/>
  <c r="AY69" i="24"/>
  <c r="BK69" i="24"/>
  <c r="AX69" i="24"/>
  <c r="BO69" i="24"/>
  <c r="AT69" i="24"/>
  <c r="BF69" i="24"/>
  <c r="AZ69" i="24"/>
  <c r="BJ69" i="24"/>
  <c r="ED69" i="24" s="1"/>
  <c r="AW69" i="24"/>
  <c r="BA69" i="24"/>
  <c r="AT89" i="24"/>
  <c r="BK89" i="24"/>
  <c r="BB89" i="24"/>
  <c r="BN89" i="24"/>
  <c r="AX89" i="24"/>
  <c r="BO89" i="24"/>
  <c r="BG89" i="24"/>
  <c r="AU89" i="24"/>
  <c r="BL89" i="24"/>
  <c r="BM89" i="24"/>
  <c r="AW89" i="24"/>
  <c r="AY89" i="24"/>
  <c r="AV89" i="24"/>
  <c r="BA89" i="24"/>
  <c r="BC89" i="24"/>
  <c r="AZ89" i="24"/>
  <c r="BF89" i="24"/>
  <c r="BH89" i="24"/>
  <c r="BI89" i="24"/>
  <c r="BJ89" i="24"/>
  <c r="ED89" i="24" s="1"/>
  <c r="EI16" i="24"/>
  <c r="DK16" i="24"/>
  <c r="CM16" i="24"/>
  <c r="BO16" i="24"/>
  <c r="DW16" i="24"/>
  <c r="AQ16" i="24"/>
  <c r="CY16" i="24"/>
  <c r="CA16" i="24"/>
  <c r="BC16" i="24"/>
  <c r="AE16" i="24"/>
  <c r="BY43" i="24"/>
  <c r="CK43" i="24"/>
  <c r="BU43" i="24"/>
  <c r="CL43" i="24"/>
  <c r="CD43" i="24"/>
  <c r="BZ43" i="24"/>
  <c r="BW43" i="24"/>
  <c r="DG43" i="24" s="1"/>
  <c r="BT43" i="24"/>
  <c r="CH43" i="24"/>
  <c r="CE43" i="24"/>
  <c r="CA43" i="24"/>
  <c r="BR43" i="24"/>
  <c r="CI43" i="24"/>
  <c r="CF43" i="24"/>
  <c r="BV43" i="24"/>
  <c r="DF43" i="24" s="1"/>
  <c r="CM43" i="24"/>
  <c r="BS43" i="24"/>
  <c r="CJ43" i="24"/>
  <c r="BX43" i="24"/>
  <c r="CG43" i="24"/>
  <c r="EA16" i="24"/>
  <c r="DC16" i="24"/>
  <c r="CE16" i="24"/>
  <c r="BS16" i="24"/>
  <c r="BG16" i="24"/>
  <c r="AI16" i="24"/>
  <c r="CQ16" i="24"/>
  <c r="DO16" i="24"/>
  <c r="AU16" i="24"/>
  <c r="W16" i="24"/>
  <c r="BO31" i="24"/>
  <c r="AX31" i="24"/>
  <c r="BH31" i="24"/>
  <c r="AY31" i="24"/>
  <c r="BG31" i="24"/>
  <c r="BN31" i="24"/>
  <c r="BK31" i="24"/>
  <c r="AU31" i="24"/>
  <c r="AT31" i="24"/>
  <c r="BC31" i="24"/>
  <c r="BB31" i="24"/>
  <c r="BL31" i="24"/>
  <c r="BI31" i="24"/>
  <c r="BJ31" i="24"/>
  <c r="BM31" i="24"/>
  <c r="AW31" i="24"/>
  <c r="AV31" i="24"/>
  <c r="BA31" i="24"/>
  <c r="AZ31" i="24"/>
  <c r="BF31" i="24"/>
  <c r="BO39" i="24"/>
  <c r="BL39" i="24"/>
  <c r="BN39" i="24"/>
  <c r="BG39" i="24"/>
  <c r="AT39" i="24"/>
  <c r="BH39" i="24"/>
  <c r="AX39" i="24"/>
  <c r="BC39" i="24"/>
  <c r="AY39" i="24"/>
  <c r="BK39" i="24"/>
  <c r="BB39" i="24"/>
  <c r="AU39" i="24"/>
  <c r="BI39" i="24"/>
  <c r="BJ39" i="24"/>
  <c r="BM39" i="24"/>
  <c r="AW39" i="24"/>
  <c r="AV39" i="24"/>
  <c r="BA39" i="24"/>
  <c r="AZ39" i="24"/>
  <c r="BF39" i="24"/>
  <c r="AX47" i="24"/>
  <c r="BH47" i="24"/>
  <c r="BN47" i="24"/>
  <c r="BK47" i="24"/>
  <c r="AY47" i="24"/>
  <c r="BO47" i="24"/>
  <c r="BB47" i="24"/>
  <c r="BC47" i="24"/>
  <c r="BG47" i="24"/>
  <c r="AT47" i="24"/>
  <c r="BL47" i="24"/>
  <c r="AU47" i="24"/>
  <c r="BI47" i="24"/>
  <c r="BJ47" i="24"/>
  <c r="ED47" i="24" s="1"/>
  <c r="BM47" i="24"/>
  <c r="AW47" i="24"/>
  <c r="AV47" i="24"/>
  <c r="BA47" i="24"/>
  <c r="AZ47" i="24"/>
  <c r="BF47" i="24"/>
  <c r="CJ56" i="24"/>
  <c r="BS56" i="24"/>
  <c r="BZ56" i="24"/>
  <c r="CH56" i="24"/>
  <c r="BX56" i="24"/>
  <c r="CF56" i="24"/>
  <c r="CM56" i="24"/>
  <c r="BV56" i="24"/>
  <c r="CD56" i="24"/>
  <c r="CK56" i="24"/>
  <c r="BW56" i="24"/>
  <c r="CE56" i="24"/>
  <c r="CL56" i="24"/>
  <c r="BU56" i="24"/>
  <c r="CG56" i="24"/>
  <c r="BR56" i="24"/>
  <c r="BY56" i="24"/>
  <c r="CA56" i="24"/>
  <c r="BT56" i="24"/>
  <c r="CI56" i="24"/>
  <c r="CM64" i="24"/>
  <c r="CJ64" i="24"/>
  <c r="CA64" i="24"/>
  <c r="CF64" i="24"/>
  <c r="BS64" i="24"/>
  <c r="BW64" i="24"/>
  <c r="BT64" i="24"/>
  <c r="CH64" i="24"/>
  <c r="ED64" i="24" s="1"/>
  <c r="BZ64" i="24"/>
  <c r="BX64" i="24"/>
  <c r="BU64" i="24"/>
  <c r="CL64" i="24"/>
  <c r="CE64" i="24"/>
  <c r="CG64" i="24"/>
  <c r="BY64" i="24"/>
  <c r="BR64" i="24"/>
  <c r="CI64" i="24"/>
  <c r="CK64" i="24"/>
  <c r="CD64" i="24"/>
  <c r="BV64" i="24"/>
  <c r="BS72" i="24"/>
  <c r="CM72" i="24"/>
  <c r="CF72" i="24"/>
  <c r="CA72" i="24"/>
  <c r="CJ72" i="24"/>
  <c r="BW72" i="24"/>
  <c r="BX72" i="24"/>
  <c r="BU72" i="24"/>
  <c r="CL72" i="24"/>
  <c r="BZ72" i="24"/>
  <c r="CG72" i="24"/>
  <c r="BY72" i="24"/>
  <c r="CE72" i="24"/>
  <c r="CK72" i="24"/>
  <c r="CD72" i="24"/>
  <c r="BR72" i="24"/>
  <c r="CI72" i="24"/>
  <c r="BT72" i="24"/>
  <c r="CH72" i="24"/>
  <c r="BV72" i="24"/>
  <c r="CK80" i="24"/>
  <c r="BY80" i="24"/>
  <c r="CH80" i="24"/>
  <c r="CJ80" i="24"/>
  <c r="BS80" i="24"/>
  <c r="BZ80" i="24"/>
  <c r="BU80" i="24"/>
  <c r="CF80" i="24"/>
  <c r="CM80" i="24"/>
  <c r="BV80" i="24"/>
  <c r="CD80" i="24"/>
  <c r="BX80" i="24"/>
  <c r="CA80" i="24"/>
  <c r="CI80" i="24"/>
  <c r="BR80" i="24"/>
  <c r="CL80" i="24"/>
  <c r="CG80" i="24"/>
  <c r="BT80" i="24"/>
  <c r="BW80" i="24"/>
  <c r="CE80" i="24"/>
  <c r="BU88" i="24"/>
  <c r="CK88" i="24"/>
  <c r="CH88" i="24"/>
  <c r="CL88" i="24"/>
  <c r="EH88" i="24" s="1"/>
  <c r="BY88" i="24"/>
  <c r="CD88" i="24"/>
  <c r="BZ88" i="24"/>
  <c r="BS88" i="24"/>
  <c r="CJ88" i="24"/>
  <c r="BT88" i="24"/>
  <c r="CE88" i="24"/>
  <c r="BW88" i="24"/>
  <c r="BX88" i="24"/>
  <c r="BR88" i="24"/>
  <c r="CI88" i="24"/>
  <c r="CA88" i="24"/>
  <c r="CG88" i="24"/>
  <c r="BV88" i="24"/>
  <c r="CM88" i="24"/>
  <c r="CF88" i="24"/>
  <c r="CA96" i="24"/>
  <c r="CL96" i="24"/>
  <c r="CK96" i="24"/>
  <c r="CD96" i="24"/>
  <c r="CF96" i="24"/>
  <c r="BS96" i="24"/>
  <c r="BU96" i="24"/>
  <c r="BY96" i="24"/>
  <c r="CJ96" i="24"/>
  <c r="BZ96" i="24"/>
  <c r="CH96" i="24"/>
  <c r="CM96" i="24"/>
  <c r="BV96" i="24"/>
  <c r="BW96" i="24"/>
  <c r="CE96" i="24"/>
  <c r="BT96" i="24"/>
  <c r="DP96" i="24" s="1"/>
  <c r="BX96" i="24"/>
  <c r="CI96" i="24"/>
  <c r="BR96" i="24"/>
  <c r="CG96" i="24"/>
  <c r="BX28" i="24"/>
  <c r="BT28" i="24"/>
  <c r="CK28" i="24"/>
  <c r="BW28" i="24"/>
  <c r="CE28" i="24"/>
  <c r="CL28" i="24"/>
  <c r="BU28" i="24"/>
  <c r="CJ28" i="24"/>
  <c r="BS28" i="24"/>
  <c r="BZ28" i="24"/>
  <c r="CH28" i="24"/>
  <c r="CF28" i="24"/>
  <c r="CM28" i="24"/>
  <c r="BV28" i="24"/>
  <c r="CD28" i="24"/>
  <c r="CA28" i="24"/>
  <c r="CI28" i="24"/>
  <c r="BR28" i="24"/>
  <c r="BY28" i="24"/>
  <c r="CG28" i="24"/>
  <c r="BJ57" i="24"/>
  <c r="BF57" i="24"/>
  <c r="AV57" i="24"/>
  <c r="AY57" i="24"/>
  <c r="BG57" i="24"/>
  <c r="AW57" i="24"/>
  <c r="BM57" i="24"/>
  <c r="BL57" i="24"/>
  <c r="AU57" i="24"/>
  <c r="BB57" i="24"/>
  <c r="BN57" i="24"/>
  <c r="BI57" i="24"/>
  <c r="EC57" i="24" s="1"/>
  <c r="BH57" i="24"/>
  <c r="BO57" i="24"/>
  <c r="AX57" i="24"/>
  <c r="AZ57" i="24"/>
  <c r="BC57" i="24"/>
  <c r="BK57" i="24"/>
  <c r="AT57" i="24"/>
  <c r="BA57" i="24"/>
  <c r="CD85" i="24"/>
  <c r="BX85" i="24"/>
  <c r="BZ85" i="24"/>
  <c r="BY85" i="24"/>
  <c r="CA85" i="24"/>
  <c r="CJ85" i="24"/>
  <c r="BS85" i="24"/>
  <c r="CM85" i="24"/>
  <c r="BV85" i="24"/>
  <c r="CF85" i="24"/>
  <c r="CG85" i="24"/>
  <c r="BW85" i="24"/>
  <c r="CI85" i="24"/>
  <c r="BR85" i="24"/>
  <c r="CK85" i="24"/>
  <c r="CL85" i="24"/>
  <c r="CH85" i="24"/>
  <c r="CE85" i="24"/>
  <c r="BT85" i="24"/>
  <c r="BU85" i="24"/>
  <c r="BO53" i="24"/>
  <c r="AW53" i="24"/>
  <c r="BF53" i="24"/>
  <c r="BN53" i="24"/>
  <c r="BM53" i="24"/>
  <c r="BL53" i="24"/>
  <c r="AU53" i="24"/>
  <c r="BI53" i="24"/>
  <c r="BH53" i="24"/>
  <c r="AX53" i="24"/>
  <c r="AZ53" i="24"/>
  <c r="BC53" i="24"/>
  <c r="BA53" i="24"/>
  <c r="BG53" i="24"/>
  <c r="AV53" i="24"/>
  <c r="AY53" i="24"/>
  <c r="BJ53" i="24"/>
  <c r="AT53" i="24"/>
  <c r="BB53" i="24"/>
  <c r="BK53" i="24"/>
  <c r="AW81" i="24"/>
  <c r="BI81" i="24"/>
  <c r="BH81" i="24"/>
  <c r="BO81" i="24"/>
  <c r="AX81" i="24"/>
  <c r="BA81" i="24"/>
  <c r="AZ81" i="24"/>
  <c r="BC81" i="24"/>
  <c r="BK81" i="24"/>
  <c r="AT81" i="24"/>
  <c r="AV81" i="24"/>
  <c r="AY81" i="24"/>
  <c r="BG81" i="24"/>
  <c r="BJ81" i="24"/>
  <c r="BM81" i="24"/>
  <c r="BL81" i="24"/>
  <c r="AU81" i="24"/>
  <c r="BB81" i="24"/>
  <c r="BF81" i="24"/>
  <c r="BN81" i="24"/>
  <c r="BJ29" i="24"/>
  <c r="BF29" i="24"/>
  <c r="AZ29" i="24"/>
  <c r="BC29" i="24"/>
  <c r="BK29" i="24"/>
  <c r="AT29" i="24"/>
  <c r="AV29" i="24"/>
  <c r="AY29" i="24"/>
  <c r="BG29" i="24"/>
  <c r="AW29" i="24"/>
  <c r="BI29" i="24"/>
  <c r="BH29" i="24"/>
  <c r="BO29" i="24"/>
  <c r="AX29" i="24"/>
  <c r="BB29" i="24"/>
  <c r="BA29" i="24"/>
  <c r="BM29" i="24"/>
  <c r="BN29" i="24"/>
  <c r="BL29" i="24"/>
  <c r="AU29" i="24"/>
  <c r="CJ37" i="24"/>
  <c r="CF37" i="24"/>
  <c r="CK37" i="24"/>
  <c r="CA37" i="24"/>
  <c r="BS37" i="24"/>
  <c r="BW37" i="24"/>
  <c r="BT37" i="24"/>
  <c r="BU37" i="24"/>
  <c r="CL37" i="24"/>
  <c r="BR37" i="24"/>
  <c r="CI37" i="24"/>
  <c r="BX37" i="24"/>
  <c r="BY37" i="24"/>
  <c r="CG37" i="24"/>
  <c r="CD37" i="24"/>
  <c r="CH37" i="24"/>
  <c r="CE37" i="24"/>
  <c r="BV37" i="24"/>
  <c r="BZ37" i="24"/>
  <c r="CM37" i="24"/>
  <c r="BW45" i="24"/>
  <c r="BS45" i="24"/>
  <c r="CK45" i="24"/>
  <c r="CA45" i="24"/>
  <c r="CJ45" i="24"/>
  <c r="BT45" i="24"/>
  <c r="BU45" i="24"/>
  <c r="CL45" i="24"/>
  <c r="BR45" i="24"/>
  <c r="CI45" i="24"/>
  <c r="CF45" i="24"/>
  <c r="BX45" i="24"/>
  <c r="BY45" i="24"/>
  <c r="CG45" i="24"/>
  <c r="CD45" i="24"/>
  <c r="CH45" i="24"/>
  <c r="CE45" i="24"/>
  <c r="CM45" i="24"/>
  <c r="BV45" i="24"/>
  <c r="BZ45" i="24"/>
  <c r="AV54" i="24"/>
  <c r="BL54" i="24"/>
  <c r="BM54" i="24"/>
  <c r="BI54" i="24"/>
  <c r="AZ54" i="24"/>
  <c r="BF54" i="24"/>
  <c r="BG54" i="24"/>
  <c r="AU54" i="24"/>
  <c r="BJ54" i="24"/>
  <c r="AT54" i="24"/>
  <c r="BK54" i="24"/>
  <c r="AY54" i="24"/>
  <c r="AW54" i="24"/>
  <c r="BN54" i="24"/>
  <c r="AX54" i="24"/>
  <c r="BO54" i="24"/>
  <c r="BC54" i="24"/>
  <c r="BA54" i="24"/>
  <c r="BB54" i="24"/>
  <c r="BH54" i="24"/>
  <c r="BL62" i="24"/>
  <c r="BO62" i="24"/>
  <c r="AU62" i="24"/>
  <c r="BH62" i="24"/>
  <c r="BC62" i="24"/>
  <c r="AY62" i="24"/>
  <c r="AZ62" i="24"/>
  <c r="BJ62" i="24"/>
  <c r="BG62" i="24"/>
  <c r="BI62" i="24"/>
  <c r="AW62" i="24"/>
  <c r="BN62" i="24"/>
  <c r="AT62" i="24"/>
  <c r="BK62" i="24"/>
  <c r="BM62" i="24"/>
  <c r="BA62" i="24"/>
  <c r="AX62" i="24"/>
  <c r="AV62" i="24"/>
  <c r="BF62" i="24"/>
  <c r="BB62" i="24"/>
  <c r="BL70" i="24"/>
  <c r="BO70" i="24"/>
  <c r="BH70" i="24"/>
  <c r="AU70" i="24"/>
  <c r="BC70" i="24"/>
  <c r="AY70" i="24"/>
  <c r="AV70" i="24"/>
  <c r="BF70" i="24"/>
  <c r="BG70" i="24"/>
  <c r="AZ70" i="24"/>
  <c r="BJ70" i="24"/>
  <c r="AT70" i="24"/>
  <c r="BK70" i="24"/>
  <c r="BI70" i="24"/>
  <c r="AW70" i="24"/>
  <c r="BN70" i="24"/>
  <c r="AX70" i="24"/>
  <c r="BM70" i="24"/>
  <c r="BA70" i="24"/>
  <c r="BB70" i="24"/>
  <c r="BH78" i="24"/>
  <c r="BO78" i="24"/>
  <c r="AU78" i="24"/>
  <c r="AY78" i="24"/>
  <c r="BC78" i="24"/>
  <c r="BL78" i="24"/>
  <c r="AV78" i="24"/>
  <c r="BA78" i="24"/>
  <c r="AX78" i="24"/>
  <c r="AZ78" i="24"/>
  <c r="BF78" i="24"/>
  <c r="BB78" i="24"/>
  <c r="BI78" i="24"/>
  <c r="BJ78" i="24"/>
  <c r="BG78" i="24"/>
  <c r="BM78" i="24"/>
  <c r="AW78" i="24"/>
  <c r="BN78" i="24"/>
  <c r="AT78" i="24"/>
  <c r="BK78" i="24"/>
  <c r="BS86" i="24"/>
  <c r="BW86" i="24"/>
  <c r="CL86" i="24"/>
  <c r="CF86" i="24"/>
  <c r="CI86" i="24"/>
  <c r="CA86" i="24"/>
  <c r="BV86" i="24"/>
  <c r="CE86" i="24"/>
  <c r="CK86" i="24"/>
  <c r="CD86" i="24"/>
  <c r="BZ86" i="24"/>
  <c r="CM86" i="24"/>
  <c r="BT86" i="24"/>
  <c r="CH86" i="24"/>
  <c r="BX86" i="24"/>
  <c r="BU86" i="24"/>
  <c r="BR86" i="24"/>
  <c r="CJ86" i="24"/>
  <c r="CG86" i="24"/>
  <c r="BY86" i="24"/>
  <c r="AX94" i="24"/>
  <c r="BG94" i="24"/>
  <c r="BO94" i="24"/>
  <c r="BM94" i="24"/>
  <c r="BL94" i="24"/>
  <c r="AU94" i="24"/>
  <c r="BF94" i="24"/>
  <c r="BI94" i="24"/>
  <c r="BH94" i="24"/>
  <c r="AT94" i="24"/>
  <c r="BN94" i="24"/>
  <c r="AZ94" i="24"/>
  <c r="BC94" i="24"/>
  <c r="BA94" i="24"/>
  <c r="BB94" i="24"/>
  <c r="AV94" i="24"/>
  <c r="AY94" i="24"/>
  <c r="BJ94" i="24"/>
  <c r="BK94" i="24"/>
  <c r="AW94" i="24"/>
  <c r="CK30" i="24"/>
  <c r="BV30" i="24"/>
  <c r="CM30" i="24"/>
  <c r="BZ30" i="24"/>
  <c r="CE30" i="24"/>
  <c r="BW30" i="24"/>
  <c r="BX30" i="24"/>
  <c r="CD30" i="24"/>
  <c r="BR30" i="24"/>
  <c r="CA30" i="24"/>
  <c r="CG30" i="24"/>
  <c r="CH30" i="24"/>
  <c r="CI30" i="24"/>
  <c r="CF30" i="24"/>
  <c r="BU30" i="24"/>
  <c r="CL30" i="24"/>
  <c r="BS30" i="24"/>
  <c r="CJ30" i="24"/>
  <c r="BT30" i="24"/>
  <c r="BY30" i="24"/>
  <c r="BI38" i="24"/>
  <c r="BH38" i="24"/>
  <c r="BK38" i="24"/>
  <c r="BO38" i="24"/>
  <c r="AU38" i="24"/>
  <c r="AX38" i="24"/>
  <c r="AV38" i="24"/>
  <c r="BN38" i="24"/>
  <c r="BB38" i="24"/>
  <c r="BM38" i="24"/>
  <c r="AY38" i="24"/>
  <c r="AZ38" i="24"/>
  <c r="BG38" i="24"/>
  <c r="BC38" i="24"/>
  <c r="BL38" i="24"/>
  <c r="BA38" i="24"/>
  <c r="BF38" i="24"/>
  <c r="BJ38" i="24"/>
  <c r="AT38" i="24"/>
  <c r="AW38" i="24"/>
  <c r="AU46" i="24"/>
  <c r="AX46" i="24"/>
  <c r="BH46" i="24"/>
  <c r="BI46" i="24"/>
  <c r="BM46" i="24"/>
  <c r="BB46" i="24"/>
  <c r="AV46" i="24"/>
  <c r="AY46" i="24"/>
  <c r="BG46" i="24"/>
  <c r="BL46" i="24"/>
  <c r="BC46" i="24"/>
  <c r="BK46" i="24"/>
  <c r="BN46" i="24"/>
  <c r="AZ46" i="24"/>
  <c r="BO46" i="24"/>
  <c r="AT46" i="24"/>
  <c r="BA46" i="24"/>
  <c r="BF46" i="24"/>
  <c r="BJ46" i="24"/>
  <c r="AW46" i="24"/>
  <c r="BY55" i="24"/>
  <c r="CK55" i="24"/>
  <c r="CH55" i="24"/>
  <c r="CL55" i="24"/>
  <c r="CD55" i="24"/>
  <c r="BU55" i="24"/>
  <c r="BR55" i="24"/>
  <c r="CI55" i="24"/>
  <c r="BW55" i="24"/>
  <c r="BX55" i="24"/>
  <c r="BV55" i="24"/>
  <c r="CM55" i="24"/>
  <c r="CA55" i="24"/>
  <c r="CG55" i="24"/>
  <c r="BZ55" i="24"/>
  <c r="CF55" i="24"/>
  <c r="CE55" i="24"/>
  <c r="BS55" i="24"/>
  <c r="CJ55" i="24"/>
  <c r="BT55" i="24"/>
  <c r="BX63" i="24"/>
  <c r="CJ63" i="24"/>
  <c r="BS63" i="24"/>
  <c r="BZ63" i="24"/>
  <c r="CH63" i="24"/>
  <c r="CG63" i="24"/>
  <c r="BT63" i="24"/>
  <c r="CF63" i="24"/>
  <c r="CM63" i="24"/>
  <c r="BV63" i="24"/>
  <c r="CD63" i="24"/>
  <c r="CK63" i="24"/>
  <c r="CA63" i="24"/>
  <c r="CI63" i="24"/>
  <c r="BR63" i="24"/>
  <c r="BY63" i="24"/>
  <c r="BW63" i="24"/>
  <c r="CE63" i="24"/>
  <c r="CL63" i="24"/>
  <c r="BU63" i="24"/>
  <c r="CJ71" i="24"/>
  <c r="BS71" i="24"/>
  <c r="BZ71" i="24"/>
  <c r="CH71" i="24"/>
  <c r="CF71" i="24"/>
  <c r="CM71" i="24"/>
  <c r="BV71" i="24"/>
  <c r="CD71" i="24"/>
  <c r="CA71" i="24"/>
  <c r="CI71" i="24"/>
  <c r="BR71" i="24"/>
  <c r="BY71" i="24"/>
  <c r="CG71" i="24"/>
  <c r="BT71" i="24"/>
  <c r="BW71" i="24"/>
  <c r="CE71" i="24"/>
  <c r="CL71" i="24"/>
  <c r="BU71" i="24"/>
  <c r="CK71" i="24"/>
  <c r="BX71" i="24"/>
  <c r="BR79" i="24"/>
  <c r="BX79" i="24"/>
  <c r="CI79" i="24"/>
  <c r="CA79" i="24"/>
  <c r="CH79" i="24"/>
  <c r="BZ79" i="24"/>
  <c r="BY79" i="24"/>
  <c r="CD79" i="24"/>
  <c r="BW79" i="24"/>
  <c r="BV79" i="24"/>
  <c r="BU79" i="24"/>
  <c r="BT79" i="24"/>
  <c r="CJ79" i="24"/>
  <c r="BS79" i="24"/>
  <c r="CL79" i="24"/>
  <c r="CK79" i="24"/>
  <c r="CF79" i="24"/>
  <c r="CM79" i="24"/>
  <c r="CG79" i="24"/>
  <c r="CE79" i="24"/>
  <c r="CK87" i="24"/>
  <c r="BU87" i="24"/>
  <c r="CL87" i="24"/>
  <c r="BY87" i="24"/>
  <c r="CI87" i="24"/>
  <c r="CD87" i="24"/>
  <c r="CH87" i="24"/>
  <c r="BV87" i="24"/>
  <c r="CF87" i="24"/>
  <c r="BZ87" i="24"/>
  <c r="CE87" i="24"/>
  <c r="BS87" i="24"/>
  <c r="CJ87" i="24"/>
  <c r="BT87" i="24"/>
  <c r="CM87" i="24"/>
  <c r="BW87" i="24"/>
  <c r="BX87" i="24"/>
  <c r="BR87" i="24"/>
  <c r="CA87" i="24"/>
  <c r="CG87" i="24"/>
  <c r="CL95" i="24"/>
  <c r="BZ95" i="24"/>
  <c r="BV95" i="24"/>
  <c r="CM95" i="24"/>
  <c r="CE95" i="24"/>
  <c r="CA95" i="24"/>
  <c r="CK95" i="24"/>
  <c r="BY95" i="24"/>
  <c r="CI95" i="24"/>
  <c r="CF95" i="24"/>
  <c r="BT95" i="24"/>
  <c r="CD95" i="24"/>
  <c r="BR95" i="24"/>
  <c r="BS95" i="24"/>
  <c r="CJ95" i="24"/>
  <c r="BX95" i="24"/>
  <c r="CH95" i="24"/>
  <c r="BW95" i="24"/>
  <c r="CG95" i="24"/>
  <c r="BU95" i="24"/>
  <c r="C2368" i="33"/>
  <c r="M2350" i="33"/>
  <c r="H2368" i="33"/>
  <c r="J2160" i="33"/>
  <c r="I2160" i="33"/>
  <c r="K2368" i="33"/>
  <c r="K2160" i="33"/>
  <c r="M2360" i="33"/>
  <c r="G2464" i="33"/>
  <c r="K2056" i="33"/>
  <c r="C2454" i="33"/>
  <c r="C1952" i="33"/>
  <c r="M1934" i="33"/>
  <c r="J736" i="33"/>
  <c r="M728" i="33"/>
  <c r="M1492" i="33"/>
  <c r="I1908" i="33"/>
  <c r="D1908" i="33"/>
  <c r="D2464" i="33"/>
  <c r="I944" i="33"/>
  <c r="I736" i="33"/>
  <c r="M718" i="33"/>
  <c r="C736" i="33"/>
  <c r="C632" i="33"/>
  <c r="M614" i="33"/>
  <c r="L1812" i="33"/>
  <c r="G1812" i="33"/>
  <c r="D1500" i="33"/>
  <c r="I1292" i="33"/>
  <c r="I1898" i="33"/>
  <c r="E440" i="33"/>
  <c r="D180" i="33"/>
  <c r="I1952" i="33"/>
  <c r="I2454" i="33"/>
  <c r="K2454" i="33"/>
  <c r="K1952" i="33"/>
  <c r="I1812" i="33"/>
  <c r="K1812" i="33"/>
  <c r="M1388" i="33"/>
  <c r="G1908" i="33"/>
  <c r="E1152" i="33"/>
  <c r="M1040" i="33"/>
  <c r="J440" i="33"/>
  <c r="H336" i="33"/>
  <c r="M172" i="33"/>
  <c r="M2490" i="33"/>
  <c r="C2508" i="33"/>
  <c r="M2500" i="33"/>
  <c r="F2736" i="33"/>
  <c r="H2736" i="33"/>
  <c r="L2560" i="33"/>
  <c r="G2560" i="33"/>
  <c r="F788" i="33"/>
  <c r="J684" i="33"/>
  <c r="G1864" i="33"/>
  <c r="G1656" i="33"/>
  <c r="J1656" i="33"/>
  <c r="I2316" i="33"/>
  <c r="M2090" i="33"/>
  <c r="C2108" i="33"/>
  <c r="M884" i="33"/>
  <c r="G684" i="33"/>
  <c r="E1864" i="33"/>
  <c r="F1760" i="33"/>
  <c r="M676" i="33"/>
  <c r="F580" i="33"/>
  <c r="M1752" i="33"/>
  <c r="E1656" i="33"/>
  <c r="M988" i="33"/>
  <c r="M484" i="33"/>
  <c r="M370" i="33"/>
  <c r="C388" i="33"/>
  <c r="H284" i="33"/>
  <c r="L1100" i="33"/>
  <c r="I1344" i="33"/>
  <c r="I1100" i="33"/>
  <c r="L492" i="33"/>
  <c r="I1552" i="33"/>
  <c r="F1204" i="33"/>
  <c r="E996" i="33"/>
  <c r="G492" i="33"/>
  <c r="F284" i="33"/>
  <c r="D284" i="33"/>
  <c r="CL19" i="24"/>
  <c r="CE19" i="24"/>
  <c r="BS19" i="24"/>
  <c r="CJ19" i="24"/>
  <c r="BX19" i="24"/>
  <c r="BR19" i="24"/>
  <c r="CI19" i="24"/>
  <c r="BW19" i="24"/>
  <c r="CG19" i="24"/>
  <c r="BV19" i="24"/>
  <c r="CM19" i="24"/>
  <c r="CA19" i="24"/>
  <c r="BZ19" i="24"/>
  <c r="CF19" i="24"/>
  <c r="BU19" i="24"/>
  <c r="BT19" i="24"/>
  <c r="BY19" i="24"/>
  <c r="CK19" i="24"/>
  <c r="CD19" i="24"/>
  <c r="CH19" i="24"/>
  <c r="BO40" i="24"/>
  <c r="AT40" i="24"/>
  <c r="BK40" i="24"/>
  <c r="BN40" i="24"/>
  <c r="BB40" i="24"/>
  <c r="AX40" i="24"/>
  <c r="BG40" i="24"/>
  <c r="AU40" i="24"/>
  <c r="BL40" i="24"/>
  <c r="BI40" i="24"/>
  <c r="BF40" i="24"/>
  <c r="AY40" i="24"/>
  <c r="BM40" i="24"/>
  <c r="BC40" i="24"/>
  <c r="AV40" i="24"/>
  <c r="BH40" i="24"/>
  <c r="AZ40" i="24"/>
  <c r="BA40" i="24"/>
  <c r="BJ40" i="24"/>
  <c r="AW40" i="24"/>
  <c r="CL61" i="24"/>
  <c r="BZ61" i="24"/>
  <c r="CM61" i="24"/>
  <c r="CI61" i="24"/>
  <c r="CE61" i="24"/>
  <c r="BS61" i="24"/>
  <c r="CJ61" i="24"/>
  <c r="BT61" i="24"/>
  <c r="BY61" i="24"/>
  <c r="BW61" i="24"/>
  <c r="BX61" i="24"/>
  <c r="CD61" i="24"/>
  <c r="CA61" i="24"/>
  <c r="CG61" i="24"/>
  <c r="CH61" i="24"/>
  <c r="BR61" i="24"/>
  <c r="BV61" i="24"/>
  <c r="CF61" i="24"/>
  <c r="CK61" i="24"/>
  <c r="BU61" i="24"/>
  <c r="BV77" i="24"/>
  <c r="CI77" i="24"/>
  <c r="CL77" i="24"/>
  <c r="BR77" i="24"/>
  <c r="CM77" i="24"/>
  <c r="BZ77" i="24"/>
  <c r="CE77" i="24"/>
  <c r="CF77" i="24"/>
  <c r="BX77" i="24"/>
  <c r="CH77" i="24"/>
  <c r="BS77" i="24"/>
  <c r="CJ77" i="24"/>
  <c r="CG77" i="24"/>
  <c r="BU77" i="24"/>
  <c r="BW77" i="24"/>
  <c r="CK77" i="24"/>
  <c r="BY77" i="24"/>
  <c r="CA77" i="24"/>
  <c r="BT77" i="24"/>
  <c r="CD77" i="24"/>
  <c r="CL101" i="24"/>
  <c r="CI101" i="24"/>
  <c r="CM101" i="24"/>
  <c r="BR101" i="24"/>
  <c r="BV101" i="24"/>
  <c r="CE101" i="24"/>
  <c r="BZ101" i="24"/>
  <c r="CF101" i="24"/>
  <c r="CG101" i="24"/>
  <c r="BS101" i="24"/>
  <c r="CJ101" i="24"/>
  <c r="CK101" i="24"/>
  <c r="BU101" i="24"/>
  <c r="BT101" i="24"/>
  <c r="BY101" i="24"/>
  <c r="BW101" i="24"/>
  <c r="CA101" i="24"/>
  <c r="BX101" i="24"/>
  <c r="CD101" i="24"/>
  <c r="CH101" i="24"/>
  <c r="CR16" i="24"/>
  <c r="CF16" i="24"/>
  <c r="DP16" i="24"/>
  <c r="DD16" i="24"/>
  <c r="X16" i="24"/>
  <c r="AV16" i="24"/>
  <c r="EB16" i="24"/>
  <c r="BT16" i="24"/>
  <c r="AJ16" i="24"/>
  <c r="BH16" i="24"/>
  <c r="BY35" i="24"/>
  <c r="BU35" i="24"/>
  <c r="CL35" i="24"/>
  <c r="CK35" i="24"/>
  <c r="CH35" i="24"/>
  <c r="CD35" i="24"/>
  <c r="BZ35" i="24"/>
  <c r="BW35" i="24"/>
  <c r="BT35" i="24"/>
  <c r="CE35" i="24"/>
  <c r="CA35" i="24"/>
  <c r="BR35" i="24"/>
  <c r="CI35" i="24"/>
  <c r="CF35" i="24"/>
  <c r="BV35" i="24"/>
  <c r="CM35" i="24"/>
  <c r="BS35" i="24"/>
  <c r="CJ35" i="24"/>
  <c r="CG35" i="24"/>
  <c r="BX35" i="24"/>
  <c r="BJ68" i="24"/>
  <c r="BH68" i="24"/>
  <c r="AY68" i="24"/>
  <c r="BI68" i="24"/>
  <c r="BK68" i="24"/>
  <c r="AT68" i="24"/>
  <c r="AW68" i="24"/>
  <c r="AZ68" i="24"/>
  <c r="BG68" i="24"/>
  <c r="AU68" i="24"/>
  <c r="BF68" i="24"/>
  <c r="BA68" i="24"/>
  <c r="AV68" i="24"/>
  <c r="BB68" i="24"/>
  <c r="BC68" i="24"/>
  <c r="BN68" i="24"/>
  <c r="BM68" i="24"/>
  <c r="BO68" i="24"/>
  <c r="AX68" i="24"/>
  <c r="BL68" i="24"/>
  <c r="BJ76" i="24"/>
  <c r="BI76" i="24"/>
  <c r="BH76" i="24"/>
  <c r="BO76" i="24"/>
  <c r="AX76" i="24"/>
  <c r="AZ76" i="24"/>
  <c r="BC76" i="24"/>
  <c r="BK76" i="24"/>
  <c r="AT76" i="24"/>
  <c r="AV76" i="24"/>
  <c r="AY76" i="24"/>
  <c r="BG76" i="24"/>
  <c r="AW76" i="24"/>
  <c r="BA76" i="24"/>
  <c r="BM76" i="24"/>
  <c r="BL76" i="24"/>
  <c r="AU76" i="24"/>
  <c r="BB76" i="24"/>
  <c r="BN76" i="24"/>
  <c r="BF76" i="24"/>
  <c r="BG84" i="24"/>
  <c r="BN84" i="24"/>
  <c r="BK84" i="24"/>
  <c r="BB84" i="24"/>
  <c r="AX84" i="24"/>
  <c r="AT84" i="24"/>
  <c r="BO84" i="24"/>
  <c r="BH84" i="24"/>
  <c r="AZ84" i="24"/>
  <c r="AW84" i="24"/>
  <c r="AU84" i="24"/>
  <c r="BL84" i="24"/>
  <c r="BI84" i="24"/>
  <c r="BA84" i="24"/>
  <c r="AY84" i="24"/>
  <c r="BM84" i="24"/>
  <c r="BF84" i="24"/>
  <c r="BC84" i="24"/>
  <c r="AV84" i="24"/>
  <c r="BJ84" i="24"/>
  <c r="AZ92" i="24"/>
  <c r="BF92" i="24"/>
  <c r="BL92" i="24"/>
  <c r="BC92" i="24"/>
  <c r="BO92" i="24"/>
  <c r="AX92" i="24"/>
  <c r="BM92" i="24"/>
  <c r="BN92" i="24"/>
  <c r="BK92" i="24"/>
  <c r="AT92" i="24"/>
  <c r="BH92" i="24"/>
  <c r="AU92" i="24"/>
  <c r="BG92" i="24"/>
  <c r="BJ92" i="24"/>
  <c r="BA92" i="24"/>
  <c r="AW92" i="24"/>
  <c r="BB92" i="24"/>
  <c r="AY92" i="24"/>
  <c r="AV92" i="24"/>
  <c r="BI92" i="24"/>
  <c r="BH100" i="24"/>
  <c r="BN100" i="24"/>
  <c r="BB100" i="24"/>
  <c r="AW100" i="24"/>
  <c r="BM100" i="24"/>
  <c r="AX100" i="24"/>
  <c r="BF100" i="24"/>
  <c r="BL100" i="24"/>
  <c r="BI100" i="24"/>
  <c r="BC100" i="24"/>
  <c r="BK100" i="24"/>
  <c r="AU100" i="24"/>
  <c r="AZ100" i="24"/>
  <c r="BJ100" i="24"/>
  <c r="AT100" i="24"/>
  <c r="BA100" i="24"/>
  <c r="AV100" i="24"/>
  <c r="BO100" i="24"/>
  <c r="AY100" i="24"/>
  <c r="BG100" i="24"/>
  <c r="BB44" i="24"/>
  <c r="BN44" i="24"/>
  <c r="BG44" i="24"/>
  <c r="AT44" i="24"/>
  <c r="BK44" i="24"/>
  <c r="AX44" i="24"/>
  <c r="BO44" i="24"/>
  <c r="AU44" i="24"/>
  <c r="BL44" i="24"/>
  <c r="AV44" i="24"/>
  <c r="AW44" i="24"/>
  <c r="AY44" i="24"/>
  <c r="AZ44" i="24"/>
  <c r="BC44" i="24"/>
  <c r="BI44" i="24"/>
  <c r="BH44" i="24"/>
  <c r="BM44" i="24"/>
  <c r="BJ44" i="24"/>
  <c r="BA44" i="24"/>
  <c r="BF44" i="24"/>
  <c r="CE73" i="24"/>
  <c r="BR73" i="24"/>
  <c r="BV73" i="24"/>
  <c r="CL73" i="24"/>
  <c r="CI73" i="24"/>
  <c r="CM73" i="24"/>
  <c r="BW73" i="24"/>
  <c r="BT73" i="24"/>
  <c r="BU73" i="24"/>
  <c r="BZ73" i="24"/>
  <c r="CA73" i="24"/>
  <c r="BX73" i="24"/>
  <c r="BY73" i="24"/>
  <c r="CF73" i="24"/>
  <c r="CG73" i="24"/>
  <c r="CD73" i="24"/>
  <c r="BS73" i="24"/>
  <c r="CJ73" i="24"/>
  <c r="CK73" i="24"/>
  <c r="CH73" i="24"/>
  <c r="BV97" i="24"/>
  <c r="CH97" i="24"/>
  <c r="BW97" i="24"/>
  <c r="CD97" i="24"/>
  <c r="BT97" i="24"/>
  <c r="BU97" i="24"/>
  <c r="CJ97" i="24"/>
  <c r="BS97" i="24"/>
  <c r="CK97" i="24"/>
  <c r="BY97" i="24"/>
  <c r="BZ97" i="24"/>
  <c r="CF97" i="24"/>
  <c r="CM97" i="24"/>
  <c r="BR97" i="24"/>
  <c r="CE97" i="24"/>
  <c r="CG97" i="24"/>
  <c r="CA97" i="24"/>
  <c r="CI97" i="24"/>
  <c r="BX97" i="24"/>
  <c r="CL97" i="24"/>
  <c r="BO36" i="24"/>
  <c r="BG36" i="24"/>
  <c r="AX36" i="24"/>
  <c r="BB36" i="24"/>
  <c r="BK36" i="24"/>
  <c r="AT36" i="24"/>
  <c r="BN36" i="24"/>
  <c r="AU36" i="24"/>
  <c r="BL36" i="24"/>
  <c r="AV36" i="24"/>
  <c r="AW36" i="24"/>
  <c r="AY36" i="24"/>
  <c r="AZ36" i="24"/>
  <c r="BC36" i="24"/>
  <c r="BI36" i="24"/>
  <c r="BH36" i="24"/>
  <c r="BM36" i="24"/>
  <c r="BJ36" i="24"/>
  <c r="BA36" i="24"/>
  <c r="BF36" i="24"/>
  <c r="CL65" i="24"/>
  <c r="CI65" i="24"/>
  <c r="CM65" i="24"/>
  <c r="CE65" i="24"/>
  <c r="BS65" i="24"/>
  <c r="CJ65" i="24"/>
  <c r="BX65" i="24"/>
  <c r="BU65" i="24"/>
  <c r="BR65" i="24"/>
  <c r="BZ65" i="24"/>
  <c r="BW65" i="24"/>
  <c r="CG65" i="24"/>
  <c r="BY65" i="24"/>
  <c r="CA65" i="24"/>
  <c r="CK65" i="24"/>
  <c r="CD65" i="24"/>
  <c r="BV65" i="24"/>
  <c r="CF65" i="24"/>
  <c r="BT65" i="24"/>
  <c r="CH65" i="24"/>
  <c r="BY93" i="24"/>
  <c r="CK93" i="24"/>
  <c r="CH93" i="24"/>
  <c r="CA93" i="24"/>
  <c r="CI93" i="24"/>
  <c r="BR93" i="24"/>
  <c r="CL93" i="24"/>
  <c r="BW93" i="24"/>
  <c r="CE93" i="24"/>
  <c r="BX93" i="24"/>
  <c r="CJ93" i="24"/>
  <c r="BS93" i="24"/>
  <c r="BZ93" i="24"/>
  <c r="BU93" i="24"/>
  <c r="CG93" i="24"/>
  <c r="BT93" i="24"/>
  <c r="CF93" i="24"/>
  <c r="CM93" i="24"/>
  <c r="BV93" i="24"/>
  <c r="CD93" i="24"/>
  <c r="CK29" i="24"/>
  <c r="BS29" i="24"/>
  <c r="BW29" i="24"/>
  <c r="CA29" i="24"/>
  <c r="CJ29" i="24"/>
  <c r="CF29" i="24"/>
  <c r="BT29" i="24"/>
  <c r="BU29" i="24"/>
  <c r="CL29" i="24"/>
  <c r="BR29" i="24"/>
  <c r="CI29" i="24"/>
  <c r="BX29" i="24"/>
  <c r="BY29" i="24"/>
  <c r="BV29" i="24"/>
  <c r="CM29" i="24"/>
  <c r="CG29" i="24"/>
  <c r="CD29" i="24"/>
  <c r="BZ29" i="24"/>
  <c r="CH29" i="24"/>
  <c r="CE29" i="24"/>
  <c r="BA37" i="24"/>
  <c r="AV37" i="24"/>
  <c r="AY37" i="24"/>
  <c r="BG37" i="24"/>
  <c r="BF37" i="24"/>
  <c r="AW37" i="24"/>
  <c r="BM37" i="24"/>
  <c r="BL37" i="24"/>
  <c r="AU37" i="24"/>
  <c r="BB37" i="24"/>
  <c r="BN37" i="24"/>
  <c r="AZ37" i="24"/>
  <c r="BC37" i="24"/>
  <c r="BK37" i="24"/>
  <c r="AT37" i="24"/>
  <c r="BH37" i="24"/>
  <c r="BO37" i="24"/>
  <c r="AX37" i="24"/>
  <c r="BJ37" i="24"/>
  <c r="BI37" i="24"/>
  <c r="BJ45" i="24"/>
  <c r="BF45" i="24"/>
  <c r="AZ45" i="24"/>
  <c r="BC45" i="24"/>
  <c r="BK45" i="24"/>
  <c r="AT45" i="24"/>
  <c r="AV45" i="24"/>
  <c r="AY45" i="24"/>
  <c r="BG45" i="24"/>
  <c r="AW45" i="24"/>
  <c r="BM45" i="24"/>
  <c r="AU45" i="24"/>
  <c r="BN45" i="24"/>
  <c r="BI45" i="24"/>
  <c r="BO45" i="24"/>
  <c r="BL45" i="24"/>
  <c r="BB45" i="24"/>
  <c r="BH45" i="24"/>
  <c r="AX45" i="24"/>
  <c r="BA45" i="24"/>
  <c r="BV54" i="24"/>
  <c r="CL54" i="24"/>
  <c r="CM54" i="24"/>
  <c r="CI54" i="24"/>
  <c r="CE54" i="24"/>
  <c r="BZ54" i="24"/>
  <c r="BW54" i="24"/>
  <c r="BX54" i="24"/>
  <c r="BU54" i="24"/>
  <c r="BR54" i="24"/>
  <c r="CA54" i="24"/>
  <c r="CG54" i="24"/>
  <c r="BY54" i="24"/>
  <c r="CF54" i="24"/>
  <c r="CK54" i="24"/>
  <c r="CD54" i="24"/>
  <c r="BS54" i="24"/>
  <c r="CJ54" i="24"/>
  <c r="BT54" i="24"/>
  <c r="CH54" i="24"/>
  <c r="CK62" i="24"/>
  <c r="BY62" i="24"/>
  <c r="BU62" i="24"/>
  <c r="CD62" i="24"/>
  <c r="BV62" i="24"/>
  <c r="CM62" i="24"/>
  <c r="CA62" i="24"/>
  <c r="CG62" i="24"/>
  <c r="CH62" i="24"/>
  <c r="BZ62" i="24"/>
  <c r="CF62" i="24"/>
  <c r="CL62" i="24"/>
  <c r="CE62" i="24"/>
  <c r="BS62" i="24"/>
  <c r="CJ62" i="24"/>
  <c r="BT62" i="24"/>
  <c r="BR62" i="24"/>
  <c r="CI62" i="24"/>
  <c r="BW62" i="24"/>
  <c r="BX62" i="24"/>
  <c r="CK70" i="24"/>
  <c r="BY70" i="24"/>
  <c r="BU70" i="24"/>
  <c r="CH70" i="24"/>
  <c r="CL70" i="24"/>
  <c r="CD70" i="24"/>
  <c r="BR70" i="24"/>
  <c r="CI70" i="24"/>
  <c r="BW70" i="24"/>
  <c r="CG70" i="24"/>
  <c r="BV70" i="24"/>
  <c r="CM70" i="24"/>
  <c r="CA70" i="24"/>
  <c r="BZ70" i="24"/>
  <c r="CF70" i="24"/>
  <c r="BT70" i="24"/>
  <c r="CE70" i="24"/>
  <c r="BS70" i="24"/>
  <c r="CJ70" i="24"/>
  <c r="BX70" i="24"/>
  <c r="CK78" i="24"/>
  <c r="BY78" i="24"/>
  <c r="BU78" i="24"/>
  <c r="CL78" i="24"/>
  <c r="CD78" i="24"/>
  <c r="CH78" i="24"/>
  <c r="BR78" i="24"/>
  <c r="CI78" i="24"/>
  <c r="BS78" i="24"/>
  <c r="CJ78" i="24"/>
  <c r="BT78" i="24"/>
  <c r="BV78" i="24"/>
  <c r="CM78" i="24"/>
  <c r="BW78" i="24"/>
  <c r="BX78" i="24"/>
  <c r="BZ78" i="24"/>
  <c r="CA78" i="24"/>
  <c r="CG78" i="24"/>
  <c r="CE78" i="24"/>
  <c r="CF78" i="24"/>
  <c r="BJ86" i="24"/>
  <c r="AZ86" i="24"/>
  <c r="BI86" i="24"/>
  <c r="BA86" i="24"/>
  <c r="BH86" i="24"/>
  <c r="BO86" i="24"/>
  <c r="AX86" i="24"/>
  <c r="BC86" i="24"/>
  <c r="BK86" i="24"/>
  <c r="AT86" i="24"/>
  <c r="AW86" i="24"/>
  <c r="AY86" i="24"/>
  <c r="BG86" i="24"/>
  <c r="AV86" i="24"/>
  <c r="BF86" i="24"/>
  <c r="BL86" i="24"/>
  <c r="AU86" i="24"/>
  <c r="BB86" i="24"/>
  <c r="BM86" i="24"/>
  <c r="BN86" i="24"/>
  <c r="BX94" i="24"/>
  <c r="CJ94" i="24"/>
  <c r="CG94" i="24"/>
  <c r="BS94" i="24"/>
  <c r="BZ94" i="24"/>
  <c r="CH94" i="24"/>
  <c r="BT94" i="24"/>
  <c r="CA94" i="24"/>
  <c r="CM94" i="24"/>
  <c r="BV94" i="24"/>
  <c r="CD94" i="24"/>
  <c r="CK94" i="24"/>
  <c r="CI94" i="24"/>
  <c r="BR94" i="24"/>
  <c r="BY94" i="24"/>
  <c r="BW94" i="24"/>
  <c r="CE94" i="24"/>
  <c r="CL94" i="24"/>
  <c r="BU94" i="24"/>
  <c r="CF94" i="24"/>
  <c r="BI30" i="24"/>
  <c r="AY30" i="24"/>
  <c r="BN30" i="24"/>
  <c r="BG30" i="24"/>
  <c r="BL30" i="24"/>
  <c r="AX30" i="24"/>
  <c r="BM30" i="24"/>
  <c r="AV30" i="24"/>
  <c r="BK30" i="24"/>
  <c r="BB30" i="24"/>
  <c r="BH30" i="24"/>
  <c r="BO30" i="24"/>
  <c r="AU30" i="24"/>
  <c r="AZ30" i="24"/>
  <c r="BC30" i="24"/>
  <c r="AT30" i="24"/>
  <c r="BA30" i="24"/>
  <c r="BF30" i="24"/>
  <c r="BJ30" i="24"/>
  <c r="AW30" i="24"/>
  <c r="CK38" i="24"/>
  <c r="CE38" i="24"/>
  <c r="BV38" i="24"/>
  <c r="BR38" i="24"/>
  <c r="CI38" i="24"/>
  <c r="BW38" i="24"/>
  <c r="BX38" i="24"/>
  <c r="CD38" i="24"/>
  <c r="BZ38" i="24"/>
  <c r="CA38" i="24"/>
  <c r="CG38" i="24"/>
  <c r="CF38" i="24"/>
  <c r="CM38" i="24"/>
  <c r="BS38" i="24"/>
  <c r="CJ38" i="24"/>
  <c r="BT38" i="24"/>
  <c r="BY38" i="24"/>
  <c r="CH38" i="24"/>
  <c r="CL38" i="24"/>
  <c r="BU38" i="24"/>
  <c r="BV46" i="24"/>
  <c r="CK46" i="24"/>
  <c r="CE46" i="24"/>
  <c r="BZ46" i="24"/>
  <c r="BR46" i="24"/>
  <c r="BW46" i="24"/>
  <c r="BX46" i="24"/>
  <c r="CD46" i="24"/>
  <c r="CI46" i="24"/>
  <c r="CA46" i="24"/>
  <c r="CG46" i="24"/>
  <c r="CF46" i="24"/>
  <c r="CM46" i="24"/>
  <c r="BS46" i="24"/>
  <c r="CJ46" i="24"/>
  <c r="BT46" i="24"/>
  <c r="BY46" i="24"/>
  <c r="BU46" i="24"/>
  <c r="CH46" i="24"/>
  <c r="CL46" i="24"/>
  <c r="BM55" i="24"/>
  <c r="BO55" i="24"/>
  <c r="BC55" i="24"/>
  <c r="AU55" i="24"/>
  <c r="AZ55" i="24"/>
  <c r="BL55" i="24"/>
  <c r="AV55" i="24"/>
  <c r="AY55" i="24"/>
  <c r="BH55" i="24"/>
  <c r="BI55" i="24"/>
  <c r="BF55" i="24"/>
  <c r="BB55" i="24"/>
  <c r="BJ55" i="24"/>
  <c r="BG55" i="24"/>
  <c r="AW55" i="24"/>
  <c r="BN55" i="24"/>
  <c r="AT55" i="24"/>
  <c r="BK55" i="24"/>
  <c r="BA55" i="24"/>
  <c r="AX55" i="24"/>
  <c r="BH63" i="24"/>
  <c r="AY63" i="24"/>
  <c r="BN63" i="24"/>
  <c r="BG63" i="24"/>
  <c r="AV63" i="24"/>
  <c r="BO63" i="24"/>
  <c r="AZ63" i="24"/>
  <c r="AX63" i="24"/>
  <c r="AT63" i="24"/>
  <c r="AU63" i="24"/>
  <c r="BB63" i="24"/>
  <c r="BC63" i="24"/>
  <c r="BK63" i="24"/>
  <c r="BI63" i="24"/>
  <c r="BL63" i="24"/>
  <c r="BM63" i="24"/>
  <c r="BJ63" i="24"/>
  <c r="AW63" i="24"/>
  <c r="BA63" i="24"/>
  <c r="BF63" i="24"/>
  <c r="BG71" i="24"/>
  <c r="BK71" i="24"/>
  <c r="AX71" i="24"/>
  <c r="BI71" i="24"/>
  <c r="BN71" i="24"/>
  <c r="BB71" i="24"/>
  <c r="BO71" i="24"/>
  <c r="AT71" i="24"/>
  <c r="BM71" i="24"/>
  <c r="AV71" i="24"/>
  <c r="AZ71" i="24"/>
  <c r="BC71" i="24"/>
  <c r="BJ71" i="24"/>
  <c r="BH71" i="24"/>
  <c r="AW71" i="24"/>
  <c r="AU71" i="24"/>
  <c r="BL71" i="24"/>
  <c r="BA71" i="24"/>
  <c r="AY71" i="24"/>
  <c r="BF71" i="24"/>
  <c r="BC79" i="24"/>
  <c r="BN79" i="24"/>
  <c r="BK79" i="24"/>
  <c r="BO79" i="24"/>
  <c r="AZ79" i="24"/>
  <c r="BH79" i="24"/>
  <c r="BL79" i="24"/>
  <c r="AU79" i="24"/>
  <c r="BG79" i="24"/>
  <c r="AT79" i="24"/>
  <c r="AY79" i="24"/>
  <c r="AW79" i="24"/>
  <c r="BB79" i="24"/>
  <c r="BA79" i="24"/>
  <c r="BI79" i="24"/>
  <c r="AX79" i="24"/>
  <c r="BF79" i="24"/>
  <c r="AV79" i="24"/>
  <c r="BM79" i="24"/>
  <c r="BJ79" i="24"/>
  <c r="BL87" i="24"/>
  <c r="BH87" i="24"/>
  <c r="AZ87" i="24"/>
  <c r="BI87" i="24"/>
  <c r="AU87" i="24"/>
  <c r="BC87" i="24"/>
  <c r="AV87" i="24"/>
  <c r="BM87" i="24"/>
  <c r="AY87" i="24"/>
  <c r="AW87" i="24"/>
  <c r="BN87" i="24"/>
  <c r="AT87" i="24"/>
  <c r="BK87" i="24"/>
  <c r="BA87" i="24"/>
  <c r="AX87" i="24"/>
  <c r="BF87" i="24"/>
  <c r="BB87" i="24"/>
  <c r="BO87" i="24"/>
  <c r="BJ87" i="24"/>
  <c r="BG87" i="24"/>
  <c r="BI95" i="24"/>
  <c r="AV95" i="24"/>
  <c r="BM95" i="24"/>
  <c r="AZ95" i="24"/>
  <c r="BL95" i="24"/>
  <c r="BJ95" i="24"/>
  <c r="AX95" i="24"/>
  <c r="BO95" i="24"/>
  <c r="AY95" i="24"/>
  <c r="AW95" i="24"/>
  <c r="BN95" i="24"/>
  <c r="BB95" i="24"/>
  <c r="BC95" i="24"/>
  <c r="BA95" i="24"/>
  <c r="BG95" i="24"/>
  <c r="BH95" i="24"/>
  <c r="BF95" i="24"/>
  <c r="AT95" i="24"/>
  <c r="BK95" i="24"/>
  <c r="AU95" i="24"/>
  <c r="M2142" i="33"/>
  <c r="C2160" i="33"/>
  <c r="L2368" i="33"/>
  <c r="M2246" i="33"/>
  <c r="C2264" i="33"/>
  <c r="G2056" i="33"/>
  <c r="L2464" i="33"/>
  <c r="K1898" i="33"/>
  <c r="K1292" i="33"/>
  <c r="C1152" i="33"/>
  <c r="M1134" i="33"/>
  <c r="H736" i="33"/>
  <c r="I1708" i="33"/>
  <c r="C1604" i="33"/>
  <c r="M1586" i="33"/>
  <c r="L1292" i="33"/>
  <c r="L1898" i="33"/>
  <c r="G180" i="33"/>
  <c r="L1952" i="33"/>
  <c r="L2454" i="33"/>
  <c r="G2454" i="33"/>
  <c r="G1952" i="33"/>
  <c r="M936" i="33"/>
  <c r="F1708" i="33"/>
  <c r="L1396" i="33"/>
  <c r="G1396" i="33"/>
  <c r="C1908" i="33"/>
  <c r="M1284" i="33"/>
  <c r="F1048" i="33"/>
  <c r="L336" i="33"/>
  <c r="C2464" i="33"/>
  <c r="M1944" i="33"/>
  <c r="E2464" i="33"/>
  <c r="I840" i="33"/>
  <c r="M1804" i="33"/>
  <c r="I1604" i="33"/>
  <c r="K1604" i="33"/>
  <c r="C1500" i="33"/>
  <c r="M1482" i="33"/>
  <c r="J1396" i="33"/>
  <c r="G1292" i="33"/>
  <c r="G1898" i="33"/>
  <c r="L1908" i="33"/>
  <c r="F1152" i="33"/>
  <c r="J1048" i="33"/>
  <c r="I440" i="33"/>
  <c r="F336" i="33"/>
  <c r="M2542" i="33"/>
  <c r="C2560" i="33"/>
  <c r="K2420" i="33"/>
  <c r="E2560" i="33"/>
  <c r="D2508" i="33"/>
  <c r="D2612" i="33" s="1"/>
  <c r="M770" i="33"/>
  <c r="C788" i="33"/>
  <c r="M1846" i="33"/>
  <c r="C1864" i="33"/>
  <c r="D1656" i="33"/>
  <c r="M2308" i="33"/>
  <c r="J580" i="33"/>
  <c r="K1656" i="33"/>
  <c r="D2316" i="33"/>
  <c r="D2108" i="33"/>
  <c r="E788" i="33"/>
  <c r="L684" i="33"/>
  <c r="M1856" i="33"/>
  <c r="J1760" i="33"/>
  <c r="H1760" i="33"/>
  <c r="M1430" i="33"/>
  <c r="C1448" i="33"/>
  <c r="C996" i="33"/>
  <c r="M978" i="33"/>
  <c r="D1448" i="33"/>
  <c r="E1100" i="33"/>
  <c r="D996" i="33"/>
  <c r="L1552" i="33"/>
  <c r="K1448" i="33"/>
  <c r="C1204" i="33"/>
  <c r="M1186" i="33"/>
  <c r="M1092" i="33"/>
  <c r="M474" i="33"/>
  <c r="C492" i="33"/>
  <c r="D388" i="33"/>
  <c r="K284" i="33"/>
  <c r="M1544" i="33"/>
  <c r="C1344" i="33"/>
  <c r="M1326" i="33"/>
  <c r="K492" i="33"/>
  <c r="J492" i="33"/>
  <c r="BI19" i="24"/>
  <c r="AU19" i="24"/>
  <c r="AZ19" i="24"/>
  <c r="BN19" i="24"/>
  <c r="AY19" i="24"/>
  <c r="BC19" i="24"/>
  <c r="BM19" i="24"/>
  <c r="BL19" i="24"/>
  <c r="BG19" i="24"/>
  <c r="BK19" i="24"/>
  <c r="AV19" i="24"/>
  <c r="BO19" i="24"/>
  <c r="BH19" i="24"/>
  <c r="AW19" i="24"/>
  <c r="AT19" i="24"/>
  <c r="BA19" i="24"/>
  <c r="AX19" i="24"/>
  <c r="BF19" i="24"/>
  <c r="BJ19" i="24"/>
  <c r="BB19" i="24"/>
  <c r="BX40" i="24"/>
  <c r="CJ40" i="24"/>
  <c r="BS40" i="24"/>
  <c r="BZ40" i="24"/>
  <c r="CH40" i="24"/>
  <c r="CF40" i="24"/>
  <c r="CM40" i="24"/>
  <c r="BV40" i="24"/>
  <c r="CD40" i="24"/>
  <c r="CE40" i="24"/>
  <c r="BU40" i="24"/>
  <c r="CA40" i="24"/>
  <c r="BR40" i="24"/>
  <c r="BW40" i="24"/>
  <c r="CL40" i="24"/>
  <c r="CG40" i="24"/>
  <c r="BT40" i="24"/>
  <c r="CI40" i="24"/>
  <c r="BY40" i="24"/>
  <c r="CK40" i="24"/>
  <c r="BL61" i="24"/>
  <c r="BI61" i="24"/>
  <c r="AZ61" i="24"/>
  <c r="BM61" i="24"/>
  <c r="AV61" i="24"/>
  <c r="BA61" i="24"/>
  <c r="BB61" i="24"/>
  <c r="AY61" i="24"/>
  <c r="BF61" i="24"/>
  <c r="BG61" i="24"/>
  <c r="BC61" i="24"/>
  <c r="BJ61" i="24"/>
  <c r="AT61" i="24"/>
  <c r="BK61" i="24"/>
  <c r="BH61" i="24"/>
  <c r="AW61" i="24"/>
  <c r="BN61" i="24"/>
  <c r="AX61" i="24"/>
  <c r="BO61" i="24"/>
  <c r="AU61" i="24"/>
  <c r="BC77" i="24"/>
  <c r="BN77" i="24"/>
  <c r="AZ77" i="24"/>
  <c r="BI77" i="24"/>
  <c r="AY77" i="24"/>
  <c r="AU77" i="24"/>
  <c r="BL77" i="24"/>
  <c r="BM77" i="24"/>
  <c r="BG77" i="24"/>
  <c r="BK77" i="24"/>
  <c r="BO77" i="24"/>
  <c r="BH77" i="24"/>
  <c r="AV77" i="24"/>
  <c r="AT77" i="24"/>
  <c r="BB77" i="24"/>
  <c r="AX77" i="24"/>
  <c r="BJ77" i="24"/>
  <c r="AW77" i="24"/>
  <c r="BA77" i="24"/>
  <c r="BF77" i="24"/>
  <c r="AZ101" i="24"/>
  <c r="BM101" i="24"/>
  <c r="BL101" i="24"/>
  <c r="BI101" i="24"/>
  <c r="AV101" i="24"/>
  <c r="AW101" i="24"/>
  <c r="BN101" i="24"/>
  <c r="AT101" i="24"/>
  <c r="BK101" i="24"/>
  <c r="BA101" i="24"/>
  <c r="AX101" i="24"/>
  <c r="BO101" i="24"/>
  <c r="AU101" i="24"/>
  <c r="BB101" i="24"/>
  <c r="BF101" i="24"/>
  <c r="BJ101" i="24"/>
  <c r="BG101" i="24"/>
  <c r="BC101" i="24"/>
  <c r="BH101" i="24"/>
  <c r="AY101" i="24"/>
  <c r="K536" i="33"/>
  <c r="G536" i="33"/>
  <c r="C536" i="33"/>
  <c r="J536" i="33"/>
  <c r="L536" i="33"/>
  <c r="AX15" i="32"/>
  <c r="BJ15" i="32"/>
  <c r="I536" i="33"/>
  <c r="E536" i="33"/>
  <c r="D1248" i="33"/>
  <c r="F536" i="33"/>
  <c r="H536" i="33"/>
  <c r="D536" i="33"/>
  <c r="H4226" i="33"/>
  <c r="J526" i="33"/>
  <c r="J4226" i="33"/>
  <c r="D526" i="33"/>
  <c r="F526" i="33"/>
  <c r="F1248" i="33"/>
  <c r="H4236" i="33"/>
  <c r="C4245" i="33"/>
  <c r="M4245" i="33" s="1"/>
  <c r="Z15" i="32"/>
  <c r="I4226" i="33"/>
  <c r="L526" i="33"/>
  <c r="L4226" i="33"/>
  <c r="I526" i="33"/>
  <c r="E526" i="33"/>
  <c r="E4236" i="33"/>
  <c r="J4236" i="33"/>
  <c r="G4236" i="33"/>
  <c r="E1248" i="33"/>
  <c r="J1248" i="33"/>
  <c r="K4226" i="33"/>
  <c r="F4226" i="33"/>
  <c r="K526" i="33"/>
  <c r="G526" i="33"/>
  <c r="D4226" i="33"/>
  <c r="C1248" i="33"/>
  <c r="G1248" i="33"/>
  <c r="K1248" i="33"/>
  <c r="D4236" i="33"/>
  <c r="K4236" i="33"/>
  <c r="L4236" i="33"/>
  <c r="G4226" i="33"/>
  <c r="C526" i="33"/>
  <c r="H526" i="33"/>
  <c r="C4226" i="33"/>
  <c r="E4226" i="33"/>
  <c r="I1248" i="33"/>
  <c r="H1248" i="33"/>
  <c r="I4236" i="33"/>
  <c r="C4236" i="33"/>
  <c r="L1248" i="33"/>
  <c r="F4236" i="33"/>
  <c r="BQ49" i="31"/>
  <c r="H567" i="34"/>
  <c r="G567" i="34"/>
  <c r="F567" i="34"/>
  <c r="D567" i="34"/>
  <c r="E557" i="34"/>
  <c r="H557" i="34"/>
  <c r="E567" i="34"/>
  <c r="C567" i="34"/>
  <c r="BF51" i="32"/>
  <c r="BF16" i="32" s="1"/>
  <c r="M2613" i="33"/>
  <c r="J1238" i="33"/>
  <c r="L1238" i="33"/>
  <c r="I1238" i="33"/>
  <c r="K1238" i="33"/>
  <c r="I575" i="34"/>
  <c r="L575" i="34"/>
  <c r="J575" i="34"/>
  <c r="Q17" i="24"/>
  <c r="G128" i="33"/>
  <c r="J128" i="33"/>
  <c r="I128" i="33"/>
  <c r="K128" i="33"/>
  <c r="C128" i="33"/>
  <c r="M110" i="33"/>
  <c r="L128" i="33"/>
  <c r="F128" i="33"/>
  <c r="H128" i="33"/>
  <c r="D128" i="33"/>
  <c r="M120" i="33"/>
  <c r="E128" i="33"/>
  <c r="AO15" i="31"/>
  <c r="BA15" i="31"/>
  <c r="O17" i="31"/>
  <c r="O50" i="31" s="1"/>
  <c r="O16" i="31" s="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B18" i="22"/>
  <c r="CP18" i="22"/>
  <c r="CD18" i="22"/>
  <c r="C100" i="34" l="1"/>
  <c r="C2153" i="33"/>
  <c r="C90" i="34"/>
  <c r="C108" i="34" s="1"/>
  <c r="C2143" i="33"/>
  <c r="EB53" i="24"/>
  <c r="EG53" i="24"/>
  <c r="EF88" i="24"/>
  <c r="DC80" i="24"/>
  <c r="DG39" i="24"/>
  <c r="EF89" i="24"/>
  <c r="K2612" i="33"/>
  <c r="DP87" i="24"/>
  <c r="EF46" i="24"/>
  <c r="DT46" i="24"/>
  <c r="DK30" i="24"/>
  <c r="EI45" i="24"/>
  <c r="DD45" i="24"/>
  <c r="EC91" i="24"/>
  <c r="EA91" i="24"/>
  <c r="DK83" i="24"/>
  <c r="DW59" i="24"/>
  <c r="EH74" i="24"/>
  <c r="EF33" i="24"/>
  <c r="DJ60" i="24"/>
  <c r="DJ100" i="24"/>
  <c r="EE77" i="24"/>
  <c r="EE43" i="24"/>
  <c r="J2612" i="33"/>
  <c r="DK73" i="24"/>
  <c r="EA28" i="24"/>
  <c r="M3880" i="33"/>
  <c r="M2684" i="33"/>
  <c r="M3828" i="33"/>
  <c r="M4192" i="33"/>
  <c r="M4036" i="33"/>
  <c r="M2788" i="33"/>
  <c r="M3464" i="33"/>
  <c r="M4140" i="33"/>
  <c r="M3308" i="33"/>
  <c r="M3516" i="33"/>
  <c r="M3204" i="33"/>
  <c r="M3724" i="33"/>
  <c r="M3620" i="33"/>
  <c r="M3048" i="33"/>
  <c r="M2944" i="33"/>
  <c r="M3256" i="33"/>
  <c r="M2996" i="33"/>
  <c r="M3412" i="33"/>
  <c r="M3360" i="33"/>
  <c r="M4088" i="33"/>
  <c r="M3932" i="33"/>
  <c r="M3672" i="33"/>
  <c r="M3100" i="33"/>
  <c r="M3568" i="33"/>
  <c r="M3152" i="33"/>
  <c r="M3776" i="33"/>
  <c r="M2840" i="33"/>
  <c r="M3984" i="33"/>
  <c r="M2892" i="33"/>
  <c r="G2612" i="33"/>
  <c r="C2612" i="33"/>
  <c r="L2612" i="33"/>
  <c r="I2612" i="33"/>
  <c r="F2612" i="33"/>
  <c r="E2612" i="33"/>
  <c r="H2612" i="33"/>
  <c r="DG87" i="24"/>
  <c r="DC87" i="24"/>
  <c r="DW79" i="24"/>
  <c r="ED71" i="24"/>
  <c r="EA71" i="24"/>
  <c r="EE46" i="24"/>
  <c r="EI38" i="24"/>
  <c r="EA86" i="24"/>
  <c r="EB86" i="24"/>
  <c r="EG91" i="24"/>
  <c r="DO59" i="24"/>
  <c r="DT51" i="24"/>
  <c r="DF42" i="24"/>
  <c r="EF34" i="24"/>
  <c r="ED90" i="24"/>
  <c r="EG66" i="24"/>
  <c r="DE58" i="24"/>
  <c r="EG50" i="24"/>
  <c r="EB33" i="24"/>
  <c r="EE33" i="24"/>
  <c r="DR21" i="24"/>
  <c r="ED101" i="24"/>
  <c r="DR93" i="24"/>
  <c r="EC93" i="24"/>
  <c r="EG65" i="24"/>
  <c r="EF97" i="24"/>
  <c r="EG73" i="24"/>
  <c r="DS73" i="24"/>
  <c r="EC44" i="24"/>
  <c r="EG92" i="24"/>
  <c r="EB76" i="24"/>
  <c r="DF35" i="24"/>
  <c r="DQ53" i="24"/>
  <c r="EH28" i="24"/>
  <c r="DK31" i="24"/>
  <c r="EH31" i="24"/>
  <c r="EB89" i="24"/>
  <c r="EG89" i="24"/>
  <c r="DG48" i="24"/>
  <c r="DG93" i="24"/>
  <c r="EH97" i="24"/>
  <c r="DT73" i="24"/>
  <c r="EF100" i="24"/>
  <c r="DE92" i="24"/>
  <c r="EH92" i="24"/>
  <c r="ED84" i="24"/>
  <c r="EI76" i="24"/>
  <c r="EI61" i="24"/>
  <c r="DT61" i="24"/>
  <c r="ED95" i="24"/>
  <c r="EB71" i="24"/>
  <c r="DG63" i="24"/>
  <c r="EA55" i="24"/>
  <c r="DO46" i="24"/>
  <c r="DO38" i="24"/>
  <c r="DR94" i="24"/>
  <c r="EF73" i="24"/>
  <c r="ED44" i="24"/>
  <c r="EI100" i="24"/>
  <c r="ED100" i="24"/>
  <c r="EH100" i="24"/>
  <c r="EH84" i="24"/>
  <c r="EF35" i="24"/>
  <c r="DJ53" i="24"/>
  <c r="EI88" i="24"/>
  <c r="DT72" i="24"/>
  <c r="DR39" i="24"/>
  <c r="DV89" i="24"/>
  <c r="EI99" i="24"/>
  <c r="ED83" i="24"/>
  <c r="DS83" i="24"/>
  <c r="EC67" i="24"/>
  <c r="EE66" i="24"/>
  <c r="EA66" i="24"/>
  <c r="EI58" i="24"/>
  <c r="DT58" i="24"/>
  <c r="EI50" i="24"/>
  <c r="EH33" i="24"/>
  <c r="EG33" i="24"/>
  <c r="EH60" i="24"/>
  <c r="EB60" i="24"/>
  <c r="EH61" i="24"/>
  <c r="DF52" i="24"/>
  <c r="DH71" i="24"/>
  <c r="DV63" i="24"/>
  <c r="DP55" i="24"/>
  <c r="EC46" i="24"/>
  <c r="EH38" i="24"/>
  <c r="DH38" i="24"/>
  <c r="DE86" i="24"/>
  <c r="EB62" i="24"/>
  <c r="DH45" i="24"/>
  <c r="ED37" i="24"/>
  <c r="DJ81" i="24"/>
  <c r="EA53" i="24"/>
  <c r="EF53" i="24"/>
  <c r="EF85" i="24"/>
  <c r="EI57" i="24"/>
  <c r="EE80" i="24"/>
  <c r="DD77" i="24"/>
  <c r="EF93" i="24"/>
  <c r="DP65" i="24"/>
  <c r="EA97" i="24"/>
  <c r="EB92" i="24"/>
  <c r="EF65" i="24"/>
  <c r="EB73" i="24"/>
  <c r="DH76" i="24"/>
  <c r="EI68" i="24"/>
  <c r="EB35" i="24"/>
  <c r="EA35" i="24"/>
  <c r="DW43" i="24"/>
  <c r="DR40" i="24"/>
  <c r="EA93" i="24"/>
  <c r="EF36" i="24"/>
  <c r="DK97" i="24"/>
  <c r="EB100" i="24"/>
  <c r="EI92" i="24"/>
  <c r="DF84" i="24"/>
  <c r="EC36" i="24"/>
  <c r="ED31" i="24"/>
  <c r="DR31" i="24"/>
  <c r="ED30" i="24"/>
  <c r="DR27" i="24"/>
  <c r="DK27" i="24"/>
  <c r="EA101" i="24"/>
  <c r="EE101" i="24"/>
  <c r="DP101" i="24"/>
  <c r="DT101" i="24"/>
  <c r="ED77" i="24"/>
  <c r="ED87" i="24"/>
  <c r="EH87" i="24"/>
  <c r="EC79" i="24"/>
  <c r="EE79" i="24"/>
  <c r="DF71" i="24"/>
  <c r="EH63" i="24"/>
  <c r="EF38" i="24"/>
  <c r="EB70" i="24"/>
  <c r="EG54" i="24"/>
  <c r="EG45" i="24"/>
  <c r="EG37" i="24"/>
  <c r="DP29" i="24"/>
  <c r="EI43" i="24"/>
  <c r="EF75" i="24"/>
  <c r="EA75" i="24"/>
  <c r="DK67" i="24"/>
  <c r="EA51" i="24"/>
  <c r="EG51" i="24"/>
  <c r="EI34" i="24"/>
  <c r="EF98" i="24"/>
  <c r="DP82" i="24"/>
  <c r="DJ41" i="24"/>
  <c r="DE41" i="24"/>
  <c r="EC33" i="24"/>
  <c r="EI52" i="24"/>
  <c r="EH27" i="24"/>
  <c r="EE99" i="24"/>
  <c r="DS59" i="24"/>
  <c r="EE51" i="24"/>
  <c r="EI22" i="24"/>
  <c r="EE82" i="24"/>
  <c r="EA82" i="24"/>
  <c r="EB58" i="24"/>
  <c r="EF21" i="24"/>
  <c r="EG27" i="24"/>
  <c r="DV43" i="24"/>
  <c r="ED91" i="24"/>
  <c r="EB91" i="24"/>
  <c r="EH67" i="24"/>
  <c r="EG42" i="24"/>
  <c r="EA34" i="24"/>
  <c r="EB22" i="24"/>
  <c r="EG74" i="24"/>
  <c r="EC74" i="24"/>
  <c r="EC66" i="24"/>
  <c r="EB41" i="24"/>
  <c r="DJ21" i="24"/>
  <c r="EF60" i="24"/>
  <c r="DD61" i="24"/>
  <c r="EE95" i="24"/>
  <c r="EA95" i="24"/>
  <c r="EH95" i="24"/>
  <c r="DH87" i="24"/>
  <c r="DS79" i="24"/>
  <c r="EF79" i="24"/>
  <c r="DK55" i="24"/>
  <c r="EA46" i="24"/>
  <c r="EC38" i="24"/>
  <c r="EG30" i="24"/>
  <c r="EG86" i="24"/>
  <c r="EF70" i="24"/>
  <c r="EF62" i="24"/>
  <c r="DK62" i="24"/>
  <c r="DD54" i="24"/>
  <c r="EH37" i="24"/>
  <c r="ED29" i="24"/>
  <c r="EH93" i="24"/>
  <c r="DH65" i="24"/>
  <c r="EH36" i="24"/>
  <c r="DV97" i="24"/>
  <c r="EC73" i="24"/>
  <c r="EE100" i="24"/>
  <c r="DW35" i="24"/>
  <c r="DV35" i="24"/>
  <c r="DR28" i="24"/>
  <c r="ED39" i="24"/>
  <c r="EI69" i="24"/>
  <c r="EE48" i="24"/>
  <c r="ED59" i="24"/>
  <c r="EC98" i="24"/>
  <c r="DC82" i="24"/>
  <c r="EE74" i="24"/>
  <c r="DO74" i="24"/>
  <c r="EF58" i="24"/>
  <c r="EA50" i="24"/>
  <c r="EC50" i="24"/>
  <c r="EE52" i="24"/>
  <c r="DC27" i="24"/>
  <c r="EB61" i="24"/>
  <c r="DS96" i="24"/>
  <c r="EE55" i="24"/>
  <c r="EI86" i="24"/>
  <c r="DS78" i="24"/>
  <c r="DO70" i="24"/>
  <c r="EB57" i="24"/>
  <c r="EE28" i="24"/>
  <c r="EC47" i="24"/>
  <c r="EC31" i="24"/>
  <c r="EB81" i="24"/>
  <c r="EG85" i="24"/>
  <c r="EE88" i="24"/>
  <c r="ED72" i="24"/>
  <c r="EG47" i="24"/>
  <c r="EG39" i="24"/>
  <c r="EC89" i="24"/>
  <c r="EI32" i="24"/>
  <c r="DJ83" i="24"/>
  <c r="ED67" i="24"/>
  <c r="EG59" i="24"/>
  <c r="DD51" i="24"/>
  <c r="EH82" i="24"/>
  <c r="EG82" i="24"/>
  <c r="EI82" i="24"/>
  <c r="ED66" i="24"/>
  <c r="EG41" i="24"/>
  <c r="EI101" i="24"/>
  <c r="ED61" i="24"/>
  <c r="DS46" i="24"/>
  <c r="DJ30" i="24"/>
  <c r="EH77" i="24"/>
  <c r="EE40" i="24"/>
  <c r="EA40" i="24"/>
  <c r="EI95" i="24"/>
  <c r="DT95" i="24"/>
  <c r="EH55" i="24"/>
  <c r="DU86" i="24"/>
  <c r="EC54" i="24"/>
  <c r="EG36" i="24"/>
  <c r="EE36" i="24"/>
  <c r="EI36" i="24"/>
  <c r="EI97" i="24"/>
  <c r="EE92" i="24"/>
  <c r="EA68" i="24"/>
  <c r="EH99" i="24"/>
  <c r="EI91" i="24"/>
  <c r="DO51" i="24"/>
  <c r="DD42" i="24"/>
  <c r="DG82" i="24"/>
  <c r="ED74" i="24"/>
  <c r="EE50" i="24"/>
  <c r="EA60" i="24"/>
  <c r="DI60" i="24"/>
  <c r="EB97" i="24"/>
  <c r="DD73" i="24"/>
  <c r="EA100" i="24"/>
  <c r="EG84" i="24"/>
  <c r="EB84" i="24"/>
  <c r="EF68" i="24"/>
  <c r="EC68" i="24"/>
  <c r="DD99" i="24"/>
  <c r="EB83" i="24"/>
  <c r="DF67" i="24"/>
  <c r="ED51" i="24"/>
  <c r="EB34" i="24"/>
  <c r="EH34" i="24"/>
  <c r="DV34" i="24"/>
  <c r="DK74" i="24"/>
  <c r="DP58" i="24"/>
  <c r="DD41" i="24"/>
  <c r="DH41" i="24"/>
  <c r="EG60" i="24"/>
  <c r="M1864" i="33"/>
  <c r="M1344" i="33"/>
  <c r="EF22" i="24"/>
  <c r="EB101" i="24"/>
  <c r="EE87" i="24"/>
  <c r="EF71" i="24"/>
  <c r="ED63" i="24"/>
  <c r="DV38" i="24"/>
  <c r="EE86" i="24"/>
  <c r="DK78" i="24"/>
  <c r="EA45" i="24"/>
  <c r="DU37" i="24"/>
  <c r="EE53" i="24"/>
  <c r="EC53" i="24"/>
  <c r="DI85" i="24"/>
  <c r="DS88" i="24"/>
  <c r="DT80" i="24"/>
  <c r="EB80" i="24"/>
  <c r="DW47" i="24"/>
  <c r="DO39" i="24"/>
  <c r="DK39" i="24"/>
  <c r="DW69" i="24"/>
  <c r="J544" i="33"/>
  <c r="EE61" i="24"/>
  <c r="EG87" i="24"/>
  <c r="ED79" i="24"/>
  <c r="DS55" i="24"/>
  <c r="EH46" i="24"/>
  <c r="EB78" i="24"/>
  <c r="DR78" i="24"/>
  <c r="DH54" i="24"/>
  <c r="EF45" i="24"/>
  <c r="EF37" i="24"/>
  <c r="DD81" i="24"/>
  <c r="DH81" i="24"/>
  <c r="DD57" i="24"/>
  <c r="DG80" i="24"/>
  <c r="DI64" i="24"/>
  <c r="EH47" i="24"/>
  <c r="DJ39" i="24"/>
  <c r="EG31" i="24"/>
  <c r="EE32" i="24"/>
  <c r="F2472" i="33"/>
  <c r="M1500" i="33"/>
  <c r="DW38" i="24"/>
  <c r="ED94" i="24"/>
  <c r="EF78" i="24"/>
  <c r="EI62" i="24"/>
  <c r="EF54" i="24"/>
  <c r="EC45" i="24"/>
  <c r="DF37" i="24"/>
  <c r="ED36" i="24"/>
  <c r="EI73" i="24"/>
  <c r="DJ76" i="24"/>
  <c r="EC76" i="24"/>
  <c r="DE81" i="24"/>
  <c r="DW85" i="24"/>
  <c r="EI28" i="24"/>
  <c r="DW80" i="24"/>
  <c r="EI80" i="24"/>
  <c r="EF56" i="24"/>
  <c r="DG47" i="24"/>
  <c r="EB99" i="24"/>
  <c r="EA99" i="24"/>
  <c r="ED75" i="24"/>
  <c r="DR75" i="24"/>
  <c r="EI59" i="24"/>
  <c r="DK51" i="24"/>
  <c r="DP34" i="24"/>
  <c r="EE22" i="24"/>
  <c r="EH98" i="24"/>
  <c r="EA98" i="24"/>
  <c r="DG66" i="24"/>
  <c r="EE58" i="24"/>
  <c r="ED21" i="24"/>
  <c r="DK52" i="24"/>
  <c r="EB52" i="24"/>
  <c r="EE63" i="24"/>
  <c r="DT55" i="24"/>
  <c r="EG55" i="24"/>
  <c r="EA94" i="24"/>
  <c r="EI78" i="24"/>
  <c r="DS70" i="24"/>
  <c r="EE45" i="24"/>
  <c r="EH29" i="24"/>
  <c r="EB93" i="24"/>
  <c r="EF44" i="24"/>
  <c r="EG100" i="24"/>
  <c r="EC84" i="24"/>
  <c r="EG68" i="24"/>
  <c r="EF81" i="24"/>
  <c r="EI81" i="24"/>
  <c r="EF57" i="24"/>
  <c r="EB88" i="24"/>
  <c r="EF80" i="24"/>
  <c r="DC47" i="24"/>
  <c r="DC31" i="24"/>
  <c r="DS31" i="24"/>
  <c r="EA43" i="24"/>
  <c r="EE69" i="24"/>
  <c r="DJ32" i="24"/>
  <c r="DR32" i="24"/>
  <c r="EC83" i="24"/>
  <c r="DH59" i="24"/>
  <c r="DT34" i="24"/>
  <c r="DW34" i="24"/>
  <c r="EA22" i="24"/>
  <c r="DK82" i="24"/>
  <c r="EH58" i="24"/>
  <c r="EB50" i="24"/>
  <c r="CB74" i="24"/>
  <c r="CB66" i="24"/>
  <c r="CB41" i="24"/>
  <c r="CB44" i="24"/>
  <c r="DO52" i="24"/>
  <c r="ED27" i="24"/>
  <c r="DJ27" i="24"/>
  <c r="DC95" i="24"/>
  <c r="EB95" i="24"/>
  <c r="DC79" i="24"/>
  <c r="DR63" i="24"/>
  <c r="EA63" i="24"/>
  <c r="DO55" i="24"/>
  <c r="DV46" i="24"/>
  <c r="EB38" i="24"/>
  <c r="EF86" i="24"/>
  <c r="EI70" i="24"/>
  <c r="EC37" i="24"/>
  <c r="EB37" i="24"/>
  <c r="DP93" i="24"/>
  <c r="EC97" i="24"/>
  <c r="EB44" i="24"/>
  <c r="EC92" i="24"/>
  <c r="DJ84" i="24"/>
  <c r="EE76" i="24"/>
  <c r="EI35" i="24"/>
  <c r="EH57" i="24"/>
  <c r="EG57" i="24"/>
  <c r="EA88" i="24"/>
  <c r="DV88" i="24"/>
  <c r="DJ56" i="24"/>
  <c r="DH47" i="24"/>
  <c r="DJ47" i="24"/>
  <c r="EH39" i="24"/>
  <c r="DJ31" i="24"/>
  <c r="DO43" i="24"/>
  <c r="ED99" i="24"/>
  <c r="EC75" i="24"/>
  <c r="EE67" i="24"/>
  <c r="DJ42" i="24"/>
  <c r="EH22" i="24"/>
  <c r="ED22" i="24"/>
  <c r="EB98" i="24"/>
  <c r="DI98" i="24"/>
  <c r="DH82" i="24"/>
  <c r="DG74" i="24"/>
  <c r="DW66" i="24"/>
  <c r="ED58" i="24"/>
  <c r="DQ50" i="24"/>
  <c r="EC41" i="24"/>
  <c r="EA33" i="24"/>
  <c r="EB21" i="24"/>
  <c r="EE60" i="24"/>
  <c r="DF60" i="24"/>
  <c r="EC27" i="24"/>
  <c r="DS27" i="24"/>
  <c r="CN40" i="24"/>
  <c r="BH102" i="24"/>
  <c r="BH17" i="24" s="1"/>
  <c r="BI102" i="24"/>
  <c r="BI17" i="24" s="1"/>
  <c r="G2472" i="33"/>
  <c r="CN94" i="24"/>
  <c r="CB70" i="24"/>
  <c r="EC101" i="24"/>
  <c r="DU77" i="24"/>
  <c r="EC77" i="24"/>
  <c r="DH77" i="24"/>
  <c r="EI77" i="24"/>
  <c r="EG40" i="24"/>
  <c r="EF40" i="24"/>
  <c r="DV40" i="24"/>
  <c r="M788" i="33"/>
  <c r="EG99" i="24"/>
  <c r="EE83" i="24"/>
  <c r="DR83" i="24"/>
  <c r="EH75" i="24"/>
  <c r="EG75" i="24"/>
  <c r="EI67" i="24"/>
  <c r="DG67" i="24"/>
  <c r="EA59" i="24"/>
  <c r="CB59" i="24"/>
  <c r="DG51" i="24"/>
  <c r="DT42" i="24"/>
  <c r="DW42" i="24"/>
  <c r="EE34" i="24"/>
  <c r="EG22" i="24"/>
  <c r="ED98" i="24"/>
  <c r="EI74" i="24"/>
  <c r="EI66" i="24"/>
  <c r="EC58" i="24"/>
  <c r="EG58" i="24"/>
  <c r="ED50" i="24"/>
  <c r="DU33" i="24"/>
  <c r="EI21" i="24"/>
  <c r="EG21" i="24"/>
  <c r="EC21" i="24"/>
  <c r="DW93" i="24"/>
  <c r="DO93" i="24"/>
  <c r="EH65" i="24"/>
  <c r="EA36" i="24"/>
  <c r="EG97" i="24"/>
  <c r="DC97" i="24"/>
  <c r="EE97" i="24"/>
  <c r="ED73" i="24"/>
  <c r="EH73" i="24"/>
  <c r="DC73" i="24"/>
  <c r="DR44" i="24"/>
  <c r="DJ44" i="24"/>
  <c r="EA84" i="24"/>
  <c r="ED76" i="24"/>
  <c r="DP76" i="24"/>
  <c r="DP68" i="24"/>
  <c r="DE60" i="24"/>
  <c r="EH43" i="24"/>
  <c r="EG43" i="24"/>
  <c r="ED35" i="24"/>
  <c r="EE35" i="24"/>
  <c r="DS35" i="24"/>
  <c r="DC35" i="24"/>
  <c r="ED52" i="24"/>
  <c r="DJ52" i="24"/>
  <c r="EI27" i="24"/>
  <c r="I2472" i="33"/>
  <c r="M736" i="33"/>
  <c r="EC95" i="24"/>
  <c r="EF95" i="24"/>
  <c r="DP95" i="24"/>
  <c r="DW87" i="24"/>
  <c r="EH79" i="24"/>
  <c r="EG71" i="24"/>
  <c r="DV71" i="24"/>
  <c r="CN63" i="24"/>
  <c r="EF55" i="24"/>
  <c r="CB55" i="24"/>
  <c r="EI46" i="24"/>
  <c r="DK46" i="24"/>
  <c r="DP46" i="24"/>
  <c r="DG38" i="24"/>
  <c r="DD38" i="24"/>
  <c r="DD30" i="24"/>
  <c r="EC30" i="24"/>
  <c r="DH30" i="24"/>
  <c r="EE94" i="24"/>
  <c r="EH94" i="24"/>
  <c r="DH86" i="24"/>
  <c r="DO78" i="24"/>
  <c r="ED70" i="24"/>
  <c r="EG62" i="24"/>
  <c r="DO62" i="24"/>
  <c r="EE54" i="24"/>
  <c r="EA54" i="24"/>
  <c r="CN45" i="24"/>
  <c r="CN37" i="24"/>
  <c r="EE37" i="24"/>
  <c r="DP37" i="24"/>
  <c r="EF29" i="24"/>
  <c r="EC29" i="24"/>
  <c r="DH29" i="24"/>
  <c r="BP81" i="24"/>
  <c r="BP53" i="24"/>
  <c r="CN28" i="24"/>
  <c r="CB96" i="24"/>
  <c r="CN96" i="24"/>
  <c r="CN80" i="24"/>
  <c r="CN72" i="24"/>
  <c r="CN64" i="24"/>
  <c r="F1916" i="33"/>
  <c r="M1708" i="33"/>
  <c r="BP91" i="24"/>
  <c r="EA81" i="24"/>
  <c r="EH81" i="24"/>
  <c r="EB85" i="24"/>
  <c r="EA85" i="24"/>
  <c r="EI85" i="24"/>
  <c r="EC28" i="24"/>
  <c r="DV28" i="24"/>
  <c r="EB96" i="24"/>
  <c r="EF96" i="24"/>
  <c r="DK88" i="24"/>
  <c r="DF88" i="24"/>
  <c r="DF80" i="24"/>
  <c r="EF72" i="24"/>
  <c r="EH64" i="24"/>
  <c r="EG64" i="24"/>
  <c r="EC64" i="24"/>
  <c r="ED56" i="24"/>
  <c r="EE56" i="24"/>
  <c r="EH56" i="24"/>
  <c r="DF47" i="24"/>
  <c r="EB47" i="24"/>
  <c r="EF31" i="24"/>
  <c r="BP60" i="24"/>
  <c r="DD69" i="24"/>
  <c r="EG48" i="24"/>
  <c r="DW48" i="24"/>
  <c r="EB32" i="24"/>
  <c r="ED32" i="24"/>
  <c r="EC32" i="24"/>
  <c r="M2736" i="33"/>
  <c r="M580" i="33"/>
  <c r="DZ61" i="24"/>
  <c r="BP61" i="24"/>
  <c r="DS19" i="24"/>
  <c r="DG19" i="24"/>
  <c r="AY102" i="24"/>
  <c r="AY17" i="24" s="1"/>
  <c r="DF87" i="24"/>
  <c r="DR87" i="24"/>
  <c r="DG71" i="24"/>
  <c r="DS71" i="24"/>
  <c r="DI63" i="24"/>
  <c r="DU63" i="24"/>
  <c r="DE55" i="24"/>
  <c r="DQ55" i="24"/>
  <c r="BP86" i="24"/>
  <c r="DZ86" i="24"/>
  <c r="DQ36" i="24"/>
  <c r="DE36" i="24"/>
  <c r="DI44" i="24"/>
  <c r="DU44" i="24"/>
  <c r="DC84" i="24"/>
  <c r="DO84" i="24"/>
  <c r="DS76" i="24"/>
  <c r="DG76" i="24"/>
  <c r="DF68" i="24"/>
  <c r="DR68" i="24"/>
  <c r="DK68" i="24"/>
  <c r="DW68" i="24"/>
  <c r="DS68" i="24"/>
  <c r="DG68" i="24"/>
  <c r="DT40" i="24"/>
  <c r="DH40" i="24"/>
  <c r="BY102" i="24"/>
  <c r="BY17" i="24" s="1"/>
  <c r="EC19" i="24"/>
  <c r="CG102" i="24"/>
  <c r="CG17" i="24" s="1"/>
  <c r="DR71" i="24"/>
  <c r="ED46" i="24"/>
  <c r="DJ94" i="24"/>
  <c r="DV94" i="24"/>
  <c r="EC86" i="24"/>
  <c r="DN78" i="24"/>
  <c r="BD78" i="24"/>
  <c r="DB78" i="24"/>
  <c r="DE70" i="24"/>
  <c r="DQ70" i="24"/>
  <c r="DD70" i="24"/>
  <c r="DP70" i="24"/>
  <c r="BP62" i="24"/>
  <c r="DZ62" i="24"/>
  <c r="DF54" i="24"/>
  <c r="DR54" i="24"/>
  <c r="DJ29" i="24"/>
  <c r="DV29" i="24"/>
  <c r="DP53" i="24"/>
  <c r="DD53" i="24"/>
  <c r="DF57" i="24"/>
  <c r="DR57" i="24"/>
  <c r="DT31" i="24"/>
  <c r="DH31" i="24"/>
  <c r="DW89" i="24"/>
  <c r="DK89" i="24"/>
  <c r="DE69" i="24"/>
  <c r="DQ69" i="24"/>
  <c r="DE99" i="24"/>
  <c r="DQ99" i="24"/>
  <c r="DW91" i="24"/>
  <c r="DK91" i="24"/>
  <c r="DC91" i="24"/>
  <c r="DO91" i="24"/>
  <c r="DE83" i="24"/>
  <c r="DQ83" i="24"/>
  <c r="DQ59" i="24"/>
  <c r="DE59" i="24"/>
  <c r="DF59" i="24"/>
  <c r="DR59" i="24"/>
  <c r="BD59" i="24"/>
  <c r="DB59" i="24"/>
  <c r="DN59" i="24"/>
  <c r="DP98" i="24"/>
  <c r="DD98" i="24"/>
  <c r="DE66" i="24"/>
  <c r="DQ66" i="24"/>
  <c r="BP58" i="24"/>
  <c r="DZ58" i="24"/>
  <c r="DK50" i="24"/>
  <c r="DW50" i="24"/>
  <c r="DD50" i="24"/>
  <c r="DP50" i="24"/>
  <c r="DI21" i="24"/>
  <c r="DU21" i="24"/>
  <c r="DG21" i="24"/>
  <c r="DS21" i="24"/>
  <c r="DN85" i="24"/>
  <c r="BD85" i="24"/>
  <c r="DB85" i="24"/>
  <c r="ED28" i="24"/>
  <c r="DO28" i="24"/>
  <c r="DC28" i="24"/>
  <c r="DH96" i="24"/>
  <c r="DT96" i="24"/>
  <c r="DU72" i="24"/>
  <c r="DI72" i="24"/>
  <c r="EC72" i="24"/>
  <c r="DT64" i="24"/>
  <c r="DH64" i="24"/>
  <c r="DI56" i="24"/>
  <c r="DU56" i="24"/>
  <c r="DF39" i="24"/>
  <c r="EB31" i="24"/>
  <c r="DS60" i="24"/>
  <c r="DG60" i="24"/>
  <c r="DJ89" i="24"/>
  <c r="EB69" i="24"/>
  <c r="DI48" i="24"/>
  <c r="DU48" i="24"/>
  <c r="DO48" i="24"/>
  <c r="DC48" i="24"/>
  <c r="DB48" i="24"/>
  <c r="BD48" i="24"/>
  <c r="M1656" i="33"/>
  <c r="CN59" i="24"/>
  <c r="BP34" i="24"/>
  <c r="DZ34" i="24"/>
  <c r="DO34" i="24"/>
  <c r="DC34" i="24"/>
  <c r="DO90" i="24"/>
  <c r="DC90" i="24"/>
  <c r="DU90" i="24"/>
  <c r="DI90" i="24"/>
  <c r="CN74" i="24"/>
  <c r="DT41" i="24"/>
  <c r="DF65" i="24"/>
  <c r="DR65" i="24"/>
  <c r="DV100" i="24"/>
  <c r="EH76" i="24"/>
  <c r="DI35" i="24"/>
  <c r="DU35" i="24"/>
  <c r="DU27" i="24"/>
  <c r="DI27" i="24"/>
  <c r="DI52" i="24"/>
  <c r="DU52" i="24"/>
  <c r="DS52" i="24"/>
  <c r="CN27" i="24"/>
  <c r="C48" i="34"/>
  <c r="C885" i="33"/>
  <c r="C1249" i="33" s="1"/>
  <c r="DS101" i="24"/>
  <c r="DG101" i="24"/>
  <c r="DN101" i="24"/>
  <c r="BD101" i="24"/>
  <c r="DB101" i="24"/>
  <c r="BP77" i="24"/>
  <c r="DZ77" i="24"/>
  <c r="DF77" i="24"/>
  <c r="DR77" i="24"/>
  <c r="DC61" i="24"/>
  <c r="DO61" i="24"/>
  <c r="DQ61" i="24"/>
  <c r="DE61" i="24"/>
  <c r="DS61" i="24"/>
  <c r="DG61" i="24"/>
  <c r="DJ40" i="24"/>
  <c r="DJ19" i="24"/>
  <c r="DV19" i="24"/>
  <c r="BB102" i="24"/>
  <c r="BB17" i="24" s="1"/>
  <c r="DU19" i="24"/>
  <c r="DI19" i="24"/>
  <c r="BA102" i="24"/>
  <c r="BA17" i="24" s="1"/>
  <c r="EI19" i="24"/>
  <c r="BO102" i="24"/>
  <c r="BO17" i="24" s="1"/>
  <c r="BL102" i="24"/>
  <c r="BL17" i="24" s="1"/>
  <c r="EH19" i="24"/>
  <c r="BN102" i="24"/>
  <c r="BN17" i="24" s="1"/>
  <c r="M2464" i="33"/>
  <c r="M1604" i="33"/>
  <c r="M1152" i="33"/>
  <c r="M2160" i="33"/>
  <c r="DN95" i="24"/>
  <c r="DB95" i="24"/>
  <c r="BD95" i="24"/>
  <c r="DU95" i="24"/>
  <c r="DI95" i="24"/>
  <c r="DE95" i="24"/>
  <c r="DQ95" i="24"/>
  <c r="DD95" i="24"/>
  <c r="EI87" i="24"/>
  <c r="DU87" i="24"/>
  <c r="DI87" i="24"/>
  <c r="DE87" i="24"/>
  <c r="DQ87" i="24"/>
  <c r="DK87" i="24"/>
  <c r="DD79" i="24"/>
  <c r="DP79" i="24"/>
  <c r="DU79" i="24"/>
  <c r="DI79" i="24"/>
  <c r="DB79" i="24"/>
  <c r="DN79" i="24"/>
  <c r="BD79" i="24"/>
  <c r="DI71" i="24"/>
  <c r="DU71" i="24"/>
  <c r="DP71" i="24"/>
  <c r="DD71" i="24"/>
  <c r="DJ71" i="24"/>
  <c r="DQ63" i="24"/>
  <c r="DE63" i="24"/>
  <c r="DO63" i="24"/>
  <c r="DC63" i="24"/>
  <c r="DW46" i="24"/>
  <c r="DS38" i="24"/>
  <c r="BP30" i="24"/>
  <c r="DZ30" i="24"/>
  <c r="DT30" i="24"/>
  <c r="DR30" i="24"/>
  <c r="DF30" i="24"/>
  <c r="DS30" i="24"/>
  <c r="DG30" i="24"/>
  <c r="CB94" i="24"/>
  <c r="DJ86" i="24"/>
  <c r="DV86" i="24"/>
  <c r="DD86" i="24"/>
  <c r="DP86" i="24"/>
  <c r="BD86" i="24"/>
  <c r="DN86" i="24"/>
  <c r="DB86" i="24"/>
  <c r="DT86" i="24"/>
  <c r="CN70" i="24"/>
  <c r="DC62" i="24"/>
  <c r="CB54" i="24"/>
  <c r="EB45" i="24"/>
  <c r="DE45" i="24"/>
  <c r="DQ45" i="24"/>
  <c r="BD45" i="24"/>
  <c r="DB45" i="24"/>
  <c r="DN45" i="24"/>
  <c r="DZ45" i="24"/>
  <c r="BP45" i="24"/>
  <c r="DV37" i="24"/>
  <c r="DJ37" i="24"/>
  <c r="DE37" i="24"/>
  <c r="DQ37" i="24"/>
  <c r="DD37" i="24"/>
  <c r="CB29" i="24"/>
  <c r="EI93" i="24"/>
  <c r="DN93" i="24"/>
  <c r="CB93" i="24"/>
  <c r="DK36" i="24"/>
  <c r="DW36" i="24"/>
  <c r="DD36" i="24"/>
  <c r="DP36" i="24"/>
  <c r="DN36" i="24"/>
  <c r="DB36" i="24"/>
  <c r="BD36" i="24"/>
  <c r="DB97" i="24"/>
  <c r="CB97" i="24"/>
  <c r="CB73" i="24"/>
  <c r="DK44" i="24"/>
  <c r="DW44" i="24"/>
  <c r="DP44" i="24"/>
  <c r="DD44" i="24"/>
  <c r="DF44" i="24"/>
  <c r="DW100" i="24"/>
  <c r="DK100" i="24"/>
  <c r="DR100" i="24"/>
  <c r="DF100" i="24"/>
  <c r="DS92" i="24"/>
  <c r="DG92" i="24"/>
  <c r="ED92" i="24"/>
  <c r="DB92" i="24"/>
  <c r="BD92" i="24"/>
  <c r="DN92" i="24"/>
  <c r="DR92" i="24"/>
  <c r="DF92" i="24"/>
  <c r="DZ92" i="24"/>
  <c r="BP92" i="24"/>
  <c r="DW84" i="24"/>
  <c r="DK84" i="24"/>
  <c r="DU84" i="24"/>
  <c r="DI84" i="24"/>
  <c r="DQ84" i="24"/>
  <c r="DE84" i="24"/>
  <c r="BD84" i="24"/>
  <c r="DB84" i="24"/>
  <c r="DI76" i="24"/>
  <c r="DU76" i="24"/>
  <c r="DD76" i="24"/>
  <c r="DJ68" i="24"/>
  <c r="DV68" i="24"/>
  <c r="DO68" i="24"/>
  <c r="DC68" i="24"/>
  <c r="DN68" i="24"/>
  <c r="DB68" i="24"/>
  <c r="BD68" i="24"/>
  <c r="EB68" i="24"/>
  <c r="CN35" i="24"/>
  <c r="EG101" i="24"/>
  <c r="CB101" i="24"/>
  <c r="CN77" i="24"/>
  <c r="EG77" i="24"/>
  <c r="EF77" i="24"/>
  <c r="EB77" i="24"/>
  <c r="CB77" i="24"/>
  <c r="CB61" i="24"/>
  <c r="CN61" i="24"/>
  <c r="DP61" i="24"/>
  <c r="DE40" i="24"/>
  <c r="DQ40" i="24"/>
  <c r="EB40" i="24"/>
  <c r="DG40" i="24"/>
  <c r="DS40" i="24"/>
  <c r="DO40" i="24"/>
  <c r="DC40" i="24"/>
  <c r="EH40" i="24"/>
  <c r="CH102" i="24"/>
  <c r="CH17" i="24" s="1"/>
  <c r="DD19" i="24"/>
  <c r="BT102" i="24"/>
  <c r="BT17" i="24" s="1"/>
  <c r="DK19" i="24"/>
  <c r="CA102" i="24"/>
  <c r="CA17" i="24" s="1"/>
  <c r="BW102" i="24"/>
  <c r="BW17" i="24" s="1"/>
  <c r="EF19" i="24"/>
  <c r="CJ102" i="24"/>
  <c r="CJ17" i="24" s="1"/>
  <c r="K2472" i="33"/>
  <c r="DO95" i="24"/>
  <c r="DN87" i="24"/>
  <c r="CB87" i="24"/>
  <c r="DD87" i="24"/>
  <c r="CN87" i="24"/>
  <c r="EI79" i="24"/>
  <c r="DO79" i="24"/>
  <c r="EE71" i="24"/>
  <c r="EI71" i="24"/>
  <c r="DF63" i="24"/>
  <c r="EC63" i="24"/>
  <c r="EF63" i="24"/>
  <c r="DC55" i="24"/>
  <c r="EC55" i="24"/>
  <c r="DH55" i="24"/>
  <c r="BP46" i="24"/>
  <c r="DZ46" i="24"/>
  <c r="DH46" i="24"/>
  <c r="DJ46" i="24"/>
  <c r="DR46" i="24"/>
  <c r="DF46" i="24"/>
  <c r="ED38" i="24"/>
  <c r="DK38" i="24"/>
  <c r="EG38" i="24"/>
  <c r="DF38" i="24"/>
  <c r="DR38" i="24"/>
  <c r="EF30" i="24"/>
  <c r="EB30" i="24"/>
  <c r="DW30" i="24"/>
  <c r="DU94" i="24"/>
  <c r="DI94" i="24"/>
  <c r="BD94" i="24"/>
  <c r="DN94" i="24"/>
  <c r="DB94" i="24"/>
  <c r="DO94" i="24"/>
  <c r="DC94" i="24"/>
  <c r="ED86" i="24"/>
  <c r="CN86" i="24"/>
  <c r="EH78" i="24"/>
  <c r="ED78" i="24"/>
  <c r="DH78" i="24"/>
  <c r="DT78" i="24"/>
  <c r="EG70" i="24"/>
  <c r="EC70" i="24"/>
  <c r="DH70" i="24"/>
  <c r="DT70" i="24"/>
  <c r="DG70" i="24"/>
  <c r="DD62" i="24"/>
  <c r="DP62" i="24"/>
  <c r="EE62" i="24"/>
  <c r="EC62" i="24"/>
  <c r="DS62" i="24"/>
  <c r="DG62" i="24"/>
  <c r="DU54" i="24"/>
  <c r="DI54" i="24"/>
  <c r="EH54" i="24"/>
  <c r="DB54" i="24"/>
  <c r="BD54" i="24"/>
  <c r="DN54" i="24"/>
  <c r="BP54" i="24"/>
  <c r="DZ54" i="24"/>
  <c r="DP45" i="24"/>
  <c r="DR37" i="24"/>
  <c r="CB37" i="24"/>
  <c r="DF29" i="24"/>
  <c r="DR29" i="24"/>
  <c r="DQ29" i="24"/>
  <c r="DE29" i="24"/>
  <c r="BD29" i="24"/>
  <c r="DN29" i="24"/>
  <c r="DB29" i="24"/>
  <c r="DZ29" i="24"/>
  <c r="BP29" i="24"/>
  <c r="BD81" i="24"/>
  <c r="DN81" i="24"/>
  <c r="DB81" i="24"/>
  <c r="DI81" i="24"/>
  <c r="DU81" i="24"/>
  <c r="EC81" i="24"/>
  <c r="DB53" i="24"/>
  <c r="BD53" i="24"/>
  <c r="DN53" i="24"/>
  <c r="DR53" i="24"/>
  <c r="DF53" i="24"/>
  <c r="CB85" i="24"/>
  <c r="EE57" i="24"/>
  <c r="DJ57" i="24"/>
  <c r="DV57" i="24"/>
  <c r="DE57" i="24"/>
  <c r="DQ57" i="24"/>
  <c r="BP57" i="24"/>
  <c r="DN28" i="24"/>
  <c r="CB28" i="24"/>
  <c r="DJ28" i="24"/>
  <c r="DR88" i="24"/>
  <c r="DN88" i="24"/>
  <c r="CB88" i="24"/>
  <c r="CN88" i="24"/>
  <c r="DR80" i="24"/>
  <c r="DI47" i="24"/>
  <c r="DU47" i="24"/>
  <c r="BD47" i="24"/>
  <c r="DB47" i="24"/>
  <c r="DI39" i="24"/>
  <c r="DU39" i="24"/>
  <c r="DU31" i="24"/>
  <c r="DI31" i="24"/>
  <c r="DN43" i="24"/>
  <c r="CB43" i="24"/>
  <c r="DI89" i="24"/>
  <c r="DU89" i="24"/>
  <c r="EI89" i="24"/>
  <c r="DP69" i="24"/>
  <c r="EH32" i="24"/>
  <c r="M1048" i="33"/>
  <c r="DW99" i="24"/>
  <c r="DK99" i="24"/>
  <c r="DS99" i="24"/>
  <c r="DG99" i="24"/>
  <c r="DC99" i="24"/>
  <c r="DO99" i="24"/>
  <c r="DT99" i="24"/>
  <c r="DH99" i="24"/>
  <c r="EE91" i="24"/>
  <c r="DH91" i="24"/>
  <c r="DT91" i="24"/>
  <c r="DQ91" i="24"/>
  <c r="DE91" i="24"/>
  <c r="EG83" i="24"/>
  <c r="DT83" i="24"/>
  <c r="DH83" i="24"/>
  <c r="DK75" i="24"/>
  <c r="DW75" i="24"/>
  <c r="DP75" i="24"/>
  <c r="DD75" i="24"/>
  <c r="BP67" i="24"/>
  <c r="DZ67" i="24"/>
  <c r="DP67" i="24"/>
  <c r="DD67" i="24"/>
  <c r="DS67" i="24"/>
  <c r="DB67" i="24"/>
  <c r="DN67" i="24"/>
  <c r="BD67" i="24"/>
  <c r="DF51" i="24"/>
  <c r="DR51" i="24"/>
  <c r="DS51" i="24"/>
  <c r="DU42" i="24"/>
  <c r="DI42" i="24"/>
  <c r="DK42" i="24"/>
  <c r="DH42" i="24"/>
  <c r="DD22" i="24"/>
  <c r="DP22" i="24"/>
  <c r="DJ22" i="24"/>
  <c r="DV22" i="24"/>
  <c r="DG22" i="24"/>
  <c r="DS22" i="24"/>
  <c r="DE98" i="24"/>
  <c r="DQ98" i="24"/>
  <c r="DN98" i="24"/>
  <c r="BD98" i="24"/>
  <c r="DB98" i="24"/>
  <c r="DQ82" i="24"/>
  <c r="DE82" i="24"/>
  <c r="DZ82" i="24"/>
  <c r="BP82" i="24"/>
  <c r="EA74" i="24"/>
  <c r="DT66" i="24"/>
  <c r="DH66" i="24"/>
  <c r="DD66" i="24"/>
  <c r="DP66" i="24"/>
  <c r="DJ66" i="24"/>
  <c r="DV66" i="24"/>
  <c r="DW58" i="24"/>
  <c r="DK58" i="24"/>
  <c r="DS58" i="24"/>
  <c r="DG58" i="24"/>
  <c r="DC58" i="24"/>
  <c r="DO58" i="24"/>
  <c r="DF50" i="24"/>
  <c r="DR50" i="24"/>
  <c r="DV50" i="24"/>
  <c r="DJ50" i="24"/>
  <c r="DN41" i="24"/>
  <c r="BD41" i="24"/>
  <c r="DB41" i="24"/>
  <c r="DR41" i="24"/>
  <c r="DF41" i="24"/>
  <c r="DG33" i="24"/>
  <c r="DS33" i="24"/>
  <c r="DK33" i="24"/>
  <c r="DW33" i="24"/>
  <c r="DI33" i="24"/>
  <c r="DQ21" i="24"/>
  <c r="DE21" i="24"/>
  <c r="DH21" i="24"/>
  <c r="DT21" i="24"/>
  <c r="ED81" i="24"/>
  <c r="EG81" i="24"/>
  <c r="DQ81" i="24"/>
  <c r="DE53" i="24"/>
  <c r="CB53" i="24"/>
  <c r="EI53" i="24"/>
  <c r="DG85" i="24"/>
  <c r="DS85" i="24"/>
  <c r="DK85" i="24"/>
  <c r="EH85" i="24"/>
  <c r="DE85" i="24"/>
  <c r="DQ85" i="24"/>
  <c r="EE85" i="24"/>
  <c r="CB57" i="24"/>
  <c r="ED57" i="24"/>
  <c r="EG28" i="24"/>
  <c r="DK28" i="24"/>
  <c r="DW28" i="24"/>
  <c r="DE28" i="24"/>
  <c r="DQ28" i="24"/>
  <c r="DC96" i="24"/>
  <c r="DO96" i="24"/>
  <c r="DB96" i="24"/>
  <c r="DN96" i="24"/>
  <c r="BD96" i="24"/>
  <c r="DF96" i="24"/>
  <c r="DR96" i="24"/>
  <c r="DV96" i="24"/>
  <c r="DJ96" i="24"/>
  <c r="DG96" i="24"/>
  <c r="DT88" i="24"/>
  <c r="DH88" i="24"/>
  <c r="EG88" i="24"/>
  <c r="DJ88" i="24"/>
  <c r="EG80" i="24"/>
  <c r="DI80" i="24"/>
  <c r="DU80" i="24"/>
  <c r="DK80" i="24"/>
  <c r="DQ72" i="24"/>
  <c r="DE72" i="24"/>
  <c r="DN72" i="24"/>
  <c r="BD72" i="24"/>
  <c r="DB72" i="24"/>
  <c r="DF72" i="24"/>
  <c r="DR72" i="24"/>
  <c r="EH72" i="24"/>
  <c r="EG72" i="24"/>
  <c r="DV64" i="24"/>
  <c r="DJ64" i="24"/>
  <c r="DQ64" i="24"/>
  <c r="DE64" i="24"/>
  <c r="DB64" i="24"/>
  <c r="DN64" i="24"/>
  <c r="BD64" i="24"/>
  <c r="DR64" i="24"/>
  <c r="DF64" i="24"/>
  <c r="BP64" i="24"/>
  <c r="DZ64" i="24"/>
  <c r="EG56" i="24"/>
  <c r="DH56" i="24"/>
  <c r="DT56" i="24"/>
  <c r="DV56" i="24"/>
  <c r="EI56" i="24"/>
  <c r="DT47" i="24"/>
  <c r="DS47" i="24"/>
  <c r="DO47" i="24"/>
  <c r="DV47" i="24"/>
  <c r="CN39" i="24"/>
  <c r="EF39" i="24"/>
  <c r="EB39" i="24"/>
  <c r="DW31" i="24"/>
  <c r="DG31" i="24"/>
  <c r="DO31" i="24"/>
  <c r="DV31" i="24"/>
  <c r="DP60" i="24"/>
  <c r="DD60" i="24"/>
  <c r="DK60" i="24"/>
  <c r="DW60" i="24"/>
  <c r="EI60" i="24"/>
  <c r="DQ60" i="24"/>
  <c r="EH89" i="24"/>
  <c r="EH69" i="24"/>
  <c r="EC69" i="24"/>
  <c r="DQ48" i="24"/>
  <c r="DE48" i="24"/>
  <c r="EB48" i="24"/>
  <c r="EF48" i="24"/>
  <c r="DS48" i="24"/>
  <c r="EH48" i="24"/>
  <c r="DE32" i="24"/>
  <c r="DQ32" i="24"/>
  <c r="EG32" i="24"/>
  <c r="EF32" i="24"/>
  <c r="DF32" i="24"/>
  <c r="DV32" i="24"/>
  <c r="M2004" i="33"/>
  <c r="M892" i="33"/>
  <c r="M2420" i="33"/>
  <c r="D1916" i="33"/>
  <c r="J2472" i="33"/>
  <c r="M1292" i="33"/>
  <c r="C1916" i="33"/>
  <c r="E2472" i="33"/>
  <c r="CB99" i="24"/>
  <c r="EH91" i="24"/>
  <c r="CB83" i="24"/>
  <c r="EA83" i="24"/>
  <c r="CN83" i="24"/>
  <c r="CB75" i="24"/>
  <c r="CN75" i="24"/>
  <c r="DW67" i="24"/>
  <c r="EB67" i="24"/>
  <c r="CB67" i="24"/>
  <c r="DC59" i="24"/>
  <c r="DG59" i="24"/>
  <c r="EE59" i="24"/>
  <c r="DH51" i="24"/>
  <c r="EB51" i="24"/>
  <c r="EC42" i="24"/>
  <c r="EB42" i="24"/>
  <c r="DR42" i="24"/>
  <c r="DI34" i="24"/>
  <c r="DU34" i="24"/>
  <c r="DG34" i="24"/>
  <c r="DS34" i="24"/>
  <c r="CN22" i="24"/>
  <c r="EC90" i="24"/>
  <c r="EF90" i="24"/>
  <c r="EA90" i="24"/>
  <c r="EE90" i="24"/>
  <c r="EC82" i="24"/>
  <c r="DD82" i="24"/>
  <c r="EF66" i="24"/>
  <c r="CN66" i="24"/>
  <c r="DQ58" i="24"/>
  <c r="CB58" i="24"/>
  <c r="EI41" i="24"/>
  <c r="DQ41" i="24"/>
  <c r="DV41" i="24"/>
  <c r="DF21" i="24"/>
  <c r="EA21" i="24"/>
  <c r="DV21" i="24"/>
  <c r="BP93" i="24"/>
  <c r="DZ93" i="24"/>
  <c r="DS93" i="24"/>
  <c r="DH93" i="24"/>
  <c r="DT93" i="24"/>
  <c r="DQ65" i="24"/>
  <c r="DE65" i="24"/>
  <c r="ED65" i="24"/>
  <c r="BP65" i="24"/>
  <c r="DZ65" i="24"/>
  <c r="DD65" i="24"/>
  <c r="CN36" i="24"/>
  <c r="DZ97" i="24"/>
  <c r="BP97" i="24"/>
  <c r="DH97" i="24"/>
  <c r="DT97" i="24"/>
  <c r="DW97" i="24"/>
  <c r="DF73" i="24"/>
  <c r="DR73" i="24"/>
  <c r="EE73" i="24"/>
  <c r="EA73" i="24"/>
  <c r="DH73" i="24"/>
  <c r="EE44" i="24"/>
  <c r="EI44" i="24"/>
  <c r="DQ92" i="24"/>
  <c r="CB92" i="24"/>
  <c r="EE84" i="24"/>
  <c r="DR84" i="24"/>
  <c r="DT76" i="24"/>
  <c r="CB68" i="24"/>
  <c r="ED68" i="24"/>
  <c r="EC60" i="24"/>
  <c r="EF52" i="24"/>
  <c r="DN52" i="24"/>
  <c r="CB52" i="24"/>
  <c r="ED43" i="24"/>
  <c r="DI43" i="24"/>
  <c r="DU43" i="24"/>
  <c r="DJ43" i="24"/>
  <c r="DK43" i="24"/>
  <c r="DP35" i="24"/>
  <c r="DD35" i="24"/>
  <c r="EC35" i="24"/>
  <c r="EH35" i="24"/>
  <c r="DD27" i="24"/>
  <c r="DP27" i="24"/>
  <c r="DP52" i="24"/>
  <c r="DD52" i="24"/>
  <c r="EC52" i="24"/>
  <c r="DR52" i="24"/>
  <c r="BD52" i="24"/>
  <c r="DB52" i="24"/>
  <c r="DF27" i="24"/>
  <c r="DB27" i="24"/>
  <c r="CB27" i="24"/>
  <c r="DO101" i="24"/>
  <c r="DC101" i="24"/>
  <c r="DK77" i="24"/>
  <c r="DW77" i="24"/>
  <c r="DB61" i="24"/>
  <c r="BD61" i="24"/>
  <c r="DN61" i="24"/>
  <c r="CB40" i="24"/>
  <c r="DF19" i="24"/>
  <c r="DR19" i="24"/>
  <c r="AX102" i="24"/>
  <c r="AX17" i="24" s="1"/>
  <c r="BG102" i="24"/>
  <c r="BG17" i="24" s="1"/>
  <c r="DR95" i="24"/>
  <c r="DF95" i="24"/>
  <c r="BP55" i="24"/>
  <c r="DZ55" i="24"/>
  <c r="DF45" i="24"/>
  <c r="DR45" i="24"/>
  <c r="BD37" i="24"/>
  <c r="DB37" i="24"/>
  <c r="DN37" i="24"/>
  <c r="DE44" i="24"/>
  <c r="DQ44" i="24"/>
  <c r="DS100" i="24"/>
  <c r="DG100" i="24"/>
  <c r="DB100" i="24"/>
  <c r="DN100" i="24"/>
  <c r="BD100" i="24"/>
  <c r="BP100" i="24"/>
  <c r="DZ100" i="24"/>
  <c r="DU92" i="24"/>
  <c r="DI92" i="24"/>
  <c r="DG84" i="24"/>
  <c r="DS84" i="24"/>
  <c r="DW76" i="24"/>
  <c r="DK76" i="24"/>
  <c r="DE68" i="24"/>
  <c r="DQ68" i="24"/>
  <c r="CL102" i="24"/>
  <c r="CL17" i="24" s="1"/>
  <c r="DB71" i="24"/>
  <c r="CB71" i="24"/>
  <c r="BP94" i="24"/>
  <c r="DZ94" i="24"/>
  <c r="BP78" i="24"/>
  <c r="DZ78" i="24"/>
  <c r="DU70" i="24"/>
  <c r="DI70" i="24"/>
  <c r="DE62" i="24"/>
  <c r="DQ62" i="24"/>
  <c r="DH53" i="24"/>
  <c r="DT53" i="24"/>
  <c r="DN57" i="24"/>
  <c r="BD57" i="24"/>
  <c r="DB57" i="24"/>
  <c r="DB80" i="24"/>
  <c r="CB80" i="24"/>
  <c r="DE89" i="24"/>
  <c r="DQ89" i="24"/>
  <c r="DB69" i="24"/>
  <c r="BD69" i="24"/>
  <c r="DN69" i="24"/>
  <c r="BP83" i="24"/>
  <c r="DZ83" i="24"/>
  <c r="DE75" i="24"/>
  <c r="DQ75" i="24"/>
  <c r="DB75" i="24"/>
  <c r="BD75" i="24"/>
  <c r="DN75" i="24"/>
  <c r="DI51" i="24"/>
  <c r="DU51" i="24"/>
  <c r="DT74" i="24"/>
  <c r="DH74" i="24"/>
  <c r="DV74" i="24"/>
  <c r="DJ74" i="24"/>
  <c r="DC66" i="24"/>
  <c r="DO66" i="24"/>
  <c r="DC33" i="24"/>
  <c r="DO33" i="24"/>
  <c r="DB21" i="24"/>
  <c r="BD21" i="24"/>
  <c r="DV53" i="24"/>
  <c r="DV85" i="24"/>
  <c r="DJ85" i="24"/>
  <c r="DG28" i="24"/>
  <c r="DS28" i="24"/>
  <c r="ED88" i="24"/>
  <c r="DP72" i="24"/>
  <c r="DD72" i="24"/>
  <c r="DP64" i="24"/>
  <c r="DD64" i="24"/>
  <c r="DO56" i="24"/>
  <c r="DC56" i="24"/>
  <c r="EF47" i="24"/>
  <c r="M1552" i="33"/>
  <c r="DP51" i="24"/>
  <c r="DQ90" i="24"/>
  <c r="DE90" i="24"/>
  <c r="DN65" i="24"/>
  <c r="DB65" i="24"/>
  <c r="BD65" i="24"/>
  <c r="DN97" i="24"/>
  <c r="BD97" i="24"/>
  <c r="DN84" i="24"/>
  <c r="CB84" i="24"/>
  <c r="BP101" i="24"/>
  <c r="DZ101" i="24"/>
  <c r="DF101" i="24"/>
  <c r="DR101" i="24"/>
  <c r="EH101" i="24"/>
  <c r="DI77" i="24"/>
  <c r="DJ77" i="24"/>
  <c r="DV77" i="24"/>
  <c r="DT77" i="24"/>
  <c r="DK61" i="24"/>
  <c r="DW61" i="24"/>
  <c r="DV61" i="24"/>
  <c r="DJ61" i="24"/>
  <c r="EI40" i="24"/>
  <c r="ED19" i="24"/>
  <c r="BJ102" i="24"/>
  <c r="BJ17" i="24" s="1"/>
  <c r="BD19" i="24"/>
  <c r="DN19" i="24"/>
  <c r="DB19" i="24"/>
  <c r="AT102" i="24"/>
  <c r="AT17" i="24" s="1"/>
  <c r="DP19" i="24"/>
  <c r="AV102" i="24"/>
  <c r="AV17" i="24" s="1"/>
  <c r="BM102" i="24"/>
  <c r="BM17" i="24" s="1"/>
  <c r="DH19" i="24"/>
  <c r="AZ102" i="24"/>
  <c r="AZ17" i="24" s="1"/>
  <c r="M996" i="33"/>
  <c r="K1916" i="33"/>
  <c r="M2264" i="33"/>
  <c r="BP95" i="24"/>
  <c r="DZ95" i="24"/>
  <c r="DK95" i="24"/>
  <c r="DW95" i="24"/>
  <c r="DS95" i="24"/>
  <c r="DG95" i="24"/>
  <c r="DJ87" i="24"/>
  <c r="DV87" i="24"/>
  <c r="DZ79" i="24"/>
  <c r="BP79" i="24"/>
  <c r="DJ79" i="24"/>
  <c r="DV79" i="24"/>
  <c r="DT79" i="24"/>
  <c r="DH79" i="24"/>
  <c r="BD63" i="24"/>
  <c r="DB63" i="24"/>
  <c r="DP63" i="24"/>
  <c r="DD63" i="24"/>
  <c r="DN55" i="24"/>
  <c r="BD55" i="24"/>
  <c r="DB55" i="24"/>
  <c r="ED55" i="24"/>
  <c r="CB46" i="24"/>
  <c r="EE38" i="24"/>
  <c r="DI30" i="24"/>
  <c r="DU30" i="24"/>
  <c r="DO30" i="24"/>
  <c r="DC30" i="24"/>
  <c r="EI94" i="24"/>
  <c r="DC86" i="24"/>
  <c r="DO86" i="24"/>
  <c r="DC78" i="24"/>
  <c r="CN78" i="24"/>
  <c r="CB62" i="24"/>
  <c r="DV45" i="24"/>
  <c r="DJ45" i="24"/>
  <c r="DW37" i="24"/>
  <c r="DK37" i="24"/>
  <c r="DC37" i="24"/>
  <c r="DO37" i="24"/>
  <c r="DZ37" i="24"/>
  <c r="BP37" i="24"/>
  <c r="CN29" i="24"/>
  <c r="EE93" i="24"/>
  <c r="CB65" i="24"/>
  <c r="DH36" i="24"/>
  <c r="DT36" i="24"/>
  <c r="DO73" i="24"/>
  <c r="EG44" i="24"/>
  <c r="DH44" i="24"/>
  <c r="DT44" i="24"/>
  <c r="DV44" i="24"/>
  <c r="DP100" i="24"/>
  <c r="DD100" i="24"/>
  <c r="DH100" i="24"/>
  <c r="DT100" i="24"/>
  <c r="EC100" i="24"/>
  <c r="DV92" i="24"/>
  <c r="DJ92" i="24"/>
  <c r="EA92" i="24"/>
  <c r="DH92" i="24"/>
  <c r="DT92" i="24"/>
  <c r="DZ84" i="24"/>
  <c r="BP84" i="24"/>
  <c r="DT84" i="24"/>
  <c r="DH84" i="24"/>
  <c r="DO76" i="24"/>
  <c r="DC76" i="24"/>
  <c r="DE76" i="24"/>
  <c r="DQ76" i="24"/>
  <c r="DN76" i="24"/>
  <c r="DB76" i="24"/>
  <c r="BD76" i="24"/>
  <c r="DF76" i="24"/>
  <c r="DR76" i="24"/>
  <c r="DD68" i="24"/>
  <c r="EE68" i="24"/>
  <c r="DO35" i="24"/>
  <c r="CN101" i="24"/>
  <c r="EF101" i="24"/>
  <c r="DP77" i="24"/>
  <c r="EA77" i="24"/>
  <c r="EG61" i="24"/>
  <c r="DH61" i="24"/>
  <c r="EF61" i="24"/>
  <c r="ED40" i="24"/>
  <c r="DD40" i="24"/>
  <c r="DP40" i="24"/>
  <c r="DZ40" i="24"/>
  <c r="BP40" i="24"/>
  <c r="CN19" i="24"/>
  <c r="CD102" i="24"/>
  <c r="CD17" i="24" s="1"/>
  <c r="BU102" i="24"/>
  <c r="BU17" i="24" s="1"/>
  <c r="CM102" i="24"/>
  <c r="CM17" i="24" s="1"/>
  <c r="EE19" i="24"/>
  <c r="CI102" i="24"/>
  <c r="CI17" i="24" s="1"/>
  <c r="BS102" i="24"/>
  <c r="BS17" i="24" s="1"/>
  <c r="M2508" i="33"/>
  <c r="I1916" i="33"/>
  <c r="M1952" i="33"/>
  <c r="C2472" i="33"/>
  <c r="M2368" i="33"/>
  <c r="CB95" i="24"/>
  <c r="DT87" i="24"/>
  <c r="EF87" i="24"/>
  <c r="EB87" i="24"/>
  <c r="EB79" i="24"/>
  <c r="DG79" i="24"/>
  <c r="CB79" i="24"/>
  <c r="EH71" i="24"/>
  <c r="EC71" i="24"/>
  <c r="DS63" i="24"/>
  <c r="EI63" i="24"/>
  <c r="DW55" i="24"/>
  <c r="DG55" i="24"/>
  <c r="CN55" i="24"/>
  <c r="DU46" i="24"/>
  <c r="DI46" i="24"/>
  <c r="EG46" i="24"/>
  <c r="DC46" i="24"/>
  <c r="BP38" i="24"/>
  <c r="DZ38" i="24"/>
  <c r="EA38" i="24"/>
  <c r="DJ38" i="24"/>
  <c r="DC38" i="24"/>
  <c r="EE30" i="24"/>
  <c r="CB30" i="24"/>
  <c r="EA30" i="24"/>
  <c r="DG94" i="24"/>
  <c r="DS94" i="24"/>
  <c r="DK94" i="24"/>
  <c r="DW94" i="24"/>
  <c r="EB94" i="24"/>
  <c r="EF94" i="24"/>
  <c r="DF94" i="24"/>
  <c r="CB86" i="24"/>
  <c r="DE78" i="24"/>
  <c r="DQ78" i="24"/>
  <c r="EC78" i="24"/>
  <c r="DF78" i="24"/>
  <c r="DW78" i="24"/>
  <c r="DF70" i="24"/>
  <c r="DR70" i="24"/>
  <c r="EE70" i="24"/>
  <c r="EA70" i="24"/>
  <c r="DK70" i="24"/>
  <c r="DW70" i="24"/>
  <c r="DF62" i="24"/>
  <c r="DR62" i="24"/>
  <c r="BD62" i="24"/>
  <c r="DB62" i="24"/>
  <c r="DN62" i="24"/>
  <c r="EA62" i="24"/>
  <c r="DW62" i="24"/>
  <c r="DK54" i="24"/>
  <c r="DW54" i="24"/>
  <c r="DE54" i="24"/>
  <c r="DQ54" i="24"/>
  <c r="ED54" i="24"/>
  <c r="DT54" i="24"/>
  <c r="DP54" i="24"/>
  <c r="CB45" i="24"/>
  <c r="EA37" i="24"/>
  <c r="DI37" i="24"/>
  <c r="EG29" i="24"/>
  <c r="EI29" i="24"/>
  <c r="EA29" i="24"/>
  <c r="EE29" i="24"/>
  <c r="DC81" i="24"/>
  <c r="DO81" i="24"/>
  <c r="DF81" i="24"/>
  <c r="DR81" i="24"/>
  <c r="DI53" i="24"/>
  <c r="DU53" i="24"/>
  <c r="CN85" i="24"/>
  <c r="DW57" i="24"/>
  <c r="DK57" i="24"/>
  <c r="DC57" i="24"/>
  <c r="DO57" i="24"/>
  <c r="EA57" i="24"/>
  <c r="CN56" i="24"/>
  <c r="DD47" i="24"/>
  <c r="DP47" i="24"/>
  <c r="DR47" i="24"/>
  <c r="DP39" i="24"/>
  <c r="DD39" i="24"/>
  <c r="EC39" i="24"/>
  <c r="DN39" i="24"/>
  <c r="DP31" i="24"/>
  <c r="DD31" i="24"/>
  <c r="BD31" i="24"/>
  <c r="DN31" i="24"/>
  <c r="BP89" i="24"/>
  <c r="DZ89" i="24"/>
  <c r="DP89" i="24"/>
  <c r="DD89" i="24"/>
  <c r="DF89" i="24"/>
  <c r="DR89" i="24"/>
  <c r="DN89" i="24"/>
  <c r="BD89" i="24"/>
  <c r="DT69" i="24"/>
  <c r="DH69" i="24"/>
  <c r="DF69" i="24"/>
  <c r="DR69" i="24"/>
  <c r="DV69" i="24"/>
  <c r="DJ69" i="24"/>
  <c r="DN48" i="24"/>
  <c r="CB48" i="24"/>
  <c r="DK48" i="24"/>
  <c r="EA32" i="24"/>
  <c r="CN32" i="24"/>
  <c r="M840" i="33"/>
  <c r="M1396" i="33"/>
  <c r="H1916" i="33"/>
  <c r="EF99" i="24"/>
  <c r="EF91" i="24"/>
  <c r="DF91" i="24"/>
  <c r="DR91" i="24"/>
  <c r="DJ91" i="24"/>
  <c r="DV91" i="24"/>
  <c r="DU91" i="24"/>
  <c r="DI91" i="24"/>
  <c r="DI83" i="24"/>
  <c r="DU83" i="24"/>
  <c r="BD83" i="24"/>
  <c r="DB83" i="24"/>
  <c r="DN83" i="24"/>
  <c r="DF83" i="24"/>
  <c r="DU75" i="24"/>
  <c r="DI75" i="24"/>
  <c r="DC75" i="24"/>
  <c r="DO75" i="24"/>
  <c r="DV75" i="24"/>
  <c r="DJ75" i="24"/>
  <c r="DU67" i="24"/>
  <c r="DI67" i="24"/>
  <c r="DT67" i="24"/>
  <c r="DH67" i="24"/>
  <c r="EG67" i="24"/>
  <c r="BP59" i="24"/>
  <c r="DZ59" i="24"/>
  <c r="BP51" i="24"/>
  <c r="DZ51" i="24"/>
  <c r="EH51" i="24"/>
  <c r="DE42" i="24"/>
  <c r="DQ42" i="24"/>
  <c r="DN42" i="24"/>
  <c r="DB42" i="24"/>
  <c r="BD42" i="24"/>
  <c r="CN34" i="24"/>
  <c r="CB34" i="24"/>
  <c r="EC22" i="24"/>
  <c r="DW22" i="24"/>
  <c r="DK22" i="24"/>
  <c r="DO22" i="24"/>
  <c r="DC22" i="24"/>
  <c r="DF98" i="24"/>
  <c r="DR98" i="24"/>
  <c r="EG98" i="24"/>
  <c r="CB90" i="24"/>
  <c r="DF82" i="24"/>
  <c r="DR82" i="24"/>
  <c r="DF74" i="24"/>
  <c r="DR74" i="24"/>
  <c r="DN74" i="24"/>
  <c r="DB74" i="24"/>
  <c r="BD74" i="24"/>
  <c r="DI74" i="24"/>
  <c r="DU74" i="24"/>
  <c r="DE74" i="24"/>
  <c r="DQ74" i="24"/>
  <c r="DF66" i="24"/>
  <c r="DR66" i="24"/>
  <c r="DI66" i="24"/>
  <c r="DU66" i="24"/>
  <c r="DJ58" i="24"/>
  <c r="DV58" i="24"/>
  <c r="BD50" i="24"/>
  <c r="DB50" i="24"/>
  <c r="DN50" i="24"/>
  <c r="DC50" i="24"/>
  <c r="DO50" i="24"/>
  <c r="DG50" i="24"/>
  <c r="DS50" i="24"/>
  <c r="BP50" i="24"/>
  <c r="DI41" i="24"/>
  <c r="DU41" i="24"/>
  <c r="DC41" i="24"/>
  <c r="DO41" i="24"/>
  <c r="DR33" i="24"/>
  <c r="DF33" i="24"/>
  <c r="DD33" i="24"/>
  <c r="DP33" i="24"/>
  <c r="DH33" i="24"/>
  <c r="DT33" i="24"/>
  <c r="DW21" i="24"/>
  <c r="DK21" i="24"/>
  <c r="DP81" i="24"/>
  <c r="EE81" i="24"/>
  <c r="DT81" i="24"/>
  <c r="EH53" i="24"/>
  <c r="DD85" i="24"/>
  <c r="DP85" i="24"/>
  <c r="DT85" i="24"/>
  <c r="DH85" i="24"/>
  <c r="ED85" i="24"/>
  <c r="DF85" i="24"/>
  <c r="DR85" i="24"/>
  <c r="DU85" i="24"/>
  <c r="DP57" i="24"/>
  <c r="EB28" i="24"/>
  <c r="DI28" i="24"/>
  <c r="DU28" i="24"/>
  <c r="DD28" i="24"/>
  <c r="DP28" i="24"/>
  <c r="DF28" i="24"/>
  <c r="EA96" i="24"/>
  <c r="EE96" i="24"/>
  <c r="EI96" i="24"/>
  <c r="ED96" i="24"/>
  <c r="EH96" i="24"/>
  <c r="BP88" i="24"/>
  <c r="DZ88" i="24"/>
  <c r="DE88" i="24"/>
  <c r="DQ88" i="24"/>
  <c r="DO88" i="24"/>
  <c r="DC88" i="24"/>
  <c r="DG88" i="24"/>
  <c r="BP80" i="24"/>
  <c r="DZ80" i="24"/>
  <c r="DH80" i="24"/>
  <c r="DO80" i="24"/>
  <c r="DS80" i="24"/>
  <c r="EA72" i="24"/>
  <c r="EE72" i="24"/>
  <c r="EI72" i="24"/>
  <c r="DJ72" i="24"/>
  <c r="DV72" i="24"/>
  <c r="BP72" i="24"/>
  <c r="DZ72" i="24"/>
  <c r="DO64" i="24"/>
  <c r="DC64" i="24"/>
  <c r="EA64" i="24"/>
  <c r="EE64" i="24"/>
  <c r="EI64" i="24"/>
  <c r="DU64" i="24"/>
  <c r="DE56" i="24"/>
  <c r="DQ56" i="24"/>
  <c r="BP56" i="24"/>
  <c r="DZ56" i="24"/>
  <c r="DN56" i="24"/>
  <c r="DB56" i="24"/>
  <c r="BD56" i="24"/>
  <c r="DR56" i="24"/>
  <c r="DF56" i="24"/>
  <c r="EA56" i="24"/>
  <c r="DK47" i="24"/>
  <c r="EE47" i="24"/>
  <c r="EA47" i="24"/>
  <c r="DW39" i="24"/>
  <c r="DS39" i="24"/>
  <c r="DC39" i="24"/>
  <c r="DV39" i="24"/>
  <c r="EI31" i="24"/>
  <c r="EE31" i="24"/>
  <c r="EA31" i="24"/>
  <c r="CN31" i="24"/>
  <c r="ED60" i="24"/>
  <c r="DT60" i="24"/>
  <c r="DH60" i="24"/>
  <c r="DC60" i="24"/>
  <c r="DO60" i="24"/>
  <c r="EA89" i="24"/>
  <c r="DB89" i="24"/>
  <c r="CB89" i="24"/>
  <c r="CN89" i="24"/>
  <c r="DK69" i="24"/>
  <c r="CB69" i="24"/>
  <c r="CN69" i="24"/>
  <c r="ED48" i="24"/>
  <c r="EI48" i="24"/>
  <c r="DP48" i="24"/>
  <c r="DD48" i="24"/>
  <c r="DT48" i="24"/>
  <c r="DH48" i="24"/>
  <c r="DI32" i="24"/>
  <c r="DU32" i="24"/>
  <c r="DD32" i="24"/>
  <c r="DP32" i="24"/>
  <c r="DG32" i="24"/>
  <c r="DS32" i="24"/>
  <c r="DO32" i="24"/>
  <c r="DC32" i="24"/>
  <c r="M2212" i="33"/>
  <c r="M1760" i="33"/>
  <c r="M440" i="33"/>
  <c r="M2056" i="33"/>
  <c r="M944" i="33"/>
  <c r="M1812" i="33"/>
  <c r="M180" i="33"/>
  <c r="CN99" i="24"/>
  <c r="DZ91" i="24"/>
  <c r="CN91" i="24"/>
  <c r="DW83" i="24"/>
  <c r="EH83" i="24"/>
  <c r="EE75" i="24"/>
  <c r="DF75" i="24"/>
  <c r="EA67" i="24"/>
  <c r="EF59" i="24"/>
  <c r="DT59" i="24"/>
  <c r="DK59" i="24"/>
  <c r="DW51" i="24"/>
  <c r="EF51" i="24"/>
  <c r="CB51" i="24"/>
  <c r="CN42" i="24"/>
  <c r="EF42" i="24"/>
  <c r="EI42" i="24"/>
  <c r="DV42" i="24"/>
  <c r="EA42" i="24"/>
  <c r="DE34" i="24"/>
  <c r="DQ34" i="24"/>
  <c r="DN34" i="24"/>
  <c r="DB34" i="24"/>
  <c r="BD34" i="24"/>
  <c r="DK34" i="24"/>
  <c r="DD34" i="24"/>
  <c r="DH34" i="24"/>
  <c r="DU98" i="24"/>
  <c r="EE98" i="24"/>
  <c r="DR90" i="24"/>
  <c r="DF90" i="24"/>
  <c r="EH90" i="24"/>
  <c r="EG90" i="24"/>
  <c r="DG90" i="24"/>
  <c r="DS90" i="24"/>
  <c r="DK90" i="24"/>
  <c r="DW90" i="24"/>
  <c r="CN82" i="24"/>
  <c r="DW82" i="24"/>
  <c r="DT82" i="24"/>
  <c r="EF82" i="24"/>
  <c r="DS74" i="24"/>
  <c r="EF74" i="24"/>
  <c r="EB74" i="24"/>
  <c r="DK66" i="24"/>
  <c r="DS66" i="24"/>
  <c r="CN58" i="24"/>
  <c r="DZ50" i="24"/>
  <c r="CN50" i="24"/>
  <c r="DE50" i="24"/>
  <c r="EE41" i="24"/>
  <c r="CN41" i="24"/>
  <c r="EI33" i="24"/>
  <c r="CB33" i="24"/>
  <c r="DZ33" i="24"/>
  <c r="CN33" i="24"/>
  <c r="EH21" i="24"/>
  <c r="DI93" i="24"/>
  <c r="DU93" i="24"/>
  <c r="DD93" i="24"/>
  <c r="DF93" i="24"/>
  <c r="EB65" i="24"/>
  <c r="DW65" i="24"/>
  <c r="DK65" i="24"/>
  <c r="DS65" i="24"/>
  <c r="DG65" i="24"/>
  <c r="DO65" i="24"/>
  <c r="DC65" i="24"/>
  <c r="CB36" i="24"/>
  <c r="ED97" i="24"/>
  <c r="DF97" i="24"/>
  <c r="DR97" i="24"/>
  <c r="DQ97" i="24"/>
  <c r="DE97" i="24"/>
  <c r="DQ73" i="24"/>
  <c r="DE73" i="24"/>
  <c r="BP73" i="24"/>
  <c r="DZ73" i="24"/>
  <c r="DG73" i="24"/>
  <c r="CN100" i="24"/>
  <c r="CB100" i="24"/>
  <c r="EI84" i="24"/>
  <c r="DV84" i="24"/>
  <c r="DV76" i="24"/>
  <c r="CN68" i="24"/>
  <c r="DV60" i="24"/>
  <c r="DR60" i="24"/>
  <c r="CN52" i="24"/>
  <c r="DE43" i="24"/>
  <c r="DQ43" i="24"/>
  <c r="DD43" i="24"/>
  <c r="DP43" i="24"/>
  <c r="EC43" i="24"/>
  <c r="DC43" i="24"/>
  <c r="DE35" i="24"/>
  <c r="DQ35" i="24"/>
  <c r="BP35" i="24"/>
  <c r="DZ35" i="24"/>
  <c r="DR35" i="24"/>
  <c r="BD35" i="24"/>
  <c r="DB35" i="24"/>
  <c r="DN35" i="24"/>
  <c r="DE27" i="24"/>
  <c r="DQ27" i="24"/>
  <c r="BP27" i="24"/>
  <c r="DZ27" i="24"/>
  <c r="DE52" i="24"/>
  <c r="DQ52" i="24"/>
  <c r="DZ52" i="24"/>
  <c r="BP52" i="24"/>
  <c r="EH52" i="24"/>
  <c r="DW52" i="24"/>
  <c r="EF27" i="24"/>
  <c r="DG27" i="24"/>
  <c r="DS77" i="24"/>
  <c r="DG77" i="24"/>
  <c r="DE71" i="24"/>
  <c r="DQ71" i="24"/>
  <c r="DT63" i="24"/>
  <c r="DH63" i="24"/>
  <c r="DI55" i="24"/>
  <c r="DU55" i="24"/>
  <c r="DF86" i="24"/>
  <c r="DR86" i="24"/>
  <c r="CB78" i="24"/>
  <c r="DG37" i="24"/>
  <c r="DS37" i="24"/>
  <c r="DI36" i="24"/>
  <c r="DU36" i="24"/>
  <c r="DF36" i="24"/>
  <c r="DR36" i="24"/>
  <c r="DP92" i="24"/>
  <c r="DD92" i="24"/>
  <c r="DP84" i="24"/>
  <c r="DD84" i="24"/>
  <c r="BP68" i="24"/>
  <c r="DZ68" i="24"/>
  <c r="BZ102" i="24"/>
  <c r="BZ17" i="24" s="1"/>
  <c r="DT19" i="24"/>
  <c r="BX102" i="24"/>
  <c r="BX17" i="24" s="1"/>
  <c r="EG95" i="24"/>
  <c r="DN63" i="24"/>
  <c r="CB63" i="24"/>
  <c r="DN38" i="24"/>
  <c r="BD38" i="24"/>
  <c r="DB38" i="24"/>
  <c r="EA78" i="24"/>
  <c r="DP78" i="24"/>
  <c r="DD78" i="24"/>
  <c r="DH62" i="24"/>
  <c r="DT62" i="24"/>
  <c r="DV54" i="24"/>
  <c r="DJ54" i="24"/>
  <c r="DD29" i="24"/>
  <c r="DC53" i="24"/>
  <c r="DO53" i="24"/>
  <c r="DT39" i="24"/>
  <c r="DH39" i="24"/>
  <c r="CN43" i="24"/>
  <c r="DS69" i="24"/>
  <c r="DG69" i="24"/>
  <c r="DZ99" i="24"/>
  <c r="BP99" i="24"/>
  <c r="DU99" i="24"/>
  <c r="DI99" i="24"/>
  <c r="DN91" i="24"/>
  <c r="DB91" i="24"/>
  <c r="BD91" i="24"/>
  <c r="BP75" i="24"/>
  <c r="DZ75" i="24"/>
  <c r="DZ42" i="24"/>
  <c r="BP42" i="24"/>
  <c r="DC42" i="24"/>
  <c r="DO42" i="24"/>
  <c r="DS42" i="24"/>
  <c r="DG42" i="24"/>
  <c r="DI22" i="24"/>
  <c r="DU22" i="24"/>
  <c r="DE22" i="24"/>
  <c r="DQ22" i="24"/>
  <c r="BP22" i="24"/>
  <c r="DZ22" i="24"/>
  <c r="DO98" i="24"/>
  <c r="DC98" i="24"/>
  <c r="DH98" i="24"/>
  <c r="DT98" i="24"/>
  <c r="DV82" i="24"/>
  <c r="DJ82" i="24"/>
  <c r="DD74" i="24"/>
  <c r="DP74" i="24"/>
  <c r="DI58" i="24"/>
  <c r="DU58" i="24"/>
  <c r="DU50" i="24"/>
  <c r="DI50" i="24"/>
  <c r="DZ81" i="24"/>
  <c r="CN81" i="24"/>
  <c r="DZ57" i="24"/>
  <c r="CN57" i="24"/>
  <c r="DZ96" i="24"/>
  <c r="BP96" i="24"/>
  <c r="DI88" i="24"/>
  <c r="DU88" i="24"/>
  <c r="ED80" i="24"/>
  <c r="DP80" i="24"/>
  <c r="DD80" i="24"/>
  <c r="DH72" i="24"/>
  <c r="CN47" i="24"/>
  <c r="DB39" i="24"/>
  <c r="CB39" i="24"/>
  <c r="EF69" i="24"/>
  <c r="M1100" i="33"/>
  <c r="M684" i="33"/>
  <c r="J1916" i="33"/>
  <c r="D2472" i="33"/>
  <c r="DV83" i="24"/>
  <c r="CB42" i="24"/>
  <c r="DR34" i="24"/>
  <c r="DF34" i="24"/>
  <c r="EB90" i="24"/>
  <c r="BD90" i="24"/>
  <c r="DB90" i="24"/>
  <c r="DN90" i="24"/>
  <c r="CB50" i="24"/>
  <c r="EH41" i="24"/>
  <c r="ED93" i="24"/>
  <c r="DU65" i="24"/>
  <c r="DI65" i="24"/>
  <c r="DI97" i="24"/>
  <c r="DU97" i="24"/>
  <c r="DJ73" i="24"/>
  <c r="DV73" i="24"/>
  <c r="DW73" i="24"/>
  <c r="EA44" i="24"/>
  <c r="EF92" i="24"/>
  <c r="CN84" i="24"/>
  <c r="DZ60" i="24"/>
  <c r="CN60" i="24"/>
  <c r="EE27" i="24"/>
  <c r="EA27" i="24"/>
  <c r="C38" i="34"/>
  <c r="C875" i="33"/>
  <c r="DK101" i="24"/>
  <c r="DW101" i="24"/>
  <c r="DV101" i="24"/>
  <c r="DJ101" i="24"/>
  <c r="DI101" i="24"/>
  <c r="DU101" i="24"/>
  <c r="DE101" i="24"/>
  <c r="DQ101" i="24"/>
  <c r="DE77" i="24"/>
  <c r="DQ77" i="24"/>
  <c r="DB77" i="24"/>
  <c r="DN77" i="24"/>
  <c r="BD77" i="24"/>
  <c r="DC77" i="24"/>
  <c r="DO77" i="24"/>
  <c r="DF61" i="24"/>
  <c r="DR61" i="24"/>
  <c r="EA61" i="24"/>
  <c r="DI61" i="24"/>
  <c r="DU61" i="24"/>
  <c r="BP19" i="24"/>
  <c r="DZ19" i="24"/>
  <c r="BF102" i="24"/>
  <c r="BF17" i="24" s="1"/>
  <c r="DQ19" i="24"/>
  <c r="DE19" i="24"/>
  <c r="AW102" i="24"/>
  <c r="AW17" i="24" s="1"/>
  <c r="BK102" i="24"/>
  <c r="BK17" i="24" s="1"/>
  <c r="DW19" i="24"/>
  <c r="BC102" i="24"/>
  <c r="BC17" i="24" s="1"/>
  <c r="DC19" i="24"/>
  <c r="DO19" i="24"/>
  <c r="AU102" i="24"/>
  <c r="AU17" i="24" s="1"/>
  <c r="M492" i="33"/>
  <c r="M1204" i="33"/>
  <c r="M1448" i="33"/>
  <c r="M2560" i="33"/>
  <c r="G1916" i="33"/>
  <c r="M1908" i="33"/>
  <c r="L2472" i="33"/>
  <c r="L1916" i="33"/>
  <c r="DJ95" i="24"/>
  <c r="DV95" i="24"/>
  <c r="EA87" i="24"/>
  <c r="BP87" i="24"/>
  <c r="DZ87" i="24"/>
  <c r="DB87" i="24"/>
  <c r="BD87" i="24"/>
  <c r="DF79" i="24"/>
  <c r="DR79" i="24"/>
  <c r="DQ79" i="24"/>
  <c r="DE79" i="24"/>
  <c r="DZ71" i="24"/>
  <c r="BP71" i="24"/>
  <c r="DO71" i="24"/>
  <c r="DC71" i="24"/>
  <c r="DW71" i="24"/>
  <c r="DK71" i="24"/>
  <c r="DN71" i="24"/>
  <c r="BD71" i="24"/>
  <c r="BP63" i="24"/>
  <c r="DZ63" i="24"/>
  <c r="DK63" i="24"/>
  <c r="DW63" i="24"/>
  <c r="DF55" i="24"/>
  <c r="DR55" i="24"/>
  <c r="DJ55" i="24"/>
  <c r="DV55" i="24"/>
  <c r="DD46" i="24"/>
  <c r="EB46" i="24"/>
  <c r="CN46" i="24"/>
  <c r="DP38" i="24"/>
  <c r="CN38" i="24"/>
  <c r="CB38" i="24"/>
  <c r="DE30" i="24"/>
  <c r="DQ30" i="24"/>
  <c r="DB30" i="24"/>
  <c r="DN30" i="24"/>
  <c r="BD30" i="24"/>
  <c r="EI30" i="24"/>
  <c r="DP30" i="24"/>
  <c r="EH86" i="24"/>
  <c r="DS86" i="24"/>
  <c r="DG86" i="24"/>
  <c r="DW86" i="24"/>
  <c r="DK86" i="24"/>
  <c r="CN62" i="24"/>
  <c r="CN54" i="24"/>
  <c r="DU45" i="24"/>
  <c r="DI45" i="24"/>
  <c r="DC45" i="24"/>
  <c r="DO45" i="24"/>
  <c r="DG45" i="24"/>
  <c r="DS45" i="24"/>
  <c r="DK45" i="24"/>
  <c r="DW45" i="24"/>
  <c r="DH37" i="24"/>
  <c r="DT37" i="24"/>
  <c r="DT29" i="24"/>
  <c r="CN93" i="24"/>
  <c r="DC93" i="24"/>
  <c r="DK93" i="24"/>
  <c r="CN65" i="24"/>
  <c r="EC65" i="24"/>
  <c r="DZ36" i="24"/>
  <c r="BP36" i="24"/>
  <c r="EB36" i="24"/>
  <c r="DS36" i="24"/>
  <c r="DG36" i="24"/>
  <c r="DC36" i="24"/>
  <c r="DO36" i="24"/>
  <c r="DJ36" i="24"/>
  <c r="DV36" i="24"/>
  <c r="DO97" i="24"/>
  <c r="CN97" i="24"/>
  <c r="CN73" i="24"/>
  <c r="DZ44" i="24"/>
  <c r="BP44" i="24"/>
  <c r="DG44" i="24"/>
  <c r="DS44" i="24"/>
  <c r="DC44" i="24"/>
  <c r="DO44" i="24"/>
  <c r="DB44" i="24"/>
  <c r="BD44" i="24"/>
  <c r="DN44" i="24"/>
  <c r="DI100" i="24"/>
  <c r="DU100" i="24"/>
  <c r="DO100" i="24"/>
  <c r="DC100" i="24"/>
  <c r="DE100" i="24"/>
  <c r="DQ100" i="24"/>
  <c r="DC92" i="24"/>
  <c r="DO92" i="24"/>
  <c r="DW92" i="24"/>
  <c r="DK92" i="24"/>
  <c r="EF84" i="24"/>
  <c r="DZ76" i="24"/>
  <c r="BP76" i="24"/>
  <c r="EF76" i="24"/>
  <c r="EH68" i="24"/>
  <c r="DU68" i="24"/>
  <c r="DI68" i="24"/>
  <c r="DT68" i="24"/>
  <c r="DH68" i="24"/>
  <c r="CB35" i="24"/>
  <c r="DG35" i="24"/>
  <c r="DH101" i="24"/>
  <c r="DD101" i="24"/>
  <c r="EC61" i="24"/>
  <c r="DI40" i="24"/>
  <c r="DU40" i="24"/>
  <c r="DK40" i="24"/>
  <c r="DW40" i="24"/>
  <c r="EC40" i="24"/>
  <c r="DF40" i="24"/>
  <c r="DN40" i="24"/>
  <c r="BD40" i="24"/>
  <c r="DB40" i="24"/>
  <c r="EG19" i="24"/>
  <c r="CK102" i="24"/>
  <c r="CK17" i="24" s="1"/>
  <c r="EB19" i="24"/>
  <c r="CF102" i="24"/>
  <c r="CF17" i="24" s="1"/>
  <c r="BV102" i="24"/>
  <c r="BV17" i="24" s="1"/>
  <c r="CB19" i="24"/>
  <c r="BR102" i="24"/>
  <c r="BR17" i="24" s="1"/>
  <c r="EA19" i="24"/>
  <c r="CE102" i="24"/>
  <c r="CE17" i="24" s="1"/>
  <c r="M388" i="33"/>
  <c r="M2108" i="33"/>
  <c r="M632" i="33"/>
  <c r="M2454" i="33"/>
  <c r="DH95" i="24"/>
  <c r="CN95" i="24"/>
  <c r="EC87" i="24"/>
  <c r="DS87" i="24"/>
  <c r="DO87" i="24"/>
  <c r="EA79" i="24"/>
  <c r="EG79" i="24"/>
  <c r="CN79" i="24"/>
  <c r="DK79" i="24"/>
  <c r="DT71" i="24"/>
  <c r="CN71" i="24"/>
  <c r="EG63" i="24"/>
  <c r="EB63" i="24"/>
  <c r="DJ63" i="24"/>
  <c r="DD55" i="24"/>
  <c r="EB55" i="24"/>
  <c r="EI55" i="24"/>
  <c r="DQ46" i="24"/>
  <c r="DE46" i="24"/>
  <c r="DN46" i="24"/>
  <c r="BD46" i="24"/>
  <c r="DB46" i="24"/>
  <c r="DG46" i="24"/>
  <c r="DQ38" i="24"/>
  <c r="DE38" i="24"/>
  <c r="DI38" i="24"/>
  <c r="DU38" i="24"/>
  <c r="DT38" i="24"/>
  <c r="EH30" i="24"/>
  <c r="CN30" i="24"/>
  <c r="DV30" i="24"/>
  <c r="DQ94" i="24"/>
  <c r="DE94" i="24"/>
  <c r="DD94" i="24"/>
  <c r="DP94" i="24"/>
  <c r="DH94" i="24"/>
  <c r="DT94" i="24"/>
  <c r="EC94" i="24"/>
  <c r="EG94" i="24"/>
  <c r="DI86" i="24"/>
  <c r="DQ86" i="24"/>
  <c r="EE78" i="24"/>
  <c r="EG78" i="24"/>
  <c r="DJ78" i="24"/>
  <c r="DV78" i="24"/>
  <c r="DI78" i="24"/>
  <c r="DU78" i="24"/>
  <c r="DG78" i="24"/>
  <c r="DJ70" i="24"/>
  <c r="DV70" i="24"/>
  <c r="EH70" i="24"/>
  <c r="BD70" i="24"/>
  <c r="DN70" i="24"/>
  <c r="DB70" i="24"/>
  <c r="BP70" i="24"/>
  <c r="DZ70" i="24"/>
  <c r="DC70" i="24"/>
  <c r="DJ62" i="24"/>
  <c r="DV62" i="24"/>
  <c r="DI62" i="24"/>
  <c r="DU62" i="24"/>
  <c r="EH62" i="24"/>
  <c r="ED62" i="24"/>
  <c r="EB54" i="24"/>
  <c r="EI54" i="24"/>
  <c r="DS54" i="24"/>
  <c r="DG54" i="24"/>
  <c r="DC54" i="24"/>
  <c r="DO54" i="24"/>
  <c r="ED45" i="24"/>
  <c r="DT45" i="24"/>
  <c r="EH45" i="24"/>
  <c r="EI37" i="24"/>
  <c r="DC29" i="24"/>
  <c r="DO29" i="24"/>
  <c r="DU29" i="24"/>
  <c r="DI29" i="24"/>
  <c r="EB29" i="24"/>
  <c r="DG29" i="24"/>
  <c r="DS29" i="24"/>
  <c r="DK29" i="24"/>
  <c r="DW29" i="24"/>
  <c r="DS81" i="24"/>
  <c r="DG81" i="24"/>
  <c r="DW81" i="24"/>
  <c r="DK81" i="24"/>
  <c r="DS53" i="24"/>
  <c r="DG53" i="24"/>
  <c r="DK53" i="24"/>
  <c r="DW53" i="24"/>
  <c r="DI57" i="24"/>
  <c r="DU57" i="24"/>
  <c r="DT57" i="24"/>
  <c r="DH57" i="24"/>
  <c r="DS57" i="24"/>
  <c r="DG57" i="24"/>
  <c r="EC96" i="24"/>
  <c r="DW88" i="24"/>
  <c r="EA80" i="24"/>
  <c r="EH80" i="24"/>
  <c r="CB72" i="24"/>
  <c r="CB64" i="24"/>
  <c r="CB56" i="24"/>
  <c r="DZ47" i="24"/>
  <c r="BP47" i="24"/>
  <c r="DE47" i="24"/>
  <c r="DQ47" i="24"/>
  <c r="DZ39" i="24"/>
  <c r="BP39" i="24"/>
  <c r="BD39" i="24"/>
  <c r="DE39" i="24"/>
  <c r="DQ39" i="24"/>
  <c r="DZ31" i="24"/>
  <c r="BP31" i="24"/>
  <c r="DE31" i="24"/>
  <c r="DQ31" i="24"/>
  <c r="EF43" i="24"/>
  <c r="EB43" i="24"/>
  <c r="DT89" i="24"/>
  <c r="DH89" i="24"/>
  <c r="DG89" i="24"/>
  <c r="DS89" i="24"/>
  <c r="DO89" i="24"/>
  <c r="DC89" i="24"/>
  <c r="DU69" i="24"/>
  <c r="DI69" i="24"/>
  <c r="BP69" i="24"/>
  <c r="DZ69" i="24"/>
  <c r="CN48" i="24"/>
  <c r="CB32" i="24"/>
  <c r="M284" i="33"/>
  <c r="M336" i="33"/>
  <c r="M1898" i="33"/>
  <c r="M232" i="33"/>
  <c r="DV99" i="24"/>
  <c r="DJ99" i="24"/>
  <c r="DF99" i="24"/>
  <c r="DR99" i="24"/>
  <c r="DN99" i="24"/>
  <c r="DB99" i="24"/>
  <c r="BD99" i="24"/>
  <c r="DD91" i="24"/>
  <c r="DP91" i="24"/>
  <c r="DS91" i="24"/>
  <c r="DG91" i="24"/>
  <c r="DP83" i="24"/>
  <c r="DD83" i="24"/>
  <c r="DO83" i="24"/>
  <c r="DC83" i="24"/>
  <c r="EB75" i="24"/>
  <c r="DG75" i="24"/>
  <c r="DS75" i="24"/>
  <c r="DH75" i="24"/>
  <c r="DT75" i="24"/>
  <c r="DE67" i="24"/>
  <c r="DQ67" i="24"/>
  <c r="DV67" i="24"/>
  <c r="DJ67" i="24"/>
  <c r="DO67" i="24"/>
  <c r="DC67" i="24"/>
  <c r="DI59" i="24"/>
  <c r="DU59" i="24"/>
  <c r="DP59" i="24"/>
  <c r="DD59" i="24"/>
  <c r="DJ59" i="24"/>
  <c r="DV59" i="24"/>
  <c r="DB51" i="24"/>
  <c r="DN51" i="24"/>
  <c r="BD51" i="24"/>
  <c r="DJ51" i="24"/>
  <c r="DV51" i="24"/>
  <c r="DE51" i="24"/>
  <c r="DQ51" i="24"/>
  <c r="ED42" i="24"/>
  <c r="EC34" i="24"/>
  <c r="DH22" i="24"/>
  <c r="DT22" i="24"/>
  <c r="DR22" i="24"/>
  <c r="DF22" i="24"/>
  <c r="DN22" i="24"/>
  <c r="BD22" i="24"/>
  <c r="DB22" i="24"/>
  <c r="EI98" i="24"/>
  <c r="DV98" i="24"/>
  <c r="DJ98" i="24"/>
  <c r="BP98" i="24"/>
  <c r="DZ98" i="24"/>
  <c r="DS98" i="24"/>
  <c r="DG98" i="24"/>
  <c r="DW98" i="24"/>
  <c r="DK98" i="24"/>
  <c r="CN90" i="24"/>
  <c r="BD82" i="24"/>
  <c r="DB82" i="24"/>
  <c r="DN82" i="24"/>
  <c r="ED82" i="24"/>
  <c r="DU82" i="24"/>
  <c r="DI82" i="24"/>
  <c r="BP74" i="24"/>
  <c r="DZ74" i="24"/>
  <c r="EH66" i="24"/>
  <c r="BD66" i="24"/>
  <c r="DB66" i="24"/>
  <c r="DN66" i="24"/>
  <c r="BP66" i="24"/>
  <c r="DZ66" i="24"/>
  <c r="EA58" i="24"/>
  <c r="DF58" i="24"/>
  <c r="DR58" i="24"/>
  <c r="DB58" i="24"/>
  <c r="BD58" i="24"/>
  <c r="DN58" i="24"/>
  <c r="EF50" i="24"/>
  <c r="DH50" i="24"/>
  <c r="DT50" i="24"/>
  <c r="EH50" i="24"/>
  <c r="BP41" i="24"/>
  <c r="DZ41" i="24"/>
  <c r="EF41" i="24"/>
  <c r="DG41" i="24"/>
  <c r="DS41" i="24"/>
  <c r="DK41" i="24"/>
  <c r="DW41" i="24"/>
  <c r="DV33" i="24"/>
  <c r="DJ33" i="24"/>
  <c r="DQ33" i="24"/>
  <c r="DE33" i="24"/>
  <c r="BD33" i="24"/>
  <c r="DB33" i="24"/>
  <c r="DN33" i="24"/>
  <c r="BP33" i="24"/>
  <c r="BP21" i="24"/>
  <c r="DZ21" i="24"/>
  <c r="DO21" i="24"/>
  <c r="DC21" i="24"/>
  <c r="DD21" i="24"/>
  <c r="DP21" i="24"/>
  <c r="DV81" i="24"/>
  <c r="CB81" i="24"/>
  <c r="DZ53" i="24"/>
  <c r="CN53" i="24"/>
  <c r="ED53" i="24"/>
  <c r="EC85" i="24"/>
  <c r="BP85" i="24"/>
  <c r="DZ85" i="24"/>
  <c r="DC85" i="24"/>
  <c r="DO85" i="24"/>
  <c r="BP28" i="24"/>
  <c r="DZ28" i="24"/>
  <c r="DH28" i="24"/>
  <c r="DT28" i="24"/>
  <c r="EF28" i="24"/>
  <c r="BD28" i="24"/>
  <c r="DB28" i="24"/>
  <c r="DI96" i="24"/>
  <c r="DU96" i="24"/>
  <c r="DD96" i="24"/>
  <c r="EG96" i="24"/>
  <c r="DQ96" i="24"/>
  <c r="DE96" i="24"/>
  <c r="DW96" i="24"/>
  <c r="DK96" i="24"/>
  <c r="DP88" i="24"/>
  <c r="DD88" i="24"/>
  <c r="EC88" i="24"/>
  <c r="BD88" i="24"/>
  <c r="DB88" i="24"/>
  <c r="EC80" i="24"/>
  <c r="DE80" i="24"/>
  <c r="DQ80" i="24"/>
  <c r="DJ80" i="24"/>
  <c r="DV80" i="24"/>
  <c r="BD80" i="24"/>
  <c r="DN80" i="24"/>
  <c r="DG72" i="24"/>
  <c r="DS72" i="24"/>
  <c r="DW72" i="24"/>
  <c r="DK72" i="24"/>
  <c r="EB72" i="24"/>
  <c r="DO72" i="24"/>
  <c r="DC72" i="24"/>
  <c r="EF64" i="24"/>
  <c r="DG64" i="24"/>
  <c r="DS64" i="24"/>
  <c r="DK64" i="24"/>
  <c r="DW64" i="24"/>
  <c r="EB64" i="24"/>
  <c r="EC56" i="24"/>
  <c r="DP56" i="24"/>
  <c r="DD56" i="24"/>
  <c r="DW56" i="24"/>
  <c r="DK56" i="24"/>
  <c r="EB56" i="24"/>
  <c r="DS56" i="24"/>
  <c r="DG56" i="24"/>
  <c r="EI47" i="24"/>
  <c r="DN47" i="24"/>
  <c r="CB47" i="24"/>
  <c r="EI39" i="24"/>
  <c r="EE39" i="24"/>
  <c r="EA39" i="24"/>
  <c r="DF31" i="24"/>
  <c r="DB31" i="24"/>
  <c r="CB31" i="24"/>
  <c r="BD60" i="24"/>
  <c r="DB60" i="24"/>
  <c r="DN60" i="24"/>
  <c r="EE89" i="24"/>
  <c r="DO69" i="24"/>
  <c r="EG69" i="24"/>
  <c r="EA69" i="24"/>
  <c r="BP48" i="24"/>
  <c r="DZ48" i="24"/>
  <c r="DJ48" i="24"/>
  <c r="DV48" i="24"/>
  <c r="EC48" i="24"/>
  <c r="DR48" i="24"/>
  <c r="DF48" i="24"/>
  <c r="EA48" i="24"/>
  <c r="DH32" i="24"/>
  <c r="DT32" i="24"/>
  <c r="DK32" i="24"/>
  <c r="DW32" i="24"/>
  <c r="DZ32" i="24"/>
  <c r="BP32" i="24"/>
  <c r="DB32" i="24"/>
  <c r="BD32" i="24"/>
  <c r="DN32" i="24"/>
  <c r="M2316" i="33"/>
  <c r="E1916" i="33"/>
  <c r="H2472" i="33"/>
  <c r="DP99" i="24"/>
  <c r="EC99" i="24"/>
  <c r="CB91" i="24"/>
  <c r="DG83" i="24"/>
  <c r="EF83" i="24"/>
  <c r="EI83" i="24"/>
  <c r="EI75" i="24"/>
  <c r="CN67" i="24"/>
  <c r="EF67" i="24"/>
  <c r="DR67" i="24"/>
  <c r="EC59" i="24"/>
  <c r="EH59" i="24"/>
  <c r="EB59" i="24"/>
  <c r="EC51" i="24"/>
  <c r="DC51" i="24"/>
  <c r="CN51" i="24"/>
  <c r="EI51" i="24"/>
  <c r="DP42" i="24"/>
  <c r="EH42" i="24"/>
  <c r="EE42" i="24"/>
  <c r="ED34" i="24"/>
  <c r="EG34" i="24"/>
  <c r="DJ34" i="24"/>
  <c r="CB22" i="24"/>
  <c r="CN98" i="24"/>
  <c r="CB98" i="24"/>
  <c r="EI90" i="24"/>
  <c r="DJ90" i="24"/>
  <c r="DV90" i="24"/>
  <c r="DZ90" i="24"/>
  <c r="BP90" i="24"/>
  <c r="DD90" i="24"/>
  <c r="DP90" i="24"/>
  <c r="DT90" i="24"/>
  <c r="DH90" i="24"/>
  <c r="EB82" i="24"/>
  <c r="CB82" i="24"/>
  <c r="DS82" i="24"/>
  <c r="DO82" i="24"/>
  <c r="DW74" i="24"/>
  <c r="DC74" i="24"/>
  <c r="EB66" i="24"/>
  <c r="DH58" i="24"/>
  <c r="DD58" i="24"/>
  <c r="EA41" i="24"/>
  <c r="ED41" i="24"/>
  <c r="DP41" i="24"/>
  <c r="ED33" i="24"/>
  <c r="DN21" i="24"/>
  <c r="CB21" i="24"/>
  <c r="EE21" i="24"/>
  <c r="CN21" i="24"/>
  <c r="DE93" i="24"/>
  <c r="DQ93" i="24"/>
  <c r="EG93" i="24"/>
  <c r="BD93" i="24"/>
  <c r="DB93" i="24"/>
  <c r="DJ93" i="24"/>
  <c r="DV93" i="24"/>
  <c r="DJ65" i="24"/>
  <c r="DV65" i="24"/>
  <c r="EI65" i="24"/>
  <c r="EE65" i="24"/>
  <c r="EA65" i="24"/>
  <c r="DT65" i="24"/>
  <c r="DD97" i="24"/>
  <c r="DP97" i="24"/>
  <c r="DG97" i="24"/>
  <c r="DS97" i="24"/>
  <c r="DJ97" i="24"/>
  <c r="DB73" i="24"/>
  <c r="BD73" i="24"/>
  <c r="DN73" i="24"/>
  <c r="DI73" i="24"/>
  <c r="DU73" i="24"/>
  <c r="DP73" i="24"/>
  <c r="EH44" i="24"/>
  <c r="CN44" i="24"/>
  <c r="CN92" i="24"/>
  <c r="CB76" i="24"/>
  <c r="EA76" i="24"/>
  <c r="CN76" i="24"/>
  <c r="EG76" i="24"/>
  <c r="DU60" i="24"/>
  <c r="CB60" i="24"/>
  <c r="DV52" i="24"/>
  <c r="DT43" i="24"/>
  <c r="DH43" i="24"/>
  <c r="DZ43" i="24"/>
  <c r="BP43" i="24"/>
  <c r="DR43" i="24"/>
  <c r="DB43" i="24"/>
  <c r="BD43" i="24"/>
  <c r="DS43" i="24"/>
  <c r="DH35" i="24"/>
  <c r="DT35" i="24"/>
  <c r="EG35" i="24"/>
  <c r="DK35" i="24"/>
  <c r="DJ35" i="24"/>
  <c r="DH27" i="24"/>
  <c r="DT27" i="24"/>
  <c r="BD27" i="24"/>
  <c r="DN27" i="24"/>
  <c r="DH52" i="24"/>
  <c r="DT52" i="24"/>
  <c r="EG52" i="24"/>
  <c r="DC52" i="24"/>
  <c r="DO27" i="24"/>
  <c r="EB27" i="24"/>
  <c r="DW27" i="24"/>
  <c r="DV27" i="24"/>
  <c r="E544" i="33"/>
  <c r="L544" i="33"/>
  <c r="D544" i="33"/>
  <c r="K544" i="33"/>
  <c r="M536" i="33"/>
  <c r="H544" i="33"/>
  <c r="C544" i="33"/>
  <c r="G544" i="33"/>
  <c r="F544" i="33"/>
  <c r="I544" i="33"/>
  <c r="M4236" i="33"/>
  <c r="E4244" i="33"/>
  <c r="M4226" i="33"/>
  <c r="M526" i="33"/>
  <c r="G4244" i="33"/>
  <c r="F4244" i="33"/>
  <c r="K4244" i="33"/>
  <c r="M1248" i="33"/>
  <c r="L4244" i="33"/>
  <c r="D4244" i="33"/>
  <c r="I4244" i="33"/>
  <c r="C4244" i="33"/>
  <c r="J4244" i="33"/>
  <c r="H4244" i="33"/>
  <c r="F575" i="34"/>
  <c r="F557" i="34"/>
  <c r="K2630" i="33"/>
  <c r="K4260" i="33" s="1"/>
  <c r="H575" i="34"/>
  <c r="E575" i="34"/>
  <c r="C557" i="34"/>
  <c r="M567" i="34"/>
  <c r="G575" i="34"/>
  <c r="G557" i="34"/>
  <c r="D575" i="34"/>
  <c r="D557" i="34"/>
  <c r="J2630" i="33"/>
  <c r="J4260" i="33" s="1"/>
  <c r="L2630" i="33"/>
  <c r="L4260" i="33" s="1"/>
  <c r="K1256" i="33"/>
  <c r="I2630" i="33"/>
  <c r="I4260" i="33" s="1"/>
  <c r="M2604" i="33"/>
  <c r="L1256" i="33"/>
  <c r="AC17" i="31"/>
  <c r="I1256" i="33"/>
  <c r="J1256" i="33"/>
  <c r="M2594" i="33"/>
  <c r="E1256" i="33"/>
  <c r="E1238" i="33"/>
  <c r="C1238" i="33"/>
  <c r="C2630" i="33" s="1"/>
  <c r="C4260" i="33" s="1"/>
  <c r="C2640" i="33"/>
  <c r="C4270" i="33" s="1"/>
  <c r="G1256" i="33"/>
  <c r="G1238" i="33"/>
  <c r="D1256" i="33"/>
  <c r="D1238" i="33"/>
  <c r="H1238" i="33"/>
  <c r="H1256" i="33"/>
  <c r="F1238" i="33"/>
  <c r="F1256" i="33"/>
  <c r="I111" i="33"/>
  <c r="I527" i="33" s="1"/>
  <c r="AU17" i="31"/>
  <c r="C111" i="33"/>
  <c r="C527" i="33" s="1"/>
  <c r="AI50" i="31"/>
  <c r="C121" i="33"/>
  <c r="C537" i="33" s="1"/>
  <c r="D68" i="25"/>
  <c r="C68" i="25"/>
  <c r="J68" i="25"/>
  <c r="I68" i="25"/>
  <c r="I58" i="25"/>
  <c r="C58" i="25"/>
  <c r="J58" i="25"/>
  <c r="G58" i="25"/>
  <c r="F58" i="25"/>
  <c r="D58" i="25"/>
  <c r="F68" i="25"/>
  <c r="E58" i="25"/>
  <c r="K68" i="25"/>
  <c r="H58" i="25"/>
  <c r="E68" i="25"/>
  <c r="H68" i="25"/>
  <c r="G68" i="25"/>
  <c r="L68" i="25"/>
  <c r="K58" i="25"/>
  <c r="L58" i="25"/>
  <c r="M128" i="33"/>
  <c r="AO17" i="31"/>
  <c r="S17" i="31"/>
  <c r="S50" i="31" s="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AH18"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151" i="22"/>
  <c r="F100" i="34" l="1"/>
  <c r="F2153" i="33"/>
  <c r="F2465" i="33" s="1"/>
  <c r="E90" i="34"/>
  <c r="E2143" i="33"/>
  <c r="D90" i="34"/>
  <c r="D2143" i="33"/>
  <c r="L90" i="34"/>
  <c r="L2143" i="33"/>
  <c r="F90" i="34"/>
  <c r="F2143" i="33"/>
  <c r="G100" i="34"/>
  <c r="G2153" i="33"/>
  <c r="G2465" i="33" s="1"/>
  <c r="J90" i="34"/>
  <c r="J2143" i="33"/>
  <c r="K100" i="34"/>
  <c r="K2153" i="33"/>
  <c r="K2465" i="33" s="1"/>
  <c r="I100" i="34"/>
  <c r="I2153" i="33"/>
  <c r="I2465" i="33" s="1"/>
  <c r="H100" i="34"/>
  <c r="H2153" i="33"/>
  <c r="H2465" i="33" s="1"/>
  <c r="G90" i="34"/>
  <c r="G2143" i="33"/>
  <c r="K90" i="34"/>
  <c r="K108" i="34" s="1"/>
  <c r="K2143" i="33"/>
  <c r="C2465" i="33"/>
  <c r="C2161" i="33"/>
  <c r="C2455" i="33"/>
  <c r="E100" i="34"/>
  <c r="E2153" i="33"/>
  <c r="E2465" i="33" s="1"/>
  <c r="H90" i="34"/>
  <c r="H2143" i="33"/>
  <c r="J100" i="34"/>
  <c r="J108" i="34" s="1"/>
  <c r="J2153" i="33"/>
  <c r="J2465" i="33" s="1"/>
  <c r="D100" i="34"/>
  <c r="D2153" i="33"/>
  <c r="D2465" i="33" s="1"/>
  <c r="L100" i="34"/>
  <c r="L108" i="34" s="1"/>
  <c r="L2153" i="33"/>
  <c r="L2465" i="33" s="1"/>
  <c r="I90" i="34"/>
  <c r="I108" i="34" s="1"/>
  <c r="I2143" i="33"/>
  <c r="F108" i="34"/>
  <c r="EJ91" i="24"/>
  <c r="EJ36" i="24"/>
  <c r="DL60" i="24"/>
  <c r="DX80" i="24"/>
  <c r="DL28" i="24"/>
  <c r="DL30" i="24"/>
  <c r="EJ71" i="24"/>
  <c r="EJ57" i="24"/>
  <c r="EJ43" i="24"/>
  <c r="DX33" i="24"/>
  <c r="DL43" i="24"/>
  <c r="EJ48" i="24"/>
  <c r="DL80" i="24"/>
  <c r="EJ28" i="24"/>
  <c r="EJ85" i="24"/>
  <c r="EJ21" i="24"/>
  <c r="DL33" i="24"/>
  <c r="EJ50" i="24"/>
  <c r="DL70" i="24"/>
  <c r="EJ79" i="24"/>
  <c r="EJ77" i="24"/>
  <c r="EJ32" i="24"/>
  <c r="EJ53" i="24"/>
  <c r="EJ74" i="24"/>
  <c r="DL87" i="24"/>
  <c r="DX93" i="24"/>
  <c r="EJ98" i="24"/>
  <c r="EJ22" i="24"/>
  <c r="EJ73" i="24"/>
  <c r="DX34" i="24"/>
  <c r="EJ61" i="24"/>
  <c r="EJ38" i="24"/>
  <c r="EJ40" i="24"/>
  <c r="EJ37" i="24"/>
  <c r="DX91" i="24"/>
  <c r="EJ99" i="24"/>
  <c r="DX63" i="24"/>
  <c r="EJ72" i="24"/>
  <c r="DL42" i="24"/>
  <c r="DX73" i="24"/>
  <c r="DL93" i="24"/>
  <c r="DX21" i="24"/>
  <c r="DL56" i="24"/>
  <c r="DL58" i="24"/>
  <c r="EJ66" i="24"/>
  <c r="DL22" i="24"/>
  <c r="DX44" i="24"/>
  <c r="DL36" i="24"/>
  <c r="DX77" i="24"/>
  <c r="F48" i="34"/>
  <c r="F568" i="34" s="1"/>
  <c r="F885" i="33"/>
  <c r="F1249" i="33" s="1"/>
  <c r="E38" i="34"/>
  <c r="E875" i="33"/>
  <c r="D38" i="34"/>
  <c r="D875" i="33"/>
  <c r="L38" i="34"/>
  <c r="L875" i="33"/>
  <c r="I38" i="34"/>
  <c r="I875" i="33"/>
  <c r="I1239" i="33" s="1"/>
  <c r="EJ41" i="24"/>
  <c r="DL82" i="24"/>
  <c r="EB102" i="24"/>
  <c r="EB17" i="24" s="1"/>
  <c r="EJ76" i="24"/>
  <c r="EJ44" i="24"/>
  <c r="EJ87" i="24"/>
  <c r="DE102" i="24"/>
  <c r="DE17" i="24" s="1"/>
  <c r="BP102" i="24"/>
  <c r="BP17" i="24" s="1"/>
  <c r="DX90" i="24"/>
  <c r="EJ75" i="24"/>
  <c r="DL38" i="24"/>
  <c r="EJ27" i="24"/>
  <c r="DX35" i="24"/>
  <c r="EJ35" i="24"/>
  <c r="EJ96" i="24"/>
  <c r="DX50" i="24"/>
  <c r="DL55" i="24"/>
  <c r="DP102" i="24"/>
  <c r="DP17" i="24" s="1"/>
  <c r="BD102" i="24"/>
  <c r="BD17" i="24" s="1"/>
  <c r="DX97" i="24"/>
  <c r="DL75" i="24"/>
  <c r="DL57" i="24"/>
  <c r="EJ100" i="24"/>
  <c r="DL100" i="24"/>
  <c r="DR102" i="24"/>
  <c r="DR17" i="24" s="1"/>
  <c r="DL27" i="24"/>
  <c r="DX52" i="24"/>
  <c r="EJ65" i="24"/>
  <c r="EJ93" i="24"/>
  <c r="DL32" i="24"/>
  <c r="EJ64" i="24"/>
  <c r="DX98" i="24"/>
  <c r="EJ54" i="24"/>
  <c r="DL54" i="24"/>
  <c r="DX94" i="24"/>
  <c r="EJ46" i="24"/>
  <c r="DK102" i="24"/>
  <c r="DK17" i="24" s="1"/>
  <c r="DL92" i="24"/>
  <c r="DL86" i="24"/>
  <c r="DL79" i="24"/>
  <c r="EI102" i="24"/>
  <c r="EI17" i="24" s="1"/>
  <c r="DX85" i="24"/>
  <c r="DL59" i="24"/>
  <c r="EJ62" i="24"/>
  <c r="DX78" i="24"/>
  <c r="DG102" i="24"/>
  <c r="DG17" i="24" s="1"/>
  <c r="F38" i="34"/>
  <c r="F875" i="33"/>
  <c r="G48" i="34"/>
  <c r="G885" i="33"/>
  <c r="G1249" i="33" s="1"/>
  <c r="J38" i="34"/>
  <c r="J875" i="33"/>
  <c r="K48" i="34"/>
  <c r="K885" i="33"/>
  <c r="K1249" i="33" s="1"/>
  <c r="I48" i="34"/>
  <c r="I568" i="34" s="1"/>
  <c r="I885" i="33"/>
  <c r="I1249" i="33" s="1"/>
  <c r="DX47" i="24"/>
  <c r="DL46" i="24"/>
  <c r="CB102" i="24"/>
  <c r="CB17" i="24" s="1"/>
  <c r="DX40" i="24"/>
  <c r="DW102" i="24"/>
  <c r="DW17" i="24" s="1"/>
  <c r="DQ102" i="24"/>
  <c r="DQ17" i="24" s="1"/>
  <c r="C893" i="33"/>
  <c r="DL90" i="24"/>
  <c r="EJ68" i="24"/>
  <c r="EJ52" i="24"/>
  <c r="DL35" i="24"/>
  <c r="DX56" i="24"/>
  <c r="EJ88" i="24"/>
  <c r="DL50" i="24"/>
  <c r="DX42" i="24"/>
  <c r="EJ51" i="24"/>
  <c r="DX83" i="24"/>
  <c r="DX31" i="24"/>
  <c r="DX39" i="24"/>
  <c r="DL76" i="24"/>
  <c r="DL63" i="24"/>
  <c r="DH102" i="24"/>
  <c r="DH17" i="24" s="1"/>
  <c r="DX69" i="24"/>
  <c r="EJ78" i="24"/>
  <c r="DX37" i="24"/>
  <c r="DF102" i="24"/>
  <c r="DF17" i="24" s="1"/>
  <c r="DL61" i="24"/>
  <c r="EJ97" i="24"/>
  <c r="DX64" i="24"/>
  <c r="DX72" i="24"/>
  <c r="DL41" i="24"/>
  <c r="DX67" i="24"/>
  <c r="DX43" i="24"/>
  <c r="DX88" i="24"/>
  <c r="DX28" i="24"/>
  <c r="DL53" i="24"/>
  <c r="DL81" i="24"/>
  <c r="EJ29" i="24"/>
  <c r="EF102" i="24"/>
  <c r="EF17" i="24" s="1"/>
  <c r="DL68" i="24"/>
  <c r="DX84" i="24"/>
  <c r="EJ45" i="24"/>
  <c r="DX86" i="24"/>
  <c r="EJ30" i="24"/>
  <c r="DL95" i="24"/>
  <c r="EH102" i="24"/>
  <c r="EH17" i="24" s="1"/>
  <c r="DV102" i="24"/>
  <c r="DV17" i="24" s="1"/>
  <c r="DX101" i="24"/>
  <c r="EJ58" i="24"/>
  <c r="EJ86" i="24"/>
  <c r="DS102" i="24"/>
  <c r="DS17" i="24" s="1"/>
  <c r="H48" i="34"/>
  <c r="H885" i="33"/>
  <c r="H1249" i="33" s="1"/>
  <c r="G38" i="34"/>
  <c r="G875" i="33"/>
  <c r="K38" i="34"/>
  <c r="K875" i="33"/>
  <c r="DX27" i="24"/>
  <c r="DL73" i="24"/>
  <c r="DX32" i="24"/>
  <c r="DX58" i="24"/>
  <c r="DX66" i="24"/>
  <c r="DX22" i="24"/>
  <c r="DX51" i="24"/>
  <c r="DL99" i="24"/>
  <c r="EJ31" i="24"/>
  <c r="DX70" i="24"/>
  <c r="EG102" i="24"/>
  <c r="EG17" i="24" s="1"/>
  <c r="DL44" i="24"/>
  <c r="DX71" i="24"/>
  <c r="DO102" i="24"/>
  <c r="DO17" i="24" s="1"/>
  <c r="DL77" i="24"/>
  <c r="C56" i="34"/>
  <c r="EJ60" i="24"/>
  <c r="DL39" i="24"/>
  <c r="DX38" i="24"/>
  <c r="DL89" i="24"/>
  <c r="EJ56" i="24"/>
  <c r="EJ80" i="24"/>
  <c r="DL74" i="24"/>
  <c r="DL83" i="24"/>
  <c r="DX48" i="24"/>
  <c r="DX89" i="24"/>
  <c r="DX62" i="24"/>
  <c r="M2472" i="33"/>
  <c r="EE102" i="24"/>
  <c r="EE17" i="24" s="1"/>
  <c r="CN102" i="24"/>
  <c r="CN17" i="24" s="1"/>
  <c r="EJ84" i="24"/>
  <c r="DX55" i="24"/>
  <c r="DL19" i="24"/>
  <c r="DB102" i="24"/>
  <c r="DB17" i="24" s="1"/>
  <c r="ED102" i="24"/>
  <c r="ED17" i="24" s="1"/>
  <c r="DL65" i="24"/>
  <c r="DX75" i="24"/>
  <c r="DX57" i="24"/>
  <c r="DL71" i="24"/>
  <c r="DL37" i="24"/>
  <c r="EJ55" i="24"/>
  <c r="DL52" i="24"/>
  <c r="M1916" i="33"/>
  <c r="DL64" i="24"/>
  <c r="DX96" i="24"/>
  <c r="DL98" i="24"/>
  <c r="DL67" i="24"/>
  <c r="EJ67" i="24"/>
  <c r="DL47" i="24"/>
  <c r="DX81" i="24"/>
  <c r="DL29" i="24"/>
  <c r="DX54" i="24"/>
  <c r="DD102" i="24"/>
  <c r="DD17" i="24" s="1"/>
  <c r="DX68" i="24"/>
  <c r="DL84" i="24"/>
  <c r="DX92" i="24"/>
  <c r="DX36" i="24"/>
  <c r="DX45" i="24"/>
  <c r="DX95" i="24"/>
  <c r="DI102" i="24"/>
  <c r="DI17" i="24" s="1"/>
  <c r="DJ102" i="24"/>
  <c r="DJ17" i="24" s="1"/>
  <c r="EJ34" i="24"/>
  <c r="DL85" i="24"/>
  <c r="DL78" i="24"/>
  <c r="E48" i="34"/>
  <c r="E885" i="33"/>
  <c r="E1249" i="33" s="1"/>
  <c r="H38" i="34"/>
  <c r="H56" i="34" s="1"/>
  <c r="H875" i="33"/>
  <c r="J48" i="34"/>
  <c r="J885" i="33"/>
  <c r="J1249" i="33" s="1"/>
  <c r="D48" i="34"/>
  <c r="D885" i="33"/>
  <c r="L48" i="34"/>
  <c r="L885" i="33"/>
  <c r="L1249" i="33" s="1"/>
  <c r="EJ90" i="24"/>
  <c r="DX60" i="24"/>
  <c r="DL31" i="24"/>
  <c r="DL88" i="24"/>
  <c r="DL66" i="24"/>
  <c r="DX82" i="24"/>
  <c r="DL51" i="24"/>
  <c r="DX99" i="24"/>
  <c r="EJ69" i="24"/>
  <c r="EJ39" i="24"/>
  <c r="EJ47" i="24"/>
  <c r="EJ70" i="24"/>
  <c r="DX46" i="24"/>
  <c r="EA102" i="24"/>
  <c r="EA17" i="24" s="1"/>
  <c r="DL40" i="24"/>
  <c r="DX30" i="24"/>
  <c r="EJ63" i="24"/>
  <c r="DC102" i="24"/>
  <c r="DC17" i="24" s="1"/>
  <c r="EJ19" i="24"/>
  <c r="DZ102" i="24"/>
  <c r="DZ17" i="24" s="1"/>
  <c r="EJ81" i="24"/>
  <c r="EJ42" i="24"/>
  <c r="DL91" i="24"/>
  <c r="DT102" i="24"/>
  <c r="DT17" i="24" s="1"/>
  <c r="EJ33" i="24"/>
  <c r="DL34" i="24"/>
  <c r="DX74" i="24"/>
  <c r="EJ59" i="24"/>
  <c r="EJ89" i="24"/>
  <c r="DL62" i="24"/>
  <c r="DX76" i="24"/>
  <c r="EJ95" i="24"/>
  <c r="DX19" i="24"/>
  <c r="DN102" i="24"/>
  <c r="DN17" i="24" s="1"/>
  <c r="EJ101" i="24"/>
  <c r="DX65" i="24"/>
  <c r="DL21" i="24"/>
  <c r="EJ83" i="24"/>
  <c r="DL69" i="24"/>
  <c r="EJ94" i="24"/>
  <c r="DX100" i="24"/>
  <c r="DX61" i="24"/>
  <c r="DL72" i="24"/>
  <c r="DL96" i="24"/>
  <c r="DX41" i="24"/>
  <c r="EJ82" i="24"/>
  <c r="DX53" i="24"/>
  <c r="DX29" i="24"/>
  <c r="DL94" i="24"/>
  <c r="DX87" i="24"/>
  <c r="EJ92" i="24"/>
  <c r="DL97" i="24"/>
  <c r="DL45" i="24"/>
  <c r="DX79" i="24"/>
  <c r="DU102" i="24"/>
  <c r="DU17" i="24" s="1"/>
  <c r="DL101" i="24"/>
  <c r="DL48" i="24"/>
  <c r="DX59" i="24"/>
  <c r="EC102" i="24"/>
  <c r="EC17" i="24" s="1"/>
  <c r="AC50" i="31"/>
  <c r="AC16" i="31" s="1"/>
  <c r="M544" i="33"/>
  <c r="BA17" i="31"/>
  <c r="BM17" i="31" s="1"/>
  <c r="BM50" i="31" s="1"/>
  <c r="BM16" i="31" s="1"/>
  <c r="M4244" i="33"/>
  <c r="L2648" i="33"/>
  <c r="L4278" i="33" s="1"/>
  <c r="I2648" i="33"/>
  <c r="I4278" i="33" s="1"/>
  <c r="C575" i="34"/>
  <c r="M575" i="34" s="1"/>
  <c r="M557" i="34"/>
  <c r="J2648" i="33"/>
  <c r="J4278" i="33" s="1"/>
  <c r="C1239" i="33"/>
  <c r="K2648" i="33"/>
  <c r="K4278" i="33" s="1"/>
  <c r="M2612" i="33"/>
  <c r="C558" i="34"/>
  <c r="C2641" i="33"/>
  <c r="C4271" i="33" s="1"/>
  <c r="S16" i="31"/>
  <c r="C568" i="34"/>
  <c r="H2630" i="33"/>
  <c r="H4260" i="33" s="1"/>
  <c r="D2630" i="33"/>
  <c r="D4260" i="33" s="1"/>
  <c r="D2648" i="33"/>
  <c r="D4278" i="33" s="1"/>
  <c r="F2630" i="33"/>
  <c r="F4260" i="33" s="1"/>
  <c r="F2648" i="33"/>
  <c r="F4278" i="33" s="1"/>
  <c r="H2648" i="33"/>
  <c r="H4278" i="33" s="1"/>
  <c r="G2648" i="33"/>
  <c r="G4278" i="33" s="1"/>
  <c r="G2630" i="33"/>
  <c r="G4260" i="33" s="1"/>
  <c r="E2630" i="33"/>
  <c r="E4260" i="33" s="1"/>
  <c r="E2648" i="33"/>
  <c r="E4278" i="33" s="1"/>
  <c r="C1256" i="33"/>
  <c r="C2648" i="33" s="1"/>
  <c r="C4278" i="33" s="1"/>
  <c r="M1238" i="33"/>
  <c r="AN50" i="31"/>
  <c r="H121" i="33"/>
  <c r="H537" i="33" s="1"/>
  <c r="AY17" i="31"/>
  <c r="G111" i="33"/>
  <c r="G527" i="33" s="1"/>
  <c r="W16" i="31"/>
  <c r="C17" i="25"/>
  <c r="C59" i="25" s="1"/>
  <c r="AQ50" i="31"/>
  <c r="K121" i="33"/>
  <c r="K537" i="33" s="1"/>
  <c r="AK50" i="31"/>
  <c r="E121" i="33"/>
  <c r="E537" i="33" s="1"/>
  <c r="AZ17" i="31"/>
  <c r="H111" i="33"/>
  <c r="H527" i="33" s="1"/>
  <c r="AP50" i="31"/>
  <c r="J121" i="33"/>
  <c r="J537" i="33" s="1"/>
  <c r="AJ50" i="31"/>
  <c r="D121" i="33"/>
  <c r="D537" i="33" s="1"/>
  <c r="BC17" i="31"/>
  <c r="K111" i="33"/>
  <c r="K527" i="33" s="1"/>
  <c r="AX17" i="31"/>
  <c r="F111" i="33"/>
  <c r="F527" i="33" s="1"/>
  <c r="AM50" i="31"/>
  <c r="G121" i="33"/>
  <c r="G537" i="33" s="1"/>
  <c r="BB17" i="31"/>
  <c r="J111" i="33"/>
  <c r="J527" i="33" s="1"/>
  <c r="I17" i="25"/>
  <c r="I59" i="25" s="1"/>
  <c r="BD17" i="31"/>
  <c r="L111" i="33"/>
  <c r="AO50" i="31"/>
  <c r="I121" i="33"/>
  <c r="I537" i="33" s="1"/>
  <c r="AI16" i="31"/>
  <c r="C27" i="25"/>
  <c r="C69" i="25" s="1"/>
  <c r="C129" i="33"/>
  <c r="C545" i="33" s="1"/>
  <c r="AL50" i="31"/>
  <c r="F121" i="33"/>
  <c r="F537" i="33" s="1"/>
  <c r="AW17" i="31"/>
  <c r="E111" i="33"/>
  <c r="E527" i="33" s="1"/>
  <c r="AV17" i="31"/>
  <c r="D111" i="33"/>
  <c r="D527" i="33" s="1"/>
  <c r="AR50" i="31"/>
  <c r="L121" i="33"/>
  <c r="AS17" i="31"/>
  <c r="AS50" i="31" s="1"/>
  <c r="X50" i="31"/>
  <c r="AF50" i="31"/>
  <c r="AD50" i="31"/>
  <c r="BG17" i="31"/>
  <c r="AU50" i="31"/>
  <c r="AU16" i="31" s="1"/>
  <c r="Y50" i="31"/>
  <c r="AA50" i="31"/>
  <c r="AE50" i="31"/>
  <c r="Z50" i="31"/>
  <c r="AB50" i="31"/>
  <c r="AG17" i="31"/>
  <c r="AG50" i="31" s="1"/>
  <c r="AG16" i="31" s="1"/>
  <c r="BN51" i="32"/>
  <c r="BN16" i="32" s="1"/>
  <c r="D21" i="35"/>
  <c r="C16" i="22"/>
  <c r="C4" i="22"/>
  <c r="C4" i="36"/>
  <c r="C4" i="23"/>
  <c r="BF18" i="22"/>
  <c r="BR18" i="22"/>
  <c r="M90" i="34" l="1"/>
  <c r="H108" i="34"/>
  <c r="K568" i="34"/>
  <c r="G568" i="34"/>
  <c r="H568" i="34"/>
  <c r="G108" i="34"/>
  <c r="E108" i="34"/>
  <c r="M100" i="34"/>
  <c r="K2161" i="33"/>
  <c r="K2473" i="33" s="1"/>
  <c r="K2455" i="33"/>
  <c r="L2161" i="33"/>
  <c r="L2473" i="33" s="1"/>
  <c r="L2455" i="33"/>
  <c r="D108" i="34"/>
  <c r="M2465" i="33"/>
  <c r="G2161" i="33"/>
  <c r="G2473" i="33" s="1"/>
  <c r="G2455" i="33"/>
  <c r="J2455" i="33"/>
  <c r="J2161" i="33"/>
  <c r="J2473" i="33" s="1"/>
  <c r="F2455" i="33"/>
  <c r="F2161" i="33"/>
  <c r="F2473" i="33" s="1"/>
  <c r="D2455" i="33"/>
  <c r="D2161" i="33"/>
  <c r="D2473" i="33" s="1"/>
  <c r="E2161" i="33"/>
  <c r="E2473" i="33" s="1"/>
  <c r="E2455" i="33"/>
  <c r="C2631" i="33"/>
  <c r="C4261" i="33" s="1"/>
  <c r="D568" i="34"/>
  <c r="C2473" i="33"/>
  <c r="L568" i="34"/>
  <c r="E568" i="34"/>
  <c r="I2161" i="33"/>
  <c r="I2473" i="33" s="1"/>
  <c r="I2455" i="33"/>
  <c r="H2455" i="33"/>
  <c r="H2161" i="33"/>
  <c r="H2473" i="33" s="1"/>
  <c r="M2143" i="33"/>
  <c r="M2153" i="33"/>
  <c r="B4185" i="33"/>
  <c r="B4081" i="33"/>
  <c r="B3977" i="33"/>
  <c r="B3873" i="33"/>
  <c r="B3769" i="33"/>
  <c r="B3665" i="33"/>
  <c r="B3561" i="33"/>
  <c r="B3457" i="33"/>
  <c r="B3353" i="33"/>
  <c r="B3249" i="33"/>
  <c r="B3145" i="33"/>
  <c r="B3041" i="33"/>
  <c r="B2937" i="33"/>
  <c r="B2677" i="33"/>
  <c r="B4133" i="33"/>
  <c r="B4029" i="33"/>
  <c r="B3925" i="33"/>
  <c r="B3821" i="33"/>
  <c r="B3717" i="33"/>
  <c r="B3613" i="33"/>
  <c r="B3509" i="33"/>
  <c r="B3405" i="33"/>
  <c r="B3301" i="33"/>
  <c r="B3197" i="33"/>
  <c r="B3093" i="33"/>
  <c r="B2989" i="33"/>
  <c r="B2885" i="33"/>
  <c r="B2781" i="33"/>
  <c r="B2833" i="33"/>
  <c r="L537" i="33"/>
  <c r="M537" i="33" s="1"/>
  <c r="L527" i="33"/>
  <c r="M527" i="33" s="1"/>
  <c r="F893" i="33"/>
  <c r="F1257" i="33" s="1"/>
  <c r="BA50" i="31"/>
  <c r="BA16" i="31" s="1"/>
  <c r="AS16" i="31"/>
  <c r="B464" i="34"/>
  <c r="B256" i="34"/>
  <c r="B48" i="34"/>
  <c r="B4237" i="33"/>
  <c r="B2605" i="33"/>
  <c r="B2465" i="33"/>
  <c r="B2257" i="33"/>
  <c r="B2049" i="33"/>
  <c r="B1857" i="33"/>
  <c r="B1649" i="33"/>
  <c r="B1441" i="33"/>
  <c r="B1249" i="33"/>
  <c r="B1041" i="33"/>
  <c r="B833" i="33"/>
  <c r="B625" i="33"/>
  <c r="B433" i="33"/>
  <c r="B225" i="33"/>
  <c r="B516" i="34"/>
  <c r="B308" i="34"/>
  <c r="B100" i="34"/>
  <c r="B4271" i="33"/>
  <c r="B2641" i="33"/>
  <c r="B2501" i="33"/>
  <c r="B2309" i="33"/>
  <c r="B2101" i="33"/>
  <c r="B1909" i="33"/>
  <c r="B1701" i="33"/>
  <c r="B1493" i="33"/>
  <c r="B1285" i="33"/>
  <c r="B1093" i="33"/>
  <c r="B885" i="33"/>
  <c r="B677" i="33"/>
  <c r="B485" i="33"/>
  <c r="B277" i="33"/>
  <c r="B2729" i="33"/>
  <c r="B2553" i="33"/>
  <c r="B2413" i="33"/>
  <c r="B2205" i="33"/>
  <c r="B1997" i="33"/>
  <c r="B1805" i="33"/>
  <c r="B1597" i="33"/>
  <c r="B1389" i="33"/>
  <c r="B1197" i="33"/>
  <c r="B989" i="33"/>
  <c r="B781" i="33"/>
  <c r="B573" i="33"/>
  <c r="B381" i="33"/>
  <c r="B173" i="33"/>
  <c r="B27" i="25"/>
  <c r="B568" i="34"/>
  <c r="B360" i="34"/>
  <c r="B152" i="34"/>
  <c r="B2361" i="33"/>
  <c r="B1945" i="33"/>
  <c r="B1545" i="33"/>
  <c r="B1145" i="33"/>
  <c r="B729" i="33"/>
  <c r="B329" i="33"/>
  <c r="B937" i="33"/>
  <c r="B537" i="33"/>
  <c r="B121" i="33"/>
  <c r="B412" i="34"/>
  <c r="B2153" i="33"/>
  <c r="B1753" i="33"/>
  <c r="B1337" i="33"/>
  <c r="B204" i="34"/>
  <c r="G893" i="33"/>
  <c r="G1257" i="33" s="1"/>
  <c r="K893" i="33"/>
  <c r="K1257" i="33" s="1"/>
  <c r="F56" i="34"/>
  <c r="F576" i="34" s="1"/>
  <c r="G56" i="34"/>
  <c r="G576" i="34" s="1"/>
  <c r="M885" i="33"/>
  <c r="M48" i="34"/>
  <c r="M875" i="33"/>
  <c r="K56" i="34"/>
  <c r="K576" i="34" s="1"/>
  <c r="I56" i="34"/>
  <c r="I576" i="34" s="1"/>
  <c r="L56" i="34"/>
  <c r="L576" i="34" s="1"/>
  <c r="E56" i="34"/>
  <c r="J568" i="34"/>
  <c r="EJ102" i="24"/>
  <c r="EJ17" i="24" s="1"/>
  <c r="D1249" i="33"/>
  <c r="M1249" i="33" s="1"/>
  <c r="H893" i="33"/>
  <c r="H1257" i="33" s="1"/>
  <c r="DL102" i="24"/>
  <c r="DL17" i="24" s="1"/>
  <c r="J893" i="33"/>
  <c r="J1257" i="33" s="1"/>
  <c r="D893" i="33"/>
  <c r="D1257" i="33" s="1"/>
  <c r="M38" i="34"/>
  <c r="J56" i="34"/>
  <c r="J576" i="34" s="1"/>
  <c r="D56" i="34"/>
  <c r="DX102" i="24"/>
  <c r="DX17" i="24" s="1"/>
  <c r="I893" i="33"/>
  <c r="I1257" i="33" s="1"/>
  <c r="L893" i="33"/>
  <c r="L1257" i="33" s="1"/>
  <c r="E893" i="33"/>
  <c r="E1257" i="33" s="1"/>
  <c r="M4260" i="33"/>
  <c r="M4278" i="33"/>
  <c r="I2631" i="33"/>
  <c r="I4261" i="33" s="1"/>
  <c r="E1239" i="33"/>
  <c r="K558" i="34"/>
  <c r="C1257" i="33"/>
  <c r="L1239" i="33"/>
  <c r="E558" i="34"/>
  <c r="H1239" i="33"/>
  <c r="L558" i="34"/>
  <c r="D1239" i="33"/>
  <c r="H558" i="34"/>
  <c r="H576" i="34"/>
  <c r="C576" i="34"/>
  <c r="G1239" i="33"/>
  <c r="J1239" i="33"/>
  <c r="F1239" i="33"/>
  <c r="D558" i="34"/>
  <c r="K1239" i="33"/>
  <c r="K2631" i="33" s="1"/>
  <c r="K4261" i="33" s="1"/>
  <c r="I558" i="34"/>
  <c r="G558" i="34"/>
  <c r="J558" i="34"/>
  <c r="F558" i="34"/>
  <c r="I129" i="33"/>
  <c r="M2630" i="33"/>
  <c r="M2648" i="33"/>
  <c r="M1256" i="33"/>
  <c r="E129" i="33"/>
  <c r="E545" i="33" s="1"/>
  <c r="H129" i="33"/>
  <c r="H545" i="33" s="1"/>
  <c r="G129" i="33"/>
  <c r="G545" i="33" s="1"/>
  <c r="D129" i="33"/>
  <c r="D545" i="33" s="1"/>
  <c r="M121" i="33"/>
  <c r="X16" i="31"/>
  <c r="D17" i="25"/>
  <c r="D59" i="25" s="1"/>
  <c r="AL16" i="31"/>
  <c r="F27" i="25"/>
  <c r="F69" i="25" s="1"/>
  <c r="AB16" i="31"/>
  <c r="H17" i="25"/>
  <c r="H59" i="25" s="1"/>
  <c r="M111" i="33"/>
  <c r="AJ16" i="31"/>
  <c r="D27" i="25"/>
  <c r="D69" i="25" s="1"/>
  <c r="AQ16" i="31"/>
  <c r="K27" i="25"/>
  <c r="K69" i="25" s="1"/>
  <c r="Z16" i="31"/>
  <c r="F17" i="25"/>
  <c r="F59" i="25" s="1"/>
  <c r="AA16" i="31"/>
  <c r="G17" i="25"/>
  <c r="G59" i="25" s="1"/>
  <c r="AD16" i="31"/>
  <c r="J17" i="25"/>
  <c r="J59" i="25" s="1"/>
  <c r="AR16" i="31"/>
  <c r="L27" i="25"/>
  <c r="L69" i="25" s="1"/>
  <c r="AO16" i="31"/>
  <c r="I27" i="25"/>
  <c r="I69" i="25" s="1"/>
  <c r="AM16" i="31"/>
  <c r="G27" i="25"/>
  <c r="G69" i="25" s="1"/>
  <c r="K129" i="33"/>
  <c r="K545" i="33" s="1"/>
  <c r="AE16" i="31"/>
  <c r="K17" i="25"/>
  <c r="K59" i="25" s="1"/>
  <c r="Y16" i="31"/>
  <c r="E17" i="25"/>
  <c r="E59" i="25" s="1"/>
  <c r="AF16" i="31"/>
  <c r="L17" i="25"/>
  <c r="L59" i="25" s="1"/>
  <c r="L129" i="33"/>
  <c r="J129" i="33"/>
  <c r="J545" i="33" s="1"/>
  <c r="F129" i="33"/>
  <c r="F545" i="33" s="1"/>
  <c r="AP16" i="31"/>
  <c r="J27" i="25"/>
  <c r="J69" i="25" s="1"/>
  <c r="AK16" i="31"/>
  <c r="E27" i="25"/>
  <c r="E69" i="25" s="1"/>
  <c r="AN16" i="31"/>
  <c r="H27" i="25"/>
  <c r="H69" i="25" s="1"/>
  <c r="BL17" i="31"/>
  <c r="BL50" i="31" s="1"/>
  <c r="BL16" i="31" s="1"/>
  <c r="AZ50" i="31"/>
  <c r="BK17" i="31"/>
  <c r="BK50" i="31" s="1"/>
  <c r="BK16" i="31" s="1"/>
  <c r="AY50" i="31"/>
  <c r="BE17" i="31"/>
  <c r="BE50" i="31" s="1"/>
  <c r="BE16" i="31" s="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G2631" i="33" l="1"/>
  <c r="G4261" i="33" s="1"/>
  <c r="E576" i="34"/>
  <c r="M2455" i="33"/>
  <c r="M108" i="34"/>
  <c r="M2161" i="33"/>
  <c r="J2631" i="33"/>
  <c r="J4261" i="33" s="1"/>
  <c r="D576" i="34"/>
  <c r="M568" i="34"/>
  <c r="F2631" i="33"/>
  <c r="F4261" i="33" s="1"/>
  <c r="M2473" i="33"/>
  <c r="L2631" i="33"/>
  <c r="L4261" i="33" s="1"/>
  <c r="L545" i="33"/>
  <c r="L2649" i="33" s="1"/>
  <c r="L4279" i="33" s="1"/>
  <c r="M893" i="33"/>
  <c r="M56" i="34"/>
  <c r="AV16" i="31"/>
  <c r="BC16" i="31"/>
  <c r="AX16" i="31"/>
  <c r="AZ16" i="31"/>
  <c r="BB16" i="31"/>
  <c r="AW16" i="31"/>
  <c r="BD16" i="31"/>
  <c r="AY16" i="31"/>
  <c r="I545" i="33"/>
  <c r="C2649" i="33"/>
  <c r="C4279" i="33" s="1"/>
  <c r="D2631" i="33"/>
  <c r="D4261" i="33" s="1"/>
  <c r="M1239" i="33"/>
  <c r="M558" i="34"/>
  <c r="M576" i="34"/>
  <c r="M1257" i="33"/>
  <c r="F2649" i="33"/>
  <c r="F4279" i="33" s="1"/>
  <c r="E2631" i="33"/>
  <c r="E4261" i="33" s="1"/>
  <c r="D2649" i="33"/>
  <c r="D4279" i="33" s="1"/>
  <c r="E2649" i="33"/>
  <c r="E4279" i="33" s="1"/>
  <c r="G2649" i="33"/>
  <c r="G4279" i="33" s="1"/>
  <c r="H2631" i="33"/>
  <c r="H4261" i="33" s="1"/>
  <c r="J2649" i="33"/>
  <c r="J4279" i="33" s="1"/>
  <c r="K2649" i="33"/>
  <c r="K4279" i="33" s="1"/>
  <c r="H2649" i="33"/>
  <c r="H4279" i="33" s="1"/>
  <c r="M129" i="33"/>
  <c r="BQ17" i="31"/>
  <c r="BQ50" i="31" s="1"/>
  <c r="BQ16" i="31" s="1"/>
  <c r="H152" i="22"/>
  <c r="H24" i="22" s="1"/>
  <c r="I152" i="22"/>
  <c r="I24" i="22" s="1"/>
  <c r="J152" i="22"/>
  <c r="J24" i="22" s="1"/>
  <c r="K152" i="22"/>
  <c r="K24" i="22" s="1"/>
  <c r="L152" i="22"/>
  <c r="L24" i="22" s="1"/>
  <c r="M152" i="22"/>
  <c r="M24" i="22" s="1"/>
  <c r="N152" i="22"/>
  <c r="N24" i="22" s="1"/>
  <c r="O152" i="22"/>
  <c r="O24" i="22" s="1"/>
  <c r="P152" i="22"/>
  <c r="P24" i="22" s="1"/>
  <c r="G152" i="22"/>
  <c r="G24" i="22" s="1"/>
  <c r="M545" i="33" l="1"/>
  <c r="G21" i="22"/>
  <c r="M11" i="25" s="1"/>
  <c r="M4261" i="33"/>
  <c r="I2649" i="33"/>
  <c r="I4279" i="33" s="1"/>
  <c r="M4279" i="33" s="1"/>
  <c r="M2631" i="33"/>
  <c r="C7" i="22"/>
  <c r="AT18" i="22"/>
  <c r="D22" i="35"/>
  <c r="D23" i="35"/>
  <c r="D24" i="35"/>
  <c r="D25" i="35"/>
  <c r="D26" i="35"/>
  <c r="D28" i="35"/>
  <c r="D29" i="35"/>
  <c r="D34" i="35"/>
  <c r="D35" i="35"/>
  <c r="D36" i="35"/>
  <c r="D37" i="35"/>
  <c r="D38" i="35"/>
  <c r="D39" i="35"/>
  <c r="D40" i="35"/>
  <c r="D41" i="35"/>
  <c r="D42" i="35"/>
  <c r="D43" i="35"/>
  <c r="D44" i="35"/>
  <c r="D45" i="35"/>
  <c r="D46" i="35"/>
  <c r="D47" i="35"/>
  <c r="D48" i="35"/>
  <c r="E53" i="22"/>
  <c r="D49" i="35" s="1"/>
  <c r="D50" i="35"/>
  <c r="E55" i="22"/>
  <c r="D51" i="35" s="1"/>
  <c r="E56" i="22"/>
  <c r="D52" i="35" s="1"/>
  <c r="E57" i="22"/>
  <c r="D53" i="35" s="1"/>
  <c r="E58" i="22"/>
  <c r="D54" i="35" s="1"/>
  <c r="E59" i="22"/>
  <c r="D55" i="35" s="1"/>
  <c r="E60" i="22"/>
  <c r="D56" i="35" s="1"/>
  <c r="E61" i="22"/>
  <c r="D57" i="35" s="1"/>
  <c r="E62" i="22"/>
  <c r="D58" i="35" s="1"/>
  <c r="E63" i="22"/>
  <c r="D59" i="35" s="1"/>
  <c r="E64" i="22"/>
  <c r="D60" i="35" s="1"/>
  <c r="E65" i="22"/>
  <c r="D61" i="35" s="1"/>
  <c r="E66" i="22"/>
  <c r="D62" i="35" s="1"/>
  <c r="E67" i="22"/>
  <c r="D63" i="35" s="1"/>
  <c r="E68" i="22"/>
  <c r="D64" i="35" s="1"/>
  <c r="E69" i="22"/>
  <c r="D65" i="35" s="1"/>
  <c r="E70" i="22"/>
  <c r="D66" i="35" s="1"/>
  <c r="E71" i="22"/>
  <c r="D67" i="35" s="1"/>
  <c r="E72" i="22"/>
  <c r="D68" i="35" s="1"/>
  <c r="E73" i="22"/>
  <c r="D69" i="35" s="1"/>
  <c r="E74" i="22"/>
  <c r="D70" i="35" s="1"/>
  <c r="E75" i="22"/>
  <c r="D71" i="35" s="1"/>
  <c r="E76" i="22"/>
  <c r="D72" i="35" s="1"/>
  <c r="E77" i="22"/>
  <c r="D73" i="35" s="1"/>
  <c r="E78" i="22"/>
  <c r="D74" i="35" s="1"/>
  <c r="E79" i="22"/>
  <c r="D75" i="35" s="1"/>
  <c r="E80" i="22"/>
  <c r="D76" i="35" s="1"/>
  <c r="E81" i="22"/>
  <c r="D77" i="35" s="1"/>
  <c r="E82" i="22"/>
  <c r="D78" i="35" s="1"/>
  <c r="E83" i="22"/>
  <c r="D79" i="35" s="1"/>
  <c r="E84" i="22"/>
  <c r="D80" i="35" s="1"/>
  <c r="E85" i="22"/>
  <c r="D81" i="35" s="1"/>
  <c r="E86" i="22"/>
  <c r="D82" i="35" s="1"/>
  <c r="E87" i="22"/>
  <c r="D83" i="35" s="1"/>
  <c r="E88" i="22"/>
  <c r="D84" i="35" s="1"/>
  <c r="E89" i="22"/>
  <c r="D85" i="35" s="1"/>
  <c r="E90" i="22"/>
  <c r="D86" i="35" s="1"/>
  <c r="E91" i="22"/>
  <c r="D87" i="35" s="1"/>
  <c r="E92" i="22"/>
  <c r="D88" i="35" s="1"/>
  <c r="E93" i="22"/>
  <c r="D89" i="35" s="1"/>
  <c r="E94" i="22"/>
  <c r="D90" i="35" s="1"/>
  <c r="E95" i="22"/>
  <c r="D91" i="35" s="1"/>
  <c r="E96" i="22"/>
  <c r="D92" i="35" s="1"/>
  <c r="E97" i="22"/>
  <c r="D93" i="35" s="1"/>
  <c r="E98" i="22"/>
  <c r="D94" i="35" s="1"/>
  <c r="E99" i="22"/>
  <c r="D95" i="35" s="1"/>
  <c r="E100" i="22"/>
  <c r="D96" i="35" s="1"/>
  <c r="E101" i="22"/>
  <c r="D97" i="35" s="1"/>
  <c r="E102" i="22"/>
  <c r="D98" i="35" s="1"/>
  <c r="E103" i="22"/>
  <c r="D99" i="35" s="1"/>
  <c r="E104" i="22"/>
  <c r="D100" i="35" s="1"/>
  <c r="E105" i="22"/>
  <c r="D101" i="35" s="1"/>
  <c r="E106" i="22"/>
  <c r="D102" i="35" s="1"/>
  <c r="E107" i="22"/>
  <c r="D103" i="35" s="1"/>
  <c r="E108" i="22"/>
  <c r="D104" i="35" s="1"/>
  <c r="E109" i="22"/>
  <c r="D105" i="35" s="1"/>
  <c r="E110" i="22"/>
  <c r="D106" i="35" s="1"/>
  <c r="E111" i="22"/>
  <c r="D107" i="35" s="1"/>
  <c r="E112" i="22"/>
  <c r="D108" i="35" s="1"/>
  <c r="E113" i="22"/>
  <c r="D109" i="35" s="1"/>
  <c r="E114" i="22"/>
  <c r="D110" i="35" s="1"/>
  <c r="E115" i="22"/>
  <c r="D111" i="35" s="1"/>
  <c r="E116" i="22"/>
  <c r="D112" i="35" s="1"/>
  <c r="E117" i="22"/>
  <c r="D113" i="35" s="1"/>
  <c r="E118" i="22"/>
  <c r="D114" i="35" s="1"/>
  <c r="E119" i="22"/>
  <c r="D115" i="35" s="1"/>
  <c r="E120" i="22"/>
  <c r="D116" i="35" s="1"/>
  <c r="E121" i="22"/>
  <c r="D117" i="35" s="1"/>
  <c r="E122" i="22"/>
  <c r="D118" i="35" s="1"/>
  <c r="E123" i="22"/>
  <c r="D119" i="35" s="1"/>
  <c r="E124" i="22"/>
  <c r="D120" i="35" s="1"/>
  <c r="E125" i="22"/>
  <c r="D121" i="35" s="1"/>
  <c r="E126" i="22"/>
  <c r="D122" i="35" s="1"/>
  <c r="E127" i="22"/>
  <c r="D123" i="35" s="1"/>
  <c r="E128" i="22"/>
  <c r="D124" i="35" s="1"/>
  <c r="E129" i="22"/>
  <c r="D125" i="35" s="1"/>
  <c r="E130" i="22"/>
  <c r="D126" i="35" s="1"/>
  <c r="E131" i="22"/>
  <c r="D127" i="35" s="1"/>
  <c r="E132" i="22"/>
  <c r="D128" i="35" s="1"/>
  <c r="E133" i="22"/>
  <c r="D129" i="35" s="1"/>
  <c r="E134" i="22"/>
  <c r="D130" i="35" s="1"/>
  <c r="E135" i="22"/>
  <c r="D131" i="35" s="1"/>
  <c r="E136" i="22"/>
  <c r="D132" i="35" s="1"/>
  <c r="E137" i="22"/>
  <c r="D133" i="35" s="1"/>
  <c r="E138" i="22"/>
  <c r="D134" i="35" s="1"/>
  <c r="E139" i="22"/>
  <c r="D135" i="35" s="1"/>
  <c r="E140" i="22"/>
  <c r="D136" i="35" s="1"/>
  <c r="E141" i="22"/>
  <c r="D137" i="35" s="1"/>
  <c r="E142" i="22"/>
  <c r="D138" i="35" s="1"/>
  <c r="E143" i="22"/>
  <c r="D139" i="35" s="1"/>
  <c r="E144" i="22"/>
  <c r="D140" i="35" s="1"/>
  <c r="E145" i="22"/>
  <c r="D141" i="35" s="1"/>
  <c r="E146" i="22"/>
  <c r="D142" i="35" s="1"/>
  <c r="E147" i="22"/>
  <c r="D143" i="35" s="1"/>
  <c r="E148" i="22"/>
  <c r="D144" i="35" s="1"/>
  <c r="E149" i="22"/>
  <c r="D145" i="35" s="1"/>
  <c r="E150" i="22"/>
  <c r="D146" i="35" s="1"/>
  <c r="E151" i="22"/>
  <c r="D147" i="35" s="1"/>
  <c r="B26"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L106" i="33" l="1"/>
  <c r="L3286" i="33"/>
  <c r="I79" i="33" s="1"/>
  <c r="L2870" i="33"/>
  <c r="I71" i="33" s="1"/>
  <c r="L3494" i="33"/>
  <c r="I83" i="33" s="1"/>
  <c r="L2714" i="33"/>
  <c r="I68" i="33" s="1"/>
  <c r="L3702" i="33"/>
  <c r="I87" i="33" s="1"/>
  <c r="L3962" i="33"/>
  <c r="I92" i="33" s="1"/>
  <c r="L4118" i="33"/>
  <c r="I95" i="33" s="1"/>
  <c r="L3182" i="33"/>
  <c r="I77" i="33" s="1"/>
  <c r="L3650" i="33"/>
  <c r="I86" i="33" s="1"/>
  <c r="L4066" i="33"/>
  <c r="I94" i="33" s="1"/>
  <c r="L3078" i="33"/>
  <c r="I75" i="33" s="1"/>
  <c r="L3026" i="33"/>
  <c r="I74" i="33" s="1"/>
  <c r="L3858" i="33"/>
  <c r="I90" i="33" s="1"/>
  <c r="L3234" i="33"/>
  <c r="I78" i="33" s="1"/>
  <c r="L3442" i="33"/>
  <c r="I82" i="33" s="1"/>
  <c r="L3546" i="33"/>
  <c r="I84" i="33" s="1"/>
  <c r="L2766" i="33"/>
  <c r="I69" i="33" s="1"/>
  <c r="L314" i="33"/>
  <c r="I20" i="33" s="1"/>
  <c r="L262" i="33"/>
  <c r="I19" i="33" s="1"/>
  <c r="L3130" i="33"/>
  <c r="I76" i="33" s="1"/>
  <c r="L3754" i="33"/>
  <c r="I88" i="33" s="1"/>
  <c r="L2922" i="33"/>
  <c r="I72" i="33" s="1"/>
  <c r="L3910" i="33"/>
  <c r="I91" i="33" s="1"/>
  <c r="L3390" i="33"/>
  <c r="I81" i="33" s="1"/>
  <c r="L3806" i="33"/>
  <c r="I89" i="33" s="1"/>
  <c r="L158" i="33"/>
  <c r="I17" i="33" s="1"/>
  <c r="L3598" i="33"/>
  <c r="I85" i="33" s="1"/>
  <c r="L4170" i="33"/>
  <c r="L4014" i="33"/>
  <c r="I93" i="33" s="1"/>
  <c r="L3338" i="33"/>
  <c r="I80" i="33" s="1"/>
  <c r="L2818" i="33"/>
  <c r="I70" i="33" s="1"/>
  <c r="L2974" i="33"/>
  <c r="I73" i="33" s="1"/>
  <c r="L2662" i="33"/>
  <c r="I67" i="33" s="1"/>
  <c r="L210" i="33"/>
  <c r="I18" i="33" s="1"/>
  <c r="L558" i="33"/>
  <c r="L2242" i="33"/>
  <c r="I58" i="33" s="1"/>
  <c r="L2486" i="33"/>
  <c r="L1790" i="33"/>
  <c r="I49" i="33" s="1"/>
  <c r="L610" i="33"/>
  <c r="I26" i="33" s="1"/>
  <c r="L1426" i="33"/>
  <c r="I42" i="33" s="1"/>
  <c r="L1842" i="33"/>
  <c r="I50" i="33" s="1"/>
  <c r="L2294" i="33"/>
  <c r="I59" i="33" s="1"/>
  <c r="L1270" i="33"/>
  <c r="L818" i="33"/>
  <c r="I30" i="33" s="1"/>
  <c r="L1182" i="33"/>
  <c r="I37" i="33" s="1"/>
  <c r="L1322" i="33"/>
  <c r="I40" i="33" s="1"/>
  <c r="L2190" i="33"/>
  <c r="I57" i="33" s="1"/>
  <c r="L2346" i="33"/>
  <c r="I60" i="33" s="1"/>
  <c r="L766" i="33"/>
  <c r="I29" i="33" s="1"/>
  <c r="L974" i="33"/>
  <c r="I33" i="33" s="1"/>
  <c r="L366" i="33"/>
  <c r="I21" i="33" s="1"/>
  <c r="L2034" i="33"/>
  <c r="I54" i="33" s="1"/>
  <c r="L714" i="33"/>
  <c r="I28" i="33" s="1"/>
  <c r="L1530" i="33"/>
  <c r="I44" i="33" s="1"/>
  <c r="L1982" i="33"/>
  <c r="I53" i="33" s="1"/>
  <c r="L2398" i="33"/>
  <c r="I61" i="33" s="1"/>
  <c r="L1582" i="33"/>
  <c r="I45" i="33" s="1"/>
  <c r="L1026" i="33"/>
  <c r="I34" i="33" s="1"/>
  <c r="L1686" i="33"/>
  <c r="I47" i="33" s="1"/>
  <c r="L418" i="33"/>
  <c r="I22" i="33" s="1"/>
  <c r="L1738" i="33"/>
  <c r="I48" i="33" s="1"/>
  <c r="L2538" i="33"/>
  <c r="I64" i="33" s="1"/>
  <c r="L1478" i="33"/>
  <c r="I43" i="33" s="1"/>
  <c r="L1078" i="33"/>
  <c r="I35" i="33" s="1"/>
  <c r="L662" i="33"/>
  <c r="I27" i="33" s="1"/>
  <c r="L2138" i="33"/>
  <c r="I56" i="33" s="1"/>
  <c r="L922" i="33"/>
  <c r="I32" i="33" s="1"/>
  <c r="L1634" i="33"/>
  <c r="I46" i="33" s="1"/>
  <c r="L2086" i="33"/>
  <c r="I55" i="33" s="1"/>
  <c r="L470" i="33"/>
  <c r="L1930" i="33"/>
  <c r="L1130" i="33"/>
  <c r="I36" i="33" s="1"/>
  <c r="L1374" i="33"/>
  <c r="I41" i="33" s="1"/>
  <c r="L870" i="33"/>
  <c r="I31" i="33" s="1"/>
  <c r="AC150" i="22"/>
  <c r="AB150" i="22"/>
  <c r="AA150" i="22"/>
  <c r="Q150" i="22"/>
  <c r="AB148" i="22"/>
  <c r="AA148" i="22"/>
  <c r="Q148" i="22"/>
  <c r="AC148" i="22"/>
  <c r="AB144" i="22"/>
  <c r="AC144" i="22"/>
  <c r="AA144" i="22"/>
  <c r="Q144" i="22"/>
  <c r="AB140" i="22"/>
  <c r="Q140" i="22"/>
  <c r="AC140" i="22"/>
  <c r="AA140" i="22"/>
  <c r="AB136" i="22"/>
  <c r="AC136" i="22"/>
  <c r="Q136" i="22"/>
  <c r="AA136" i="22"/>
  <c r="AB132" i="22"/>
  <c r="AA132" i="22"/>
  <c r="Q132" i="22"/>
  <c r="AC132" i="22"/>
  <c r="AB128" i="22"/>
  <c r="AC128" i="22"/>
  <c r="AA128" i="22"/>
  <c r="Q128" i="22"/>
  <c r="AB124" i="22"/>
  <c r="Q124" i="22"/>
  <c r="AC124" i="22"/>
  <c r="AA124" i="22"/>
  <c r="AB120" i="22"/>
  <c r="AC120" i="22"/>
  <c r="Q120" i="22"/>
  <c r="AA120" i="22"/>
  <c r="AB116" i="22"/>
  <c r="AA116" i="22"/>
  <c r="Q116" i="22"/>
  <c r="AC116" i="22"/>
  <c r="AB112" i="22"/>
  <c r="AC112" i="22"/>
  <c r="AA112" i="22"/>
  <c r="Q112" i="22"/>
  <c r="AB108" i="22"/>
  <c r="Q108" i="22"/>
  <c r="AC108" i="22"/>
  <c r="AA108" i="22"/>
  <c r="AB104" i="22"/>
  <c r="AC104" i="22"/>
  <c r="Q104" i="22"/>
  <c r="AA104" i="22"/>
  <c r="AB100" i="22"/>
  <c r="AA100" i="22"/>
  <c r="Q100" i="22"/>
  <c r="AC100" i="22"/>
  <c r="AB96" i="22"/>
  <c r="AC96" i="22"/>
  <c r="AA96" i="22"/>
  <c r="Q96" i="22"/>
  <c r="AB92" i="22"/>
  <c r="Q92" i="22"/>
  <c r="AC92" i="22"/>
  <c r="AA92" i="22"/>
  <c r="AB88" i="22"/>
  <c r="AC88" i="22"/>
  <c r="Q88" i="22"/>
  <c r="AA88" i="22"/>
  <c r="AB84" i="22"/>
  <c r="AA84" i="22"/>
  <c r="Q84" i="22"/>
  <c r="AC84" i="22"/>
  <c r="AB80" i="22"/>
  <c r="AC80" i="22"/>
  <c r="AA80" i="22"/>
  <c r="Q80" i="22"/>
  <c r="AB76" i="22"/>
  <c r="Q76" i="22"/>
  <c r="AC76" i="22"/>
  <c r="AA76" i="22"/>
  <c r="AB72" i="22"/>
  <c r="AC72" i="22"/>
  <c r="Q72" i="22"/>
  <c r="AA72" i="22"/>
  <c r="AB68" i="22"/>
  <c r="AA68" i="22"/>
  <c r="Q68" i="22"/>
  <c r="AC68" i="22"/>
  <c r="AB64" i="22"/>
  <c r="AC64" i="22"/>
  <c r="AA64" i="22"/>
  <c r="Q64" i="22"/>
  <c r="AB60" i="22"/>
  <c r="AC60" i="22"/>
  <c r="AA60" i="22"/>
  <c r="Q60" i="22"/>
  <c r="AB56" i="22"/>
  <c r="AC56" i="22"/>
  <c r="Q56" i="22"/>
  <c r="AA56" i="22"/>
  <c r="AC26" i="22"/>
  <c r="Q26" i="22"/>
  <c r="AA26" i="22"/>
  <c r="AB26" i="22"/>
  <c r="AC151" i="22"/>
  <c r="Q151" i="22"/>
  <c r="AB151" i="22"/>
  <c r="AA151" i="22"/>
  <c r="AC147" i="22"/>
  <c r="Q147" i="22"/>
  <c r="AB147" i="22"/>
  <c r="AA147" i="22"/>
  <c r="AC143" i="22"/>
  <c r="AB143" i="22"/>
  <c r="AA143" i="22"/>
  <c r="Q143" i="22"/>
  <c r="AC139" i="22"/>
  <c r="Q139" i="22"/>
  <c r="AB139" i="22"/>
  <c r="AA139" i="22"/>
  <c r="AC135" i="22"/>
  <c r="Q135" i="22"/>
  <c r="AB135" i="22"/>
  <c r="AA135" i="22"/>
  <c r="AC131" i="22"/>
  <c r="Q131" i="22"/>
  <c r="AB131" i="22"/>
  <c r="AA131" i="22"/>
  <c r="AC127" i="22"/>
  <c r="AB127" i="22"/>
  <c r="AA127" i="22"/>
  <c r="Q127" i="22"/>
  <c r="AC123" i="22"/>
  <c r="Q123" i="22"/>
  <c r="AB123" i="22"/>
  <c r="AA123" i="22"/>
  <c r="AC119" i="22"/>
  <c r="Q119" i="22"/>
  <c r="AB119" i="22"/>
  <c r="AA119" i="22"/>
  <c r="AC115" i="22"/>
  <c r="Q115" i="22"/>
  <c r="AB115" i="22"/>
  <c r="AA115" i="22"/>
  <c r="AC111" i="22"/>
  <c r="AB111" i="22"/>
  <c r="AA111" i="22"/>
  <c r="Q111" i="22"/>
  <c r="AC107" i="22"/>
  <c r="Q107" i="22"/>
  <c r="AB107" i="22"/>
  <c r="AA107" i="22"/>
  <c r="AC103" i="22"/>
  <c r="Q103" i="22"/>
  <c r="AB103" i="22"/>
  <c r="AA103" i="22"/>
  <c r="AC99" i="22"/>
  <c r="Q99" i="22"/>
  <c r="AB99" i="22"/>
  <c r="AA99" i="22"/>
  <c r="AC95" i="22"/>
  <c r="AB95" i="22"/>
  <c r="AA95" i="22"/>
  <c r="Q95" i="22"/>
  <c r="AC91" i="22"/>
  <c r="Q91" i="22"/>
  <c r="AB91" i="22"/>
  <c r="AA91" i="22"/>
  <c r="AC87" i="22"/>
  <c r="Q87" i="22"/>
  <c r="AB87" i="22"/>
  <c r="AA87" i="22"/>
  <c r="AC83" i="22"/>
  <c r="Q83" i="22"/>
  <c r="AB83" i="22"/>
  <c r="AA83" i="22"/>
  <c r="AC79" i="22"/>
  <c r="AB79" i="22"/>
  <c r="AA79" i="22"/>
  <c r="Q79" i="22"/>
  <c r="AC75" i="22"/>
  <c r="Q75" i="22"/>
  <c r="AB75" i="22"/>
  <c r="AA75" i="22"/>
  <c r="AC71" i="22"/>
  <c r="Q71" i="22"/>
  <c r="AB71" i="22"/>
  <c r="AA71" i="22"/>
  <c r="AC67" i="22"/>
  <c r="Q67" i="22"/>
  <c r="AB67" i="22"/>
  <c r="AA67" i="22"/>
  <c r="AC63" i="22"/>
  <c r="AB63" i="22"/>
  <c r="AA63" i="22"/>
  <c r="Q63" i="22"/>
  <c r="AC59" i="22"/>
  <c r="AB59" i="22"/>
  <c r="AA59" i="22"/>
  <c r="Q59" i="22"/>
  <c r="AC55" i="22"/>
  <c r="AB55" i="22"/>
  <c r="AA55" i="22"/>
  <c r="Q55" i="22"/>
  <c r="AC142" i="22"/>
  <c r="AB142" i="22"/>
  <c r="AA142" i="22"/>
  <c r="Q142" i="22"/>
  <c r="AC138" i="22"/>
  <c r="AB138" i="22"/>
  <c r="AA138" i="22"/>
  <c r="Q138" i="22"/>
  <c r="AC134" i="22"/>
  <c r="AB134" i="22"/>
  <c r="AA134" i="22"/>
  <c r="Q134" i="22"/>
  <c r="AC130" i="22"/>
  <c r="AB130" i="22"/>
  <c r="AA130" i="22"/>
  <c r="Q130" i="22"/>
  <c r="AC126" i="22"/>
  <c r="AB126" i="22"/>
  <c r="AA126" i="22"/>
  <c r="Q126" i="22"/>
  <c r="T126" i="22" s="1"/>
  <c r="AC122" i="22"/>
  <c r="AB122" i="22"/>
  <c r="AA122" i="22"/>
  <c r="Q122" i="22"/>
  <c r="AC118" i="22"/>
  <c r="AB118" i="22"/>
  <c r="AA118" i="22"/>
  <c r="Q118" i="22"/>
  <c r="AC114" i="22"/>
  <c r="AB114" i="22"/>
  <c r="AA114" i="22"/>
  <c r="Q114" i="22"/>
  <c r="AC110" i="22"/>
  <c r="AB110" i="22"/>
  <c r="Q110" i="22"/>
  <c r="AA110" i="22"/>
  <c r="AC106" i="22"/>
  <c r="AB106" i="22"/>
  <c r="AA106" i="22"/>
  <c r="Q106" i="22"/>
  <c r="AC102" i="22"/>
  <c r="AB102" i="22"/>
  <c r="AA102" i="22"/>
  <c r="Q102" i="22"/>
  <c r="AC98" i="22"/>
  <c r="AB98" i="22"/>
  <c r="AA98" i="22"/>
  <c r="Q98" i="22"/>
  <c r="AC94" i="22"/>
  <c r="AB94" i="22"/>
  <c r="AA94" i="22"/>
  <c r="Q94" i="22"/>
  <c r="AC90" i="22"/>
  <c r="AB90" i="22"/>
  <c r="AA90" i="22"/>
  <c r="Q90" i="22"/>
  <c r="AC86" i="22"/>
  <c r="AB86" i="22"/>
  <c r="AA86" i="22"/>
  <c r="Q86" i="22"/>
  <c r="AC82" i="22"/>
  <c r="AB82" i="22"/>
  <c r="AA82" i="22"/>
  <c r="Q82" i="22"/>
  <c r="AC78" i="22"/>
  <c r="AB78" i="22"/>
  <c r="AA78" i="22"/>
  <c r="Q78" i="22"/>
  <c r="AC74" i="22"/>
  <c r="AB74" i="22"/>
  <c r="AA74" i="22"/>
  <c r="Q74" i="22"/>
  <c r="AC70" i="22"/>
  <c r="AB70" i="22"/>
  <c r="AA70" i="22"/>
  <c r="Q70" i="22"/>
  <c r="AC66" i="22"/>
  <c r="Q66" i="22"/>
  <c r="AB66" i="22"/>
  <c r="AA66" i="22"/>
  <c r="AC62" i="22"/>
  <c r="Q62" i="22"/>
  <c r="AB62" i="22"/>
  <c r="AA62" i="22"/>
  <c r="AC58" i="22"/>
  <c r="Q58" i="22"/>
  <c r="AB58" i="22"/>
  <c r="AA58" i="22"/>
  <c r="AC54" i="22"/>
  <c r="Q54" i="22"/>
  <c r="AB54" i="22"/>
  <c r="AA54" i="22"/>
  <c r="AC146" i="22"/>
  <c r="AB146" i="22"/>
  <c r="AA146" i="22"/>
  <c r="Q146" i="22"/>
  <c r="AA149" i="22"/>
  <c r="AB149" i="22"/>
  <c r="Q149" i="22"/>
  <c r="AC149" i="22"/>
  <c r="AA145" i="22"/>
  <c r="AC145" i="22"/>
  <c r="AB145" i="22"/>
  <c r="Q145" i="22"/>
  <c r="AA141" i="22"/>
  <c r="AB141" i="22"/>
  <c r="Q141" i="22"/>
  <c r="AC141" i="22"/>
  <c r="AA137" i="22"/>
  <c r="AB137" i="22"/>
  <c r="AC137" i="22"/>
  <c r="Q137" i="22"/>
  <c r="AA133" i="22"/>
  <c r="AB133" i="22"/>
  <c r="Q133" i="22"/>
  <c r="AC133" i="22"/>
  <c r="AA129" i="22"/>
  <c r="AC129" i="22"/>
  <c r="AB129" i="22"/>
  <c r="Q129" i="22"/>
  <c r="AA125" i="22"/>
  <c r="AB125" i="22"/>
  <c r="Q125" i="22"/>
  <c r="AC125" i="22"/>
  <c r="AA121" i="22"/>
  <c r="AB121" i="22"/>
  <c r="AC121" i="22"/>
  <c r="Q121" i="22"/>
  <c r="AA117" i="22"/>
  <c r="AB117" i="22"/>
  <c r="Q117" i="22"/>
  <c r="AC117" i="22"/>
  <c r="AA113" i="22"/>
  <c r="AC113" i="22"/>
  <c r="AB113" i="22"/>
  <c r="Q113" i="22"/>
  <c r="AA109" i="22"/>
  <c r="AB109" i="22"/>
  <c r="Q109" i="22"/>
  <c r="AC109" i="22"/>
  <c r="AA105" i="22"/>
  <c r="AC105" i="22"/>
  <c r="Q105" i="22"/>
  <c r="AB105" i="22"/>
  <c r="AA101" i="22"/>
  <c r="AB101" i="22"/>
  <c r="Q101" i="22"/>
  <c r="AC101" i="22"/>
  <c r="AA97" i="22"/>
  <c r="AC97" i="22"/>
  <c r="AB97" i="22"/>
  <c r="Q97" i="22"/>
  <c r="AA93" i="22"/>
  <c r="AB93" i="22"/>
  <c r="Q93" i="22"/>
  <c r="AC93" i="22"/>
  <c r="AA89" i="22"/>
  <c r="AC89" i="22"/>
  <c r="Q89" i="22"/>
  <c r="AB89" i="22"/>
  <c r="AA85" i="22"/>
  <c r="AB85" i="22"/>
  <c r="Q85" i="22"/>
  <c r="AC85" i="22"/>
  <c r="AA81" i="22"/>
  <c r="AC81" i="22"/>
  <c r="AB81" i="22"/>
  <c r="Q81" i="22"/>
  <c r="AA77" i="22"/>
  <c r="AB77" i="22"/>
  <c r="Q77" i="22"/>
  <c r="AC77" i="22"/>
  <c r="AA73" i="22"/>
  <c r="AC73" i="22"/>
  <c r="Q73" i="22"/>
  <c r="AB73" i="22"/>
  <c r="AA69" i="22"/>
  <c r="AB69" i="22"/>
  <c r="Q69" i="22"/>
  <c r="AC69" i="22"/>
  <c r="AA65" i="22"/>
  <c r="AC65" i="22"/>
  <c r="AB65" i="22"/>
  <c r="Q65" i="22"/>
  <c r="AA61" i="22"/>
  <c r="Q61" i="22"/>
  <c r="AB61" i="22"/>
  <c r="AC61" i="22"/>
  <c r="AA57" i="22"/>
  <c r="AC57" i="22"/>
  <c r="Q57" i="22"/>
  <c r="AB57" i="22"/>
  <c r="AA53" i="22"/>
  <c r="AB53" i="22"/>
  <c r="Q53" i="22"/>
  <c r="AC53" i="22"/>
  <c r="AO79" i="27"/>
  <c r="AF79" i="27"/>
  <c r="AO59" i="27"/>
  <c r="AA66" i="27"/>
  <c r="AK77" i="27"/>
  <c r="AC57" i="27"/>
  <c r="AK58" i="27"/>
  <c r="AA57" i="27"/>
  <c r="AC69" i="27"/>
  <c r="AO67" i="27"/>
  <c r="AF67" i="27"/>
  <c r="AA70" i="27"/>
  <c r="AK78" i="27"/>
  <c r="AA77" i="27"/>
  <c r="AF69" i="27"/>
  <c r="AO61" i="27"/>
  <c r="AK67" i="27"/>
  <c r="AF61" i="27"/>
  <c r="AC70" i="27"/>
  <c r="AA60" i="27"/>
  <c r="AK61" i="27"/>
  <c r="AA56" i="27"/>
  <c r="C2493" i="33"/>
  <c r="AK59" i="27"/>
  <c r="AC59" i="27"/>
  <c r="AA75" i="27"/>
  <c r="AK69" i="27"/>
  <c r="AO78" i="27"/>
  <c r="AK57" i="27"/>
  <c r="AC60" i="27"/>
  <c r="AA69" i="27"/>
  <c r="AF77" i="27"/>
  <c r="AA76" i="27"/>
  <c r="AO69" i="27"/>
  <c r="AO68" i="27"/>
  <c r="AF70" i="27"/>
  <c r="AC56" i="27"/>
  <c r="AK76" i="27"/>
  <c r="AK66" i="27"/>
  <c r="AC75" i="27"/>
  <c r="AO66" i="27"/>
  <c r="AO58" i="27"/>
  <c r="AK70" i="27"/>
  <c r="AF60" i="27"/>
  <c r="AA78" i="27"/>
  <c r="AC76" i="27"/>
  <c r="AF74" i="27"/>
  <c r="I2545" i="33"/>
  <c r="AA79" i="27"/>
  <c r="AC79" i="27"/>
  <c r="AF75" i="27"/>
  <c r="AC65" i="27"/>
  <c r="AO70" i="27"/>
  <c r="AK60" i="27"/>
  <c r="AC74" i="27"/>
  <c r="AA68" i="27"/>
  <c r="AK65" i="27"/>
  <c r="AC78" i="27"/>
  <c r="AF76" i="27"/>
  <c r="AF65" i="27"/>
  <c r="AO60" i="27"/>
  <c r="AK56" i="27"/>
  <c r="AC68" i="27"/>
  <c r="AA65" i="27"/>
  <c r="AC58" i="27"/>
  <c r="AK75" i="27"/>
  <c r="AF56" i="27"/>
  <c r="AO56" i="27"/>
  <c r="AF78" i="27"/>
  <c r="AA58" i="27"/>
  <c r="AF66" i="27"/>
  <c r="AF57" i="27"/>
  <c r="E2545" i="33"/>
  <c r="K2493" i="33"/>
  <c r="AK79" i="27"/>
  <c r="AA59" i="27"/>
  <c r="AO75" i="27"/>
  <c r="AO65" i="27"/>
  <c r="AK74" i="27"/>
  <c r="AF68" i="27"/>
  <c r="AC77" i="27"/>
  <c r="AO57" i="27"/>
  <c r="AC66" i="27"/>
  <c r="AO76" i="27"/>
  <c r="AO74" i="27"/>
  <c r="AK68" i="27"/>
  <c r="AA67" i="27"/>
  <c r="AC61" i="27"/>
  <c r="AF59" i="27"/>
  <c r="AF58" i="27"/>
  <c r="AC67" i="27"/>
  <c r="AA61" i="27"/>
  <c r="AO77" i="27"/>
  <c r="AA74" i="27"/>
  <c r="G2493" i="33"/>
  <c r="E2405" i="33"/>
  <c r="K2301" i="33"/>
  <c r="F2249" i="33"/>
  <c r="C2093" i="33"/>
  <c r="E1989" i="33"/>
  <c r="K1901" i="33"/>
  <c r="F1849" i="33"/>
  <c r="H1745" i="33"/>
  <c r="C1693" i="33"/>
  <c r="E1589" i="33"/>
  <c r="K1485" i="33"/>
  <c r="F1433" i="33"/>
  <c r="H1329" i="33"/>
  <c r="C1277" i="33"/>
  <c r="F2493" i="33"/>
  <c r="E2353" i="33"/>
  <c r="E2249" i="33"/>
  <c r="H2093" i="33"/>
  <c r="D1989" i="33"/>
  <c r="E1901" i="33"/>
  <c r="G1797" i="33"/>
  <c r="C1641" i="33"/>
  <c r="E1537" i="33"/>
  <c r="E1433" i="33"/>
  <c r="H1277" i="33"/>
  <c r="H1137" i="33"/>
  <c r="C1085" i="33"/>
  <c r="E981" i="33"/>
  <c r="F825" i="33"/>
  <c r="H721" i="33"/>
  <c r="C669" i="33"/>
  <c r="K2545" i="33"/>
  <c r="D2493" i="33"/>
  <c r="C2353" i="33"/>
  <c r="D2249" i="33"/>
  <c r="G2041" i="33"/>
  <c r="C1937" i="33"/>
  <c r="D1849" i="33"/>
  <c r="F1745" i="33"/>
  <c r="G1641" i="33"/>
  <c r="C1537" i="33"/>
  <c r="D1433" i="33"/>
  <c r="F1329" i="33"/>
  <c r="H1189" i="33"/>
  <c r="C1137" i="33"/>
  <c r="E1033" i="33"/>
  <c r="K929" i="33"/>
  <c r="C721" i="33"/>
  <c r="E617" i="33"/>
  <c r="H2545" i="33"/>
  <c r="G2405" i="33"/>
  <c r="C2249" i="33"/>
  <c r="E2041" i="33"/>
  <c r="H1901" i="33"/>
  <c r="D1797" i="33"/>
  <c r="E1693" i="33"/>
  <c r="G1589" i="33"/>
  <c r="C1433" i="33"/>
  <c r="E1329" i="33"/>
  <c r="G1189" i="33"/>
  <c r="I1085" i="33"/>
  <c r="D1033" i="33"/>
  <c r="J929" i="33"/>
  <c r="L825" i="33"/>
  <c r="I669" i="33"/>
  <c r="D617" i="33"/>
  <c r="C2197" i="33"/>
  <c r="C1797" i="33"/>
  <c r="C1381" i="33"/>
  <c r="C1033" i="33"/>
  <c r="E721" i="33"/>
  <c r="E425" i="33"/>
  <c r="H165" i="33"/>
  <c r="H1381" i="33"/>
  <c r="F425" i="33"/>
  <c r="G2249" i="33"/>
  <c r="G1849" i="33"/>
  <c r="G1433" i="33"/>
  <c r="I477" i="33"/>
  <c r="D425" i="33"/>
  <c r="L217" i="33"/>
  <c r="G165" i="33"/>
  <c r="K1589" i="33"/>
  <c r="G477" i="33"/>
  <c r="G2545" i="33"/>
  <c r="D2093" i="33"/>
  <c r="D1693" i="33"/>
  <c r="D1277" i="33"/>
  <c r="E929" i="33"/>
  <c r="K617" i="33"/>
  <c r="H477" i="33"/>
  <c r="C425" i="33"/>
  <c r="K217" i="33"/>
  <c r="F165" i="33"/>
  <c r="H2493" i="33"/>
  <c r="C1329" i="33"/>
  <c r="I373" i="33"/>
  <c r="C477" i="33"/>
  <c r="J2545" i="33"/>
  <c r="J2493" i="33"/>
  <c r="L2353" i="33"/>
  <c r="G2301" i="33"/>
  <c r="I2197" i="33"/>
  <c r="J2041" i="33"/>
  <c r="L1937" i="33"/>
  <c r="G1901" i="33"/>
  <c r="I1797" i="33"/>
  <c r="D1745" i="33"/>
  <c r="J1641" i="33"/>
  <c r="L1537" i="33"/>
  <c r="G1485" i="33"/>
  <c r="I1381" i="33"/>
  <c r="D1329" i="33"/>
  <c r="L2545" i="33"/>
  <c r="J2405" i="33"/>
  <c r="J2301" i="33"/>
  <c r="L2197" i="33"/>
  <c r="H2041" i="33"/>
  <c r="J1937" i="33"/>
  <c r="K1849" i="33"/>
  <c r="G1745" i="33"/>
  <c r="J1589" i="33"/>
  <c r="J1485" i="33"/>
  <c r="L1381" i="33"/>
  <c r="I1189" i="33"/>
  <c r="D1137" i="33"/>
  <c r="J1033" i="33"/>
  <c r="L929" i="33"/>
  <c r="D721" i="33"/>
  <c r="J617" i="33"/>
  <c r="C2545" i="33"/>
  <c r="H2405" i="33"/>
  <c r="I2301" i="33"/>
  <c r="K2197" i="33"/>
  <c r="L2093" i="33"/>
  <c r="H1989" i="33"/>
  <c r="I1901" i="33"/>
  <c r="K1797" i="33"/>
  <c r="L1693" i="33"/>
  <c r="H1589" i="33"/>
  <c r="I1485" i="33"/>
  <c r="K1381" i="33"/>
  <c r="L1277" i="33"/>
  <c r="D1189" i="33"/>
  <c r="J1085" i="33"/>
  <c r="L981" i="33"/>
  <c r="G929" i="33"/>
  <c r="I825" i="33"/>
  <c r="J669" i="33"/>
  <c r="G2353" i="33"/>
  <c r="J2197" i="33"/>
  <c r="J2093" i="33"/>
  <c r="L1989" i="33"/>
  <c r="H1849" i="33"/>
  <c r="J1745" i="33"/>
  <c r="K1641" i="33"/>
  <c r="G1537" i="33"/>
  <c r="J1381" i="33"/>
  <c r="J1277" i="33"/>
  <c r="C1189" i="33"/>
  <c r="E1085" i="33"/>
  <c r="K981" i="33"/>
  <c r="F929" i="33"/>
  <c r="H825" i="33"/>
  <c r="E669" i="33"/>
  <c r="I2041" i="33"/>
  <c r="I1641" i="33"/>
  <c r="J1189" i="33"/>
  <c r="D669" i="33"/>
  <c r="J477" i="33"/>
  <c r="L373" i="33"/>
  <c r="I217" i="33"/>
  <c r="D165" i="33"/>
  <c r="H1085" i="33"/>
  <c r="I2093" i="33"/>
  <c r="I1693" i="33"/>
  <c r="I1277" i="33"/>
  <c r="G825" i="33"/>
  <c r="E477" i="33"/>
  <c r="K373" i="33"/>
  <c r="H217" i="33"/>
  <c r="C165" i="33"/>
  <c r="K2405" i="33"/>
  <c r="I1137" i="33"/>
  <c r="K2353" i="33"/>
  <c r="K1937" i="33"/>
  <c r="K1537" i="33"/>
  <c r="L1085" i="33"/>
  <c r="D477" i="33"/>
  <c r="J373" i="33"/>
  <c r="G217" i="33"/>
  <c r="H2197" i="33"/>
  <c r="G1033" i="33"/>
  <c r="F1537" i="33"/>
  <c r="E373" i="33"/>
  <c r="D2545" i="33"/>
  <c r="E2493" i="33"/>
  <c r="H2353" i="33"/>
  <c r="C2301" i="33"/>
  <c r="E2197" i="33"/>
  <c r="K2093" i="33"/>
  <c r="F2041" i="33"/>
  <c r="H1937" i="33"/>
  <c r="C1901" i="33"/>
  <c r="E1797" i="33"/>
  <c r="K1693" i="33"/>
  <c r="F1641" i="33"/>
  <c r="H1537" i="33"/>
  <c r="C1485" i="33"/>
  <c r="E1381" i="33"/>
  <c r="K1277" i="33"/>
  <c r="F2545" i="33"/>
  <c r="D2405" i="33"/>
  <c r="E2301" i="33"/>
  <c r="G2197" i="33"/>
  <c r="C2041" i="33"/>
  <c r="E1937" i="33"/>
  <c r="E1849" i="33"/>
  <c r="H1693" i="33"/>
  <c r="D1589" i="33"/>
  <c r="E1485" i="33"/>
  <c r="G1381" i="33"/>
  <c r="E1189" i="33"/>
  <c r="K1085" i="33"/>
  <c r="F1033" i="33"/>
  <c r="H929" i="33"/>
  <c r="K669" i="33"/>
  <c r="F617" i="33"/>
  <c r="C2405" i="33"/>
  <c r="D2301" i="33"/>
  <c r="F2197" i="33"/>
  <c r="F2093" i="33"/>
  <c r="C1989" i="33"/>
  <c r="D1901" i="33"/>
  <c r="F1797" i="33"/>
  <c r="F1693" i="33"/>
  <c r="C1589" i="33"/>
  <c r="D1485" i="33"/>
  <c r="F1381" i="33"/>
  <c r="F1277" i="33"/>
  <c r="K1137" i="33"/>
  <c r="F1085" i="33"/>
  <c r="H981" i="33"/>
  <c r="C929" i="33"/>
  <c r="E825" i="33"/>
  <c r="K721" i="33"/>
  <c r="F669" i="33"/>
  <c r="I2493" i="33"/>
  <c r="H2301" i="33"/>
  <c r="D2197" i="33"/>
  <c r="E2093" i="33"/>
  <c r="G1989" i="33"/>
  <c r="C1849" i="33"/>
  <c r="E1745" i="33"/>
  <c r="E1641" i="33"/>
  <c r="H1485" i="33"/>
  <c r="D1381" i="33"/>
  <c r="E1277" i="33"/>
  <c r="J1137" i="33"/>
  <c r="L1033" i="33"/>
  <c r="G981" i="33"/>
  <c r="D825" i="33"/>
  <c r="J721" i="33"/>
  <c r="L617" i="33"/>
  <c r="F2405" i="33"/>
  <c r="F1989" i="33"/>
  <c r="F1589" i="33"/>
  <c r="E1137" i="33"/>
  <c r="K825" i="33"/>
  <c r="C617" i="33"/>
  <c r="F477" i="33"/>
  <c r="H373" i="33"/>
  <c r="E217" i="33"/>
  <c r="H669" i="33"/>
  <c r="D2041" i="33"/>
  <c r="D1641" i="33"/>
  <c r="F1189" i="33"/>
  <c r="L425" i="33"/>
  <c r="G373" i="33"/>
  <c r="D217" i="33"/>
  <c r="F2353" i="33"/>
  <c r="I721" i="33"/>
  <c r="F2301" i="33"/>
  <c r="F1901" i="33"/>
  <c r="F1485" i="33"/>
  <c r="K1033" i="33"/>
  <c r="C825" i="33"/>
  <c r="K425" i="33"/>
  <c r="F373" i="33"/>
  <c r="C217" i="33"/>
  <c r="K1989" i="33"/>
  <c r="G617" i="33"/>
  <c r="J217" i="33"/>
  <c r="F981" i="33"/>
  <c r="I2405" i="33"/>
  <c r="D2353" i="33"/>
  <c r="J2249" i="33"/>
  <c r="G2093" i="33"/>
  <c r="I1989" i="33"/>
  <c r="D1937" i="33"/>
  <c r="J1849" i="33"/>
  <c r="L1745" i="33"/>
  <c r="G1693" i="33"/>
  <c r="I1589" i="33"/>
  <c r="D1537" i="33"/>
  <c r="J1433" i="33"/>
  <c r="L1329" i="33"/>
  <c r="G1277" i="33"/>
  <c r="J2353" i="33"/>
  <c r="K2249" i="33"/>
  <c r="J1989" i="33"/>
  <c r="J1901" i="33"/>
  <c r="L1797" i="33"/>
  <c r="H1641" i="33"/>
  <c r="J1537" i="33"/>
  <c r="K1433" i="33"/>
  <c r="G1329" i="33"/>
  <c r="L1137" i="33"/>
  <c r="G1085" i="33"/>
  <c r="I981" i="33"/>
  <c r="D929" i="33"/>
  <c r="J825" i="33"/>
  <c r="L721" i="33"/>
  <c r="G669" i="33"/>
  <c r="L2493" i="33"/>
  <c r="I2353" i="33"/>
  <c r="I2249" i="33"/>
  <c r="L2041" i="33"/>
  <c r="I1937" i="33"/>
  <c r="I1849" i="33"/>
  <c r="K1745" i="33"/>
  <c r="L1641" i="33"/>
  <c r="I1537" i="33"/>
  <c r="I1433" i="33"/>
  <c r="K1329" i="33"/>
  <c r="L1189" i="33"/>
  <c r="G1137" i="33"/>
  <c r="I1033" i="33"/>
  <c r="D981" i="33"/>
  <c r="G721" i="33"/>
  <c r="I617" i="33"/>
  <c r="L2405" i="33"/>
  <c r="H2249" i="33"/>
  <c r="K2041" i="33"/>
  <c r="G1937" i="33"/>
  <c r="J1797" i="33"/>
  <c r="J1693" i="33"/>
  <c r="L1589" i="33"/>
  <c r="H1433" i="33"/>
  <c r="J1329" i="33"/>
  <c r="K1189" i="33"/>
  <c r="F1137" i="33"/>
  <c r="H1033" i="33"/>
  <c r="C981" i="33"/>
  <c r="F721" i="33"/>
  <c r="H617" i="33"/>
  <c r="L2249" i="33"/>
  <c r="L1849" i="33"/>
  <c r="L1433" i="33"/>
  <c r="D1085" i="33"/>
  <c r="I425" i="33"/>
  <c r="D373" i="33"/>
  <c r="L165" i="33"/>
  <c r="H1797" i="33"/>
  <c r="K477" i="33"/>
  <c r="L2301" i="33"/>
  <c r="L1901" i="33"/>
  <c r="L1485" i="33"/>
  <c r="I929" i="33"/>
  <c r="H425" i="33"/>
  <c r="C373" i="33"/>
  <c r="K165" i="33"/>
  <c r="F1937" i="33"/>
  <c r="F217" i="33"/>
  <c r="I1745" i="33"/>
  <c r="I1329" i="33"/>
  <c r="J981" i="33"/>
  <c r="L669" i="33"/>
  <c r="L477" i="33"/>
  <c r="G425" i="33"/>
  <c r="J165" i="33"/>
  <c r="C1745" i="33"/>
  <c r="J425" i="33"/>
  <c r="I165" i="33"/>
  <c r="E165" i="33"/>
  <c r="C372" i="33"/>
  <c r="I980" i="33"/>
  <c r="G1188" i="33"/>
  <c r="H1432" i="33"/>
  <c r="F372" i="33"/>
  <c r="L980" i="33"/>
  <c r="D1084" i="33"/>
  <c r="I1328" i="33"/>
  <c r="J1432" i="33"/>
  <c r="I1640" i="33"/>
  <c r="G268" i="33"/>
  <c r="D372" i="33"/>
  <c r="C476" i="33"/>
  <c r="I1084" i="33"/>
  <c r="E1328" i="33"/>
  <c r="C1536" i="33"/>
  <c r="E268" i="33"/>
  <c r="D476" i="33"/>
  <c r="L1084" i="33"/>
  <c r="J1188" i="33"/>
  <c r="F1328" i="33"/>
  <c r="L1432" i="33"/>
  <c r="E1640" i="33"/>
  <c r="E1744" i="33"/>
  <c r="C1848" i="33"/>
  <c r="J668" i="33"/>
  <c r="H772" i="33"/>
  <c r="I2092" i="33"/>
  <c r="L2196" i="33"/>
  <c r="K2404" i="33"/>
  <c r="F1744" i="33"/>
  <c r="K668" i="33"/>
  <c r="J772" i="33"/>
  <c r="E2092" i="33"/>
  <c r="I2196" i="33"/>
  <c r="K2300" i="33"/>
  <c r="K1744" i="33"/>
  <c r="F1848" i="33"/>
  <c r="G668" i="33"/>
  <c r="C1988" i="33"/>
  <c r="G2092" i="33"/>
  <c r="D2196" i="33"/>
  <c r="G1744" i="33"/>
  <c r="G1848" i="33"/>
  <c r="K772" i="33"/>
  <c r="J2092" i="33"/>
  <c r="J2300" i="33"/>
  <c r="H2492" i="33"/>
  <c r="E2404" i="33"/>
  <c r="D2492" i="33"/>
  <c r="I2544" i="33"/>
  <c r="C2492" i="33"/>
  <c r="K2544" i="33"/>
  <c r="D424" i="33"/>
  <c r="E1032" i="33"/>
  <c r="H1276" i="33"/>
  <c r="D1380" i="33"/>
  <c r="J1588" i="33"/>
  <c r="L1692" i="33"/>
  <c r="J1796" i="33"/>
  <c r="L216" i="33"/>
  <c r="I616" i="33"/>
  <c r="D824" i="33"/>
  <c r="F928" i="33"/>
  <c r="K1936" i="33"/>
  <c r="J164" i="33"/>
  <c r="F1032" i="33"/>
  <c r="E1276" i="33"/>
  <c r="G1380" i="33"/>
  <c r="G1588" i="33"/>
  <c r="G1796" i="33"/>
  <c r="F216" i="33"/>
  <c r="D616" i="33"/>
  <c r="I720" i="33"/>
  <c r="D928" i="33"/>
  <c r="I2040" i="33"/>
  <c r="K164" i="33"/>
  <c r="I320" i="33"/>
  <c r="J424" i="33"/>
  <c r="H1136" i="33"/>
  <c r="C1380" i="33"/>
  <c r="K1484" i="33"/>
  <c r="K1692" i="33"/>
  <c r="G216" i="33"/>
  <c r="L720" i="33"/>
  <c r="E824" i="33"/>
  <c r="J2040" i="33"/>
  <c r="F320" i="33"/>
  <c r="H424" i="33"/>
  <c r="G1032" i="33"/>
  <c r="D1136" i="33"/>
  <c r="J1276" i="33"/>
  <c r="G1484" i="33"/>
  <c r="I1692" i="33"/>
  <c r="E216" i="33"/>
  <c r="F824" i="33"/>
  <c r="I1936" i="33"/>
  <c r="C2040" i="33"/>
  <c r="H2352" i="33"/>
  <c r="H268" i="33"/>
  <c r="E476" i="33"/>
  <c r="H1084" i="33"/>
  <c r="H1328" i="33"/>
  <c r="E1536" i="33"/>
  <c r="K268" i="33"/>
  <c r="H372" i="33"/>
  <c r="C980" i="33"/>
  <c r="K1084" i="33"/>
  <c r="D1328" i="33"/>
  <c r="E1432" i="33"/>
  <c r="F268" i="33"/>
  <c r="K372" i="33"/>
  <c r="H980" i="33"/>
  <c r="I1188" i="33"/>
  <c r="G1328" i="33"/>
  <c r="J1536" i="33"/>
  <c r="D268" i="33"/>
  <c r="F476" i="33"/>
  <c r="C1084" i="33"/>
  <c r="E1188" i="33"/>
  <c r="L1328" i="33"/>
  <c r="I1536" i="33"/>
  <c r="G1640" i="33"/>
  <c r="D1744" i="33"/>
  <c r="C668" i="33"/>
  <c r="G772" i="33"/>
  <c r="H2092" i="33"/>
  <c r="I2300" i="33"/>
  <c r="L1640" i="33"/>
  <c r="E1848" i="33"/>
  <c r="E772" i="33"/>
  <c r="G1988" i="33"/>
  <c r="D2092" i="33"/>
  <c r="H2196" i="33"/>
  <c r="G2404" i="33"/>
  <c r="L1744" i="33"/>
  <c r="E668" i="33"/>
  <c r="J1988" i="33"/>
  <c r="C2196" i="33"/>
  <c r="G2300" i="33"/>
  <c r="I1744" i="33"/>
  <c r="F1988" i="33"/>
  <c r="F2196" i="33"/>
  <c r="I2404" i="33"/>
  <c r="F2544" i="33"/>
  <c r="D2404" i="33"/>
  <c r="K2492" i="33"/>
  <c r="F2404" i="33"/>
  <c r="H2544" i="33"/>
  <c r="J2544" i="33"/>
  <c r="D164" i="33"/>
  <c r="G424" i="33"/>
  <c r="D1032" i="33"/>
  <c r="F1276" i="33"/>
  <c r="K1380" i="33"/>
  <c r="E1588" i="33"/>
  <c r="C1692" i="33"/>
  <c r="E1796" i="33"/>
  <c r="J216" i="33"/>
  <c r="L616" i="33"/>
  <c r="K824" i="33"/>
  <c r="J1936" i="33"/>
  <c r="L320" i="33"/>
  <c r="L1136" i="33"/>
  <c r="D1276" i="33"/>
  <c r="I1484" i="33"/>
  <c r="H1692" i="33"/>
  <c r="H216" i="33"/>
  <c r="G616" i="33"/>
  <c r="G720" i="33"/>
  <c r="G824" i="33"/>
  <c r="K928" i="33"/>
  <c r="F164" i="33"/>
  <c r="G320" i="33"/>
  <c r="K1032" i="33"/>
  <c r="F1136" i="33"/>
  <c r="J1484" i="33"/>
  <c r="L1588" i="33"/>
  <c r="L1796" i="33"/>
  <c r="C616" i="33"/>
  <c r="L824" i="33"/>
  <c r="G928" i="33"/>
  <c r="E2040" i="33"/>
  <c r="K320" i="33"/>
  <c r="I424" i="33"/>
  <c r="I1032" i="33"/>
  <c r="K1136" i="33"/>
  <c r="I1380" i="33"/>
  <c r="I1588" i="33"/>
  <c r="I1796" i="33"/>
  <c r="J616" i="33"/>
  <c r="L928" i="33"/>
  <c r="H1936" i="33"/>
  <c r="K2352" i="33"/>
  <c r="L372" i="33"/>
  <c r="K476" i="33"/>
  <c r="F1084" i="33"/>
  <c r="G1432" i="33"/>
  <c r="D1536" i="33"/>
  <c r="J268" i="33"/>
  <c r="L476" i="33"/>
  <c r="J980" i="33"/>
  <c r="L1188" i="33"/>
  <c r="K1328" i="33"/>
  <c r="D1432" i="33"/>
  <c r="I268" i="33"/>
  <c r="H476" i="33"/>
  <c r="F980" i="33"/>
  <c r="H1188" i="33"/>
  <c r="F1432" i="33"/>
  <c r="C268" i="33"/>
  <c r="G372" i="33"/>
  <c r="D980" i="33"/>
  <c r="J1084" i="33"/>
  <c r="D1188" i="33"/>
  <c r="C1328" i="33"/>
  <c r="H1536" i="33"/>
  <c r="C1744" i="33"/>
  <c r="I1848" i="33"/>
  <c r="D668" i="33"/>
  <c r="K1988" i="33"/>
  <c r="F2092" i="33"/>
  <c r="H2300" i="33"/>
  <c r="C1640" i="33"/>
  <c r="J1848" i="33"/>
  <c r="F668" i="33"/>
  <c r="D772" i="33"/>
  <c r="I1988" i="33"/>
  <c r="K2092" i="33"/>
  <c r="E2300" i="33"/>
  <c r="H1640" i="33"/>
  <c r="L1848" i="33"/>
  <c r="L668" i="33"/>
  <c r="E1988" i="33"/>
  <c r="J2196" i="33"/>
  <c r="D1640" i="33"/>
  <c r="H1744" i="33"/>
  <c r="H668" i="33"/>
  <c r="L2092" i="33"/>
  <c r="L2300" i="33"/>
  <c r="H2404" i="33"/>
  <c r="G2544" i="33"/>
  <c r="C2404" i="33"/>
  <c r="J2492" i="33"/>
  <c r="L2544" i="33"/>
  <c r="F2492" i="33"/>
  <c r="L2404" i="33"/>
  <c r="E2544" i="33"/>
  <c r="C164" i="33"/>
  <c r="C1032" i="33"/>
  <c r="G1136" i="33"/>
  <c r="J1380" i="33"/>
  <c r="L1484" i="33"/>
  <c r="D1588" i="33"/>
  <c r="J1692" i="33"/>
  <c r="D1796" i="33"/>
  <c r="K616" i="33"/>
  <c r="K720" i="33"/>
  <c r="I928" i="33"/>
  <c r="E1936" i="33"/>
  <c r="C424" i="33"/>
  <c r="C1136" i="33"/>
  <c r="K1276" i="33"/>
  <c r="H1484" i="33"/>
  <c r="F1692" i="33"/>
  <c r="I216" i="33"/>
  <c r="H616" i="33"/>
  <c r="D720" i="33"/>
  <c r="I824" i="33"/>
  <c r="F1936" i="33"/>
  <c r="E164" i="33"/>
  <c r="H320" i="33"/>
  <c r="L1032" i="33"/>
  <c r="G1276" i="33"/>
  <c r="E1484" i="33"/>
  <c r="C1588" i="33"/>
  <c r="C1796" i="33"/>
  <c r="C720" i="33"/>
  <c r="C824" i="33"/>
  <c r="L1936" i="33"/>
  <c r="H164" i="33"/>
  <c r="E320" i="33"/>
  <c r="K424" i="33"/>
  <c r="H1032" i="33"/>
  <c r="L1276" i="33"/>
  <c r="H1380" i="33"/>
  <c r="H1588" i="33"/>
  <c r="H1796" i="33"/>
  <c r="J720" i="33"/>
  <c r="C928" i="33"/>
  <c r="F2040" i="33"/>
  <c r="L2248" i="33"/>
  <c r="J372" i="33"/>
  <c r="G980" i="33"/>
  <c r="F1188" i="33"/>
  <c r="I1432" i="33"/>
  <c r="K1536" i="33"/>
  <c r="I372" i="33"/>
  <c r="G476" i="33"/>
  <c r="E980" i="33"/>
  <c r="C1188" i="33"/>
  <c r="C1432" i="33"/>
  <c r="G1536" i="33"/>
  <c r="E372" i="33"/>
  <c r="J476" i="33"/>
  <c r="G1084" i="33"/>
  <c r="J1328" i="33"/>
  <c r="L1536" i="33"/>
  <c r="L268" i="33"/>
  <c r="I476" i="33"/>
  <c r="K980" i="33"/>
  <c r="E1084" i="33"/>
  <c r="K1188" i="33"/>
  <c r="K1432" i="33"/>
  <c r="F1536" i="33"/>
  <c r="J1744" i="33"/>
  <c r="D1848" i="33"/>
  <c r="I772" i="33"/>
  <c r="L1988" i="33"/>
  <c r="K2196" i="33"/>
  <c r="F2300" i="33"/>
  <c r="J1640" i="33"/>
  <c r="I668" i="33"/>
  <c r="C772" i="33"/>
  <c r="H1988" i="33"/>
  <c r="G2196" i="33"/>
  <c r="D2300" i="33"/>
  <c r="F1640" i="33"/>
  <c r="K1848" i="33"/>
  <c r="F772" i="33"/>
  <c r="D1988" i="33"/>
  <c r="E2196" i="33"/>
  <c r="K1640" i="33"/>
  <c r="H1848" i="33"/>
  <c r="L772" i="33"/>
  <c r="C2092" i="33"/>
  <c r="C2300" i="33"/>
  <c r="I2492" i="33"/>
  <c r="J2404" i="33"/>
  <c r="E2492" i="33"/>
  <c r="C2544" i="33"/>
  <c r="G2492" i="33"/>
  <c r="L2492" i="33"/>
  <c r="D2544" i="33"/>
  <c r="C320" i="33"/>
  <c r="J1032" i="33"/>
  <c r="I1276" i="33"/>
  <c r="E1380" i="33"/>
  <c r="C1484" i="33"/>
  <c r="K1588" i="33"/>
  <c r="E1692" i="33"/>
  <c r="K1796" i="33"/>
  <c r="F616" i="33"/>
  <c r="F720" i="33"/>
  <c r="H928" i="33"/>
  <c r="D1936" i="33"/>
  <c r="I164" i="33"/>
  <c r="E424" i="33"/>
  <c r="J1136" i="33"/>
  <c r="F1380" i="33"/>
  <c r="F1588" i="33"/>
  <c r="F1796" i="33"/>
  <c r="K216" i="33"/>
  <c r="E616" i="33"/>
  <c r="H720" i="33"/>
  <c r="E928" i="33"/>
  <c r="G1936" i="33"/>
  <c r="L164" i="33"/>
  <c r="J320" i="33"/>
  <c r="L424" i="33"/>
  <c r="I1136" i="33"/>
  <c r="L1380" i="33"/>
  <c r="D1484" i="33"/>
  <c r="D1692" i="33"/>
  <c r="D216" i="33"/>
  <c r="E720" i="33"/>
  <c r="J824" i="33"/>
  <c r="C1936" i="33"/>
  <c r="G164" i="33"/>
  <c r="D320" i="33"/>
  <c r="F424" i="33"/>
  <c r="E1136" i="33"/>
  <c r="C1276" i="33"/>
  <c r="F1484" i="33"/>
  <c r="G1692" i="33"/>
  <c r="C216" i="33"/>
  <c r="H824" i="33"/>
  <c r="J928" i="33"/>
  <c r="L2040" i="33"/>
  <c r="C2248" i="33"/>
  <c r="H2040" i="33"/>
  <c r="G2352" i="33"/>
  <c r="D2040" i="33"/>
  <c r="D2248" i="33"/>
  <c r="E2352" i="33"/>
  <c r="G2248" i="33"/>
  <c r="I2248" i="33"/>
  <c r="J2352" i="33"/>
  <c r="K2040" i="33"/>
  <c r="K2248" i="33"/>
  <c r="G2040" i="33"/>
  <c r="L2352" i="33"/>
  <c r="H2248" i="33"/>
  <c r="I2352" i="33"/>
  <c r="J2248" i="33"/>
  <c r="C2352" i="33"/>
  <c r="D2352" i="33"/>
  <c r="E2248" i="33"/>
  <c r="F2352" i="33"/>
  <c r="F2248" i="33"/>
  <c r="D117" i="33"/>
  <c r="J117" i="33"/>
  <c r="I390" i="33"/>
  <c r="C383" i="33"/>
  <c r="K379" i="33"/>
  <c r="F378" i="33"/>
  <c r="D391" i="33"/>
  <c r="J391" i="33"/>
  <c r="D390" i="33"/>
  <c r="E382" i="33"/>
  <c r="F379" i="33"/>
  <c r="H377" i="33"/>
  <c r="H391" i="33"/>
  <c r="I391" i="33"/>
  <c r="C390" i="33"/>
  <c r="H382" i="33"/>
  <c r="E379" i="33"/>
  <c r="K377" i="33"/>
  <c r="K382" i="33"/>
  <c r="D379" i="33"/>
  <c r="G495" i="33"/>
  <c r="K487" i="33"/>
  <c r="F486" i="33"/>
  <c r="C483" i="33"/>
  <c r="E481" i="33"/>
  <c r="L487" i="33"/>
  <c r="L483" i="33"/>
  <c r="H494" i="33"/>
  <c r="I486" i="33"/>
  <c r="J483" i="33"/>
  <c r="L481" i="33"/>
  <c r="F481" i="33"/>
  <c r="K494" i="33"/>
  <c r="E487" i="33"/>
  <c r="H482" i="33"/>
  <c r="C481" i="33"/>
  <c r="L495" i="33"/>
  <c r="G486" i="33"/>
  <c r="K482" i="33"/>
  <c r="H998" i="33"/>
  <c r="I990" i="33"/>
  <c r="J987" i="33"/>
  <c r="L985" i="33"/>
  <c r="G998" i="33"/>
  <c r="L990" i="33"/>
  <c r="I987" i="33"/>
  <c r="D986" i="33"/>
  <c r="H999" i="33"/>
  <c r="L991" i="33"/>
  <c r="G990" i="33"/>
  <c r="D987" i="33"/>
  <c r="J985" i="33"/>
  <c r="K999" i="33"/>
  <c r="E998" i="33"/>
  <c r="J990" i="33"/>
  <c r="G987" i="33"/>
  <c r="I985" i="33"/>
  <c r="H1103" i="33"/>
  <c r="J1095" i="33"/>
  <c r="I1090" i="33"/>
  <c r="D1089" i="33"/>
  <c r="G1103" i="33"/>
  <c r="I1095" i="33"/>
  <c r="D1094" i="33"/>
  <c r="L1090" i="33"/>
  <c r="G1089" i="33"/>
  <c r="H1102" i="33"/>
  <c r="D1095" i="33"/>
  <c r="L1091" i="33"/>
  <c r="G1090" i="33"/>
  <c r="K1102" i="33"/>
  <c r="G1095" i="33"/>
  <c r="J1090" i="33"/>
  <c r="J1206" i="33"/>
  <c r="D1199" i="33"/>
  <c r="L1195" i="33"/>
  <c r="G1194" i="33"/>
  <c r="C1207" i="33"/>
  <c r="G1199" i="33"/>
  <c r="J1194" i="33"/>
  <c r="H1206" i="33"/>
  <c r="I1198" i="33"/>
  <c r="J1195" i="33"/>
  <c r="L1193" i="33"/>
  <c r="G1206" i="33"/>
  <c r="L1198" i="33"/>
  <c r="I1195" i="33"/>
  <c r="D1194" i="33"/>
  <c r="E1347" i="33"/>
  <c r="I1339" i="33"/>
  <c r="D1338" i="33"/>
  <c r="L1334" i="33"/>
  <c r="G1333" i="33"/>
  <c r="D1347" i="33"/>
  <c r="H1339" i="33"/>
  <c r="C1338" i="33"/>
  <c r="K1334" i="33"/>
  <c r="C1347" i="33"/>
  <c r="G1339" i="33"/>
  <c r="J1334" i="33"/>
  <c r="J1347" i="33"/>
  <c r="D1346" i="33"/>
  <c r="E1338" i="33"/>
  <c r="F1335" i="33"/>
  <c r="F1333" i="33"/>
  <c r="L1333" i="33"/>
  <c r="G1450" i="33"/>
  <c r="L1442" i="33"/>
  <c r="I1439" i="33"/>
  <c r="D1438" i="33"/>
  <c r="H1451" i="33"/>
  <c r="L1443" i="33"/>
  <c r="G1442" i="33"/>
  <c r="D1439" i="33"/>
  <c r="J1437" i="33"/>
  <c r="K1451" i="33"/>
  <c r="E1450" i="33"/>
  <c r="J1442" i="33"/>
  <c r="G1439" i="33"/>
  <c r="I1437" i="33"/>
  <c r="F1451" i="33"/>
  <c r="J1443" i="33"/>
  <c r="I1438" i="33"/>
  <c r="D1437" i="33"/>
  <c r="E1555" i="33"/>
  <c r="K1547" i="33"/>
  <c r="F1546" i="33"/>
  <c r="C1543" i="33"/>
  <c r="E1541" i="33"/>
  <c r="D1555" i="33"/>
  <c r="F1547" i="33"/>
  <c r="E1542" i="33"/>
  <c r="C1555" i="33"/>
  <c r="E1547" i="33"/>
  <c r="H1542" i="33"/>
  <c r="C1541" i="33"/>
  <c r="J1555" i="33"/>
  <c r="D1554" i="33"/>
  <c r="K1546" i="33"/>
  <c r="H1543" i="33"/>
  <c r="C1542" i="33"/>
  <c r="I1658" i="33"/>
  <c r="C1651" i="33"/>
  <c r="K1647" i="33"/>
  <c r="F1646" i="33"/>
  <c r="J1659" i="33"/>
  <c r="D1658" i="33"/>
  <c r="C117" i="33"/>
  <c r="E117" i="33"/>
  <c r="K391" i="33"/>
  <c r="E390" i="33"/>
  <c r="J382" i="33"/>
  <c r="G379" i="33"/>
  <c r="I377" i="33"/>
  <c r="H383" i="33"/>
  <c r="H379" i="33"/>
  <c r="F391" i="33"/>
  <c r="J383" i="33"/>
  <c r="I378" i="33"/>
  <c r="D377" i="33"/>
  <c r="F390" i="33"/>
  <c r="K378" i="33"/>
  <c r="E391" i="33"/>
  <c r="I383" i="33"/>
  <c r="D382" i="33"/>
  <c r="L378" i="33"/>
  <c r="G377" i="33"/>
  <c r="C382" i="33"/>
  <c r="C378" i="33"/>
  <c r="C495" i="33"/>
  <c r="G487" i="33"/>
  <c r="J482" i="33"/>
  <c r="K486" i="33"/>
  <c r="D483" i="33"/>
  <c r="J495" i="33"/>
  <c r="D494" i="33"/>
  <c r="E486" i="33"/>
  <c r="F483" i="33"/>
  <c r="H481" i="33"/>
  <c r="H487" i="33"/>
  <c r="G494" i="33"/>
  <c r="L486" i="33"/>
  <c r="I483" i="33"/>
  <c r="D482" i="33"/>
  <c r="D495" i="33"/>
  <c r="J481" i="33"/>
  <c r="J999" i="33"/>
  <c r="D998" i="33"/>
  <c r="E990" i="33"/>
  <c r="F987" i="33"/>
  <c r="H985" i="33"/>
  <c r="I999" i="33"/>
  <c r="C998" i="33"/>
  <c r="H990" i="33"/>
  <c r="E987" i="33"/>
  <c r="K985" i="33"/>
  <c r="D999" i="33"/>
  <c r="H991" i="33"/>
  <c r="C990" i="33"/>
  <c r="K986" i="33"/>
  <c r="F985" i="33"/>
  <c r="G999" i="33"/>
  <c r="K991" i="33"/>
  <c r="F990" i="33"/>
  <c r="C987" i="33"/>
  <c r="E985" i="33"/>
  <c r="D1103" i="33"/>
  <c r="F1095" i="33"/>
  <c r="E1090" i="33"/>
  <c r="C1103" i="33"/>
  <c r="E1095" i="33"/>
  <c r="H1090" i="33"/>
  <c r="C1089" i="33"/>
  <c r="J1103" i="33"/>
  <c r="D1102" i="33"/>
  <c r="K1094" i="33"/>
  <c r="H1091" i="33"/>
  <c r="C1090" i="33"/>
  <c r="G1102" i="33"/>
  <c r="C1095" i="33"/>
  <c r="K1091" i="33"/>
  <c r="F1090" i="33"/>
  <c r="L1207" i="33"/>
  <c r="F1206" i="33"/>
  <c r="K1198" i="33"/>
  <c r="H1195" i="33"/>
  <c r="C1194" i="33"/>
  <c r="I1206" i="33"/>
  <c r="C1199" i="33"/>
  <c r="K1195" i="33"/>
  <c r="F1194" i="33"/>
  <c r="J1207" i="33"/>
  <c r="D1206" i="33"/>
  <c r="E1198" i="33"/>
  <c r="F1195" i="33"/>
  <c r="H1193" i="33"/>
  <c r="I1207" i="33"/>
  <c r="C1206" i="33"/>
  <c r="H1198" i="33"/>
  <c r="E1195" i="33"/>
  <c r="K1193" i="33"/>
  <c r="K1346" i="33"/>
  <c r="E1339" i="33"/>
  <c r="H1334" i="33"/>
  <c r="C1333" i="33"/>
  <c r="J1346" i="33"/>
  <c r="D1339" i="33"/>
  <c r="L1335" i="33"/>
  <c r="G1334" i="33"/>
  <c r="I1346" i="33"/>
  <c r="C1339" i="33"/>
  <c r="K1335" i="33"/>
  <c r="F1334" i="33"/>
  <c r="F1347" i="33"/>
  <c r="J1339" i="33"/>
  <c r="E1334" i="33"/>
  <c r="C1334" i="33"/>
  <c r="D1333" i="33"/>
  <c r="I1451" i="33"/>
  <c r="C1450" i="33"/>
  <c r="H1442" i="33"/>
  <c r="E1439" i="33"/>
  <c r="K1437" i="33"/>
  <c r="D1451" i="33"/>
  <c r="H1443" i="33"/>
  <c r="C1442" i="33"/>
  <c r="K1438" i="33"/>
  <c r="F1437" i="33"/>
  <c r="G1451" i="33"/>
  <c r="K1443" i="33"/>
  <c r="F1442" i="33"/>
  <c r="C1439" i="33"/>
  <c r="E1437" i="33"/>
  <c r="L1450" i="33"/>
  <c r="F1443" i="33"/>
  <c r="E1438" i="33"/>
  <c r="K1554" i="33"/>
  <c r="G1547" i="33"/>
  <c r="J1542" i="33"/>
  <c r="J1554" i="33"/>
  <c r="I1546" i="33"/>
  <c r="J1543" i="33"/>
  <c r="L1541" i="33"/>
  <c r="I1554" i="33"/>
  <c r="L1546" i="33"/>
  <c r="I1543" i="33"/>
  <c r="D1542" i="33"/>
  <c r="F1555" i="33"/>
  <c r="L1547" i="33"/>
  <c r="G1546" i="33"/>
  <c r="D1543" i="33"/>
  <c r="J1541" i="33"/>
  <c r="K1659" i="33"/>
  <c r="E1658" i="33"/>
  <c r="J1650" i="33"/>
  <c r="G1647" i="33"/>
  <c r="I1645" i="33"/>
  <c r="F1659" i="33"/>
  <c r="I117" i="33"/>
  <c r="L117" i="33"/>
  <c r="G117" i="33"/>
  <c r="H117" i="33"/>
  <c r="G391" i="33"/>
  <c r="K383" i="33"/>
  <c r="F382" i="33"/>
  <c r="C379" i="33"/>
  <c r="E377" i="33"/>
  <c r="G382" i="33"/>
  <c r="G378" i="33"/>
  <c r="L390" i="33"/>
  <c r="F383" i="33"/>
  <c r="E378" i="33"/>
  <c r="L383" i="33"/>
  <c r="J377" i="33"/>
  <c r="K390" i="33"/>
  <c r="E383" i="33"/>
  <c r="H378" i="33"/>
  <c r="C377" i="33"/>
  <c r="L391" i="33"/>
  <c r="I494" i="33"/>
  <c r="C487" i="33"/>
  <c r="K483" i="33"/>
  <c r="F482" i="33"/>
  <c r="H495" i="33"/>
  <c r="C482" i="33"/>
  <c r="F495" i="33"/>
  <c r="J487" i="33"/>
  <c r="I482" i="33"/>
  <c r="D481" i="33"/>
  <c r="C486" i="33"/>
  <c r="I495" i="33"/>
  <c r="C494" i="33"/>
  <c r="H486" i="33"/>
  <c r="E483" i="33"/>
  <c r="K481" i="33"/>
  <c r="F494" i="33"/>
  <c r="F999" i="33"/>
  <c r="J991" i="33"/>
  <c r="I986" i="33"/>
  <c r="D985" i="33"/>
  <c r="E999" i="33"/>
  <c r="I991" i="33"/>
  <c r="D990" i="33"/>
  <c r="L986" i="33"/>
  <c r="G985" i="33"/>
  <c r="J998" i="33"/>
  <c r="D991" i="33"/>
  <c r="L987" i="33"/>
  <c r="G986" i="33"/>
  <c r="C999" i="33"/>
  <c r="G991" i="33"/>
  <c r="J986" i="33"/>
  <c r="J1102" i="33"/>
  <c r="I1094" i="33"/>
  <c r="J1091" i="33"/>
  <c r="L1089" i="33"/>
  <c r="I1102" i="33"/>
  <c r="L1094" i="33"/>
  <c r="I1091" i="33"/>
  <c r="D1090" i="33"/>
  <c r="F1103" i="33"/>
  <c r="L1095" i="33"/>
  <c r="G1094" i="33"/>
  <c r="D1091" i="33"/>
  <c r="J1089" i="33"/>
  <c r="I1103" i="33"/>
  <c r="C1102" i="33"/>
  <c r="J1094" i="33"/>
  <c r="G1091" i="33"/>
  <c r="I1089" i="33"/>
  <c r="H1207" i="33"/>
  <c r="L1199" i="33"/>
  <c r="G1198" i="33"/>
  <c r="D1195" i="33"/>
  <c r="J1193" i="33"/>
  <c r="K1207" i="33"/>
  <c r="E1206" i="33"/>
  <c r="J1198" i="33"/>
  <c r="G1195" i="33"/>
  <c r="I1193" i="33"/>
  <c r="F1207" i="33"/>
  <c r="J1199" i="33"/>
  <c r="I1194" i="33"/>
  <c r="D1193" i="33"/>
  <c r="E1207" i="33"/>
  <c r="I1199" i="33"/>
  <c r="D1198" i="33"/>
  <c r="L1194" i="33"/>
  <c r="G1193" i="33"/>
  <c r="G1346" i="33"/>
  <c r="L1338" i="33"/>
  <c r="I1335" i="33"/>
  <c r="D1334" i="33"/>
  <c r="L1347" i="33"/>
  <c r="F1346" i="33"/>
  <c r="K1338" i="33"/>
  <c r="H1335" i="33"/>
  <c r="K1347" i="33"/>
  <c r="E1346" i="33"/>
  <c r="J1338" i="33"/>
  <c r="G1335" i="33"/>
  <c r="I1333" i="33"/>
  <c r="L1346" i="33"/>
  <c r="F1339" i="33"/>
  <c r="J1333" i="33"/>
  <c r="H1333" i="33"/>
  <c r="E1451" i="33"/>
  <c r="I1443" i="33"/>
  <c r="D1442" i="33"/>
  <c r="L1438" i="33"/>
  <c r="G1437" i="33"/>
  <c r="J1450" i="33"/>
  <c r="D1443" i="33"/>
  <c r="L1439" i="33"/>
  <c r="G1438" i="33"/>
  <c r="C1451" i="33"/>
  <c r="G1443" i="33"/>
  <c r="J1438" i="33"/>
  <c r="H1450" i="33"/>
  <c r="I1442" i="33"/>
  <c r="J1439" i="33"/>
  <c r="L1437" i="33"/>
  <c r="G1554" i="33"/>
  <c r="C1547" i="33"/>
  <c r="K1543" i="33"/>
  <c r="F1542" i="33"/>
  <c r="L1555" i="33"/>
  <c r="F1554" i="33"/>
  <c r="E1546" i="33"/>
  <c r="F1543" i="33"/>
  <c r="H1541" i="33"/>
  <c r="K1555" i="33"/>
  <c r="E1554" i="33"/>
  <c r="H1546" i="33"/>
  <c r="E1543" i="33"/>
  <c r="K1541" i="33"/>
  <c r="L1554" i="33"/>
  <c r="H1547" i="33"/>
  <c r="C1546" i="33"/>
  <c r="K1542" i="33"/>
  <c r="F1541" i="33"/>
  <c r="G1659" i="33"/>
  <c r="K1651" i="33"/>
  <c r="F117" i="33"/>
  <c r="K117" i="33"/>
  <c r="C391" i="33"/>
  <c r="G383" i="33"/>
  <c r="J378" i="33"/>
  <c r="F377" i="33"/>
  <c r="H390" i="33"/>
  <c r="I382" i="33"/>
  <c r="J379" i="33"/>
  <c r="L377" i="33"/>
  <c r="D383" i="33"/>
  <c r="G390" i="33"/>
  <c r="L382" i="33"/>
  <c r="I379" i="33"/>
  <c r="D378" i="33"/>
  <c r="J390" i="33"/>
  <c r="L379" i="33"/>
  <c r="K495" i="33"/>
  <c r="E494" i="33"/>
  <c r="J486" i="33"/>
  <c r="G483" i="33"/>
  <c r="I481" i="33"/>
  <c r="J494" i="33"/>
  <c r="L494" i="33"/>
  <c r="F487" i="33"/>
  <c r="E482" i="33"/>
  <c r="G482" i="33"/>
  <c r="E495" i="33"/>
  <c r="I487" i="33"/>
  <c r="D486" i="33"/>
  <c r="L482" i="33"/>
  <c r="G481" i="33"/>
  <c r="D487" i="33"/>
  <c r="H483" i="33"/>
  <c r="L998" i="33"/>
  <c r="F991" i="33"/>
  <c r="E986" i="33"/>
  <c r="K998" i="33"/>
  <c r="E991" i="33"/>
  <c r="H986" i="33"/>
  <c r="C985" i="33"/>
  <c r="L999" i="33"/>
  <c r="F998" i="33"/>
  <c r="K990" i="33"/>
  <c r="H987" i="33"/>
  <c r="C986" i="33"/>
  <c r="I998" i="33"/>
  <c r="C991" i="33"/>
  <c r="K987" i="33"/>
  <c r="F986" i="33"/>
  <c r="L1103" i="33"/>
  <c r="F1102" i="33"/>
  <c r="E1094" i="33"/>
  <c r="F1091" i="33"/>
  <c r="H1089" i="33"/>
  <c r="K1103" i="33"/>
  <c r="E1102" i="33"/>
  <c r="H1094" i="33"/>
  <c r="E1091" i="33"/>
  <c r="K1089" i="33"/>
  <c r="L1102" i="33"/>
  <c r="H1095" i="33"/>
  <c r="C1094" i="33"/>
  <c r="K1090" i="33"/>
  <c r="F1089" i="33"/>
  <c r="E1103" i="33"/>
  <c r="K1095" i="33"/>
  <c r="F1094" i="33"/>
  <c r="C1091" i="33"/>
  <c r="E1089" i="33"/>
  <c r="D1207" i="33"/>
  <c r="H1199" i="33"/>
  <c r="C1198" i="33"/>
  <c r="K1194" i="33"/>
  <c r="F1193" i="33"/>
  <c r="G1207" i="33"/>
  <c r="K1199" i="33"/>
  <c r="F1198" i="33"/>
  <c r="C1195" i="33"/>
  <c r="E1193" i="33"/>
  <c r="L1206" i="33"/>
  <c r="F1199" i="33"/>
  <c r="E1194" i="33"/>
  <c r="K1206" i="33"/>
  <c r="E1199" i="33"/>
  <c r="H1194" i="33"/>
  <c r="C1193" i="33"/>
  <c r="I1347" i="33"/>
  <c r="C1346" i="33"/>
  <c r="H1338" i="33"/>
  <c r="E1335" i="33"/>
  <c r="K1333" i="33"/>
  <c r="H1347" i="33"/>
  <c r="L1339" i="33"/>
  <c r="G1338" i="33"/>
  <c r="D1335" i="33"/>
  <c r="G1347" i="33"/>
  <c r="K1339" i="33"/>
  <c r="F1338" i="33"/>
  <c r="C1335" i="33"/>
  <c r="E1333" i="33"/>
  <c r="H1346" i="33"/>
  <c r="I1338" i="33"/>
  <c r="J1335" i="33"/>
  <c r="I1334" i="33"/>
  <c r="K1450" i="33"/>
  <c r="E1443" i="33"/>
  <c r="H1438" i="33"/>
  <c r="C1437" i="33"/>
  <c r="L1451" i="33"/>
  <c r="F1450" i="33"/>
  <c r="K1442" i="33"/>
  <c r="H1439" i="33"/>
  <c r="C1438" i="33"/>
  <c r="I1450" i="33"/>
  <c r="C1443" i="33"/>
  <c r="K1439" i="33"/>
  <c r="F1438" i="33"/>
  <c r="J1451" i="33"/>
  <c r="D1450" i="33"/>
  <c r="E1442" i="33"/>
  <c r="F1439" i="33"/>
  <c r="H1437" i="33"/>
  <c r="I1555" i="33"/>
  <c r="C1554" i="33"/>
  <c r="J1546" i="33"/>
  <c r="G1543" i="33"/>
  <c r="I1541" i="33"/>
  <c r="H1555" i="33"/>
  <c r="J1547" i="33"/>
  <c r="I1542" i="33"/>
  <c r="D1541" i="33"/>
  <c r="F1650" i="33"/>
  <c r="C1647" i="33"/>
  <c r="L1658" i="33"/>
  <c r="I1650" i="33"/>
  <c r="J1647" i="33"/>
  <c r="L1645" i="33"/>
  <c r="G1658" i="33"/>
  <c r="L1650" i="33"/>
  <c r="I1647" i="33"/>
  <c r="D1646" i="33"/>
  <c r="H1659" i="33"/>
  <c r="L1651" i="33"/>
  <c r="G1650" i="33"/>
  <c r="D1647" i="33"/>
  <c r="J1645" i="33"/>
  <c r="I1763" i="33"/>
  <c r="C1762" i="33"/>
  <c r="H1754" i="33"/>
  <c r="E1751" i="33"/>
  <c r="K1749" i="33"/>
  <c r="D1763" i="33"/>
  <c r="H1755" i="33"/>
  <c r="C1754" i="33"/>
  <c r="K1750" i="33"/>
  <c r="F1749" i="33"/>
  <c r="G1763" i="33"/>
  <c r="K1755" i="33"/>
  <c r="F1754" i="33"/>
  <c r="C1751" i="33"/>
  <c r="E1749" i="33"/>
  <c r="L1762" i="33"/>
  <c r="F1755" i="33"/>
  <c r="E1750" i="33"/>
  <c r="C1867" i="33"/>
  <c r="G1859" i="33"/>
  <c r="J1854" i="33"/>
  <c r="L1866" i="33"/>
  <c r="F1859" i="33"/>
  <c r="E1867" i="33"/>
  <c r="I1859" i="33"/>
  <c r="D1858" i="33"/>
  <c r="L1854" i="33"/>
  <c r="J1866" i="33"/>
  <c r="D1859" i="33"/>
  <c r="L1855" i="33"/>
  <c r="I1853" i="33"/>
  <c r="E1854" i="33"/>
  <c r="K1853" i="33"/>
  <c r="J1853" i="33"/>
  <c r="H569" i="33"/>
  <c r="E569" i="33"/>
  <c r="D570" i="33"/>
  <c r="I569" i="33"/>
  <c r="K570" i="33"/>
  <c r="F569" i="33"/>
  <c r="L686" i="33"/>
  <c r="H679" i="33"/>
  <c r="C678" i="33"/>
  <c r="K674" i="33"/>
  <c r="F673" i="33"/>
  <c r="G673" i="33"/>
  <c r="G686" i="33"/>
  <c r="C679" i="33"/>
  <c r="K675" i="33"/>
  <c r="F674" i="33"/>
  <c r="K687" i="33"/>
  <c r="D678" i="33"/>
  <c r="L674" i="33"/>
  <c r="D687" i="33"/>
  <c r="F679" i="33"/>
  <c r="E674" i="33"/>
  <c r="E679" i="33"/>
  <c r="I778" i="33"/>
  <c r="D778" i="33"/>
  <c r="K2006" i="33"/>
  <c r="E1999" i="33"/>
  <c r="H1994" i="33"/>
  <c r="C1993" i="33"/>
  <c r="L2007" i="33"/>
  <c r="F2006" i="33"/>
  <c r="K1998" i="33"/>
  <c r="H1995" i="33"/>
  <c r="C1994" i="33"/>
  <c r="I2006" i="33"/>
  <c r="C1999" i="33"/>
  <c r="K1995" i="33"/>
  <c r="F1994" i="33"/>
  <c r="J2007" i="33"/>
  <c r="D2006" i="33"/>
  <c r="E1998" i="33"/>
  <c r="F1995" i="33"/>
  <c r="H1993" i="33"/>
  <c r="K2111" i="33"/>
  <c r="E2110" i="33"/>
  <c r="J2102" i="33"/>
  <c r="G2099" i="33"/>
  <c r="I2097" i="33"/>
  <c r="F2111" i="33"/>
  <c r="J2103" i="33"/>
  <c r="I2098" i="33"/>
  <c r="D2097" i="33"/>
  <c r="E2111" i="33"/>
  <c r="I2103" i="33"/>
  <c r="D2102" i="33"/>
  <c r="L2098" i="33"/>
  <c r="G2097" i="33"/>
  <c r="J2110" i="33"/>
  <c r="D2103" i="33"/>
  <c r="L2099" i="33"/>
  <c r="G2098" i="33"/>
  <c r="K2214" i="33"/>
  <c r="E2207" i="33"/>
  <c r="H2202" i="33"/>
  <c r="C2201" i="33"/>
  <c r="L2215" i="33"/>
  <c r="F2214" i="33"/>
  <c r="K2206" i="33"/>
  <c r="H2203" i="33"/>
  <c r="C2202" i="33"/>
  <c r="I2214" i="33"/>
  <c r="C2207" i="33"/>
  <c r="K2203" i="33"/>
  <c r="F2202" i="33"/>
  <c r="J2215" i="33"/>
  <c r="D2214" i="33"/>
  <c r="E2206" i="33"/>
  <c r="F2203" i="33"/>
  <c r="H2201" i="33"/>
  <c r="K2319" i="33"/>
  <c r="E2318" i="33"/>
  <c r="J2310" i="33"/>
  <c r="G2307" i="33"/>
  <c r="I2305" i="33"/>
  <c r="F2319" i="33"/>
  <c r="J2311" i="33"/>
  <c r="I2306" i="33"/>
  <c r="D2305" i="33"/>
  <c r="E2319" i="33"/>
  <c r="I2311" i="33"/>
  <c r="D2310" i="33"/>
  <c r="L2306" i="33"/>
  <c r="G2305" i="33"/>
  <c r="J2318" i="33"/>
  <c r="D2311" i="33"/>
  <c r="L2307" i="33"/>
  <c r="G2306" i="33"/>
  <c r="K2422" i="33"/>
  <c r="E2415" i="33"/>
  <c r="H2410" i="33"/>
  <c r="C2409" i="33"/>
  <c r="G1555" i="33"/>
  <c r="L1542" i="33"/>
  <c r="L1543" i="33"/>
  <c r="J1646" i="33"/>
  <c r="H1658" i="33"/>
  <c r="E1650" i="33"/>
  <c r="F1647" i="33"/>
  <c r="H1645" i="33"/>
  <c r="I1659" i="33"/>
  <c r="C1658" i="33"/>
  <c r="H1650" i="33"/>
  <c r="E1647" i="33"/>
  <c r="K1645" i="33"/>
  <c r="D1659" i="33"/>
  <c r="H1651" i="33"/>
  <c r="C1650" i="33"/>
  <c r="K1646" i="33"/>
  <c r="F1645" i="33"/>
  <c r="E1763" i="33"/>
  <c r="I1755" i="33"/>
  <c r="D1754" i="33"/>
  <c r="L1750" i="33"/>
  <c r="G1749" i="33"/>
  <c r="J1762" i="33"/>
  <c r="D1755" i="33"/>
  <c r="L1751" i="33"/>
  <c r="G1750" i="33"/>
  <c r="C1763" i="33"/>
  <c r="G1755" i="33"/>
  <c r="J1750" i="33"/>
  <c r="H1762" i="33"/>
  <c r="I1754" i="33"/>
  <c r="J1751" i="33"/>
  <c r="L1749" i="33"/>
  <c r="I1866" i="33"/>
  <c r="C1859" i="33"/>
  <c r="K1855" i="33"/>
  <c r="F1854" i="33"/>
  <c r="H1866" i="33"/>
  <c r="I1858" i="33"/>
  <c r="J1855" i="33"/>
  <c r="K1866" i="33"/>
  <c r="E1859" i="33"/>
  <c r="L1867" i="33"/>
  <c r="F1866" i="33"/>
  <c r="K1858" i="33"/>
  <c r="H1855" i="33"/>
  <c r="E1853" i="33"/>
  <c r="L1853" i="33"/>
  <c r="G1853" i="33"/>
  <c r="F1853" i="33"/>
  <c r="I570" i="33"/>
  <c r="D569" i="33"/>
  <c r="K569" i="33"/>
  <c r="G570" i="33"/>
  <c r="H686" i="33"/>
  <c r="D679" i="33"/>
  <c r="L675" i="33"/>
  <c r="G674" i="33"/>
  <c r="I687" i="33"/>
  <c r="C686" i="33"/>
  <c r="J678" i="33"/>
  <c r="G675" i="33"/>
  <c r="I673" i="33"/>
  <c r="I686" i="33"/>
  <c r="D674" i="33"/>
  <c r="J686" i="33"/>
  <c r="I678" i="33"/>
  <c r="J675" i="33"/>
  <c r="L673" i="33"/>
  <c r="H678" i="33"/>
  <c r="E675" i="33"/>
  <c r="E778" i="33"/>
  <c r="K778" i="33"/>
  <c r="G2006" i="33"/>
  <c r="L1998" i="33"/>
  <c r="I1995" i="33"/>
  <c r="D1994" i="33"/>
  <c r="H2007" i="33"/>
  <c r="L1999" i="33"/>
  <c r="G1998" i="33"/>
  <c r="D1995" i="33"/>
  <c r="J1993" i="33"/>
  <c r="K2007" i="33"/>
  <c r="E2006" i="33"/>
  <c r="J1998" i="33"/>
  <c r="G1995" i="33"/>
  <c r="I1993" i="33"/>
  <c r="F2007" i="33"/>
  <c r="J1999" i="33"/>
  <c r="I1994" i="33"/>
  <c r="D1993" i="33"/>
  <c r="G2111" i="33"/>
  <c r="K2103" i="33"/>
  <c r="F2102" i="33"/>
  <c r="C2099" i="33"/>
  <c r="E2097" i="33"/>
  <c r="L2110" i="33"/>
  <c r="F2103" i="33"/>
  <c r="E2098" i="33"/>
  <c r="K2110" i="33"/>
  <c r="E2103" i="33"/>
  <c r="H2098" i="33"/>
  <c r="C2097" i="33"/>
  <c r="L2111" i="33"/>
  <c r="F2110" i="33"/>
  <c r="K2102" i="33"/>
  <c r="H2099" i="33"/>
  <c r="C2098" i="33"/>
  <c r="G2214" i="33"/>
  <c r="L2206" i="33"/>
  <c r="I2203" i="33"/>
  <c r="D2202" i="33"/>
  <c r="H2215" i="33"/>
  <c r="L2207" i="33"/>
  <c r="G2206" i="33"/>
  <c r="D2203" i="33"/>
  <c r="J2201" i="33"/>
  <c r="K2215" i="33"/>
  <c r="E2214" i="33"/>
  <c r="J2206" i="33"/>
  <c r="G2203" i="33"/>
  <c r="I2201" i="33"/>
  <c r="F2215" i="33"/>
  <c r="J2207" i="33"/>
  <c r="I2202" i="33"/>
  <c r="D2201" i="33"/>
  <c r="G2319" i="33"/>
  <c r="K2311" i="33"/>
  <c r="F2310" i="33"/>
  <c r="C2307" i="33"/>
  <c r="E2305" i="33"/>
  <c r="L2318" i="33"/>
  <c r="F2311" i="33"/>
  <c r="E2306" i="33"/>
  <c r="K2318" i="33"/>
  <c r="E2311" i="33"/>
  <c r="H2306" i="33"/>
  <c r="C2305" i="33"/>
  <c r="L2319" i="33"/>
  <c r="F2318" i="33"/>
  <c r="K2310" i="33"/>
  <c r="H2307" i="33"/>
  <c r="C2306" i="33"/>
  <c r="G2422" i="33"/>
  <c r="L2414" i="33"/>
  <c r="I2411" i="33"/>
  <c r="D2410" i="33"/>
  <c r="I1547" i="33"/>
  <c r="G1541" i="33"/>
  <c r="H1554" i="33"/>
  <c r="G1542" i="33"/>
  <c r="C1659" i="33"/>
  <c r="E1645" i="33"/>
  <c r="J1651" i="33"/>
  <c r="I1646" i="33"/>
  <c r="D1645" i="33"/>
  <c r="E1659" i="33"/>
  <c r="I1651" i="33"/>
  <c r="D1650" i="33"/>
  <c r="L1646" i="33"/>
  <c r="G1645" i="33"/>
  <c r="J1658" i="33"/>
  <c r="D1651" i="33"/>
  <c r="L1647" i="33"/>
  <c r="G1646" i="33"/>
  <c r="K1762" i="33"/>
  <c r="E1755" i="33"/>
  <c r="H1750" i="33"/>
  <c r="C1749" i="33"/>
  <c r="L1763" i="33"/>
  <c r="F1762" i="33"/>
  <c r="K1754" i="33"/>
  <c r="H1751" i="33"/>
  <c r="C1750" i="33"/>
  <c r="I1762" i="33"/>
  <c r="C1755" i="33"/>
  <c r="K1751" i="33"/>
  <c r="F1750" i="33"/>
  <c r="J1763" i="33"/>
  <c r="D1762" i="33"/>
  <c r="E1754" i="33"/>
  <c r="F1751" i="33"/>
  <c r="H1749" i="33"/>
  <c r="K1867" i="33"/>
  <c r="E1866" i="33"/>
  <c r="J1858" i="33"/>
  <c r="G1855" i="33"/>
  <c r="J1867" i="33"/>
  <c r="D1866" i="33"/>
  <c r="E1858" i="33"/>
  <c r="F1855" i="33"/>
  <c r="G1866" i="33"/>
  <c r="L1858" i="33"/>
  <c r="I1855" i="33"/>
  <c r="H1867" i="33"/>
  <c r="L1859" i="33"/>
  <c r="G1858" i="33"/>
  <c r="D1855" i="33"/>
  <c r="H1853" i="33"/>
  <c r="I1854" i="33"/>
  <c r="C1853" i="33"/>
  <c r="H1854" i="33"/>
  <c r="E570" i="33"/>
  <c r="L570" i="33"/>
  <c r="G569" i="33"/>
  <c r="C570" i="33"/>
  <c r="J687" i="33"/>
  <c r="D686" i="33"/>
  <c r="K678" i="33"/>
  <c r="H675" i="33"/>
  <c r="C674" i="33"/>
  <c r="E687" i="33"/>
  <c r="K679" i="33"/>
  <c r="F678" i="33"/>
  <c r="C675" i="33"/>
  <c r="E673" i="33"/>
  <c r="I679" i="33"/>
  <c r="C673" i="33"/>
  <c r="L687" i="33"/>
  <c r="F686" i="33"/>
  <c r="E678" i="33"/>
  <c r="F675" i="33"/>
  <c r="H673" i="33"/>
  <c r="G687" i="33"/>
  <c r="H674" i="33"/>
  <c r="J778" i="33"/>
  <c r="L778" i="33"/>
  <c r="G778" i="33"/>
  <c r="I2007" i="33"/>
  <c r="C2006" i="33"/>
  <c r="H1998" i="33"/>
  <c r="E1995" i="33"/>
  <c r="K1993" i="33"/>
  <c r="D2007" i="33"/>
  <c r="H1999" i="33"/>
  <c r="C1998" i="33"/>
  <c r="K1994" i="33"/>
  <c r="F1993" i="33"/>
  <c r="G2007" i="33"/>
  <c r="K1999" i="33"/>
  <c r="F1998" i="33"/>
  <c r="C1995" i="33"/>
  <c r="E1993" i="33"/>
  <c r="L2006" i="33"/>
  <c r="F1999" i="33"/>
  <c r="E1994" i="33"/>
  <c r="C2111" i="33"/>
  <c r="G2103" i="33"/>
  <c r="J2098" i="33"/>
  <c r="H2110" i="33"/>
  <c r="I2102" i="33"/>
  <c r="J2099" i="33"/>
  <c r="L2097" i="33"/>
  <c r="G2110" i="33"/>
  <c r="L2102" i="33"/>
  <c r="I2099" i="33"/>
  <c r="D2098" i="33"/>
  <c r="H2111" i="33"/>
  <c r="L2103" i="33"/>
  <c r="G2102" i="33"/>
  <c r="D2099" i="33"/>
  <c r="J2097" i="33"/>
  <c r="I2215" i="33"/>
  <c r="C2214" i="33"/>
  <c r="H2206" i="33"/>
  <c r="E2203" i="33"/>
  <c r="K2201" i="33"/>
  <c r="D2215" i="33"/>
  <c r="H2207" i="33"/>
  <c r="C2206" i="33"/>
  <c r="K2202" i="33"/>
  <c r="F2201" i="33"/>
  <c r="G2215" i="33"/>
  <c r="K2207" i="33"/>
  <c r="F2206" i="33"/>
  <c r="C2203" i="33"/>
  <c r="E2201" i="33"/>
  <c r="L2214" i="33"/>
  <c r="F2207" i="33"/>
  <c r="E2202" i="33"/>
  <c r="C2319" i="33"/>
  <c r="G2311" i="33"/>
  <c r="J2306" i="33"/>
  <c r="H2318" i="33"/>
  <c r="I2310" i="33"/>
  <c r="J2307" i="33"/>
  <c r="L2305" i="33"/>
  <c r="G2318" i="33"/>
  <c r="L2310" i="33"/>
  <c r="I2307" i="33"/>
  <c r="D2306" i="33"/>
  <c r="H2319" i="33"/>
  <c r="L2311" i="33"/>
  <c r="G2310" i="33"/>
  <c r="D2307" i="33"/>
  <c r="J2305" i="33"/>
  <c r="I2423" i="33"/>
  <c r="C2422" i="33"/>
  <c r="H2414" i="33"/>
  <c r="E2411" i="33"/>
  <c r="K2409" i="33"/>
  <c r="D1546" i="33"/>
  <c r="D1547" i="33"/>
  <c r="G1651" i="33"/>
  <c r="F1651" i="33"/>
  <c r="E1646" i="33"/>
  <c r="K1658" i="33"/>
  <c r="E1651" i="33"/>
  <c r="H1646" i="33"/>
  <c r="C1645" i="33"/>
  <c r="L1659" i="33"/>
  <c r="F1658" i="33"/>
  <c r="K1650" i="33"/>
  <c r="H1647" i="33"/>
  <c r="C1646" i="33"/>
  <c r="G1762" i="33"/>
  <c r="L1754" i="33"/>
  <c r="I1751" i="33"/>
  <c r="D1750" i="33"/>
  <c r="H1763" i="33"/>
  <c r="L1755" i="33"/>
  <c r="G1754" i="33"/>
  <c r="D1751" i="33"/>
  <c r="J1749" i="33"/>
  <c r="K1763" i="33"/>
  <c r="E1762" i="33"/>
  <c r="J1754" i="33"/>
  <c r="G1751" i="33"/>
  <c r="I1749" i="33"/>
  <c r="F1763" i="33"/>
  <c r="J1755" i="33"/>
  <c r="I1750" i="33"/>
  <c r="D1749" i="33"/>
  <c r="G1867" i="33"/>
  <c r="K1859" i="33"/>
  <c r="F1858" i="33"/>
  <c r="C1855" i="33"/>
  <c r="F1867" i="33"/>
  <c r="J1859" i="33"/>
  <c r="I1867" i="33"/>
  <c r="C1866" i="33"/>
  <c r="H1858" i="33"/>
  <c r="E1855" i="33"/>
  <c r="D1867" i="33"/>
  <c r="H1859" i="33"/>
  <c r="C1858" i="33"/>
  <c r="G1854" i="33"/>
  <c r="K1854" i="33"/>
  <c r="D1853" i="33"/>
  <c r="D1854" i="33"/>
  <c r="C1854" i="33"/>
  <c r="L569" i="33"/>
  <c r="F570" i="33"/>
  <c r="H570" i="33"/>
  <c r="C569" i="33"/>
  <c r="J570" i="33"/>
  <c r="J569" i="33"/>
  <c r="F687" i="33"/>
  <c r="L679" i="33"/>
  <c r="G678" i="33"/>
  <c r="D675" i="33"/>
  <c r="J673" i="33"/>
  <c r="C687" i="33"/>
  <c r="K686" i="33"/>
  <c r="G679" i="33"/>
  <c r="J674" i="33"/>
  <c r="L678" i="33"/>
  <c r="I675" i="33"/>
  <c r="H687" i="33"/>
  <c r="J679" i="33"/>
  <c r="I674" i="33"/>
  <c r="D673" i="33"/>
  <c r="E686" i="33"/>
  <c r="K673" i="33"/>
  <c r="F778" i="33"/>
  <c r="H778" i="33"/>
  <c r="C778" i="33"/>
  <c r="E2007" i="33"/>
  <c r="I1999" i="33"/>
  <c r="D1998" i="33"/>
  <c r="L1994" i="33"/>
  <c r="G1993" i="33"/>
  <c r="J2006" i="33"/>
  <c r="D1999" i="33"/>
  <c r="L1995" i="33"/>
  <c r="G1994" i="33"/>
  <c r="C2007" i="33"/>
  <c r="G1999" i="33"/>
  <c r="J1994" i="33"/>
  <c r="H2006" i="33"/>
  <c r="I1998" i="33"/>
  <c r="J1995" i="33"/>
  <c r="L1993" i="33"/>
  <c r="I2110" i="33"/>
  <c r="C2103" i="33"/>
  <c r="K2099" i="33"/>
  <c r="F2098" i="33"/>
  <c r="J2111" i="33"/>
  <c r="D2110" i="33"/>
  <c r="E2102" i="33"/>
  <c r="F2099" i="33"/>
  <c r="H2097" i="33"/>
  <c r="I2111" i="33"/>
  <c r="C2110" i="33"/>
  <c r="H2102" i="33"/>
  <c r="E2099" i="33"/>
  <c r="K2097" i="33"/>
  <c r="D2111" i="33"/>
  <c r="H2103" i="33"/>
  <c r="C2102" i="33"/>
  <c r="K2098" i="33"/>
  <c r="F2097" i="33"/>
  <c r="E2215" i="33"/>
  <c r="I2207" i="33"/>
  <c r="D2206" i="33"/>
  <c r="L2202" i="33"/>
  <c r="G2201" i="33"/>
  <c r="J2214" i="33"/>
  <c r="D2207" i="33"/>
  <c r="L2203" i="33"/>
  <c r="G2202" i="33"/>
  <c r="C2215" i="33"/>
  <c r="G2207" i="33"/>
  <c r="J2202" i="33"/>
  <c r="H2214" i="33"/>
  <c r="I2206" i="33"/>
  <c r="J2203" i="33"/>
  <c r="L2201" i="33"/>
  <c r="I2318" i="33"/>
  <c r="C2311" i="33"/>
  <c r="K2307" i="33"/>
  <c r="F2306" i="33"/>
  <c r="J2319" i="33"/>
  <c r="D2318" i="33"/>
  <c r="E2310" i="33"/>
  <c r="F2307" i="33"/>
  <c r="H2305" i="33"/>
  <c r="I2319" i="33"/>
  <c r="C2318" i="33"/>
  <c r="H2310" i="33"/>
  <c r="E2307" i="33"/>
  <c r="K2305" i="33"/>
  <c r="D2319" i="33"/>
  <c r="H2311" i="33"/>
  <c r="C2310" i="33"/>
  <c r="K2306" i="33"/>
  <c r="F2305" i="33"/>
  <c r="E2423" i="33"/>
  <c r="I2415" i="33"/>
  <c r="D2414" i="33"/>
  <c r="L2410" i="33"/>
  <c r="G2409" i="33"/>
  <c r="H2423" i="33"/>
  <c r="L2415" i="33"/>
  <c r="G2414" i="33"/>
  <c r="D2411" i="33"/>
  <c r="J2409" i="33"/>
  <c r="K2423" i="33"/>
  <c r="E2422" i="33"/>
  <c r="J2414" i="33"/>
  <c r="G2411" i="33"/>
  <c r="I2409" i="33"/>
  <c r="F2423" i="33"/>
  <c r="J2415" i="33"/>
  <c r="I2410" i="33"/>
  <c r="D2409" i="33"/>
  <c r="F2511" i="33"/>
  <c r="L2503" i="33"/>
  <c r="G2502" i="33"/>
  <c r="D2499" i="33"/>
  <c r="J2497" i="33"/>
  <c r="I2511" i="33"/>
  <c r="C2510" i="33"/>
  <c r="J2502" i="33"/>
  <c r="G2499" i="33"/>
  <c r="I2497" i="33"/>
  <c r="H2511" i="33"/>
  <c r="J2503" i="33"/>
  <c r="I2498" i="33"/>
  <c r="D2497" i="33"/>
  <c r="G2511" i="33"/>
  <c r="I2503" i="33"/>
  <c r="D2502" i="33"/>
  <c r="L2498" i="33"/>
  <c r="G2497" i="33"/>
  <c r="J2562" i="33"/>
  <c r="D2555" i="33"/>
  <c r="L2551" i="33"/>
  <c r="G2550" i="33"/>
  <c r="C2563" i="33"/>
  <c r="G2555" i="33"/>
  <c r="J2550" i="33"/>
  <c r="H2562" i="33"/>
  <c r="I2554" i="33"/>
  <c r="J2551" i="33"/>
  <c r="L2549" i="33"/>
  <c r="G2562" i="33"/>
  <c r="L2554" i="33"/>
  <c r="I2551" i="33"/>
  <c r="D2550" i="33"/>
  <c r="D2423" i="33"/>
  <c r="H2415" i="33"/>
  <c r="C2414" i="33"/>
  <c r="K2410" i="33"/>
  <c r="F2409" i="33"/>
  <c r="G2423" i="33"/>
  <c r="K2415" i="33"/>
  <c r="F2414" i="33"/>
  <c r="C2411" i="33"/>
  <c r="E2409" i="33"/>
  <c r="L2422" i="33"/>
  <c r="F2415" i="33"/>
  <c r="E2410" i="33"/>
  <c r="L2510" i="33"/>
  <c r="H2503" i="33"/>
  <c r="C2502" i="33"/>
  <c r="K2498" i="33"/>
  <c r="F2497" i="33"/>
  <c r="E2511" i="33"/>
  <c r="K2503" i="33"/>
  <c r="F2502" i="33"/>
  <c r="C2499" i="33"/>
  <c r="E2497" i="33"/>
  <c r="D2511" i="33"/>
  <c r="F2503" i="33"/>
  <c r="E2498" i="33"/>
  <c r="C2511" i="33"/>
  <c r="E2503" i="33"/>
  <c r="H2498" i="33"/>
  <c r="C2497" i="33"/>
  <c r="L2563" i="33"/>
  <c r="F2562" i="33"/>
  <c r="K2554" i="33"/>
  <c r="H2551" i="33"/>
  <c r="C2550" i="33"/>
  <c r="I2562" i="33"/>
  <c r="C2555" i="33"/>
  <c r="K2551" i="33"/>
  <c r="F2550" i="33"/>
  <c r="J2563" i="33"/>
  <c r="D2562" i="33"/>
  <c r="E2554" i="33"/>
  <c r="F2551" i="33"/>
  <c r="H2549" i="33"/>
  <c r="I2563" i="33"/>
  <c r="C2562" i="33"/>
  <c r="H2554" i="33"/>
  <c r="E2551" i="33"/>
  <c r="K2549" i="33"/>
  <c r="J2422" i="33"/>
  <c r="D2415" i="33"/>
  <c r="L2411" i="33"/>
  <c r="G2410" i="33"/>
  <c r="C2423" i="33"/>
  <c r="G2415" i="33"/>
  <c r="J2410" i="33"/>
  <c r="H2422" i="33"/>
  <c r="I2414" i="33"/>
  <c r="J2411" i="33"/>
  <c r="L2409" i="33"/>
  <c r="H2510" i="33"/>
  <c r="H2614" i="33" s="1"/>
  <c r="D2503" i="33"/>
  <c r="L2499" i="33"/>
  <c r="G2498" i="33"/>
  <c r="K2510" i="33"/>
  <c r="G2503" i="33"/>
  <c r="J2498" i="33"/>
  <c r="J2510" i="33"/>
  <c r="I2502" i="33"/>
  <c r="J2499" i="33"/>
  <c r="L2497" i="33"/>
  <c r="I2510" i="33"/>
  <c r="I2614" i="33" s="1"/>
  <c r="L2502" i="33"/>
  <c r="I2499" i="33"/>
  <c r="D2498" i="33"/>
  <c r="H2563" i="33"/>
  <c r="L2555" i="33"/>
  <c r="G2554" i="33"/>
  <c r="D2551" i="33"/>
  <c r="J2549" i="33"/>
  <c r="K2563" i="33"/>
  <c r="E2562" i="33"/>
  <c r="J2554" i="33"/>
  <c r="G2551" i="33"/>
  <c r="I2549" i="33"/>
  <c r="F2563" i="33"/>
  <c r="J2555" i="33"/>
  <c r="I2550" i="33"/>
  <c r="D2549" i="33"/>
  <c r="E2563" i="33"/>
  <c r="I2555" i="33"/>
  <c r="D2554" i="33"/>
  <c r="L2550" i="33"/>
  <c r="G2549" i="33"/>
  <c r="L2423" i="33"/>
  <c r="F2422" i="33"/>
  <c r="K2414" i="33"/>
  <c r="H2411" i="33"/>
  <c r="C2410" i="33"/>
  <c r="I2422" i="33"/>
  <c r="C2415" i="33"/>
  <c r="K2411" i="33"/>
  <c r="F2410" i="33"/>
  <c r="J2423" i="33"/>
  <c r="D2422" i="33"/>
  <c r="E2414" i="33"/>
  <c r="F2411" i="33"/>
  <c r="H2409" i="33"/>
  <c r="J2511" i="33"/>
  <c r="D2510" i="33"/>
  <c r="K2502" i="33"/>
  <c r="H2499" i="33"/>
  <c r="C2498" i="33"/>
  <c r="G2510" i="33"/>
  <c r="C2503" i="33"/>
  <c r="K2499" i="33"/>
  <c r="F2498" i="33"/>
  <c r="L2511" i="33"/>
  <c r="F2510" i="33"/>
  <c r="E2502" i="33"/>
  <c r="F2499" i="33"/>
  <c r="H2497" i="33"/>
  <c r="K2511" i="33"/>
  <c r="E2510" i="33"/>
  <c r="H2502" i="33"/>
  <c r="E2499" i="33"/>
  <c r="K2497" i="33"/>
  <c r="D2563" i="33"/>
  <c r="H2555" i="33"/>
  <c r="C2554" i="33"/>
  <c r="K2550" i="33"/>
  <c r="F2549" i="33"/>
  <c r="G2563" i="33"/>
  <c r="K2555" i="33"/>
  <c r="F2554" i="33"/>
  <c r="C2551" i="33"/>
  <c r="E2549" i="33"/>
  <c r="L2562" i="33"/>
  <c r="F2555" i="33"/>
  <c r="E2550" i="33"/>
  <c r="K2562" i="33"/>
  <c r="E2555" i="33"/>
  <c r="H2550" i="33"/>
  <c r="C2549" i="33"/>
  <c r="C183" i="33"/>
  <c r="F175" i="33"/>
  <c r="E170" i="33"/>
  <c r="K175" i="33"/>
  <c r="C171" i="33"/>
  <c r="J183" i="33"/>
  <c r="D182" i="33"/>
  <c r="H174" i="33"/>
  <c r="E171" i="33"/>
  <c r="K169" i="33"/>
  <c r="E183" i="33"/>
  <c r="L175" i="33"/>
  <c r="G174" i="33"/>
  <c r="D171" i="33"/>
  <c r="J169" i="33"/>
  <c r="D183" i="33"/>
  <c r="E169" i="33"/>
  <c r="D443" i="33"/>
  <c r="F435" i="33"/>
  <c r="E430" i="33"/>
  <c r="C435" i="33"/>
  <c r="J430" i="33"/>
  <c r="I442" i="33"/>
  <c r="L434" i="33"/>
  <c r="I431" i="33"/>
  <c r="D430" i="33"/>
  <c r="K435" i="33"/>
  <c r="K431" i="33"/>
  <c r="J443" i="33"/>
  <c r="D442" i="33"/>
  <c r="K434" i="33"/>
  <c r="H431" i="33"/>
  <c r="C430" i="33"/>
  <c r="F434" i="33"/>
  <c r="K1051" i="33"/>
  <c r="E1050" i="33"/>
  <c r="H1042" i="33"/>
  <c r="E1039" i="33"/>
  <c r="K1037" i="33"/>
  <c r="L1050" i="33"/>
  <c r="H1043" i="33"/>
  <c r="C1042" i="33"/>
  <c r="K1038" i="33"/>
  <c r="F1037" i="33"/>
  <c r="E1051" i="33"/>
  <c r="K1043" i="33"/>
  <c r="F1042" i="33"/>
  <c r="C1039" i="33"/>
  <c r="E1037" i="33"/>
  <c r="D1051" i="33"/>
  <c r="F1043" i="33"/>
  <c r="E1038" i="33"/>
  <c r="K1154" i="33"/>
  <c r="G1147" i="33"/>
  <c r="J1142" i="33"/>
  <c r="J1154" i="33"/>
  <c r="I1146" i="33"/>
  <c r="J1143" i="33"/>
  <c r="L1141" i="33"/>
  <c r="I1154" i="33"/>
  <c r="L1146" i="33"/>
  <c r="I1143" i="33"/>
  <c r="D1142" i="33"/>
  <c r="F1155" i="33"/>
  <c r="L1147" i="33"/>
  <c r="G1146" i="33"/>
  <c r="D1143" i="33"/>
  <c r="J1141" i="33"/>
  <c r="I1295" i="33"/>
  <c r="C1294" i="33"/>
  <c r="J1286" i="33"/>
  <c r="G1283" i="33"/>
  <c r="I1281" i="33"/>
  <c r="H1295" i="33"/>
  <c r="J1287" i="33"/>
  <c r="I1282" i="33"/>
  <c r="D1281" i="33"/>
  <c r="G1295" i="33"/>
  <c r="I1287" i="33"/>
  <c r="D1286" i="33"/>
  <c r="L1282" i="33"/>
  <c r="G1281" i="33"/>
  <c r="H1294" i="33"/>
  <c r="D1287" i="33"/>
  <c r="L1283" i="33"/>
  <c r="G1282" i="33"/>
  <c r="L1398" i="33"/>
  <c r="H1391" i="33"/>
  <c r="C1390" i="33"/>
  <c r="K1386" i="33"/>
  <c r="F1385" i="33"/>
  <c r="E1399" i="33"/>
  <c r="K1391" i="33"/>
  <c r="F1390" i="33"/>
  <c r="C1387" i="33"/>
  <c r="E1385" i="33"/>
  <c r="D1399" i="33"/>
  <c r="F1391" i="33"/>
  <c r="E1386" i="33"/>
  <c r="C1399" i="33"/>
  <c r="E1391" i="33"/>
  <c r="H1386" i="33"/>
  <c r="C1385" i="33"/>
  <c r="L1503" i="33"/>
  <c r="F1502" i="33"/>
  <c r="K1494" i="33"/>
  <c r="H1491" i="33"/>
  <c r="C1490" i="33"/>
  <c r="I1502" i="33"/>
  <c r="C1495" i="33"/>
  <c r="K1491" i="33"/>
  <c r="F1490" i="33"/>
  <c r="J1503" i="33"/>
  <c r="D1502" i="33"/>
  <c r="E1494" i="33"/>
  <c r="F1491" i="33"/>
  <c r="H1489" i="33"/>
  <c r="I1503" i="33"/>
  <c r="C1502" i="33"/>
  <c r="H1494" i="33"/>
  <c r="E1491" i="33"/>
  <c r="K1489" i="33"/>
  <c r="D1607" i="33"/>
  <c r="H1599" i="33"/>
  <c r="C1598" i="33"/>
  <c r="K1594" i="33"/>
  <c r="F1593" i="33"/>
  <c r="G1607" i="33"/>
  <c r="K1599" i="33"/>
  <c r="F1598" i="33"/>
  <c r="C1595" i="33"/>
  <c r="E1593" i="33"/>
  <c r="L1606" i="33"/>
  <c r="F1599" i="33"/>
  <c r="E1594" i="33"/>
  <c r="K1606" i="33"/>
  <c r="E1599" i="33"/>
  <c r="H1594" i="33"/>
  <c r="C1593" i="33"/>
  <c r="J1711" i="33"/>
  <c r="D1710" i="33"/>
  <c r="E1702" i="33"/>
  <c r="F1699" i="33"/>
  <c r="H1697" i="33"/>
  <c r="I1711" i="33"/>
  <c r="C1710" i="33"/>
  <c r="H1702" i="33"/>
  <c r="E1699" i="33"/>
  <c r="K1697" i="33"/>
  <c r="D1711" i="33"/>
  <c r="H1703" i="33"/>
  <c r="C1702" i="33"/>
  <c r="K1698" i="33"/>
  <c r="F1697" i="33"/>
  <c r="G1711" i="33"/>
  <c r="K1703" i="33"/>
  <c r="F1702" i="33"/>
  <c r="C1699" i="33"/>
  <c r="E1697" i="33"/>
  <c r="D1815" i="33"/>
  <c r="H1807" i="33"/>
  <c r="C1806" i="33"/>
  <c r="K1802" i="33"/>
  <c r="F1801" i="33"/>
  <c r="G1815" i="33"/>
  <c r="K1807" i="33"/>
  <c r="F1806" i="33"/>
  <c r="C1803" i="33"/>
  <c r="E1801" i="33"/>
  <c r="L1814" i="33"/>
  <c r="F1807" i="33"/>
  <c r="E1802" i="33"/>
  <c r="K1814" i="33"/>
  <c r="E1807" i="33"/>
  <c r="H1802" i="33"/>
  <c r="C1801" i="33"/>
  <c r="J235" i="33"/>
  <c r="D234" i="33"/>
  <c r="E226" i="33"/>
  <c r="F223" i="33"/>
  <c r="H221" i="33"/>
  <c r="C235" i="33"/>
  <c r="E235" i="33"/>
  <c r="I227" i="33"/>
  <c r="D226" i="33"/>
  <c r="L222" i="33"/>
  <c r="G221" i="33"/>
  <c r="D235" i="33"/>
  <c r="H227" i="33"/>
  <c r="C226" i="33"/>
  <c r="K222" i="33"/>
  <c r="F221" i="33"/>
  <c r="E234" i="33"/>
  <c r="F222" i="33"/>
  <c r="K634" i="33"/>
  <c r="E627" i="33"/>
  <c r="H622" i="33"/>
  <c r="C621" i="33"/>
  <c r="J635" i="33"/>
  <c r="J634" i="33"/>
  <c r="D627" i="33"/>
  <c r="L623" i="33"/>
  <c r="G622" i="33"/>
  <c r="I626" i="33"/>
  <c r="K635" i="33"/>
  <c r="E634" i="33"/>
  <c r="J626" i="33"/>
  <c r="G623" i="33"/>
  <c r="I621" i="33"/>
  <c r="D634" i="33"/>
  <c r="E622" i="33"/>
  <c r="L739" i="33"/>
  <c r="J739" i="33"/>
  <c r="C739" i="33"/>
  <c r="E731" i="33"/>
  <c r="H726" i="33"/>
  <c r="C725" i="33"/>
  <c r="H738" i="33"/>
  <c r="K738" i="33"/>
  <c r="D731" i="33"/>
  <c r="L727" i="33"/>
  <c r="G726" i="33"/>
  <c r="J731" i="33"/>
  <c r="H725" i="33"/>
  <c r="I738" i="33"/>
  <c r="C731" i="33"/>
  <c r="K727" i="33"/>
  <c r="F726" i="33"/>
  <c r="F731" i="33"/>
  <c r="L725" i="33"/>
  <c r="D843" i="33"/>
  <c r="F835" i="33"/>
  <c r="E830" i="33"/>
  <c r="C843" i="33"/>
  <c r="E835" i="33"/>
  <c r="H830" i="33"/>
  <c r="C829" i="33"/>
  <c r="J843" i="33"/>
  <c r="D842" i="33"/>
  <c r="K834" i="33"/>
  <c r="H831" i="33"/>
  <c r="C830" i="33"/>
  <c r="G842" i="33"/>
  <c r="C835" i="33"/>
  <c r="K831" i="33"/>
  <c r="F830" i="33"/>
  <c r="K947" i="33"/>
  <c r="E946" i="33"/>
  <c r="J938" i="33"/>
  <c r="G935" i="33"/>
  <c r="I933" i="33"/>
  <c r="F947" i="33"/>
  <c r="J939" i="33"/>
  <c r="I934" i="33"/>
  <c r="D933" i="33"/>
  <c r="E947" i="33"/>
  <c r="I939" i="33"/>
  <c r="D938" i="33"/>
  <c r="L934" i="33"/>
  <c r="G933" i="33"/>
  <c r="J946" i="33"/>
  <c r="D939" i="33"/>
  <c r="L935" i="33"/>
  <c r="G934" i="33"/>
  <c r="L1954" i="33"/>
  <c r="H1947" i="33"/>
  <c r="C1946" i="33"/>
  <c r="K1942" i="33"/>
  <c r="F1941" i="33"/>
  <c r="E1955" i="33"/>
  <c r="K1947" i="33"/>
  <c r="F1946" i="33"/>
  <c r="C1943" i="33"/>
  <c r="E1941" i="33"/>
  <c r="D1955" i="33"/>
  <c r="F1947" i="33"/>
  <c r="E1942" i="33"/>
  <c r="C1955" i="33"/>
  <c r="E1947" i="33"/>
  <c r="H1942" i="33"/>
  <c r="C1941" i="33"/>
  <c r="L2059" i="33"/>
  <c r="F2058" i="33"/>
  <c r="K2050" i="33"/>
  <c r="H2047" i="33"/>
  <c r="C2046" i="33"/>
  <c r="I2058" i="33"/>
  <c r="C2051" i="33"/>
  <c r="K2047" i="33"/>
  <c r="F2046" i="33"/>
  <c r="I182" i="33"/>
  <c r="I174" i="33"/>
  <c r="J171" i="33"/>
  <c r="L169" i="33"/>
  <c r="J174" i="33"/>
  <c r="F183" i="33"/>
  <c r="I175" i="33"/>
  <c r="D174" i="33"/>
  <c r="L170" i="33"/>
  <c r="G169" i="33"/>
  <c r="G171" i="33"/>
  <c r="K182" i="33"/>
  <c r="H175" i="33"/>
  <c r="C174" i="33"/>
  <c r="K170" i="33"/>
  <c r="F169" i="33"/>
  <c r="F182" i="33"/>
  <c r="J442" i="33"/>
  <c r="I434" i="33"/>
  <c r="J431" i="33"/>
  <c r="L429" i="33"/>
  <c r="I429" i="33"/>
  <c r="K443" i="33"/>
  <c r="E442" i="33"/>
  <c r="H434" i="33"/>
  <c r="E431" i="33"/>
  <c r="K429" i="33"/>
  <c r="J434" i="33"/>
  <c r="C431" i="33"/>
  <c r="F443" i="33"/>
  <c r="L435" i="33"/>
  <c r="G434" i="33"/>
  <c r="D431" i="33"/>
  <c r="J429" i="33"/>
  <c r="I443" i="33"/>
  <c r="G431" i="33"/>
  <c r="G1051" i="33"/>
  <c r="I1043" i="33"/>
  <c r="D1042" i="33"/>
  <c r="L1038" i="33"/>
  <c r="G1037" i="33"/>
  <c r="H1050" i="33"/>
  <c r="D1043" i="33"/>
  <c r="L1039" i="33"/>
  <c r="G1038" i="33"/>
  <c r="K1050" i="33"/>
  <c r="G1043" i="33"/>
  <c r="J1038" i="33"/>
  <c r="J1050" i="33"/>
  <c r="I1042" i="33"/>
  <c r="J1039" i="33"/>
  <c r="L1037" i="33"/>
  <c r="G1154" i="33"/>
  <c r="C1147" i="33"/>
  <c r="K1143" i="33"/>
  <c r="F1142" i="33"/>
  <c r="L1155" i="33"/>
  <c r="F1154" i="33"/>
  <c r="E1146" i="33"/>
  <c r="F1143" i="33"/>
  <c r="H1141" i="33"/>
  <c r="K1155" i="33"/>
  <c r="E1154" i="33"/>
  <c r="H1146" i="33"/>
  <c r="E1143" i="33"/>
  <c r="K1141" i="33"/>
  <c r="L1154" i="33"/>
  <c r="H1147" i="33"/>
  <c r="C1146" i="33"/>
  <c r="K1142" i="33"/>
  <c r="F1141" i="33"/>
  <c r="E1295" i="33"/>
  <c r="K1287" i="33"/>
  <c r="F1286" i="33"/>
  <c r="C1283" i="33"/>
  <c r="E1281" i="33"/>
  <c r="D1295" i="33"/>
  <c r="F1287" i="33"/>
  <c r="E1282" i="33"/>
  <c r="C1295" i="33"/>
  <c r="E1287" i="33"/>
  <c r="H1282" i="33"/>
  <c r="C1281" i="33"/>
  <c r="J1295" i="33"/>
  <c r="D1294" i="33"/>
  <c r="K1286" i="33"/>
  <c r="H1283" i="33"/>
  <c r="C1282" i="33"/>
  <c r="H1398" i="33"/>
  <c r="D1391" i="33"/>
  <c r="L1387" i="33"/>
  <c r="G1386" i="33"/>
  <c r="K1398" i="33"/>
  <c r="G1391" i="33"/>
  <c r="J1386" i="33"/>
  <c r="J1398" i="33"/>
  <c r="I1390" i="33"/>
  <c r="J1387" i="33"/>
  <c r="L1385" i="33"/>
  <c r="I1398" i="33"/>
  <c r="L1390" i="33"/>
  <c r="I1387" i="33"/>
  <c r="D1386" i="33"/>
  <c r="H1503" i="33"/>
  <c r="L1495" i="33"/>
  <c r="G1494" i="33"/>
  <c r="D1491" i="33"/>
  <c r="J1489" i="33"/>
  <c r="K1503" i="33"/>
  <c r="E1502" i="33"/>
  <c r="J1494" i="33"/>
  <c r="G1491" i="33"/>
  <c r="I1489" i="33"/>
  <c r="F1503" i="33"/>
  <c r="J1495" i="33"/>
  <c r="I1490" i="33"/>
  <c r="D1489" i="33"/>
  <c r="E1503" i="33"/>
  <c r="I1495" i="33"/>
  <c r="D1494" i="33"/>
  <c r="L1490" i="33"/>
  <c r="G1489" i="33"/>
  <c r="J1606" i="33"/>
  <c r="D1599" i="33"/>
  <c r="L1595" i="33"/>
  <c r="G1594" i="33"/>
  <c r="C1607" i="33"/>
  <c r="G1599" i="33"/>
  <c r="J1594" i="33"/>
  <c r="H1606" i="33"/>
  <c r="I1598" i="33"/>
  <c r="J1595" i="33"/>
  <c r="L1593" i="33"/>
  <c r="G1606" i="33"/>
  <c r="L1598" i="33"/>
  <c r="I1595" i="33"/>
  <c r="D1594" i="33"/>
  <c r="F1711" i="33"/>
  <c r="J1703" i="33"/>
  <c r="I1698" i="33"/>
  <c r="D1697" i="33"/>
  <c r="E1711" i="33"/>
  <c r="I1703" i="33"/>
  <c r="D1702" i="33"/>
  <c r="L1698" i="33"/>
  <c r="G1697" i="33"/>
  <c r="J1710" i="33"/>
  <c r="D1703" i="33"/>
  <c r="L1699" i="33"/>
  <c r="G1698" i="33"/>
  <c r="C1711" i="33"/>
  <c r="G1703" i="33"/>
  <c r="J1698" i="33"/>
  <c r="J1814" i="33"/>
  <c r="D1807" i="33"/>
  <c r="L1803" i="33"/>
  <c r="G1802" i="33"/>
  <c r="C1815" i="33"/>
  <c r="G1807" i="33"/>
  <c r="J1802" i="33"/>
  <c r="H1814" i="33"/>
  <c r="I1806" i="33"/>
  <c r="J1803" i="33"/>
  <c r="L1801" i="33"/>
  <c r="G1814" i="33"/>
  <c r="L1806" i="33"/>
  <c r="I1803" i="33"/>
  <c r="D1802" i="33"/>
  <c r="F235" i="33"/>
  <c r="J227" i="33"/>
  <c r="I222" i="33"/>
  <c r="D221" i="33"/>
  <c r="G227" i="33"/>
  <c r="K223" i="33"/>
  <c r="K234" i="33"/>
  <c r="E227" i="33"/>
  <c r="H222" i="33"/>
  <c r="C221" i="33"/>
  <c r="K235" i="33"/>
  <c r="J234" i="33"/>
  <c r="D227" i="33"/>
  <c r="L223" i="33"/>
  <c r="G222" i="33"/>
  <c r="K227" i="33"/>
  <c r="E221" i="33"/>
  <c r="G634" i="33"/>
  <c r="L626" i="33"/>
  <c r="I623" i="33"/>
  <c r="D622" i="33"/>
  <c r="H634" i="33"/>
  <c r="L635" i="33"/>
  <c r="F634" i="33"/>
  <c r="K626" i="33"/>
  <c r="H623" i="33"/>
  <c r="C622" i="33"/>
  <c r="E626" i="33"/>
  <c r="J623" i="33"/>
  <c r="G635" i="33"/>
  <c r="K627" i="33"/>
  <c r="F626" i="33"/>
  <c r="C623" i="33"/>
  <c r="E621" i="33"/>
  <c r="J627" i="33"/>
  <c r="H621" i="33"/>
  <c r="H739" i="33"/>
  <c r="F739" i="33"/>
  <c r="G738" i="33"/>
  <c r="L730" i="33"/>
  <c r="I727" i="33"/>
  <c r="D726" i="33"/>
  <c r="F738" i="33"/>
  <c r="K730" i="33"/>
  <c r="H727" i="33"/>
  <c r="C726" i="33"/>
  <c r="E738" i="33"/>
  <c r="J730" i="33"/>
  <c r="G727" i="33"/>
  <c r="I725" i="33"/>
  <c r="I730" i="33"/>
  <c r="J842" i="33"/>
  <c r="I834" i="33"/>
  <c r="J831" i="33"/>
  <c r="L829" i="33"/>
  <c r="I842" i="33"/>
  <c r="L834" i="33"/>
  <c r="I831" i="33"/>
  <c r="D830" i="33"/>
  <c r="F843" i="33"/>
  <c r="L835" i="33"/>
  <c r="G834" i="33"/>
  <c r="D831" i="33"/>
  <c r="J829" i="33"/>
  <c r="I843" i="33"/>
  <c r="C842" i="33"/>
  <c r="J834" i="33"/>
  <c r="G831" i="33"/>
  <c r="I829" i="33"/>
  <c r="G947" i="33"/>
  <c r="K939" i="33"/>
  <c r="F938" i="33"/>
  <c r="C935" i="33"/>
  <c r="E933" i="33"/>
  <c r="L946" i="33"/>
  <c r="F939" i="33"/>
  <c r="E934" i="33"/>
  <c r="K946" i="33"/>
  <c r="E939" i="33"/>
  <c r="H934" i="33"/>
  <c r="C933" i="33"/>
  <c r="L947" i="33"/>
  <c r="F946" i="33"/>
  <c r="K938" i="33"/>
  <c r="H935" i="33"/>
  <c r="C934" i="33"/>
  <c r="H1954" i="33"/>
  <c r="D1947" i="33"/>
  <c r="L1943" i="33"/>
  <c r="G1942" i="33"/>
  <c r="K1954" i="33"/>
  <c r="G1947" i="33"/>
  <c r="J1942" i="33"/>
  <c r="J1954" i="33"/>
  <c r="I1946" i="33"/>
  <c r="J1943" i="33"/>
  <c r="L1941" i="33"/>
  <c r="I1954" i="33"/>
  <c r="L1946" i="33"/>
  <c r="I1943" i="33"/>
  <c r="D1942" i="33"/>
  <c r="H2059" i="33"/>
  <c r="L2051" i="33"/>
  <c r="G2050" i="33"/>
  <c r="D2047" i="33"/>
  <c r="J2045" i="33"/>
  <c r="K2059" i="33"/>
  <c r="E2058" i="33"/>
  <c r="J2050" i="33"/>
  <c r="G2047" i="33"/>
  <c r="I2045" i="33"/>
  <c r="K183" i="33"/>
  <c r="E182" i="33"/>
  <c r="E174" i="33"/>
  <c r="F171" i="33"/>
  <c r="H169" i="33"/>
  <c r="L183" i="33"/>
  <c r="L182" i="33"/>
  <c r="E175" i="33"/>
  <c r="H170" i="33"/>
  <c r="C169" i="33"/>
  <c r="H183" i="33"/>
  <c r="F170" i="33"/>
  <c r="G182" i="33"/>
  <c r="D175" i="33"/>
  <c r="L171" i="33"/>
  <c r="G170" i="33"/>
  <c r="C175" i="33"/>
  <c r="K171" i="33"/>
  <c r="L443" i="33"/>
  <c r="F442" i="33"/>
  <c r="E434" i="33"/>
  <c r="F431" i="33"/>
  <c r="H429" i="33"/>
  <c r="E443" i="33"/>
  <c r="G443" i="33"/>
  <c r="I435" i="33"/>
  <c r="D434" i="33"/>
  <c r="L430" i="33"/>
  <c r="G429" i="33"/>
  <c r="L442" i="33"/>
  <c r="H435" i="33"/>
  <c r="C434" i="33"/>
  <c r="K430" i="33"/>
  <c r="F429" i="33"/>
  <c r="G442" i="33"/>
  <c r="F430" i="33"/>
  <c r="C1051" i="33"/>
  <c r="E1043" i="33"/>
  <c r="H1038" i="33"/>
  <c r="C1037" i="33"/>
  <c r="J1051" i="33"/>
  <c r="D1050" i="33"/>
  <c r="K1042" i="33"/>
  <c r="H1039" i="33"/>
  <c r="C1038" i="33"/>
  <c r="G1050" i="33"/>
  <c r="C1043" i="33"/>
  <c r="K1039" i="33"/>
  <c r="F1038" i="33"/>
  <c r="L1051" i="33"/>
  <c r="F1050" i="33"/>
  <c r="E1042" i="33"/>
  <c r="F1039" i="33"/>
  <c r="H1037" i="33"/>
  <c r="I1155" i="33"/>
  <c r="C1154" i="33"/>
  <c r="J1146" i="33"/>
  <c r="G1143" i="33"/>
  <c r="I1141" i="33"/>
  <c r="H1155" i="33"/>
  <c r="J1147" i="33"/>
  <c r="I1142" i="33"/>
  <c r="D1141" i="33"/>
  <c r="G1155" i="33"/>
  <c r="I1147" i="33"/>
  <c r="D1146" i="33"/>
  <c r="L1142" i="33"/>
  <c r="G1141" i="33"/>
  <c r="H1154" i="33"/>
  <c r="D1147" i="33"/>
  <c r="L1143" i="33"/>
  <c r="G1142" i="33"/>
  <c r="K1294" i="33"/>
  <c r="G1287" i="33"/>
  <c r="J1282" i="33"/>
  <c r="J1294" i="33"/>
  <c r="I1286" i="33"/>
  <c r="J1283" i="33"/>
  <c r="L1281" i="33"/>
  <c r="I1294" i="33"/>
  <c r="L1286" i="33"/>
  <c r="I1283" i="33"/>
  <c r="D1282" i="33"/>
  <c r="F1295" i="33"/>
  <c r="L1287" i="33"/>
  <c r="G1286" i="33"/>
  <c r="D1283" i="33"/>
  <c r="J1281" i="33"/>
  <c r="J1399" i="33"/>
  <c r="D1398" i="33"/>
  <c r="K1390" i="33"/>
  <c r="H1387" i="33"/>
  <c r="C1386" i="33"/>
  <c r="G1398" i="33"/>
  <c r="C1391" i="33"/>
  <c r="K1387" i="33"/>
  <c r="F1386" i="33"/>
  <c r="L1399" i="33"/>
  <c r="F1398" i="33"/>
  <c r="E1390" i="33"/>
  <c r="F1387" i="33"/>
  <c r="H1385" i="33"/>
  <c r="K1399" i="33"/>
  <c r="E1398" i="33"/>
  <c r="H1390" i="33"/>
  <c r="E1387" i="33"/>
  <c r="K1385" i="33"/>
  <c r="D1503" i="33"/>
  <c r="H1495" i="33"/>
  <c r="C1494" i="33"/>
  <c r="K1490" i="33"/>
  <c r="F1489" i="33"/>
  <c r="G1503" i="33"/>
  <c r="K1495" i="33"/>
  <c r="F1494" i="33"/>
  <c r="C1491" i="33"/>
  <c r="E1489" i="33"/>
  <c r="L1502" i="33"/>
  <c r="F1495" i="33"/>
  <c r="E1490" i="33"/>
  <c r="K1502" i="33"/>
  <c r="E1495" i="33"/>
  <c r="H1490" i="33"/>
  <c r="C1489" i="33"/>
  <c r="L1607" i="33"/>
  <c r="F1606" i="33"/>
  <c r="K1598" i="33"/>
  <c r="H1595" i="33"/>
  <c r="C1594" i="33"/>
  <c r="I1606" i="33"/>
  <c r="C1599" i="33"/>
  <c r="K1595" i="33"/>
  <c r="F1594" i="33"/>
  <c r="J1607" i="33"/>
  <c r="D1606" i="33"/>
  <c r="E1598" i="33"/>
  <c r="F1595" i="33"/>
  <c r="H1593" i="33"/>
  <c r="I1607" i="33"/>
  <c r="C1606" i="33"/>
  <c r="H1598" i="33"/>
  <c r="E1595" i="33"/>
  <c r="K1593" i="33"/>
  <c r="L1710" i="33"/>
  <c r="F1703" i="33"/>
  <c r="E1698" i="33"/>
  <c r="K1710" i="33"/>
  <c r="E1703" i="33"/>
  <c r="H1698" i="33"/>
  <c r="C1697" i="33"/>
  <c r="L1711" i="33"/>
  <c r="F1710" i="33"/>
  <c r="K1702" i="33"/>
  <c r="H1699" i="33"/>
  <c r="C1698" i="33"/>
  <c r="I1710" i="33"/>
  <c r="C1703" i="33"/>
  <c r="K1699" i="33"/>
  <c r="F1698" i="33"/>
  <c r="L1815" i="33"/>
  <c r="F1814" i="33"/>
  <c r="K1806" i="33"/>
  <c r="H1803" i="33"/>
  <c r="C1802" i="33"/>
  <c r="I1814" i="33"/>
  <c r="C1807" i="33"/>
  <c r="K1803" i="33"/>
  <c r="F1802" i="33"/>
  <c r="J1815" i="33"/>
  <c r="D1814" i="33"/>
  <c r="E1806" i="33"/>
  <c r="F1803" i="33"/>
  <c r="H1801" i="33"/>
  <c r="I1815" i="33"/>
  <c r="C1814" i="33"/>
  <c r="H1806" i="33"/>
  <c r="E1803" i="33"/>
  <c r="K1801" i="33"/>
  <c r="L234" i="33"/>
  <c r="F227" i="33"/>
  <c r="E222" i="33"/>
  <c r="F226" i="33"/>
  <c r="J222" i="33"/>
  <c r="G234" i="33"/>
  <c r="L226" i="33"/>
  <c r="I223" i="33"/>
  <c r="D222" i="33"/>
  <c r="I234" i="33"/>
  <c r="L235" i="33"/>
  <c r="F234" i="33"/>
  <c r="K226" i="33"/>
  <c r="H223" i="33"/>
  <c r="C222" i="33"/>
  <c r="C227" i="33"/>
  <c r="I635" i="33"/>
  <c r="C634" i="33"/>
  <c r="H626" i="33"/>
  <c r="E623" i="33"/>
  <c r="K621" i="33"/>
  <c r="H635" i="33"/>
  <c r="L627" i="33"/>
  <c r="G626" i="33"/>
  <c r="D623" i="33"/>
  <c r="J621" i="33"/>
  <c r="L634" i="33"/>
  <c r="I622" i="33"/>
  <c r="C635" i="33"/>
  <c r="G627" i="33"/>
  <c r="J622" i="33"/>
  <c r="D621" i="33"/>
  <c r="D739" i="33"/>
  <c r="L738" i="33"/>
  <c r="C738" i="33"/>
  <c r="H730" i="33"/>
  <c r="E727" i="33"/>
  <c r="K725" i="33"/>
  <c r="L731" i="33"/>
  <c r="G730" i="33"/>
  <c r="D727" i="33"/>
  <c r="J725" i="33"/>
  <c r="E739" i="33"/>
  <c r="F727" i="33"/>
  <c r="K731" i="33"/>
  <c r="F730" i="33"/>
  <c r="C727" i="33"/>
  <c r="E725" i="33"/>
  <c r="E730" i="33"/>
  <c r="J727" i="33"/>
  <c r="L843" i="33"/>
  <c r="F842" i="33"/>
  <c r="E834" i="33"/>
  <c r="F831" i="33"/>
  <c r="H829" i="33"/>
  <c r="K843" i="33"/>
  <c r="E842" i="33"/>
  <c r="H834" i="33"/>
  <c r="E831" i="33"/>
  <c r="K829" i="33"/>
  <c r="L842" i="33"/>
  <c r="H835" i="33"/>
  <c r="C834" i="33"/>
  <c r="K830" i="33"/>
  <c r="F829" i="33"/>
  <c r="E843" i="33"/>
  <c r="K835" i="33"/>
  <c r="F834" i="33"/>
  <c r="C831" i="33"/>
  <c r="E829" i="33"/>
  <c r="C947" i="33"/>
  <c r="G939" i="33"/>
  <c r="J934" i="33"/>
  <c r="H946" i="33"/>
  <c r="I938" i="33"/>
  <c r="J935" i="33"/>
  <c r="L933" i="33"/>
  <c r="G946" i="33"/>
  <c r="L938" i="33"/>
  <c r="I935" i="33"/>
  <c r="D934" i="33"/>
  <c r="H947" i="33"/>
  <c r="L939" i="33"/>
  <c r="G938" i="33"/>
  <c r="D935" i="33"/>
  <c r="J933" i="33"/>
  <c r="J1955" i="33"/>
  <c r="D1954" i="33"/>
  <c r="K1946" i="33"/>
  <c r="H1943" i="33"/>
  <c r="C1942" i="33"/>
  <c r="G1954" i="33"/>
  <c r="C1947" i="33"/>
  <c r="K1943" i="33"/>
  <c r="F1942" i="33"/>
  <c r="L1955" i="33"/>
  <c r="F1954" i="33"/>
  <c r="E1946" i="33"/>
  <c r="F1943" i="33"/>
  <c r="H1941" i="33"/>
  <c r="K1955" i="33"/>
  <c r="E1954" i="33"/>
  <c r="H1946" i="33"/>
  <c r="E1943" i="33"/>
  <c r="K1941" i="33"/>
  <c r="D2059" i="33"/>
  <c r="H2051" i="33"/>
  <c r="C2050" i="33"/>
  <c r="K2046" i="33"/>
  <c r="F2045" i="33"/>
  <c r="G2059" i="33"/>
  <c r="K2051" i="33"/>
  <c r="F2050" i="33"/>
  <c r="C2047" i="33"/>
  <c r="E2045" i="33"/>
  <c r="G183" i="33"/>
  <c r="J175" i="33"/>
  <c r="I170" i="33"/>
  <c r="D169" i="33"/>
  <c r="J182" i="33"/>
  <c r="H182" i="33"/>
  <c r="L174" i="33"/>
  <c r="I171" i="33"/>
  <c r="D170" i="33"/>
  <c r="G175" i="33"/>
  <c r="I169" i="33"/>
  <c r="I183" i="33"/>
  <c r="C182" i="33"/>
  <c r="K174" i="33"/>
  <c r="H171" i="33"/>
  <c r="C170" i="33"/>
  <c r="F174" i="33"/>
  <c r="J170" i="33"/>
  <c r="H443" i="33"/>
  <c r="J435" i="33"/>
  <c r="I430" i="33"/>
  <c r="D429" i="33"/>
  <c r="C442" i="33"/>
  <c r="C443" i="33"/>
  <c r="E435" i="33"/>
  <c r="H430" i="33"/>
  <c r="C429" i="33"/>
  <c r="K442" i="33"/>
  <c r="H442" i="33"/>
  <c r="D435" i="33"/>
  <c r="L431" i="33"/>
  <c r="G430" i="33"/>
  <c r="G435" i="33"/>
  <c r="E429" i="33"/>
  <c r="I1050" i="33"/>
  <c r="L1042" i="33"/>
  <c r="I1039" i="33"/>
  <c r="D1038" i="33"/>
  <c r="F1051" i="33"/>
  <c r="L1043" i="33"/>
  <c r="G1042" i="33"/>
  <c r="D1039" i="33"/>
  <c r="J1037" i="33"/>
  <c r="I1051" i="33"/>
  <c r="C1050" i="33"/>
  <c r="J1042" i="33"/>
  <c r="G1039" i="33"/>
  <c r="I1037" i="33"/>
  <c r="H1051" i="33"/>
  <c r="J1043" i="33"/>
  <c r="I1038" i="33"/>
  <c r="D1037" i="33"/>
  <c r="E1155" i="33"/>
  <c r="K1147" i="33"/>
  <c r="F1146" i="33"/>
  <c r="C1143" i="33"/>
  <c r="E1141" i="33"/>
  <c r="D1155" i="33"/>
  <c r="F1147" i="33"/>
  <c r="E1142" i="33"/>
  <c r="C1155" i="33"/>
  <c r="E1147" i="33"/>
  <c r="H1142" i="33"/>
  <c r="C1141" i="33"/>
  <c r="J1155" i="33"/>
  <c r="D1154" i="33"/>
  <c r="K1146" i="33"/>
  <c r="H1143" i="33"/>
  <c r="C1142" i="33"/>
  <c r="G1294" i="33"/>
  <c r="C1287" i="33"/>
  <c r="K1283" i="33"/>
  <c r="F1282" i="33"/>
  <c r="L1295" i="33"/>
  <c r="F1294" i="33"/>
  <c r="E1286" i="33"/>
  <c r="F1283" i="33"/>
  <c r="H1281" i="33"/>
  <c r="K1295" i="33"/>
  <c r="E1294" i="33"/>
  <c r="H1286" i="33"/>
  <c r="E1283" i="33"/>
  <c r="K1281" i="33"/>
  <c r="L1294" i="33"/>
  <c r="H1287" i="33"/>
  <c r="C1286" i="33"/>
  <c r="K1282" i="33"/>
  <c r="F1281" i="33"/>
  <c r="F1399" i="33"/>
  <c r="L1391" i="33"/>
  <c r="G1390" i="33"/>
  <c r="D1387" i="33"/>
  <c r="J1385" i="33"/>
  <c r="I1399" i="33"/>
  <c r="C1398" i="33"/>
  <c r="J1390" i="33"/>
  <c r="G1387" i="33"/>
  <c r="I1385" i="33"/>
  <c r="H1399" i="33"/>
  <c r="J1391" i="33"/>
  <c r="I1386" i="33"/>
  <c r="D1385" i="33"/>
  <c r="G1399" i="33"/>
  <c r="I1391" i="33"/>
  <c r="D1390" i="33"/>
  <c r="L1386" i="33"/>
  <c r="G1385" i="33"/>
  <c r="J1502" i="33"/>
  <c r="D1495" i="33"/>
  <c r="L1491" i="33"/>
  <c r="G1490" i="33"/>
  <c r="C1503" i="33"/>
  <c r="G1495" i="33"/>
  <c r="J1490" i="33"/>
  <c r="H1502" i="33"/>
  <c r="I1494" i="33"/>
  <c r="J1491" i="33"/>
  <c r="L1489" i="33"/>
  <c r="G1502" i="33"/>
  <c r="L1494" i="33"/>
  <c r="I1491" i="33"/>
  <c r="D1490" i="33"/>
  <c r="H1607" i="33"/>
  <c r="L1599" i="33"/>
  <c r="G1598" i="33"/>
  <c r="D1595" i="33"/>
  <c r="J1593" i="33"/>
  <c r="K1607" i="33"/>
  <c r="E1606" i="33"/>
  <c r="J1598" i="33"/>
  <c r="G1595" i="33"/>
  <c r="I1593" i="33"/>
  <c r="F1607" i="33"/>
  <c r="J1599" i="33"/>
  <c r="I1594" i="33"/>
  <c r="D1593" i="33"/>
  <c r="E1607" i="33"/>
  <c r="I1599" i="33"/>
  <c r="D1598" i="33"/>
  <c r="L1594" i="33"/>
  <c r="G1593" i="33"/>
  <c r="H1710" i="33"/>
  <c r="I1702" i="33"/>
  <c r="J1699" i="33"/>
  <c r="L1697" i="33"/>
  <c r="G1710" i="33"/>
  <c r="L1702" i="33"/>
  <c r="I1699" i="33"/>
  <c r="D1698" i="33"/>
  <c r="H1711" i="33"/>
  <c r="L1703" i="33"/>
  <c r="G1702" i="33"/>
  <c r="D1699" i="33"/>
  <c r="J1697" i="33"/>
  <c r="K1711" i="33"/>
  <c r="E1710" i="33"/>
  <c r="J1702" i="33"/>
  <c r="G1699" i="33"/>
  <c r="I1697" i="33"/>
  <c r="H1815" i="33"/>
  <c r="L1807" i="33"/>
  <c r="G1806" i="33"/>
  <c r="D1803" i="33"/>
  <c r="J1801" i="33"/>
  <c r="K1815" i="33"/>
  <c r="E1814" i="33"/>
  <c r="J1806" i="33"/>
  <c r="G1803" i="33"/>
  <c r="I1801" i="33"/>
  <c r="F1815" i="33"/>
  <c r="J1807" i="33"/>
  <c r="I1802" i="33"/>
  <c r="D1801" i="33"/>
  <c r="E1815" i="33"/>
  <c r="I1807" i="33"/>
  <c r="D1806" i="33"/>
  <c r="L1802" i="33"/>
  <c r="G1801" i="33"/>
  <c r="H234" i="33"/>
  <c r="I226" i="33"/>
  <c r="J223" i="33"/>
  <c r="L221" i="33"/>
  <c r="I221" i="33"/>
  <c r="I235" i="33"/>
  <c r="C234" i="33"/>
  <c r="H226" i="33"/>
  <c r="E223" i="33"/>
  <c r="K221" i="33"/>
  <c r="J226" i="33"/>
  <c r="C223" i="33"/>
  <c r="H235" i="33"/>
  <c r="L227" i="33"/>
  <c r="G226" i="33"/>
  <c r="D223" i="33"/>
  <c r="J221" i="33"/>
  <c r="G235" i="33"/>
  <c r="G223" i="33"/>
  <c r="E635" i="33"/>
  <c r="I627" i="33"/>
  <c r="D626" i="33"/>
  <c r="L622" i="33"/>
  <c r="G621" i="33"/>
  <c r="D635" i="33"/>
  <c r="H627" i="33"/>
  <c r="C626" i="33"/>
  <c r="K622" i="33"/>
  <c r="F621" i="33"/>
  <c r="F627" i="33"/>
  <c r="L621" i="33"/>
  <c r="I634" i="33"/>
  <c r="C627" i="33"/>
  <c r="K623" i="33"/>
  <c r="F622" i="33"/>
  <c r="F635" i="33"/>
  <c r="F623" i="33"/>
  <c r="J738" i="33"/>
  <c r="I739" i="33"/>
  <c r="I731" i="33"/>
  <c r="D730" i="33"/>
  <c r="L726" i="33"/>
  <c r="G725" i="33"/>
  <c r="D725" i="33"/>
  <c r="K739" i="33"/>
  <c r="H731" i="33"/>
  <c r="C730" i="33"/>
  <c r="K726" i="33"/>
  <c r="F725" i="33"/>
  <c r="D738" i="33"/>
  <c r="E726" i="33"/>
  <c r="G739" i="33"/>
  <c r="G731" i="33"/>
  <c r="J726" i="33"/>
  <c r="I726" i="33"/>
  <c r="H843" i="33"/>
  <c r="J835" i="33"/>
  <c r="I830" i="33"/>
  <c r="D829" i="33"/>
  <c r="G843" i="33"/>
  <c r="I835" i="33"/>
  <c r="D834" i="33"/>
  <c r="L830" i="33"/>
  <c r="G829" i="33"/>
  <c r="H842" i="33"/>
  <c r="D835" i="33"/>
  <c r="L831" i="33"/>
  <c r="G830" i="33"/>
  <c r="K842" i="33"/>
  <c r="G835" i="33"/>
  <c r="J830" i="33"/>
  <c r="I946" i="33"/>
  <c r="C939" i="33"/>
  <c r="K935" i="33"/>
  <c r="F934" i="33"/>
  <c r="J947" i="33"/>
  <c r="D946" i="33"/>
  <c r="E938" i="33"/>
  <c r="F935" i="33"/>
  <c r="H933" i="33"/>
  <c r="I947" i="33"/>
  <c r="C946" i="33"/>
  <c r="H938" i="33"/>
  <c r="E935" i="33"/>
  <c r="K933" i="33"/>
  <c r="D947" i="33"/>
  <c r="H939" i="33"/>
  <c r="C938" i="33"/>
  <c r="K934" i="33"/>
  <c r="F933" i="33"/>
  <c r="F1955" i="33"/>
  <c r="L1947" i="33"/>
  <c r="G1946" i="33"/>
  <c r="D1943" i="33"/>
  <c r="J1941" i="33"/>
  <c r="I1955" i="33"/>
  <c r="C1954" i="33"/>
  <c r="J1946" i="33"/>
  <c r="G1943" i="33"/>
  <c r="I1941" i="33"/>
  <c r="H1955" i="33"/>
  <c r="J1947" i="33"/>
  <c r="I1942" i="33"/>
  <c r="D1941" i="33"/>
  <c r="G1955" i="33"/>
  <c r="I1947" i="33"/>
  <c r="D1946" i="33"/>
  <c r="L1942" i="33"/>
  <c r="G1941" i="33"/>
  <c r="J2058" i="33"/>
  <c r="D2051" i="33"/>
  <c r="L2047" i="33"/>
  <c r="G2046" i="33"/>
  <c r="C2059" i="33"/>
  <c r="G2051" i="33"/>
  <c r="J2046" i="33"/>
  <c r="J2059" i="33"/>
  <c r="D2058" i="33"/>
  <c r="E2050" i="33"/>
  <c r="F2047" i="33"/>
  <c r="H2045" i="33"/>
  <c r="I2059" i="33"/>
  <c r="C2058" i="33"/>
  <c r="H2050" i="33"/>
  <c r="E2047" i="33"/>
  <c r="K2045" i="33"/>
  <c r="L2267" i="33"/>
  <c r="F2266" i="33"/>
  <c r="K2258" i="33"/>
  <c r="H2255" i="33"/>
  <c r="C2254" i="33"/>
  <c r="I2266" i="33"/>
  <c r="C2259" i="33"/>
  <c r="K2255" i="33"/>
  <c r="F2254" i="33"/>
  <c r="J2267" i="33"/>
  <c r="D2266" i="33"/>
  <c r="E2258" i="33"/>
  <c r="F2255" i="33"/>
  <c r="H2253" i="33"/>
  <c r="I2267" i="33"/>
  <c r="C2266" i="33"/>
  <c r="H2258" i="33"/>
  <c r="E2255" i="33"/>
  <c r="K2253" i="33"/>
  <c r="L2370" i="33"/>
  <c r="H2363" i="33"/>
  <c r="C2362" i="33"/>
  <c r="K2358" i="33"/>
  <c r="F2357" i="33"/>
  <c r="K2370" i="33"/>
  <c r="G2363" i="33"/>
  <c r="J2358" i="33"/>
  <c r="D2371" i="33"/>
  <c r="F2363" i="33"/>
  <c r="E2358" i="33"/>
  <c r="I2370" i="33"/>
  <c r="L2362" i="33"/>
  <c r="I2359" i="33"/>
  <c r="D2358" i="33"/>
  <c r="F2059" i="33"/>
  <c r="J2051" i="33"/>
  <c r="I2046" i="33"/>
  <c r="D2045" i="33"/>
  <c r="E2059" i="33"/>
  <c r="I2051" i="33"/>
  <c r="D2050" i="33"/>
  <c r="L2046" i="33"/>
  <c r="G2045" i="33"/>
  <c r="H2267" i="33"/>
  <c r="L2259" i="33"/>
  <c r="G2258" i="33"/>
  <c r="D2255" i="33"/>
  <c r="J2253" i="33"/>
  <c r="K2267" i="33"/>
  <c r="E2266" i="33"/>
  <c r="J2258" i="33"/>
  <c r="G2255" i="33"/>
  <c r="I2253" i="33"/>
  <c r="F2267" i="33"/>
  <c r="J2259" i="33"/>
  <c r="I2254" i="33"/>
  <c r="D2253" i="33"/>
  <c r="E2267" i="33"/>
  <c r="I2259" i="33"/>
  <c r="D2258" i="33"/>
  <c r="L2254" i="33"/>
  <c r="G2253" i="33"/>
  <c r="H2370" i="33"/>
  <c r="D2363" i="33"/>
  <c r="L2359" i="33"/>
  <c r="G2358" i="33"/>
  <c r="G2370" i="33"/>
  <c r="C2363" i="33"/>
  <c r="K2359" i="33"/>
  <c r="F2358" i="33"/>
  <c r="J2370" i="33"/>
  <c r="I2362" i="33"/>
  <c r="J2359" i="33"/>
  <c r="L2357" i="33"/>
  <c r="K2371" i="33"/>
  <c r="E2370" i="33"/>
  <c r="H2362" i="33"/>
  <c r="E2359" i="33"/>
  <c r="K2357" i="33"/>
  <c r="L2058" i="33"/>
  <c r="F2051" i="33"/>
  <c r="E2046" i="33"/>
  <c r="K2058" i="33"/>
  <c r="E2051" i="33"/>
  <c r="H2046" i="33"/>
  <c r="C2045" i="33"/>
  <c r="D2267" i="33"/>
  <c r="H2259" i="33"/>
  <c r="C2258" i="33"/>
  <c r="K2254" i="33"/>
  <c r="F2253" i="33"/>
  <c r="G2267" i="33"/>
  <c r="K2259" i="33"/>
  <c r="F2258" i="33"/>
  <c r="C2255" i="33"/>
  <c r="E2253" i="33"/>
  <c r="L2266" i="33"/>
  <c r="F2259" i="33"/>
  <c r="E2254" i="33"/>
  <c r="K2266" i="33"/>
  <c r="E2259" i="33"/>
  <c r="H2254" i="33"/>
  <c r="C2253" i="33"/>
  <c r="J2371" i="33"/>
  <c r="D2370" i="33"/>
  <c r="K2362" i="33"/>
  <c r="H2359" i="33"/>
  <c r="C2358" i="33"/>
  <c r="I2371" i="33"/>
  <c r="C2370" i="33"/>
  <c r="J2362" i="33"/>
  <c r="G2359" i="33"/>
  <c r="I2357" i="33"/>
  <c r="L2371" i="33"/>
  <c r="F2370" i="33"/>
  <c r="E2362" i="33"/>
  <c r="F2359" i="33"/>
  <c r="H2357" i="33"/>
  <c r="G2371" i="33"/>
  <c r="I2363" i="33"/>
  <c r="D2362" i="33"/>
  <c r="L2358" i="33"/>
  <c r="G2357" i="33"/>
  <c r="H2058" i="33"/>
  <c r="I2050" i="33"/>
  <c r="J2047" i="33"/>
  <c r="L2045" i="33"/>
  <c r="G2058" i="33"/>
  <c r="L2050" i="33"/>
  <c r="I2047" i="33"/>
  <c r="D2046" i="33"/>
  <c r="J2266" i="33"/>
  <c r="D2259" i="33"/>
  <c r="L2255" i="33"/>
  <c r="G2254" i="33"/>
  <c r="C2267" i="33"/>
  <c r="G2259" i="33"/>
  <c r="J2254" i="33"/>
  <c r="H2266" i="33"/>
  <c r="I2258" i="33"/>
  <c r="J2255" i="33"/>
  <c r="L2253" i="33"/>
  <c r="G2266" i="33"/>
  <c r="L2258" i="33"/>
  <c r="I2255" i="33"/>
  <c r="D2254" i="33"/>
  <c r="F2371" i="33"/>
  <c r="L2363" i="33"/>
  <c r="G2362" i="33"/>
  <c r="D2359" i="33"/>
  <c r="J2357" i="33"/>
  <c r="E2371" i="33"/>
  <c r="K2363" i="33"/>
  <c r="F2362" i="33"/>
  <c r="C2359" i="33"/>
  <c r="E2357" i="33"/>
  <c r="H2371" i="33"/>
  <c r="J2363" i="33"/>
  <c r="I2358" i="33"/>
  <c r="D2357" i="33"/>
  <c r="C2371" i="33"/>
  <c r="E2363" i="33"/>
  <c r="H2358" i="33"/>
  <c r="C2357" i="33"/>
  <c r="M2649" i="33"/>
  <c r="J2193" i="33"/>
  <c r="I118" i="33"/>
  <c r="E118" i="33"/>
  <c r="F118" i="33"/>
  <c r="J118" i="33"/>
  <c r="C118" i="33"/>
  <c r="H118" i="33"/>
  <c r="G118" i="33"/>
  <c r="F1985" i="33"/>
  <c r="H2489" i="33"/>
  <c r="F977" i="33"/>
  <c r="J2401" i="33"/>
  <c r="D118" i="33"/>
  <c r="D2089" i="33"/>
  <c r="H1985" i="33"/>
  <c r="I2489" i="33"/>
  <c r="D665" i="33"/>
  <c r="F2193" i="33"/>
  <c r="I2401" i="33"/>
  <c r="D1985" i="33"/>
  <c r="I665" i="33"/>
  <c r="K2089" i="33"/>
  <c r="K2193" i="33"/>
  <c r="E1985" i="33"/>
  <c r="F665" i="33"/>
  <c r="I1985" i="33"/>
  <c r="E2489" i="33"/>
  <c r="J1985" i="33"/>
  <c r="J2489" i="33"/>
  <c r="L1081" i="33"/>
  <c r="E1585" i="33"/>
  <c r="L118" i="33"/>
  <c r="K118" i="33"/>
  <c r="F1081" i="33"/>
  <c r="L1985" i="33"/>
  <c r="E2541" i="33"/>
  <c r="D2193" i="33"/>
  <c r="D2489" i="33"/>
  <c r="I1325" i="33"/>
  <c r="L2489" i="33"/>
  <c r="J1081" i="33"/>
  <c r="L2541" i="33"/>
  <c r="E1081" i="33"/>
  <c r="E1273" i="33"/>
  <c r="L1533" i="33"/>
  <c r="I1533" i="33"/>
  <c r="E1637" i="33"/>
  <c r="E1933" i="33"/>
  <c r="I2541" i="33"/>
  <c r="J2541" i="33"/>
  <c r="H2541" i="33"/>
  <c r="H925" i="33"/>
  <c r="F2541" i="33"/>
  <c r="G1377" i="33"/>
  <c r="D1533" i="33"/>
  <c r="J665" i="33"/>
  <c r="K1741" i="33"/>
  <c r="D2541" i="33"/>
  <c r="J977" i="33"/>
  <c r="L613" i="33"/>
  <c r="F1637" i="33"/>
  <c r="F2489" i="33"/>
  <c r="K2489" i="33"/>
  <c r="K2541" i="33"/>
  <c r="I1933" i="33"/>
  <c r="J1933" i="33"/>
  <c r="H2037" i="33"/>
  <c r="E2037" i="33"/>
  <c r="J2037" i="33"/>
  <c r="H161" i="33"/>
  <c r="C2489" i="33"/>
  <c r="C2541" i="33"/>
  <c r="F2037" i="33"/>
  <c r="D2037" i="33"/>
  <c r="E1377" i="33"/>
  <c r="D1933" i="33"/>
  <c r="L2037" i="33"/>
  <c r="F1533" i="33"/>
  <c r="L1933" i="33"/>
  <c r="D613" i="33"/>
  <c r="E1481" i="33"/>
  <c r="J1533" i="33"/>
  <c r="H1637" i="33"/>
  <c r="D1637" i="33"/>
  <c r="E1741" i="33"/>
  <c r="H473" i="33"/>
  <c r="G821" i="33"/>
  <c r="E1793" i="33"/>
  <c r="J2349" i="33"/>
  <c r="K2349" i="33"/>
  <c r="F2349" i="33"/>
  <c r="H2401" i="33"/>
  <c r="F2401" i="33"/>
  <c r="D2297" i="33"/>
  <c r="F2089" i="33"/>
  <c r="L2245" i="33"/>
  <c r="E2245" i="33"/>
  <c r="J2089" i="33"/>
  <c r="G1933" i="33"/>
  <c r="K1985" i="33"/>
  <c r="C2037" i="33"/>
  <c r="G2193" i="33"/>
  <c r="H2297" i="33"/>
  <c r="E2193" i="33"/>
  <c r="C2297" i="33"/>
  <c r="L2349" i="33"/>
  <c r="I2349" i="33"/>
  <c r="C2401" i="33"/>
  <c r="G473" i="33"/>
  <c r="H1133" i="33"/>
  <c r="G1793" i="33"/>
  <c r="D1585" i="33"/>
  <c r="H1273" i="33"/>
  <c r="C1377" i="33"/>
  <c r="D1273" i="33"/>
  <c r="L1325" i="33"/>
  <c r="I1377" i="33"/>
  <c r="H1325" i="33"/>
  <c r="J1429" i="33"/>
  <c r="E1429" i="33"/>
  <c r="C1429" i="33"/>
  <c r="F1689" i="33"/>
  <c r="C1689" i="33"/>
  <c r="J1741" i="33"/>
  <c r="G2489" i="33"/>
  <c r="I2037" i="33"/>
  <c r="G2245" i="33"/>
  <c r="H2245" i="33"/>
  <c r="K1273" i="33"/>
  <c r="H1585" i="33"/>
  <c r="F613" i="33"/>
  <c r="E665" i="33"/>
  <c r="K717" i="33"/>
  <c r="L1273" i="33"/>
  <c r="H1481" i="33"/>
  <c r="L1637" i="33"/>
  <c r="H1845" i="33"/>
  <c r="I925" i="33"/>
  <c r="G161" i="33"/>
  <c r="I613" i="33"/>
  <c r="D1133" i="33"/>
  <c r="L1481" i="33"/>
  <c r="F1585" i="33"/>
  <c r="E1533" i="33"/>
  <c r="F717" i="33"/>
  <c r="D925" i="33"/>
  <c r="J717" i="33"/>
  <c r="L1029" i="33"/>
  <c r="G1273" i="33"/>
  <c r="E1689" i="33"/>
  <c r="D2401" i="33"/>
  <c r="K2245" i="33"/>
  <c r="J2245" i="33"/>
  <c r="I2089" i="33"/>
  <c r="L2089" i="33"/>
  <c r="K1933" i="33"/>
  <c r="G2037" i="33"/>
  <c r="L2193" i="33"/>
  <c r="C2193" i="33"/>
  <c r="J2297" i="33"/>
  <c r="H2349" i="33"/>
  <c r="G2401" i="33"/>
  <c r="F1133" i="33"/>
  <c r="L473" i="33"/>
  <c r="L1133" i="33"/>
  <c r="I1081" i="33"/>
  <c r="H1081" i="33"/>
  <c r="I1585" i="33"/>
  <c r="H1689" i="33"/>
  <c r="L1689" i="33"/>
  <c r="J1273" i="33"/>
  <c r="E1325" i="33"/>
  <c r="H1377" i="33"/>
  <c r="I1273" i="33"/>
  <c r="J1325" i="33"/>
  <c r="F1429" i="33"/>
  <c r="K1689" i="33"/>
  <c r="F1741" i="33"/>
  <c r="F1933" i="33"/>
  <c r="F1481" i="33"/>
  <c r="E717" i="33"/>
  <c r="G1429" i="33"/>
  <c r="H1741" i="33"/>
  <c r="G1689" i="33"/>
  <c r="I1481" i="33"/>
  <c r="E2401" i="33"/>
  <c r="H2089" i="33"/>
  <c r="E2089" i="33"/>
  <c r="K2037" i="33"/>
  <c r="I2193" i="33"/>
  <c r="L2297" i="33"/>
  <c r="C2349" i="33"/>
  <c r="H665" i="33"/>
  <c r="J1133" i="33"/>
  <c r="C1273" i="33"/>
  <c r="G1325" i="33"/>
  <c r="C1325" i="33"/>
  <c r="I1429" i="33"/>
  <c r="D1429" i="33"/>
  <c r="J1689" i="33"/>
  <c r="L1741" i="33"/>
  <c r="J1793" i="33"/>
  <c r="C1481" i="33"/>
  <c r="G1533" i="33"/>
  <c r="K1585" i="33"/>
  <c r="D1793" i="33"/>
  <c r="K1845" i="33"/>
  <c r="F1029" i="33"/>
  <c r="H977" i="33"/>
  <c r="D1029" i="33"/>
  <c r="L1185" i="33"/>
  <c r="I1185" i="33"/>
  <c r="C1081" i="33"/>
  <c r="C1133" i="33"/>
  <c r="K665" i="33"/>
  <c r="E821" i="33"/>
  <c r="D717" i="33"/>
  <c r="K473" i="33"/>
  <c r="J421" i="33"/>
  <c r="E421" i="33"/>
  <c r="H421" i="33"/>
  <c r="G421" i="33"/>
  <c r="L1585" i="33"/>
  <c r="L665" i="33"/>
  <c r="H1533" i="33"/>
  <c r="I1637" i="33"/>
  <c r="J1481" i="33"/>
  <c r="L925" i="33"/>
  <c r="E613" i="33"/>
  <c r="H821" i="33"/>
  <c r="D1481" i="33"/>
  <c r="J1585" i="33"/>
  <c r="G2349" i="33"/>
  <c r="K2297" i="33"/>
  <c r="H2193" i="33"/>
  <c r="G2297" i="33"/>
  <c r="K2401" i="33"/>
  <c r="E1133" i="33"/>
  <c r="D1081" i="33"/>
  <c r="L1793" i="33"/>
  <c r="K1325" i="33"/>
  <c r="J1377" i="33"/>
  <c r="I1689" i="33"/>
  <c r="G1741" i="33"/>
  <c r="F1793" i="33"/>
  <c r="G1481" i="33"/>
  <c r="K1533" i="33"/>
  <c r="C1637" i="33"/>
  <c r="I1793" i="33"/>
  <c r="E1845" i="33"/>
  <c r="F1845" i="33"/>
  <c r="C977" i="33"/>
  <c r="C1029" i="33"/>
  <c r="L977" i="33"/>
  <c r="I1029" i="33"/>
  <c r="E1029" i="33"/>
  <c r="J1185" i="33"/>
  <c r="H1185" i="33"/>
  <c r="E1185" i="33"/>
  <c r="G1081" i="33"/>
  <c r="G1133" i="33"/>
  <c r="C613" i="33"/>
  <c r="G717" i="33"/>
  <c r="I821" i="33"/>
  <c r="C821" i="33"/>
  <c r="C717" i="33"/>
  <c r="C925" i="33"/>
  <c r="F925" i="33"/>
  <c r="I473" i="33"/>
  <c r="F421" i="33"/>
  <c r="D421" i="33"/>
  <c r="K421" i="33"/>
  <c r="G2541" i="33"/>
  <c r="H1933" i="33"/>
  <c r="H613" i="33"/>
  <c r="L1845" i="33"/>
  <c r="L1377" i="33"/>
  <c r="J1637" i="33"/>
  <c r="D1845" i="33"/>
  <c r="J613" i="33"/>
  <c r="E925" i="33"/>
  <c r="E2349" i="33"/>
  <c r="F2245" i="33"/>
  <c r="D2245" i="33"/>
  <c r="G2089" i="33"/>
  <c r="C1985" i="33"/>
  <c r="I2297" i="33"/>
  <c r="G1029" i="33"/>
  <c r="I1133" i="33"/>
  <c r="F1377" i="33"/>
  <c r="D1377" i="33"/>
  <c r="D1689" i="33"/>
  <c r="C1741" i="33"/>
  <c r="C1793" i="33"/>
  <c r="K1481" i="33"/>
  <c r="C1585" i="33"/>
  <c r="G1637" i="33"/>
  <c r="I1845" i="33"/>
  <c r="J1845" i="33"/>
  <c r="C1845" i="33"/>
  <c r="G977" i="33"/>
  <c r="H1029" i="33"/>
  <c r="L2401" i="33"/>
  <c r="F1273" i="33"/>
  <c r="L1429" i="33"/>
  <c r="H1793" i="33"/>
  <c r="D977" i="33"/>
  <c r="F1185" i="33"/>
  <c r="C1185" i="33"/>
  <c r="G613" i="33"/>
  <c r="C665" i="33"/>
  <c r="K821" i="33"/>
  <c r="I717" i="33"/>
  <c r="K925" i="33"/>
  <c r="D473" i="33"/>
  <c r="L421" i="33"/>
  <c r="J369" i="33"/>
  <c r="E369" i="33"/>
  <c r="D369" i="33"/>
  <c r="G213" i="33"/>
  <c r="I213" i="33"/>
  <c r="J213" i="33"/>
  <c r="F161" i="33"/>
  <c r="K161" i="33"/>
  <c r="I977" i="33"/>
  <c r="H717" i="33"/>
  <c r="H369" i="33"/>
  <c r="L213" i="33"/>
  <c r="E161" i="33"/>
  <c r="D1741" i="33"/>
  <c r="G1985" i="33"/>
  <c r="I1741" i="33"/>
  <c r="G1845" i="33"/>
  <c r="K977" i="33"/>
  <c r="J1029" i="33"/>
  <c r="G1185" i="33"/>
  <c r="K1185" i="33"/>
  <c r="K613" i="33"/>
  <c r="G665" i="33"/>
  <c r="F821" i="33"/>
  <c r="L821" i="33"/>
  <c r="J925" i="33"/>
  <c r="J473" i="33"/>
  <c r="E473" i="33"/>
  <c r="F369" i="33"/>
  <c r="C369" i="33"/>
  <c r="D213" i="33"/>
  <c r="K1377" i="33"/>
  <c r="C1933" i="33"/>
  <c r="G925" i="33"/>
  <c r="G369" i="33"/>
  <c r="F213" i="33"/>
  <c r="J161" i="33"/>
  <c r="D1325" i="33"/>
  <c r="F2297" i="33"/>
  <c r="C2245" i="33"/>
  <c r="C2089" i="33"/>
  <c r="D2349" i="33"/>
  <c r="K1793" i="33"/>
  <c r="H1429" i="33"/>
  <c r="F1325" i="33"/>
  <c r="C1533" i="33"/>
  <c r="G1585" i="33"/>
  <c r="K1637" i="33"/>
  <c r="E977" i="33"/>
  <c r="K1029" i="33"/>
  <c r="D1185" i="33"/>
  <c r="K1081" i="33"/>
  <c r="K1133" i="33"/>
  <c r="J821" i="33"/>
  <c r="L717" i="33"/>
  <c r="D821" i="33"/>
  <c r="K369" i="33"/>
  <c r="F473" i="33"/>
  <c r="C473" i="33"/>
  <c r="C421" i="33"/>
  <c r="I421" i="33"/>
  <c r="L369" i="33"/>
  <c r="H213" i="33"/>
  <c r="K213" i="33"/>
  <c r="C213" i="33"/>
  <c r="E213" i="33"/>
  <c r="I161" i="33"/>
  <c r="L161" i="33"/>
  <c r="D161" i="33"/>
  <c r="I2245" i="33"/>
  <c r="E2297" i="33"/>
  <c r="K1429" i="33"/>
  <c r="I369" i="33"/>
  <c r="C161" i="33"/>
  <c r="DM30" i="22"/>
  <c r="DM28" i="22"/>
  <c r="DM31" i="22"/>
  <c r="DM27" i="22"/>
  <c r="AS31" i="22"/>
  <c r="E27" i="35" s="1"/>
  <c r="AS30" i="22"/>
  <c r="E26" i="35" s="1"/>
  <c r="AS28" i="22"/>
  <c r="E24" i="35" s="1"/>
  <c r="AS27" i="22"/>
  <c r="E23" i="35" s="1"/>
  <c r="BE31" i="22"/>
  <c r="P27" i="35" s="1"/>
  <c r="AG31" i="22"/>
  <c r="BE30" i="22"/>
  <c r="P26" i="35" s="1"/>
  <c r="AG30" i="22"/>
  <c r="BE27" i="22"/>
  <c r="P23" i="35" s="1"/>
  <c r="AG27" i="22"/>
  <c r="BE28" i="22"/>
  <c r="P24" i="35" s="1"/>
  <c r="AG28" i="22"/>
  <c r="T150" i="22"/>
  <c r="T27" i="22"/>
  <c r="V31" i="22"/>
  <c r="S30" i="22"/>
  <c r="S28" i="22"/>
  <c r="V27" i="22"/>
  <c r="Y27" i="22"/>
  <c r="W28" i="22"/>
  <c r="S27" i="22"/>
  <c r="T28" i="22"/>
  <c r="W27" i="22"/>
  <c r="R27" i="22"/>
  <c r="W30" i="22"/>
  <c r="U30" i="22"/>
  <c r="Y28" i="22"/>
  <c r="Z27" i="22"/>
  <c r="U27" i="22"/>
  <c r="T31" i="22"/>
  <c r="X31" i="22"/>
  <c r="R31" i="22"/>
  <c r="W31" i="22"/>
  <c r="S31" i="22"/>
  <c r="Y31" i="22"/>
  <c r="U31" i="22"/>
  <c r="Z31" i="22"/>
  <c r="Y30" i="22"/>
  <c r="T30" i="22"/>
  <c r="X28" i="22"/>
  <c r="X30" i="22"/>
  <c r="R28" i="22"/>
  <c r="V28" i="22"/>
  <c r="Z28" i="22"/>
  <c r="R30" i="22"/>
  <c r="DN30" i="22" s="1"/>
  <c r="V30" i="22"/>
  <c r="Z30" i="22"/>
  <c r="U28" i="22"/>
  <c r="X27" i="22"/>
  <c r="E2597" i="33" l="1"/>
  <c r="K2596" i="33"/>
  <c r="J2596" i="33"/>
  <c r="G2596" i="33"/>
  <c r="L2596" i="33"/>
  <c r="E2603" i="33"/>
  <c r="H2601" i="33"/>
  <c r="J2615" i="33"/>
  <c r="L2606" i="33"/>
  <c r="I2606" i="33"/>
  <c r="I2596" i="33"/>
  <c r="I52" i="33"/>
  <c r="L2450" i="33"/>
  <c r="I62" i="33" s="1"/>
  <c r="I39" i="33"/>
  <c r="L1894" i="33"/>
  <c r="I51" i="33" s="1"/>
  <c r="I25" i="33"/>
  <c r="L1234" i="33"/>
  <c r="I38" i="33" s="1"/>
  <c r="H2606" i="33"/>
  <c r="F2603" i="33"/>
  <c r="F2602" i="33"/>
  <c r="C2602" i="33"/>
  <c r="H2597" i="33"/>
  <c r="I23" i="33"/>
  <c r="L522" i="33"/>
  <c r="I63" i="33"/>
  <c r="L2590" i="33"/>
  <c r="I65" i="33" s="1"/>
  <c r="L4222" i="33"/>
  <c r="I96" i="33"/>
  <c r="I2597" i="33"/>
  <c r="C2607" i="33"/>
  <c r="K2606" i="33"/>
  <c r="G2614" i="33"/>
  <c r="D2614" i="33"/>
  <c r="L2597" i="33"/>
  <c r="K2601" i="33"/>
  <c r="G2602" i="33"/>
  <c r="F2596" i="33"/>
  <c r="C2593" i="33"/>
  <c r="K2593" i="33"/>
  <c r="L2615" i="33"/>
  <c r="I2603" i="33"/>
  <c r="J2603" i="33"/>
  <c r="G2607" i="33"/>
  <c r="D2607" i="33"/>
  <c r="I2607" i="33"/>
  <c r="J2607" i="33"/>
  <c r="J2606" i="33"/>
  <c r="D2603" i="33"/>
  <c r="D2593" i="33"/>
  <c r="H2593" i="33"/>
  <c r="E2614" i="33"/>
  <c r="E2606" i="33"/>
  <c r="K2603" i="33"/>
  <c r="H2603" i="33"/>
  <c r="J2614" i="33"/>
  <c r="C2596" i="33"/>
  <c r="H2596" i="33"/>
  <c r="F2593" i="33"/>
  <c r="K2615" i="33"/>
  <c r="F2614" i="33"/>
  <c r="D2602" i="33"/>
  <c r="L2601" i="33"/>
  <c r="J2602" i="33"/>
  <c r="L2603" i="33"/>
  <c r="C2615" i="33"/>
  <c r="E2601" i="33"/>
  <c r="E2615" i="33"/>
  <c r="H2607" i="33"/>
  <c r="D2606" i="33"/>
  <c r="I2602" i="33"/>
  <c r="G2603" i="33"/>
  <c r="J2601" i="33"/>
  <c r="F2615" i="33"/>
  <c r="G2597" i="33"/>
  <c r="C2597" i="33"/>
  <c r="C2601" i="33"/>
  <c r="E2602" i="33"/>
  <c r="C2603" i="33"/>
  <c r="F2601" i="33"/>
  <c r="L2614" i="33"/>
  <c r="D2596" i="33"/>
  <c r="F2597" i="33"/>
  <c r="K2597" i="33"/>
  <c r="G2593" i="33"/>
  <c r="L2593" i="33"/>
  <c r="E2593" i="33"/>
  <c r="K2614" i="33"/>
  <c r="H2602" i="33"/>
  <c r="F2607" i="33"/>
  <c r="F2606" i="33"/>
  <c r="K2602" i="33"/>
  <c r="G2601" i="33"/>
  <c r="G2615" i="33"/>
  <c r="H2615" i="33"/>
  <c r="C2614" i="33"/>
  <c r="G2606" i="33"/>
  <c r="J2593" i="33"/>
  <c r="I2593" i="33"/>
  <c r="E2607" i="33"/>
  <c r="D2615" i="33"/>
  <c r="K2607" i="33"/>
  <c r="C2606" i="33"/>
  <c r="L2602" i="33"/>
  <c r="D2601" i="33"/>
  <c r="I2601" i="33"/>
  <c r="I2615" i="33"/>
  <c r="L2607" i="33"/>
  <c r="E2596" i="33"/>
  <c r="J2597" i="33"/>
  <c r="D2597" i="33"/>
  <c r="L1897" i="33"/>
  <c r="AC80" i="27"/>
  <c r="AK71" i="27"/>
  <c r="AF80" i="27"/>
  <c r="AK80" i="27"/>
  <c r="AO62" i="27"/>
  <c r="AA71" i="27"/>
  <c r="AF71" i="27"/>
  <c r="AC71" i="27"/>
  <c r="AA80" i="27"/>
  <c r="AO71" i="27"/>
  <c r="AF62" i="27"/>
  <c r="AC62" i="27"/>
  <c r="AA62" i="27"/>
  <c r="AO80" i="27"/>
  <c r="AK62" i="27"/>
  <c r="AF85" i="27"/>
  <c r="L1444" i="33"/>
  <c r="D1044" i="33"/>
  <c r="AA86" i="27"/>
  <c r="M2267" i="33"/>
  <c r="G2052" i="33"/>
  <c r="K1808" i="33"/>
  <c r="H2416" i="33"/>
  <c r="F2312" i="33"/>
  <c r="J2104" i="33"/>
  <c r="M1443" i="33"/>
  <c r="M991" i="33"/>
  <c r="AO87" i="27"/>
  <c r="K2052" i="33"/>
  <c r="K228" i="33"/>
  <c r="AF86" i="27"/>
  <c r="AC88" i="27"/>
  <c r="L628" i="33"/>
  <c r="M626" i="33"/>
  <c r="H1911" i="33"/>
  <c r="H1910" i="33"/>
  <c r="F1907" i="33"/>
  <c r="F1906" i="33"/>
  <c r="M182" i="33"/>
  <c r="M2544" i="33"/>
  <c r="M824" i="33"/>
  <c r="M1589" i="33"/>
  <c r="AO84" i="27"/>
  <c r="L2260" i="33"/>
  <c r="I2364" i="33"/>
  <c r="G1948" i="33"/>
  <c r="M1954" i="33"/>
  <c r="F732" i="33"/>
  <c r="J228" i="33"/>
  <c r="I228" i="33"/>
  <c r="I1704" i="33"/>
  <c r="K1906" i="33"/>
  <c r="F1918" i="33"/>
  <c r="J940" i="33"/>
  <c r="J628" i="33"/>
  <c r="M2554" i="33"/>
  <c r="L2000" i="33"/>
  <c r="M778" i="33"/>
  <c r="D680" i="33"/>
  <c r="J2312" i="33"/>
  <c r="I1860" i="33"/>
  <c r="E1096" i="33"/>
  <c r="F384" i="33"/>
  <c r="G1200" i="33"/>
  <c r="M216" i="33"/>
  <c r="M268" i="33"/>
  <c r="AA88" i="27"/>
  <c r="AF84" i="27"/>
  <c r="AK87" i="27"/>
  <c r="D732" i="33"/>
  <c r="G628" i="33"/>
  <c r="G1808" i="33"/>
  <c r="L1496" i="33"/>
  <c r="K1600" i="33"/>
  <c r="K1392" i="33"/>
  <c r="I1148" i="33"/>
  <c r="M2498" i="33"/>
  <c r="D2504" i="33"/>
  <c r="M1646" i="33"/>
  <c r="E2000" i="33"/>
  <c r="E1340" i="33"/>
  <c r="M1346" i="33"/>
  <c r="M1198" i="33"/>
  <c r="M1091" i="33"/>
  <c r="F1096" i="33"/>
  <c r="K1548" i="33"/>
  <c r="D1200" i="33"/>
  <c r="I1200" i="33"/>
  <c r="I1900" i="33"/>
  <c r="M928" i="33"/>
  <c r="M1588" i="33"/>
  <c r="K1900" i="33"/>
  <c r="M1032" i="33"/>
  <c r="M1744" i="33"/>
  <c r="M2196" i="33"/>
  <c r="M668" i="33"/>
  <c r="M2040" i="33"/>
  <c r="H1900" i="33"/>
  <c r="M1988" i="33"/>
  <c r="M1848" i="33"/>
  <c r="M373" i="33"/>
  <c r="M825" i="33"/>
  <c r="M2041" i="33"/>
  <c r="M2301" i="33"/>
  <c r="M1189" i="33"/>
  <c r="M2197" i="33"/>
  <c r="M721" i="33"/>
  <c r="M1085" i="33"/>
  <c r="M1277" i="33"/>
  <c r="AO83" i="27"/>
  <c r="AC83" i="27"/>
  <c r="AC87" i="27"/>
  <c r="AC84" i="27"/>
  <c r="D2364" i="33"/>
  <c r="E2364" i="33"/>
  <c r="M234" i="33"/>
  <c r="M1142" i="33"/>
  <c r="H1600" i="33"/>
  <c r="M1494" i="33"/>
  <c r="H1044" i="33"/>
  <c r="F436" i="33"/>
  <c r="K2104" i="33"/>
  <c r="H1756" i="33"/>
  <c r="L1860" i="33"/>
  <c r="K1340" i="33"/>
  <c r="M2352" i="33"/>
  <c r="M1936" i="33"/>
  <c r="M2300" i="33"/>
  <c r="M1432" i="33"/>
  <c r="L1900" i="33"/>
  <c r="M1136" i="33"/>
  <c r="M164" i="33"/>
  <c r="M1640" i="33"/>
  <c r="M616" i="33"/>
  <c r="F1900" i="33"/>
  <c r="M980" i="33"/>
  <c r="M2492" i="33"/>
  <c r="M476" i="33"/>
  <c r="M1745" i="33"/>
  <c r="M1989" i="33"/>
  <c r="M2405" i="33"/>
  <c r="M165" i="33"/>
  <c r="M1329" i="33"/>
  <c r="M1033" i="33"/>
  <c r="M1137" i="33"/>
  <c r="M1537" i="33"/>
  <c r="M1937" i="33"/>
  <c r="M2353" i="33"/>
  <c r="M1641" i="33"/>
  <c r="M1693" i="33"/>
  <c r="AA85" i="27"/>
  <c r="AF87" i="27"/>
  <c r="AA83" i="27"/>
  <c r="AF88" i="27"/>
  <c r="AA84" i="27"/>
  <c r="AO86" i="27"/>
  <c r="J2364" i="33"/>
  <c r="H2364" i="33"/>
  <c r="F940" i="33"/>
  <c r="M1503" i="33"/>
  <c r="E1910" i="33"/>
  <c r="K1907" i="33"/>
  <c r="H1808" i="33"/>
  <c r="K2504" i="33"/>
  <c r="M2410" i="33"/>
  <c r="M2102" i="33"/>
  <c r="M1866" i="33"/>
  <c r="D1756" i="33"/>
  <c r="E2208" i="33"/>
  <c r="D2208" i="33"/>
  <c r="H1444" i="33"/>
  <c r="M1195" i="33"/>
  <c r="M391" i="33"/>
  <c r="I1096" i="33"/>
  <c r="M1276" i="33"/>
  <c r="C1900" i="33"/>
  <c r="M1484" i="33"/>
  <c r="M320" i="33"/>
  <c r="M2092" i="33"/>
  <c r="M1188" i="33"/>
  <c r="M720" i="33"/>
  <c r="G1900" i="33"/>
  <c r="M424" i="33"/>
  <c r="M2404" i="33"/>
  <c r="M1328" i="33"/>
  <c r="M1692" i="33"/>
  <c r="J1900" i="33"/>
  <c r="E1900" i="33"/>
  <c r="M1536" i="33"/>
  <c r="M372" i="33"/>
  <c r="M981" i="33"/>
  <c r="M1849" i="33"/>
  <c r="M929" i="33"/>
  <c r="M1485" i="33"/>
  <c r="M2545" i="33"/>
  <c r="M477" i="33"/>
  <c r="M425" i="33"/>
  <c r="M1381" i="33"/>
  <c r="M2249" i="33"/>
  <c r="M2093" i="33"/>
  <c r="AF83" i="27"/>
  <c r="AK84" i="27"/>
  <c r="AC86" i="27"/>
  <c r="M2493" i="33"/>
  <c r="AK88" i="27"/>
  <c r="AK85" i="27"/>
  <c r="K940" i="33"/>
  <c r="J732" i="33"/>
  <c r="G1148" i="33"/>
  <c r="H2556" i="33"/>
  <c r="M1438" i="33"/>
  <c r="M2248" i="33"/>
  <c r="M772" i="33"/>
  <c r="M1796" i="33"/>
  <c r="D1900" i="33"/>
  <c r="M1084" i="33"/>
  <c r="M1380" i="33"/>
  <c r="M217" i="33"/>
  <c r="M617" i="33"/>
  <c r="M1901" i="33"/>
  <c r="M1797" i="33"/>
  <c r="M1433" i="33"/>
  <c r="M669" i="33"/>
  <c r="AC85" i="27"/>
  <c r="AK83" i="27"/>
  <c r="AO85" i="27"/>
  <c r="AK86" i="27"/>
  <c r="AA87" i="27"/>
  <c r="AO88" i="27"/>
  <c r="M2045" i="33"/>
  <c r="C2052" i="33"/>
  <c r="L2364" i="33"/>
  <c r="D2260" i="33"/>
  <c r="I2260" i="33"/>
  <c r="F2364" i="33"/>
  <c r="D836" i="33"/>
  <c r="M1286" i="33"/>
  <c r="C1910" i="33"/>
  <c r="K1905" i="33"/>
  <c r="K1288" i="33"/>
  <c r="K1919" i="33"/>
  <c r="M1155" i="33"/>
  <c r="J1044" i="33"/>
  <c r="M738" i="33"/>
  <c r="M634" i="33"/>
  <c r="M1807" i="33"/>
  <c r="M1594" i="33"/>
  <c r="M1386" i="33"/>
  <c r="G1910" i="33"/>
  <c r="D1906" i="33"/>
  <c r="J1918" i="33"/>
  <c r="K1918" i="33"/>
  <c r="D1148" i="33"/>
  <c r="M1038" i="33"/>
  <c r="M1051" i="33"/>
  <c r="H436" i="33"/>
  <c r="I2052" i="33"/>
  <c r="M933" i="33"/>
  <c r="C940" i="33"/>
  <c r="E940" i="33"/>
  <c r="M842" i="33"/>
  <c r="I732" i="33"/>
  <c r="H628" i="33"/>
  <c r="M1815" i="33"/>
  <c r="G1704" i="33"/>
  <c r="J1496" i="33"/>
  <c r="D1918" i="33"/>
  <c r="E1911" i="33"/>
  <c r="F1911" i="33"/>
  <c r="F1910" i="33"/>
  <c r="M431" i="33"/>
  <c r="I436" i="33"/>
  <c r="M174" i="33"/>
  <c r="L176" i="33"/>
  <c r="M731" i="33"/>
  <c r="C628" i="33"/>
  <c r="M621" i="33"/>
  <c r="M226" i="33"/>
  <c r="G228" i="33"/>
  <c r="M1801" i="33"/>
  <c r="C1808" i="33"/>
  <c r="E1808" i="33"/>
  <c r="M1710" i="33"/>
  <c r="M1595" i="33"/>
  <c r="F1600" i="33"/>
  <c r="M1387" i="33"/>
  <c r="F1392" i="33"/>
  <c r="D1911" i="33"/>
  <c r="L1906" i="33"/>
  <c r="D1288" i="33"/>
  <c r="D1905" i="33"/>
  <c r="I1288" i="33"/>
  <c r="I1905" i="33"/>
  <c r="I1919" i="33"/>
  <c r="M1042" i="33"/>
  <c r="K1044" i="33"/>
  <c r="M430" i="33"/>
  <c r="K176" i="33"/>
  <c r="J2556" i="33"/>
  <c r="M2423" i="33"/>
  <c r="M2555" i="33"/>
  <c r="M2497" i="33"/>
  <c r="C2504" i="33"/>
  <c r="E2504" i="33"/>
  <c r="M2563" i="33"/>
  <c r="I2504" i="33"/>
  <c r="G2208" i="33"/>
  <c r="H2104" i="33"/>
  <c r="M2103" i="33"/>
  <c r="L2312" i="33"/>
  <c r="L2104" i="33"/>
  <c r="M1755" i="33"/>
  <c r="M1749" i="33"/>
  <c r="C1756" i="33"/>
  <c r="M2307" i="33"/>
  <c r="I2208" i="33"/>
  <c r="I680" i="33"/>
  <c r="F1860" i="33"/>
  <c r="L1756" i="33"/>
  <c r="M1658" i="33"/>
  <c r="G2312" i="33"/>
  <c r="G2104" i="33"/>
  <c r="G680" i="33"/>
  <c r="M1867" i="33"/>
  <c r="M1754" i="33"/>
  <c r="K1756" i="33"/>
  <c r="M1437" i="33"/>
  <c r="C1444" i="33"/>
  <c r="M1335" i="33"/>
  <c r="M1546" i="33"/>
  <c r="L1096" i="33"/>
  <c r="D488" i="33"/>
  <c r="M482" i="33"/>
  <c r="I1652" i="33"/>
  <c r="M1442" i="33"/>
  <c r="K1444" i="33"/>
  <c r="C1340" i="33"/>
  <c r="M1333" i="33"/>
  <c r="M1206" i="33"/>
  <c r="M1090" i="33"/>
  <c r="M1103" i="33"/>
  <c r="M990" i="33"/>
  <c r="K992" i="33"/>
  <c r="D384" i="33"/>
  <c r="M1651" i="33"/>
  <c r="M1541" i="33"/>
  <c r="C1548" i="33"/>
  <c r="E1548" i="33"/>
  <c r="M1347" i="33"/>
  <c r="L1200" i="33"/>
  <c r="D1096" i="33"/>
  <c r="I992" i="33"/>
  <c r="M481" i="33"/>
  <c r="C488" i="33"/>
  <c r="F488" i="33"/>
  <c r="E488" i="33"/>
  <c r="K384" i="33"/>
  <c r="M383" i="33"/>
  <c r="M2359" i="33"/>
  <c r="M2358" i="33"/>
  <c r="M2258" i="33"/>
  <c r="D2052" i="33"/>
  <c r="M2266" i="33"/>
  <c r="H2052" i="33"/>
  <c r="M2059" i="33"/>
  <c r="D1948" i="33"/>
  <c r="I1948" i="33"/>
  <c r="M946" i="33"/>
  <c r="M730" i="33"/>
  <c r="M223" i="33"/>
  <c r="D1808" i="33"/>
  <c r="I1808" i="33"/>
  <c r="L1704" i="33"/>
  <c r="J1600" i="33"/>
  <c r="J1392" i="33"/>
  <c r="E1907" i="33"/>
  <c r="H1905" i="33"/>
  <c r="H1288" i="33"/>
  <c r="L1919" i="33"/>
  <c r="M1287" i="33"/>
  <c r="C1911" i="33"/>
  <c r="M1141" i="33"/>
  <c r="C1148" i="33"/>
  <c r="E1148" i="33"/>
  <c r="M1050" i="33"/>
  <c r="M443" i="33"/>
  <c r="M170" i="33"/>
  <c r="M2050" i="33"/>
  <c r="K1948" i="33"/>
  <c r="M1942" i="33"/>
  <c r="M947" i="33"/>
  <c r="M834" i="33"/>
  <c r="K836" i="33"/>
  <c r="E732" i="33"/>
  <c r="K732" i="33"/>
  <c r="K628" i="33"/>
  <c r="M222" i="33"/>
  <c r="M1599" i="33"/>
  <c r="M1489" i="33"/>
  <c r="C1496" i="33"/>
  <c r="E1496" i="33"/>
  <c r="H1392" i="33"/>
  <c r="M1391" i="33"/>
  <c r="L1911" i="33"/>
  <c r="I1907" i="33"/>
  <c r="L1288" i="33"/>
  <c r="L1905" i="33"/>
  <c r="M1043" i="33"/>
  <c r="M1037" i="33"/>
  <c r="C1044" i="33"/>
  <c r="M434" i="33"/>
  <c r="G436" i="33"/>
  <c r="M175" i="33"/>
  <c r="M169" i="33"/>
  <c r="C176" i="33"/>
  <c r="L1948" i="33"/>
  <c r="M935" i="33"/>
  <c r="I836" i="33"/>
  <c r="M726" i="33"/>
  <c r="E228" i="33"/>
  <c r="M221" i="33"/>
  <c r="C228" i="33"/>
  <c r="L1808" i="33"/>
  <c r="M1711" i="33"/>
  <c r="D1704" i="33"/>
  <c r="G1496" i="33"/>
  <c r="M1282" i="33"/>
  <c r="C1906" i="33"/>
  <c r="J1919" i="33"/>
  <c r="M1295" i="33"/>
  <c r="C1919" i="33"/>
  <c r="D1919" i="33"/>
  <c r="K1911" i="33"/>
  <c r="M1146" i="33"/>
  <c r="K1148" i="33"/>
  <c r="L1044" i="33"/>
  <c r="G176" i="33"/>
  <c r="M2046" i="33"/>
  <c r="M1955" i="33"/>
  <c r="M1946" i="33"/>
  <c r="M1803" i="33"/>
  <c r="F1808" i="33"/>
  <c r="M1702" i="33"/>
  <c r="K1704" i="33"/>
  <c r="M1502" i="33"/>
  <c r="H1918" i="33"/>
  <c r="D1910" i="33"/>
  <c r="I1906" i="33"/>
  <c r="G1907" i="33"/>
  <c r="L1148" i="33"/>
  <c r="E1044" i="33"/>
  <c r="M435" i="33"/>
  <c r="J176" i="33"/>
  <c r="M171" i="33"/>
  <c r="C2556" i="33"/>
  <c r="M2549" i="33"/>
  <c r="E2556" i="33"/>
  <c r="H2504" i="33"/>
  <c r="M2503" i="33"/>
  <c r="M2415" i="33"/>
  <c r="G2556" i="33"/>
  <c r="L2416" i="33"/>
  <c r="M2499" i="33"/>
  <c r="F2504" i="33"/>
  <c r="M2414" i="33"/>
  <c r="L2556" i="33"/>
  <c r="J2416" i="33"/>
  <c r="M2318" i="33"/>
  <c r="M2215" i="33"/>
  <c r="F2104" i="33"/>
  <c r="G2000" i="33"/>
  <c r="J680" i="33"/>
  <c r="J1756" i="33"/>
  <c r="M1645" i="33"/>
  <c r="C1652" i="33"/>
  <c r="M2203" i="33"/>
  <c r="F2208" i="33"/>
  <c r="M1995" i="33"/>
  <c r="F2000" i="33"/>
  <c r="E680" i="33"/>
  <c r="M570" i="33"/>
  <c r="M1853" i="33"/>
  <c r="C1860" i="33"/>
  <c r="M2098" i="33"/>
  <c r="J2000" i="33"/>
  <c r="E1860" i="33"/>
  <c r="M1859" i="33"/>
  <c r="M1650" i="33"/>
  <c r="K1652" i="33"/>
  <c r="D2312" i="33"/>
  <c r="I2312" i="33"/>
  <c r="M2202" i="33"/>
  <c r="D2104" i="33"/>
  <c r="I2104" i="33"/>
  <c r="M1994" i="33"/>
  <c r="F680" i="33"/>
  <c r="K1860" i="33"/>
  <c r="E1756" i="33"/>
  <c r="L1652" i="33"/>
  <c r="M1647" i="33"/>
  <c r="C1200" i="33"/>
  <c r="M1193" i="33"/>
  <c r="E1200" i="33"/>
  <c r="L384" i="33"/>
  <c r="H1548" i="33"/>
  <c r="M1547" i="33"/>
  <c r="H1340" i="33"/>
  <c r="I1340" i="33"/>
  <c r="J1096" i="33"/>
  <c r="M494" i="33"/>
  <c r="M487" i="33"/>
  <c r="C384" i="33"/>
  <c r="M377" i="33"/>
  <c r="J384" i="33"/>
  <c r="E384" i="33"/>
  <c r="L1548" i="33"/>
  <c r="E1444" i="33"/>
  <c r="D1340" i="33"/>
  <c r="K1200" i="33"/>
  <c r="M1194" i="33"/>
  <c r="M1095" i="33"/>
  <c r="C1096" i="33"/>
  <c r="M1089" i="33"/>
  <c r="E992" i="33"/>
  <c r="H992" i="33"/>
  <c r="M495" i="33"/>
  <c r="G384" i="33"/>
  <c r="M1543" i="33"/>
  <c r="D1444" i="33"/>
  <c r="I1444" i="33"/>
  <c r="G1340" i="33"/>
  <c r="L992" i="33"/>
  <c r="M483" i="33"/>
  <c r="M2357" i="33"/>
  <c r="C2364" i="33"/>
  <c r="G2364" i="33"/>
  <c r="M2253" i="33"/>
  <c r="C2260" i="33"/>
  <c r="E2260" i="33"/>
  <c r="J2260" i="33"/>
  <c r="M2362" i="33"/>
  <c r="K2260" i="33"/>
  <c r="M2254" i="33"/>
  <c r="M938" i="33"/>
  <c r="G732" i="33"/>
  <c r="M627" i="33"/>
  <c r="F628" i="33"/>
  <c r="J1704" i="33"/>
  <c r="G1600" i="33"/>
  <c r="G1392" i="33"/>
  <c r="M1398" i="33"/>
  <c r="F1288" i="33"/>
  <c r="F1905" i="33"/>
  <c r="L1918" i="33"/>
  <c r="G1918" i="33"/>
  <c r="M1143" i="33"/>
  <c r="I1044" i="33"/>
  <c r="E436" i="33"/>
  <c r="M429" i="33"/>
  <c r="C436" i="33"/>
  <c r="M442" i="33"/>
  <c r="I176" i="33"/>
  <c r="D176" i="33"/>
  <c r="E2052" i="33"/>
  <c r="H1948" i="33"/>
  <c r="M1947" i="33"/>
  <c r="L940" i="33"/>
  <c r="E836" i="33"/>
  <c r="H836" i="33"/>
  <c r="M727" i="33"/>
  <c r="M1814" i="33"/>
  <c r="M1698" i="33"/>
  <c r="M1491" i="33"/>
  <c r="F1496" i="33"/>
  <c r="J1905" i="33"/>
  <c r="J1288" i="33"/>
  <c r="F1919" i="33"/>
  <c r="L1910" i="33"/>
  <c r="J1907" i="33"/>
  <c r="J1906" i="33"/>
  <c r="H176" i="33"/>
  <c r="J2052" i="33"/>
  <c r="L836" i="33"/>
  <c r="E628" i="33"/>
  <c r="M622" i="33"/>
  <c r="M1607" i="33"/>
  <c r="D1496" i="33"/>
  <c r="I1496" i="33"/>
  <c r="H1907" i="33"/>
  <c r="C1288" i="33"/>
  <c r="M1281" i="33"/>
  <c r="C1905" i="33"/>
  <c r="E1905" i="33"/>
  <c r="E1288" i="33"/>
  <c r="E1919" i="33"/>
  <c r="H1148" i="33"/>
  <c r="M1147" i="33"/>
  <c r="L436" i="33"/>
  <c r="F176" i="33"/>
  <c r="M2051" i="33"/>
  <c r="M1941" i="33"/>
  <c r="C1948" i="33"/>
  <c r="E1948" i="33"/>
  <c r="G940" i="33"/>
  <c r="M830" i="33"/>
  <c r="M843" i="33"/>
  <c r="H732" i="33"/>
  <c r="M739" i="33"/>
  <c r="F228" i="33"/>
  <c r="M235" i="33"/>
  <c r="E1704" i="33"/>
  <c r="H1704" i="33"/>
  <c r="M1598" i="33"/>
  <c r="K1496" i="33"/>
  <c r="M1490" i="33"/>
  <c r="M1399" i="33"/>
  <c r="M1390" i="33"/>
  <c r="G1906" i="33"/>
  <c r="I1911" i="33"/>
  <c r="J1911" i="33"/>
  <c r="J1910" i="33"/>
  <c r="J1148" i="33"/>
  <c r="M1039" i="33"/>
  <c r="F1044" i="33"/>
  <c r="E176" i="33"/>
  <c r="M183" i="33"/>
  <c r="M2551" i="33"/>
  <c r="F2556" i="33"/>
  <c r="D2556" i="33"/>
  <c r="I2556" i="33"/>
  <c r="M2562" i="33"/>
  <c r="E2416" i="33"/>
  <c r="J2504" i="33"/>
  <c r="M2310" i="33"/>
  <c r="K2312" i="33"/>
  <c r="L2208" i="33"/>
  <c r="M2110" i="33"/>
  <c r="M2007" i="33"/>
  <c r="K680" i="33"/>
  <c r="D1860" i="33"/>
  <c r="M1858" i="33"/>
  <c r="M2422" i="33"/>
  <c r="M2214" i="33"/>
  <c r="M2006" i="33"/>
  <c r="H680" i="33"/>
  <c r="M675" i="33"/>
  <c r="G1652" i="33"/>
  <c r="E1652" i="33"/>
  <c r="G1548" i="33"/>
  <c r="M2306" i="33"/>
  <c r="J2208" i="33"/>
  <c r="C2104" i="33"/>
  <c r="M2097" i="33"/>
  <c r="E2104" i="33"/>
  <c r="L680" i="33"/>
  <c r="G1860" i="33"/>
  <c r="G1756" i="33"/>
  <c r="H1652" i="33"/>
  <c r="C2416" i="33"/>
  <c r="M2409" i="33"/>
  <c r="H2208" i="33"/>
  <c r="M2207" i="33"/>
  <c r="M2201" i="33"/>
  <c r="C2208" i="33"/>
  <c r="H2000" i="33"/>
  <c r="M1999" i="33"/>
  <c r="M1993" i="33"/>
  <c r="C2000" i="33"/>
  <c r="M679" i="33"/>
  <c r="M1751" i="33"/>
  <c r="F1756" i="33"/>
  <c r="J1652" i="33"/>
  <c r="M1554" i="33"/>
  <c r="F1200" i="33"/>
  <c r="M1094" i="33"/>
  <c r="K1096" i="33"/>
  <c r="M986" i="33"/>
  <c r="G488" i="33"/>
  <c r="I488" i="33"/>
  <c r="F1548" i="33"/>
  <c r="G1444" i="33"/>
  <c r="J1340" i="33"/>
  <c r="J1200" i="33"/>
  <c r="M1102" i="33"/>
  <c r="G992" i="33"/>
  <c r="K488" i="33"/>
  <c r="M379" i="33"/>
  <c r="J1548" i="33"/>
  <c r="M1439" i="33"/>
  <c r="F1444" i="33"/>
  <c r="M1339" i="33"/>
  <c r="H1200" i="33"/>
  <c r="M1199" i="33"/>
  <c r="M987" i="33"/>
  <c r="F992" i="33"/>
  <c r="J488" i="33"/>
  <c r="M378" i="33"/>
  <c r="I384" i="33"/>
  <c r="L1340" i="33"/>
  <c r="M1338" i="33"/>
  <c r="J992" i="33"/>
  <c r="L488" i="33"/>
  <c r="H384" i="33"/>
  <c r="M2371" i="33"/>
  <c r="L2052" i="33"/>
  <c r="M2370" i="33"/>
  <c r="M2255" i="33"/>
  <c r="F2260" i="33"/>
  <c r="K2364" i="33"/>
  <c r="M2363" i="33"/>
  <c r="G2260" i="33"/>
  <c r="H2260" i="33"/>
  <c r="M2259" i="33"/>
  <c r="M2058" i="33"/>
  <c r="J1948" i="33"/>
  <c r="H940" i="33"/>
  <c r="M939" i="33"/>
  <c r="G836" i="33"/>
  <c r="L228" i="33"/>
  <c r="J1808" i="33"/>
  <c r="D1600" i="33"/>
  <c r="I1600" i="33"/>
  <c r="D1392" i="33"/>
  <c r="I1392" i="33"/>
  <c r="E1918" i="33"/>
  <c r="D436" i="33"/>
  <c r="M2047" i="33"/>
  <c r="F2052" i="33"/>
  <c r="M831" i="33"/>
  <c r="F836" i="33"/>
  <c r="D628" i="33"/>
  <c r="M635" i="33"/>
  <c r="M227" i="33"/>
  <c r="M1802" i="33"/>
  <c r="M1703" i="33"/>
  <c r="M1697" i="33"/>
  <c r="C1704" i="33"/>
  <c r="M1606" i="33"/>
  <c r="D1907" i="33"/>
  <c r="I1918" i="33"/>
  <c r="I1910" i="33"/>
  <c r="G1911" i="33"/>
  <c r="M1154" i="33"/>
  <c r="M934" i="33"/>
  <c r="J836" i="33"/>
  <c r="M623" i="33"/>
  <c r="D228" i="33"/>
  <c r="L1600" i="33"/>
  <c r="L1392" i="33"/>
  <c r="K1910" i="33"/>
  <c r="H1906" i="33"/>
  <c r="E1906" i="33"/>
  <c r="M1283" i="33"/>
  <c r="C1907" i="33"/>
  <c r="F1148" i="33"/>
  <c r="G1044" i="33"/>
  <c r="J436" i="33"/>
  <c r="K436" i="33"/>
  <c r="M1943" i="33"/>
  <c r="F1948" i="33"/>
  <c r="D940" i="33"/>
  <c r="I940" i="33"/>
  <c r="M835" i="33"/>
  <c r="C836" i="33"/>
  <c r="M829" i="33"/>
  <c r="L732" i="33"/>
  <c r="C732" i="33"/>
  <c r="M725" i="33"/>
  <c r="I628" i="33"/>
  <c r="H228" i="33"/>
  <c r="M1806" i="33"/>
  <c r="M1699" i="33"/>
  <c r="F1704" i="33"/>
  <c r="M1593" i="33"/>
  <c r="C1600" i="33"/>
  <c r="E1600" i="33"/>
  <c r="H1496" i="33"/>
  <c r="M1495" i="33"/>
  <c r="C1392" i="33"/>
  <c r="M1385" i="33"/>
  <c r="E1392" i="33"/>
  <c r="L1907" i="33"/>
  <c r="G1905" i="33"/>
  <c r="G1288" i="33"/>
  <c r="G1919" i="33"/>
  <c r="H1919" i="33"/>
  <c r="C1918" i="33"/>
  <c r="M1294" i="33"/>
  <c r="L2504" i="33"/>
  <c r="K2556" i="33"/>
  <c r="M2550" i="33"/>
  <c r="M2511" i="33"/>
  <c r="M2502" i="33"/>
  <c r="M2411" i="33"/>
  <c r="F2416" i="33"/>
  <c r="G2504" i="33"/>
  <c r="M2510" i="33"/>
  <c r="D2416" i="33"/>
  <c r="I2416" i="33"/>
  <c r="G2416" i="33"/>
  <c r="H2312" i="33"/>
  <c r="M2311" i="33"/>
  <c r="M687" i="33"/>
  <c r="M569" i="33"/>
  <c r="M1854" i="33"/>
  <c r="M1855" i="33"/>
  <c r="I1756" i="33"/>
  <c r="K2416" i="33"/>
  <c r="M2319" i="33"/>
  <c r="M2206" i="33"/>
  <c r="K2208" i="33"/>
  <c r="M2111" i="33"/>
  <c r="M1998" i="33"/>
  <c r="K2000" i="33"/>
  <c r="M673" i="33"/>
  <c r="C680" i="33"/>
  <c r="M674" i="33"/>
  <c r="H1860" i="33"/>
  <c r="M1750" i="33"/>
  <c r="D1652" i="33"/>
  <c r="M1659" i="33"/>
  <c r="M2305" i="33"/>
  <c r="C2312" i="33"/>
  <c r="E2312" i="33"/>
  <c r="M2099" i="33"/>
  <c r="D2000" i="33"/>
  <c r="I2000" i="33"/>
  <c r="M686" i="33"/>
  <c r="M1763" i="33"/>
  <c r="F1652" i="33"/>
  <c r="M678" i="33"/>
  <c r="J1860" i="33"/>
  <c r="M1762" i="33"/>
  <c r="D1548" i="33"/>
  <c r="I1548" i="33"/>
  <c r="H1096" i="33"/>
  <c r="C992" i="33"/>
  <c r="M985" i="33"/>
  <c r="M1451" i="33"/>
  <c r="M999" i="33"/>
  <c r="D992" i="33"/>
  <c r="M486" i="33"/>
  <c r="M1450" i="33"/>
  <c r="M1334" i="33"/>
  <c r="M998" i="33"/>
  <c r="H488" i="33"/>
  <c r="M382" i="33"/>
  <c r="M1542" i="33"/>
  <c r="M1555" i="33"/>
  <c r="J1444" i="33"/>
  <c r="F1340" i="33"/>
  <c r="M1207" i="33"/>
  <c r="G1096" i="33"/>
  <c r="M390" i="33"/>
  <c r="C166" i="33"/>
  <c r="C179" i="33"/>
  <c r="I2250" i="33"/>
  <c r="I2263" i="33"/>
  <c r="I2268" i="33" s="1"/>
  <c r="I2270" i="33" s="1"/>
  <c r="E218" i="33"/>
  <c r="E231" i="33"/>
  <c r="E236" i="33" s="1"/>
  <c r="E238" i="33" s="1"/>
  <c r="I426" i="33"/>
  <c r="I439" i="33"/>
  <c r="I444" i="33" s="1"/>
  <c r="I446" i="33" s="1"/>
  <c r="K374" i="33"/>
  <c r="K387" i="33"/>
  <c r="K392" i="33" s="1"/>
  <c r="K394" i="33" s="1"/>
  <c r="J826" i="33"/>
  <c r="J839" i="33"/>
  <c r="J844" i="33" s="1"/>
  <c r="J846" i="33" s="1"/>
  <c r="K1034" i="33"/>
  <c r="K1047" i="33"/>
  <c r="K1052" i="33" s="1"/>
  <c r="K1054" i="33" s="1"/>
  <c r="C1538" i="33"/>
  <c r="C1551" i="33"/>
  <c r="D2354" i="33"/>
  <c r="D2367" i="33"/>
  <c r="D2372" i="33" s="1"/>
  <c r="D2374" i="33" s="1"/>
  <c r="D1330" i="33"/>
  <c r="D1343" i="33"/>
  <c r="D1348" i="33" s="1"/>
  <c r="D1350" i="33" s="1"/>
  <c r="G930" i="33"/>
  <c r="G943" i="33"/>
  <c r="G948" i="33" s="1"/>
  <c r="G950" i="33" s="1"/>
  <c r="E478" i="33"/>
  <c r="E491" i="33"/>
  <c r="E496" i="33" s="1"/>
  <c r="E498" i="33" s="1"/>
  <c r="L826" i="33"/>
  <c r="L839" i="33"/>
  <c r="L844" i="33" s="1"/>
  <c r="L846" i="33" s="1"/>
  <c r="K982" i="33"/>
  <c r="K995" i="33"/>
  <c r="K1000" i="33" s="1"/>
  <c r="K1002" i="33" s="1"/>
  <c r="G1990" i="33"/>
  <c r="G2003" i="33"/>
  <c r="G2008" i="33" s="1"/>
  <c r="G2010" i="33" s="1"/>
  <c r="I218" i="33"/>
  <c r="I231" i="33"/>
  <c r="I236" i="33" s="1"/>
  <c r="I238" i="33" s="1"/>
  <c r="J374" i="33"/>
  <c r="J387" i="33"/>
  <c r="J392" i="33" s="1"/>
  <c r="J394" i="33" s="1"/>
  <c r="I722" i="33"/>
  <c r="I735" i="33"/>
  <c r="I740" i="33" s="1"/>
  <c r="I742" i="33" s="1"/>
  <c r="H1798" i="33"/>
  <c r="H1811" i="33"/>
  <c r="H1816" i="33" s="1"/>
  <c r="H1818" i="33" s="1"/>
  <c r="H1034" i="33"/>
  <c r="H1047" i="33"/>
  <c r="H1052" i="33" s="1"/>
  <c r="H1054" i="33" s="1"/>
  <c r="I1850" i="33"/>
  <c r="I1863" i="33"/>
  <c r="I1868" i="33" s="1"/>
  <c r="I1870" i="33" s="1"/>
  <c r="C1811" i="33"/>
  <c r="C1798" i="33"/>
  <c r="F1382" i="33"/>
  <c r="F1395" i="33"/>
  <c r="F1400" i="33" s="1"/>
  <c r="F1402" i="33" s="1"/>
  <c r="C2003" i="33"/>
  <c r="C1990" i="33"/>
  <c r="E2354" i="33"/>
  <c r="E2367" i="33"/>
  <c r="E2372" i="33" s="1"/>
  <c r="E2374" i="33" s="1"/>
  <c r="J1642" i="33"/>
  <c r="J1655" i="33"/>
  <c r="J1660" i="33" s="1"/>
  <c r="J1662" i="33" s="1"/>
  <c r="K426" i="33"/>
  <c r="K439" i="33"/>
  <c r="K444" i="33" s="1"/>
  <c r="K446" i="33" s="1"/>
  <c r="F930" i="33"/>
  <c r="F943" i="33"/>
  <c r="F948" i="33" s="1"/>
  <c r="F950" i="33" s="1"/>
  <c r="C826" i="33"/>
  <c r="C839" i="33"/>
  <c r="G1138" i="33"/>
  <c r="G1151" i="33"/>
  <c r="G1156" i="33" s="1"/>
  <c r="G1158" i="33" s="1"/>
  <c r="J1190" i="33"/>
  <c r="J1203" i="33"/>
  <c r="J1208" i="33" s="1"/>
  <c r="J1210" i="33" s="1"/>
  <c r="C1034" i="33"/>
  <c r="C1047" i="33"/>
  <c r="I1798" i="33"/>
  <c r="I1811" i="33"/>
  <c r="I1816" i="33" s="1"/>
  <c r="I1818" i="33" s="1"/>
  <c r="F1798" i="33"/>
  <c r="F1811" i="33"/>
  <c r="F1816" i="33" s="1"/>
  <c r="F1818" i="33" s="1"/>
  <c r="K1330" i="33"/>
  <c r="K1343" i="33"/>
  <c r="K1348" i="33" s="1"/>
  <c r="K1350" i="33" s="1"/>
  <c r="K2406" i="33"/>
  <c r="K2419" i="33"/>
  <c r="K2424" i="33" s="1"/>
  <c r="K2426" i="33" s="1"/>
  <c r="G2354" i="33"/>
  <c r="G2367" i="33"/>
  <c r="G2372" i="33" s="1"/>
  <c r="G2374" i="33" s="1"/>
  <c r="E618" i="33"/>
  <c r="E631" i="33"/>
  <c r="E636" i="33" s="1"/>
  <c r="E638" i="33" s="1"/>
  <c r="H1538" i="33"/>
  <c r="H1551" i="33"/>
  <c r="H1556" i="33" s="1"/>
  <c r="H1558" i="33" s="1"/>
  <c r="J426" i="33"/>
  <c r="J439" i="33"/>
  <c r="J444" i="33" s="1"/>
  <c r="J446" i="33" s="1"/>
  <c r="D722" i="33"/>
  <c r="D735" i="33"/>
  <c r="D740" i="33" s="1"/>
  <c r="D742" i="33" s="1"/>
  <c r="C1138" i="33"/>
  <c r="C1151" i="33"/>
  <c r="D1034" i="33"/>
  <c r="D1047" i="33"/>
  <c r="D1052" i="33" s="1"/>
  <c r="D1054" i="33" s="1"/>
  <c r="D1798" i="33"/>
  <c r="D1811" i="33"/>
  <c r="D1816" i="33" s="1"/>
  <c r="D1818" i="33" s="1"/>
  <c r="J1798" i="33"/>
  <c r="J1811" i="33"/>
  <c r="J1816" i="33" s="1"/>
  <c r="J1818" i="33" s="1"/>
  <c r="I1434" i="33"/>
  <c r="I1447" i="33"/>
  <c r="I1452" i="33" s="1"/>
  <c r="I1454" i="33" s="1"/>
  <c r="J1138" i="33"/>
  <c r="J1151" i="33"/>
  <c r="J1156" i="33" s="1"/>
  <c r="J1158" i="33" s="1"/>
  <c r="L2302" i="33"/>
  <c r="L2315" i="33"/>
  <c r="L2320" i="33" s="1"/>
  <c r="L2322" i="33" s="1"/>
  <c r="H2094" i="33"/>
  <c r="H2107" i="33"/>
  <c r="H2112" i="33" s="1"/>
  <c r="H2114" i="33" s="1"/>
  <c r="H1746" i="33"/>
  <c r="H1759" i="33"/>
  <c r="F1938" i="33"/>
  <c r="F1951" i="33"/>
  <c r="F1956" i="33" s="1"/>
  <c r="F1958" i="33" s="1"/>
  <c r="F1746" i="33"/>
  <c r="F1759" i="33"/>
  <c r="F1764" i="33" s="1"/>
  <c r="F1766" i="33" s="1"/>
  <c r="I1278" i="33"/>
  <c r="I1291" i="33"/>
  <c r="L1694" i="33"/>
  <c r="L1707" i="33"/>
  <c r="L1712" i="33" s="1"/>
  <c r="L1714" i="33" s="1"/>
  <c r="I1086" i="33"/>
  <c r="I1099" i="33"/>
  <c r="I1104" i="33" s="1"/>
  <c r="I1106" i="33" s="1"/>
  <c r="G2406" i="33"/>
  <c r="G2419" i="33"/>
  <c r="G2424" i="33" s="1"/>
  <c r="G2426" i="33" s="1"/>
  <c r="L2198" i="33"/>
  <c r="L2211" i="33"/>
  <c r="L2216" i="33" s="1"/>
  <c r="L2218" i="33" s="1"/>
  <c r="I2094" i="33"/>
  <c r="I2107" i="33"/>
  <c r="I2112" i="33" s="1"/>
  <c r="I2114" i="33" s="1"/>
  <c r="E1694" i="33"/>
  <c r="E1707" i="33"/>
  <c r="E1712" i="33" s="1"/>
  <c r="E1714" i="33" s="1"/>
  <c r="D930" i="33"/>
  <c r="D943" i="33"/>
  <c r="D948" i="33" s="1"/>
  <c r="D950" i="33" s="1"/>
  <c r="L1486" i="33"/>
  <c r="L1499" i="33"/>
  <c r="L1504" i="33" s="1"/>
  <c r="L1506" i="33" s="1"/>
  <c r="I930" i="33"/>
  <c r="I943" i="33"/>
  <c r="I948" i="33" s="1"/>
  <c r="I950" i="33" s="1"/>
  <c r="L1278" i="33"/>
  <c r="L1291" i="33"/>
  <c r="H1590" i="33"/>
  <c r="H1603" i="33"/>
  <c r="H1608" i="33" s="1"/>
  <c r="H1610" i="33" s="1"/>
  <c r="I2042" i="33"/>
  <c r="I2055" i="33"/>
  <c r="I2060" i="33" s="1"/>
  <c r="I2062" i="33" s="1"/>
  <c r="C1694" i="33"/>
  <c r="C1707" i="33"/>
  <c r="J1434" i="33"/>
  <c r="J1447" i="33"/>
  <c r="J1452" i="33" s="1"/>
  <c r="J1454" i="33" s="1"/>
  <c r="D1278" i="33"/>
  <c r="D1291" i="33"/>
  <c r="G1798" i="33"/>
  <c r="G1811" i="33"/>
  <c r="G1816" i="33" s="1"/>
  <c r="G1818" i="33" s="1"/>
  <c r="C2406" i="33"/>
  <c r="C2419" i="33"/>
  <c r="E2198" i="33"/>
  <c r="E2211" i="33"/>
  <c r="E2216" i="33" s="1"/>
  <c r="E2218" i="33" s="1"/>
  <c r="K1990" i="33"/>
  <c r="K2003" i="33"/>
  <c r="K2008" i="33" s="1"/>
  <c r="K2010" i="33" s="1"/>
  <c r="L2250" i="33"/>
  <c r="L2263" i="33"/>
  <c r="L2268" i="33" s="1"/>
  <c r="L2270" i="33" s="1"/>
  <c r="H2406" i="33"/>
  <c r="H2419" i="33"/>
  <c r="H2424" i="33" s="1"/>
  <c r="H2426" i="33" s="1"/>
  <c r="E1798" i="33"/>
  <c r="E1811" i="33"/>
  <c r="E1816" i="33" s="1"/>
  <c r="E1818" i="33" s="1"/>
  <c r="D1642" i="33"/>
  <c r="D1655" i="33"/>
  <c r="D1660" i="33" s="1"/>
  <c r="D1662" i="33" s="1"/>
  <c r="D618" i="33"/>
  <c r="D631" i="33"/>
  <c r="D636" i="33" s="1"/>
  <c r="D638" i="33" s="1"/>
  <c r="E1382" i="33"/>
  <c r="E1395" i="33"/>
  <c r="E1400" i="33" s="1"/>
  <c r="E1402" i="33" s="1"/>
  <c r="C2494" i="33"/>
  <c r="C2507" i="33"/>
  <c r="E2042" i="33"/>
  <c r="E2055" i="33"/>
  <c r="E2060" i="33" s="1"/>
  <c r="E2062" i="33" s="1"/>
  <c r="K2546" i="33"/>
  <c r="K2559" i="33"/>
  <c r="K2564" i="33" s="1"/>
  <c r="K2566" i="33" s="1"/>
  <c r="F1642" i="33"/>
  <c r="F1655" i="33"/>
  <c r="F1660" i="33" s="1"/>
  <c r="F1662" i="33" s="1"/>
  <c r="K1746" i="33"/>
  <c r="K1759" i="33"/>
  <c r="K1764" i="33" s="1"/>
  <c r="K1766" i="33" s="1"/>
  <c r="G1382" i="33"/>
  <c r="G1395" i="33"/>
  <c r="G1400" i="33" s="1"/>
  <c r="G1402" i="33" s="1"/>
  <c r="H930" i="33"/>
  <c r="H943" i="33"/>
  <c r="H948" i="33" s="1"/>
  <c r="H950" i="33" s="1"/>
  <c r="E1938" i="33"/>
  <c r="E1951" i="33"/>
  <c r="E1956" i="33" s="1"/>
  <c r="E1958" i="33" s="1"/>
  <c r="E1086" i="33"/>
  <c r="E1099" i="33"/>
  <c r="E1104" i="33" s="1"/>
  <c r="E1106" i="33" s="1"/>
  <c r="D2494" i="33"/>
  <c r="D2507" i="33"/>
  <c r="E2546" i="33"/>
  <c r="E2559" i="33"/>
  <c r="L1086" i="33"/>
  <c r="L1099" i="33"/>
  <c r="L1104" i="33" s="1"/>
  <c r="L1106" i="33" s="1"/>
  <c r="F670" i="33"/>
  <c r="F683" i="33"/>
  <c r="F688" i="33" s="1"/>
  <c r="F690" i="33" s="1"/>
  <c r="I670" i="33"/>
  <c r="I683" i="33"/>
  <c r="I688" i="33" s="1"/>
  <c r="I690" i="33" s="1"/>
  <c r="I2406" i="33"/>
  <c r="I2419" i="33"/>
  <c r="I2424" i="33" s="1"/>
  <c r="I2426" i="33" s="1"/>
  <c r="D670" i="33"/>
  <c r="D683" i="33"/>
  <c r="D688" i="33" s="1"/>
  <c r="D690" i="33" s="1"/>
  <c r="I374" i="33"/>
  <c r="I387" i="33"/>
  <c r="I392" i="33" s="1"/>
  <c r="I394" i="33" s="1"/>
  <c r="D166" i="33"/>
  <c r="D179" i="33"/>
  <c r="D184" i="33" s="1"/>
  <c r="D186" i="33" s="1"/>
  <c r="C218" i="33"/>
  <c r="C231" i="33"/>
  <c r="C426" i="33"/>
  <c r="C439" i="33"/>
  <c r="K1138" i="33"/>
  <c r="K1151" i="33"/>
  <c r="K1156" i="33" s="1"/>
  <c r="K1158" i="33" s="1"/>
  <c r="E982" i="33"/>
  <c r="E995" i="33"/>
  <c r="E1000" i="33" s="1"/>
  <c r="E1002" i="33" s="1"/>
  <c r="F1330" i="33"/>
  <c r="F1343" i="33"/>
  <c r="F1348" i="33" s="1"/>
  <c r="F1350" i="33" s="1"/>
  <c r="C2107" i="33"/>
  <c r="C2094" i="33"/>
  <c r="J166" i="33"/>
  <c r="J179" i="33"/>
  <c r="J184" i="33" s="1"/>
  <c r="J186" i="33" s="1"/>
  <c r="C1938" i="33"/>
  <c r="C1951" i="33"/>
  <c r="J478" i="33"/>
  <c r="J491" i="33"/>
  <c r="J496" i="33" s="1"/>
  <c r="J498" i="33" s="1"/>
  <c r="F826" i="33"/>
  <c r="F839" i="33"/>
  <c r="F844" i="33" s="1"/>
  <c r="F846" i="33" s="1"/>
  <c r="K1190" i="33"/>
  <c r="K1203" i="33"/>
  <c r="K1208" i="33" s="1"/>
  <c r="K1210" i="33" s="1"/>
  <c r="G1850" i="33"/>
  <c r="G1863" i="33"/>
  <c r="G1868" i="33" s="1"/>
  <c r="G1870" i="33" s="1"/>
  <c r="D1746" i="33"/>
  <c r="D1759" i="33"/>
  <c r="D1764" i="33" s="1"/>
  <c r="D1766" i="33" s="1"/>
  <c r="H374" i="33"/>
  <c r="H387" i="33"/>
  <c r="H392" i="33" s="1"/>
  <c r="H394" i="33" s="1"/>
  <c r="K166" i="33"/>
  <c r="K179" i="33"/>
  <c r="K184" i="33" s="1"/>
  <c r="K186" i="33" s="1"/>
  <c r="G218" i="33"/>
  <c r="G231" i="33"/>
  <c r="G236" i="33" s="1"/>
  <c r="G238" i="33" s="1"/>
  <c r="L426" i="33"/>
  <c r="L439" i="33"/>
  <c r="L444" i="33" s="1"/>
  <c r="L446" i="33" s="1"/>
  <c r="K826" i="33"/>
  <c r="K839" i="33"/>
  <c r="K844" i="33" s="1"/>
  <c r="K846" i="33" s="1"/>
  <c r="C1203" i="33"/>
  <c r="C1190" i="33"/>
  <c r="L1434" i="33"/>
  <c r="L1447" i="33"/>
  <c r="L1452" i="33" s="1"/>
  <c r="L1454" i="33" s="1"/>
  <c r="G982" i="33"/>
  <c r="G995" i="33"/>
  <c r="G1000" i="33" s="1"/>
  <c r="G1002" i="33" s="1"/>
  <c r="G1642" i="33"/>
  <c r="G1655" i="33"/>
  <c r="G1660" i="33" s="1"/>
  <c r="G1662" i="33" s="1"/>
  <c r="C1759" i="33"/>
  <c r="C1746" i="33"/>
  <c r="I1138" i="33"/>
  <c r="I1151" i="33"/>
  <c r="I1156" i="33" s="1"/>
  <c r="I1158" i="33" s="1"/>
  <c r="G2094" i="33"/>
  <c r="G2107" i="33"/>
  <c r="G2112" i="33" s="1"/>
  <c r="G2114" i="33" s="1"/>
  <c r="E930" i="33"/>
  <c r="E943" i="33"/>
  <c r="E948" i="33" s="1"/>
  <c r="E950" i="33" s="1"/>
  <c r="L1382" i="33"/>
  <c r="L1395" i="33"/>
  <c r="L1400" i="33" s="1"/>
  <c r="L1402" i="33" s="1"/>
  <c r="H618" i="33"/>
  <c r="H631" i="33"/>
  <c r="H636" i="33" s="1"/>
  <c r="H638" i="33" s="1"/>
  <c r="D426" i="33"/>
  <c r="D439" i="33"/>
  <c r="D444" i="33" s="1"/>
  <c r="D446" i="33" s="1"/>
  <c r="C943" i="33"/>
  <c r="C930" i="33"/>
  <c r="I826" i="33"/>
  <c r="I839" i="33"/>
  <c r="I844" i="33" s="1"/>
  <c r="I846" i="33" s="1"/>
  <c r="G1086" i="33"/>
  <c r="G1099" i="33"/>
  <c r="G1104" i="33" s="1"/>
  <c r="G1106" i="33" s="1"/>
  <c r="E1034" i="33"/>
  <c r="E1047" i="33"/>
  <c r="E1052" i="33" s="1"/>
  <c r="E1054" i="33" s="1"/>
  <c r="C995" i="33"/>
  <c r="C982" i="33"/>
  <c r="C1655" i="33"/>
  <c r="C1642" i="33"/>
  <c r="G1746" i="33"/>
  <c r="G1759" i="33"/>
  <c r="G1764" i="33" s="1"/>
  <c r="G1766" i="33" s="1"/>
  <c r="L1798" i="33"/>
  <c r="L1811" i="33"/>
  <c r="L1816" i="33" s="1"/>
  <c r="L1818" i="33" s="1"/>
  <c r="G2302" i="33"/>
  <c r="G2315" i="33"/>
  <c r="G2320" i="33" s="1"/>
  <c r="G2322" i="33" s="1"/>
  <c r="J1590" i="33"/>
  <c r="J1603" i="33"/>
  <c r="J1608" i="33" s="1"/>
  <c r="J1610" i="33" s="1"/>
  <c r="L930" i="33"/>
  <c r="L943" i="33"/>
  <c r="L948" i="33" s="1"/>
  <c r="L950" i="33" s="1"/>
  <c r="L670" i="33"/>
  <c r="L683" i="33"/>
  <c r="L688" i="33" s="1"/>
  <c r="L690" i="33" s="1"/>
  <c r="G426" i="33"/>
  <c r="G439" i="33"/>
  <c r="G444" i="33" s="1"/>
  <c r="G446" i="33" s="1"/>
  <c r="K478" i="33"/>
  <c r="K491" i="33"/>
  <c r="K496" i="33" s="1"/>
  <c r="K498" i="33" s="1"/>
  <c r="E826" i="33"/>
  <c r="E839" i="33"/>
  <c r="E844" i="33" s="1"/>
  <c r="E846" i="33" s="1"/>
  <c r="C1086" i="33"/>
  <c r="C1099" i="33"/>
  <c r="H982" i="33"/>
  <c r="H995" i="33"/>
  <c r="H1000" i="33" s="1"/>
  <c r="H1002" i="33" s="1"/>
  <c r="K1603" i="33"/>
  <c r="K1608" i="33" s="1"/>
  <c r="K1610" i="33" s="1"/>
  <c r="K1590" i="33"/>
  <c r="L1746" i="33"/>
  <c r="L1759" i="33"/>
  <c r="L1764" i="33" s="1"/>
  <c r="L1766" i="33" s="1"/>
  <c r="C1343" i="33"/>
  <c r="C1330" i="33"/>
  <c r="I2198" i="33"/>
  <c r="I2211" i="33"/>
  <c r="I2216" i="33" s="1"/>
  <c r="I2218" i="33" s="1"/>
  <c r="E2406" i="33"/>
  <c r="E2419" i="33"/>
  <c r="E2424" i="33" s="1"/>
  <c r="E2426" i="33" s="1"/>
  <c r="G1434" i="33"/>
  <c r="G1447" i="33"/>
  <c r="G1452" i="33" s="1"/>
  <c r="G1454" i="33" s="1"/>
  <c r="K1694" i="33"/>
  <c r="K1707" i="33"/>
  <c r="K1712" i="33" s="1"/>
  <c r="K1714" i="33" s="1"/>
  <c r="H1382" i="33"/>
  <c r="H1395" i="33"/>
  <c r="H1400" i="33" s="1"/>
  <c r="H1402" i="33" s="1"/>
  <c r="H1694" i="33"/>
  <c r="H1707" i="33"/>
  <c r="H1712" i="33" s="1"/>
  <c r="H1714" i="33" s="1"/>
  <c r="L1138" i="33"/>
  <c r="L1151" i="33"/>
  <c r="L1156" i="33" s="1"/>
  <c r="L1158" i="33" s="1"/>
  <c r="H2354" i="33"/>
  <c r="H2367" i="33"/>
  <c r="H2372" i="33" s="1"/>
  <c r="H2374" i="33" s="1"/>
  <c r="G2042" i="33"/>
  <c r="G2055" i="33"/>
  <c r="G2060" i="33" s="1"/>
  <c r="G2062" i="33" s="1"/>
  <c r="J2250" i="33"/>
  <c r="J2263" i="33"/>
  <c r="J2268" i="33" s="1"/>
  <c r="J2270" i="33" s="1"/>
  <c r="G1278" i="33"/>
  <c r="G1291" i="33"/>
  <c r="F722" i="33"/>
  <c r="F735" i="33"/>
  <c r="F740" i="33" s="1"/>
  <c r="F742" i="33" s="1"/>
  <c r="D1138" i="33"/>
  <c r="D1151" i="33"/>
  <c r="D1156" i="33" s="1"/>
  <c r="D1158" i="33" s="1"/>
  <c r="H1850" i="33"/>
  <c r="H1863" i="33"/>
  <c r="H1868" i="33" s="1"/>
  <c r="H1870" i="33" s="1"/>
  <c r="K722" i="33"/>
  <c r="K735" i="33"/>
  <c r="K740" i="33" s="1"/>
  <c r="K742" i="33" s="1"/>
  <c r="K1278" i="33"/>
  <c r="K1291" i="33"/>
  <c r="F1694" i="33"/>
  <c r="F1707" i="33"/>
  <c r="F1712" i="33" s="1"/>
  <c r="F1714" i="33" s="1"/>
  <c r="H1330" i="33"/>
  <c r="H1343" i="33"/>
  <c r="H1348" i="33" s="1"/>
  <c r="H1350" i="33" s="1"/>
  <c r="C1382" i="33"/>
  <c r="C1395" i="33"/>
  <c r="H1138" i="33"/>
  <c r="H1151" i="33"/>
  <c r="H1156" i="33" s="1"/>
  <c r="H1158" i="33" s="1"/>
  <c r="I2354" i="33"/>
  <c r="I2367" i="33"/>
  <c r="I2372" i="33" s="1"/>
  <c r="I2374" i="33" s="1"/>
  <c r="H2302" i="33"/>
  <c r="H2315" i="33"/>
  <c r="H2320" i="33" s="1"/>
  <c r="H2322" i="33" s="1"/>
  <c r="G1938" i="33"/>
  <c r="G1951" i="33"/>
  <c r="G1956" i="33" s="1"/>
  <c r="G1958" i="33" s="1"/>
  <c r="F2094" i="33"/>
  <c r="F2107" i="33"/>
  <c r="F2112" i="33" s="1"/>
  <c r="F2114" i="33" s="1"/>
  <c r="F2354" i="33"/>
  <c r="F2367" i="33"/>
  <c r="F2372" i="33" s="1"/>
  <c r="F2374" i="33" s="1"/>
  <c r="G826" i="33"/>
  <c r="G839" i="33"/>
  <c r="G844" i="33" s="1"/>
  <c r="G846" i="33" s="1"/>
  <c r="H1642" i="33"/>
  <c r="H1655" i="33"/>
  <c r="H1660" i="33" s="1"/>
  <c r="H1662" i="33" s="1"/>
  <c r="L1938" i="33"/>
  <c r="L1951" i="33"/>
  <c r="L1956" i="33" s="1"/>
  <c r="L1958" i="33" s="1"/>
  <c r="L2042" i="33"/>
  <c r="L2055" i="33"/>
  <c r="L2060" i="33" s="1"/>
  <c r="L2062" i="33" s="1"/>
  <c r="D2042" i="33"/>
  <c r="D2055" i="33"/>
  <c r="D2060" i="33" s="1"/>
  <c r="D2062" i="33" s="1"/>
  <c r="H2042" i="33"/>
  <c r="H2055" i="33"/>
  <c r="H2060" i="33" s="1"/>
  <c r="H2062" i="33" s="1"/>
  <c r="L618" i="33"/>
  <c r="L631" i="33"/>
  <c r="L636" i="33" s="1"/>
  <c r="L638" i="33" s="1"/>
  <c r="J982" i="33"/>
  <c r="J995" i="33"/>
  <c r="J1000" i="33" s="1"/>
  <c r="J1002" i="33" s="1"/>
  <c r="J670" i="33"/>
  <c r="J683" i="33"/>
  <c r="J688" i="33" s="1"/>
  <c r="J690" i="33" s="1"/>
  <c r="H2546" i="33"/>
  <c r="H2559" i="33"/>
  <c r="H2564" i="33" s="1"/>
  <c r="H2566" i="33" s="1"/>
  <c r="E1642" i="33"/>
  <c r="E1655" i="33"/>
  <c r="E1660" i="33" s="1"/>
  <c r="E1662" i="33" s="1"/>
  <c r="E1278" i="33"/>
  <c r="E1291" i="33"/>
  <c r="L2546" i="33"/>
  <c r="L2559" i="33"/>
  <c r="L2564" i="33" s="1"/>
  <c r="L2566" i="33" s="1"/>
  <c r="L2494" i="33"/>
  <c r="L2507" i="33"/>
  <c r="D2198" i="33"/>
  <c r="D2211" i="33"/>
  <c r="D2216" i="33" s="1"/>
  <c r="D2218" i="33" s="1"/>
  <c r="J1990" i="33"/>
  <c r="J2003" i="33"/>
  <c r="J2008" i="33" s="1"/>
  <c r="J2010" i="33" s="1"/>
  <c r="E1990" i="33"/>
  <c r="E2003" i="33"/>
  <c r="E2008" i="33" s="1"/>
  <c r="E2010" i="33" s="1"/>
  <c r="I2494" i="33"/>
  <c r="I2507" i="33"/>
  <c r="H2494" i="33"/>
  <c r="H2507" i="33"/>
  <c r="H2611" i="33" s="1"/>
  <c r="K1434" i="33"/>
  <c r="K1447" i="33"/>
  <c r="K1452" i="33" s="1"/>
  <c r="K1454" i="33" s="1"/>
  <c r="L166" i="33"/>
  <c r="L179" i="33"/>
  <c r="K218" i="33"/>
  <c r="K231" i="33"/>
  <c r="K236" i="33" s="1"/>
  <c r="K238" i="33" s="1"/>
  <c r="C491" i="33"/>
  <c r="C478" i="33"/>
  <c r="D826" i="33"/>
  <c r="D839" i="33"/>
  <c r="D844" i="33" s="1"/>
  <c r="D846" i="33" s="1"/>
  <c r="K1086" i="33"/>
  <c r="K1099" i="33"/>
  <c r="K1104" i="33" s="1"/>
  <c r="K1106" i="33" s="1"/>
  <c r="K1642" i="33"/>
  <c r="K1655" i="33"/>
  <c r="K1660" i="33" s="1"/>
  <c r="K1662" i="33" s="1"/>
  <c r="H1434" i="33"/>
  <c r="H1447" i="33"/>
  <c r="H1452" i="33" s="1"/>
  <c r="H1454" i="33" s="1"/>
  <c r="C2250" i="33"/>
  <c r="C2263" i="33"/>
  <c r="F218" i="33"/>
  <c r="F231" i="33"/>
  <c r="F236" i="33" s="1"/>
  <c r="F238" i="33" s="1"/>
  <c r="K1382" i="33"/>
  <c r="K1395" i="33"/>
  <c r="K1400" i="33" s="1"/>
  <c r="K1402" i="33" s="1"/>
  <c r="C387" i="33"/>
  <c r="C374" i="33"/>
  <c r="J930" i="33"/>
  <c r="J943" i="33"/>
  <c r="J948" i="33" s="1"/>
  <c r="J950" i="33" s="1"/>
  <c r="G670" i="33"/>
  <c r="G683" i="33"/>
  <c r="G688" i="33" s="1"/>
  <c r="G690" i="33" s="1"/>
  <c r="G1190" i="33"/>
  <c r="G1203" i="33"/>
  <c r="G1208" i="33" s="1"/>
  <c r="G1210" i="33" s="1"/>
  <c r="I1746" i="33"/>
  <c r="I1759" i="33"/>
  <c r="I1764" i="33" s="1"/>
  <c r="I1766" i="33" s="1"/>
  <c r="E166" i="33"/>
  <c r="E179" i="33"/>
  <c r="H722" i="33"/>
  <c r="H735" i="33"/>
  <c r="H740" i="33" s="1"/>
  <c r="H742" i="33" s="1"/>
  <c r="F166" i="33"/>
  <c r="F179" i="33"/>
  <c r="F184" i="33" s="1"/>
  <c r="F186" i="33" s="1"/>
  <c r="D374" i="33"/>
  <c r="D387" i="33"/>
  <c r="D392" i="33" s="1"/>
  <c r="D394" i="33" s="1"/>
  <c r="D478" i="33"/>
  <c r="D491" i="33"/>
  <c r="D496" i="33" s="1"/>
  <c r="D498" i="33" s="1"/>
  <c r="C670" i="33"/>
  <c r="C683" i="33"/>
  <c r="F1190" i="33"/>
  <c r="F1203" i="33"/>
  <c r="F1208" i="33" s="1"/>
  <c r="F1210" i="33" s="1"/>
  <c r="F1278" i="33"/>
  <c r="F1291" i="33"/>
  <c r="C1863" i="33"/>
  <c r="C1850" i="33"/>
  <c r="C1603" i="33"/>
  <c r="C1590" i="33"/>
  <c r="D1694" i="33"/>
  <c r="D1707" i="33"/>
  <c r="D1712" i="33" s="1"/>
  <c r="D1714" i="33" s="1"/>
  <c r="G1034" i="33"/>
  <c r="G1047" i="33"/>
  <c r="G1052" i="33" s="1"/>
  <c r="G1054" i="33" s="1"/>
  <c r="D2250" i="33"/>
  <c r="D2263" i="33"/>
  <c r="D2268" i="33" s="1"/>
  <c r="D2270" i="33" s="1"/>
  <c r="J618" i="33"/>
  <c r="J631" i="33"/>
  <c r="J636" i="33" s="1"/>
  <c r="J638" i="33" s="1"/>
  <c r="H1938" i="33"/>
  <c r="H1951" i="33"/>
  <c r="H1956" i="33" s="1"/>
  <c r="H1958" i="33" s="1"/>
  <c r="F426" i="33"/>
  <c r="F439" i="33"/>
  <c r="F444" i="33" s="1"/>
  <c r="F446" i="33" s="1"/>
  <c r="G722" i="33"/>
  <c r="G735" i="33"/>
  <c r="G740" i="33" s="1"/>
  <c r="G742" i="33" s="1"/>
  <c r="E1190" i="33"/>
  <c r="E1203" i="33"/>
  <c r="E1208" i="33" s="1"/>
  <c r="E1210" i="33" s="1"/>
  <c r="I1034" i="33"/>
  <c r="I1047" i="33"/>
  <c r="I1052" i="33" s="1"/>
  <c r="I1054" i="33" s="1"/>
  <c r="F1850" i="33"/>
  <c r="F1863" i="33"/>
  <c r="F1868" i="33" s="1"/>
  <c r="F1870" i="33" s="1"/>
  <c r="K1538" i="33"/>
  <c r="K1551" i="33"/>
  <c r="K1556" i="33" s="1"/>
  <c r="K1558" i="33" s="1"/>
  <c r="I1694" i="33"/>
  <c r="I1707" i="33"/>
  <c r="I1712" i="33" s="1"/>
  <c r="I1714" i="33" s="1"/>
  <c r="D1086" i="33"/>
  <c r="D1099" i="33"/>
  <c r="D1104" i="33" s="1"/>
  <c r="D1106" i="33" s="1"/>
  <c r="H2198" i="33"/>
  <c r="H2211" i="33"/>
  <c r="H2216" i="33" s="1"/>
  <c r="H2218" i="33" s="1"/>
  <c r="D1486" i="33"/>
  <c r="D1499" i="33"/>
  <c r="D1504" i="33" s="1"/>
  <c r="D1506" i="33" s="1"/>
  <c r="J1486" i="33"/>
  <c r="J1499" i="33"/>
  <c r="J1504" i="33" s="1"/>
  <c r="J1506" i="33" s="1"/>
  <c r="L1590" i="33"/>
  <c r="L1603" i="33"/>
  <c r="L1608" i="33" s="1"/>
  <c r="L1610" i="33" s="1"/>
  <c r="H426" i="33"/>
  <c r="H439" i="33"/>
  <c r="H444" i="33" s="1"/>
  <c r="H446" i="33" s="1"/>
  <c r="K670" i="33"/>
  <c r="K683" i="33"/>
  <c r="K688" i="33" s="1"/>
  <c r="K690" i="33" s="1"/>
  <c r="I1190" i="33"/>
  <c r="I1203" i="33"/>
  <c r="I1208" i="33" s="1"/>
  <c r="I1210" i="33" s="1"/>
  <c r="F1034" i="33"/>
  <c r="F1047" i="33"/>
  <c r="F1052" i="33" s="1"/>
  <c r="F1054" i="33" s="1"/>
  <c r="G1538" i="33"/>
  <c r="G1551" i="33"/>
  <c r="G1556" i="33" s="1"/>
  <c r="G1558" i="33" s="1"/>
  <c r="J1694" i="33"/>
  <c r="J1707" i="33"/>
  <c r="J1712" i="33" s="1"/>
  <c r="J1714" i="33" s="1"/>
  <c r="G1330" i="33"/>
  <c r="G1343" i="33"/>
  <c r="G1348" i="33" s="1"/>
  <c r="G1350" i="33" s="1"/>
  <c r="H670" i="33"/>
  <c r="H683" i="33"/>
  <c r="H688" i="33" s="1"/>
  <c r="H690" i="33" s="1"/>
  <c r="K2042" i="33"/>
  <c r="K2055" i="33"/>
  <c r="K2060" i="33" s="1"/>
  <c r="K2062" i="33" s="1"/>
  <c r="I1486" i="33"/>
  <c r="I1499" i="33"/>
  <c r="I1504" i="33" s="1"/>
  <c r="I1506" i="33" s="1"/>
  <c r="E722" i="33"/>
  <c r="E735" i="33"/>
  <c r="E740" i="33" s="1"/>
  <c r="E742" i="33" s="1"/>
  <c r="F1434" i="33"/>
  <c r="F1447" i="33"/>
  <c r="F1452" i="33" s="1"/>
  <c r="F1454" i="33" s="1"/>
  <c r="E1330" i="33"/>
  <c r="E1343" i="33"/>
  <c r="E1348" i="33" s="1"/>
  <c r="E1350" i="33" s="1"/>
  <c r="I1590" i="33"/>
  <c r="I1603" i="33"/>
  <c r="I1608" i="33" s="1"/>
  <c r="I1610" i="33" s="1"/>
  <c r="L478" i="33"/>
  <c r="L491" i="33"/>
  <c r="L496" i="33" s="1"/>
  <c r="L498" i="33" s="1"/>
  <c r="J2302" i="33"/>
  <c r="J2315" i="33"/>
  <c r="J2320" i="33" s="1"/>
  <c r="J2322" i="33" s="1"/>
  <c r="K1938" i="33"/>
  <c r="K1951" i="33"/>
  <c r="K1956" i="33" s="1"/>
  <c r="K1958" i="33" s="1"/>
  <c r="K2250" i="33"/>
  <c r="K2263" i="33"/>
  <c r="K2268" i="33" s="1"/>
  <c r="K2270" i="33" s="1"/>
  <c r="L1034" i="33"/>
  <c r="L1047" i="33"/>
  <c r="L1052" i="33" s="1"/>
  <c r="L1054" i="33" s="1"/>
  <c r="E1538" i="33"/>
  <c r="E1551" i="33"/>
  <c r="E1556" i="33" s="1"/>
  <c r="E1558" i="33" s="1"/>
  <c r="I618" i="33"/>
  <c r="I631" i="33"/>
  <c r="I636" i="33" s="1"/>
  <c r="I638" i="33" s="1"/>
  <c r="L1642" i="33"/>
  <c r="L1655" i="33"/>
  <c r="L1660" i="33" s="1"/>
  <c r="L1662" i="33" s="1"/>
  <c r="E670" i="33"/>
  <c r="E683" i="33"/>
  <c r="E688" i="33" s="1"/>
  <c r="E690" i="33" s="1"/>
  <c r="H2250" i="33"/>
  <c r="H2263" i="33"/>
  <c r="H2268" i="33" s="1"/>
  <c r="H2270" i="33" s="1"/>
  <c r="G2494" i="33"/>
  <c r="G2507" i="33"/>
  <c r="C1447" i="33"/>
  <c r="C1434" i="33"/>
  <c r="I1382" i="33"/>
  <c r="I1395" i="33"/>
  <c r="I1400" i="33" s="1"/>
  <c r="I1402" i="33" s="1"/>
  <c r="H1278" i="33"/>
  <c r="H1291" i="33"/>
  <c r="L2354" i="33"/>
  <c r="L2367" i="33"/>
  <c r="L2372" i="33" s="1"/>
  <c r="L2374" i="33" s="1"/>
  <c r="G2198" i="33"/>
  <c r="G2211" i="33"/>
  <c r="G2216" i="33" s="1"/>
  <c r="G2218" i="33" s="1"/>
  <c r="J2094" i="33"/>
  <c r="J2107" i="33"/>
  <c r="J2112" i="33" s="1"/>
  <c r="J2114" i="33" s="1"/>
  <c r="D2302" i="33"/>
  <c r="D2315" i="33"/>
  <c r="D2320" i="33" s="1"/>
  <c r="D2322" i="33" s="1"/>
  <c r="K2354" i="33"/>
  <c r="K2367" i="33"/>
  <c r="K2372" i="33" s="1"/>
  <c r="K2374" i="33" s="1"/>
  <c r="H478" i="33"/>
  <c r="H491" i="33"/>
  <c r="H496" i="33" s="1"/>
  <c r="H498" i="33" s="1"/>
  <c r="J1538" i="33"/>
  <c r="J1551" i="33"/>
  <c r="J1556" i="33" s="1"/>
  <c r="J1558" i="33" s="1"/>
  <c r="F1538" i="33"/>
  <c r="F1551" i="33"/>
  <c r="F1556" i="33" s="1"/>
  <c r="F1558" i="33" s="1"/>
  <c r="D1938" i="33"/>
  <c r="D1951" i="33"/>
  <c r="D1956" i="33" s="1"/>
  <c r="D1958" i="33" s="1"/>
  <c r="F2042" i="33"/>
  <c r="F2055" i="33"/>
  <c r="F2060" i="33" s="1"/>
  <c r="F2062" i="33" s="1"/>
  <c r="H166" i="33"/>
  <c r="H179" i="33"/>
  <c r="H184" i="33" s="1"/>
  <c r="H186" i="33" s="1"/>
  <c r="J1938" i="33"/>
  <c r="J1951" i="33"/>
  <c r="J1956" i="33" s="1"/>
  <c r="J1958" i="33" s="1"/>
  <c r="K2494" i="33"/>
  <c r="K2507" i="33"/>
  <c r="D1538" i="33"/>
  <c r="D1551" i="33"/>
  <c r="D1556" i="33" s="1"/>
  <c r="D1558" i="33" s="1"/>
  <c r="J2546" i="33"/>
  <c r="J2559" i="33"/>
  <c r="J2564" i="33" s="1"/>
  <c r="J2566" i="33" s="1"/>
  <c r="I1538" i="33"/>
  <c r="I1551" i="33"/>
  <c r="I1556" i="33" s="1"/>
  <c r="I1558" i="33" s="1"/>
  <c r="J1086" i="33"/>
  <c r="J1099" i="33"/>
  <c r="J1104" i="33" s="1"/>
  <c r="J1106" i="33" s="1"/>
  <c r="I1330" i="33"/>
  <c r="I1343" i="33"/>
  <c r="I1348" i="33" s="1"/>
  <c r="I1350" i="33" s="1"/>
  <c r="L1990" i="33"/>
  <c r="L2003" i="33"/>
  <c r="L2008" i="33" s="1"/>
  <c r="L2010" i="33" s="1"/>
  <c r="J2494" i="33"/>
  <c r="J2507" i="33"/>
  <c r="E2494" i="33"/>
  <c r="E2507" i="33"/>
  <c r="K2198" i="33"/>
  <c r="K2211" i="33"/>
  <c r="K2216" i="33" s="1"/>
  <c r="K2218" i="33" s="1"/>
  <c r="H1990" i="33"/>
  <c r="H2003" i="33"/>
  <c r="H2008" i="33" s="1"/>
  <c r="H2010" i="33" s="1"/>
  <c r="J2406" i="33"/>
  <c r="J2419" i="33"/>
  <c r="J2424" i="33" s="1"/>
  <c r="J2426" i="33" s="1"/>
  <c r="F2003" i="33"/>
  <c r="F2008" i="33" s="1"/>
  <c r="F2010" i="33" s="1"/>
  <c r="F1990" i="33"/>
  <c r="E2302" i="33"/>
  <c r="E2315" i="33"/>
  <c r="E2320" i="33" s="1"/>
  <c r="E2322" i="33" s="1"/>
  <c r="I166" i="33"/>
  <c r="I179" i="33"/>
  <c r="I184" i="33" s="1"/>
  <c r="I186" i="33" s="1"/>
  <c r="H218" i="33"/>
  <c r="H231" i="33"/>
  <c r="H236" i="33" s="1"/>
  <c r="H238" i="33" s="1"/>
  <c r="L374" i="33"/>
  <c r="L387" i="33"/>
  <c r="L392" i="33" s="1"/>
  <c r="L394" i="33" s="1"/>
  <c r="F478" i="33"/>
  <c r="F491" i="33"/>
  <c r="F496" i="33" s="1"/>
  <c r="F498" i="33" s="1"/>
  <c r="L722" i="33"/>
  <c r="L735" i="33"/>
  <c r="L740" i="33" s="1"/>
  <c r="L742" i="33" s="1"/>
  <c r="D1190" i="33"/>
  <c r="D1203" i="33"/>
  <c r="D1208" i="33" s="1"/>
  <c r="D1210" i="33" s="1"/>
  <c r="G1590" i="33"/>
  <c r="G1603" i="33"/>
  <c r="G1608" i="33" s="1"/>
  <c r="G1610" i="33" s="1"/>
  <c r="K1798" i="33"/>
  <c r="K1811" i="33"/>
  <c r="K1816" i="33" s="1"/>
  <c r="K1818" i="33" s="1"/>
  <c r="F2302" i="33"/>
  <c r="F2315" i="33"/>
  <c r="F2320" i="33" s="1"/>
  <c r="F2322" i="33" s="1"/>
  <c r="G374" i="33"/>
  <c r="G387" i="33"/>
  <c r="G392" i="33" s="1"/>
  <c r="G394" i="33" s="1"/>
  <c r="D218" i="33"/>
  <c r="D231" i="33"/>
  <c r="D236" i="33" s="1"/>
  <c r="D238" i="33" s="1"/>
  <c r="F374" i="33"/>
  <c r="F387" i="33"/>
  <c r="F392" i="33" s="1"/>
  <c r="F394" i="33" s="1"/>
  <c r="K618" i="33"/>
  <c r="K631" i="33"/>
  <c r="K636" i="33" s="1"/>
  <c r="K638" i="33" s="1"/>
  <c r="J1034" i="33"/>
  <c r="J1047" i="33"/>
  <c r="J1052" i="33" s="1"/>
  <c r="J1054" i="33" s="1"/>
  <c r="L218" i="33"/>
  <c r="L231" i="33"/>
  <c r="L236" i="33" s="1"/>
  <c r="L238" i="33" s="1"/>
  <c r="I982" i="33"/>
  <c r="I995" i="33"/>
  <c r="I1000" i="33" s="1"/>
  <c r="I1002" i="33" s="1"/>
  <c r="J218" i="33"/>
  <c r="J231" i="33"/>
  <c r="J236" i="33" s="1"/>
  <c r="J238" i="33" s="1"/>
  <c r="E374" i="33"/>
  <c r="E387" i="33"/>
  <c r="E392" i="33" s="1"/>
  <c r="E394" i="33" s="1"/>
  <c r="K930" i="33"/>
  <c r="K943" i="33"/>
  <c r="K948" i="33" s="1"/>
  <c r="K950" i="33" s="1"/>
  <c r="G618" i="33"/>
  <c r="G631" i="33"/>
  <c r="G636" i="33" s="1"/>
  <c r="G638" i="33" s="1"/>
  <c r="D982" i="33"/>
  <c r="D995" i="33"/>
  <c r="D1000" i="33" s="1"/>
  <c r="D1002" i="33" s="1"/>
  <c r="L2406" i="33"/>
  <c r="L2419" i="33"/>
  <c r="L2424" i="33" s="1"/>
  <c r="L2426" i="33" s="1"/>
  <c r="J1850" i="33"/>
  <c r="J1863" i="33"/>
  <c r="J1868" i="33" s="1"/>
  <c r="J1870" i="33" s="1"/>
  <c r="K1486" i="33"/>
  <c r="K1499" i="33"/>
  <c r="K1504" i="33" s="1"/>
  <c r="K1506" i="33" s="1"/>
  <c r="D1382" i="33"/>
  <c r="D1395" i="33"/>
  <c r="D1400" i="33" s="1"/>
  <c r="D1402" i="33" s="1"/>
  <c r="I2302" i="33"/>
  <c r="I2315" i="33"/>
  <c r="I2320" i="33" s="1"/>
  <c r="I2322" i="33" s="1"/>
  <c r="F2250" i="33"/>
  <c r="F2263" i="33"/>
  <c r="F2268" i="33" s="1"/>
  <c r="F2270" i="33" s="1"/>
  <c r="D1850" i="33"/>
  <c r="D1863" i="33"/>
  <c r="D1868" i="33" s="1"/>
  <c r="D1870" i="33" s="1"/>
  <c r="L1850" i="33"/>
  <c r="L1863" i="33"/>
  <c r="L1868" i="33" s="1"/>
  <c r="L1870" i="33" s="1"/>
  <c r="G2546" i="33"/>
  <c r="G2559" i="33"/>
  <c r="G2564" i="33" s="1"/>
  <c r="G2566" i="33" s="1"/>
  <c r="I478" i="33"/>
  <c r="I491" i="33"/>
  <c r="I496" i="33" s="1"/>
  <c r="I498" i="33" s="1"/>
  <c r="C722" i="33"/>
  <c r="C735" i="33"/>
  <c r="C631" i="33"/>
  <c r="C618" i="33"/>
  <c r="H1190" i="33"/>
  <c r="H1203" i="33"/>
  <c r="H1208" i="33" s="1"/>
  <c r="H1210" i="33" s="1"/>
  <c r="L982" i="33"/>
  <c r="L995" i="33"/>
  <c r="L1000" i="33" s="1"/>
  <c r="L1002" i="33" s="1"/>
  <c r="E1850" i="33"/>
  <c r="E1863" i="33"/>
  <c r="E1868" i="33" s="1"/>
  <c r="E1870" i="33" s="1"/>
  <c r="G1486" i="33"/>
  <c r="G1499" i="33"/>
  <c r="G1504" i="33" s="1"/>
  <c r="G1506" i="33" s="1"/>
  <c r="J1382" i="33"/>
  <c r="J1395" i="33"/>
  <c r="J1400" i="33" s="1"/>
  <c r="J1402" i="33" s="1"/>
  <c r="E1138" i="33"/>
  <c r="E1151" i="33"/>
  <c r="E1156" i="33" s="1"/>
  <c r="E1158" i="33" s="1"/>
  <c r="K2302" i="33"/>
  <c r="K2315" i="33"/>
  <c r="K2320" i="33" s="1"/>
  <c r="K2322" i="33" s="1"/>
  <c r="H826" i="33"/>
  <c r="H839" i="33"/>
  <c r="H844" i="33" s="1"/>
  <c r="H846" i="33" s="1"/>
  <c r="I1642" i="33"/>
  <c r="I1655" i="33"/>
  <c r="I1660" i="33" s="1"/>
  <c r="I1662" i="33" s="1"/>
  <c r="E426" i="33"/>
  <c r="E439" i="33"/>
  <c r="E444" i="33" s="1"/>
  <c r="E446" i="33" s="1"/>
  <c r="L1190" i="33"/>
  <c r="L1203" i="33"/>
  <c r="L1208" i="33" s="1"/>
  <c r="L1210" i="33" s="1"/>
  <c r="K1850" i="33"/>
  <c r="K1863" i="33"/>
  <c r="K1868" i="33" s="1"/>
  <c r="K1870" i="33" s="1"/>
  <c r="C1499" i="33"/>
  <c r="C1486" i="33"/>
  <c r="D1434" i="33"/>
  <c r="D1447" i="33"/>
  <c r="D1452" i="33" s="1"/>
  <c r="D1454" i="33" s="1"/>
  <c r="C1278" i="33"/>
  <c r="C1291" i="33"/>
  <c r="C2354" i="33"/>
  <c r="C2367" i="33"/>
  <c r="E2094" i="33"/>
  <c r="E2107" i="33"/>
  <c r="E2112" i="33" s="1"/>
  <c r="E2114" i="33" s="1"/>
  <c r="G1694" i="33"/>
  <c r="G1707" i="33"/>
  <c r="G1712" i="33" s="1"/>
  <c r="G1714" i="33" s="1"/>
  <c r="F1486" i="33"/>
  <c r="F1499" i="33"/>
  <c r="F1504" i="33" s="1"/>
  <c r="F1506" i="33" s="1"/>
  <c r="J1330" i="33"/>
  <c r="J1343" i="33"/>
  <c r="J1348" i="33" s="1"/>
  <c r="J1350" i="33" s="1"/>
  <c r="J1278" i="33"/>
  <c r="J1291" i="33"/>
  <c r="H1086" i="33"/>
  <c r="H1099" i="33"/>
  <c r="H1104" i="33" s="1"/>
  <c r="H1106" i="33" s="1"/>
  <c r="F1138" i="33"/>
  <c r="F1151" i="33"/>
  <c r="F1156" i="33" s="1"/>
  <c r="F1158" i="33" s="1"/>
  <c r="C2211" i="33"/>
  <c r="C2198" i="33"/>
  <c r="L2094" i="33"/>
  <c r="L2107" i="33"/>
  <c r="L2112" i="33" s="1"/>
  <c r="L2114" i="33" s="1"/>
  <c r="D2406" i="33"/>
  <c r="D2419" i="33"/>
  <c r="D2424" i="33" s="1"/>
  <c r="D2426" i="33" s="1"/>
  <c r="J722" i="33"/>
  <c r="J735" i="33"/>
  <c r="J740" i="33" s="1"/>
  <c r="J742" i="33" s="1"/>
  <c r="F1590" i="33"/>
  <c r="F1603" i="33"/>
  <c r="F1608" i="33" s="1"/>
  <c r="F1610" i="33" s="1"/>
  <c r="G166" i="33"/>
  <c r="G179" i="33"/>
  <c r="G184" i="33" s="1"/>
  <c r="G186" i="33" s="1"/>
  <c r="H1486" i="33"/>
  <c r="H1499" i="33"/>
  <c r="H1504" i="33" s="1"/>
  <c r="H1506" i="33" s="1"/>
  <c r="F618" i="33"/>
  <c r="F631" i="33"/>
  <c r="F636" i="33" s="1"/>
  <c r="F638" i="33" s="1"/>
  <c r="G2250" i="33"/>
  <c r="G2263" i="33"/>
  <c r="G2268" i="33" s="1"/>
  <c r="G2270" i="33" s="1"/>
  <c r="J1746" i="33"/>
  <c r="J1759" i="33"/>
  <c r="J1764" i="33" s="1"/>
  <c r="J1766" i="33" s="1"/>
  <c r="E1434" i="33"/>
  <c r="E1447" i="33"/>
  <c r="E1452" i="33" s="1"/>
  <c r="E1454" i="33" s="1"/>
  <c r="L1330" i="33"/>
  <c r="L1343" i="33"/>
  <c r="L1348" i="33" s="1"/>
  <c r="L1350" i="33" s="1"/>
  <c r="D1590" i="33"/>
  <c r="D1603" i="33"/>
  <c r="D1608" i="33" s="1"/>
  <c r="D1610" i="33" s="1"/>
  <c r="G478" i="33"/>
  <c r="G491" i="33"/>
  <c r="G496" i="33" s="1"/>
  <c r="G498" i="33" s="1"/>
  <c r="C2315" i="33"/>
  <c r="C2302" i="33"/>
  <c r="C2042" i="33"/>
  <c r="C2055" i="33"/>
  <c r="E2250" i="33"/>
  <c r="E2263" i="33"/>
  <c r="E2268" i="33" s="1"/>
  <c r="E2270" i="33" s="1"/>
  <c r="F2406" i="33"/>
  <c r="F2419" i="33"/>
  <c r="F2424" i="33" s="1"/>
  <c r="F2426" i="33" s="1"/>
  <c r="J2354" i="33"/>
  <c r="J2367" i="33"/>
  <c r="J2372" i="33" s="1"/>
  <c r="J2374" i="33" s="1"/>
  <c r="E1746" i="33"/>
  <c r="E1759" i="33"/>
  <c r="E1764" i="33" s="1"/>
  <c r="E1766" i="33" s="1"/>
  <c r="E1486" i="33"/>
  <c r="E1499" i="33"/>
  <c r="E1504" i="33" s="1"/>
  <c r="E1506" i="33" s="1"/>
  <c r="C2559" i="33"/>
  <c r="C2546" i="33"/>
  <c r="J2042" i="33"/>
  <c r="J2055" i="33"/>
  <c r="J2060" i="33" s="1"/>
  <c r="J2062" i="33" s="1"/>
  <c r="I1938" i="33"/>
  <c r="I1951" i="33"/>
  <c r="I1956" i="33" s="1"/>
  <c r="I1958" i="33" s="1"/>
  <c r="F2494" i="33"/>
  <c r="F2507" i="33"/>
  <c r="D2546" i="33"/>
  <c r="D2559" i="33"/>
  <c r="D2564" i="33" s="1"/>
  <c r="D2566" i="33" s="1"/>
  <c r="F2546" i="33"/>
  <c r="F2559" i="33"/>
  <c r="F2564" i="33" s="1"/>
  <c r="F2566" i="33" s="1"/>
  <c r="I2546" i="33"/>
  <c r="I2559" i="33"/>
  <c r="I2564" i="33" s="1"/>
  <c r="I2566" i="33" s="1"/>
  <c r="L1538" i="33"/>
  <c r="L1551" i="33"/>
  <c r="L1556" i="33" s="1"/>
  <c r="L1558" i="33" s="1"/>
  <c r="F1086" i="33"/>
  <c r="F1099" i="33"/>
  <c r="F1104" i="33" s="1"/>
  <c r="F1106" i="33" s="1"/>
  <c r="E1590" i="33"/>
  <c r="E1603" i="33"/>
  <c r="E1608" i="33" s="1"/>
  <c r="E1610" i="33" s="1"/>
  <c r="I1990" i="33"/>
  <c r="I2003" i="33"/>
  <c r="I2008" i="33" s="1"/>
  <c r="I2010" i="33" s="1"/>
  <c r="K2094" i="33"/>
  <c r="K2107" i="33"/>
  <c r="K2112" i="33" s="1"/>
  <c r="K2114" i="33" s="1"/>
  <c r="D1990" i="33"/>
  <c r="D2003" i="33"/>
  <c r="D2008" i="33" s="1"/>
  <c r="D2010" i="33" s="1"/>
  <c r="F2198" i="33"/>
  <c r="F2211" i="33"/>
  <c r="F2216" i="33" s="1"/>
  <c r="F2218" i="33" s="1"/>
  <c r="D2094" i="33"/>
  <c r="D2107" i="33"/>
  <c r="D2112" i="33" s="1"/>
  <c r="D2114" i="33" s="1"/>
  <c r="F982" i="33"/>
  <c r="F995" i="33"/>
  <c r="F1000" i="33" s="1"/>
  <c r="F1002" i="33" s="1"/>
  <c r="J2198" i="33"/>
  <c r="J2211" i="33"/>
  <c r="J2216" i="33" s="1"/>
  <c r="J2218" i="33" s="1"/>
  <c r="K2641" i="33"/>
  <c r="K4271" i="33" s="1"/>
  <c r="M473" i="33"/>
  <c r="M369" i="33"/>
  <c r="M1185" i="33"/>
  <c r="M717" i="33"/>
  <c r="M1081" i="33"/>
  <c r="I1897" i="33"/>
  <c r="G1897" i="33"/>
  <c r="K1897" i="33"/>
  <c r="M2297" i="33"/>
  <c r="M2037" i="33"/>
  <c r="F2641" i="33"/>
  <c r="F4271" i="33" s="1"/>
  <c r="I2641" i="33"/>
  <c r="I4271" i="33" s="1"/>
  <c r="J2641" i="33"/>
  <c r="J4271" i="33" s="1"/>
  <c r="H2641" i="33"/>
  <c r="H4271" i="33" s="1"/>
  <c r="M117" i="33"/>
  <c r="M213" i="33"/>
  <c r="M1533" i="33"/>
  <c r="M2089" i="33"/>
  <c r="M665" i="33"/>
  <c r="M1585" i="33"/>
  <c r="M925" i="33"/>
  <c r="M821" i="33"/>
  <c r="C1897" i="33"/>
  <c r="M1273" i="33"/>
  <c r="M2193" i="33"/>
  <c r="M1689" i="33"/>
  <c r="D1897" i="33"/>
  <c r="M2541" i="33"/>
  <c r="D2641" i="33"/>
  <c r="D4271" i="33" s="1"/>
  <c r="L2641" i="33"/>
  <c r="L4271" i="33" s="1"/>
  <c r="M161" i="33"/>
  <c r="M2245" i="33"/>
  <c r="M1933" i="33"/>
  <c r="M1741" i="33"/>
  <c r="M1985" i="33"/>
  <c r="M613" i="33"/>
  <c r="M1029" i="33"/>
  <c r="M977" i="33"/>
  <c r="M1637" i="33"/>
  <c r="M1133" i="33"/>
  <c r="M1481" i="33"/>
  <c r="M2349" i="33"/>
  <c r="M1429" i="33"/>
  <c r="M2401" i="33"/>
  <c r="E1897" i="33"/>
  <c r="M118" i="33"/>
  <c r="BG28" i="22"/>
  <c r="E2641" i="33"/>
  <c r="E4271" i="33" s="1"/>
  <c r="G2641" i="33"/>
  <c r="G4271" i="33" s="1"/>
  <c r="M421" i="33"/>
  <c r="F1897" i="33"/>
  <c r="M1845" i="33"/>
  <c r="M1793" i="33"/>
  <c r="M1325" i="33"/>
  <c r="H1764" i="33"/>
  <c r="H1766" i="33" s="1"/>
  <c r="J1897" i="33"/>
  <c r="M1377" i="33"/>
  <c r="H1897" i="33"/>
  <c r="M2489" i="33"/>
  <c r="DV30" i="22"/>
  <c r="DO30" i="22"/>
  <c r="DO28" i="22"/>
  <c r="DS30" i="22"/>
  <c r="DR28" i="22"/>
  <c r="DP31" i="22"/>
  <c r="DV27" i="22"/>
  <c r="DP28" i="22"/>
  <c r="DT30" i="22"/>
  <c r="DS27" i="22"/>
  <c r="DN31" i="22"/>
  <c r="DN27" i="22"/>
  <c r="T36" i="22"/>
  <c r="DM36" i="22"/>
  <c r="DT27" i="22"/>
  <c r="DQ27" i="22"/>
  <c r="DO31" i="22"/>
  <c r="DQ31" i="22"/>
  <c r="DT31" i="22"/>
  <c r="DU28" i="22"/>
  <c r="DV28" i="22"/>
  <c r="DQ30" i="22"/>
  <c r="DU30" i="22"/>
  <c r="DR30" i="22"/>
  <c r="S37" i="22"/>
  <c r="DM37" i="22"/>
  <c r="DU27" i="22"/>
  <c r="DR27" i="22"/>
  <c r="DS31" i="22"/>
  <c r="DS28" i="22"/>
  <c r="DT28" i="22"/>
  <c r="T34" i="22"/>
  <c r="DM34" i="22"/>
  <c r="CC28" i="22"/>
  <c r="DA28" i="22"/>
  <c r="CC30" i="22"/>
  <c r="DA30" i="22"/>
  <c r="DO27" i="22"/>
  <c r="DU31" i="22"/>
  <c r="DR31" i="22"/>
  <c r="CC27" i="22"/>
  <c r="DA27" i="22"/>
  <c r="CC31" i="22"/>
  <c r="DA31" i="22"/>
  <c r="DP27" i="22"/>
  <c r="DV31" i="22"/>
  <c r="DQ28" i="22"/>
  <c r="DN28" i="22"/>
  <c r="DP30" i="22"/>
  <c r="X60" i="22"/>
  <c r="DM60" i="22"/>
  <c r="T98" i="22"/>
  <c r="DM98" i="22"/>
  <c r="DM124" i="22"/>
  <c r="DM91" i="22"/>
  <c r="DM147" i="22"/>
  <c r="DM57" i="22"/>
  <c r="DM121" i="22"/>
  <c r="DM88" i="22"/>
  <c r="DM140" i="22"/>
  <c r="DM106" i="22"/>
  <c r="DM46" i="22"/>
  <c r="DM94" i="22"/>
  <c r="U63" i="22"/>
  <c r="DM63" i="22"/>
  <c r="DM100" i="22"/>
  <c r="Z41" i="22"/>
  <c r="DM41" i="22"/>
  <c r="W105" i="22"/>
  <c r="DM105" i="22"/>
  <c r="Z141" i="22"/>
  <c r="DM141" i="22"/>
  <c r="S145" i="22"/>
  <c r="DM145" i="22"/>
  <c r="DM89" i="22"/>
  <c r="DM138" i="22"/>
  <c r="DM59" i="22"/>
  <c r="DM95" i="22"/>
  <c r="DM111" i="22"/>
  <c r="DM135" i="22"/>
  <c r="DM61" i="22"/>
  <c r="DM77" i="22"/>
  <c r="DM101" i="22"/>
  <c r="DM125" i="22"/>
  <c r="DM149" i="22"/>
  <c r="DM92" i="22"/>
  <c r="DM56" i="22"/>
  <c r="DM76" i="22"/>
  <c r="DM96" i="22"/>
  <c r="DM120" i="22"/>
  <c r="DM144" i="22"/>
  <c r="DM131" i="22"/>
  <c r="DM54" i="22"/>
  <c r="DM50" i="22"/>
  <c r="T82" i="22"/>
  <c r="DM82" i="22"/>
  <c r="DM110" i="22"/>
  <c r="DM134" i="22"/>
  <c r="Z123" i="22"/>
  <c r="DM123" i="22"/>
  <c r="DM83" i="22"/>
  <c r="AS25" i="22"/>
  <c r="T26" i="22"/>
  <c r="DM26" i="22"/>
  <c r="W38" i="22"/>
  <c r="DM38" i="22"/>
  <c r="S42" i="22"/>
  <c r="DM42" i="22"/>
  <c r="W114" i="22"/>
  <c r="DM114" i="22"/>
  <c r="X29" i="22"/>
  <c r="DM29" i="22"/>
  <c r="S35" i="22"/>
  <c r="DM35" i="22"/>
  <c r="C317" i="33" s="1"/>
  <c r="X39" i="22"/>
  <c r="DM39" i="22"/>
  <c r="Z43" i="22"/>
  <c r="DM43" i="22"/>
  <c r="DM71" i="22"/>
  <c r="DM55" i="22"/>
  <c r="DM127" i="22"/>
  <c r="DM97" i="22"/>
  <c r="DM137" i="22"/>
  <c r="DM78" i="22"/>
  <c r="DM52" i="22"/>
  <c r="DM102" i="22"/>
  <c r="DM47" i="22"/>
  <c r="DM99" i="22"/>
  <c r="DM139" i="22"/>
  <c r="DM81" i="22"/>
  <c r="DM129" i="22"/>
  <c r="DM80" i="22"/>
  <c r="DM128" i="22"/>
  <c r="DM86" i="22"/>
  <c r="W32" i="22"/>
  <c r="DM32" i="22"/>
  <c r="S40" i="22"/>
  <c r="DM40" i="22"/>
  <c r="Z44" i="22"/>
  <c r="DM44" i="22"/>
  <c r="R150" i="22"/>
  <c r="DN150" i="22" s="1"/>
  <c r="DM150" i="22"/>
  <c r="DM107" i="22"/>
  <c r="DM73" i="22"/>
  <c r="DM79" i="22"/>
  <c r="DM72" i="22"/>
  <c r="DM116" i="22"/>
  <c r="DM74" i="22"/>
  <c r="DM130" i="22"/>
  <c r="DM25" i="22"/>
  <c r="R33" i="22"/>
  <c r="DN33" i="22" s="1"/>
  <c r="DM33" i="22"/>
  <c r="Z45" i="22"/>
  <c r="DM45" i="22"/>
  <c r="Y49" i="22"/>
  <c r="DM49" i="22"/>
  <c r="W85" i="22"/>
  <c r="DM85" i="22"/>
  <c r="DM146" i="22"/>
  <c r="DM75" i="22"/>
  <c r="DM115" i="22"/>
  <c r="DM65" i="22"/>
  <c r="DM113" i="22"/>
  <c r="DM70" i="22"/>
  <c r="DM112" i="22"/>
  <c r="R64" i="22"/>
  <c r="DN64" i="22" s="1"/>
  <c r="DM64" i="22"/>
  <c r="DM104" i="22"/>
  <c r="DM148" i="22"/>
  <c r="DM142" i="22"/>
  <c r="DM58" i="22"/>
  <c r="DM118" i="22"/>
  <c r="DM109" i="22"/>
  <c r="DM51" i="22"/>
  <c r="DM87" i="22"/>
  <c r="DM103" i="22"/>
  <c r="DM119" i="22"/>
  <c r="DM143" i="22"/>
  <c r="DM69" i="22"/>
  <c r="DM93" i="22"/>
  <c r="DM117" i="22"/>
  <c r="DM133" i="22"/>
  <c r="DM66" i="22"/>
  <c r="DM136" i="22"/>
  <c r="DM48" i="22"/>
  <c r="DM68" i="22"/>
  <c r="DM84" i="22"/>
  <c r="DM108" i="22"/>
  <c r="DM132" i="22"/>
  <c r="DM53" i="22"/>
  <c r="DM151" i="22"/>
  <c r="DM62" i="22"/>
  <c r="DM90" i="22"/>
  <c r="DM122" i="22"/>
  <c r="DM67" i="22"/>
  <c r="Z126" i="22"/>
  <c r="DM126" i="22"/>
  <c r="S150" i="22"/>
  <c r="U150" i="22"/>
  <c r="S36" i="22"/>
  <c r="Y150" i="22"/>
  <c r="BQ28" i="22"/>
  <c r="CO28" i="22"/>
  <c r="BQ30" i="22"/>
  <c r="CO30" i="22"/>
  <c r="BQ27" i="22"/>
  <c r="CO27" i="22"/>
  <c r="BQ31" i="22"/>
  <c r="CO31" i="22"/>
  <c r="W126" i="22"/>
  <c r="R126" i="22"/>
  <c r="V36" i="22"/>
  <c r="Y40" i="22"/>
  <c r="Z150" i="22"/>
  <c r="W36" i="22"/>
  <c r="X150" i="22"/>
  <c r="AY30" i="22"/>
  <c r="K26" i="35" s="1"/>
  <c r="Y32" i="22"/>
  <c r="X44" i="22"/>
  <c r="U40" i="22"/>
  <c r="V150" i="22"/>
  <c r="V126" i="22"/>
  <c r="AX27" i="22"/>
  <c r="J23" i="35" s="1"/>
  <c r="T44" i="22"/>
  <c r="S32" i="22"/>
  <c r="U44" i="22"/>
  <c r="W150" i="22"/>
  <c r="Y126" i="22"/>
  <c r="AZ28" i="22"/>
  <c r="AV31" i="22"/>
  <c r="H27" i="35" s="1"/>
  <c r="AW27" i="22"/>
  <c r="I23" i="35" s="1"/>
  <c r="AW28" i="22"/>
  <c r="AT28" i="22"/>
  <c r="AU28" i="22"/>
  <c r="BB31" i="22"/>
  <c r="N27" i="35" s="1"/>
  <c r="AS61" i="22"/>
  <c r="E57" i="35" s="1"/>
  <c r="AS73" i="22"/>
  <c r="E69" i="35" s="1"/>
  <c r="AS129" i="22"/>
  <c r="E125" i="35" s="1"/>
  <c r="AS104" i="22"/>
  <c r="E100" i="35" s="1"/>
  <c r="AS132" i="22"/>
  <c r="E128" i="35" s="1"/>
  <c r="AS34" i="22"/>
  <c r="AS38" i="22"/>
  <c r="E34" i="35" s="1"/>
  <c r="AS62" i="22"/>
  <c r="E58" i="35" s="1"/>
  <c r="AS78" i="22"/>
  <c r="E74" i="35" s="1"/>
  <c r="AS106" i="22"/>
  <c r="E102" i="35" s="1"/>
  <c r="AS126" i="22"/>
  <c r="E122" i="35" s="1"/>
  <c r="AS35" i="22"/>
  <c r="AS83" i="22"/>
  <c r="E79" i="35" s="1"/>
  <c r="AS111" i="22"/>
  <c r="E107" i="35" s="1"/>
  <c r="AS147" i="22"/>
  <c r="E143" i="35" s="1"/>
  <c r="AS92" i="22"/>
  <c r="E88" i="35" s="1"/>
  <c r="BB27" i="22"/>
  <c r="N23" i="35" s="1"/>
  <c r="AV30" i="22"/>
  <c r="H26" i="35" s="1"/>
  <c r="AZ30" i="22"/>
  <c r="L26" i="35" s="1"/>
  <c r="AX30" i="22"/>
  <c r="J26" i="35" s="1"/>
  <c r="AY31" i="22"/>
  <c r="K27" i="35" s="1"/>
  <c r="AS33" i="22"/>
  <c r="E29" i="35" s="1"/>
  <c r="AS37" i="22"/>
  <c r="E33" i="35" s="1"/>
  <c r="AS57" i="22"/>
  <c r="E53" i="35" s="1"/>
  <c r="AS149" i="22"/>
  <c r="E145" i="35" s="1"/>
  <c r="AS64" i="22"/>
  <c r="E60" i="35" s="1"/>
  <c r="AS124" i="22"/>
  <c r="E120" i="35" s="1"/>
  <c r="AS102" i="22"/>
  <c r="E98" i="35" s="1"/>
  <c r="AS87" i="22"/>
  <c r="E83" i="35" s="1"/>
  <c r="AS120" i="22"/>
  <c r="E116" i="35" s="1"/>
  <c r="AS144" i="22"/>
  <c r="E140" i="35" s="1"/>
  <c r="AZ27" i="22"/>
  <c r="L23" i="35" s="1"/>
  <c r="AU27" i="22"/>
  <c r="G23" i="35" s="1"/>
  <c r="AT30" i="22"/>
  <c r="F26" i="35" s="1"/>
  <c r="BB30" i="22"/>
  <c r="N26" i="35" s="1"/>
  <c r="AZ31" i="22"/>
  <c r="L27" i="35" s="1"/>
  <c r="AS45" i="22"/>
  <c r="E41" i="35" s="1"/>
  <c r="AS65" i="22"/>
  <c r="E61" i="35" s="1"/>
  <c r="AS81" i="22"/>
  <c r="E77" i="35" s="1"/>
  <c r="AS89" i="22"/>
  <c r="E85" i="35" s="1"/>
  <c r="AS101" i="22"/>
  <c r="E97" i="35" s="1"/>
  <c r="AS109" i="22"/>
  <c r="E105" i="35" s="1"/>
  <c r="AS125" i="22"/>
  <c r="E121" i="35" s="1"/>
  <c r="AS137" i="22"/>
  <c r="E133" i="35" s="1"/>
  <c r="AS141" i="22"/>
  <c r="E137" i="35" s="1"/>
  <c r="AS91" i="22"/>
  <c r="E87" i="35" s="1"/>
  <c r="AS123" i="22"/>
  <c r="E119" i="35" s="1"/>
  <c r="AS151" i="22"/>
  <c r="E147" i="35" s="1"/>
  <c r="AS84" i="22"/>
  <c r="E80" i="35" s="1"/>
  <c r="AS116" i="22"/>
  <c r="E112" i="35" s="1"/>
  <c r="AS148" i="22"/>
  <c r="E144" i="35" s="1"/>
  <c r="AS42" i="22"/>
  <c r="AS54" i="22"/>
  <c r="E50" i="35" s="1"/>
  <c r="AS70" i="22"/>
  <c r="E66" i="35" s="1"/>
  <c r="AS86" i="22"/>
  <c r="E82" i="35" s="1"/>
  <c r="AS94" i="22"/>
  <c r="E90" i="35" s="1"/>
  <c r="AS118" i="22"/>
  <c r="E114" i="35" s="1"/>
  <c r="AS130" i="22"/>
  <c r="E126" i="35" s="1"/>
  <c r="AS138" i="22"/>
  <c r="E134" i="35" s="1"/>
  <c r="AS146" i="22"/>
  <c r="E142" i="35" s="1"/>
  <c r="AS29" i="22"/>
  <c r="C769" i="33" s="1"/>
  <c r="AS39" i="22"/>
  <c r="AS43" i="22"/>
  <c r="E39" i="35" s="1"/>
  <c r="AS47" i="22"/>
  <c r="E43" i="35" s="1"/>
  <c r="AS95" i="22"/>
  <c r="E91" i="35" s="1"/>
  <c r="AS103" i="22"/>
  <c r="E99" i="35" s="1"/>
  <c r="AS127" i="22"/>
  <c r="E123" i="35" s="1"/>
  <c r="AS68" i="22"/>
  <c r="E64" i="35" s="1"/>
  <c r="AS100" i="22"/>
  <c r="E96" i="35" s="1"/>
  <c r="AS136" i="22"/>
  <c r="E132" i="35" s="1"/>
  <c r="AT27" i="22"/>
  <c r="F23" i="35" s="1"/>
  <c r="AY27" i="22"/>
  <c r="K23" i="35" s="1"/>
  <c r="AV28" i="22"/>
  <c r="AX28" i="22"/>
  <c r="AY28" i="22"/>
  <c r="AU30" i="22"/>
  <c r="G26" i="35" s="1"/>
  <c r="AW30" i="22"/>
  <c r="I26" i="35" s="1"/>
  <c r="AX31" i="22"/>
  <c r="J27" i="35" s="1"/>
  <c r="AT31" i="22"/>
  <c r="F27" i="35" s="1"/>
  <c r="AS77" i="22"/>
  <c r="E73" i="35" s="1"/>
  <c r="AS113" i="22"/>
  <c r="E109" i="35" s="1"/>
  <c r="AS71" i="22"/>
  <c r="E67" i="35" s="1"/>
  <c r="AS107" i="22"/>
  <c r="E103" i="35" s="1"/>
  <c r="AS44" i="22"/>
  <c r="E40" i="35" s="1"/>
  <c r="AS72" i="22"/>
  <c r="E68" i="35" s="1"/>
  <c r="AS76" i="22"/>
  <c r="E72" i="35" s="1"/>
  <c r="AS46" i="22"/>
  <c r="AS114" i="22"/>
  <c r="E110" i="35" s="1"/>
  <c r="AS59" i="22"/>
  <c r="E55" i="35" s="1"/>
  <c r="AS67" i="22"/>
  <c r="E63" i="35" s="1"/>
  <c r="AS41" i="22"/>
  <c r="E37" i="35" s="1"/>
  <c r="AS49" i="22"/>
  <c r="E45" i="35" s="1"/>
  <c r="AS53" i="22"/>
  <c r="AS69" i="22"/>
  <c r="E65" i="35" s="1"/>
  <c r="AS85" i="22"/>
  <c r="E81" i="35" s="1"/>
  <c r="AS93" i="22"/>
  <c r="E89" i="35" s="1"/>
  <c r="AS105" i="22"/>
  <c r="E101" i="35" s="1"/>
  <c r="AS145" i="22"/>
  <c r="E141" i="35" s="1"/>
  <c r="AS51" i="22"/>
  <c r="E47" i="35" s="1"/>
  <c r="AS99" i="22"/>
  <c r="E95" i="35" s="1"/>
  <c r="AS131" i="22"/>
  <c r="E127" i="35" s="1"/>
  <c r="AS135" i="22"/>
  <c r="E131" i="35" s="1"/>
  <c r="AS60" i="22"/>
  <c r="E56" i="35" s="1"/>
  <c r="AS96" i="22"/>
  <c r="E92" i="35" s="1"/>
  <c r="AS110" i="22"/>
  <c r="E106" i="35" s="1"/>
  <c r="AS122" i="22"/>
  <c r="E118" i="35" s="1"/>
  <c r="AS75" i="22"/>
  <c r="E71" i="35" s="1"/>
  <c r="AS139" i="22"/>
  <c r="E135" i="35" s="1"/>
  <c r="AS80" i="22"/>
  <c r="E76" i="35" s="1"/>
  <c r="AS88" i="22"/>
  <c r="E84" i="35" s="1"/>
  <c r="AS108" i="22"/>
  <c r="E104" i="35" s="1"/>
  <c r="BA27" i="22"/>
  <c r="M23" i="35" s="1"/>
  <c r="AW31" i="22"/>
  <c r="I27" i="35" s="1"/>
  <c r="AS97" i="22"/>
  <c r="E93" i="35" s="1"/>
  <c r="AS117" i="22"/>
  <c r="E113" i="35" s="1"/>
  <c r="AS121" i="22"/>
  <c r="E117" i="35" s="1"/>
  <c r="AS133" i="22"/>
  <c r="E129" i="35" s="1"/>
  <c r="AS79" i="22"/>
  <c r="E75" i="35" s="1"/>
  <c r="AS115" i="22"/>
  <c r="E111" i="35" s="1"/>
  <c r="AS143" i="22"/>
  <c r="E139" i="35" s="1"/>
  <c r="AS32" i="22"/>
  <c r="AS36" i="22"/>
  <c r="E32" i="35" s="1"/>
  <c r="AS40" i="22"/>
  <c r="E36" i="35" s="1"/>
  <c r="AS48" i="22"/>
  <c r="E44" i="35" s="1"/>
  <c r="AS56" i="22"/>
  <c r="E52" i="35" s="1"/>
  <c r="AS112" i="22"/>
  <c r="E108" i="35" s="1"/>
  <c r="AS140" i="22"/>
  <c r="E136" i="35" s="1"/>
  <c r="AS26" i="22"/>
  <c r="E22" i="35" s="1"/>
  <c r="AS50" i="22"/>
  <c r="AS58" i="22"/>
  <c r="E54" i="35" s="1"/>
  <c r="AS66" i="22"/>
  <c r="E62" i="35" s="1"/>
  <c r="AS74" i="22"/>
  <c r="E70" i="35" s="1"/>
  <c r="AS82" i="22"/>
  <c r="E78" i="35" s="1"/>
  <c r="AS90" i="22"/>
  <c r="E86" i="35" s="1"/>
  <c r="AS98" i="22"/>
  <c r="E94" i="35" s="1"/>
  <c r="AS134" i="22"/>
  <c r="E130" i="35" s="1"/>
  <c r="AS142" i="22"/>
  <c r="E138" i="35" s="1"/>
  <c r="AS150" i="22"/>
  <c r="E146" i="35" s="1"/>
  <c r="AS55" i="22"/>
  <c r="E51" i="35" s="1"/>
  <c r="AS63" i="22"/>
  <c r="E59" i="35" s="1"/>
  <c r="AS119" i="22"/>
  <c r="E115" i="35" s="1"/>
  <c r="AS52" i="22"/>
  <c r="E48" i="35" s="1"/>
  <c r="AS128" i="22"/>
  <c r="E124" i="35" s="1"/>
  <c r="AV27" i="22"/>
  <c r="H23" i="35" s="1"/>
  <c r="BB28" i="22"/>
  <c r="BA28" i="22"/>
  <c r="BA30" i="22"/>
  <c r="M26" i="35" s="1"/>
  <c r="BA31" i="22"/>
  <c r="M27" i="35" s="1"/>
  <c r="AU31" i="22"/>
  <c r="G27" i="35" s="1"/>
  <c r="AP31" i="22"/>
  <c r="BK27" i="22"/>
  <c r="V23" i="35" s="1"/>
  <c r="X34" i="22"/>
  <c r="BE61" i="22"/>
  <c r="P57" i="35" s="1"/>
  <c r="AG61" i="22"/>
  <c r="BE73" i="22"/>
  <c r="P69" i="35" s="1"/>
  <c r="AG73" i="22"/>
  <c r="BE129" i="22"/>
  <c r="P125" i="35" s="1"/>
  <c r="AG129" i="22"/>
  <c r="BE71" i="22"/>
  <c r="P67" i="35" s="1"/>
  <c r="AG71" i="22"/>
  <c r="BE107" i="22"/>
  <c r="P103" i="35" s="1"/>
  <c r="AG107" i="22"/>
  <c r="BE44" i="22"/>
  <c r="P40" i="35" s="1"/>
  <c r="AG44" i="22"/>
  <c r="BE72" i="22"/>
  <c r="AG72" i="22"/>
  <c r="BE76" i="22"/>
  <c r="P72" i="35" s="1"/>
  <c r="AG76" i="22"/>
  <c r="BE104" i="22"/>
  <c r="P100" i="35" s="1"/>
  <c r="AG104" i="22"/>
  <c r="BE132" i="22"/>
  <c r="P128" i="35" s="1"/>
  <c r="AG132" i="22"/>
  <c r="BE34" i="22"/>
  <c r="AG34" i="22"/>
  <c r="BE38" i="22"/>
  <c r="AG38" i="22"/>
  <c r="BE46" i="22"/>
  <c r="AG46" i="22"/>
  <c r="BE62" i="22"/>
  <c r="AG62" i="22"/>
  <c r="BE78" i="22"/>
  <c r="AG78" i="22"/>
  <c r="BE106" i="22"/>
  <c r="P102" i="35" s="1"/>
  <c r="AG106" i="22"/>
  <c r="BE114" i="22"/>
  <c r="P110" i="35" s="1"/>
  <c r="AG114" i="22"/>
  <c r="BE126" i="22"/>
  <c r="AG126" i="22"/>
  <c r="BE35" i="22"/>
  <c r="C327" i="33" s="1"/>
  <c r="AG35" i="22"/>
  <c r="BE59" i="22"/>
  <c r="P55" i="35" s="1"/>
  <c r="AG59" i="22"/>
  <c r="BE67" i="22"/>
  <c r="P63" i="35" s="1"/>
  <c r="AG67" i="22"/>
  <c r="AG83" i="22"/>
  <c r="BE83" i="22"/>
  <c r="P79" i="35" s="1"/>
  <c r="BE111" i="22"/>
  <c r="P107" i="35" s="1"/>
  <c r="AG111" i="22"/>
  <c r="BE147" i="22"/>
  <c r="P143" i="35" s="1"/>
  <c r="AG147" i="22"/>
  <c r="BE92" i="22"/>
  <c r="P88" i="35" s="1"/>
  <c r="AG92" i="22"/>
  <c r="AH28" i="22"/>
  <c r="BM28" i="22"/>
  <c r="BL28" i="22"/>
  <c r="AJ28" i="22"/>
  <c r="AI27" i="22"/>
  <c r="BN27" i="22"/>
  <c r="Y23" i="35" s="1"/>
  <c r="BF27" i="22"/>
  <c r="Q23" i="35" s="1"/>
  <c r="BG27" i="22"/>
  <c r="R23" i="35" s="1"/>
  <c r="AL27" i="22"/>
  <c r="AL30" i="22"/>
  <c r="BH30" i="22"/>
  <c r="S26" i="35" s="1"/>
  <c r="AI30" i="22"/>
  <c r="BK30" i="22"/>
  <c r="V26" i="35" s="1"/>
  <c r="BJ30" i="22"/>
  <c r="U26" i="35" s="1"/>
  <c r="AN31" i="22"/>
  <c r="BH31" i="22"/>
  <c r="S27" i="35" s="1"/>
  <c r="BN31" i="22"/>
  <c r="Y27" i="35" s="1"/>
  <c r="BF31" i="22"/>
  <c r="Q27" i="35" s="1"/>
  <c r="BI31" i="22"/>
  <c r="T27" i="35" s="1"/>
  <c r="BE77" i="22"/>
  <c r="P73" i="35" s="1"/>
  <c r="AG77" i="22"/>
  <c r="BE25" i="22"/>
  <c r="AG25" i="22"/>
  <c r="BE33" i="22"/>
  <c r="P29" i="35" s="1"/>
  <c r="AG33" i="22"/>
  <c r="BE37" i="22"/>
  <c r="AG37" i="22"/>
  <c r="BE41" i="22"/>
  <c r="P37" i="35" s="1"/>
  <c r="AG41" i="22"/>
  <c r="BE49" i="22"/>
  <c r="P45" i="35" s="1"/>
  <c r="AG49" i="22"/>
  <c r="BE53" i="22"/>
  <c r="AG53" i="22"/>
  <c r="BE57" i="22"/>
  <c r="P53" i="35" s="1"/>
  <c r="AG57" i="22"/>
  <c r="BE69" i="22"/>
  <c r="P65" i="35" s="1"/>
  <c r="AG69" i="22"/>
  <c r="BE85" i="22"/>
  <c r="P81" i="35" s="1"/>
  <c r="AG85" i="22"/>
  <c r="BE93" i="22"/>
  <c r="P89" i="35" s="1"/>
  <c r="AG93" i="22"/>
  <c r="BE105" i="22"/>
  <c r="P101" i="35" s="1"/>
  <c r="AG105" i="22"/>
  <c r="BE145" i="22"/>
  <c r="P141" i="35" s="1"/>
  <c r="AG145" i="22"/>
  <c r="BE149" i="22"/>
  <c r="P145" i="35" s="1"/>
  <c r="AG149" i="22"/>
  <c r="AG51" i="22"/>
  <c r="BE51" i="22"/>
  <c r="P47" i="35" s="1"/>
  <c r="BE99" i="22"/>
  <c r="AG99" i="22"/>
  <c r="BE131" i="22"/>
  <c r="AG131" i="22"/>
  <c r="BE135" i="22"/>
  <c r="P131" i="35" s="1"/>
  <c r="AG135" i="22"/>
  <c r="BE60" i="22"/>
  <c r="P56" i="35" s="1"/>
  <c r="AG60" i="22"/>
  <c r="BE64" i="22"/>
  <c r="P60" i="35" s="1"/>
  <c r="AG64" i="22"/>
  <c r="BE96" i="22"/>
  <c r="AG96" i="22"/>
  <c r="BE124" i="22"/>
  <c r="AG124" i="22"/>
  <c r="AG102" i="22"/>
  <c r="BE102" i="22"/>
  <c r="BE110" i="22"/>
  <c r="P106" i="35" s="1"/>
  <c r="AG110" i="22"/>
  <c r="BE122" i="22"/>
  <c r="AG122" i="22"/>
  <c r="AG75" i="22"/>
  <c r="BE75" i="22"/>
  <c r="P71" i="35" s="1"/>
  <c r="BE87" i="22"/>
  <c r="P83" i="35" s="1"/>
  <c r="AG87" i="22"/>
  <c r="BE139" i="22"/>
  <c r="P135" i="35" s="1"/>
  <c r="AG139" i="22"/>
  <c r="BE80" i="22"/>
  <c r="AG80" i="22"/>
  <c r="BE88" i="22"/>
  <c r="P84" i="35" s="1"/>
  <c r="AG88" i="22"/>
  <c r="BE108" i="22"/>
  <c r="AG108" i="22"/>
  <c r="BE120" i="22"/>
  <c r="P116" i="35" s="1"/>
  <c r="AG120" i="22"/>
  <c r="BE144" i="22"/>
  <c r="AG144" i="22"/>
  <c r="BN28" i="22"/>
  <c r="BH28" i="22"/>
  <c r="AK28" i="22"/>
  <c r="BF28" i="22"/>
  <c r="AP28" i="22"/>
  <c r="BI27" i="22"/>
  <c r="T23" i="35" s="1"/>
  <c r="BM27" i="22"/>
  <c r="X23" i="35" s="1"/>
  <c r="AM27" i="22"/>
  <c r="BH27" i="22"/>
  <c r="S23" i="35" s="1"/>
  <c r="AN27" i="22"/>
  <c r="BM30" i="22"/>
  <c r="X26" i="35" s="1"/>
  <c r="BI30" i="22"/>
  <c r="T26" i="35" s="1"/>
  <c r="BL30" i="22"/>
  <c r="W26" i="35" s="1"/>
  <c r="BG30" i="22"/>
  <c r="R26" i="35" s="1"/>
  <c r="AO31" i="22"/>
  <c r="AL31" i="22"/>
  <c r="BK31" i="22"/>
  <c r="V27" i="35" s="1"/>
  <c r="AM31" i="22"/>
  <c r="BG31" i="22"/>
  <c r="R27" i="35" s="1"/>
  <c r="BE113" i="22"/>
  <c r="P109" i="35" s="1"/>
  <c r="AG113" i="22"/>
  <c r="BE45" i="22"/>
  <c r="P41" i="35" s="1"/>
  <c r="AG45" i="22"/>
  <c r="BE65" i="22"/>
  <c r="AG65" i="22"/>
  <c r="BE81" i="22"/>
  <c r="P77" i="35" s="1"/>
  <c r="AG81" i="22"/>
  <c r="BE89" i="22"/>
  <c r="P85" i="35" s="1"/>
  <c r="AG89" i="22"/>
  <c r="BE101" i="22"/>
  <c r="P97" i="35" s="1"/>
  <c r="AG101" i="22"/>
  <c r="BE109" i="22"/>
  <c r="P105" i="35" s="1"/>
  <c r="AG109" i="22"/>
  <c r="BE125" i="22"/>
  <c r="P121" i="35" s="1"/>
  <c r="AG125" i="22"/>
  <c r="BE137" i="22"/>
  <c r="AG137" i="22"/>
  <c r="BE141" i="22"/>
  <c r="P137" i="35" s="1"/>
  <c r="AG141" i="22"/>
  <c r="AG91" i="22"/>
  <c r="BE91" i="22"/>
  <c r="P87" i="35" s="1"/>
  <c r="AG123" i="22"/>
  <c r="BE123" i="22"/>
  <c r="P119" i="35" s="1"/>
  <c r="BE151" i="22"/>
  <c r="P147" i="35" s="1"/>
  <c r="AG151" i="22"/>
  <c r="BE84" i="22"/>
  <c r="P80" i="35" s="1"/>
  <c r="AG84" i="22"/>
  <c r="BE116" i="22"/>
  <c r="P112" i="35" s="1"/>
  <c r="AG116" i="22"/>
  <c r="BE148" i="22"/>
  <c r="P144" i="35" s="1"/>
  <c r="AG148" i="22"/>
  <c r="BE42" i="22"/>
  <c r="AG42" i="22"/>
  <c r="BE54" i="22"/>
  <c r="P50" i="35" s="1"/>
  <c r="AG54" i="22"/>
  <c r="BE70" i="22"/>
  <c r="P66" i="35" s="1"/>
  <c r="AG70" i="22"/>
  <c r="BE86" i="22"/>
  <c r="P82" i="35" s="1"/>
  <c r="AG86" i="22"/>
  <c r="BE94" i="22"/>
  <c r="AG94" i="22"/>
  <c r="BE118" i="22"/>
  <c r="P114" i="35" s="1"/>
  <c r="AG118" i="22"/>
  <c r="BE130" i="22"/>
  <c r="P126" i="35" s="1"/>
  <c r="AG130" i="22"/>
  <c r="BE138" i="22"/>
  <c r="P134" i="35" s="1"/>
  <c r="AG138" i="22"/>
  <c r="BE146" i="22"/>
  <c r="P142" i="35" s="1"/>
  <c r="AG146" i="22"/>
  <c r="BE29" i="22"/>
  <c r="C119" i="33" s="1"/>
  <c r="AG29" i="22"/>
  <c r="BE39" i="22"/>
  <c r="AG39" i="22"/>
  <c r="BE43" i="22"/>
  <c r="AG43" i="22"/>
  <c r="BE47" i="22"/>
  <c r="P43" i="35" s="1"/>
  <c r="AG47" i="22"/>
  <c r="BE95" i="22"/>
  <c r="P91" i="35" s="1"/>
  <c r="AG95" i="22"/>
  <c r="BE103" i="22"/>
  <c r="AG103" i="22"/>
  <c r="BE127" i="22"/>
  <c r="P123" i="35" s="1"/>
  <c r="AG127" i="22"/>
  <c r="BE68" i="22"/>
  <c r="P64" i="35" s="1"/>
  <c r="AG68" i="22"/>
  <c r="BE100" i="22"/>
  <c r="AG100" i="22"/>
  <c r="BE136" i="22"/>
  <c r="P132" i="35" s="1"/>
  <c r="AG136" i="22"/>
  <c r="AO28" i="22"/>
  <c r="BJ28" i="22"/>
  <c r="AL28" i="22"/>
  <c r="BI28" i="22"/>
  <c r="AH27" i="22"/>
  <c r="BL27" i="22"/>
  <c r="W23" i="35" s="1"/>
  <c r="AJ27" i="22"/>
  <c r="BJ27" i="22"/>
  <c r="U23" i="35" s="1"/>
  <c r="AM30" i="22"/>
  <c r="AN30" i="22"/>
  <c r="BN30" i="22"/>
  <c r="Y26" i="35" s="1"/>
  <c r="BF30" i="22"/>
  <c r="Q26" i="35" s="1"/>
  <c r="AJ30" i="22"/>
  <c r="AJ31" i="22"/>
  <c r="BL31" i="22"/>
  <c r="W27" i="35" s="1"/>
  <c r="AH31" i="22"/>
  <c r="AI31" i="22"/>
  <c r="BE97" i="22"/>
  <c r="P93" i="35" s="1"/>
  <c r="AG97" i="22"/>
  <c r="BE117" i="22"/>
  <c r="P113" i="35" s="1"/>
  <c r="AG117" i="22"/>
  <c r="BE121" i="22"/>
  <c r="P117" i="35" s="1"/>
  <c r="AG121" i="22"/>
  <c r="BE133" i="22"/>
  <c r="P129" i="35" s="1"/>
  <c r="AG133" i="22"/>
  <c r="BE79" i="22"/>
  <c r="P75" i="35" s="1"/>
  <c r="AG79" i="22"/>
  <c r="BE115" i="22"/>
  <c r="P111" i="35" s="1"/>
  <c r="AG115" i="22"/>
  <c r="BE143" i="22"/>
  <c r="P139" i="35" s="1"/>
  <c r="AG143" i="22"/>
  <c r="BE32" i="22"/>
  <c r="AG32" i="22"/>
  <c r="BE36" i="22"/>
  <c r="P32" i="35" s="1"/>
  <c r="AG36" i="22"/>
  <c r="BE40" i="22"/>
  <c r="P36" i="35" s="1"/>
  <c r="AG40" i="22"/>
  <c r="BE48" i="22"/>
  <c r="P44" i="35" s="1"/>
  <c r="AG48" i="22"/>
  <c r="BE56" i="22"/>
  <c r="P52" i="35" s="1"/>
  <c r="AG56" i="22"/>
  <c r="BE112" i="22"/>
  <c r="P108" i="35" s="1"/>
  <c r="AG112" i="22"/>
  <c r="BE140" i="22"/>
  <c r="P136" i="35" s="1"/>
  <c r="AG140" i="22"/>
  <c r="BE26" i="22"/>
  <c r="AG26" i="22"/>
  <c r="BE50" i="22"/>
  <c r="AG50" i="22"/>
  <c r="BE58" i="22"/>
  <c r="P54" i="35" s="1"/>
  <c r="AG58" i="22"/>
  <c r="AG66" i="22"/>
  <c r="BE66" i="22"/>
  <c r="P62" i="35" s="1"/>
  <c r="BE74" i="22"/>
  <c r="AG74" i="22"/>
  <c r="BE82" i="22"/>
  <c r="P78" i="35" s="1"/>
  <c r="AG82" i="22"/>
  <c r="BE90" i="22"/>
  <c r="P86" i="35" s="1"/>
  <c r="AG90" i="22"/>
  <c r="BE98" i="22"/>
  <c r="P94" i="35" s="1"/>
  <c r="AG98" i="22"/>
  <c r="BE134" i="22"/>
  <c r="P130" i="35" s="1"/>
  <c r="AG134" i="22"/>
  <c r="BE142" i="22"/>
  <c r="P138" i="35" s="1"/>
  <c r="AG142" i="22"/>
  <c r="BE150" i="22"/>
  <c r="AG150" i="22"/>
  <c r="BE55" i="22"/>
  <c r="P51" i="35" s="1"/>
  <c r="AG55" i="22"/>
  <c r="BE63" i="22"/>
  <c r="AG63" i="22"/>
  <c r="BE119" i="22"/>
  <c r="P115" i="35" s="1"/>
  <c r="AG119" i="22"/>
  <c r="BE52" i="22"/>
  <c r="P48" i="35" s="1"/>
  <c r="AG52" i="22"/>
  <c r="BE128" i="22"/>
  <c r="AG128" i="22"/>
  <c r="AI28" i="22"/>
  <c r="AM28" i="22"/>
  <c r="BK28" i="22"/>
  <c r="AN28" i="22"/>
  <c r="AK27" i="22"/>
  <c r="AO27" i="22"/>
  <c r="AP27" i="22"/>
  <c r="AH30" i="22"/>
  <c r="AO30" i="22"/>
  <c r="AP30" i="22"/>
  <c r="AK30" i="22"/>
  <c r="BJ31" i="22"/>
  <c r="U27" i="35" s="1"/>
  <c r="AK31" i="22"/>
  <c r="BM31" i="22"/>
  <c r="X27" i="35" s="1"/>
  <c r="U36" i="22"/>
  <c r="R44" i="22"/>
  <c r="Z40" i="22"/>
  <c r="Z32" i="22"/>
  <c r="Y44" i="22"/>
  <c r="V40" i="22"/>
  <c r="S26" i="22"/>
  <c r="U32" i="22"/>
  <c r="V32" i="22"/>
  <c r="X43" i="22"/>
  <c r="V44" i="22"/>
  <c r="T40" i="22"/>
  <c r="R40" i="22"/>
  <c r="T32" i="22"/>
  <c r="X36" i="22"/>
  <c r="R36" i="22"/>
  <c r="DN36" i="22" s="1"/>
  <c r="S44" i="22"/>
  <c r="X40" i="22"/>
  <c r="Y36" i="22"/>
  <c r="Z98" i="22"/>
  <c r="T29" i="22"/>
  <c r="U35" i="22"/>
  <c r="U114" i="22"/>
  <c r="S34" i="22"/>
  <c r="W39" i="22"/>
  <c r="Y26" i="22"/>
  <c r="Z34" i="22"/>
  <c r="Y29" i="22"/>
  <c r="V34" i="22"/>
  <c r="U43" i="22"/>
  <c r="U39" i="22"/>
  <c r="X114" i="22"/>
  <c r="Y34" i="22"/>
  <c r="W34" i="22"/>
  <c r="Z35" i="22"/>
  <c r="X126" i="22"/>
  <c r="V29" i="22"/>
  <c r="V35" i="22"/>
  <c r="X26" i="22"/>
  <c r="U29" i="22"/>
  <c r="R35" i="22"/>
  <c r="X145" i="22"/>
  <c r="W26" i="22"/>
  <c r="R38" i="22"/>
  <c r="Y38" i="22"/>
  <c r="Y43" i="22"/>
  <c r="Y39" i="22"/>
  <c r="S29" i="22"/>
  <c r="R26" i="22"/>
  <c r="T39" i="22"/>
  <c r="Y114" i="22"/>
  <c r="Y42" i="22"/>
  <c r="U42" i="22"/>
  <c r="X38" i="22"/>
  <c r="S38" i="22"/>
  <c r="V26" i="22"/>
  <c r="U34" i="22"/>
  <c r="R42" i="22"/>
  <c r="X32" i="22"/>
  <c r="R32" i="22"/>
  <c r="Z36" i="22"/>
  <c r="W43" i="22"/>
  <c r="W44" i="22"/>
  <c r="V39" i="22"/>
  <c r="W40" i="22"/>
  <c r="Y105" i="22"/>
  <c r="R114" i="22"/>
  <c r="U26" i="22"/>
  <c r="R29" i="22"/>
  <c r="T38" i="22"/>
  <c r="V114" i="22"/>
  <c r="W29" i="22"/>
  <c r="X41" i="22"/>
  <c r="U85" i="22"/>
  <c r="W98" i="22"/>
  <c r="W41" i="22"/>
  <c r="W49" i="22"/>
  <c r="V41" i="22"/>
  <c r="Z26" i="22"/>
  <c r="Z38" i="22"/>
  <c r="X35" i="22"/>
  <c r="R34" i="22"/>
  <c r="Z42" i="22"/>
  <c r="R43" i="22"/>
  <c r="T43" i="22"/>
  <c r="S39" i="22"/>
  <c r="R39" i="22"/>
  <c r="DN39" i="22" s="1"/>
  <c r="Z60" i="22"/>
  <c r="U145" i="22"/>
  <c r="S114" i="22"/>
  <c r="T114" i="22"/>
  <c r="Z33" i="22"/>
  <c r="X42" i="22"/>
  <c r="Z29" i="22"/>
  <c r="Y35" i="22"/>
  <c r="Y33" i="22"/>
  <c r="W42" i="22"/>
  <c r="S43" i="22"/>
  <c r="V38" i="22"/>
  <c r="T35" i="22"/>
  <c r="W35" i="22"/>
  <c r="V42" i="22"/>
  <c r="V43" i="22"/>
  <c r="Y60" i="22"/>
  <c r="Z39" i="22"/>
  <c r="T60" i="22"/>
  <c r="Z114" i="22"/>
  <c r="T42" i="22"/>
  <c r="W33" i="22"/>
  <c r="U38" i="22"/>
  <c r="W145" i="22"/>
  <c r="T45" i="22"/>
  <c r="X33" i="22"/>
  <c r="T41" i="22"/>
  <c r="Y45" i="22"/>
  <c r="Z105" i="22"/>
  <c r="V60" i="22"/>
  <c r="Z85" i="22"/>
  <c r="Y145" i="22"/>
  <c r="U98" i="22"/>
  <c r="R98" i="22"/>
  <c r="U41" i="22"/>
  <c r="U105" i="22"/>
  <c r="Z145" i="22"/>
  <c r="W141" i="22"/>
  <c r="W45" i="22"/>
  <c r="S85" i="22"/>
  <c r="V33" i="22"/>
  <c r="T33" i="22"/>
  <c r="R105" i="22"/>
  <c r="W60" i="22"/>
  <c r="R60" i="22"/>
  <c r="V85" i="22"/>
  <c r="U141" i="22"/>
  <c r="V98" i="22"/>
  <c r="Y98" i="22"/>
  <c r="X98" i="22"/>
  <c r="Z49" i="22"/>
  <c r="S105" i="22"/>
  <c r="R145" i="22"/>
  <c r="V141" i="22"/>
  <c r="T85" i="22"/>
  <c r="S141" i="22"/>
  <c r="V37" i="22"/>
  <c r="V45" i="22"/>
  <c r="V145" i="22"/>
  <c r="Y85" i="22"/>
  <c r="S60" i="22"/>
  <c r="X141" i="22"/>
  <c r="U60" i="22"/>
  <c r="R85" i="22"/>
  <c r="Y141" i="22"/>
  <c r="S98" i="22"/>
  <c r="U37" i="22"/>
  <c r="S41" i="22"/>
  <c r="R49" i="22"/>
  <c r="T145" i="22"/>
  <c r="T141" i="22"/>
  <c r="R141" i="22"/>
  <c r="R37" i="22"/>
  <c r="V49" i="22"/>
  <c r="V105" i="22"/>
  <c r="X105" i="22"/>
  <c r="T105" i="22"/>
  <c r="X85" i="22"/>
  <c r="S45" i="22"/>
  <c r="S49" i="22"/>
  <c r="R41" i="22"/>
  <c r="DN41" i="22" s="1"/>
  <c r="X37" i="22"/>
  <c r="Y37" i="22"/>
  <c r="X49" i="22"/>
  <c r="Y41" i="22"/>
  <c r="S33" i="22"/>
  <c r="R45" i="22"/>
  <c r="W37" i="22"/>
  <c r="U33" i="22"/>
  <c r="U49" i="22"/>
  <c r="S126" i="22"/>
  <c r="T37" i="22"/>
  <c r="X45" i="22"/>
  <c r="T49" i="22"/>
  <c r="U45" i="22"/>
  <c r="U126" i="22"/>
  <c r="Z37" i="22"/>
  <c r="X65" i="22"/>
  <c r="Y93" i="22"/>
  <c r="Y48" i="22"/>
  <c r="T52" i="22"/>
  <c r="W109" i="22"/>
  <c r="V81" i="22"/>
  <c r="V133" i="22"/>
  <c r="X76" i="22"/>
  <c r="T151" i="22"/>
  <c r="U54" i="22"/>
  <c r="V122" i="22"/>
  <c r="S71" i="22"/>
  <c r="X55" i="22"/>
  <c r="R91" i="22"/>
  <c r="X107" i="22"/>
  <c r="R127" i="22"/>
  <c r="Z147" i="22"/>
  <c r="T92" i="22"/>
  <c r="S56" i="22"/>
  <c r="S68" i="22"/>
  <c r="Z84" i="22"/>
  <c r="V96" i="22"/>
  <c r="S120" i="22"/>
  <c r="U144" i="22"/>
  <c r="T63" i="22"/>
  <c r="Y50" i="22"/>
  <c r="U124" i="22"/>
  <c r="W47" i="22"/>
  <c r="X75" i="22"/>
  <c r="Y99" i="22"/>
  <c r="Z115" i="22"/>
  <c r="V113" i="22"/>
  <c r="Y129" i="22"/>
  <c r="T78" i="22"/>
  <c r="T108" i="22"/>
  <c r="S132" i="22"/>
  <c r="V106" i="22"/>
  <c r="X62" i="22"/>
  <c r="Z86" i="22"/>
  <c r="W118" i="22"/>
  <c r="U83" i="22"/>
  <c r="S83" i="22"/>
  <c r="R57" i="22"/>
  <c r="DN57" i="22" s="1"/>
  <c r="W61" i="22"/>
  <c r="V77" i="22"/>
  <c r="Z101" i="22"/>
  <c r="W125" i="22"/>
  <c r="R149" i="22"/>
  <c r="S112" i="22"/>
  <c r="V64" i="22"/>
  <c r="W131" i="22"/>
  <c r="Z46" i="22"/>
  <c r="U82" i="22"/>
  <c r="Z110" i="22"/>
  <c r="S134" i="22"/>
  <c r="W123" i="22"/>
  <c r="W67" i="22"/>
  <c r="T138" i="22"/>
  <c r="W51" i="22"/>
  <c r="Z95" i="22"/>
  <c r="W119" i="22"/>
  <c r="X135" i="22"/>
  <c r="Y69" i="22"/>
  <c r="R73" i="22"/>
  <c r="T121" i="22"/>
  <c r="Z137" i="22"/>
  <c r="R70" i="22"/>
  <c r="T66" i="22"/>
  <c r="W136" i="22"/>
  <c r="X72" i="22"/>
  <c r="U80" i="22"/>
  <c r="W88" i="22"/>
  <c r="U104" i="22"/>
  <c r="T116" i="22"/>
  <c r="Y128" i="22"/>
  <c r="X140" i="22"/>
  <c r="R148" i="22"/>
  <c r="U142" i="22"/>
  <c r="V74" i="22"/>
  <c r="S90" i="22"/>
  <c r="W100" i="22"/>
  <c r="R122" i="22"/>
  <c r="S92" i="22"/>
  <c r="Y118" i="22"/>
  <c r="Y82" i="22"/>
  <c r="R83" i="22"/>
  <c r="V101" i="22"/>
  <c r="W134" i="22"/>
  <c r="S106" i="22"/>
  <c r="T134" i="22"/>
  <c r="V46" i="22"/>
  <c r="X67" i="22"/>
  <c r="W68" i="22"/>
  <c r="T83" i="22"/>
  <c r="V83" i="22"/>
  <c r="V125" i="22"/>
  <c r="T72" i="22"/>
  <c r="T88" i="22"/>
  <c r="Z131" i="22"/>
  <c r="S50" i="22"/>
  <c r="S100" i="22"/>
  <c r="Z104" i="22"/>
  <c r="T80" i="22"/>
  <c r="W104" i="22"/>
  <c r="V140" i="22"/>
  <c r="W72" i="22"/>
  <c r="Y80" i="22"/>
  <c r="S148" i="22"/>
  <c r="Y66" i="22"/>
  <c r="Z128" i="22"/>
  <c r="R46" i="22"/>
  <c r="R66" i="22"/>
  <c r="DN66" i="22" s="1"/>
  <c r="T67" i="22"/>
  <c r="W82" i="22"/>
  <c r="X104" i="22"/>
  <c r="W128" i="22"/>
  <c r="Z140" i="22"/>
  <c r="Z72" i="22"/>
  <c r="V82" i="22"/>
  <c r="Z82" i="22"/>
  <c r="S88" i="22"/>
  <c r="S104" i="22"/>
  <c r="S136" i="22"/>
  <c r="V123" i="22"/>
  <c r="V131" i="22"/>
  <c r="Y148" i="22"/>
  <c r="U148" i="22"/>
  <c r="Z148" i="22"/>
  <c r="Z88" i="22"/>
  <c r="U110" i="22"/>
  <c r="U46" i="22"/>
  <c r="U66" i="22"/>
  <c r="R128" i="22"/>
  <c r="X134" i="22"/>
  <c r="V104" i="22"/>
  <c r="Y140" i="22"/>
  <c r="X66" i="22"/>
  <c r="V136" i="22"/>
  <c r="V72" i="22"/>
  <c r="Y88" i="22"/>
  <c r="X116" i="22"/>
  <c r="S128" i="22"/>
  <c r="Y131" i="22"/>
  <c r="T148" i="22"/>
  <c r="X148" i="22"/>
  <c r="V148" i="22"/>
  <c r="Z116" i="22"/>
  <c r="R80" i="22"/>
  <c r="Z134" i="22"/>
  <c r="W133" i="22"/>
  <c r="R104" i="22"/>
  <c r="Y67" i="22"/>
  <c r="R67" i="22"/>
  <c r="AT67" i="22" s="1"/>
  <c r="F63" i="35" s="1"/>
  <c r="T104" i="22"/>
  <c r="X128" i="22"/>
  <c r="T110" i="22"/>
  <c r="S140" i="22"/>
  <c r="Y104" i="22"/>
  <c r="Y123" i="22"/>
  <c r="Y46" i="22"/>
  <c r="X80" i="22"/>
  <c r="X88" i="22"/>
  <c r="T128" i="22"/>
  <c r="Y72" i="22"/>
  <c r="Z136" i="22"/>
  <c r="W140" i="22"/>
  <c r="R72" i="22"/>
  <c r="T100" i="22"/>
  <c r="X82" i="22"/>
  <c r="T123" i="22"/>
  <c r="T131" i="22"/>
  <c r="W148" i="22"/>
  <c r="V80" i="22"/>
  <c r="Z80" i="22"/>
  <c r="U134" i="22"/>
  <c r="V134" i="22"/>
  <c r="U140" i="22"/>
  <c r="V54" i="22"/>
  <c r="X61" i="22"/>
  <c r="W96" i="22"/>
  <c r="Z77" i="22"/>
  <c r="U149" i="22"/>
  <c r="T106" i="22"/>
  <c r="S57" i="22"/>
  <c r="Y61" i="22"/>
  <c r="Y77" i="22"/>
  <c r="X120" i="22"/>
  <c r="S61" i="22"/>
  <c r="U151" i="22"/>
  <c r="V57" i="22"/>
  <c r="T149" i="22"/>
  <c r="R50" i="22"/>
  <c r="R77" i="22"/>
  <c r="S122" i="22"/>
  <c r="Y54" i="22"/>
  <c r="V66" i="22"/>
  <c r="T77" i="22"/>
  <c r="Z81" i="22"/>
  <c r="R61" i="22"/>
  <c r="U77" i="22"/>
  <c r="U133" i="22"/>
  <c r="Y151" i="22"/>
  <c r="R125" i="22"/>
  <c r="Z133" i="22"/>
  <c r="Y149" i="22"/>
  <c r="X50" i="22"/>
  <c r="Z151" i="22"/>
  <c r="W151" i="22"/>
  <c r="V151" i="22"/>
  <c r="T144" i="22"/>
  <c r="V71" i="22"/>
  <c r="V124" i="22"/>
  <c r="U90" i="22"/>
  <c r="U113" i="22"/>
  <c r="R54" i="22"/>
  <c r="T57" i="22"/>
  <c r="U68" i="22"/>
  <c r="U78" i="22"/>
  <c r="X96" i="22"/>
  <c r="T120" i="22"/>
  <c r="S55" i="22"/>
  <c r="Z61" i="22"/>
  <c r="Z100" i="22"/>
  <c r="X149" i="22"/>
  <c r="Y96" i="22"/>
  <c r="R101" i="22"/>
  <c r="X56" i="22"/>
  <c r="U115" i="22"/>
  <c r="U122" i="22"/>
  <c r="X122" i="22"/>
  <c r="Y57" i="22"/>
  <c r="Z57" i="22"/>
  <c r="Z149" i="22"/>
  <c r="Y100" i="22"/>
  <c r="S149" i="22"/>
  <c r="Z132" i="22"/>
  <c r="V149" i="22"/>
  <c r="Z50" i="22"/>
  <c r="X68" i="22"/>
  <c r="T96" i="22"/>
  <c r="U61" i="22"/>
  <c r="V61" i="22"/>
  <c r="U101" i="22"/>
  <c r="U125" i="22"/>
  <c r="X151" i="22"/>
  <c r="X100" i="22"/>
  <c r="X108" i="22"/>
  <c r="Z125" i="22"/>
  <c r="Y122" i="22"/>
  <c r="T122" i="22"/>
  <c r="Y92" i="22"/>
  <c r="R151" i="22"/>
  <c r="R100" i="22"/>
  <c r="X54" i="22"/>
  <c r="W149" i="22"/>
  <c r="V52" i="22"/>
  <c r="Z74" i="22"/>
  <c r="T47" i="22"/>
  <c r="Z48" i="22"/>
  <c r="X71" i="22"/>
  <c r="S115" i="22"/>
  <c r="Y91" i="22"/>
  <c r="Z124" i="22"/>
  <c r="Z127" i="22"/>
  <c r="Y107" i="22"/>
  <c r="Y75" i="22"/>
  <c r="U47" i="22"/>
  <c r="V127" i="22"/>
  <c r="U147" i="22"/>
  <c r="V58" i="22"/>
  <c r="T58" i="22"/>
  <c r="Y58" i="22"/>
  <c r="X58" i="22"/>
  <c r="Z58" i="22"/>
  <c r="V90" i="22"/>
  <c r="W90" i="22"/>
  <c r="X90" i="22"/>
  <c r="T90" i="22"/>
  <c r="R90" i="22"/>
  <c r="Z90" i="22"/>
  <c r="Y90" i="22"/>
  <c r="V87" i="22"/>
  <c r="R87" i="22"/>
  <c r="X103" i="22"/>
  <c r="V103" i="22"/>
  <c r="R79" i="22"/>
  <c r="Z79" i="22"/>
  <c r="S74" i="22"/>
  <c r="X74" i="22"/>
  <c r="W74" i="22"/>
  <c r="U74" i="22"/>
  <c r="R74" i="22"/>
  <c r="DO74" i="22" s="1"/>
  <c r="X94" i="22"/>
  <c r="U94" i="22"/>
  <c r="Z94" i="22"/>
  <c r="V130" i="22"/>
  <c r="R130" i="22"/>
  <c r="U130" i="22"/>
  <c r="T130" i="22"/>
  <c r="W130" i="22"/>
  <c r="Z130" i="22"/>
  <c r="S130" i="22"/>
  <c r="T74" i="22"/>
  <c r="T94" i="22"/>
  <c r="Y130" i="22"/>
  <c r="U58" i="22"/>
  <c r="U59" i="22"/>
  <c r="Y59" i="22"/>
  <c r="Z111" i="22"/>
  <c r="W111" i="22"/>
  <c r="R58" i="22"/>
  <c r="X52" i="22"/>
  <c r="X130" i="22"/>
  <c r="Y74" i="22"/>
  <c r="Y94" i="22"/>
  <c r="R76" i="22"/>
  <c r="Y76" i="22"/>
  <c r="T53" i="22"/>
  <c r="U53" i="22"/>
  <c r="R142" i="22"/>
  <c r="Z142" i="22"/>
  <c r="Z54" i="22"/>
  <c r="V50" i="22"/>
  <c r="Z66" i="22"/>
  <c r="R71" i="22"/>
  <c r="S72" i="22"/>
  <c r="Z78" i="22"/>
  <c r="T61" i="22"/>
  <c r="U92" i="22"/>
  <c r="U100" i="22"/>
  <c r="Z144" i="22"/>
  <c r="W144" i="22"/>
  <c r="U72" i="22"/>
  <c r="X84" i="22"/>
  <c r="R93" i="22"/>
  <c r="X124" i="22"/>
  <c r="X132" i="22"/>
  <c r="Z56" i="22"/>
  <c r="Z122" i="22"/>
  <c r="W122" i="22"/>
  <c r="V100" i="22"/>
  <c r="S151" i="22"/>
  <c r="Y133" i="22"/>
  <c r="Y124" i="22"/>
  <c r="U138" i="22"/>
  <c r="S52" i="22"/>
  <c r="V48" i="22"/>
  <c r="V79" i="22"/>
  <c r="V111" i="22"/>
  <c r="X79" i="22"/>
  <c r="W106" i="22"/>
  <c r="V86" i="22"/>
  <c r="X53" i="22"/>
  <c r="Y53" i="22"/>
  <c r="U52" i="22"/>
  <c r="X48" i="22"/>
  <c r="R48" i="22"/>
  <c r="AT48" i="22" s="1"/>
  <c r="F44" i="35" s="1"/>
  <c r="Z67" i="22"/>
  <c r="Z71" i="22"/>
  <c r="V68" i="22"/>
  <c r="U79" i="22"/>
  <c r="X83" i="22"/>
  <c r="Z76" i="22"/>
  <c r="Y83" i="22"/>
  <c r="X121" i="22"/>
  <c r="Z83" i="22"/>
  <c r="Y68" i="22"/>
  <c r="T84" i="22"/>
  <c r="X92" i="22"/>
  <c r="W110" i="22"/>
  <c r="R133" i="22"/>
  <c r="T56" i="22"/>
  <c r="V56" i="22"/>
  <c r="W83" i="22"/>
  <c r="X123" i="22"/>
  <c r="R123" i="22"/>
  <c r="X131" i="22"/>
  <c r="R131" i="22"/>
  <c r="U106" i="22"/>
  <c r="R106" i="22"/>
  <c r="S110" i="22"/>
  <c r="Y52" i="22"/>
  <c r="T48" i="22"/>
  <c r="R120" i="22"/>
  <c r="V132" i="22"/>
  <c r="R144" i="22"/>
  <c r="DN144" i="22" s="1"/>
  <c r="Y134" i="22"/>
  <c r="T137" i="22"/>
  <c r="W92" i="22"/>
  <c r="U111" i="22"/>
  <c r="Y132" i="22"/>
  <c r="U67" i="22"/>
  <c r="R52" i="22"/>
  <c r="U48" i="22"/>
  <c r="U76" i="22"/>
  <c r="X69" i="22"/>
  <c r="T76" i="22"/>
  <c r="Z106" i="22"/>
  <c r="S76" i="22"/>
  <c r="Z51" i="22"/>
  <c r="Z52" i="22"/>
  <c r="S48" i="22"/>
  <c r="V67" i="22"/>
  <c r="Y56" i="22"/>
  <c r="R68" i="22"/>
  <c r="AT68" i="22" s="1"/>
  <c r="F64" i="35" s="1"/>
  <c r="R82" i="22"/>
  <c r="U87" i="22"/>
  <c r="S82" i="22"/>
  <c r="R95" i="22"/>
  <c r="X110" i="22"/>
  <c r="S144" i="22"/>
  <c r="X73" i="22"/>
  <c r="Y120" i="22"/>
  <c r="R134" i="22"/>
  <c r="U56" i="22"/>
  <c r="R56" i="22"/>
  <c r="U123" i="22"/>
  <c r="S123" i="22"/>
  <c r="U131" i="22"/>
  <c r="S131" i="22"/>
  <c r="Y106" i="22"/>
  <c r="X106" i="22"/>
  <c r="W52" i="22"/>
  <c r="S67" i="22"/>
  <c r="W132" i="22"/>
  <c r="W48" i="22"/>
  <c r="W76" i="22"/>
  <c r="V76" i="22"/>
  <c r="U132" i="22"/>
  <c r="R62" i="22"/>
  <c r="W62" i="22"/>
  <c r="R86" i="22"/>
  <c r="S86" i="22"/>
  <c r="Y63" i="22"/>
  <c r="W63" i="22"/>
  <c r="V63" i="22"/>
  <c r="R102" i="22"/>
  <c r="U102" i="22"/>
  <c r="Y102" i="22"/>
  <c r="U146" i="22"/>
  <c r="V146" i="22"/>
  <c r="R65" i="22"/>
  <c r="Z65" i="22"/>
  <c r="U81" i="22"/>
  <c r="W81" i="22"/>
  <c r="T81" i="22"/>
  <c r="S93" i="22"/>
  <c r="V93" i="22"/>
  <c r="Y117" i="22"/>
  <c r="X117" i="22"/>
  <c r="R117" i="22"/>
  <c r="DN117" i="22" s="1"/>
  <c r="Z117" i="22"/>
  <c r="U117" i="22"/>
  <c r="S118" i="22"/>
  <c r="X118" i="22"/>
  <c r="Z63" i="22"/>
  <c r="X109" i="22"/>
  <c r="R109" i="22"/>
  <c r="V109" i="22"/>
  <c r="U75" i="22"/>
  <c r="V75" i="22"/>
  <c r="W75" i="22"/>
  <c r="S99" i="22"/>
  <c r="X99" i="22"/>
  <c r="W115" i="22"/>
  <c r="X115" i="22"/>
  <c r="R115" i="22"/>
  <c r="Y115" i="22"/>
  <c r="S139" i="22"/>
  <c r="U139" i="22"/>
  <c r="W139" i="22"/>
  <c r="Z112" i="22"/>
  <c r="U112" i="22"/>
  <c r="T112" i="22"/>
  <c r="Y112" i="22"/>
  <c r="Y142" i="22"/>
  <c r="X142" i="22"/>
  <c r="W142" i="22"/>
  <c r="T62" i="22"/>
  <c r="R63" i="22"/>
  <c r="X86" i="22"/>
  <c r="S63" i="22"/>
  <c r="Y55" i="22"/>
  <c r="U55" i="22"/>
  <c r="Z55" i="22"/>
  <c r="T55" i="22"/>
  <c r="Z91" i="22"/>
  <c r="S91" i="22"/>
  <c r="W107" i="22"/>
  <c r="Z107" i="22"/>
  <c r="U107" i="22"/>
  <c r="S107" i="22"/>
  <c r="S113" i="22"/>
  <c r="T113" i="22"/>
  <c r="W113" i="22"/>
  <c r="T129" i="22"/>
  <c r="R129" i="22"/>
  <c r="V129" i="22"/>
  <c r="S64" i="22"/>
  <c r="Z64" i="22"/>
  <c r="T64" i="22"/>
  <c r="W64" i="22"/>
  <c r="Z62" i="22"/>
  <c r="R47" i="22"/>
  <c r="X63" i="22"/>
  <c r="T65" i="22"/>
  <c r="Z113" i="22"/>
  <c r="R55" i="22"/>
  <c r="T86" i="22"/>
  <c r="U109" i="22"/>
  <c r="X113" i="22"/>
  <c r="X129" i="22"/>
  <c r="X139" i="22"/>
  <c r="V142" i="22"/>
  <c r="X147" i="22"/>
  <c r="Y81" i="22"/>
  <c r="W86" i="22"/>
  <c r="X127" i="22"/>
  <c r="R107" i="22"/>
  <c r="DN107" i="22" s="1"/>
  <c r="R146" i="22"/>
  <c r="U91" i="22"/>
  <c r="R99" i="22"/>
  <c r="U118" i="22"/>
  <c r="T139" i="22"/>
  <c r="T93" i="22"/>
  <c r="V112" i="22"/>
  <c r="S81" i="22"/>
  <c r="S133" i="22"/>
  <c r="X57" i="22"/>
  <c r="T71" i="22"/>
  <c r="X78" i="22"/>
  <c r="T124" i="22"/>
  <c r="W57" i="22"/>
  <c r="U57" i="22"/>
  <c r="R78" i="22"/>
  <c r="S89" i="22"/>
  <c r="U89" i="22"/>
  <c r="W89" i="22"/>
  <c r="X89" i="22"/>
  <c r="Z89" i="22"/>
  <c r="Y89" i="22"/>
  <c r="S59" i="22"/>
  <c r="X59" i="22"/>
  <c r="W59" i="22"/>
  <c r="S103" i="22"/>
  <c r="U103" i="22"/>
  <c r="T103" i="22"/>
  <c r="Y103" i="22"/>
  <c r="T143" i="22"/>
  <c r="R143" i="22"/>
  <c r="S143" i="22"/>
  <c r="Z143" i="22"/>
  <c r="V143" i="22"/>
  <c r="Y143" i="22"/>
  <c r="S97" i="22"/>
  <c r="U97" i="22"/>
  <c r="Z97" i="22"/>
  <c r="Y97" i="22"/>
  <c r="S70" i="22"/>
  <c r="Y70" i="22"/>
  <c r="U70" i="22"/>
  <c r="X70" i="22"/>
  <c r="W70" i="22"/>
  <c r="T59" i="22"/>
  <c r="W69" i="22"/>
  <c r="X137" i="22"/>
  <c r="T73" i="22"/>
  <c r="X51" i="22"/>
  <c r="Z70" i="22"/>
  <c r="R59" i="22"/>
  <c r="V97" i="22"/>
  <c r="Z121" i="22"/>
  <c r="X97" i="22"/>
  <c r="X102" i="22"/>
  <c r="V119" i="22"/>
  <c r="V138" i="22"/>
  <c r="R69" i="22"/>
  <c r="T89" i="22"/>
  <c r="T97" i="22"/>
  <c r="Y51" i="22"/>
  <c r="V70" i="22"/>
  <c r="Z59" i="22"/>
  <c r="U65" i="22"/>
  <c r="V89" i="22"/>
  <c r="U95" i="22"/>
  <c r="R97" i="22"/>
  <c r="R121" i="22"/>
  <c r="Z103" i="22"/>
  <c r="R119" i="22"/>
  <c r="W138" i="22"/>
  <c r="W146" i="22"/>
  <c r="Y146" i="22"/>
  <c r="W97" i="22"/>
  <c r="R89" i="22"/>
  <c r="Y138" i="22"/>
  <c r="R138" i="22"/>
  <c r="X138" i="22"/>
  <c r="S138" i="22"/>
  <c r="Z138" i="22"/>
  <c r="S51" i="22"/>
  <c r="V51" i="22"/>
  <c r="T51" i="22"/>
  <c r="R51" i="22"/>
  <c r="S87" i="22"/>
  <c r="T87" i="22"/>
  <c r="Y87" i="22"/>
  <c r="W87" i="22"/>
  <c r="Z87" i="22"/>
  <c r="X87" i="22"/>
  <c r="S95" i="22"/>
  <c r="T95" i="22"/>
  <c r="V95" i="22"/>
  <c r="Y95" i="22"/>
  <c r="W95" i="22"/>
  <c r="X95" i="22"/>
  <c r="S111" i="22"/>
  <c r="X111" i="22"/>
  <c r="T111" i="22"/>
  <c r="S119" i="22"/>
  <c r="U119" i="22"/>
  <c r="T119" i="22"/>
  <c r="Y119" i="22"/>
  <c r="X119" i="22"/>
  <c r="T135" i="22"/>
  <c r="R135" i="22"/>
  <c r="W135" i="22"/>
  <c r="V135" i="22"/>
  <c r="Y135" i="22"/>
  <c r="Z135" i="22"/>
  <c r="U135" i="22"/>
  <c r="S135" i="22"/>
  <c r="V69" i="22"/>
  <c r="S69" i="22"/>
  <c r="Z69" i="22"/>
  <c r="U69" i="22"/>
  <c r="W73" i="22"/>
  <c r="Y73" i="22"/>
  <c r="V73" i="22"/>
  <c r="S73" i="22"/>
  <c r="Z73" i="22"/>
  <c r="U73" i="22"/>
  <c r="W121" i="22"/>
  <c r="S121" i="22"/>
  <c r="U121" i="22"/>
  <c r="V121" i="22"/>
  <c r="Y121" i="22"/>
  <c r="V137" i="22"/>
  <c r="Y137" i="22"/>
  <c r="S137" i="22"/>
  <c r="R137" i="22"/>
  <c r="W137" i="22"/>
  <c r="U137" i="22"/>
  <c r="U51" i="22"/>
  <c r="T70" i="22"/>
  <c r="V59" i="22"/>
  <c r="R103" i="22"/>
  <c r="R111" i="22"/>
  <c r="Z119" i="22"/>
  <c r="X143" i="22"/>
  <c r="U143" i="22"/>
  <c r="T69" i="22"/>
  <c r="W103" i="22"/>
  <c r="W143" i="22"/>
  <c r="Y111" i="22"/>
  <c r="W102" i="22"/>
  <c r="V102" i="22"/>
  <c r="Z102" i="22"/>
  <c r="T102" i="22"/>
  <c r="S102" i="22"/>
  <c r="X146" i="22"/>
  <c r="T146" i="22"/>
  <c r="Z146" i="22"/>
  <c r="S146" i="22"/>
  <c r="Y65" i="22"/>
  <c r="V65" i="22"/>
  <c r="S65" i="22"/>
  <c r="W65" i="22"/>
  <c r="S109" i="22"/>
  <c r="Y109" i="22"/>
  <c r="Y47" i="22"/>
  <c r="V47" i="22"/>
  <c r="R75" i="22"/>
  <c r="T75" i="22"/>
  <c r="Z75" i="22"/>
  <c r="S75" i="22"/>
  <c r="W91" i="22"/>
  <c r="V91" i="22"/>
  <c r="T91" i="22"/>
  <c r="W99" i="22"/>
  <c r="V99" i="22"/>
  <c r="T99" i="22"/>
  <c r="S127" i="22"/>
  <c r="W127" i="22"/>
  <c r="U127" i="22"/>
  <c r="Y127" i="22"/>
  <c r="T127" i="22"/>
  <c r="V139" i="22"/>
  <c r="R139" i="22"/>
  <c r="T147" i="22"/>
  <c r="R147" i="22"/>
  <c r="V147" i="22"/>
  <c r="W147" i="22"/>
  <c r="S147" i="22"/>
  <c r="S129" i="22"/>
  <c r="W129" i="22"/>
  <c r="S62" i="22"/>
  <c r="Y62" i="22"/>
  <c r="U62" i="22"/>
  <c r="R118" i="22"/>
  <c r="V118" i="22"/>
  <c r="V62" i="22"/>
  <c r="Z47" i="22"/>
  <c r="X47" i="22"/>
  <c r="Z68" i="22"/>
  <c r="T68" i="22"/>
  <c r="R81" i="22"/>
  <c r="X112" i="22"/>
  <c r="R113" i="22"/>
  <c r="Z129" i="22"/>
  <c r="V55" i="22"/>
  <c r="W55" i="22"/>
  <c r="U64" i="22"/>
  <c r="X64" i="22"/>
  <c r="X81" i="22"/>
  <c r="U93" i="22"/>
  <c r="W112" i="22"/>
  <c r="T118" i="22"/>
  <c r="W120" i="22"/>
  <c r="V144" i="22"/>
  <c r="Y139" i="22"/>
  <c r="Y147" i="22"/>
  <c r="Z93" i="22"/>
  <c r="S96" i="22"/>
  <c r="Z109" i="22"/>
  <c r="Y113" i="22"/>
  <c r="V117" i="22"/>
  <c r="T132" i="22"/>
  <c r="S142" i="22"/>
  <c r="W56" i="22"/>
  <c r="T107" i="22"/>
  <c r="V107" i="22"/>
  <c r="T115" i="22"/>
  <c r="V115" i="22"/>
  <c r="X91" i="22"/>
  <c r="U99" i="22"/>
  <c r="Z99" i="22"/>
  <c r="Z118" i="22"/>
  <c r="U86" i="22"/>
  <c r="S47" i="22"/>
  <c r="Y64" i="22"/>
  <c r="U129" i="22"/>
  <c r="R132" i="22"/>
  <c r="T142" i="22"/>
  <c r="R112" i="22"/>
  <c r="Z139" i="22"/>
  <c r="Y86" i="22"/>
  <c r="T109" i="22"/>
  <c r="X93" i="22"/>
  <c r="W93" i="22"/>
  <c r="W117" i="22"/>
  <c r="S117" i="22"/>
  <c r="T117" i="22"/>
  <c r="X133" i="22"/>
  <c r="T133" i="22"/>
  <c r="S78" i="22"/>
  <c r="V78" i="22"/>
  <c r="W78" i="22"/>
  <c r="Y78" i="22"/>
  <c r="R92" i="22"/>
  <c r="V92" i="22"/>
  <c r="Z92" i="22"/>
  <c r="U84" i="22"/>
  <c r="W84" i="22"/>
  <c r="V84" i="22"/>
  <c r="S84" i="22"/>
  <c r="Y84" i="22"/>
  <c r="R84" i="22"/>
  <c r="R96" i="22"/>
  <c r="U96" i="22"/>
  <c r="Z96" i="22"/>
  <c r="U108" i="22"/>
  <c r="W108" i="22"/>
  <c r="Y108" i="22"/>
  <c r="R108" i="22"/>
  <c r="S108" i="22"/>
  <c r="V108" i="22"/>
  <c r="Z108" i="22"/>
  <c r="Z120" i="22"/>
  <c r="U120" i="22"/>
  <c r="V120" i="22"/>
  <c r="X144" i="22"/>
  <c r="Y144" i="22"/>
  <c r="U71" i="22"/>
  <c r="W71" i="22"/>
  <c r="Y71" i="22"/>
  <c r="S124" i="22"/>
  <c r="W124" i="22"/>
  <c r="R124" i="22"/>
  <c r="W77" i="22"/>
  <c r="X77" i="22"/>
  <c r="S77" i="22"/>
  <c r="W101" i="22"/>
  <c r="T101" i="22"/>
  <c r="X101" i="22"/>
  <c r="S101" i="22"/>
  <c r="Y101" i="22"/>
  <c r="T125" i="22"/>
  <c r="Y125" i="22"/>
  <c r="S125" i="22"/>
  <c r="X125" i="22"/>
  <c r="S66" i="22"/>
  <c r="W66" i="22"/>
  <c r="R136" i="22"/>
  <c r="T136" i="22"/>
  <c r="U136" i="22"/>
  <c r="Y136" i="22"/>
  <c r="X136" i="22"/>
  <c r="S80" i="22"/>
  <c r="W80" i="22"/>
  <c r="R88" i="22"/>
  <c r="V88" i="22"/>
  <c r="U88" i="22"/>
  <c r="U116" i="22"/>
  <c r="W116" i="22"/>
  <c r="Y116" i="22"/>
  <c r="R116" i="22"/>
  <c r="V116" i="22"/>
  <c r="S116" i="22"/>
  <c r="V128" i="22"/>
  <c r="U128" i="22"/>
  <c r="R140" i="22"/>
  <c r="T140" i="22"/>
  <c r="T54" i="22"/>
  <c r="W54" i="22"/>
  <c r="S54" i="22"/>
  <c r="T46" i="22"/>
  <c r="X46" i="22"/>
  <c r="W46" i="22"/>
  <c r="S46" i="22"/>
  <c r="R110" i="22"/>
  <c r="V110" i="22"/>
  <c r="Y110" i="22"/>
  <c r="S79" i="22"/>
  <c r="T79" i="22"/>
  <c r="W79" i="22"/>
  <c r="Y79" i="22"/>
  <c r="S53" i="22"/>
  <c r="W53" i="22"/>
  <c r="V53" i="22"/>
  <c r="R53" i="22"/>
  <c r="Z53" i="22"/>
  <c r="S58" i="22"/>
  <c r="W58" i="22"/>
  <c r="S94" i="22"/>
  <c r="R94" i="22"/>
  <c r="V94" i="22"/>
  <c r="W94" i="22"/>
  <c r="U50" i="22"/>
  <c r="T50" i="22"/>
  <c r="W50" i="22"/>
  <c r="J2611" i="33" l="1"/>
  <c r="C779" i="33"/>
  <c r="C787" i="33" s="1"/>
  <c r="V24" i="35"/>
  <c r="T24" i="35"/>
  <c r="Y24" i="35"/>
  <c r="X24" i="35"/>
  <c r="Q24" i="35"/>
  <c r="K24" i="35"/>
  <c r="G24" i="35"/>
  <c r="U24" i="35"/>
  <c r="M24" i="35"/>
  <c r="J24" i="35"/>
  <c r="F24" i="35"/>
  <c r="L24" i="35"/>
  <c r="S24" i="35"/>
  <c r="W24" i="35"/>
  <c r="N24" i="35"/>
  <c r="H24" i="35"/>
  <c r="I24" i="35"/>
  <c r="R24" i="35"/>
  <c r="E25" i="35"/>
  <c r="C109" i="33"/>
  <c r="K2611" i="33"/>
  <c r="C561" i="33"/>
  <c r="C571" i="33"/>
  <c r="I97" i="33"/>
  <c r="I24" i="33"/>
  <c r="L2626" i="33"/>
  <c r="I66" i="33" s="1"/>
  <c r="F2611" i="33"/>
  <c r="I2611" i="33"/>
  <c r="I2616" i="33" s="1"/>
  <c r="C2611" i="33"/>
  <c r="E2512" i="33"/>
  <c r="E2514" i="33" s="1"/>
  <c r="E2611" i="33"/>
  <c r="G2611" i="33"/>
  <c r="G2616" i="33" s="1"/>
  <c r="L2611" i="33"/>
  <c r="L2616" i="33" s="1"/>
  <c r="D2611" i="33"/>
  <c r="D2616" i="33" s="1"/>
  <c r="C326" i="33"/>
  <c r="C3507" i="33"/>
  <c r="C3091" i="33"/>
  <c r="C3299" i="33"/>
  <c r="C3715" i="33"/>
  <c r="C2883" i="33"/>
  <c r="C3143" i="33"/>
  <c r="C3611" i="33"/>
  <c r="C3351" i="33"/>
  <c r="C3975" i="33"/>
  <c r="C4131" i="33"/>
  <c r="C3195" i="33"/>
  <c r="C4027" i="33"/>
  <c r="C2935" i="33"/>
  <c r="C3767" i="33"/>
  <c r="C3455" i="33"/>
  <c r="C4183" i="33"/>
  <c r="C3871" i="33"/>
  <c r="C3039" i="33"/>
  <c r="C3663" i="33"/>
  <c r="C3559" i="33"/>
  <c r="C2987" i="33"/>
  <c r="C3247" i="33"/>
  <c r="C4079" i="33"/>
  <c r="C3923" i="33"/>
  <c r="C3819" i="33"/>
  <c r="C3403" i="33"/>
  <c r="L184" i="33"/>
  <c r="C3714" i="33"/>
  <c r="C3090" i="33"/>
  <c r="C3298" i="33"/>
  <c r="C3506" i="33"/>
  <c r="C2882" i="33"/>
  <c r="C2934" i="33"/>
  <c r="C3350" i="33"/>
  <c r="C3974" i="33"/>
  <c r="C3610" i="33"/>
  <c r="C4130" i="33"/>
  <c r="C3194" i="33"/>
  <c r="C3142" i="33"/>
  <c r="C4182" i="33"/>
  <c r="C3454" i="33"/>
  <c r="C3038" i="33"/>
  <c r="C3766" i="33"/>
  <c r="C4026" i="33"/>
  <c r="C3870" i="33"/>
  <c r="C3558" i="33"/>
  <c r="C3246" i="33"/>
  <c r="C3922" i="33"/>
  <c r="C2986" i="33"/>
  <c r="C3662" i="33"/>
  <c r="C4078" i="33"/>
  <c r="C3818" i="33"/>
  <c r="C3402" i="33"/>
  <c r="C3497" i="33"/>
  <c r="C3289" i="33"/>
  <c r="C3081" i="33"/>
  <c r="C3705" i="33"/>
  <c r="C2873" i="33"/>
  <c r="C3133" i="33"/>
  <c r="C3601" i="33"/>
  <c r="C4121" i="33"/>
  <c r="C3185" i="33"/>
  <c r="C3965" i="33"/>
  <c r="C4017" i="33"/>
  <c r="C2925" i="33"/>
  <c r="C3341" i="33"/>
  <c r="C3757" i="33"/>
  <c r="C4173" i="33"/>
  <c r="C3029" i="33"/>
  <c r="C3445" i="33"/>
  <c r="C3861" i="33"/>
  <c r="C2977" i="33"/>
  <c r="C4069" i="33"/>
  <c r="C3809" i="33"/>
  <c r="C3653" i="33"/>
  <c r="C3393" i="33"/>
  <c r="C3549" i="33"/>
  <c r="C3237" i="33"/>
  <c r="C3913" i="33"/>
  <c r="C2665" i="33"/>
  <c r="C2831" i="33"/>
  <c r="C2779" i="33"/>
  <c r="P30" i="35"/>
  <c r="C2675" i="33"/>
  <c r="C2830" i="33"/>
  <c r="C2717" i="33"/>
  <c r="E38" i="35"/>
  <c r="C2726" i="33"/>
  <c r="P38" i="35"/>
  <c r="C2727" i="33"/>
  <c r="C2778" i="33"/>
  <c r="C2821" i="33"/>
  <c r="C2769" i="33"/>
  <c r="E30" i="35"/>
  <c r="C2674" i="33"/>
  <c r="E184" i="33"/>
  <c r="P49" i="35"/>
  <c r="C275" i="33"/>
  <c r="E49" i="35"/>
  <c r="C274" i="33"/>
  <c r="C150" i="34"/>
  <c r="C149" i="34"/>
  <c r="C140" i="34"/>
  <c r="E46" i="35"/>
  <c r="P46" i="35"/>
  <c r="P42" i="35"/>
  <c r="E42" i="35"/>
  <c r="G1912" i="33"/>
  <c r="M436" i="33"/>
  <c r="F1912" i="33"/>
  <c r="M1392" i="33"/>
  <c r="M732" i="33"/>
  <c r="M992" i="33"/>
  <c r="M1600" i="33"/>
  <c r="AF89" i="27"/>
  <c r="M1918" i="33"/>
  <c r="DY31" i="22"/>
  <c r="EK31" i="22" s="1"/>
  <c r="DY30" i="22"/>
  <c r="EK30" i="22" s="1"/>
  <c r="DY27" i="22"/>
  <c r="EK27" i="22" s="1"/>
  <c r="DY28" i="22"/>
  <c r="M2596" i="33"/>
  <c r="AK89" i="27"/>
  <c r="M2597" i="33"/>
  <c r="AA89" i="27"/>
  <c r="AC89" i="27"/>
  <c r="AO89" i="27"/>
  <c r="M1900" i="33"/>
  <c r="H1902" i="33"/>
  <c r="F1902" i="33"/>
  <c r="I1902" i="33"/>
  <c r="E1902" i="33"/>
  <c r="G1902" i="33"/>
  <c r="L1902" i="33"/>
  <c r="C1902" i="33"/>
  <c r="D1902" i="33"/>
  <c r="J1902" i="33"/>
  <c r="K1902" i="33"/>
  <c r="M1704" i="33"/>
  <c r="E47" i="33" s="1"/>
  <c r="M2416" i="33"/>
  <c r="E61" i="33" s="1"/>
  <c r="M2104" i="33"/>
  <c r="E55" i="33" s="1"/>
  <c r="M1948" i="33"/>
  <c r="E52" i="33" s="1"/>
  <c r="M2364" i="33"/>
  <c r="E60" i="33" s="1"/>
  <c r="M1860" i="33"/>
  <c r="E50" i="33" s="1"/>
  <c r="M1652" i="33"/>
  <c r="E46" i="33" s="1"/>
  <c r="L1912" i="33"/>
  <c r="M1911" i="33"/>
  <c r="H1912" i="33"/>
  <c r="M1548" i="33"/>
  <c r="E44" i="33" s="1"/>
  <c r="D1912" i="33"/>
  <c r="M680" i="33"/>
  <c r="E27" i="33" s="1"/>
  <c r="M2000" i="33"/>
  <c r="E53" i="33" s="1"/>
  <c r="M2208" i="33"/>
  <c r="E57" i="33" s="1"/>
  <c r="C1912" i="33"/>
  <c r="M1905" i="33"/>
  <c r="M228" i="33"/>
  <c r="E18" i="33" s="1"/>
  <c r="M176" i="33"/>
  <c r="E17" i="33" s="1"/>
  <c r="M1044" i="33"/>
  <c r="E34" i="33" s="1"/>
  <c r="M488" i="33"/>
  <c r="M1756" i="33"/>
  <c r="E48" i="33" s="1"/>
  <c r="M2312" i="33"/>
  <c r="E59" i="33" s="1"/>
  <c r="M836" i="33"/>
  <c r="E30" i="33" s="1"/>
  <c r="M1907" i="33"/>
  <c r="M1288" i="33"/>
  <c r="E39" i="33" s="1"/>
  <c r="J1912" i="33"/>
  <c r="M384" i="33"/>
  <c r="E21" i="33" s="1"/>
  <c r="M1906" i="33"/>
  <c r="M1496" i="33"/>
  <c r="E43" i="33" s="1"/>
  <c r="M1340" i="33"/>
  <c r="E40" i="33" s="1"/>
  <c r="M1444" i="33"/>
  <c r="E42" i="33" s="1"/>
  <c r="M2504" i="33"/>
  <c r="E63" i="33" s="1"/>
  <c r="I1912" i="33"/>
  <c r="M628" i="33"/>
  <c r="E26" i="33" s="1"/>
  <c r="K1912" i="33"/>
  <c r="E1912" i="33"/>
  <c r="M2260" i="33"/>
  <c r="E58" i="33" s="1"/>
  <c r="M1096" i="33"/>
  <c r="E35" i="33" s="1"/>
  <c r="M1200" i="33"/>
  <c r="E37" i="33" s="1"/>
  <c r="M2556" i="33"/>
  <c r="E64" i="33" s="1"/>
  <c r="M1919" i="33"/>
  <c r="M1148" i="33"/>
  <c r="E36" i="33" s="1"/>
  <c r="M1808" i="33"/>
  <c r="E49" i="33" s="1"/>
  <c r="M940" i="33"/>
  <c r="E32" i="33" s="1"/>
  <c r="M1910" i="33"/>
  <c r="M2052" i="33"/>
  <c r="E54" i="33" s="1"/>
  <c r="C45" i="34"/>
  <c r="C882" i="33"/>
  <c r="C1246" i="33" s="1"/>
  <c r="C97" i="34"/>
  <c r="C2150" i="33"/>
  <c r="C98" i="34"/>
  <c r="C2151" i="33"/>
  <c r="C46" i="34"/>
  <c r="C883" i="33"/>
  <c r="M2315" i="33"/>
  <c r="M2320" i="33" s="1"/>
  <c r="M1499" i="33"/>
  <c r="M1504" i="33" s="1"/>
  <c r="M631" i="33"/>
  <c r="M636" i="33" s="1"/>
  <c r="M2559" i="33"/>
  <c r="M2564" i="33" s="1"/>
  <c r="M2211" i="33"/>
  <c r="M2216" i="33" s="1"/>
  <c r="M2302" i="33"/>
  <c r="J1915" i="33"/>
  <c r="J1920" i="33" s="1"/>
  <c r="M1291" i="33"/>
  <c r="M1296" i="33" s="1"/>
  <c r="C39" i="33" s="1"/>
  <c r="C1915" i="33"/>
  <c r="M1486" i="33"/>
  <c r="M618" i="33"/>
  <c r="M1850" i="33"/>
  <c r="M2263" i="33"/>
  <c r="M2268" i="33" s="1"/>
  <c r="G1915" i="33"/>
  <c r="G1920" i="33" s="1"/>
  <c r="M1330" i="33"/>
  <c r="M1099" i="33"/>
  <c r="M1104" i="33" s="1"/>
  <c r="M1642" i="33"/>
  <c r="M1746" i="33"/>
  <c r="M1190" i="33"/>
  <c r="M1951" i="33"/>
  <c r="M1956" i="33" s="1"/>
  <c r="M2094" i="33"/>
  <c r="M179" i="33"/>
  <c r="M184" i="33" s="1"/>
  <c r="C17" i="33" s="1"/>
  <c r="M2507" i="33"/>
  <c r="M2512" i="33" s="1"/>
  <c r="M2419" i="33"/>
  <c r="M2424" i="33" s="1"/>
  <c r="D1915" i="33"/>
  <c r="D1920" i="33" s="1"/>
  <c r="M1707" i="33"/>
  <c r="M1712" i="33" s="1"/>
  <c r="L1915" i="33"/>
  <c r="L1920" i="33" s="1"/>
  <c r="I1915" i="33"/>
  <c r="I1920" i="33" s="1"/>
  <c r="M1151" i="33"/>
  <c r="M1156" i="33" s="1"/>
  <c r="M839" i="33"/>
  <c r="M844" i="33" s="1"/>
  <c r="M1990" i="33"/>
  <c r="M1798" i="33"/>
  <c r="M1278" i="33"/>
  <c r="M1863" i="33"/>
  <c r="M1868" i="33" s="1"/>
  <c r="M2250" i="33"/>
  <c r="M1343" i="33"/>
  <c r="M1348" i="33" s="1"/>
  <c r="M1086" i="33"/>
  <c r="M1655" i="33"/>
  <c r="M1660" i="33" s="1"/>
  <c r="M1759" i="33"/>
  <c r="M1764" i="33" s="1"/>
  <c r="M1203" i="33"/>
  <c r="M1208" i="33" s="1"/>
  <c r="M1938" i="33"/>
  <c r="M2107" i="33"/>
  <c r="M2112" i="33" s="1"/>
  <c r="M2494" i="33"/>
  <c r="M2406" i="33"/>
  <c r="M1694" i="33"/>
  <c r="M1138" i="33"/>
  <c r="M826" i="33"/>
  <c r="M2003" i="33"/>
  <c r="M2008" i="33" s="1"/>
  <c r="M1811" i="33"/>
  <c r="M1816" i="33" s="1"/>
  <c r="C49" i="33" s="1"/>
  <c r="M2546" i="33"/>
  <c r="M2055" i="33"/>
  <c r="M2060" i="33" s="1"/>
  <c r="M2198" i="33"/>
  <c r="M2367" i="33"/>
  <c r="M2372" i="33" s="1"/>
  <c r="M735" i="33"/>
  <c r="M740" i="33" s="1"/>
  <c r="H1915" i="33"/>
  <c r="H1920" i="33" s="1"/>
  <c r="M1434" i="33"/>
  <c r="M1590" i="33"/>
  <c r="F1915" i="33"/>
  <c r="F1920" i="33" s="1"/>
  <c r="M683" i="33"/>
  <c r="M688" i="33" s="1"/>
  <c r="M374" i="33"/>
  <c r="M478" i="33"/>
  <c r="E1915" i="33"/>
  <c r="E1920" i="33" s="1"/>
  <c r="M1395" i="33"/>
  <c r="M1400" i="33" s="1"/>
  <c r="K1915" i="33"/>
  <c r="K1920" i="33" s="1"/>
  <c r="M982" i="33"/>
  <c r="M930" i="33"/>
  <c r="M439" i="33"/>
  <c r="M444" i="33" s="1"/>
  <c r="M231" i="33"/>
  <c r="M236" i="33" s="1"/>
  <c r="C18" i="33" s="1"/>
  <c r="M1047" i="33"/>
  <c r="M1052" i="33" s="1"/>
  <c r="M1551" i="33"/>
  <c r="M1556" i="33" s="1"/>
  <c r="M2042" i="33"/>
  <c r="M2354" i="33"/>
  <c r="M722" i="33"/>
  <c r="M1447" i="33"/>
  <c r="M1452" i="33" s="1"/>
  <c r="M1603" i="33"/>
  <c r="M1608" i="33" s="1"/>
  <c r="M670" i="33"/>
  <c r="M387" i="33"/>
  <c r="M392" i="33" s="1"/>
  <c r="M491" i="33"/>
  <c r="M496" i="33" s="1"/>
  <c r="M1382" i="33"/>
  <c r="M995" i="33"/>
  <c r="M1000" i="33" s="1"/>
  <c r="M943" i="33"/>
  <c r="M948" i="33" s="1"/>
  <c r="M426" i="33"/>
  <c r="M218" i="33"/>
  <c r="M1034" i="33"/>
  <c r="M1538" i="33"/>
  <c r="M166" i="33"/>
  <c r="C265" i="33"/>
  <c r="P35" i="35"/>
  <c r="E35" i="35"/>
  <c r="DO126" i="22"/>
  <c r="CE28" i="22"/>
  <c r="M2614" i="33"/>
  <c r="DC28" i="22"/>
  <c r="Z23" i="35"/>
  <c r="Z27" i="35"/>
  <c r="Z24" i="35"/>
  <c r="DA63" i="22"/>
  <c r="P59" i="35"/>
  <c r="DA150" i="22"/>
  <c r="P146" i="35"/>
  <c r="DA74" i="22"/>
  <c r="P70" i="35"/>
  <c r="DA26" i="22"/>
  <c r="P22" i="35"/>
  <c r="DA144" i="22"/>
  <c r="P140" i="35"/>
  <c r="DA108" i="22"/>
  <c r="P104" i="35"/>
  <c r="DA80" i="22"/>
  <c r="P76" i="35"/>
  <c r="DA122" i="22"/>
  <c r="P118" i="35"/>
  <c r="DA96" i="22"/>
  <c r="P92" i="35"/>
  <c r="DA131" i="22"/>
  <c r="P127" i="35"/>
  <c r="DA100" i="22"/>
  <c r="P96" i="35"/>
  <c r="DA43" i="22"/>
  <c r="P39" i="35"/>
  <c r="DA29" i="22"/>
  <c r="C122" i="33" s="1"/>
  <c r="P25" i="35"/>
  <c r="Z26" i="35"/>
  <c r="P31" i="35"/>
  <c r="DA78" i="22"/>
  <c r="P74" i="35"/>
  <c r="DA72" i="22"/>
  <c r="P68" i="35"/>
  <c r="E28" i="35"/>
  <c r="DA128" i="22"/>
  <c r="P124" i="35"/>
  <c r="P28" i="35"/>
  <c r="DA124" i="22"/>
  <c r="P120" i="35"/>
  <c r="DA99" i="22"/>
  <c r="P95" i="35"/>
  <c r="DA37" i="22"/>
  <c r="P33" i="35"/>
  <c r="P21" i="35"/>
  <c r="E31" i="35"/>
  <c r="DA103" i="22"/>
  <c r="P99" i="35"/>
  <c r="DA94" i="22"/>
  <c r="P90" i="35"/>
  <c r="DA137" i="22"/>
  <c r="P133" i="35"/>
  <c r="DA65" i="22"/>
  <c r="P61" i="35"/>
  <c r="DA102" i="22"/>
  <c r="P98" i="35"/>
  <c r="DA126" i="22"/>
  <c r="P122" i="35"/>
  <c r="DA62" i="22"/>
  <c r="P58" i="35"/>
  <c r="DA38" i="22"/>
  <c r="P34" i="35"/>
  <c r="E21" i="35"/>
  <c r="M4271" i="33"/>
  <c r="E2598" i="33"/>
  <c r="L2598" i="33"/>
  <c r="M2606" i="33"/>
  <c r="H2608" i="33"/>
  <c r="D2598" i="33"/>
  <c r="K2598" i="33"/>
  <c r="I2598" i="33"/>
  <c r="G2598" i="33"/>
  <c r="F2598" i="33"/>
  <c r="J2616" i="33"/>
  <c r="J2512" i="33"/>
  <c r="J2514" i="33" s="1"/>
  <c r="J1296" i="33"/>
  <c r="J1298" i="33" s="1"/>
  <c r="C1816" i="33"/>
  <c r="C1818" i="33" s="1"/>
  <c r="E2608" i="33"/>
  <c r="H2616" i="33"/>
  <c r="H2512" i="33"/>
  <c r="H2514" i="33" s="1"/>
  <c r="L2512" i="33"/>
  <c r="L2514" i="33" s="1"/>
  <c r="C1452" i="33"/>
  <c r="C1454" i="33" s="1"/>
  <c r="C1504" i="33"/>
  <c r="C1506" i="33" s="1"/>
  <c r="C1052" i="33"/>
  <c r="C1054" i="33" s="1"/>
  <c r="D1296" i="33"/>
  <c r="D1298" i="33" s="1"/>
  <c r="I2608" i="33"/>
  <c r="F2608" i="33"/>
  <c r="G2512" i="33"/>
  <c r="G2514" i="33" s="1"/>
  <c r="C2608" i="33"/>
  <c r="M2601" i="33"/>
  <c r="G2608" i="33"/>
  <c r="C873" i="33"/>
  <c r="C36" i="34"/>
  <c r="F2616" i="33"/>
  <c r="F2512" i="33"/>
  <c r="F2514" i="33" s="1"/>
  <c r="C2512" i="33"/>
  <c r="C2514" i="33" s="1"/>
  <c r="F1296" i="33"/>
  <c r="F1298" i="33" s="1"/>
  <c r="C2424" i="33"/>
  <c r="C2426" i="33" s="1"/>
  <c r="C2372" i="33"/>
  <c r="C2374" i="33" s="1"/>
  <c r="C1156" i="33"/>
  <c r="C1158" i="33" s="1"/>
  <c r="C1660" i="33"/>
  <c r="C1662" i="33" s="1"/>
  <c r="C1000" i="33"/>
  <c r="C1002" i="33" s="1"/>
  <c r="C2008" i="33"/>
  <c r="C2010" i="33" s="1"/>
  <c r="C2268" i="33"/>
  <c r="C2270" i="33" s="1"/>
  <c r="J2608" i="33"/>
  <c r="C2564" i="33"/>
  <c r="C2566" i="33" s="1"/>
  <c r="C688" i="33"/>
  <c r="C690" i="33" s="1"/>
  <c r="K2608" i="33"/>
  <c r="M2602" i="33"/>
  <c r="L1296" i="33"/>
  <c r="L1298" i="33" s="1"/>
  <c r="G1296" i="33"/>
  <c r="G1298" i="33" s="1"/>
  <c r="I1296" i="33"/>
  <c r="I1298" i="33" s="1"/>
  <c r="C1208" i="33"/>
  <c r="C1210" i="33" s="1"/>
  <c r="C392" i="33"/>
  <c r="C394" i="33" s="1"/>
  <c r="K2616" i="33"/>
  <c r="K2512" i="33"/>
  <c r="K2514" i="33" s="1"/>
  <c r="M2593" i="33"/>
  <c r="C2598" i="33"/>
  <c r="C1400" i="33"/>
  <c r="C1402" i="33" s="1"/>
  <c r="C1348" i="33"/>
  <c r="C1350" i="33" s="1"/>
  <c r="C1868" i="33"/>
  <c r="C1870" i="33" s="1"/>
  <c r="C444" i="33"/>
  <c r="C446" i="33" s="1"/>
  <c r="I2512" i="33"/>
  <c r="I2514" i="33" s="1"/>
  <c r="D2512" i="33"/>
  <c r="D2514" i="33" s="1"/>
  <c r="C636" i="33"/>
  <c r="C638" i="33" s="1"/>
  <c r="C1956" i="33"/>
  <c r="C1958" i="33" s="1"/>
  <c r="C184" i="33"/>
  <c r="C186" i="33" s="1"/>
  <c r="M2615" i="33"/>
  <c r="M2641" i="33"/>
  <c r="H2598" i="33"/>
  <c r="M2603" i="33"/>
  <c r="C1712" i="33"/>
  <c r="C1714" i="33" s="1"/>
  <c r="C2216" i="33"/>
  <c r="C2218" i="33" s="1"/>
  <c r="M1897" i="33"/>
  <c r="C844" i="33"/>
  <c r="C846" i="33" s="1"/>
  <c r="C948" i="33"/>
  <c r="C950" i="33" s="1"/>
  <c r="C2112" i="33"/>
  <c r="C2114" i="33" s="1"/>
  <c r="C1556" i="33"/>
  <c r="C1558" i="33" s="1"/>
  <c r="C236" i="33"/>
  <c r="C238" i="33" s="1"/>
  <c r="M2607" i="33"/>
  <c r="C2060" i="33"/>
  <c r="C2062" i="33" s="1"/>
  <c r="C2320" i="33"/>
  <c r="C2322" i="33" s="1"/>
  <c r="C1104" i="33"/>
  <c r="C1106" i="33" s="1"/>
  <c r="C88" i="34"/>
  <c r="J2598" i="33"/>
  <c r="H1296" i="33"/>
  <c r="H1298" i="33" s="1"/>
  <c r="E2616" i="33"/>
  <c r="E2564" i="33"/>
  <c r="E2566" i="33" s="1"/>
  <c r="C1764" i="33"/>
  <c r="C1766" i="33" s="1"/>
  <c r="K1296" i="33"/>
  <c r="K1298" i="33" s="1"/>
  <c r="C1296" i="33"/>
  <c r="C1298" i="33" s="1"/>
  <c r="C1608" i="33"/>
  <c r="C1610" i="33" s="1"/>
  <c r="E1296" i="33"/>
  <c r="E1298" i="33" s="1"/>
  <c r="L2608" i="33"/>
  <c r="D2608" i="33"/>
  <c r="C740" i="33"/>
  <c r="C742" i="33" s="1"/>
  <c r="C496" i="33"/>
  <c r="C498" i="33" s="1"/>
  <c r="DA35" i="22"/>
  <c r="C330" i="33" s="1"/>
  <c r="C2141" i="33"/>
  <c r="DA25" i="22"/>
  <c r="C127" i="33"/>
  <c r="EW31" i="22"/>
  <c r="DO118" i="22"/>
  <c r="DP34" i="22"/>
  <c r="FI30" i="22"/>
  <c r="DO92" i="22"/>
  <c r="FI31" i="22"/>
  <c r="BF150" i="22"/>
  <c r="FI27" i="22"/>
  <c r="FI28" i="22"/>
  <c r="BF64" i="22"/>
  <c r="EW30" i="22"/>
  <c r="CJ27" i="22"/>
  <c r="DH27" i="22"/>
  <c r="CE31" i="22"/>
  <c r="DC31" i="22"/>
  <c r="CK27" i="22"/>
  <c r="DI27" i="22"/>
  <c r="CI30" i="22"/>
  <c r="DG30" i="22"/>
  <c r="DN37" i="22"/>
  <c r="DP37" i="22"/>
  <c r="DR37" i="22"/>
  <c r="DU37" i="22"/>
  <c r="DQ37" i="22"/>
  <c r="DV37" i="22"/>
  <c r="DO37" i="22"/>
  <c r="DT37" i="22"/>
  <c r="DS37" i="22"/>
  <c r="DV34" i="22"/>
  <c r="DS34" i="22"/>
  <c r="DT36" i="22"/>
  <c r="DS36" i="22"/>
  <c r="CI28" i="22"/>
  <c r="DG28" i="22"/>
  <c r="DR34" i="22"/>
  <c r="CH28" i="22"/>
  <c r="DF28" i="22"/>
  <c r="CK30" i="22"/>
  <c r="DI30" i="22"/>
  <c r="CL31" i="22"/>
  <c r="DJ31" i="22"/>
  <c r="CC34" i="22"/>
  <c r="DA34" i="22"/>
  <c r="CK31" i="22"/>
  <c r="DI31" i="22"/>
  <c r="CE30" i="22"/>
  <c r="DC30" i="22"/>
  <c r="CG27" i="22"/>
  <c r="DE27" i="22"/>
  <c r="CF31" i="22"/>
  <c r="DD31" i="22"/>
  <c r="CE27" i="22"/>
  <c r="DC27" i="22"/>
  <c r="DU34" i="22"/>
  <c r="DO34" i="22"/>
  <c r="DR36" i="22"/>
  <c r="DP36" i="22"/>
  <c r="CC36" i="22"/>
  <c r="CD30" i="22"/>
  <c r="DB30" i="22"/>
  <c r="CH27" i="22"/>
  <c r="DF27" i="22"/>
  <c r="CG28" i="22"/>
  <c r="DE28" i="22"/>
  <c r="CI31" i="22"/>
  <c r="DG31" i="22"/>
  <c r="CJ30" i="22"/>
  <c r="DH30" i="22"/>
  <c r="CF27" i="22"/>
  <c r="DD27" i="22"/>
  <c r="CL28" i="22"/>
  <c r="DJ28" i="22"/>
  <c r="CG31" i="22"/>
  <c r="DE31" i="22"/>
  <c r="CF30" i="22"/>
  <c r="DD30" i="22"/>
  <c r="CD27" i="22"/>
  <c r="DB27" i="22"/>
  <c r="CJ28" i="22"/>
  <c r="DH28" i="22"/>
  <c r="CI27" i="22"/>
  <c r="DG27" i="22"/>
  <c r="EW28" i="22"/>
  <c r="DQ34" i="22"/>
  <c r="DN34" i="22"/>
  <c r="DU36" i="22"/>
  <c r="DV36" i="22"/>
  <c r="EW27" i="22"/>
  <c r="CF28" i="22"/>
  <c r="DD28" i="22"/>
  <c r="DO36" i="22"/>
  <c r="CH31" i="22"/>
  <c r="DF31" i="22"/>
  <c r="AH150" i="22"/>
  <c r="CJ31" i="22"/>
  <c r="DH31" i="22"/>
  <c r="CL30" i="22"/>
  <c r="DJ30" i="22"/>
  <c r="CG30" i="22"/>
  <c r="DE30" i="22"/>
  <c r="CD28" i="22"/>
  <c r="DB28" i="22"/>
  <c r="CC37" i="22"/>
  <c r="CD31" i="22"/>
  <c r="DB31" i="22"/>
  <c r="CH30" i="22"/>
  <c r="DF30" i="22"/>
  <c r="CL27" i="22"/>
  <c r="DJ27" i="22"/>
  <c r="CK28" i="22"/>
  <c r="DI28" i="22"/>
  <c r="AT150" i="22"/>
  <c r="BQ36" i="22"/>
  <c r="BQ34" i="22"/>
  <c r="DT34" i="22"/>
  <c r="DQ36" i="22"/>
  <c r="DA36" i="22"/>
  <c r="BF33" i="22"/>
  <c r="DB33" i="22" s="1"/>
  <c r="AT33" i="22"/>
  <c r="DP40" i="22"/>
  <c r="AH33" i="22"/>
  <c r="DQ80" i="22"/>
  <c r="DT102" i="22"/>
  <c r="DT70" i="22"/>
  <c r="DO133" i="22"/>
  <c r="DP94" i="22"/>
  <c r="DO136" i="22"/>
  <c r="DO139" i="22"/>
  <c r="DO137" i="22"/>
  <c r="DP85" i="22"/>
  <c r="AT64" i="22"/>
  <c r="DV150" i="22"/>
  <c r="DQ66" i="22"/>
  <c r="DR132" i="22"/>
  <c r="AH64" i="22"/>
  <c r="DP126" i="22"/>
  <c r="DP151" i="22"/>
  <c r="DQ45" i="22"/>
  <c r="DO114" i="22"/>
  <c r="DP35" i="22"/>
  <c r="F317" i="33" s="1"/>
  <c r="DP139" i="22"/>
  <c r="DP137" i="22"/>
  <c r="DQ54" i="22"/>
  <c r="DR116" i="22"/>
  <c r="DT136" i="22"/>
  <c r="DR125" i="22"/>
  <c r="DR71" i="22"/>
  <c r="DV108" i="22"/>
  <c r="DR84" i="22"/>
  <c r="DU115" i="22"/>
  <c r="DT142" i="22"/>
  <c r="DU65" i="22"/>
  <c r="DS146" i="22"/>
  <c r="DV121" i="22"/>
  <c r="DP135" i="22"/>
  <c r="DP119" i="22"/>
  <c r="DU95" i="22"/>
  <c r="DT107" i="22"/>
  <c r="DR63" i="22"/>
  <c r="DS112" i="22"/>
  <c r="DV75" i="22"/>
  <c r="DQ131" i="22"/>
  <c r="DR67" i="22"/>
  <c r="DP76" i="22"/>
  <c r="DQ48" i="22"/>
  <c r="DS52" i="22"/>
  <c r="DR130" i="22"/>
  <c r="DR90" i="22"/>
  <c r="DR58" i="22"/>
  <c r="DT68" i="22"/>
  <c r="DU151" i="22"/>
  <c r="DR77" i="22"/>
  <c r="DO61" i="22"/>
  <c r="DP110" i="22"/>
  <c r="DO46" i="22"/>
  <c r="DV60" i="22"/>
  <c r="DT42" i="22"/>
  <c r="DS39" i="22"/>
  <c r="DR126" i="22"/>
  <c r="DS26" i="22"/>
  <c r="DV62" i="22"/>
  <c r="DQ100" i="22"/>
  <c r="DV78" i="22"/>
  <c r="DV126" i="22"/>
  <c r="DS132" i="22"/>
  <c r="DU53" i="22"/>
  <c r="DR88" i="22"/>
  <c r="DR75" i="22"/>
  <c r="DU135" i="22"/>
  <c r="DT138" i="22"/>
  <c r="DT143" i="22"/>
  <c r="DQ146" i="22"/>
  <c r="DT109" i="22"/>
  <c r="DS65" i="22"/>
  <c r="DO62" i="22"/>
  <c r="DU93" i="22"/>
  <c r="DV142" i="22"/>
  <c r="DU76" i="22"/>
  <c r="DS100" i="22"/>
  <c r="DS54" i="22"/>
  <c r="DT50" i="22"/>
  <c r="DO104" i="22"/>
  <c r="DO122" i="22"/>
  <c r="DU85" i="22"/>
  <c r="DS32" i="22"/>
  <c r="DT122" i="22"/>
  <c r="DN132" i="22"/>
  <c r="DP93" i="22"/>
  <c r="DN109" i="22"/>
  <c r="DV93" i="22"/>
  <c r="DU87" i="22"/>
  <c r="DT79" i="22"/>
  <c r="DT73" i="22"/>
  <c r="DU38" i="22"/>
  <c r="DO108" i="22"/>
  <c r="DT53" i="22"/>
  <c r="DU88" i="22"/>
  <c r="DO96" i="22"/>
  <c r="DR113" i="22"/>
  <c r="DR111" i="22"/>
  <c r="DQ121" i="22"/>
  <c r="DV102" i="22"/>
  <c r="DO134" i="22"/>
  <c r="DU133" i="22"/>
  <c r="DP58" i="22"/>
  <c r="DO87" i="22"/>
  <c r="DT151" i="22"/>
  <c r="DU61" i="22"/>
  <c r="DS80" i="22"/>
  <c r="DT128" i="22"/>
  <c r="DV70" i="22"/>
  <c r="DU35" i="22"/>
  <c r="K317" i="33" s="1"/>
  <c r="DV122" i="22"/>
  <c r="DO53" i="22"/>
  <c r="DQ132" i="22"/>
  <c r="DN48" i="22"/>
  <c r="DN143" i="22"/>
  <c r="DS118" i="22"/>
  <c r="DN85" i="22"/>
  <c r="DN140" i="22"/>
  <c r="DS140" i="22"/>
  <c r="DQ140" i="22"/>
  <c r="DR140" i="22"/>
  <c r="DP140" i="22"/>
  <c r="DU140" i="22"/>
  <c r="DV140" i="22"/>
  <c r="DT140" i="22"/>
  <c r="DO147" i="22"/>
  <c r="DR147" i="22"/>
  <c r="DS147" i="22"/>
  <c r="DQ147" i="22"/>
  <c r="DV147" i="22"/>
  <c r="DP147" i="22"/>
  <c r="DU147" i="22"/>
  <c r="DQ103" i="22"/>
  <c r="DV103" i="22"/>
  <c r="DP103" i="22"/>
  <c r="DU103" i="22"/>
  <c r="DO103" i="22"/>
  <c r="DQ51" i="22"/>
  <c r="DV51" i="22"/>
  <c r="DP51" i="22"/>
  <c r="DU51" i="22"/>
  <c r="DO51" i="22"/>
  <c r="AT89" i="22"/>
  <c r="DT89" i="22"/>
  <c r="DN89" i="22"/>
  <c r="DS89" i="22"/>
  <c r="DR89" i="22"/>
  <c r="DQ89" i="22"/>
  <c r="DV89" i="22"/>
  <c r="DQ97" i="22"/>
  <c r="DV97" i="22"/>
  <c r="DP97" i="22"/>
  <c r="DU97" i="22"/>
  <c r="DO97" i="22"/>
  <c r="DT97" i="22"/>
  <c r="DN97" i="22"/>
  <c r="DS97" i="22"/>
  <c r="DT55" i="22"/>
  <c r="DN55" i="22"/>
  <c r="DS55" i="22"/>
  <c r="DR55" i="22"/>
  <c r="DQ55" i="22"/>
  <c r="DV55" i="22"/>
  <c r="DT47" i="22"/>
  <c r="DN47" i="22"/>
  <c r="DS47" i="22"/>
  <c r="DR47" i="22"/>
  <c r="DQ47" i="22"/>
  <c r="DV47" i="22"/>
  <c r="DO64" i="22"/>
  <c r="DS64" i="22"/>
  <c r="DQ64" i="22"/>
  <c r="DT129" i="22"/>
  <c r="DN129" i="22"/>
  <c r="DS129" i="22"/>
  <c r="DR129" i="22"/>
  <c r="DQ129" i="22"/>
  <c r="DV129" i="22"/>
  <c r="DN86" i="22"/>
  <c r="DS86" i="22"/>
  <c r="DQ86" i="22"/>
  <c r="DR86" i="22"/>
  <c r="DP86" i="22"/>
  <c r="DU86" i="22"/>
  <c r="DV86" i="22"/>
  <c r="DT86" i="22"/>
  <c r="DV120" i="22"/>
  <c r="DT120" i="22"/>
  <c r="DO120" i="22"/>
  <c r="DN120" i="22"/>
  <c r="DS120" i="22"/>
  <c r="DQ120" i="22"/>
  <c r="DT123" i="22"/>
  <c r="DN123" i="22"/>
  <c r="DS123" i="22"/>
  <c r="DR123" i="22"/>
  <c r="DQ123" i="22"/>
  <c r="DV123" i="22"/>
  <c r="DT101" i="22"/>
  <c r="DN101" i="22"/>
  <c r="DS101" i="22"/>
  <c r="DR101" i="22"/>
  <c r="DQ101" i="22"/>
  <c r="DV101" i="22"/>
  <c r="DQ83" i="22"/>
  <c r="DV83" i="22"/>
  <c r="DP83" i="22"/>
  <c r="DU83" i="22"/>
  <c r="DO83" i="22"/>
  <c r="DT83" i="22"/>
  <c r="DN83" i="22"/>
  <c r="DS83" i="22"/>
  <c r="DN148" i="22"/>
  <c r="DS148" i="22"/>
  <c r="DR148" i="22"/>
  <c r="DP148" i="22"/>
  <c r="DR91" i="22"/>
  <c r="DQ91" i="22"/>
  <c r="DV91" i="22"/>
  <c r="DP91" i="22"/>
  <c r="DU91" i="22"/>
  <c r="DO91" i="22"/>
  <c r="DN98" i="22"/>
  <c r="DS98" i="22"/>
  <c r="DQ98" i="22"/>
  <c r="DR98" i="22"/>
  <c r="DP98" i="22"/>
  <c r="DU98" i="22"/>
  <c r="DV98" i="22"/>
  <c r="DT98" i="22"/>
  <c r="DP29" i="22"/>
  <c r="DU29" i="22"/>
  <c r="DO29" i="22"/>
  <c r="DT29" i="22"/>
  <c r="DN29" i="22"/>
  <c r="DS29" i="22"/>
  <c r="DR29" i="22"/>
  <c r="CC95" i="22"/>
  <c r="DA95" i="22"/>
  <c r="CC118" i="22"/>
  <c r="CC148" i="22"/>
  <c r="DA148" i="22"/>
  <c r="CC151" i="22"/>
  <c r="DA151" i="22"/>
  <c r="CC109" i="22"/>
  <c r="DA109" i="22"/>
  <c r="CC113" i="22"/>
  <c r="DA113" i="22"/>
  <c r="CC92" i="22"/>
  <c r="CC46" i="22"/>
  <c r="CC104" i="22"/>
  <c r="DA104" i="22"/>
  <c r="CC61" i="22"/>
  <c r="BQ108" i="22"/>
  <c r="BQ107" i="22"/>
  <c r="BQ91" i="22"/>
  <c r="BQ129" i="22"/>
  <c r="DU126" i="22"/>
  <c r="DS90" i="22"/>
  <c r="DP53" i="22"/>
  <c r="DT108" i="22"/>
  <c r="DS84" i="22"/>
  <c r="DN84" i="22"/>
  <c r="DV136" i="22"/>
  <c r="DV119" i="22"/>
  <c r="DV64" i="22"/>
  <c r="DT146" i="22"/>
  <c r="DP129" i="22"/>
  <c r="DO55" i="22"/>
  <c r="DU123" i="22"/>
  <c r="DU120" i="22"/>
  <c r="DU89" i="22"/>
  <c r="DO140" i="22"/>
  <c r="DV110" i="22"/>
  <c r="DT110" i="22"/>
  <c r="DO110" i="22"/>
  <c r="DN110" i="22"/>
  <c r="DS110" i="22"/>
  <c r="DQ110" i="22"/>
  <c r="AT116" i="22"/>
  <c r="DV116" i="22"/>
  <c r="DT116" i="22"/>
  <c r="DO116" i="22"/>
  <c r="DN116" i="22"/>
  <c r="DS116" i="22"/>
  <c r="DQ116" i="22"/>
  <c r="DV112" i="22"/>
  <c r="DT112" i="22"/>
  <c r="DO112" i="22"/>
  <c r="DQ81" i="22"/>
  <c r="DV81" i="22"/>
  <c r="DP81" i="22"/>
  <c r="DU81" i="22"/>
  <c r="DO81" i="22"/>
  <c r="DT81" i="22"/>
  <c r="DN81" i="22"/>
  <c r="DS81" i="22"/>
  <c r="DT119" i="22"/>
  <c r="DN119" i="22"/>
  <c r="DS119" i="22"/>
  <c r="DR119" i="22"/>
  <c r="DQ69" i="22"/>
  <c r="DV69" i="22"/>
  <c r="DP69" i="22"/>
  <c r="DU69" i="22"/>
  <c r="DO69" i="22"/>
  <c r="DO78" i="22"/>
  <c r="DN78" i="22"/>
  <c r="DS78" i="22"/>
  <c r="DQ78" i="22"/>
  <c r="DR78" i="22"/>
  <c r="DP78" i="22"/>
  <c r="DU78" i="22"/>
  <c r="AT99" i="22"/>
  <c r="DQ99" i="22"/>
  <c r="DV99" i="22"/>
  <c r="DP99" i="22"/>
  <c r="DU99" i="22"/>
  <c r="DO99" i="22"/>
  <c r="DT99" i="22"/>
  <c r="DN99" i="22"/>
  <c r="DS99" i="22"/>
  <c r="DR115" i="22"/>
  <c r="DQ115" i="22"/>
  <c r="DV115" i="22"/>
  <c r="AT117" i="22"/>
  <c r="DQ117" i="22"/>
  <c r="DV117" i="22"/>
  <c r="DP117" i="22"/>
  <c r="DU117" i="22"/>
  <c r="DO117" i="22"/>
  <c r="DN82" i="22"/>
  <c r="DS82" i="22"/>
  <c r="DQ82" i="22"/>
  <c r="DR82" i="22"/>
  <c r="DP82" i="22"/>
  <c r="DU82" i="22"/>
  <c r="DV82" i="22"/>
  <c r="DT82" i="22"/>
  <c r="DR52" i="22"/>
  <c r="DP52" i="22"/>
  <c r="DU52" i="22"/>
  <c r="DV52" i="22"/>
  <c r="DT52" i="22"/>
  <c r="DO52" i="22"/>
  <c r="DQ71" i="22"/>
  <c r="DV71" i="22"/>
  <c r="DP71" i="22"/>
  <c r="DU71" i="22"/>
  <c r="DO71" i="22"/>
  <c r="DT71" i="22"/>
  <c r="DN71" i="22"/>
  <c r="DS71" i="22"/>
  <c r="AT130" i="22"/>
  <c r="DV130" i="22"/>
  <c r="DT130" i="22"/>
  <c r="DO130" i="22"/>
  <c r="DN130" i="22"/>
  <c r="DS130" i="22"/>
  <c r="DQ130" i="22"/>
  <c r="DQ125" i="22"/>
  <c r="DV125" i="22"/>
  <c r="DP125" i="22"/>
  <c r="DU125" i="22"/>
  <c r="DO125" i="22"/>
  <c r="DT125" i="22"/>
  <c r="DN125" i="22"/>
  <c r="DS125" i="22"/>
  <c r="DN72" i="22"/>
  <c r="DS72" i="22"/>
  <c r="DQ72" i="22"/>
  <c r="DR72" i="22"/>
  <c r="DP72" i="22"/>
  <c r="DU72" i="22"/>
  <c r="DV72" i="22"/>
  <c r="DT72" i="22"/>
  <c r="DS149" i="22"/>
  <c r="DQ149" i="22"/>
  <c r="DV149" i="22"/>
  <c r="DP149" i="22"/>
  <c r="DU149" i="22"/>
  <c r="DT149" i="22"/>
  <c r="DN149" i="22"/>
  <c r="DR41" i="22"/>
  <c r="DQ41" i="22"/>
  <c r="DV41" i="22"/>
  <c r="DP41" i="22"/>
  <c r="DU41" i="22"/>
  <c r="DO41" i="22"/>
  <c r="DT49" i="22"/>
  <c r="DN49" i="22"/>
  <c r="DS49" i="22"/>
  <c r="DR49" i="22"/>
  <c r="DQ49" i="22"/>
  <c r="DV49" i="22"/>
  <c r="DQ145" i="22"/>
  <c r="DV145" i="22"/>
  <c r="DT145" i="22"/>
  <c r="DU145" i="22"/>
  <c r="DO145" i="22"/>
  <c r="DN145" i="22"/>
  <c r="DP145" i="22"/>
  <c r="DO60" i="22"/>
  <c r="DN60" i="22"/>
  <c r="DS60" i="22"/>
  <c r="DQ60" i="22"/>
  <c r="DR60" i="22"/>
  <c r="DP60" i="22"/>
  <c r="DU60" i="22"/>
  <c r="DQ43" i="22"/>
  <c r="DV43" i="22"/>
  <c r="DP43" i="22"/>
  <c r="DU43" i="22"/>
  <c r="DO43" i="22"/>
  <c r="DT43" i="22"/>
  <c r="DN43" i="22"/>
  <c r="DS43" i="22"/>
  <c r="DR26" i="22"/>
  <c r="DP26" i="22"/>
  <c r="DU26" i="22"/>
  <c r="DV26" i="22"/>
  <c r="DT26" i="22"/>
  <c r="DO26" i="22"/>
  <c r="DV40" i="22"/>
  <c r="DT40" i="22"/>
  <c r="DO40" i="22"/>
  <c r="DN40" i="22"/>
  <c r="DS40" i="22"/>
  <c r="DQ40" i="22"/>
  <c r="CC128" i="22"/>
  <c r="CC63" i="22"/>
  <c r="CC134" i="22"/>
  <c r="CC90" i="22"/>
  <c r="CC74" i="22"/>
  <c r="CC58" i="22"/>
  <c r="CC26" i="22"/>
  <c r="CC140" i="22"/>
  <c r="DA140" i="22"/>
  <c r="CC56" i="22"/>
  <c r="DA56" i="22"/>
  <c r="CC40" i="22"/>
  <c r="DA40" i="22"/>
  <c r="CC32" i="22"/>
  <c r="DA32" i="22"/>
  <c r="CC143" i="22"/>
  <c r="DA143" i="22"/>
  <c r="CC79" i="22"/>
  <c r="DA79" i="22"/>
  <c r="CC121" i="22"/>
  <c r="CC97" i="22"/>
  <c r="DA97" i="22"/>
  <c r="CC123" i="22"/>
  <c r="CC144" i="22"/>
  <c r="CC108" i="22"/>
  <c r="FI108" i="22" s="1"/>
  <c r="CC80" i="22"/>
  <c r="CC87" i="22"/>
  <c r="DA87" i="22"/>
  <c r="CC110" i="22"/>
  <c r="DA110" i="22"/>
  <c r="CC124" i="22"/>
  <c r="CC60" i="22"/>
  <c r="CC131" i="22"/>
  <c r="FI131" i="22" s="1"/>
  <c r="CC149" i="22"/>
  <c r="DA149" i="22"/>
  <c r="CC105" i="22"/>
  <c r="DA105" i="22"/>
  <c r="CC85" i="22"/>
  <c r="DA85" i="22"/>
  <c r="CC57" i="22"/>
  <c r="DA57" i="22"/>
  <c r="CC49" i="22"/>
  <c r="DA49" i="22"/>
  <c r="CC33" i="22"/>
  <c r="DA33" i="22"/>
  <c r="CC77" i="22"/>
  <c r="BQ52" i="22"/>
  <c r="BQ119" i="22"/>
  <c r="BQ88" i="22"/>
  <c r="BQ139" i="22"/>
  <c r="BQ96" i="22"/>
  <c r="BQ46" i="22"/>
  <c r="BQ103" i="22"/>
  <c r="BQ42" i="22"/>
  <c r="BQ141" i="22"/>
  <c r="BQ101" i="22"/>
  <c r="BQ92" i="22"/>
  <c r="BQ83" i="22"/>
  <c r="DQ126" i="22"/>
  <c r="DS126" i="22"/>
  <c r="DN126" i="22"/>
  <c r="DA77" i="22"/>
  <c r="DA61" i="22"/>
  <c r="DS67" i="22"/>
  <c r="DN67" i="22"/>
  <c r="DT67" i="22"/>
  <c r="DU122" i="22"/>
  <c r="DP122" i="22"/>
  <c r="DR122" i="22"/>
  <c r="DO90" i="22"/>
  <c r="DU62" i="22"/>
  <c r="DP62" i="22"/>
  <c r="DR62" i="22"/>
  <c r="DV151" i="22"/>
  <c r="DQ151" i="22"/>
  <c r="DS151" i="22"/>
  <c r="DV53" i="22"/>
  <c r="DQ53" i="22"/>
  <c r="DO132" i="22"/>
  <c r="DU108" i="22"/>
  <c r="DP108" i="22"/>
  <c r="DR108" i="22"/>
  <c r="DO84" i="22"/>
  <c r="DU68" i="22"/>
  <c r="DP68" i="22"/>
  <c r="DR68" i="22"/>
  <c r="DO48" i="22"/>
  <c r="DU136" i="22"/>
  <c r="DP136" i="22"/>
  <c r="DR136" i="22"/>
  <c r="DO66" i="22"/>
  <c r="DV133" i="22"/>
  <c r="DP133" i="22"/>
  <c r="DS69" i="22"/>
  <c r="DT69" i="22"/>
  <c r="DU119" i="22"/>
  <c r="DS103" i="22"/>
  <c r="DT103" i="22"/>
  <c r="DQ87" i="22"/>
  <c r="DR51" i="22"/>
  <c r="DA121" i="22"/>
  <c r="DT58" i="22"/>
  <c r="DP142" i="22"/>
  <c r="DT148" i="22"/>
  <c r="DQ148" i="22"/>
  <c r="DS104" i="22"/>
  <c r="DR64" i="22"/>
  <c r="DQ112" i="22"/>
  <c r="DR112" i="22"/>
  <c r="DO70" i="22"/>
  <c r="DV113" i="22"/>
  <c r="DS115" i="22"/>
  <c r="DO146" i="22"/>
  <c r="DP49" i="22"/>
  <c r="DU130" i="22"/>
  <c r="DU116" i="22"/>
  <c r="DS107" i="22"/>
  <c r="DR40" i="22"/>
  <c r="DO86" i="22"/>
  <c r="DO129" i="22"/>
  <c r="DR81" i="22"/>
  <c r="DR99" i="22"/>
  <c r="DN52" i="22"/>
  <c r="DR97" i="22"/>
  <c r="DU55" i="22"/>
  <c r="DR43" i="22"/>
  <c r="DO35" i="22"/>
  <c r="E317" i="33" s="1"/>
  <c r="DA58" i="22"/>
  <c r="DN26" i="22"/>
  <c r="DR83" i="22"/>
  <c r="DR110" i="22"/>
  <c r="DR76" i="22"/>
  <c r="DR149" i="22"/>
  <c r="DP101" i="22"/>
  <c r="DO135" i="22"/>
  <c r="DT147" i="22"/>
  <c r="DT91" i="22"/>
  <c r="DO98" i="22"/>
  <c r="DR73" i="22"/>
  <c r="DQ73" i="22"/>
  <c r="DV73" i="22"/>
  <c r="DP73" i="22"/>
  <c r="DU73" i="22"/>
  <c r="DO73" i="22"/>
  <c r="DV38" i="22"/>
  <c r="DT38" i="22"/>
  <c r="DO38" i="22"/>
  <c r="DN38" i="22"/>
  <c r="DS38" i="22"/>
  <c r="DQ38" i="22"/>
  <c r="CC43" i="22"/>
  <c r="CC86" i="22"/>
  <c r="CC89" i="22"/>
  <c r="DA89" i="22"/>
  <c r="CC147" i="22"/>
  <c r="DA147" i="22"/>
  <c r="CC114" i="22"/>
  <c r="CC107" i="22"/>
  <c r="DA107" i="22"/>
  <c r="CC129" i="22"/>
  <c r="DA129" i="22"/>
  <c r="BQ97" i="22"/>
  <c r="BQ145" i="22"/>
  <c r="BQ67" i="22"/>
  <c r="BQ127" i="22"/>
  <c r="BQ54" i="22"/>
  <c r="BQ144" i="22"/>
  <c r="BQ38" i="22"/>
  <c r="DT62" i="22"/>
  <c r="DV68" i="22"/>
  <c r="DS48" i="22"/>
  <c r="DS66" i="22"/>
  <c r="DS51" i="22"/>
  <c r="DT51" i="22"/>
  <c r="DN79" i="22"/>
  <c r="DU47" i="22"/>
  <c r="DR38" i="22"/>
  <c r="AT94" i="22"/>
  <c r="DV94" i="22"/>
  <c r="DT94" i="22"/>
  <c r="DO94" i="22"/>
  <c r="DN94" i="22"/>
  <c r="DS94" i="22"/>
  <c r="DQ94" i="22"/>
  <c r="DR118" i="22"/>
  <c r="DP118" i="22"/>
  <c r="DU118" i="22"/>
  <c r="DV118" i="22"/>
  <c r="DT118" i="22"/>
  <c r="AT139" i="22"/>
  <c r="DT139" i="22"/>
  <c r="DN139" i="22"/>
  <c r="DS139" i="22"/>
  <c r="DR139" i="22"/>
  <c r="DQ139" i="22"/>
  <c r="DV139" i="22"/>
  <c r="DP75" i="22"/>
  <c r="DU75" i="22"/>
  <c r="DO75" i="22"/>
  <c r="DT75" i="22"/>
  <c r="DN75" i="22"/>
  <c r="DS75" i="22"/>
  <c r="DT137" i="22"/>
  <c r="DN137" i="22"/>
  <c r="DS137" i="22"/>
  <c r="DR137" i="22"/>
  <c r="DQ137" i="22"/>
  <c r="DV137" i="22"/>
  <c r="DO138" i="22"/>
  <c r="DN138" i="22"/>
  <c r="DS138" i="22"/>
  <c r="DQ138" i="22"/>
  <c r="DR138" i="22"/>
  <c r="DP138" i="22"/>
  <c r="DU138" i="22"/>
  <c r="AT65" i="22"/>
  <c r="DR65" i="22"/>
  <c r="DQ65" i="22"/>
  <c r="DV65" i="22"/>
  <c r="DT95" i="22"/>
  <c r="DN95" i="22"/>
  <c r="DS95" i="22"/>
  <c r="DR95" i="22"/>
  <c r="DQ95" i="22"/>
  <c r="DV95" i="22"/>
  <c r="DO144" i="22"/>
  <c r="DR144" i="22"/>
  <c r="DS144" i="22"/>
  <c r="DQ144" i="22"/>
  <c r="DV144" i="22"/>
  <c r="DP144" i="22"/>
  <c r="DU144" i="22"/>
  <c r="AT106" i="22"/>
  <c r="F102" i="35" s="1"/>
  <c r="DN106" i="22"/>
  <c r="DS106" i="22"/>
  <c r="DQ106" i="22"/>
  <c r="DR106" i="22"/>
  <c r="DP106" i="22"/>
  <c r="DU106" i="22"/>
  <c r="DV106" i="22"/>
  <c r="DT106" i="22"/>
  <c r="DT93" i="22"/>
  <c r="DN93" i="22"/>
  <c r="DS93" i="22"/>
  <c r="DR93" i="22"/>
  <c r="AT57" i="22"/>
  <c r="F53" i="35" s="1"/>
  <c r="DR57" i="22"/>
  <c r="DQ57" i="22"/>
  <c r="DV57" i="22"/>
  <c r="DP57" i="22"/>
  <c r="DU57" i="22"/>
  <c r="DO57" i="22"/>
  <c r="DQ127" i="22"/>
  <c r="DV127" i="22"/>
  <c r="DP127" i="22"/>
  <c r="DU127" i="22"/>
  <c r="DO127" i="22"/>
  <c r="DT127" i="22"/>
  <c r="DN127" i="22"/>
  <c r="DS127" i="22"/>
  <c r="AT141" i="22"/>
  <c r="DP141" i="22"/>
  <c r="DU141" i="22"/>
  <c r="DO141" i="22"/>
  <c r="DT141" i="22"/>
  <c r="DN141" i="22"/>
  <c r="DS141" i="22"/>
  <c r="DR141" i="22"/>
  <c r="DR85" i="22"/>
  <c r="DQ85" i="22"/>
  <c r="DV85" i="22"/>
  <c r="DR39" i="22"/>
  <c r="DQ39" i="22"/>
  <c r="DV39" i="22"/>
  <c r="DP39" i="22"/>
  <c r="DU39" i="22"/>
  <c r="DO39" i="22"/>
  <c r="DR32" i="22"/>
  <c r="DP32" i="22"/>
  <c r="DU32" i="22"/>
  <c r="DV32" i="22"/>
  <c r="DT32" i="22"/>
  <c r="DO32" i="22"/>
  <c r="CC66" i="22"/>
  <c r="DA66" i="22"/>
  <c r="CC136" i="22"/>
  <c r="DA136" i="22"/>
  <c r="CC68" i="22"/>
  <c r="DA68" i="22"/>
  <c r="CC103" i="22"/>
  <c r="CC47" i="22"/>
  <c r="DA47" i="22"/>
  <c r="CC39" i="22"/>
  <c r="DA39" i="22"/>
  <c r="CC146" i="22"/>
  <c r="DA146" i="22"/>
  <c r="CC130" i="22"/>
  <c r="DA130" i="22"/>
  <c r="CC94" i="22"/>
  <c r="CC70" i="22"/>
  <c r="CC42" i="22"/>
  <c r="DA42" i="22"/>
  <c r="CC116" i="22"/>
  <c r="DA116" i="22"/>
  <c r="CC141" i="22"/>
  <c r="DA141" i="22"/>
  <c r="CC125" i="22"/>
  <c r="DA125" i="22"/>
  <c r="CC101" i="22"/>
  <c r="CC81" i="22"/>
  <c r="CC45" i="22"/>
  <c r="CC75" i="22"/>
  <c r="CC102" i="22"/>
  <c r="CC64" i="22"/>
  <c r="CC111" i="22"/>
  <c r="DA111" i="22"/>
  <c r="CC67" i="22"/>
  <c r="CC35" i="22"/>
  <c r="C331" i="33" s="1"/>
  <c r="CC126" i="22"/>
  <c r="CC106" i="22"/>
  <c r="DA106" i="22"/>
  <c r="CC62" i="22"/>
  <c r="CC38" i="22"/>
  <c r="CC132" i="22"/>
  <c r="DA132" i="22"/>
  <c r="CC76" i="22"/>
  <c r="DA76" i="22"/>
  <c r="CC44" i="22"/>
  <c r="DA44" i="22"/>
  <c r="CC71" i="22"/>
  <c r="DA71" i="22"/>
  <c r="CC73" i="22"/>
  <c r="DA73" i="22"/>
  <c r="BQ134" i="22"/>
  <c r="BQ74" i="22"/>
  <c r="BQ26" i="22"/>
  <c r="BQ140" i="22"/>
  <c r="BQ40" i="22"/>
  <c r="BQ143" i="22"/>
  <c r="BQ121" i="22"/>
  <c r="BQ80" i="22"/>
  <c r="BQ75" i="22"/>
  <c r="BQ122" i="22"/>
  <c r="BQ60" i="22"/>
  <c r="BQ131" i="22"/>
  <c r="BQ93" i="22"/>
  <c r="BQ49" i="22"/>
  <c r="BQ77" i="22"/>
  <c r="BQ95" i="22"/>
  <c r="BQ29" i="22"/>
  <c r="C791" i="33" s="1"/>
  <c r="BQ138" i="22"/>
  <c r="BQ86" i="22"/>
  <c r="BQ148" i="22"/>
  <c r="BQ151" i="22"/>
  <c r="BQ137" i="22"/>
  <c r="BQ89" i="22"/>
  <c r="BQ87" i="22"/>
  <c r="BQ149" i="22"/>
  <c r="BQ33" i="22"/>
  <c r="BQ35" i="22"/>
  <c r="BQ78" i="22"/>
  <c r="AI150" i="22"/>
  <c r="DU150" i="22"/>
  <c r="DO150" i="22"/>
  <c r="DS150" i="22"/>
  <c r="DR150" i="22"/>
  <c r="DP150" i="22"/>
  <c r="DA67" i="22"/>
  <c r="DA46" i="22"/>
  <c r="DA64" i="22"/>
  <c r="DA60" i="22"/>
  <c r="DA101" i="22"/>
  <c r="DA81" i="22"/>
  <c r="DO67" i="22"/>
  <c r="DU67" i="22"/>
  <c r="DP67" i="22"/>
  <c r="DQ122" i="22"/>
  <c r="DS122" i="22"/>
  <c r="DN122" i="22"/>
  <c r="DT90" i="22"/>
  <c r="DV90" i="22"/>
  <c r="DQ62" i="22"/>
  <c r="DS62" i="22"/>
  <c r="DN62" i="22"/>
  <c r="DR151" i="22"/>
  <c r="DO151" i="22"/>
  <c r="DR53" i="22"/>
  <c r="DT132" i="22"/>
  <c r="DV132" i="22"/>
  <c r="DQ108" i="22"/>
  <c r="DS108" i="22"/>
  <c r="DN108" i="22"/>
  <c r="DT84" i="22"/>
  <c r="DV84" i="22"/>
  <c r="DQ68" i="22"/>
  <c r="DS68" i="22"/>
  <c r="DN68" i="22"/>
  <c r="DT48" i="22"/>
  <c r="DV48" i="22"/>
  <c r="DQ136" i="22"/>
  <c r="DS136" i="22"/>
  <c r="DN136" i="22"/>
  <c r="DT66" i="22"/>
  <c r="DS117" i="22"/>
  <c r="DT117" i="22"/>
  <c r="DQ93" i="22"/>
  <c r="DR69" i="22"/>
  <c r="DS143" i="22"/>
  <c r="DQ119" i="22"/>
  <c r="DR103" i="22"/>
  <c r="DN51" i="22"/>
  <c r="DS109" i="22"/>
  <c r="DQ118" i="22"/>
  <c r="DN118" i="22"/>
  <c r="DU142" i="22"/>
  <c r="DO148" i="22"/>
  <c r="DT64" i="22"/>
  <c r="DN112" i="22"/>
  <c r="DO65" i="22"/>
  <c r="DT65" i="22"/>
  <c r="DO115" i="22"/>
  <c r="DT115" i="22"/>
  <c r="DQ75" i="22"/>
  <c r="DS85" i="22"/>
  <c r="DO49" i="22"/>
  <c r="DO72" i="22"/>
  <c r="DS73" i="22"/>
  <c r="DQ150" i="22"/>
  <c r="DU40" i="22"/>
  <c r="DN32" i="22"/>
  <c r="DU129" i="22"/>
  <c r="DU139" i="22"/>
  <c r="DP47" i="22"/>
  <c r="DQ52" i="22"/>
  <c r="DU137" i="22"/>
  <c r="DR127" i="22"/>
  <c r="DV29" i="22"/>
  <c r="DA134" i="22"/>
  <c r="DA86" i="22"/>
  <c r="DQ26" i="22"/>
  <c r="DA45" i="22"/>
  <c r="DP123" i="22"/>
  <c r="DU110" i="22"/>
  <c r="DP120" i="22"/>
  <c r="DO101" i="22"/>
  <c r="DP95" i="22"/>
  <c r="DV138" i="22"/>
  <c r="DP89" i="22"/>
  <c r="DS145" i="22"/>
  <c r="DV141" i="22"/>
  <c r="DT41" i="22"/>
  <c r="DR94" i="22"/>
  <c r="DO106" i="22"/>
  <c r="DT57" i="22"/>
  <c r="DS91" i="22"/>
  <c r="DA123" i="22"/>
  <c r="DR79" i="22"/>
  <c r="DQ79" i="22"/>
  <c r="DV79" i="22"/>
  <c r="DP79" i="22"/>
  <c r="DU79" i="22"/>
  <c r="DO79" i="22"/>
  <c r="DQ77" i="22"/>
  <c r="DV77" i="22"/>
  <c r="DP77" i="22"/>
  <c r="DU77" i="22"/>
  <c r="DO77" i="22"/>
  <c r="DT77" i="22"/>
  <c r="DN77" i="22"/>
  <c r="DS77" i="22"/>
  <c r="DN46" i="22"/>
  <c r="DS46" i="22"/>
  <c r="DQ46" i="22"/>
  <c r="DR46" i="22"/>
  <c r="DP46" i="22"/>
  <c r="DU46" i="22"/>
  <c r="DV46" i="22"/>
  <c r="DT46" i="22"/>
  <c r="DQ33" i="22"/>
  <c r="DV33" i="22"/>
  <c r="DP33" i="22"/>
  <c r="DU33" i="22"/>
  <c r="DO33" i="22"/>
  <c r="DT33" i="22"/>
  <c r="DS33" i="22"/>
  <c r="DO42" i="22"/>
  <c r="DN42" i="22"/>
  <c r="DS42" i="22"/>
  <c r="DQ42" i="22"/>
  <c r="DR42" i="22"/>
  <c r="DP42" i="22"/>
  <c r="DU42" i="22"/>
  <c r="DO44" i="22"/>
  <c r="DN44" i="22"/>
  <c r="DS44" i="22"/>
  <c r="DQ44" i="22"/>
  <c r="DR44" i="22"/>
  <c r="DP44" i="22"/>
  <c r="DU44" i="22"/>
  <c r="CC100" i="22"/>
  <c r="CC127" i="22"/>
  <c r="DA127" i="22"/>
  <c r="CC29" i="22"/>
  <c r="C123" i="33" s="1"/>
  <c r="CC138" i="22"/>
  <c r="DA138" i="22"/>
  <c r="CC54" i="22"/>
  <c r="CC84" i="22"/>
  <c r="DA84" i="22"/>
  <c r="CC137" i="22"/>
  <c r="CC65" i="22"/>
  <c r="CC51" i="22"/>
  <c r="CC59" i="22"/>
  <c r="CC78" i="22"/>
  <c r="CC72" i="22"/>
  <c r="BQ58" i="22"/>
  <c r="BQ56" i="22"/>
  <c r="BQ79" i="22"/>
  <c r="BQ84" i="22"/>
  <c r="BQ109" i="22"/>
  <c r="BQ65" i="22"/>
  <c r="BQ104" i="22"/>
  <c r="DA51" i="22"/>
  <c r="DQ90" i="22"/>
  <c r="DN90" i="22"/>
  <c r="DQ84" i="22"/>
  <c r="DU148" i="22"/>
  <c r="DU64" i="22"/>
  <c r="DU112" i="22"/>
  <c r="DV44" i="22"/>
  <c r="DA54" i="22"/>
  <c r="DT135" i="22"/>
  <c r="DN135" i="22"/>
  <c r="DS135" i="22"/>
  <c r="DR135" i="22"/>
  <c r="DQ135" i="22"/>
  <c r="DV135" i="22"/>
  <c r="AT59" i="22"/>
  <c r="DQ59" i="22"/>
  <c r="DV59" i="22"/>
  <c r="DP59" i="22"/>
  <c r="DU59" i="22"/>
  <c r="DO59" i="22"/>
  <c r="DT59" i="22"/>
  <c r="DN59" i="22"/>
  <c r="DS59" i="22"/>
  <c r="AT143" i="22"/>
  <c r="DQ143" i="22"/>
  <c r="DV143" i="22"/>
  <c r="DP143" i="22"/>
  <c r="DU143" i="22"/>
  <c r="DO143" i="22"/>
  <c r="DP146" i="22"/>
  <c r="DV146" i="22"/>
  <c r="DN146" i="22"/>
  <c r="DR146" i="22"/>
  <c r="DQ63" i="22"/>
  <c r="DV63" i="22"/>
  <c r="DP63" i="22"/>
  <c r="DU63" i="22"/>
  <c r="DO63" i="22"/>
  <c r="DT63" i="22"/>
  <c r="DN63" i="22"/>
  <c r="DS63" i="22"/>
  <c r="DQ109" i="22"/>
  <c r="DV109" i="22"/>
  <c r="DP109" i="22"/>
  <c r="DU109" i="22"/>
  <c r="DO109" i="22"/>
  <c r="BR68" i="22"/>
  <c r="AT131" i="22"/>
  <c r="DP131" i="22"/>
  <c r="DU131" i="22"/>
  <c r="DO131" i="22"/>
  <c r="DT131" i="22"/>
  <c r="DN131" i="22"/>
  <c r="DS131" i="22"/>
  <c r="DR131" i="22"/>
  <c r="BR48" i="22"/>
  <c r="AT142" i="22"/>
  <c r="DO142" i="22"/>
  <c r="DN142" i="22"/>
  <c r="DS142" i="22"/>
  <c r="DQ142" i="22"/>
  <c r="AT76" i="22"/>
  <c r="DV76" i="22"/>
  <c r="DT76" i="22"/>
  <c r="DO76" i="22"/>
  <c r="DN76" i="22"/>
  <c r="DS76" i="22"/>
  <c r="DQ76" i="22"/>
  <c r="AT74" i="22"/>
  <c r="DN74" i="22"/>
  <c r="DS74" i="22"/>
  <c r="DQ74" i="22"/>
  <c r="DR74" i="22"/>
  <c r="DP74" i="22"/>
  <c r="DU74" i="22"/>
  <c r="DV74" i="22"/>
  <c r="DT74" i="22"/>
  <c r="DR100" i="22"/>
  <c r="DP100" i="22"/>
  <c r="DU100" i="22"/>
  <c r="DV100" i="22"/>
  <c r="DT100" i="22"/>
  <c r="DO100" i="22"/>
  <c r="DR54" i="22"/>
  <c r="DP54" i="22"/>
  <c r="DU54" i="22"/>
  <c r="DV54" i="22"/>
  <c r="DT54" i="22"/>
  <c r="DO54" i="22"/>
  <c r="AT50" i="22"/>
  <c r="DO50" i="22"/>
  <c r="DN50" i="22"/>
  <c r="DS50" i="22"/>
  <c r="DQ50" i="22"/>
  <c r="DR50" i="22"/>
  <c r="DP50" i="22"/>
  <c r="DU50" i="22"/>
  <c r="DR104" i="22"/>
  <c r="DP104" i="22"/>
  <c r="DU104" i="22"/>
  <c r="DV104" i="22"/>
  <c r="DT104" i="22"/>
  <c r="DV88" i="22"/>
  <c r="DT88" i="22"/>
  <c r="DO88" i="22"/>
  <c r="DN88" i="22"/>
  <c r="DS88" i="22"/>
  <c r="DQ88" i="22"/>
  <c r="DN124" i="22"/>
  <c r="DS124" i="22"/>
  <c r="DQ124" i="22"/>
  <c r="DR124" i="22"/>
  <c r="DP124" i="22"/>
  <c r="DU124" i="22"/>
  <c r="DV124" i="22"/>
  <c r="DT124" i="22"/>
  <c r="DN96" i="22"/>
  <c r="DS96" i="22"/>
  <c r="DQ96" i="22"/>
  <c r="DR96" i="22"/>
  <c r="DP96" i="22"/>
  <c r="DU96" i="22"/>
  <c r="DV96" i="22"/>
  <c r="DT96" i="22"/>
  <c r="DN92" i="22"/>
  <c r="DS92" i="22"/>
  <c r="DQ92" i="22"/>
  <c r="DR92" i="22"/>
  <c r="DP92" i="22"/>
  <c r="DU92" i="22"/>
  <c r="DV92" i="22"/>
  <c r="DT92" i="22"/>
  <c r="DP113" i="22"/>
  <c r="DU113" i="22"/>
  <c r="DO113" i="22"/>
  <c r="DT113" i="22"/>
  <c r="DN113" i="22"/>
  <c r="DS113" i="22"/>
  <c r="AU111" i="22"/>
  <c r="G107" i="35" s="1"/>
  <c r="DQ111" i="22"/>
  <c r="DV111" i="22"/>
  <c r="DP111" i="22"/>
  <c r="DU111" i="22"/>
  <c r="DO111" i="22"/>
  <c r="DT111" i="22"/>
  <c r="DN111" i="22"/>
  <c r="DS111" i="22"/>
  <c r="DP121" i="22"/>
  <c r="DU121" i="22"/>
  <c r="DO121" i="22"/>
  <c r="DT121" i="22"/>
  <c r="DN121" i="22"/>
  <c r="DS121" i="22"/>
  <c r="DR121" i="22"/>
  <c r="DR107" i="22"/>
  <c r="DQ107" i="22"/>
  <c r="DV107" i="22"/>
  <c r="DP107" i="22"/>
  <c r="DU107" i="22"/>
  <c r="DO107" i="22"/>
  <c r="DO102" i="22"/>
  <c r="DN102" i="22"/>
  <c r="DS102" i="22"/>
  <c r="DQ102" i="22"/>
  <c r="DR102" i="22"/>
  <c r="DP102" i="22"/>
  <c r="DU102" i="22"/>
  <c r="DN56" i="22"/>
  <c r="DS56" i="22"/>
  <c r="DQ56" i="22"/>
  <c r="DR56" i="22"/>
  <c r="DP56" i="22"/>
  <c r="DU56" i="22"/>
  <c r="DV56" i="22"/>
  <c r="DT56" i="22"/>
  <c r="DN134" i="22"/>
  <c r="DS134" i="22"/>
  <c r="DQ134" i="22"/>
  <c r="DR134" i="22"/>
  <c r="DP134" i="22"/>
  <c r="DU134" i="22"/>
  <c r="DV134" i="22"/>
  <c r="DT134" i="22"/>
  <c r="DT133" i="22"/>
  <c r="DN133" i="22"/>
  <c r="DS133" i="22"/>
  <c r="DR133" i="22"/>
  <c r="DO58" i="22"/>
  <c r="DN58" i="22"/>
  <c r="DS58" i="22"/>
  <c r="DQ58" i="22"/>
  <c r="DT87" i="22"/>
  <c r="DN87" i="22"/>
  <c r="DS87" i="22"/>
  <c r="DR87" i="22"/>
  <c r="AT61" i="22"/>
  <c r="DT61" i="22"/>
  <c r="DN61" i="22"/>
  <c r="DS61" i="22"/>
  <c r="DR61" i="22"/>
  <c r="DQ61" i="22"/>
  <c r="DV61" i="22"/>
  <c r="BR67" i="22"/>
  <c r="BF80" i="22"/>
  <c r="Q76" i="35" s="1"/>
  <c r="DR80" i="22"/>
  <c r="DP80" i="22"/>
  <c r="DU80" i="22"/>
  <c r="DV80" i="22"/>
  <c r="DT80" i="22"/>
  <c r="DO80" i="22"/>
  <c r="BF128" i="22"/>
  <c r="Q124" i="35" s="1"/>
  <c r="DO128" i="22"/>
  <c r="DN128" i="22"/>
  <c r="DS128" i="22"/>
  <c r="DQ128" i="22"/>
  <c r="DR128" i="22"/>
  <c r="DP128" i="22"/>
  <c r="DU128" i="22"/>
  <c r="DR66" i="22"/>
  <c r="DV66" i="22"/>
  <c r="AH70" i="22"/>
  <c r="DN70" i="22"/>
  <c r="DS70" i="22"/>
  <c r="DQ70" i="22"/>
  <c r="DR70" i="22"/>
  <c r="DP70" i="22"/>
  <c r="DU70" i="22"/>
  <c r="AU45" i="22"/>
  <c r="DP45" i="22"/>
  <c r="DU45" i="22"/>
  <c r="DO45" i="22"/>
  <c r="DT45" i="22"/>
  <c r="DN45" i="22"/>
  <c r="DS45" i="22"/>
  <c r="DR45" i="22"/>
  <c r="DQ105" i="22"/>
  <c r="DV105" i="22"/>
  <c r="DP105" i="22"/>
  <c r="DU105" i="22"/>
  <c r="DO105" i="22"/>
  <c r="DT105" i="22"/>
  <c r="DN105" i="22"/>
  <c r="DS105" i="22"/>
  <c r="DN114" i="22"/>
  <c r="DS114" i="22"/>
  <c r="DQ114" i="22"/>
  <c r="DR114" i="22"/>
  <c r="DP114" i="22"/>
  <c r="DU114" i="22"/>
  <c r="DV114" i="22"/>
  <c r="DT114" i="22"/>
  <c r="DT35" i="22"/>
  <c r="J317" i="33" s="1"/>
  <c r="DN35" i="22"/>
  <c r="D317" i="33" s="1"/>
  <c r="DS35" i="22"/>
  <c r="I317" i="33" s="1"/>
  <c r="DR35" i="22"/>
  <c r="H317" i="33" s="1"/>
  <c r="DQ35" i="22"/>
  <c r="G317" i="33" s="1"/>
  <c r="DV35" i="22"/>
  <c r="L317" i="33" s="1"/>
  <c r="CC52" i="22"/>
  <c r="DA52" i="22"/>
  <c r="CC119" i="22"/>
  <c r="DA119" i="22"/>
  <c r="CC55" i="22"/>
  <c r="DA55" i="22"/>
  <c r="CC150" i="22"/>
  <c r="CC142" i="22"/>
  <c r="DA142" i="22"/>
  <c r="CC98" i="22"/>
  <c r="DA98" i="22"/>
  <c r="CC82" i="22"/>
  <c r="DA82" i="22"/>
  <c r="CC50" i="22"/>
  <c r="DA50" i="22"/>
  <c r="CC112" i="22"/>
  <c r="DA112" i="22"/>
  <c r="CC48" i="22"/>
  <c r="DA48" i="22"/>
  <c r="CC115" i="22"/>
  <c r="DA115" i="22"/>
  <c r="CC133" i="22"/>
  <c r="CC117" i="22"/>
  <c r="DA117" i="22"/>
  <c r="CC91" i="22"/>
  <c r="DA91" i="22"/>
  <c r="CC120" i="22"/>
  <c r="DA120" i="22"/>
  <c r="CC88" i="22"/>
  <c r="DA88" i="22"/>
  <c r="CC139" i="22"/>
  <c r="CC122" i="22"/>
  <c r="CC96" i="22"/>
  <c r="CC135" i="22"/>
  <c r="DA135" i="22"/>
  <c r="CC99" i="22"/>
  <c r="CC145" i="22"/>
  <c r="DA145" i="22"/>
  <c r="CC93" i="22"/>
  <c r="DA93" i="22"/>
  <c r="CC69" i="22"/>
  <c r="DA69" i="22"/>
  <c r="CC53" i="22"/>
  <c r="C279" i="33" s="1"/>
  <c r="DA53" i="22"/>
  <c r="C278" i="33" s="1"/>
  <c r="CC41" i="22"/>
  <c r="DA41" i="22"/>
  <c r="CC25" i="22"/>
  <c r="C575" i="33" s="1"/>
  <c r="CC83" i="22"/>
  <c r="DA83" i="22"/>
  <c r="BQ98" i="22"/>
  <c r="BQ112" i="22"/>
  <c r="BQ115" i="22"/>
  <c r="BQ117" i="22"/>
  <c r="BQ110" i="22"/>
  <c r="BQ99" i="22"/>
  <c r="BQ41" i="22"/>
  <c r="BQ136" i="22"/>
  <c r="BQ47" i="22"/>
  <c r="BQ116" i="22"/>
  <c r="BQ125" i="22"/>
  <c r="BQ81" i="22"/>
  <c r="BQ64" i="22"/>
  <c r="DA139" i="22"/>
  <c r="DA75" i="22"/>
  <c r="DT126" i="22"/>
  <c r="DA114" i="22"/>
  <c r="DV67" i="22"/>
  <c r="DQ67" i="22"/>
  <c r="DU90" i="22"/>
  <c r="DP90" i="22"/>
  <c r="DN151" i="22"/>
  <c r="DS53" i="22"/>
  <c r="DN53" i="22"/>
  <c r="D265" i="33" s="1"/>
  <c r="DU132" i="22"/>
  <c r="DP132" i="22"/>
  <c r="DU84" i="22"/>
  <c r="DP84" i="22"/>
  <c r="DO68" i="22"/>
  <c r="DU48" i="22"/>
  <c r="DP48" i="22"/>
  <c r="DR48" i="22"/>
  <c r="DU66" i="22"/>
  <c r="DP66" i="22"/>
  <c r="DQ133" i="22"/>
  <c r="DR117" i="22"/>
  <c r="DO93" i="22"/>
  <c r="DN69" i="22"/>
  <c r="DR143" i="22"/>
  <c r="DO119" i="22"/>
  <c r="DN103" i="22"/>
  <c r="DV87" i="22"/>
  <c r="DP87" i="22"/>
  <c r="DR109" i="22"/>
  <c r="DU58" i="22"/>
  <c r="DV58" i="22"/>
  <c r="DR142" i="22"/>
  <c r="DV148" i="22"/>
  <c r="DQ104" i="22"/>
  <c r="DN104" i="22"/>
  <c r="DP64" i="22"/>
  <c r="DP112" i="22"/>
  <c r="DQ113" i="22"/>
  <c r="DN65" i="22"/>
  <c r="DP65" i="22"/>
  <c r="DN115" i="22"/>
  <c r="DP115" i="22"/>
  <c r="DU146" i="22"/>
  <c r="DO85" i="22"/>
  <c r="DT85" i="22"/>
  <c r="DU49" i="22"/>
  <c r="DV45" i="22"/>
  <c r="DR33" i="22"/>
  <c r="DM152" i="22"/>
  <c r="DP130" i="22"/>
  <c r="DP116" i="22"/>
  <c r="DS79" i="22"/>
  <c r="DN73" i="22"/>
  <c r="DA59" i="22"/>
  <c r="DT150" i="22"/>
  <c r="DT44" i="22"/>
  <c r="DQ32" i="22"/>
  <c r="DV128" i="22"/>
  <c r="DN80" i="22"/>
  <c r="DO47" i="22"/>
  <c r="DT78" i="22"/>
  <c r="DP55" i="22"/>
  <c r="DA92" i="22"/>
  <c r="DT39" i="22"/>
  <c r="DQ29" i="22"/>
  <c r="DA90" i="22"/>
  <c r="DA70" i="22"/>
  <c r="DV42" i="22"/>
  <c r="DP38" i="22"/>
  <c r="DO123" i="22"/>
  <c r="DO82" i="22"/>
  <c r="DV50" i="22"/>
  <c r="DN54" i="22"/>
  <c r="DV131" i="22"/>
  <c r="DT144" i="22"/>
  <c r="DR120" i="22"/>
  <c r="DO56" i="22"/>
  <c r="DO149" i="22"/>
  <c r="DU101" i="22"/>
  <c r="DP61" i="22"/>
  <c r="DO95" i="22"/>
  <c r="DR59" i="22"/>
  <c r="DO89" i="22"/>
  <c r="DR145" i="22"/>
  <c r="DQ141" i="22"/>
  <c r="DA133" i="22"/>
  <c r="DR105" i="22"/>
  <c r="DS41" i="22"/>
  <c r="DN100" i="22"/>
  <c r="DU94" i="22"/>
  <c r="DP88" i="22"/>
  <c r="DS57" i="22"/>
  <c r="DN147" i="22"/>
  <c r="DN91" i="22"/>
  <c r="DO124" i="22"/>
  <c r="DA118" i="22"/>
  <c r="DT60" i="22"/>
  <c r="BI150" i="22"/>
  <c r="T146" i="35" s="1"/>
  <c r="AW150" i="22"/>
  <c r="I146" i="35" s="1"/>
  <c r="AV150" i="22"/>
  <c r="H146" i="35" s="1"/>
  <c r="BG150" i="22"/>
  <c r="R146" i="35" s="1"/>
  <c r="AU150" i="22"/>
  <c r="AK150" i="22"/>
  <c r="BH150" i="22"/>
  <c r="S146" i="35" s="1"/>
  <c r="AJ150" i="22"/>
  <c r="AX150" i="22"/>
  <c r="CO103" i="22"/>
  <c r="CP48" i="22"/>
  <c r="CO131" i="22"/>
  <c r="CO26" i="22"/>
  <c r="CO86" i="22"/>
  <c r="CO144" i="22"/>
  <c r="DY144" i="22" s="1"/>
  <c r="CO104" i="22"/>
  <c r="AU36" i="22"/>
  <c r="G32" i="35" s="1"/>
  <c r="CO139" i="22"/>
  <c r="DY139" i="22" s="1"/>
  <c r="CO38" i="22"/>
  <c r="CO54" i="22"/>
  <c r="CO33" i="22"/>
  <c r="C876" i="33" s="1"/>
  <c r="CO129" i="22"/>
  <c r="CO98" i="22"/>
  <c r="CO108" i="22"/>
  <c r="CO127" i="22"/>
  <c r="DY127" i="22" s="1"/>
  <c r="CO80" i="22"/>
  <c r="CO75" i="22"/>
  <c r="DY75" i="22" s="1"/>
  <c r="CO137" i="22"/>
  <c r="CO77" i="22"/>
  <c r="DY77" i="22" s="1"/>
  <c r="CO125" i="22"/>
  <c r="CO148" i="22"/>
  <c r="CO83" i="22"/>
  <c r="CO52" i="22"/>
  <c r="CO134" i="22"/>
  <c r="CO74" i="22"/>
  <c r="CO95" i="22"/>
  <c r="CO84" i="22"/>
  <c r="CO151" i="22"/>
  <c r="DY151" i="22" s="1"/>
  <c r="CO64" i="22"/>
  <c r="CO47" i="22"/>
  <c r="CO35" i="22"/>
  <c r="C338" i="33" s="1"/>
  <c r="CO81" i="22"/>
  <c r="CO36" i="22"/>
  <c r="CP67" i="22"/>
  <c r="CO99" i="22"/>
  <c r="CO140" i="22"/>
  <c r="CO79" i="22"/>
  <c r="CO109" i="22"/>
  <c r="CO136" i="22"/>
  <c r="DY136" i="22" s="1"/>
  <c r="CO107" i="22"/>
  <c r="DY107" i="22" s="1"/>
  <c r="CO149" i="22"/>
  <c r="DY149" i="22" s="1"/>
  <c r="CO56" i="22"/>
  <c r="CO97" i="22"/>
  <c r="CO46" i="22"/>
  <c r="CO42" i="22"/>
  <c r="BS31" i="22"/>
  <c r="CQ31" i="22"/>
  <c r="BZ28" i="22"/>
  <c r="CX28" i="22"/>
  <c r="BQ128" i="22"/>
  <c r="CO128" i="22"/>
  <c r="BQ142" i="22"/>
  <c r="CO142" i="22"/>
  <c r="BQ82" i="22"/>
  <c r="CO82" i="22"/>
  <c r="BQ50" i="22"/>
  <c r="CO50" i="22"/>
  <c r="BQ48" i="22"/>
  <c r="CO48" i="22"/>
  <c r="BQ133" i="22"/>
  <c r="CO133" i="22"/>
  <c r="BU31" i="22"/>
  <c r="CS31" i="22"/>
  <c r="BQ135" i="22"/>
  <c r="CO135" i="22"/>
  <c r="BQ105" i="22"/>
  <c r="CO105" i="22"/>
  <c r="BQ53" i="22"/>
  <c r="CO53" i="22"/>
  <c r="C286" i="33" s="1"/>
  <c r="BQ59" i="22"/>
  <c r="CO59" i="22"/>
  <c r="BQ44" i="22"/>
  <c r="CO44" i="22"/>
  <c r="BQ71" i="22"/>
  <c r="CO71" i="22"/>
  <c r="BQ113" i="22"/>
  <c r="CO113" i="22"/>
  <c r="BU30" i="22"/>
  <c r="CS30" i="22"/>
  <c r="BT28" i="22"/>
  <c r="CR28" i="22"/>
  <c r="BQ68" i="22"/>
  <c r="CO68" i="22"/>
  <c r="BQ39" i="22"/>
  <c r="CO39" i="22"/>
  <c r="BQ146" i="22"/>
  <c r="CO146" i="22"/>
  <c r="BQ94" i="22"/>
  <c r="CO94" i="22"/>
  <c r="BQ45" i="22"/>
  <c r="CO45" i="22"/>
  <c r="BS27" i="22"/>
  <c r="CQ27" i="22"/>
  <c r="BQ120" i="22"/>
  <c r="CO120" i="22"/>
  <c r="BQ124" i="22"/>
  <c r="CO124" i="22"/>
  <c r="BV30" i="22"/>
  <c r="CT30" i="22"/>
  <c r="BQ111" i="22"/>
  <c r="CO111" i="22"/>
  <c r="BQ126" i="22"/>
  <c r="CO126" i="22"/>
  <c r="CO34" i="22"/>
  <c r="BQ106" i="22"/>
  <c r="CO106" i="22"/>
  <c r="BQ73" i="22"/>
  <c r="CO73" i="22"/>
  <c r="BR28" i="22"/>
  <c r="CP28" i="22"/>
  <c r="BX28" i="22"/>
  <c r="CV28" i="22"/>
  <c r="AT126" i="22"/>
  <c r="F122" i="35" s="1"/>
  <c r="AH126" i="22"/>
  <c r="BF126" i="22"/>
  <c r="Q122" i="35" s="1"/>
  <c r="CO96" i="22"/>
  <c r="CO101" i="22"/>
  <c r="CO141" i="22"/>
  <c r="CO88" i="22"/>
  <c r="DY88" i="22" s="1"/>
  <c r="BY30" i="22"/>
  <c r="CW30" i="22"/>
  <c r="BQ66" i="22"/>
  <c r="CO66" i="22"/>
  <c r="BQ76" i="22"/>
  <c r="CO76" i="22"/>
  <c r="BR27" i="22"/>
  <c r="CP27" i="22"/>
  <c r="BQ123" i="22"/>
  <c r="CO123" i="22"/>
  <c r="BZ30" i="22"/>
  <c r="CX30" i="22"/>
  <c r="BQ102" i="22"/>
  <c r="CO102" i="22"/>
  <c r="BQ57" i="22"/>
  <c r="CO57" i="22"/>
  <c r="BT30" i="22"/>
  <c r="CR30" i="22"/>
  <c r="BU28" i="22"/>
  <c r="CS28" i="22"/>
  <c r="CO117" i="22"/>
  <c r="BQ63" i="22"/>
  <c r="CO63" i="22"/>
  <c r="BQ85" i="22"/>
  <c r="CO85" i="22"/>
  <c r="BR31" i="22"/>
  <c r="CP31" i="22"/>
  <c r="BW28" i="22"/>
  <c r="CU28" i="22"/>
  <c r="BQ130" i="22"/>
  <c r="CO130" i="22"/>
  <c r="BQ70" i="22"/>
  <c r="CO70" i="22"/>
  <c r="BQ25" i="22"/>
  <c r="CO25" i="22"/>
  <c r="BQ61" i="22"/>
  <c r="CO61" i="22"/>
  <c r="BW30" i="22"/>
  <c r="CU30" i="22"/>
  <c r="CO78" i="22"/>
  <c r="DY78" i="22" s="1"/>
  <c r="CO112" i="22"/>
  <c r="DY112" i="22" s="1"/>
  <c r="CO115" i="22"/>
  <c r="DY115" i="22" s="1"/>
  <c r="CO116" i="22"/>
  <c r="AU126" i="22"/>
  <c r="G122" i="35" s="1"/>
  <c r="BY28" i="22"/>
  <c r="CW28" i="22"/>
  <c r="BQ55" i="22"/>
  <c r="CO55" i="22"/>
  <c r="BQ150" i="22"/>
  <c r="CO150" i="22"/>
  <c r="BQ90" i="22"/>
  <c r="CO90" i="22"/>
  <c r="BQ32" i="22"/>
  <c r="CO32" i="22"/>
  <c r="BQ51" i="22"/>
  <c r="CO51" i="22"/>
  <c r="BQ69" i="22"/>
  <c r="CO69" i="22"/>
  <c r="BQ114" i="22"/>
  <c r="CO114" i="22"/>
  <c r="BQ72" i="22"/>
  <c r="CO72" i="22"/>
  <c r="BV31" i="22"/>
  <c r="CT31" i="22"/>
  <c r="BV28" i="22"/>
  <c r="CT28" i="22"/>
  <c r="BQ100" i="22"/>
  <c r="CO100" i="22"/>
  <c r="BQ43" i="22"/>
  <c r="CO43" i="22"/>
  <c r="BQ118" i="22"/>
  <c r="CO118" i="22"/>
  <c r="BR30" i="22"/>
  <c r="CP30" i="22"/>
  <c r="BQ37" i="22"/>
  <c r="CO37" i="22"/>
  <c r="C143" i="34" s="1"/>
  <c r="BW31" i="22"/>
  <c r="CU31" i="22"/>
  <c r="BZ27" i="22"/>
  <c r="CX27" i="22"/>
  <c r="BQ147" i="22"/>
  <c r="CO147" i="22"/>
  <c r="BQ62" i="22"/>
  <c r="CO62" i="22"/>
  <c r="BQ132" i="22"/>
  <c r="CO132" i="22"/>
  <c r="BZ31" i="22"/>
  <c r="CX31" i="22"/>
  <c r="BU27" i="22"/>
  <c r="CS27" i="22"/>
  <c r="BV27" i="22"/>
  <c r="CT27" i="22"/>
  <c r="CO67" i="22"/>
  <c r="CO65" i="22"/>
  <c r="CO145" i="22"/>
  <c r="CO41" i="22"/>
  <c r="CO58" i="22"/>
  <c r="CP68" i="22"/>
  <c r="CO110" i="22"/>
  <c r="CO91" i="22"/>
  <c r="BY31" i="22"/>
  <c r="CW31" i="22"/>
  <c r="BT27" i="22"/>
  <c r="CR27" i="22"/>
  <c r="BY27" i="22"/>
  <c r="CW27" i="22"/>
  <c r="BS30" i="22"/>
  <c r="CQ30" i="22"/>
  <c r="BW27" i="22"/>
  <c r="CU27" i="22"/>
  <c r="BX31" i="22"/>
  <c r="CV31" i="22"/>
  <c r="BX27" i="22"/>
  <c r="CV27" i="22"/>
  <c r="BX30" i="22"/>
  <c r="CV30" i="22"/>
  <c r="BS28" i="22"/>
  <c r="CQ28" i="22"/>
  <c r="BT31" i="22"/>
  <c r="CR31" i="22"/>
  <c r="CO29" i="22"/>
  <c r="C790" i="33" s="1"/>
  <c r="CO122" i="22"/>
  <c r="DY122" i="22" s="1"/>
  <c r="CO60" i="22"/>
  <c r="DY60" i="22" s="1"/>
  <c r="CO143" i="22"/>
  <c r="CO89" i="22"/>
  <c r="CO93" i="22"/>
  <c r="DY93" i="22" s="1"/>
  <c r="CO49" i="22"/>
  <c r="CO121" i="22"/>
  <c r="DY121" i="22" s="1"/>
  <c r="CO92" i="22"/>
  <c r="CO119" i="22"/>
  <c r="CO40" i="22"/>
  <c r="CO87" i="22"/>
  <c r="DY87" i="22" s="1"/>
  <c r="CO138" i="22"/>
  <c r="BL150" i="22"/>
  <c r="W146" i="35" s="1"/>
  <c r="BN150" i="22"/>
  <c r="Y146" i="35" s="1"/>
  <c r="BB150" i="22"/>
  <c r="N146" i="35" s="1"/>
  <c r="AO150" i="22"/>
  <c r="AU90" i="22"/>
  <c r="G86" i="35" s="1"/>
  <c r="AW42" i="22"/>
  <c r="BM150" i="22"/>
  <c r="X146" i="35" s="1"/>
  <c r="AW85" i="22"/>
  <c r="I81" i="35" s="1"/>
  <c r="AL150" i="22"/>
  <c r="AY150" i="22"/>
  <c r="K146" i="35" s="1"/>
  <c r="AP150" i="22"/>
  <c r="AU38" i="22"/>
  <c r="G34" i="35" s="1"/>
  <c r="AM150" i="22"/>
  <c r="BJ150" i="22"/>
  <c r="U146" i="35" s="1"/>
  <c r="AZ150" i="22"/>
  <c r="L146" i="35" s="1"/>
  <c r="BA150" i="22"/>
  <c r="M146" i="35" s="1"/>
  <c r="AW81" i="22"/>
  <c r="I77" i="35" s="1"/>
  <c r="AZ118" i="22"/>
  <c r="L114" i="35" s="1"/>
  <c r="AY109" i="22"/>
  <c r="K105" i="35" s="1"/>
  <c r="AZ122" i="22"/>
  <c r="L118" i="35" s="1"/>
  <c r="AV125" i="22"/>
  <c r="H121" i="35" s="1"/>
  <c r="AX63" i="22"/>
  <c r="J59" i="35" s="1"/>
  <c r="BA49" i="22"/>
  <c r="M45" i="35" s="1"/>
  <c r="AW44" i="22"/>
  <c r="I40" i="35" s="1"/>
  <c r="AX36" i="22"/>
  <c r="J32" i="35" s="1"/>
  <c r="AN150" i="22"/>
  <c r="BK150" i="22"/>
  <c r="V146" i="35" s="1"/>
  <c r="AU100" i="22"/>
  <c r="G96" i="35" s="1"/>
  <c r="AW127" i="22"/>
  <c r="I123" i="35" s="1"/>
  <c r="AU51" i="22"/>
  <c r="G47" i="35" s="1"/>
  <c r="AU91" i="22"/>
  <c r="G87" i="35" s="1"/>
  <c r="AU67" i="22"/>
  <c r="G63" i="35" s="1"/>
  <c r="AT45" i="22"/>
  <c r="F41" i="35" s="1"/>
  <c r="AU80" i="22"/>
  <c r="G76" i="35" s="1"/>
  <c r="AW143" i="22"/>
  <c r="I139" i="35" s="1"/>
  <c r="AW93" i="22"/>
  <c r="I89" i="35" s="1"/>
  <c r="AZ105" i="22"/>
  <c r="L101" i="35" s="1"/>
  <c r="AW37" i="22"/>
  <c r="I33" i="35" s="1"/>
  <c r="AY45" i="22"/>
  <c r="K41" i="35" s="1"/>
  <c r="AZ114" i="22"/>
  <c r="L110" i="35" s="1"/>
  <c r="BA39" i="22"/>
  <c r="BA136" i="22"/>
  <c r="M132" i="35" s="1"/>
  <c r="AU112" i="22"/>
  <c r="G108" i="35" s="1"/>
  <c r="AZ48" i="22"/>
  <c r="L44" i="35" s="1"/>
  <c r="BA71" i="22"/>
  <c r="M67" i="35" s="1"/>
  <c r="AW47" i="22"/>
  <c r="I43" i="35" s="1"/>
  <c r="AX83" i="22"/>
  <c r="J79" i="35" s="1"/>
  <c r="AW66" i="22"/>
  <c r="I62" i="35" s="1"/>
  <c r="AW146" i="22"/>
  <c r="I142" i="35" s="1"/>
  <c r="AX67" i="22"/>
  <c r="J63" i="35" s="1"/>
  <c r="AU122" i="22"/>
  <c r="G118" i="35" s="1"/>
  <c r="AY141" i="22"/>
  <c r="K137" i="35" s="1"/>
  <c r="BA85" i="22"/>
  <c r="M81" i="35" s="1"/>
  <c r="AU114" i="22"/>
  <c r="G110" i="35" s="1"/>
  <c r="BA70" i="22"/>
  <c r="M66" i="35" s="1"/>
  <c r="BB50" i="22"/>
  <c r="AX41" i="22"/>
  <c r="J37" i="35" s="1"/>
  <c r="AY41" i="22"/>
  <c r="K37" i="35" s="1"/>
  <c r="BB41" i="22"/>
  <c r="N37" i="35" s="1"/>
  <c r="AU60" i="22"/>
  <c r="G56" i="35" s="1"/>
  <c r="AZ36" i="22"/>
  <c r="L32" i="35" s="1"/>
  <c r="AT81" i="22"/>
  <c r="F77" i="35" s="1"/>
  <c r="AX105" i="22"/>
  <c r="J101" i="35" s="1"/>
  <c r="AW114" i="22"/>
  <c r="I110" i="35" s="1"/>
  <c r="AV52" i="22"/>
  <c r="H48" i="35" s="1"/>
  <c r="AX52" i="22"/>
  <c r="J48" i="35" s="1"/>
  <c r="AW149" i="22"/>
  <c r="I145" i="35" s="1"/>
  <c r="AT149" i="22"/>
  <c r="F145" i="35" s="1"/>
  <c r="AZ43" i="22"/>
  <c r="L39" i="35" s="1"/>
  <c r="BA26" i="22"/>
  <c r="M22" i="35" s="1"/>
  <c r="AU26" i="22"/>
  <c r="G22" i="35" s="1"/>
  <c r="AV26" i="22"/>
  <c r="H22" i="35" s="1"/>
  <c r="AW40" i="22"/>
  <c r="I36" i="35" s="1"/>
  <c r="BB40" i="22"/>
  <c r="N36" i="35" s="1"/>
  <c r="BB118" i="22"/>
  <c r="N114" i="35" s="1"/>
  <c r="AV63" i="22"/>
  <c r="H59" i="35" s="1"/>
  <c r="AU48" i="22"/>
  <c r="G44" i="35" s="1"/>
  <c r="BA32" i="22"/>
  <c r="AZ79" i="22"/>
  <c r="L75" i="35" s="1"/>
  <c r="AX77" i="22"/>
  <c r="J73" i="35" s="1"/>
  <c r="AY98" i="22"/>
  <c r="K94" i="35" s="1"/>
  <c r="AV29" i="22"/>
  <c r="F769" i="33" s="1"/>
  <c r="AW26" i="22"/>
  <c r="I22" i="35" s="1"/>
  <c r="AV117" i="22"/>
  <c r="H113" i="35" s="1"/>
  <c r="AY108" i="22"/>
  <c r="K104" i="35" s="1"/>
  <c r="AT108" i="22"/>
  <c r="F104" i="35" s="1"/>
  <c r="BA132" i="22"/>
  <c r="M128" i="35" s="1"/>
  <c r="AV132" i="22"/>
  <c r="H128" i="35" s="1"/>
  <c r="AZ145" i="22"/>
  <c r="L141" i="35" s="1"/>
  <c r="AU145" i="22"/>
  <c r="G141" i="35" s="1"/>
  <c r="BA145" i="22"/>
  <c r="M141" i="35" s="1"/>
  <c r="AU54" i="22"/>
  <c r="G50" i="35" s="1"/>
  <c r="BA104" i="22"/>
  <c r="M100" i="35" s="1"/>
  <c r="AU104" i="22"/>
  <c r="G100" i="35" s="1"/>
  <c r="AY105" i="22"/>
  <c r="K101" i="35" s="1"/>
  <c r="AT128" i="22"/>
  <c r="F124" i="35" s="1"/>
  <c r="AT63" i="22"/>
  <c r="F59" i="35" s="1"/>
  <c r="AU142" i="22"/>
  <c r="G138" i="35" s="1"/>
  <c r="AX59" i="22"/>
  <c r="J55" i="35" s="1"/>
  <c r="AW118" i="22"/>
  <c r="I114" i="35" s="1"/>
  <c r="AX34" i="22"/>
  <c r="BA140" i="22"/>
  <c r="M136" i="35" s="1"/>
  <c r="AZ66" i="22"/>
  <c r="L62" i="35" s="1"/>
  <c r="BA101" i="22"/>
  <c r="M97" i="35" s="1"/>
  <c r="BA108" i="22"/>
  <c r="M104" i="35" s="1"/>
  <c r="AW78" i="22"/>
  <c r="I74" i="35" s="1"/>
  <c r="AX64" i="22"/>
  <c r="J60" i="35" s="1"/>
  <c r="AZ113" i="22"/>
  <c r="L109" i="35" s="1"/>
  <c r="BB99" i="22"/>
  <c r="N95" i="35" s="1"/>
  <c r="AU75" i="22"/>
  <c r="G71" i="35" s="1"/>
  <c r="BA65" i="22"/>
  <c r="M61" i="35" s="1"/>
  <c r="BB137" i="22"/>
  <c r="N133" i="35" s="1"/>
  <c r="AV69" i="22"/>
  <c r="H65" i="35" s="1"/>
  <c r="AW135" i="22"/>
  <c r="I131" i="35" s="1"/>
  <c r="AY119" i="22"/>
  <c r="K115" i="35" s="1"/>
  <c r="BB95" i="22"/>
  <c r="N91" i="35" s="1"/>
  <c r="AX97" i="22"/>
  <c r="J93" i="35" s="1"/>
  <c r="AX70" i="22"/>
  <c r="J66" i="35" s="1"/>
  <c r="AY143" i="22"/>
  <c r="K139" i="35" s="1"/>
  <c r="AY103" i="22"/>
  <c r="K99" i="35" s="1"/>
  <c r="BA93" i="22"/>
  <c r="M89" i="35" s="1"/>
  <c r="AX107" i="22"/>
  <c r="J103" i="35" s="1"/>
  <c r="BB129" i="22"/>
  <c r="N125" i="35" s="1"/>
  <c r="BB55" i="22"/>
  <c r="N51" i="35" s="1"/>
  <c r="BA112" i="22"/>
  <c r="M108" i="35" s="1"/>
  <c r="AX139" i="22"/>
  <c r="J135" i="35" s="1"/>
  <c r="BB109" i="22"/>
  <c r="N105" i="35" s="1"/>
  <c r="BB117" i="22"/>
  <c r="N113" i="35" s="1"/>
  <c r="AZ146" i="22"/>
  <c r="L142" i="35" s="1"/>
  <c r="AY102" i="22"/>
  <c r="K98" i="35" s="1"/>
  <c r="AX132" i="22"/>
  <c r="J128" i="35" s="1"/>
  <c r="BA131" i="22"/>
  <c r="M127" i="35" s="1"/>
  <c r="AY134" i="22"/>
  <c r="K130" i="35" s="1"/>
  <c r="AV144" i="22"/>
  <c r="H140" i="35" s="1"/>
  <c r="AZ82" i="22"/>
  <c r="L78" i="35" s="1"/>
  <c r="BA76" i="22"/>
  <c r="M72" i="35" s="1"/>
  <c r="AX110" i="22"/>
  <c r="J106" i="35" s="1"/>
  <c r="BA106" i="22"/>
  <c r="M102" i="35" s="1"/>
  <c r="AX68" i="22"/>
  <c r="J64" i="35" s="1"/>
  <c r="AW138" i="22"/>
  <c r="I134" i="35" s="1"/>
  <c r="AY50" i="22"/>
  <c r="BI74" i="22"/>
  <c r="T70" i="35" s="1"/>
  <c r="AV130" i="22"/>
  <c r="H126" i="35" s="1"/>
  <c r="AW87" i="22"/>
  <c r="I83" i="35" s="1"/>
  <c r="BA147" i="22"/>
  <c r="M143" i="35" s="1"/>
  <c r="BA115" i="22"/>
  <c r="M111" i="35" s="1"/>
  <c r="AY125" i="22"/>
  <c r="K121" i="35" s="1"/>
  <c r="AX149" i="22"/>
  <c r="J145" i="35" s="1"/>
  <c r="BB57" i="22"/>
  <c r="N53" i="35" s="1"/>
  <c r="AW67" i="22"/>
  <c r="I63" i="35" s="1"/>
  <c r="AV66" i="22"/>
  <c r="H62" i="35" s="1"/>
  <c r="AV126" i="22"/>
  <c r="H122" i="35" s="1"/>
  <c r="AW126" i="22"/>
  <c r="I122" i="35" s="1"/>
  <c r="AY34" i="22"/>
  <c r="AZ34" i="22"/>
  <c r="AX114" i="22"/>
  <c r="J110" i="35" s="1"/>
  <c r="AY114" i="22"/>
  <c r="K110" i="35" s="1"/>
  <c r="AU35" i="22"/>
  <c r="E326" i="33" s="1"/>
  <c r="BB35" i="22"/>
  <c r="L326" i="33" s="1"/>
  <c r="AV35" i="22"/>
  <c r="F326" i="33" s="1"/>
  <c r="AX80" i="22"/>
  <c r="J76" i="35" s="1"/>
  <c r="AV85" i="22"/>
  <c r="H81" i="35" s="1"/>
  <c r="AT114" i="22"/>
  <c r="F110" i="35" s="1"/>
  <c r="AU146" i="22"/>
  <c r="G142" i="35" s="1"/>
  <c r="AU141" i="22"/>
  <c r="G137" i="35" s="1"/>
  <c r="AT35" i="22"/>
  <c r="D326" i="33" s="1"/>
  <c r="AW34" i="22"/>
  <c r="AV136" i="22"/>
  <c r="H132" i="35" s="1"/>
  <c r="AZ136" i="22"/>
  <c r="L132" i="35" s="1"/>
  <c r="BA118" i="22"/>
  <c r="M114" i="35" s="1"/>
  <c r="AU62" i="22"/>
  <c r="G58" i="35" s="1"/>
  <c r="AY106" i="22"/>
  <c r="K102" i="35" s="1"/>
  <c r="AY94" i="22"/>
  <c r="K90" i="35" s="1"/>
  <c r="BA46" i="22"/>
  <c r="AW116" i="22"/>
  <c r="I112" i="35" s="1"/>
  <c r="BB136" i="22"/>
  <c r="N132" i="35" s="1"/>
  <c r="AY71" i="22"/>
  <c r="K67" i="35" s="1"/>
  <c r="BB84" i="22"/>
  <c r="N80" i="35" s="1"/>
  <c r="AV50" i="22"/>
  <c r="AW140" i="22"/>
  <c r="I136" i="35" s="1"/>
  <c r="AL136" i="22"/>
  <c r="BI66" i="22"/>
  <c r="T62" i="35" s="1"/>
  <c r="BB71" i="22"/>
  <c r="N67" i="35" s="1"/>
  <c r="AJ108" i="22"/>
  <c r="AX147" i="22"/>
  <c r="J143" i="35" s="1"/>
  <c r="BH127" i="22"/>
  <c r="S123" i="35" s="1"/>
  <c r="AX146" i="22"/>
  <c r="J142" i="35" s="1"/>
  <c r="AX103" i="22"/>
  <c r="J99" i="35" s="1"/>
  <c r="AI138" i="22"/>
  <c r="AJ59" i="22"/>
  <c r="AW55" i="22"/>
  <c r="I51" i="35" s="1"/>
  <c r="BA47" i="22"/>
  <c r="M43" i="35" s="1"/>
  <c r="AU47" i="22"/>
  <c r="G43" i="35" s="1"/>
  <c r="AY62" i="22"/>
  <c r="K58" i="35" s="1"/>
  <c r="AY81" i="22"/>
  <c r="K77" i="35" s="1"/>
  <c r="BJ67" i="22"/>
  <c r="U63" i="35" s="1"/>
  <c r="AL48" i="22"/>
  <c r="AZ123" i="22"/>
  <c r="L119" i="35" s="1"/>
  <c r="BB123" i="22"/>
  <c r="N119" i="35" s="1"/>
  <c r="AW72" i="22"/>
  <c r="I68" i="35" s="1"/>
  <c r="AY68" i="22"/>
  <c r="K64" i="35" s="1"/>
  <c r="AX128" i="22"/>
  <c r="J124" i="35" s="1"/>
  <c r="BB104" i="22"/>
  <c r="N100" i="35" s="1"/>
  <c r="BA100" i="22"/>
  <c r="M96" i="35" s="1"/>
  <c r="AV106" i="22"/>
  <c r="H102" i="35" s="1"/>
  <c r="AW83" i="22"/>
  <c r="I79" i="35" s="1"/>
  <c r="AX148" i="22"/>
  <c r="J144" i="35" s="1"/>
  <c r="AY73" i="22"/>
  <c r="K69" i="35" s="1"/>
  <c r="AX73" i="22"/>
  <c r="J69" i="35" s="1"/>
  <c r="BM49" i="22"/>
  <c r="X45" i="35" s="1"/>
  <c r="AX33" i="22"/>
  <c r="J29" i="35" s="1"/>
  <c r="AY33" i="22"/>
  <c r="K29" i="35" s="1"/>
  <c r="AZ37" i="22"/>
  <c r="L33" i="35" s="1"/>
  <c r="AM145" i="22"/>
  <c r="AN98" i="22"/>
  <c r="AX45" i="22"/>
  <c r="J41" i="35" s="1"/>
  <c r="AZ141" i="22"/>
  <c r="L137" i="35" s="1"/>
  <c r="AZ85" i="22"/>
  <c r="L81" i="35" s="1"/>
  <c r="BB60" i="22"/>
  <c r="N56" i="35" s="1"/>
  <c r="AV43" i="22"/>
  <c r="H39" i="35" s="1"/>
  <c r="AY42" i="22"/>
  <c r="AY39" i="22"/>
  <c r="BB126" i="22"/>
  <c r="N122" i="35" s="1"/>
  <c r="AZ35" i="22"/>
  <c r="J326" i="33" s="1"/>
  <c r="AY32" i="22"/>
  <c r="BA40" i="22"/>
  <c r="M36" i="35" s="1"/>
  <c r="AV44" i="22"/>
  <c r="H40" i="35" s="1"/>
  <c r="AU128" i="22"/>
  <c r="G124" i="35" s="1"/>
  <c r="AX55" i="22"/>
  <c r="J51" i="35" s="1"/>
  <c r="AV80" i="22"/>
  <c r="H76" i="35" s="1"/>
  <c r="AZ42" i="22"/>
  <c r="BB141" i="22"/>
  <c r="N137" i="35" s="1"/>
  <c r="AU61" i="22"/>
  <c r="G57" i="35" s="1"/>
  <c r="BB53" i="22"/>
  <c r="AV53" i="22"/>
  <c r="AU53" i="22"/>
  <c r="AZ53" i="22"/>
  <c r="AJ124" i="22"/>
  <c r="AX124" i="22"/>
  <c r="J120" i="35" s="1"/>
  <c r="AW124" i="22"/>
  <c r="I120" i="35" s="1"/>
  <c r="AZ124" i="22"/>
  <c r="L120" i="35" s="1"/>
  <c r="BB124" i="22"/>
  <c r="N120" i="35" s="1"/>
  <c r="BH96" i="22"/>
  <c r="S92" i="35" s="1"/>
  <c r="AU96" i="22"/>
  <c r="G92" i="35" s="1"/>
  <c r="BA96" i="22"/>
  <c r="M92" i="35" s="1"/>
  <c r="AT96" i="22"/>
  <c r="F92" i="35" s="1"/>
  <c r="AY96" i="22"/>
  <c r="K92" i="35" s="1"/>
  <c r="AV96" i="22"/>
  <c r="H92" i="35" s="1"/>
  <c r="AK92" i="22"/>
  <c r="BB92" i="22"/>
  <c r="N88" i="35" s="1"/>
  <c r="AU92" i="22"/>
  <c r="G88" i="35" s="1"/>
  <c r="BA92" i="22"/>
  <c r="M88" i="35" s="1"/>
  <c r="BH121" i="22"/>
  <c r="S117" i="35" s="1"/>
  <c r="AY121" i="22"/>
  <c r="K117" i="35" s="1"/>
  <c r="AV121" i="22"/>
  <c r="H117" i="35" s="1"/>
  <c r="AU121" i="22"/>
  <c r="G117" i="35" s="1"/>
  <c r="AW121" i="22"/>
  <c r="I117" i="35" s="1"/>
  <c r="AT56" i="22"/>
  <c r="F52" i="35" s="1"/>
  <c r="AV56" i="22"/>
  <c r="H52" i="35" s="1"/>
  <c r="AY56" i="22"/>
  <c r="K52" i="35" s="1"/>
  <c r="AX56" i="22"/>
  <c r="J52" i="35" s="1"/>
  <c r="BG151" i="22"/>
  <c r="R147" i="35" s="1"/>
  <c r="AU151" i="22"/>
  <c r="G147" i="35" s="1"/>
  <c r="AV151" i="22"/>
  <c r="H147" i="35" s="1"/>
  <c r="AY151" i="22"/>
  <c r="K147" i="35" s="1"/>
  <c r="BA151" i="22"/>
  <c r="M147" i="35" s="1"/>
  <c r="AX151" i="22"/>
  <c r="J147" i="35" s="1"/>
  <c r="AX61" i="22"/>
  <c r="J57" i="35" s="1"/>
  <c r="AY61" i="22"/>
  <c r="K57" i="35" s="1"/>
  <c r="AW61" i="22"/>
  <c r="I57" i="35" s="1"/>
  <c r="BB61" i="22"/>
  <c r="N57" i="35" s="1"/>
  <c r="AZ61" i="22"/>
  <c r="L57" i="35" s="1"/>
  <c r="AT134" i="22"/>
  <c r="F130" i="35" s="1"/>
  <c r="BB74" i="22"/>
  <c r="N70" i="35" s="1"/>
  <c r="AZ74" i="22"/>
  <c r="L70" i="35" s="1"/>
  <c r="AZ140" i="22"/>
  <c r="L136" i="35" s="1"/>
  <c r="AV112" i="22"/>
  <c r="H108" i="35" s="1"/>
  <c r="AZ56" i="22"/>
  <c r="L52" i="35" s="1"/>
  <c r="AX143" i="22"/>
  <c r="J139" i="35" s="1"/>
  <c r="AZ121" i="22"/>
  <c r="L117" i="35" s="1"/>
  <c r="AV75" i="22"/>
  <c r="H71" i="35" s="1"/>
  <c r="BA110" i="22"/>
  <c r="M106" i="35" s="1"/>
  <c r="BB110" i="22"/>
  <c r="N106" i="35" s="1"/>
  <c r="AX135" i="22"/>
  <c r="J131" i="35" s="1"/>
  <c r="AY131" i="22"/>
  <c r="K127" i="35" s="1"/>
  <c r="AW51" i="22"/>
  <c r="I47" i="35" s="1"/>
  <c r="AW76" i="22"/>
  <c r="I72" i="35" s="1"/>
  <c r="BB113" i="22"/>
  <c r="N109" i="35" s="1"/>
  <c r="AW137" i="22"/>
  <c r="I133" i="35" s="1"/>
  <c r="BB144" i="22"/>
  <c r="N140" i="35" s="1"/>
  <c r="AT124" i="22"/>
  <c r="F120" i="35" s="1"/>
  <c r="AW92" i="22"/>
  <c r="I88" i="35" s="1"/>
  <c r="AY92" i="22"/>
  <c r="K88" i="35" s="1"/>
  <c r="AY147" i="22"/>
  <c r="K143" i="35" s="1"/>
  <c r="BB132" i="22"/>
  <c r="N128" i="35" s="1"/>
  <c r="BM54" i="22"/>
  <c r="X50" i="35" s="1"/>
  <c r="AO125" i="22"/>
  <c r="AU84" i="22"/>
  <c r="G80" i="35" s="1"/>
  <c r="AT84" i="22"/>
  <c r="F80" i="35" s="1"/>
  <c r="AY84" i="22"/>
  <c r="K80" i="35" s="1"/>
  <c r="AX84" i="22"/>
  <c r="J80" i="35" s="1"/>
  <c r="AV84" i="22"/>
  <c r="H80" i="35" s="1"/>
  <c r="BI142" i="22"/>
  <c r="T138" i="35" s="1"/>
  <c r="AN65" i="22"/>
  <c r="BK137" i="22"/>
  <c r="V133" i="35" s="1"/>
  <c r="AO135" i="22"/>
  <c r="AM95" i="22"/>
  <c r="AY51" i="22"/>
  <c r="K47" i="35" s="1"/>
  <c r="BA51" i="22"/>
  <c r="M47" i="35" s="1"/>
  <c r="AX51" i="22"/>
  <c r="J47" i="35" s="1"/>
  <c r="AV51" i="22"/>
  <c r="H47" i="35" s="1"/>
  <c r="AT51" i="22"/>
  <c r="F47" i="35" s="1"/>
  <c r="BG89" i="22"/>
  <c r="R85" i="35" s="1"/>
  <c r="AV89" i="22"/>
  <c r="H85" i="35" s="1"/>
  <c r="BA89" i="22"/>
  <c r="M85" i="35" s="1"/>
  <c r="AU89" i="22"/>
  <c r="G85" i="35" s="1"/>
  <c r="AZ89" i="22"/>
  <c r="L85" i="35" s="1"/>
  <c r="AX89" i="22"/>
  <c r="J85" i="35" s="1"/>
  <c r="BB89" i="22"/>
  <c r="N85" i="35" s="1"/>
  <c r="AZ64" i="22"/>
  <c r="L60" i="35" s="1"/>
  <c r="AU64" i="22"/>
  <c r="G60" i="35" s="1"/>
  <c r="AW64" i="22"/>
  <c r="I60" i="35" s="1"/>
  <c r="BA64" i="22"/>
  <c r="M60" i="35" s="1"/>
  <c r="AT129" i="22"/>
  <c r="F125" i="35" s="1"/>
  <c r="AY129" i="22"/>
  <c r="K125" i="35" s="1"/>
  <c r="AX129" i="22"/>
  <c r="J125" i="35" s="1"/>
  <c r="AV129" i="22"/>
  <c r="H125" i="35" s="1"/>
  <c r="BA129" i="22"/>
  <c r="M125" i="35" s="1"/>
  <c r="AN63" i="22"/>
  <c r="AL75" i="22"/>
  <c r="BI76" i="22"/>
  <c r="T72" i="35" s="1"/>
  <c r="AX120" i="22"/>
  <c r="J116" i="35" s="1"/>
  <c r="AU120" i="22"/>
  <c r="G116" i="35" s="1"/>
  <c r="AW120" i="22"/>
  <c r="I116" i="35" s="1"/>
  <c r="BB120" i="22"/>
  <c r="N116" i="35" s="1"/>
  <c r="AZ120" i="22"/>
  <c r="L116" i="35" s="1"/>
  <c r="BN52" i="22"/>
  <c r="Y48" i="35" s="1"/>
  <c r="AT79" i="22"/>
  <c r="F75" i="35" s="1"/>
  <c r="AV79" i="22"/>
  <c r="H75" i="35" s="1"/>
  <c r="AY79" i="22"/>
  <c r="K75" i="35" s="1"/>
  <c r="AX79" i="22"/>
  <c r="J75" i="35" s="1"/>
  <c r="BF90" i="22"/>
  <c r="Q86" i="35" s="1"/>
  <c r="AT90" i="22"/>
  <c r="F86" i="35" s="1"/>
  <c r="AY90" i="22"/>
  <c r="K86" i="35" s="1"/>
  <c r="BA90" i="22"/>
  <c r="M86" i="35" s="1"/>
  <c r="AT46" i="22"/>
  <c r="AV46" i="22"/>
  <c r="AX46" i="22"/>
  <c r="AY46" i="22"/>
  <c r="AT148" i="22"/>
  <c r="F144" i="35" s="1"/>
  <c r="AV148" i="22"/>
  <c r="H144" i="35" s="1"/>
  <c r="AW148" i="22"/>
  <c r="I144" i="35" s="1"/>
  <c r="AY148" i="22"/>
  <c r="K144" i="35" s="1"/>
  <c r="BB148" i="22"/>
  <c r="N144" i="35" s="1"/>
  <c r="AV91" i="22"/>
  <c r="H87" i="35" s="1"/>
  <c r="BA91" i="22"/>
  <c r="M87" i="35" s="1"/>
  <c r="AX91" i="22"/>
  <c r="J87" i="35" s="1"/>
  <c r="AZ91" i="22"/>
  <c r="L87" i="35" s="1"/>
  <c r="AT91" i="22"/>
  <c r="F87" i="35" s="1"/>
  <c r="AY91" i="22"/>
  <c r="K87" i="35" s="1"/>
  <c r="BB98" i="22"/>
  <c r="N94" i="35" s="1"/>
  <c r="AW98" i="22"/>
  <c r="I94" i="35" s="1"/>
  <c r="AX38" i="22"/>
  <c r="J34" i="35" s="1"/>
  <c r="AY38" i="22"/>
  <c r="K34" i="35" s="1"/>
  <c r="AW38" i="22"/>
  <c r="I34" i="35" s="1"/>
  <c r="BB38" i="22"/>
  <c r="N34" i="35" s="1"/>
  <c r="AZ38" i="22"/>
  <c r="L34" i="35" s="1"/>
  <c r="AT44" i="22"/>
  <c r="F40" i="35" s="1"/>
  <c r="AZ44" i="22"/>
  <c r="L40" i="35" s="1"/>
  <c r="AX44" i="22"/>
  <c r="J40" i="35" s="1"/>
  <c r="AU44" i="22"/>
  <c r="G40" i="35" s="1"/>
  <c r="AY128" i="22"/>
  <c r="K124" i="35" s="1"/>
  <c r="AZ52" i="22"/>
  <c r="L48" i="35" s="1"/>
  <c r="AU98" i="22"/>
  <c r="G94" i="35" s="1"/>
  <c r="AY82" i="22"/>
  <c r="K78" i="35" s="1"/>
  <c r="BB66" i="22"/>
  <c r="N62" i="35" s="1"/>
  <c r="AW50" i="22"/>
  <c r="AU131" i="22"/>
  <c r="G127" i="35" s="1"/>
  <c r="BB51" i="22"/>
  <c r="N47" i="35" s="1"/>
  <c r="AX69" i="22"/>
  <c r="J65" i="35" s="1"/>
  <c r="BB59" i="22"/>
  <c r="N55" i="35" s="1"/>
  <c r="AY44" i="22"/>
  <c r="K40" i="35" s="1"/>
  <c r="AX136" i="22"/>
  <c r="J132" i="35" s="1"/>
  <c r="BB100" i="22"/>
  <c r="N96" i="35" s="1"/>
  <c r="AV94" i="22"/>
  <c r="H90" i="35" s="1"/>
  <c r="AY70" i="22"/>
  <c r="K66" i="35" s="1"/>
  <c r="AW84" i="22"/>
  <c r="I80" i="35" s="1"/>
  <c r="AW123" i="22"/>
  <c r="I119" i="35" s="1"/>
  <c r="AV120" i="22"/>
  <c r="H116" i="35" s="1"/>
  <c r="AV64" i="22"/>
  <c r="H60" i="35" s="1"/>
  <c r="AY57" i="22"/>
  <c r="K53" i="35" s="1"/>
  <c r="AX92" i="22"/>
  <c r="J88" i="35" s="1"/>
  <c r="AU147" i="22"/>
  <c r="G143" i="35" s="1"/>
  <c r="BB83" i="22"/>
  <c r="N79" i="35" s="1"/>
  <c r="AX62" i="22"/>
  <c r="J58" i="35" s="1"/>
  <c r="AT38" i="22"/>
  <c r="F34" i="35" s="1"/>
  <c r="AZ73" i="22"/>
  <c r="L69" i="35" s="1"/>
  <c r="BH112" i="22"/>
  <c r="S108" i="35" s="1"/>
  <c r="AX112" i="22"/>
  <c r="J108" i="35" s="1"/>
  <c r="BB112" i="22"/>
  <c r="N108" i="35" s="1"/>
  <c r="AV119" i="22"/>
  <c r="H115" i="35" s="1"/>
  <c r="AT119" i="22"/>
  <c r="F115" i="35" s="1"/>
  <c r="AU119" i="22"/>
  <c r="G115" i="35" s="1"/>
  <c r="AW69" i="22"/>
  <c r="I65" i="35" s="1"/>
  <c r="BB69" i="22"/>
  <c r="N65" i="35" s="1"/>
  <c r="AZ69" i="22"/>
  <c r="L65" i="35" s="1"/>
  <c r="BA69" i="22"/>
  <c r="M65" i="35" s="1"/>
  <c r="AU69" i="22"/>
  <c r="G65" i="35" s="1"/>
  <c r="AU78" i="22"/>
  <c r="G74" i="35" s="1"/>
  <c r="AT78" i="22"/>
  <c r="F74" i="35" s="1"/>
  <c r="BA78" i="22"/>
  <c r="M74" i="35" s="1"/>
  <c r="AY78" i="22"/>
  <c r="K74" i="35" s="1"/>
  <c r="AZ78" i="22"/>
  <c r="L74" i="35" s="1"/>
  <c r="BB78" i="22"/>
  <c r="N74" i="35" s="1"/>
  <c r="AW99" i="22"/>
  <c r="I95" i="35" s="1"/>
  <c r="AU99" i="22"/>
  <c r="G95" i="35" s="1"/>
  <c r="AV99" i="22"/>
  <c r="H95" i="35" s="1"/>
  <c r="BA99" i="22"/>
  <c r="M95" i="35" s="1"/>
  <c r="AX99" i="22"/>
  <c r="J95" i="35" s="1"/>
  <c r="AZ115" i="22"/>
  <c r="L111" i="35" s="1"/>
  <c r="BB115" i="22"/>
  <c r="N111" i="35" s="1"/>
  <c r="AT115" i="22"/>
  <c r="F111" i="35" s="1"/>
  <c r="AU115" i="22"/>
  <c r="G111" i="35" s="1"/>
  <c r="AX115" i="22"/>
  <c r="J111" i="35" s="1"/>
  <c r="AZ117" i="22"/>
  <c r="L113" i="35" s="1"/>
  <c r="AX117" i="22"/>
  <c r="J113" i="35" s="1"/>
  <c r="AU117" i="22"/>
  <c r="G113" i="35" s="1"/>
  <c r="AW117" i="22"/>
  <c r="I113" i="35" s="1"/>
  <c r="AY117" i="22"/>
  <c r="K113" i="35" s="1"/>
  <c r="AM82" i="22"/>
  <c r="AV82" i="22"/>
  <c r="H78" i="35" s="1"/>
  <c r="AX82" i="22"/>
  <c r="J78" i="35" s="1"/>
  <c r="BB52" i="22"/>
  <c r="N48" i="35" s="1"/>
  <c r="AY52" i="22"/>
  <c r="K48" i="35" s="1"/>
  <c r="BG37" i="22"/>
  <c r="AY37" i="22"/>
  <c r="K33" i="35" s="1"/>
  <c r="AX37" i="22"/>
  <c r="J33" i="35" s="1"/>
  <c r="AT37" i="22"/>
  <c r="F33" i="35" s="1"/>
  <c r="AV37" i="22"/>
  <c r="H33" i="35" s="1"/>
  <c r="BA37" i="22"/>
  <c r="M33" i="35" s="1"/>
  <c r="AO42" i="22"/>
  <c r="BO28" i="22"/>
  <c r="AW128" i="22"/>
  <c r="I124" i="35" s="1"/>
  <c r="AZ98" i="22"/>
  <c r="L94" i="35" s="1"/>
  <c r="BA74" i="22"/>
  <c r="M70" i="35" s="1"/>
  <c r="BA56" i="22"/>
  <c r="M52" i="35" s="1"/>
  <c r="AV115" i="22"/>
  <c r="H111" i="35" s="1"/>
  <c r="BA117" i="22"/>
  <c r="M113" i="35" s="1"/>
  <c r="AV59" i="22"/>
  <c r="H55" i="35" s="1"/>
  <c r="AX76" i="22"/>
  <c r="J72" i="35" s="1"/>
  <c r="AX39" i="22"/>
  <c r="BA94" i="22"/>
  <c r="M90" i="35" s="1"/>
  <c r="AU70" i="22"/>
  <c r="G66" i="35" s="1"/>
  <c r="AZ148" i="22"/>
  <c r="L144" i="35" s="1"/>
  <c r="AW89" i="22"/>
  <c r="I85" i="35" s="1"/>
  <c r="AV65" i="22"/>
  <c r="H61" i="35" s="1"/>
  <c r="AW45" i="22"/>
  <c r="I41" i="35" s="1"/>
  <c r="BA144" i="22"/>
  <c r="M140" i="35" s="1"/>
  <c r="BA120" i="22"/>
  <c r="M116" i="35" s="1"/>
  <c r="AX87" i="22"/>
  <c r="J83" i="35" s="1"/>
  <c r="BA124" i="22"/>
  <c r="M120" i="35" s="1"/>
  <c r="AY64" i="22"/>
  <c r="K60" i="35" s="1"/>
  <c r="AW57" i="22"/>
  <c r="I53" i="35" s="1"/>
  <c r="AU37" i="22"/>
  <c r="G33" i="35" s="1"/>
  <c r="AT92" i="22"/>
  <c r="F88" i="35" s="1"/>
  <c r="AU83" i="22"/>
  <c r="G79" i="35" s="1"/>
  <c r="AV78" i="22"/>
  <c r="H74" i="35" s="1"/>
  <c r="AW62" i="22"/>
  <c r="I58" i="35" s="1"/>
  <c r="BA38" i="22"/>
  <c r="M34" i="35" s="1"/>
  <c r="BB34" i="22"/>
  <c r="AW129" i="22"/>
  <c r="I125" i="35" s="1"/>
  <c r="BA61" i="22"/>
  <c r="M57" i="35" s="1"/>
  <c r="BF88" i="22"/>
  <c r="Q84" i="35" s="1"/>
  <c r="AU88" i="22"/>
  <c r="G84" i="35" s="1"/>
  <c r="BA88" i="22"/>
  <c r="M84" i="35" s="1"/>
  <c r="AT88" i="22"/>
  <c r="F84" i="35" s="1"/>
  <c r="AY88" i="22"/>
  <c r="K84" i="35" s="1"/>
  <c r="AV88" i="22"/>
  <c r="H84" i="35" s="1"/>
  <c r="BF113" i="22"/>
  <c r="Q109" i="35" s="1"/>
  <c r="AW113" i="22"/>
  <c r="I109" i="35" s="1"/>
  <c r="AT113" i="22"/>
  <c r="F109" i="35" s="1"/>
  <c r="AV113" i="22"/>
  <c r="H109" i="35" s="1"/>
  <c r="BA113" i="22"/>
  <c r="M109" i="35" s="1"/>
  <c r="AU113" i="22"/>
  <c r="G109" i="35" s="1"/>
  <c r="BJ111" i="22"/>
  <c r="U107" i="35" s="1"/>
  <c r="AV111" i="22"/>
  <c r="H107" i="35" s="1"/>
  <c r="BA111" i="22"/>
  <c r="M107" i="35" s="1"/>
  <c r="AX111" i="22"/>
  <c r="J107" i="35" s="1"/>
  <c r="AZ111" i="22"/>
  <c r="L107" i="35" s="1"/>
  <c r="AT111" i="22"/>
  <c r="F107" i="35" s="1"/>
  <c r="AY111" i="22"/>
  <c r="K107" i="35" s="1"/>
  <c r="AZ107" i="22"/>
  <c r="L103" i="35" s="1"/>
  <c r="AT107" i="22"/>
  <c r="F103" i="35" s="1"/>
  <c r="AY107" i="22"/>
  <c r="K103" i="35" s="1"/>
  <c r="BB107" i="22"/>
  <c r="N103" i="35" s="1"/>
  <c r="BH102" i="22"/>
  <c r="S98" i="35" s="1"/>
  <c r="AX102" i="22"/>
  <c r="J98" i="35" s="1"/>
  <c r="AV102" i="22"/>
  <c r="H98" i="35" s="1"/>
  <c r="BA102" i="22"/>
  <c r="M98" i="35" s="1"/>
  <c r="BB102" i="22"/>
  <c r="N98" i="35" s="1"/>
  <c r="AW102" i="22"/>
  <c r="I98" i="35" s="1"/>
  <c r="AH134" i="22"/>
  <c r="AV134" i="22"/>
  <c r="H130" i="35" s="1"/>
  <c r="BA134" i="22"/>
  <c r="M130" i="35" s="1"/>
  <c r="AX134" i="22"/>
  <c r="J130" i="35" s="1"/>
  <c r="BF133" i="22"/>
  <c r="Q129" i="35" s="1"/>
  <c r="AX133" i="22"/>
  <c r="J129" i="35" s="1"/>
  <c r="AV133" i="22"/>
  <c r="H129" i="35" s="1"/>
  <c r="BB133" i="22"/>
  <c r="N129" i="35" s="1"/>
  <c r="AW133" i="22"/>
  <c r="I129" i="35" s="1"/>
  <c r="AH58" i="22"/>
  <c r="AZ58" i="22"/>
  <c r="L54" i="35" s="1"/>
  <c r="AY58" i="22"/>
  <c r="K54" i="35" s="1"/>
  <c r="AT87" i="22"/>
  <c r="F83" i="35" s="1"/>
  <c r="BB87" i="22"/>
  <c r="N83" i="35" s="1"/>
  <c r="AY87" i="22"/>
  <c r="K83" i="35" s="1"/>
  <c r="AV87" i="22"/>
  <c r="H83" i="35" s="1"/>
  <c r="BA82" i="22"/>
  <c r="M78" i="35" s="1"/>
  <c r="AX58" i="22"/>
  <c r="J54" i="35" s="1"/>
  <c r="BA58" i="22"/>
  <c r="M54" i="35" s="1"/>
  <c r="AY112" i="22"/>
  <c r="K108" i="35" s="1"/>
  <c r="AW115" i="22"/>
  <c r="I111" i="35" s="1"/>
  <c r="AY133" i="22"/>
  <c r="K129" i="35" s="1"/>
  <c r="BB88" i="22"/>
  <c r="N84" i="35" s="1"/>
  <c r="AY139" i="22"/>
  <c r="K135" i="35" s="1"/>
  <c r="BB93" i="22"/>
  <c r="N89" i="35" s="1"/>
  <c r="AV93" i="22"/>
  <c r="H89" i="35" s="1"/>
  <c r="BA53" i="22"/>
  <c r="AW53" i="22"/>
  <c r="AW107" i="22"/>
  <c r="I103" i="35" s="1"/>
  <c r="AT151" i="22"/>
  <c r="F147" i="35" s="1"/>
  <c r="AU87" i="22"/>
  <c r="G83" i="35" s="1"/>
  <c r="AZ102" i="22"/>
  <c r="L98" i="35" s="1"/>
  <c r="AT102" i="22"/>
  <c r="F98" i="35" s="1"/>
  <c r="AU124" i="22"/>
  <c r="G120" i="35" s="1"/>
  <c r="AW111" i="22"/>
  <c r="I107" i="35" s="1"/>
  <c r="AZ132" i="22"/>
  <c r="L128" i="35" s="1"/>
  <c r="BN140" i="22"/>
  <c r="Y136" i="35" s="1"/>
  <c r="AT140" i="22"/>
  <c r="F136" i="35" s="1"/>
  <c r="AV140" i="22"/>
  <c r="H136" i="35" s="1"/>
  <c r="AO124" i="22"/>
  <c r="AK115" i="22"/>
  <c r="BH147" i="22"/>
  <c r="S143" i="35" s="1"/>
  <c r="AW147" i="22"/>
  <c r="I143" i="35" s="1"/>
  <c r="AT147" i="22"/>
  <c r="F143" i="35" s="1"/>
  <c r="BB147" i="22"/>
  <c r="N143" i="35" s="1"/>
  <c r="AZ147" i="22"/>
  <c r="L143" i="35" s="1"/>
  <c r="BM109" i="22"/>
  <c r="X105" i="35" s="1"/>
  <c r="BN146" i="22"/>
  <c r="Y142" i="35" s="1"/>
  <c r="AL143" i="22"/>
  <c r="BB103" i="22"/>
  <c r="N99" i="35" s="1"/>
  <c r="AW103" i="22"/>
  <c r="I99" i="35" s="1"/>
  <c r="AU103" i="22"/>
  <c r="G99" i="35" s="1"/>
  <c r="BN121" i="22"/>
  <c r="Y117" i="35" s="1"/>
  <c r="AL69" i="22"/>
  <c r="AM119" i="22"/>
  <c r="BF97" i="22"/>
  <c r="Q93" i="35" s="1"/>
  <c r="AW97" i="22"/>
  <c r="I93" i="35" s="1"/>
  <c r="AT97" i="22"/>
  <c r="F93" i="35" s="1"/>
  <c r="AV97" i="22"/>
  <c r="H93" i="35" s="1"/>
  <c r="BA97" i="22"/>
  <c r="M93" i="35" s="1"/>
  <c r="AU97" i="22"/>
  <c r="G93" i="35" s="1"/>
  <c r="AL133" i="22"/>
  <c r="AU55" i="22"/>
  <c r="G51" i="35" s="1"/>
  <c r="AT55" i="22"/>
  <c r="F51" i="35" s="1"/>
  <c r="BA55" i="22"/>
  <c r="M51" i="35" s="1"/>
  <c r="AV47" i="22"/>
  <c r="H43" i="35" s="1"/>
  <c r="AT47" i="22"/>
  <c r="F43" i="35" s="1"/>
  <c r="AZ47" i="22"/>
  <c r="L43" i="35" s="1"/>
  <c r="BB47" i="22"/>
  <c r="N43" i="35" s="1"/>
  <c r="BL113" i="22"/>
  <c r="W109" i="35" s="1"/>
  <c r="AU86" i="22"/>
  <c r="G82" i="35" s="1"/>
  <c r="AT86" i="22"/>
  <c r="F82" i="35" s="1"/>
  <c r="AV86" i="22"/>
  <c r="H82" i="35" s="1"/>
  <c r="AY86" i="22"/>
  <c r="K82" i="35" s="1"/>
  <c r="AZ86" i="22"/>
  <c r="L82" i="35" s="1"/>
  <c r="AW86" i="22"/>
  <c r="I82" i="35" s="1"/>
  <c r="BG123" i="22"/>
  <c r="R119" i="35" s="1"/>
  <c r="AU123" i="22"/>
  <c r="G119" i="35" s="1"/>
  <c r="BA123" i="22"/>
  <c r="M119" i="35" s="1"/>
  <c r="AT123" i="22"/>
  <c r="F119" i="35" s="1"/>
  <c r="BL130" i="22"/>
  <c r="W126" i="35" s="1"/>
  <c r="AY101" i="22"/>
  <c r="K97" i="35" s="1"/>
  <c r="AW101" i="22"/>
  <c r="I97" i="35" s="1"/>
  <c r="BB101" i="22"/>
  <c r="N97" i="35" s="1"/>
  <c r="AW77" i="22"/>
  <c r="I73" i="35" s="1"/>
  <c r="AY77" i="22"/>
  <c r="K73" i="35" s="1"/>
  <c r="BB77" i="22"/>
  <c r="N73" i="35" s="1"/>
  <c r="BA77" i="22"/>
  <c r="M73" i="35" s="1"/>
  <c r="AU77" i="22"/>
  <c r="G73" i="35" s="1"/>
  <c r="BG83" i="22"/>
  <c r="R79" i="35" s="1"/>
  <c r="BA83" i="22"/>
  <c r="M79" i="35" s="1"/>
  <c r="AY83" i="22"/>
  <c r="K79" i="35" s="1"/>
  <c r="AV83" i="22"/>
  <c r="H79" i="35" s="1"/>
  <c r="AZ83" i="22"/>
  <c r="L79" i="35" s="1"/>
  <c r="BA73" i="22"/>
  <c r="M69" i="35" s="1"/>
  <c r="AU73" i="22"/>
  <c r="G69" i="35" s="1"/>
  <c r="AT73" i="22"/>
  <c r="F69" i="35" s="1"/>
  <c r="AV73" i="22"/>
  <c r="H69" i="35" s="1"/>
  <c r="AK33" i="22"/>
  <c r="AZ33" i="22"/>
  <c r="L29" i="35" s="1"/>
  <c r="AU33" i="22"/>
  <c r="G29" i="35" s="1"/>
  <c r="AW33" i="22"/>
  <c r="I29" i="35" s="1"/>
  <c r="BA33" i="22"/>
  <c r="M29" i="35" s="1"/>
  <c r="AU29" i="22"/>
  <c r="E769" i="33" s="1"/>
  <c r="AW29" i="22"/>
  <c r="G769" i="33" s="1"/>
  <c r="AY29" i="22"/>
  <c r="I769" i="33" s="1"/>
  <c r="AX29" i="22"/>
  <c r="H769" i="33" s="1"/>
  <c r="AT29" i="22"/>
  <c r="D769" i="33" s="1"/>
  <c r="BA42" i="22"/>
  <c r="AU42" i="22"/>
  <c r="AT42" i="22"/>
  <c r="AV42" i="22"/>
  <c r="BA128" i="22"/>
  <c r="M124" i="35" s="1"/>
  <c r="AW119" i="22"/>
  <c r="I115" i="35" s="1"/>
  <c r="AX119" i="22"/>
  <c r="J115" i="35" s="1"/>
  <c r="AU63" i="22"/>
  <c r="G59" i="35" s="1"/>
  <c r="AX142" i="22"/>
  <c r="J138" i="35" s="1"/>
  <c r="AY142" i="22"/>
  <c r="K138" i="35" s="1"/>
  <c r="AW134" i="22"/>
  <c r="I130" i="35" s="1"/>
  <c r="BA98" i="22"/>
  <c r="M94" i="35" s="1"/>
  <c r="AZ90" i="22"/>
  <c r="L86" i="35" s="1"/>
  <c r="BB90" i="22"/>
  <c r="N86" i="35" s="1"/>
  <c r="AV74" i="22"/>
  <c r="H70" i="35" s="1"/>
  <c r="AY66" i="22"/>
  <c r="K62" i="35" s="1"/>
  <c r="BB58" i="22"/>
  <c r="N54" i="35" s="1"/>
  <c r="AW58" i="22"/>
  <c r="I54" i="35" s="1"/>
  <c r="AU140" i="22"/>
  <c r="G136" i="35" s="1"/>
  <c r="AU56" i="22"/>
  <c r="G52" i="35" s="1"/>
  <c r="AV32" i="22"/>
  <c r="AW32" i="22"/>
  <c r="AU79" i="22"/>
  <c r="G75" i="35" s="1"/>
  <c r="AU133" i="22"/>
  <c r="G129" i="35" s="1"/>
  <c r="BB121" i="22"/>
  <c r="N117" i="35" s="1"/>
  <c r="AW88" i="22"/>
  <c r="I84" i="35" s="1"/>
  <c r="AX88" i="22"/>
  <c r="J84" i="35" s="1"/>
  <c r="AY75" i="22"/>
  <c r="K71" i="35" s="1"/>
  <c r="AZ96" i="22"/>
  <c r="L92" i="35" s="1"/>
  <c r="AV131" i="22"/>
  <c r="H127" i="35" s="1"/>
  <c r="AX145" i="22"/>
  <c r="J141" i="35" s="1"/>
  <c r="AT53" i="22"/>
  <c r="AY53" i="22"/>
  <c r="AW49" i="22"/>
  <c r="I45" i="35" s="1"/>
  <c r="AZ46" i="22"/>
  <c r="AW46" i="22"/>
  <c r="AY76" i="22"/>
  <c r="K72" i="35" s="1"/>
  <c r="AY113" i="22"/>
  <c r="K109" i="35" s="1"/>
  <c r="AZ77" i="22"/>
  <c r="L73" i="35" s="1"/>
  <c r="AW68" i="22"/>
  <c r="I64" i="35" s="1"/>
  <c r="AU127" i="22"/>
  <c r="G123" i="35" s="1"/>
  <c r="AZ103" i="22"/>
  <c r="L99" i="35" s="1"/>
  <c r="AW95" i="22"/>
  <c r="I91" i="35" s="1"/>
  <c r="BB43" i="22"/>
  <c r="N39" i="35" s="1"/>
  <c r="BB29" i="22"/>
  <c r="L769" i="33" s="1"/>
  <c r="BA130" i="22"/>
  <c r="M126" i="35" s="1"/>
  <c r="BB86" i="22"/>
  <c r="N82" i="35" s="1"/>
  <c r="AX54" i="22"/>
  <c r="J50" i="35" s="1"/>
  <c r="BA148" i="22"/>
  <c r="M144" i="35" s="1"/>
  <c r="BA84" i="22"/>
  <c r="M80" i="35" s="1"/>
  <c r="BB151" i="22"/>
  <c r="N147" i="35" s="1"/>
  <c r="AY123" i="22"/>
  <c r="K119" i="35" s="1"/>
  <c r="BB91" i="22"/>
  <c r="N87" i="35" s="1"/>
  <c r="AU137" i="22"/>
  <c r="G133" i="35" s="1"/>
  <c r="AX125" i="22"/>
  <c r="J121" i="35" s="1"/>
  <c r="AU101" i="22"/>
  <c r="G97" i="35" s="1"/>
  <c r="AY89" i="22"/>
  <c r="K85" i="35" s="1"/>
  <c r="AT120" i="22"/>
  <c r="F116" i="35" s="1"/>
  <c r="BA87" i="22"/>
  <c r="M83" i="35" s="1"/>
  <c r="BB64" i="22"/>
  <c r="N60" i="35" s="1"/>
  <c r="AV92" i="22"/>
  <c r="H88" i="35" s="1"/>
  <c r="AV147" i="22"/>
  <c r="H143" i="35" s="1"/>
  <c r="AZ129" i="22"/>
  <c r="L125" i="35" s="1"/>
  <c r="AW73" i="22"/>
  <c r="I69" i="35" s="1"/>
  <c r="BH110" i="22"/>
  <c r="S106" i="35" s="1"/>
  <c r="AU110" i="22"/>
  <c r="G106" i="35" s="1"/>
  <c r="AT110" i="22"/>
  <c r="F106" i="35" s="1"/>
  <c r="AY110" i="22"/>
  <c r="K106" i="35" s="1"/>
  <c r="AZ110" i="22"/>
  <c r="L106" i="35" s="1"/>
  <c r="BG116" i="22"/>
  <c r="R112" i="35" s="1"/>
  <c r="BB116" i="22"/>
  <c r="N112" i="35" s="1"/>
  <c r="AY116" i="22"/>
  <c r="K112" i="35" s="1"/>
  <c r="AV116" i="22"/>
  <c r="H112" i="35" s="1"/>
  <c r="AZ116" i="22"/>
  <c r="L112" i="35" s="1"/>
  <c r="AH108" i="22"/>
  <c r="AX108" i="22"/>
  <c r="J104" i="35" s="1"/>
  <c r="AZ108" i="22"/>
  <c r="L104" i="35" s="1"/>
  <c r="AW108" i="22"/>
  <c r="I104" i="35" s="1"/>
  <c r="BB108" i="22"/>
  <c r="N104" i="35" s="1"/>
  <c r="AY132" i="22"/>
  <c r="K128" i="35" s="1"/>
  <c r="AW132" i="22"/>
  <c r="I128" i="35" s="1"/>
  <c r="AT132" i="22"/>
  <c r="F128" i="35" s="1"/>
  <c r="BG81" i="22"/>
  <c r="R77" i="35" s="1"/>
  <c r="BA81" i="22"/>
  <c r="M77" i="35" s="1"/>
  <c r="BB81" i="22"/>
  <c r="N77" i="35" s="1"/>
  <c r="AU81" i="22"/>
  <c r="G77" i="35" s="1"/>
  <c r="AX81" i="22"/>
  <c r="J77" i="35" s="1"/>
  <c r="AT71" i="22"/>
  <c r="F67" i="35" s="1"/>
  <c r="AZ71" i="22"/>
  <c r="L67" i="35" s="1"/>
  <c r="AX71" i="22"/>
  <c r="J67" i="35" s="1"/>
  <c r="AU71" i="22"/>
  <c r="G67" i="35" s="1"/>
  <c r="BB130" i="22"/>
  <c r="N126" i="35" s="1"/>
  <c r="AW130" i="22"/>
  <c r="I126" i="35" s="1"/>
  <c r="AU130" i="22"/>
  <c r="G126" i="35" s="1"/>
  <c r="AW125" i="22"/>
  <c r="I121" i="35" s="1"/>
  <c r="AT125" i="22"/>
  <c r="F121" i="35" s="1"/>
  <c r="BB125" i="22"/>
  <c r="N121" i="35" s="1"/>
  <c r="AU125" i="22"/>
  <c r="G121" i="35" s="1"/>
  <c r="AY72" i="22"/>
  <c r="K68" i="35" s="1"/>
  <c r="AX72" i="22"/>
  <c r="J68" i="35" s="1"/>
  <c r="BB72" i="22"/>
  <c r="N68" i="35" s="1"/>
  <c r="AV72" i="22"/>
  <c r="H68" i="35" s="1"/>
  <c r="AY149" i="22"/>
  <c r="K145" i="35" s="1"/>
  <c r="AZ149" i="22"/>
  <c r="L145" i="35" s="1"/>
  <c r="BB149" i="22"/>
  <c r="N145" i="35" s="1"/>
  <c r="AV149" i="22"/>
  <c r="H145" i="35" s="1"/>
  <c r="AI41" i="22"/>
  <c r="AZ41" i="22"/>
  <c r="L37" i="35" s="1"/>
  <c r="AT41" i="22"/>
  <c r="F37" i="35" s="1"/>
  <c r="AU41" i="22"/>
  <c r="G37" i="35" s="1"/>
  <c r="AW41" i="22"/>
  <c r="I37" i="35" s="1"/>
  <c r="BA41" i="22"/>
  <c r="M37" i="35" s="1"/>
  <c r="AY49" i="22"/>
  <c r="K45" i="35" s="1"/>
  <c r="AX49" i="22"/>
  <c r="J45" i="35" s="1"/>
  <c r="BB49" i="22"/>
  <c r="N45" i="35" s="1"/>
  <c r="AV49" i="22"/>
  <c r="H45" i="35" s="1"/>
  <c r="BG145" i="22"/>
  <c r="R141" i="35" s="1"/>
  <c r="AY145" i="22"/>
  <c r="K141" i="35" s="1"/>
  <c r="BB145" i="22"/>
  <c r="N141" i="35" s="1"/>
  <c r="AT145" i="22"/>
  <c r="F141" i="35" s="1"/>
  <c r="AV145" i="22"/>
  <c r="H141" i="35" s="1"/>
  <c r="AH60" i="22"/>
  <c r="AY60" i="22"/>
  <c r="K56" i="35" s="1"/>
  <c r="AX60" i="22"/>
  <c r="J56" i="35" s="1"/>
  <c r="AT60" i="22"/>
  <c r="F56" i="35" s="1"/>
  <c r="AV60" i="22"/>
  <c r="H56" i="35" s="1"/>
  <c r="BA60" i="22"/>
  <c r="M56" i="35" s="1"/>
  <c r="AU43" i="22"/>
  <c r="G39" i="35" s="1"/>
  <c r="AW43" i="22"/>
  <c r="I39" i="35" s="1"/>
  <c r="AY43" i="22"/>
  <c r="K39" i="35" s="1"/>
  <c r="BA43" i="22"/>
  <c r="M39" i="35" s="1"/>
  <c r="AX43" i="22"/>
  <c r="J39" i="35" s="1"/>
  <c r="BN26" i="22"/>
  <c r="Y22" i="35" s="1"/>
  <c r="AX26" i="22"/>
  <c r="J22" i="35" s="1"/>
  <c r="AY26" i="22"/>
  <c r="K22" i="35" s="1"/>
  <c r="BG40" i="22"/>
  <c r="R36" i="35" s="1"/>
  <c r="AT40" i="22"/>
  <c r="F36" i="35" s="1"/>
  <c r="AZ40" i="22"/>
  <c r="L36" i="35" s="1"/>
  <c r="AX40" i="22"/>
  <c r="J36" i="35" s="1"/>
  <c r="AU40" i="22"/>
  <c r="G36" i="35" s="1"/>
  <c r="BO27" i="22"/>
  <c r="AU52" i="22"/>
  <c r="G48" i="35" s="1"/>
  <c r="BA52" i="22"/>
  <c r="M48" i="35" s="1"/>
  <c r="BB119" i="22"/>
  <c r="N115" i="35" s="1"/>
  <c r="AZ63" i="22"/>
  <c r="L59" i="35" s="1"/>
  <c r="AW63" i="22"/>
  <c r="I59" i="35" s="1"/>
  <c r="AV55" i="22"/>
  <c r="H51" i="35" s="1"/>
  <c r="AY55" i="22"/>
  <c r="K51" i="35" s="1"/>
  <c r="BB142" i="22"/>
  <c r="N138" i="35" s="1"/>
  <c r="AU134" i="22"/>
  <c r="G130" i="35" s="1"/>
  <c r="AX98" i="22"/>
  <c r="J94" i="35" s="1"/>
  <c r="AW90" i="22"/>
  <c r="I86" i="35" s="1"/>
  <c r="AX90" i="22"/>
  <c r="J86" i="35" s="1"/>
  <c r="BB82" i="22"/>
  <c r="N78" i="35" s="1"/>
  <c r="AU82" i="22"/>
  <c r="G78" i="35" s="1"/>
  <c r="AY74" i="22"/>
  <c r="K70" i="35" s="1"/>
  <c r="BA66" i="22"/>
  <c r="M62" i="35" s="1"/>
  <c r="AU66" i="22"/>
  <c r="G62" i="35" s="1"/>
  <c r="AV58" i="22"/>
  <c r="H54" i="35" s="1"/>
  <c r="BB26" i="22"/>
  <c r="N22" i="35" s="1"/>
  <c r="AY140" i="22"/>
  <c r="K136" i="35" s="1"/>
  <c r="AT112" i="22"/>
  <c r="F108" i="35" s="1"/>
  <c r="AV40" i="22"/>
  <c r="H36" i="35" s="1"/>
  <c r="BA79" i="22"/>
  <c r="M75" i="35" s="1"/>
  <c r="BA133" i="22"/>
  <c r="M129" i="35" s="1"/>
  <c r="AT133" i="22"/>
  <c r="F129" i="35" s="1"/>
  <c r="BA121" i="22"/>
  <c r="M117" i="35" s="1"/>
  <c r="BB97" i="22"/>
  <c r="N93" i="35" s="1"/>
  <c r="AZ97" i="22"/>
  <c r="L93" i="35" s="1"/>
  <c r="AZ80" i="22"/>
  <c r="L76" i="35" s="1"/>
  <c r="AW110" i="22"/>
  <c r="I106" i="35" s="1"/>
  <c r="BB96" i="22"/>
  <c r="N92" i="35" s="1"/>
  <c r="AW60" i="22"/>
  <c r="I56" i="35" s="1"/>
  <c r="AZ135" i="22"/>
  <c r="L131" i="35" s="1"/>
  <c r="BB105" i="22"/>
  <c r="N101" i="35" s="1"/>
  <c r="AT69" i="22"/>
  <c r="F65" i="35" s="1"/>
  <c r="AX53" i="22"/>
  <c r="AZ49" i="22"/>
  <c r="L45" i="35" s="1"/>
  <c r="AZ67" i="22"/>
  <c r="L63" i="35" s="1"/>
  <c r="AU46" i="22"/>
  <c r="E2778" i="33" s="1"/>
  <c r="BA72" i="22"/>
  <c r="M68" i="35" s="1"/>
  <c r="AZ72" i="22"/>
  <c r="L68" i="35" s="1"/>
  <c r="BB44" i="22"/>
  <c r="N40" i="35" s="1"/>
  <c r="AU107" i="22"/>
  <c r="G103" i="35" s="1"/>
  <c r="AV107" i="22"/>
  <c r="H103" i="35" s="1"/>
  <c r="AX113" i="22"/>
  <c r="J109" i="35" s="1"/>
  <c r="AV77" i="22"/>
  <c r="H73" i="35" s="1"/>
  <c r="AX127" i="22"/>
  <c r="J123" i="35" s="1"/>
  <c r="AT103" i="22"/>
  <c r="F99" i="35" s="1"/>
  <c r="AV103" i="22"/>
  <c r="H99" i="35" s="1"/>
  <c r="AT43" i="22"/>
  <c r="F39" i="35" s="1"/>
  <c r="BA29" i="22"/>
  <c r="K769" i="33" s="1"/>
  <c r="AU138" i="22"/>
  <c r="G134" i="35" s="1"/>
  <c r="AY130" i="22"/>
  <c r="K126" i="35" s="1"/>
  <c r="BA86" i="22"/>
  <c r="M82" i="35" s="1"/>
  <c r="AW70" i="22"/>
  <c r="I66" i="35" s="1"/>
  <c r="BA54" i="22"/>
  <c r="M50" i="35" s="1"/>
  <c r="BB42" i="22"/>
  <c r="BA116" i="22"/>
  <c r="M112" i="35" s="1"/>
  <c r="AZ84" i="22"/>
  <c r="L80" i="35" s="1"/>
  <c r="AW151" i="22"/>
  <c r="I147" i="35" s="1"/>
  <c r="AX123" i="22"/>
  <c r="J119" i="35" s="1"/>
  <c r="AW91" i="22"/>
  <c r="I87" i="35" s="1"/>
  <c r="AT101" i="22"/>
  <c r="F97" i="35" s="1"/>
  <c r="AZ101" i="22"/>
  <c r="L97" i="35" s="1"/>
  <c r="AV81" i="22"/>
  <c r="H77" i="35" s="1"/>
  <c r="BB94" i="22"/>
  <c r="N90" i="35" s="1"/>
  <c r="AW94" i="22"/>
  <c r="I90" i="35" s="1"/>
  <c r="AU94" i="22"/>
  <c r="G90" i="35" s="1"/>
  <c r="AY136" i="22"/>
  <c r="K132" i="35" s="1"/>
  <c r="AW136" i="22"/>
  <c r="I132" i="35" s="1"/>
  <c r="AT136" i="22"/>
  <c r="F132" i="35" s="1"/>
  <c r="AT118" i="22"/>
  <c r="F114" i="35" s="1"/>
  <c r="AU118" i="22"/>
  <c r="G114" i="35" s="1"/>
  <c r="AX118" i="22"/>
  <c r="J114" i="35" s="1"/>
  <c r="AY118" i="22"/>
  <c r="K114" i="35" s="1"/>
  <c r="AV118" i="22"/>
  <c r="H114" i="35" s="1"/>
  <c r="BF139" i="22"/>
  <c r="Q135" i="35" s="1"/>
  <c r="BB139" i="22"/>
  <c r="N135" i="35" s="1"/>
  <c r="AZ139" i="22"/>
  <c r="L135" i="35" s="1"/>
  <c r="AU139" i="22"/>
  <c r="G135" i="35" s="1"/>
  <c r="BA139" i="22"/>
  <c r="M135" i="35" s="1"/>
  <c r="AW75" i="22"/>
  <c r="I71" i="35" s="1"/>
  <c r="AX75" i="22"/>
  <c r="J71" i="35" s="1"/>
  <c r="AZ75" i="22"/>
  <c r="L71" i="35" s="1"/>
  <c r="BA75" i="22"/>
  <c r="M71" i="35" s="1"/>
  <c r="AT75" i="22"/>
  <c r="F71" i="35" s="1"/>
  <c r="BF137" i="22"/>
  <c r="Q133" i="35" s="1"/>
  <c r="AT137" i="22"/>
  <c r="F133" i="35" s="1"/>
  <c r="AY137" i="22"/>
  <c r="K133" i="35" s="1"/>
  <c r="AX137" i="22"/>
  <c r="J133" i="35" s="1"/>
  <c r="AV137" i="22"/>
  <c r="H133" i="35" s="1"/>
  <c r="BA137" i="22"/>
  <c r="M133" i="35" s="1"/>
  <c r="AU135" i="22"/>
  <c r="G131" i="35" s="1"/>
  <c r="BA135" i="22"/>
  <c r="M131" i="35" s="1"/>
  <c r="AT135" i="22"/>
  <c r="F131" i="35" s="1"/>
  <c r="AY135" i="22"/>
  <c r="K131" i="35" s="1"/>
  <c r="AV135" i="22"/>
  <c r="H131" i="35" s="1"/>
  <c r="AV138" i="22"/>
  <c r="H134" i="35" s="1"/>
  <c r="BA138" i="22"/>
  <c r="M134" i="35" s="1"/>
  <c r="AX138" i="22"/>
  <c r="J134" i="35" s="1"/>
  <c r="AZ138" i="22"/>
  <c r="L134" i="35" s="1"/>
  <c r="AT138" i="22"/>
  <c r="F134" i="35" s="1"/>
  <c r="AY138" i="22"/>
  <c r="K134" i="35" s="1"/>
  <c r="BA59" i="22"/>
  <c r="M55" i="35" s="1"/>
  <c r="AZ59" i="22"/>
  <c r="L55" i="35" s="1"/>
  <c r="AU59" i="22"/>
  <c r="G55" i="35" s="1"/>
  <c r="AW59" i="22"/>
  <c r="I55" i="35" s="1"/>
  <c r="AZ143" i="22"/>
  <c r="L139" i="35" s="1"/>
  <c r="BB143" i="22"/>
  <c r="N139" i="35" s="1"/>
  <c r="AU143" i="22"/>
  <c r="G139" i="35" s="1"/>
  <c r="AV143" i="22"/>
  <c r="H139" i="35" s="1"/>
  <c r="BA146" i="22"/>
  <c r="M142" i="35" s="1"/>
  <c r="AT146" i="22"/>
  <c r="F142" i="35" s="1"/>
  <c r="AV146" i="22"/>
  <c r="H142" i="35" s="1"/>
  <c r="AY146" i="22"/>
  <c r="K142" i="35" s="1"/>
  <c r="BA63" i="22"/>
  <c r="M59" i="35" s="1"/>
  <c r="AY63" i="22"/>
  <c r="K59" i="35" s="1"/>
  <c r="AV109" i="22"/>
  <c r="H105" i="35" s="1"/>
  <c r="BA109" i="22"/>
  <c r="M105" i="35" s="1"/>
  <c r="AT109" i="22"/>
  <c r="F105" i="35" s="1"/>
  <c r="AZ109" i="22"/>
  <c r="L105" i="35" s="1"/>
  <c r="AX109" i="22"/>
  <c r="J105" i="35" s="1"/>
  <c r="AU109" i="22"/>
  <c r="G105" i="35" s="1"/>
  <c r="BF65" i="22"/>
  <c r="Q61" i="35" s="1"/>
  <c r="AX65" i="22"/>
  <c r="J61" i="35" s="1"/>
  <c r="AY65" i="22"/>
  <c r="K61" i="35" s="1"/>
  <c r="AW65" i="22"/>
  <c r="I61" i="35" s="1"/>
  <c r="BB65" i="22"/>
  <c r="N61" i="35" s="1"/>
  <c r="AZ65" i="22"/>
  <c r="L61" i="35" s="1"/>
  <c r="AV62" i="22"/>
  <c r="H58" i="35" s="1"/>
  <c r="AT62" i="22"/>
  <c r="F58" i="35" s="1"/>
  <c r="AZ62" i="22"/>
  <c r="L58" i="35" s="1"/>
  <c r="BB62" i="22"/>
  <c r="N58" i="35" s="1"/>
  <c r="BF95" i="22"/>
  <c r="Q91" i="35" s="1"/>
  <c r="AV95" i="22"/>
  <c r="H91" i="35" s="1"/>
  <c r="BA95" i="22"/>
  <c r="M91" i="35" s="1"/>
  <c r="AX95" i="22"/>
  <c r="J91" i="35" s="1"/>
  <c r="AZ95" i="22"/>
  <c r="L91" i="35" s="1"/>
  <c r="AT95" i="22"/>
  <c r="F91" i="35" s="1"/>
  <c r="AY95" i="22"/>
  <c r="K91" i="35" s="1"/>
  <c r="BG68" i="22"/>
  <c r="R64" i="35" s="1"/>
  <c r="AV68" i="22"/>
  <c r="H64" i="35" s="1"/>
  <c r="BA68" i="22"/>
  <c r="M64" i="35" s="1"/>
  <c r="AZ68" i="22"/>
  <c r="L64" i="35" s="1"/>
  <c r="BB68" i="22"/>
  <c r="N64" i="35" s="1"/>
  <c r="AU144" i="22"/>
  <c r="G140" i="35" s="1"/>
  <c r="AX144" i="22"/>
  <c r="J140" i="35" s="1"/>
  <c r="AZ144" i="22"/>
  <c r="L140" i="35" s="1"/>
  <c r="AT144" i="22"/>
  <c r="F140" i="35" s="1"/>
  <c r="BF106" i="22"/>
  <c r="Q102" i="35" s="1"/>
  <c r="BB106" i="22"/>
  <c r="N102" i="35" s="1"/>
  <c r="AW106" i="22"/>
  <c r="I102" i="35" s="1"/>
  <c r="AU106" i="22"/>
  <c r="G102" i="35" s="1"/>
  <c r="AZ106" i="22"/>
  <c r="L102" i="35" s="1"/>
  <c r="BF131" i="22"/>
  <c r="Q127" i="35" s="1"/>
  <c r="AX131" i="22"/>
  <c r="J127" i="35" s="1"/>
  <c r="AZ131" i="22"/>
  <c r="L127" i="35" s="1"/>
  <c r="AW131" i="22"/>
  <c r="I127" i="35" s="1"/>
  <c r="BB131" i="22"/>
  <c r="N127" i="35" s="1"/>
  <c r="BF48" i="22"/>
  <c r="Q44" i="35" s="1"/>
  <c r="AW48" i="22"/>
  <c r="I44" i="35" s="1"/>
  <c r="BB48" i="22"/>
  <c r="N44" i="35" s="1"/>
  <c r="AV48" i="22"/>
  <c r="H44" i="35" s="1"/>
  <c r="BA48" i="22"/>
  <c r="M44" i="35" s="1"/>
  <c r="AY48" i="22"/>
  <c r="K44" i="35" s="1"/>
  <c r="AZ93" i="22"/>
  <c r="L89" i="35" s="1"/>
  <c r="AX93" i="22"/>
  <c r="J89" i="35" s="1"/>
  <c r="AU93" i="22"/>
  <c r="G89" i="35" s="1"/>
  <c r="AY93" i="22"/>
  <c r="K89" i="35" s="1"/>
  <c r="BF142" i="22"/>
  <c r="Q138" i="35" s="1"/>
  <c r="BA142" i="22"/>
  <c r="M138" i="35" s="1"/>
  <c r="AZ142" i="22"/>
  <c r="L138" i="35" s="1"/>
  <c r="BB76" i="22"/>
  <c r="N72" i="35" s="1"/>
  <c r="AV76" i="22"/>
  <c r="H72" i="35" s="1"/>
  <c r="AU76" i="22"/>
  <c r="G72" i="35" s="1"/>
  <c r="AZ76" i="22"/>
  <c r="L72" i="35" s="1"/>
  <c r="AL74" i="22"/>
  <c r="AU74" i="22"/>
  <c r="G70" i="35" s="1"/>
  <c r="AW74" i="22"/>
  <c r="I70" i="35" s="1"/>
  <c r="BF100" i="22"/>
  <c r="Q96" i="35" s="1"/>
  <c r="AT100" i="22"/>
  <c r="F96" i="35" s="1"/>
  <c r="AY100" i="22"/>
  <c r="K96" i="35" s="1"/>
  <c r="AV100" i="22"/>
  <c r="H96" i="35" s="1"/>
  <c r="AX100" i="22"/>
  <c r="J96" i="35" s="1"/>
  <c r="AZ100" i="22"/>
  <c r="L96" i="35" s="1"/>
  <c r="AW100" i="22"/>
  <c r="I96" i="35" s="1"/>
  <c r="BF54" i="22"/>
  <c r="Q50" i="35" s="1"/>
  <c r="AT54" i="22"/>
  <c r="F50" i="35" s="1"/>
  <c r="AZ54" i="22"/>
  <c r="L50" i="35" s="1"/>
  <c r="AW54" i="22"/>
  <c r="I50" i="35" s="1"/>
  <c r="AY54" i="22"/>
  <c r="K50" i="35" s="1"/>
  <c r="BB54" i="22"/>
  <c r="N50" i="35" s="1"/>
  <c r="BF50" i="22"/>
  <c r="BA50" i="22"/>
  <c r="AU50" i="22"/>
  <c r="E2830" i="33" s="1"/>
  <c r="AT104" i="22"/>
  <c r="F100" i="35" s="1"/>
  <c r="AY104" i="22"/>
  <c r="K100" i="35" s="1"/>
  <c r="AV104" i="22"/>
  <c r="H100" i="35" s="1"/>
  <c r="AX104" i="22"/>
  <c r="J100" i="35" s="1"/>
  <c r="AZ104" i="22"/>
  <c r="L100" i="35" s="1"/>
  <c r="AW104" i="22"/>
  <c r="I100" i="35" s="1"/>
  <c r="BG122" i="22"/>
  <c r="R118" i="35" s="1"/>
  <c r="AX122" i="22"/>
  <c r="J118" i="35" s="1"/>
  <c r="AV122" i="22"/>
  <c r="H118" i="35" s="1"/>
  <c r="AY122" i="22"/>
  <c r="K118" i="35" s="1"/>
  <c r="BB122" i="22"/>
  <c r="N118" i="35" s="1"/>
  <c r="BA122" i="22"/>
  <c r="M118" i="35" s="1"/>
  <c r="AI57" i="22"/>
  <c r="AZ57" i="22"/>
  <c r="L53" i="35" s="1"/>
  <c r="AX57" i="22"/>
  <c r="J53" i="35" s="1"/>
  <c r="AU57" i="22"/>
  <c r="G53" i="35" s="1"/>
  <c r="AV57" i="22"/>
  <c r="H53" i="35" s="1"/>
  <c r="AH127" i="22"/>
  <c r="AV127" i="22"/>
  <c r="H123" i="35" s="1"/>
  <c r="AT127" i="22"/>
  <c r="F123" i="35" s="1"/>
  <c r="BA127" i="22"/>
  <c r="M123" i="35" s="1"/>
  <c r="AZ127" i="22"/>
  <c r="L123" i="35" s="1"/>
  <c r="AY127" i="22"/>
  <c r="K123" i="35" s="1"/>
  <c r="BB127" i="22"/>
  <c r="N123" i="35" s="1"/>
  <c r="BG141" i="22"/>
  <c r="R137" i="35" s="1"/>
  <c r="AV141" i="22"/>
  <c r="H137" i="35" s="1"/>
  <c r="AX141" i="22"/>
  <c r="J137" i="35" s="1"/>
  <c r="BA141" i="22"/>
  <c r="M137" i="35" s="1"/>
  <c r="AX85" i="22"/>
  <c r="J81" i="35" s="1"/>
  <c r="BB85" i="22"/>
  <c r="N81" i="35" s="1"/>
  <c r="AT85" i="22"/>
  <c r="F81" i="35" s="1"/>
  <c r="AU85" i="22"/>
  <c r="G81" i="35" s="1"/>
  <c r="AJ39" i="22"/>
  <c r="AV39" i="22"/>
  <c r="AT39" i="22"/>
  <c r="AZ39" i="22"/>
  <c r="BB39" i="22"/>
  <c r="BH32" i="22"/>
  <c r="AT32" i="22"/>
  <c r="AZ32" i="22"/>
  <c r="AX32" i="22"/>
  <c r="AU32" i="22"/>
  <c r="AW36" i="22"/>
  <c r="I32" i="35" s="1"/>
  <c r="BB36" i="22"/>
  <c r="N32" i="35" s="1"/>
  <c r="AV36" i="22"/>
  <c r="H32" i="35" s="1"/>
  <c r="BA36" i="22"/>
  <c r="M32" i="35" s="1"/>
  <c r="AY36" i="22"/>
  <c r="K32" i="35" s="1"/>
  <c r="AV128" i="22"/>
  <c r="H124" i="35" s="1"/>
  <c r="AT52" i="22"/>
  <c r="F48" i="35" s="1"/>
  <c r="AW52" i="22"/>
  <c r="I48" i="35" s="1"/>
  <c r="BA119" i="22"/>
  <c r="M115" i="35" s="1"/>
  <c r="AZ119" i="22"/>
  <c r="L115" i="35" s="1"/>
  <c r="BB63" i="22"/>
  <c r="N59" i="35" s="1"/>
  <c r="AZ55" i="22"/>
  <c r="L51" i="35" s="1"/>
  <c r="AV142" i="22"/>
  <c r="H138" i="35" s="1"/>
  <c r="AW142" i="22"/>
  <c r="I138" i="35" s="1"/>
  <c r="BB134" i="22"/>
  <c r="N130" i="35" s="1"/>
  <c r="AZ134" i="22"/>
  <c r="L130" i="35" s="1"/>
  <c r="AV98" i="22"/>
  <c r="H94" i="35" s="1"/>
  <c r="AT98" i="22"/>
  <c r="F94" i="35" s="1"/>
  <c r="AV90" i="22"/>
  <c r="H86" i="35" s="1"/>
  <c r="AT82" i="22"/>
  <c r="F78" i="35" s="1"/>
  <c r="AW82" i="22"/>
  <c r="I78" i="35" s="1"/>
  <c r="AX74" i="22"/>
  <c r="J70" i="35" s="1"/>
  <c r="AX66" i="22"/>
  <c r="J62" i="35" s="1"/>
  <c r="AT58" i="22"/>
  <c r="F54" i="35" s="1"/>
  <c r="AU58" i="22"/>
  <c r="G54" i="35" s="1"/>
  <c r="AZ50" i="22"/>
  <c r="J2830" i="33" s="1"/>
  <c r="AX50" i="22"/>
  <c r="H2830" i="33" s="1"/>
  <c r="AZ26" i="22"/>
  <c r="L22" i="35" s="1"/>
  <c r="AT26" i="22"/>
  <c r="F22" i="35" s="1"/>
  <c r="BB140" i="22"/>
  <c r="N136" i="35" s="1"/>
  <c r="AX140" i="22"/>
  <c r="J136" i="35" s="1"/>
  <c r="AW112" i="22"/>
  <c r="I108" i="35" s="1"/>
  <c r="AZ112" i="22"/>
  <c r="L108" i="35" s="1"/>
  <c r="BB56" i="22"/>
  <c r="N52" i="35" s="1"/>
  <c r="AW56" i="22"/>
  <c r="I52" i="35" s="1"/>
  <c r="AX48" i="22"/>
  <c r="J44" i="35" s="1"/>
  <c r="AY40" i="22"/>
  <c r="K36" i="35" s="1"/>
  <c r="AT36" i="22"/>
  <c r="F32" i="35" s="1"/>
  <c r="BB32" i="22"/>
  <c r="BA143" i="22"/>
  <c r="M139" i="35" s="1"/>
  <c r="AY115" i="22"/>
  <c r="K111" i="35" s="1"/>
  <c r="BB79" i="22"/>
  <c r="N75" i="35" s="1"/>
  <c r="AW79" i="22"/>
  <c r="I75" i="35" s="1"/>
  <c r="AZ133" i="22"/>
  <c r="L129" i="35" s="1"/>
  <c r="AX121" i="22"/>
  <c r="J117" i="35" s="1"/>
  <c r="AT121" i="22"/>
  <c r="F117" i="35" s="1"/>
  <c r="AY97" i="22"/>
  <c r="K93" i="35" s="1"/>
  <c r="AV108" i="22"/>
  <c r="H104" i="35" s="1"/>
  <c r="AU108" i="22"/>
  <c r="G104" i="35" s="1"/>
  <c r="AZ88" i="22"/>
  <c r="L84" i="35" s="1"/>
  <c r="BB80" i="22"/>
  <c r="N76" i="35" s="1"/>
  <c r="AV139" i="22"/>
  <c r="H135" i="35" s="1"/>
  <c r="AW139" i="22"/>
  <c r="I135" i="35" s="1"/>
  <c r="BB75" i="22"/>
  <c r="N71" i="35" s="1"/>
  <c r="AW122" i="22"/>
  <c r="I118" i="35" s="1"/>
  <c r="AT122" i="22"/>
  <c r="F118" i="35" s="1"/>
  <c r="AV110" i="22"/>
  <c r="H106" i="35" s="1"/>
  <c r="AW96" i="22"/>
  <c r="I92" i="35" s="1"/>
  <c r="AX96" i="22"/>
  <c r="J92" i="35" s="1"/>
  <c r="AZ60" i="22"/>
  <c r="L56" i="35" s="1"/>
  <c r="BB135" i="22"/>
  <c r="N131" i="35" s="1"/>
  <c r="AY99" i="22"/>
  <c r="K95" i="35" s="1"/>
  <c r="AZ99" i="22"/>
  <c r="L95" i="35" s="1"/>
  <c r="AZ51" i="22"/>
  <c r="L47" i="35" s="1"/>
  <c r="AW145" i="22"/>
  <c r="I141" i="35" s="1"/>
  <c r="AT93" i="22"/>
  <c r="F89" i="35" s="1"/>
  <c r="AY85" i="22"/>
  <c r="K81" i="35" s="1"/>
  <c r="AY69" i="22"/>
  <c r="K65" i="35" s="1"/>
  <c r="AT49" i="22"/>
  <c r="F45" i="35" s="1"/>
  <c r="AU49" i="22"/>
  <c r="G45" i="35" s="1"/>
  <c r="AV41" i="22"/>
  <c r="H37" i="35" s="1"/>
  <c r="AY59" i="22"/>
  <c r="K55" i="35" s="1"/>
  <c r="BB46" i="22"/>
  <c r="AT72" i="22"/>
  <c r="F68" i="35" s="1"/>
  <c r="AU72" i="22"/>
  <c r="G68" i="35" s="1"/>
  <c r="BA44" i="22"/>
  <c r="M40" i="35" s="1"/>
  <c r="BA107" i="22"/>
  <c r="M103" i="35" s="1"/>
  <c r="AV71" i="22"/>
  <c r="H67" i="35" s="1"/>
  <c r="AW71" i="22"/>
  <c r="I67" i="35" s="1"/>
  <c r="AT77" i="22"/>
  <c r="F73" i="35" s="1"/>
  <c r="AU136" i="22"/>
  <c r="G132" i="35" s="1"/>
  <c r="AU68" i="22"/>
  <c r="G64" i="35" s="1"/>
  <c r="BA103" i="22"/>
  <c r="M99" i="35" s="1"/>
  <c r="AU95" i="22"/>
  <c r="G91" i="35" s="1"/>
  <c r="AX47" i="22"/>
  <c r="J43" i="35" s="1"/>
  <c r="AY47" i="22"/>
  <c r="K43" i="35" s="1"/>
  <c r="AW39" i="22"/>
  <c r="AU39" i="22"/>
  <c r="AZ29" i="22"/>
  <c r="J769" i="33" s="1"/>
  <c r="BB146" i="22"/>
  <c r="N142" i="35" s="1"/>
  <c r="BB138" i="22"/>
  <c r="N134" i="35" s="1"/>
  <c r="AX130" i="22"/>
  <c r="J126" i="35" s="1"/>
  <c r="AZ130" i="22"/>
  <c r="L126" i="35" s="1"/>
  <c r="AZ94" i="22"/>
  <c r="L90" i="35" s="1"/>
  <c r="AX94" i="22"/>
  <c r="J90" i="35" s="1"/>
  <c r="AX86" i="22"/>
  <c r="J82" i="35" s="1"/>
  <c r="AV54" i="22"/>
  <c r="H50" i="35" s="1"/>
  <c r="AX42" i="22"/>
  <c r="AU148" i="22"/>
  <c r="G144" i="35" s="1"/>
  <c r="AU116" i="22"/>
  <c r="G112" i="35" s="1"/>
  <c r="AX116" i="22"/>
  <c r="J112" i="35" s="1"/>
  <c r="AZ151" i="22"/>
  <c r="L147" i="35" s="1"/>
  <c r="AV123" i="22"/>
  <c r="H119" i="35" s="1"/>
  <c r="AW141" i="22"/>
  <c r="I137" i="35" s="1"/>
  <c r="AZ137" i="22"/>
  <c r="L133" i="35" s="1"/>
  <c r="BA125" i="22"/>
  <c r="M121" i="35" s="1"/>
  <c r="AZ125" i="22"/>
  <c r="L121" i="35" s="1"/>
  <c r="AW109" i="22"/>
  <c r="I105" i="35" s="1"/>
  <c r="AX101" i="22"/>
  <c r="J97" i="35" s="1"/>
  <c r="AV101" i="22"/>
  <c r="H97" i="35" s="1"/>
  <c r="AZ81" i="22"/>
  <c r="L77" i="35" s="1"/>
  <c r="AU65" i="22"/>
  <c r="G61" i="35" s="1"/>
  <c r="AY144" i="22"/>
  <c r="K140" i="35" s="1"/>
  <c r="AW144" i="22"/>
  <c r="I140" i="35" s="1"/>
  <c r="AY120" i="22"/>
  <c r="K116" i="35" s="1"/>
  <c r="AZ87" i="22"/>
  <c r="L83" i="35" s="1"/>
  <c r="AU102" i="22"/>
  <c r="G98" i="35" s="1"/>
  <c r="AY124" i="22"/>
  <c r="K120" i="35" s="1"/>
  <c r="AV124" i="22"/>
  <c r="H120" i="35" s="1"/>
  <c r="BA149" i="22"/>
  <c r="M145" i="35" s="1"/>
  <c r="AU149" i="22"/>
  <c r="G145" i="35" s="1"/>
  <c r="BA57" i="22"/>
  <c r="M53" i="35" s="1"/>
  <c r="BB37" i="22"/>
  <c r="N33" i="35" s="1"/>
  <c r="BB33" i="22"/>
  <c r="N29" i="35" s="1"/>
  <c r="AV33" i="22"/>
  <c r="H29" i="35" s="1"/>
  <c r="AZ92" i="22"/>
  <c r="L88" i="35" s="1"/>
  <c r="BB111" i="22"/>
  <c r="N107" i="35" s="1"/>
  <c r="AT83" i="22"/>
  <c r="F79" i="35" s="1"/>
  <c r="AX106" i="22"/>
  <c r="J102" i="35" s="1"/>
  <c r="AX78" i="22"/>
  <c r="J74" i="35" s="1"/>
  <c r="BA62" i="22"/>
  <c r="M58" i="35" s="1"/>
  <c r="AV38" i="22"/>
  <c r="H34" i="35" s="1"/>
  <c r="AU132" i="22"/>
  <c r="G128" i="35" s="1"/>
  <c r="AU129" i="22"/>
  <c r="G125" i="35" s="1"/>
  <c r="BB73" i="22"/>
  <c r="N69" i="35" s="1"/>
  <c r="AV61" i="22"/>
  <c r="H57" i="35" s="1"/>
  <c r="AN126" i="22"/>
  <c r="BI45" i="22"/>
  <c r="T41" i="35" s="1"/>
  <c r="BI141" i="22"/>
  <c r="T137" i="35" s="1"/>
  <c r="AO105" i="22"/>
  <c r="AN39" i="22"/>
  <c r="BN34" i="22"/>
  <c r="AZ128" i="22"/>
  <c r="L124" i="35" s="1"/>
  <c r="BB128" i="22"/>
  <c r="N124" i="35" s="1"/>
  <c r="AT66" i="22"/>
  <c r="F62" i="35" s="1"/>
  <c r="AW80" i="22"/>
  <c r="I76" i="35" s="1"/>
  <c r="AT80" i="22"/>
  <c r="F76" i="35" s="1"/>
  <c r="AU105" i="22"/>
  <c r="G101" i="35" s="1"/>
  <c r="BA105" i="22"/>
  <c r="M101" i="35" s="1"/>
  <c r="AV105" i="22"/>
  <c r="H101" i="35" s="1"/>
  <c r="AY67" i="22"/>
  <c r="K63" i="35" s="1"/>
  <c r="BA67" i="22"/>
  <c r="M63" i="35" s="1"/>
  <c r="BA114" i="22"/>
  <c r="M110" i="35" s="1"/>
  <c r="BB114" i="22"/>
  <c r="N110" i="35" s="1"/>
  <c r="BB70" i="22"/>
  <c r="N66" i="35" s="1"/>
  <c r="AZ70" i="22"/>
  <c r="L66" i="35" s="1"/>
  <c r="BB45" i="22"/>
  <c r="N41" i="35" s="1"/>
  <c r="AZ45" i="22"/>
  <c r="L41" i="35" s="1"/>
  <c r="AX35" i="22"/>
  <c r="H326" i="33" s="1"/>
  <c r="BA35" i="22"/>
  <c r="K326" i="33" s="1"/>
  <c r="AY35" i="22"/>
  <c r="I326" i="33" s="1"/>
  <c r="BA126" i="22"/>
  <c r="M122" i="35" s="1"/>
  <c r="AY126" i="22"/>
  <c r="K122" i="35" s="1"/>
  <c r="AX126" i="22"/>
  <c r="J122" i="35" s="1"/>
  <c r="AV34" i="22"/>
  <c r="AT34" i="22"/>
  <c r="BA80" i="22"/>
  <c r="M76" i="35" s="1"/>
  <c r="AY80" i="22"/>
  <c r="K76" i="35" s="1"/>
  <c r="AT105" i="22"/>
  <c r="F101" i="35" s="1"/>
  <c r="AW105" i="22"/>
  <c r="I101" i="35" s="1"/>
  <c r="AV67" i="22"/>
  <c r="H63" i="35" s="1"/>
  <c r="BB67" i="22"/>
  <c r="N63" i="35" s="1"/>
  <c r="AV114" i="22"/>
  <c r="H110" i="35" s="1"/>
  <c r="AT70" i="22"/>
  <c r="F66" i="35" s="1"/>
  <c r="AV70" i="22"/>
  <c r="H66" i="35" s="1"/>
  <c r="BA45" i="22"/>
  <c r="M41" i="35" s="1"/>
  <c r="AV45" i="22"/>
  <c r="H41" i="35" s="1"/>
  <c r="AW35" i="22"/>
  <c r="G326" i="33" s="1"/>
  <c r="AZ126" i="22"/>
  <c r="L122" i="35" s="1"/>
  <c r="AU34" i="22"/>
  <c r="BA34" i="22"/>
  <c r="AP36" i="22"/>
  <c r="BL112" i="22"/>
  <c r="W108" i="35" s="1"/>
  <c r="AN99" i="22"/>
  <c r="AP117" i="22"/>
  <c r="AO81" i="22"/>
  <c r="AN87" i="22"/>
  <c r="BI120" i="22"/>
  <c r="T116" i="35" s="1"/>
  <c r="BM56" i="22"/>
  <c r="X52" i="35" s="1"/>
  <c r="BN94" i="22"/>
  <c r="Y90" i="35" s="1"/>
  <c r="AO74" i="22"/>
  <c r="BI79" i="22"/>
  <c r="T75" i="35" s="1"/>
  <c r="AL58" i="22"/>
  <c r="AM68" i="22"/>
  <c r="BK77" i="22"/>
  <c r="V73" i="35" s="1"/>
  <c r="AO149" i="22"/>
  <c r="AN80" i="22"/>
  <c r="BM110" i="22"/>
  <c r="X106" i="35" s="1"/>
  <c r="BN128" i="22"/>
  <c r="Y124" i="35" s="1"/>
  <c r="BN104" i="22"/>
  <c r="Y100" i="35" s="1"/>
  <c r="AJ46" i="22"/>
  <c r="BJ100" i="22"/>
  <c r="U96" i="35" s="1"/>
  <c r="BN106" i="22"/>
  <c r="Y102" i="35" s="1"/>
  <c r="BM148" i="22"/>
  <c r="X144" i="35" s="1"/>
  <c r="AI134" i="22"/>
  <c r="BG91" i="22"/>
  <c r="R87" i="35" s="1"/>
  <c r="AO45" i="22"/>
  <c r="BI41" i="22"/>
  <c r="T37" i="35" s="1"/>
  <c r="AM60" i="22"/>
  <c r="BG43" i="22"/>
  <c r="R39" i="35" s="1"/>
  <c r="BK29" i="22"/>
  <c r="I779" i="33" s="1"/>
  <c r="BM39" i="22"/>
  <c r="BL32" i="22"/>
  <c r="BN40" i="22"/>
  <c r="Y36" i="35" s="1"/>
  <c r="BK82" i="22"/>
  <c r="V78" i="35" s="1"/>
  <c r="AI74" i="22"/>
  <c r="BG58" i="22"/>
  <c r="R54" i="35" s="1"/>
  <c r="BG50" i="22"/>
  <c r="BH26" i="22"/>
  <c r="S22" i="35" s="1"/>
  <c r="AH112" i="22"/>
  <c r="BF40" i="22"/>
  <c r="Q36" i="35" s="1"/>
  <c r="AL36" i="22"/>
  <c r="AH68" i="22"/>
  <c r="BF39" i="22"/>
  <c r="AH151" i="22"/>
  <c r="AI141" i="22"/>
  <c r="BF141" i="22"/>
  <c r="Q137" i="35" s="1"/>
  <c r="BG45" i="22"/>
  <c r="R41" i="35" s="1"/>
  <c r="BF102" i="22"/>
  <c r="Q98" i="35" s="1"/>
  <c r="BN58" i="22"/>
  <c r="Y54" i="35" s="1"/>
  <c r="BK108" i="22"/>
  <c r="V104" i="35" s="1"/>
  <c r="AL99" i="22"/>
  <c r="AN115" i="22"/>
  <c r="BI117" i="22"/>
  <c r="T113" i="35" s="1"/>
  <c r="AL93" i="22"/>
  <c r="BL48" i="22"/>
  <c r="W44" i="35" s="1"/>
  <c r="BK52" i="22"/>
  <c r="V48" i="35" s="1"/>
  <c r="AI130" i="22"/>
  <c r="BK122" i="22"/>
  <c r="V118" i="35" s="1"/>
  <c r="BN125" i="22"/>
  <c r="Y121" i="35" s="1"/>
  <c r="BM50" i="22"/>
  <c r="BH98" i="22"/>
  <c r="S94" i="35" s="1"/>
  <c r="AH128" i="22"/>
  <c r="AJ52" i="22"/>
  <c r="BF74" i="22"/>
  <c r="Q70" i="35" s="1"/>
  <c r="AN36" i="22"/>
  <c r="BJ36" i="22"/>
  <c r="U32" i="35" s="1"/>
  <c r="BF127" i="22"/>
  <c r="Q123" i="35" s="1"/>
  <c r="AH95" i="22"/>
  <c r="AL39" i="22"/>
  <c r="AI42" i="22"/>
  <c r="AJ141" i="22"/>
  <c r="BK88" i="22"/>
  <c r="V84" i="35" s="1"/>
  <c r="BN139" i="22"/>
  <c r="Y135" i="35" s="1"/>
  <c r="BG57" i="22"/>
  <c r="R53" i="35" s="1"/>
  <c r="AI92" i="22"/>
  <c r="BM94" i="22"/>
  <c r="X90" i="35" s="1"/>
  <c r="BI54" i="22"/>
  <c r="T50" i="35" s="1"/>
  <c r="BJ136" i="22"/>
  <c r="U132" i="35" s="1"/>
  <c r="BH118" i="22"/>
  <c r="S114" i="35" s="1"/>
  <c r="BN75" i="22"/>
  <c r="Y71" i="35" s="1"/>
  <c r="BI138" i="22"/>
  <c r="T134" i="35" s="1"/>
  <c r="BN143" i="22"/>
  <c r="Y139" i="35" s="1"/>
  <c r="AI146" i="22"/>
  <c r="BL109" i="22"/>
  <c r="W105" i="35" s="1"/>
  <c r="BL144" i="22"/>
  <c r="W140" i="35" s="1"/>
  <c r="BJ38" i="22"/>
  <c r="U34" i="35" s="1"/>
  <c r="AH50" i="22"/>
  <c r="AN26" i="22"/>
  <c r="AI112" i="22"/>
  <c r="AJ40" i="22"/>
  <c r="BG143" i="22"/>
  <c r="R139" i="35" s="1"/>
  <c r="BF117" i="22"/>
  <c r="Q113" i="35" s="1"/>
  <c r="AH54" i="22"/>
  <c r="BG137" i="22"/>
  <c r="R133" i="35" s="1"/>
  <c r="AI81" i="22"/>
  <c r="BF96" i="22"/>
  <c r="Q92" i="35" s="1"/>
  <c r="BH53" i="22"/>
  <c r="AO121" i="22"/>
  <c r="AJ102" i="22"/>
  <c r="AK131" i="22"/>
  <c r="AL56" i="22"/>
  <c r="BM134" i="22"/>
  <c r="X130" i="35" s="1"/>
  <c r="AN58" i="22"/>
  <c r="BN87" i="22"/>
  <c r="Y83" i="35" s="1"/>
  <c r="BI151" i="22"/>
  <c r="T147" i="35" s="1"/>
  <c r="AJ57" i="22"/>
  <c r="AP67" i="22"/>
  <c r="BL80" i="22"/>
  <c r="W76" i="35" s="1"/>
  <c r="BN66" i="22"/>
  <c r="Y62" i="35" s="1"/>
  <c r="BK70" i="22"/>
  <c r="V66" i="35" s="1"/>
  <c r="AN45" i="22"/>
  <c r="BK105" i="22"/>
  <c r="V101" i="35" s="1"/>
  <c r="AL85" i="22"/>
  <c r="BL26" i="22"/>
  <c r="W22" i="35" s="1"/>
  <c r="AH142" i="22"/>
  <c r="AH26" i="22"/>
  <c r="AH48" i="22"/>
  <c r="BF136" i="22"/>
  <c r="Q132" i="35" s="1"/>
  <c r="BG95" i="22"/>
  <c r="R91" i="35" s="1"/>
  <c r="BN118" i="22"/>
  <c r="Y114" i="35" s="1"/>
  <c r="AJ70" i="22"/>
  <c r="BG42" i="22"/>
  <c r="AN109" i="22"/>
  <c r="AH88" i="22"/>
  <c r="BL88" i="22"/>
  <c r="W84" i="35" s="1"/>
  <c r="AN139" i="22"/>
  <c r="BO31" i="22"/>
  <c r="AQ31" i="22"/>
  <c r="AQ27" i="22"/>
  <c r="BH84" i="22"/>
  <c r="S80" i="35" s="1"/>
  <c r="BM84" i="22"/>
  <c r="X80" i="35" s="1"/>
  <c r="BJ84" i="22"/>
  <c r="U80" i="35" s="1"/>
  <c r="AJ84" i="22"/>
  <c r="AK84" i="22"/>
  <c r="BL84" i="22"/>
  <c r="W80" i="35" s="1"/>
  <c r="BF84" i="22"/>
  <c r="Q80" i="35" s="1"/>
  <c r="AI84" i="22"/>
  <c r="AN84" i="22"/>
  <c r="AL84" i="22"/>
  <c r="BJ103" i="22"/>
  <c r="U99" i="35" s="1"/>
  <c r="BK103" i="22"/>
  <c r="V99" i="35" s="1"/>
  <c r="BL103" i="22"/>
  <c r="W99" i="35" s="1"/>
  <c r="AI103" i="22"/>
  <c r="BI103" i="22"/>
  <c r="T99" i="35" s="1"/>
  <c r="BN103" i="22"/>
  <c r="Y99" i="35" s="1"/>
  <c r="AH103" i="22"/>
  <c r="AM103" i="22"/>
  <c r="BM51" i="22"/>
  <c r="X47" i="35" s="1"/>
  <c r="BK51" i="22"/>
  <c r="V47" i="35" s="1"/>
  <c r="AK51" i="22"/>
  <c r="AH51" i="22"/>
  <c r="BH51" i="22"/>
  <c r="S47" i="35" s="1"/>
  <c r="BI51" i="22"/>
  <c r="T47" i="35" s="1"/>
  <c r="AJ51" i="22"/>
  <c r="AO51" i="22"/>
  <c r="AP51" i="22"/>
  <c r="BL51" i="22"/>
  <c r="W47" i="35" s="1"/>
  <c r="BN51" i="22"/>
  <c r="Y47" i="35" s="1"/>
  <c r="AN51" i="22"/>
  <c r="AL51" i="22"/>
  <c r="AI51" i="22"/>
  <c r="BH47" i="22"/>
  <c r="S43" i="35" s="1"/>
  <c r="BF47" i="22"/>
  <c r="Q43" i="35" s="1"/>
  <c r="BM47" i="22"/>
  <c r="X43" i="35" s="1"/>
  <c r="AM47" i="22"/>
  <c r="BL47" i="22"/>
  <c r="W43" i="35" s="1"/>
  <c r="BK47" i="22"/>
  <c r="V43" i="35" s="1"/>
  <c r="BN47" i="22"/>
  <c r="Y43" i="35" s="1"/>
  <c r="AK47" i="22"/>
  <c r="AH47" i="22"/>
  <c r="BG64" i="22"/>
  <c r="R60" i="35" s="1"/>
  <c r="BM64" i="22"/>
  <c r="X60" i="35" s="1"/>
  <c r="AP64" i="22"/>
  <c r="AJ64" i="22"/>
  <c r="AO64" i="22"/>
  <c r="BK64" i="22"/>
  <c r="V60" i="35" s="1"/>
  <c r="BH64" i="22"/>
  <c r="S60" i="35" s="1"/>
  <c r="BI64" i="22"/>
  <c r="T60" i="35" s="1"/>
  <c r="AK64" i="22"/>
  <c r="BJ64" i="22"/>
  <c r="U60" i="35" s="1"/>
  <c r="BL64" i="22"/>
  <c r="W60" i="35" s="1"/>
  <c r="AI64" i="22"/>
  <c r="AN64" i="22"/>
  <c r="BH86" i="22"/>
  <c r="S82" i="35" s="1"/>
  <c r="BM86" i="22"/>
  <c r="X82" i="35" s="1"/>
  <c r="AI86" i="22"/>
  <c r="BF86" i="22"/>
  <c r="Q82" i="35" s="1"/>
  <c r="AP86" i="22"/>
  <c r="BL86" i="22"/>
  <c r="W82" i="35" s="1"/>
  <c r="BJ86" i="22"/>
  <c r="U82" i="35" s="1"/>
  <c r="AM86" i="22"/>
  <c r="AK86" i="22"/>
  <c r="BG86" i="22"/>
  <c r="R82" i="35" s="1"/>
  <c r="BJ101" i="22"/>
  <c r="U97" i="35" s="1"/>
  <c r="BG101" i="22"/>
  <c r="R97" i="35" s="1"/>
  <c r="AO101" i="22"/>
  <c r="AM101" i="22"/>
  <c r="BI101" i="22"/>
  <c r="T97" i="35" s="1"/>
  <c r="BN101" i="22"/>
  <c r="Y97" i="35" s="1"/>
  <c r="BH101" i="22"/>
  <c r="S97" i="35" s="1"/>
  <c r="AH101" i="22"/>
  <c r="AI101" i="22"/>
  <c r="BF73" i="22"/>
  <c r="Q69" i="35" s="1"/>
  <c r="BK73" i="22"/>
  <c r="V69" i="35" s="1"/>
  <c r="AL73" i="22"/>
  <c r="AI73" i="22"/>
  <c r="BJ73" i="22"/>
  <c r="U69" i="35" s="1"/>
  <c r="BL73" i="22"/>
  <c r="W69" i="35" s="1"/>
  <c r="AK73" i="22"/>
  <c r="AP73" i="22"/>
  <c r="AJ73" i="22"/>
  <c r="BN73" i="22"/>
  <c r="Y69" i="35" s="1"/>
  <c r="AO73" i="22"/>
  <c r="BH73" i="22"/>
  <c r="S69" i="35" s="1"/>
  <c r="BI73" i="22"/>
  <c r="T69" i="35" s="1"/>
  <c r="AM73" i="22"/>
  <c r="BM73" i="22"/>
  <c r="X69" i="35" s="1"/>
  <c r="AN73" i="22"/>
  <c r="AH73" i="22"/>
  <c r="BF114" i="22"/>
  <c r="Q110" i="35" s="1"/>
  <c r="BK114" i="22"/>
  <c r="V110" i="35" s="1"/>
  <c r="AI114" i="22"/>
  <c r="AK114" i="22"/>
  <c r="AL114" i="22"/>
  <c r="BJ114" i="22"/>
  <c r="U110" i="35" s="1"/>
  <c r="BH114" i="22"/>
  <c r="S110" i="35" s="1"/>
  <c r="AM114" i="22"/>
  <c r="BL114" i="22"/>
  <c r="W110" i="35" s="1"/>
  <c r="BN114" i="22"/>
  <c r="Y110" i="35" s="1"/>
  <c r="BI114" i="22"/>
  <c r="T110" i="35" s="1"/>
  <c r="AJ114" i="22"/>
  <c r="BM114" i="22"/>
  <c r="X110" i="35" s="1"/>
  <c r="AO114" i="22"/>
  <c r="AP114" i="22"/>
  <c r="AN114" i="22"/>
  <c r="BJ35" i="22"/>
  <c r="H327" i="33" s="1"/>
  <c r="BK35" i="22"/>
  <c r="I327" i="33" s="1"/>
  <c r="BH35" i="22"/>
  <c r="F327" i="33" s="1"/>
  <c r="AK35" i="22"/>
  <c r="AP35" i="22"/>
  <c r="BN35" i="22"/>
  <c r="L327" i="33" s="1"/>
  <c r="BL35" i="22"/>
  <c r="J327" i="33" s="1"/>
  <c r="AJ35" i="22"/>
  <c r="AO35" i="22"/>
  <c r="AI35" i="22"/>
  <c r="BF35" i="22"/>
  <c r="D327" i="33" s="1"/>
  <c r="BG35" i="22"/>
  <c r="E327" i="33" s="1"/>
  <c r="AM35" i="22"/>
  <c r="BI35" i="22"/>
  <c r="G327" i="33" s="1"/>
  <c r="AN35" i="22"/>
  <c r="AH35" i="22"/>
  <c r="BN63" i="22"/>
  <c r="Y59" i="35" s="1"/>
  <c r="BG142" i="22"/>
  <c r="R138" i="35" s="1"/>
  <c r="AJ134" i="22"/>
  <c r="AK66" i="22"/>
  <c r="AJ58" i="22"/>
  <c r="AK140" i="22"/>
  <c r="AJ56" i="22"/>
  <c r="AO48" i="22"/>
  <c r="AJ115" i="22"/>
  <c r="BI115" i="22"/>
  <c r="T111" i="35" s="1"/>
  <c r="BL133" i="22"/>
  <c r="W129" i="35" s="1"/>
  <c r="AO97" i="22"/>
  <c r="BK145" i="22"/>
  <c r="V141" i="35" s="1"/>
  <c r="BG147" i="22"/>
  <c r="R143" i="35" s="1"/>
  <c r="BL98" i="22"/>
  <c r="W94" i="35" s="1"/>
  <c r="AO90" i="22"/>
  <c r="BN82" i="22"/>
  <c r="Y78" i="35" s="1"/>
  <c r="AJ82" i="22"/>
  <c r="BI82" i="22"/>
  <c r="T78" i="35" s="1"/>
  <c r="AI66" i="22"/>
  <c r="AP66" i="22"/>
  <c r="BG66" i="22"/>
  <c r="R62" i="35" s="1"/>
  <c r="AN50" i="22"/>
  <c r="BN50" i="22"/>
  <c r="AO140" i="22"/>
  <c r="BG140" i="22"/>
  <c r="R136" i="35" s="1"/>
  <c r="AO112" i="22"/>
  <c r="BN112" i="22"/>
  <c r="Y108" i="35" s="1"/>
  <c r="AM56" i="22"/>
  <c r="BL56" i="22"/>
  <c r="W52" i="35" s="1"/>
  <c r="BN48" i="22"/>
  <c r="Y44" i="35" s="1"/>
  <c r="AM40" i="22"/>
  <c r="AM32" i="22"/>
  <c r="BK32" i="22"/>
  <c r="AM143" i="22"/>
  <c r="BJ143" i="22"/>
  <c r="U139" i="35" s="1"/>
  <c r="BL79" i="22"/>
  <c r="W75" i="35" s="1"/>
  <c r="AJ133" i="22"/>
  <c r="AO133" i="22"/>
  <c r="BK133" i="22"/>
  <c r="V129" i="35" s="1"/>
  <c r="AN121" i="22"/>
  <c r="AH121" i="22"/>
  <c r="BF121" i="22"/>
  <c r="Q117" i="35" s="1"/>
  <c r="AI117" i="22"/>
  <c r="AO117" i="22"/>
  <c r="BK117" i="22"/>
  <c r="V113" i="35" s="1"/>
  <c r="AN97" i="22"/>
  <c r="AK97" i="22"/>
  <c r="AQ30" i="22"/>
  <c r="AN136" i="22"/>
  <c r="AK100" i="22"/>
  <c r="AM100" i="22"/>
  <c r="BL100" i="22"/>
  <c r="W96" i="35" s="1"/>
  <c r="AO68" i="22"/>
  <c r="AM127" i="22"/>
  <c r="AO127" i="22"/>
  <c r="AN103" i="22"/>
  <c r="AK103" i="22"/>
  <c r="BF103" i="22"/>
  <c r="Q99" i="35" s="1"/>
  <c r="BK95" i="22"/>
  <c r="V91" i="35" s="1"/>
  <c r="AO95" i="22"/>
  <c r="AI47" i="22"/>
  <c r="AN47" i="22"/>
  <c r="BJ47" i="22"/>
  <c r="U43" i="35" s="1"/>
  <c r="AL43" i="22"/>
  <c r="AJ43" i="22"/>
  <c r="AO39" i="22"/>
  <c r="BN39" i="22"/>
  <c r="AO29" i="22"/>
  <c r="BG29" i="22"/>
  <c r="E779" i="33" s="1"/>
  <c r="AJ146" i="22"/>
  <c r="AO146" i="22"/>
  <c r="AO138" i="22"/>
  <c r="AP138" i="22"/>
  <c r="AO130" i="22"/>
  <c r="AJ130" i="22"/>
  <c r="BH130" i="22"/>
  <c r="S126" i="35" s="1"/>
  <c r="AK118" i="22"/>
  <c r="AP94" i="22"/>
  <c r="BF94" i="22"/>
  <c r="Q90" i="35" s="1"/>
  <c r="AL86" i="22"/>
  <c r="AJ86" i="22"/>
  <c r="BG70" i="22"/>
  <c r="R66" i="35" s="1"/>
  <c r="BN70" i="22"/>
  <c r="Y66" i="35" s="1"/>
  <c r="AJ54" i="22"/>
  <c r="AM54" i="22"/>
  <c r="BL54" i="22"/>
  <c r="W50" i="35" s="1"/>
  <c r="BI42" i="22"/>
  <c r="AH148" i="22"/>
  <c r="AL116" i="22"/>
  <c r="BI116" i="22"/>
  <c r="T112" i="35" s="1"/>
  <c r="AO84" i="22"/>
  <c r="BG84" i="22"/>
  <c r="R80" i="35" s="1"/>
  <c r="AM151" i="22"/>
  <c r="AI151" i="22"/>
  <c r="BN151" i="22"/>
  <c r="Y147" i="35" s="1"/>
  <c r="AM123" i="22"/>
  <c r="BM123" i="22"/>
  <c r="X119" i="35" s="1"/>
  <c r="BI123" i="22"/>
  <c r="T119" i="35" s="1"/>
  <c r="AJ91" i="22"/>
  <c r="AO91" i="22"/>
  <c r="BI91" i="22"/>
  <c r="T87" i="35" s="1"/>
  <c r="AL141" i="22"/>
  <c r="BK141" i="22"/>
  <c r="V137" i="35" s="1"/>
  <c r="AH137" i="22"/>
  <c r="AO137" i="22"/>
  <c r="AJ125" i="22"/>
  <c r="AK125" i="22"/>
  <c r="BG125" i="22"/>
  <c r="R121" i="35" s="1"/>
  <c r="AP109" i="22"/>
  <c r="AL101" i="22"/>
  <c r="BK101" i="22"/>
  <c r="V97" i="35" s="1"/>
  <c r="BH89" i="22"/>
  <c r="S85" i="35" s="1"/>
  <c r="AH89" i="22"/>
  <c r="AN81" i="22"/>
  <c r="AK81" i="22"/>
  <c r="AI65" i="22"/>
  <c r="AM45" i="22"/>
  <c r="BF45" i="22"/>
  <c r="Q41" i="35" s="1"/>
  <c r="AJ113" i="22"/>
  <c r="AO113" i="22"/>
  <c r="BK113" i="22"/>
  <c r="V109" i="35" s="1"/>
  <c r="AO144" i="22"/>
  <c r="AP120" i="22"/>
  <c r="AI120" i="22"/>
  <c r="AK108" i="22"/>
  <c r="AM108" i="22"/>
  <c r="BH108" i="22"/>
  <c r="S104" i="35" s="1"/>
  <c r="BN88" i="22"/>
  <c r="Y84" i="35" s="1"/>
  <c r="AH80" i="22"/>
  <c r="AI80" i="22"/>
  <c r="AL139" i="22"/>
  <c r="AL87" i="22"/>
  <c r="BI87" i="22"/>
  <c r="T83" i="35" s="1"/>
  <c r="AK110" i="22"/>
  <c r="AH96" i="22"/>
  <c r="AL64" i="22"/>
  <c r="AN131" i="22"/>
  <c r="BG131" i="22"/>
  <c r="R127" i="35" s="1"/>
  <c r="AJ93" i="22"/>
  <c r="BN93" i="22"/>
  <c r="Y89" i="35" s="1"/>
  <c r="AP53" i="22"/>
  <c r="AM77" i="22"/>
  <c r="BM35" i="22"/>
  <c r="K327" i="33" s="1"/>
  <c r="BG73" i="22"/>
  <c r="R69" i="35" s="1"/>
  <c r="BJ97" i="22"/>
  <c r="U93" i="35" s="1"/>
  <c r="BG97" i="22"/>
  <c r="R93" i="35" s="1"/>
  <c r="BH97" i="22"/>
  <c r="S93" i="35" s="1"/>
  <c r="AM97" i="22"/>
  <c r="BI97" i="22"/>
  <c r="T93" i="35" s="1"/>
  <c r="BN97" i="22"/>
  <c r="Y93" i="35" s="1"/>
  <c r="AH97" i="22"/>
  <c r="AJ97" i="22"/>
  <c r="BH55" i="22"/>
  <c r="S51" i="35" s="1"/>
  <c r="BF55" i="22"/>
  <c r="Q51" i="35" s="1"/>
  <c r="AJ55" i="22"/>
  <c r="AO55" i="22"/>
  <c r="AM55" i="22"/>
  <c r="BL55" i="22"/>
  <c r="W51" i="35" s="1"/>
  <c r="BK55" i="22"/>
  <c r="V51" i="35" s="1"/>
  <c r="AN55" i="22"/>
  <c r="BG55" i="22"/>
  <c r="R51" i="35" s="1"/>
  <c r="AH55" i="22"/>
  <c r="BJ129" i="22"/>
  <c r="U125" i="35" s="1"/>
  <c r="AL129" i="22"/>
  <c r="AN129" i="22"/>
  <c r="BI129" i="22"/>
  <c r="T125" i="35" s="1"/>
  <c r="BN129" i="22"/>
  <c r="Y125" i="35" s="1"/>
  <c r="AK129" i="22"/>
  <c r="AP129" i="22"/>
  <c r="BG129" i="22"/>
  <c r="R125" i="35" s="1"/>
  <c r="BM129" i="22"/>
  <c r="X125" i="35" s="1"/>
  <c r="BK129" i="22"/>
  <c r="V125" i="35" s="1"/>
  <c r="AO129" i="22"/>
  <c r="AM129" i="22"/>
  <c r="AI129" i="22"/>
  <c r="BL129" i="22"/>
  <c r="W125" i="35" s="1"/>
  <c r="AJ129" i="22"/>
  <c r="AH129" i="22"/>
  <c r="BF129" i="22"/>
  <c r="Q125" i="35" s="1"/>
  <c r="BH129" i="22"/>
  <c r="S125" i="35" s="1"/>
  <c r="BF120" i="22"/>
  <c r="Q116" i="35" s="1"/>
  <c r="BH120" i="22"/>
  <c r="S116" i="35" s="1"/>
  <c r="BL120" i="22"/>
  <c r="W116" i="35" s="1"/>
  <c r="AO120" i="22"/>
  <c r="AL120" i="22"/>
  <c r="BJ120" i="22"/>
  <c r="U116" i="35" s="1"/>
  <c r="BK120" i="22"/>
  <c r="V116" i="35" s="1"/>
  <c r="AJ120" i="22"/>
  <c r="AH120" i="22"/>
  <c r="BH90" i="22"/>
  <c r="S86" i="35" s="1"/>
  <c r="BM90" i="22"/>
  <c r="X86" i="35" s="1"/>
  <c r="BG90" i="22"/>
  <c r="R86" i="35" s="1"/>
  <c r="AJ90" i="22"/>
  <c r="AH90" i="22"/>
  <c r="BL90" i="22"/>
  <c r="W86" i="35" s="1"/>
  <c r="BJ90" i="22"/>
  <c r="U86" i="35" s="1"/>
  <c r="BN90" i="22"/>
  <c r="Y86" i="35" s="1"/>
  <c r="AN90" i="22"/>
  <c r="AP90" i="22"/>
  <c r="BN77" i="22"/>
  <c r="Y73" i="35" s="1"/>
  <c r="AL77" i="22"/>
  <c r="AJ77" i="22"/>
  <c r="BG77" i="22"/>
  <c r="R73" i="35" s="1"/>
  <c r="BM77" i="22"/>
  <c r="X73" i="35" s="1"/>
  <c r="AK77" i="22"/>
  <c r="AP77" i="22"/>
  <c r="AN77" i="22"/>
  <c r="BL77" i="22"/>
  <c r="W73" i="35" s="1"/>
  <c r="AI77" i="22"/>
  <c r="BF77" i="22"/>
  <c r="Q73" i="35" s="1"/>
  <c r="AO77" i="22"/>
  <c r="BJ77" i="22"/>
  <c r="U73" i="35" s="1"/>
  <c r="BH77" i="22"/>
  <c r="S73" i="35" s="1"/>
  <c r="AH77" i="22"/>
  <c r="BF46" i="22"/>
  <c r="AH46" i="22"/>
  <c r="AM46" i="22"/>
  <c r="BJ46" i="22"/>
  <c r="BK46" i="22"/>
  <c r="AL46" i="22"/>
  <c r="BL46" i="22"/>
  <c r="AO46" i="22"/>
  <c r="BN46" i="22"/>
  <c r="BG46" i="22"/>
  <c r="AP46" i="22"/>
  <c r="AN46" i="22"/>
  <c r="AK46" i="22"/>
  <c r="AI46" i="22"/>
  <c r="BI46" i="22"/>
  <c r="BM46" i="22"/>
  <c r="BJ83" i="22"/>
  <c r="U79" i="35" s="1"/>
  <c r="BH83" i="22"/>
  <c r="S79" i="35" s="1"/>
  <c r="AL83" i="22"/>
  <c r="AN83" i="22"/>
  <c r="BN83" i="22"/>
  <c r="Y79" i="35" s="1"/>
  <c r="BI83" i="22"/>
  <c r="T79" i="35" s="1"/>
  <c r="AK83" i="22"/>
  <c r="AP83" i="22"/>
  <c r="AJ83" i="22"/>
  <c r="BK83" i="22"/>
  <c r="V79" i="35" s="1"/>
  <c r="AO83" i="22"/>
  <c r="AM83" i="22"/>
  <c r="BL83" i="22"/>
  <c r="W79" i="35" s="1"/>
  <c r="AH83" i="22"/>
  <c r="BF83" i="22"/>
  <c r="Q79" i="35" s="1"/>
  <c r="BM83" i="22"/>
  <c r="X79" i="35" s="1"/>
  <c r="AI83" i="22"/>
  <c r="BF148" i="22"/>
  <c r="Q144" i="35" s="1"/>
  <c r="BK148" i="22"/>
  <c r="V144" i="35" s="1"/>
  <c r="AI148" i="22"/>
  <c r="AJ148" i="22"/>
  <c r="AN148" i="22"/>
  <c r="BJ148" i="22"/>
  <c r="U144" i="35" s="1"/>
  <c r="BL148" i="22"/>
  <c r="W144" i="35" s="1"/>
  <c r="AM148" i="22"/>
  <c r="BI148" i="22"/>
  <c r="T144" i="35" s="1"/>
  <c r="BH148" i="22"/>
  <c r="S144" i="35" s="1"/>
  <c r="BH43" i="22"/>
  <c r="S39" i="35" s="1"/>
  <c r="BI43" i="22"/>
  <c r="T39" i="35" s="1"/>
  <c r="BJ43" i="22"/>
  <c r="U39" i="35" s="1"/>
  <c r="AM43" i="22"/>
  <c r="BL43" i="22"/>
  <c r="W39" i="35" s="1"/>
  <c r="BN43" i="22"/>
  <c r="Y39" i="35" s="1"/>
  <c r="BK43" i="22"/>
  <c r="V39" i="35" s="1"/>
  <c r="AK43" i="22"/>
  <c r="AP43" i="22"/>
  <c r="AM128" i="22"/>
  <c r="BL128" i="22"/>
  <c r="W124" i="35" s="1"/>
  <c r="AP63" i="22"/>
  <c r="AL90" i="22"/>
  <c r="AJ32" i="22"/>
  <c r="AI79" i="22"/>
  <c r="BI121" i="22"/>
  <c r="T117" i="35" s="1"/>
  <c r="AI97" i="22"/>
  <c r="BK97" i="22"/>
  <c r="V93" i="35" s="1"/>
  <c r="AJ103" i="22"/>
  <c r="BG103" i="22"/>
  <c r="R99" i="35" s="1"/>
  <c r="AP47" i="22"/>
  <c r="AI43" i="22"/>
  <c r="BM29" i="22"/>
  <c r="K779" i="33" s="1"/>
  <c r="BI86" i="22"/>
  <c r="T82" i="35" s="1"/>
  <c r="AN54" i="22"/>
  <c r="BN54" i="22"/>
  <c r="Y50" i="35" s="1"/>
  <c r="BM42" i="22"/>
  <c r="AP123" i="22"/>
  <c r="AM91" i="22"/>
  <c r="BL91" i="22"/>
  <c r="W87" i="35" s="1"/>
  <c r="AN125" i="22"/>
  <c r="AM65" i="22"/>
  <c r="AL113" i="22"/>
  <c r="BI75" i="22"/>
  <c r="T71" i="35" s="1"/>
  <c r="BM99" i="22"/>
  <c r="X95" i="35" s="1"/>
  <c r="BL110" i="22"/>
  <c r="W106" i="35" s="1"/>
  <c r="BN110" i="22"/>
  <c r="Y106" i="35" s="1"/>
  <c r="BF110" i="22"/>
  <c r="Q106" i="35" s="1"/>
  <c r="AO110" i="22"/>
  <c r="BG110" i="22"/>
  <c r="R106" i="35" s="1"/>
  <c r="BI110" i="22"/>
  <c r="T106" i="35" s="1"/>
  <c r="AJ110" i="22"/>
  <c r="AH110" i="22"/>
  <c r="BK110" i="22"/>
  <c r="V106" i="35" s="1"/>
  <c r="BJ110" i="22"/>
  <c r="U106" i="35" s="1"/>
  <c r="AI110" i="22"/>
  <c r="AN110" i="22"/>
  <c r="AP110" i="22"/>
  <c r="BF116" i="22"/>
  <c r="Q112" i="35" s="1"/>
  <c r="BK116" i="22"/>
  <c r="V112" i="35" s="1"/>
  <c r="BH116" i="22"/>
  <c r="S112" i="35" s="1"/>
  <c r="AJ116" i="22"/>
  <c r="AK116" i="22"/>
  <c r="BJ116" i="22"/>
  <c r="U112" i="35" s="1"/>
  <c r="BL116" i="22"/>
  <c r="W112" i="35" s="1"/>
  <c r="AI116" i="22"/>
  <c r="AN116" i="22"/>
  <c r="AH116" i="22"/>
  <c r="BG112" i="22"/>
  <c r="R108" i="35" s="1"/>
  <c r="BI112" i="22"/>
  <c r="T108" i="35" s="1"/>
  <c r="AJ112" i="22"/>
  <c r="AK112" i="22"/>
  <c r="BK112" i="22"/>
  <c r="V108" i="35" s="1"/>
  <c r="BM112" i="22"/>
  <c r="X108" i="35" s="1"/>
  <c r="BJ112" i="22"/>
  <c r="U108" i="35" s="1"/>
  <c r="AN112" i="22"/>
  <c r="AL112" i="22"/>
  <c r="BF81" i="22"/>
  <c r="Q77" i="35" s="1"/>
  <c r="BK81" i="22"/>
  <c r="V77" i="35" s="1"/>
  <c r="BH81" i="22"/>
  <c r="S77" i="35" s="1"/>
  <c r="BI81" i="22"/>
  <c r="T77" i="35" s="1"/>
  <c r="AM81" i="22"/>
  <c r="BJ81" i="22"/>
  <c r="U77" i="35" s="1"/>
  <c r="BL81" i="22"/>
  <c r="W77" i="35" s="1"/>
  <c r="AH81" i="22"/>
  <c r="AJ81" i="22"/>
  <c r="BG119" i="22"/>
  <c r="R115" i="35" s="1"/>
  <c r="BI119" i="22"/>
  <c r="T115" i="35" s="1"/>
  <c r="AK119" i="22"/>
  <c r="AL119" i="22"/>
  <c r="BN119" i="22"/>
  <c r="Y115" i="35" s="1"/>
  <c r="BK119" i="22"/>
  <c r="V115" i="35" s="1"/>
  <c r="BJ119" i="22"/>
  <c r="U115" i="35" s="1"/>
  <c r="AO119" i="22"/>
  <c r="AP119" i="22"/>
  <c r="AN119" i="22"/>
  <c r="BH115" i="22"/>
  <c r="S111" i="35" s="1"/>
  <c r="BM115" i="22"/>
  <c r="X111" i="35" s="1"/>
  <c r="BJ115" i="22"/>
  <c r="U111" i="35" s="1"/>
  <c r="AO115" i="22"/>
  <c r="AI115" i="22"/>
  <c r="BL115" i="22"/>
  <c r="W111" i="35" s="1"/>
  <c r="BF115" i="22"/>
  <c r="Q111" i="35" s="1"/>
  <c r="BK115" i="22"/>
  <c r="V111" i="35" s="1"/>
  <c r="AH115" i="22"/>
  <c r="AM115" i="22"/>
  <c r="BF71" i="22"/>
  <c r="Q67" i="35" s="1"/>
  <c r="BK71" i="22"/>
  <c r="V67" i="35" s="1"/>
  <c r="BL71" i="22"/>
  <c r="W67" i="35" s="1"/>
  <c r="BM71" i="22"/>
  <c r="X67" i="35" s="1"/>
  <c r="AI71" i="22"/>
  <c r="BJ71" i="22"/>
  <c r="U67" i="35" s="1"/>
  <c r="BH71" i="22"/>
  <c r="S67" i="35" s="1"/>
  <c r="AH71" i="22"/>
  <c r="AM71" i="22"/>
  <c r="BN71" i="22"/>
  <c r="Y67" i="35" s="1"/>
  <c r="BI71" i="22"/>
  <c r="T67" i="35" s="1"/>
  <c r="AK71" i="22"/>
  <c r="AL71" i="22"/>
  <c r="AN71" i="22"/>
  <c r="AO71" i="22"/>
  <c r="BG71" i="22"/>
  <c r="R67" i="35" s="1"/>
  <c r="AP71" i="22"/>
  <c r="AJ71" i="22"/>
  <c r="BL122" i="22"/>
  <c r="W118" i="35" s="1"/>
  <c r="BJ122" i="22"/>
  <c r="U118" i="35" s="1"/>
  <c r="AM122" i="22"/>
  <c r="AK122" i="22"/>
  <c r="BN122" i="22"/>
  <c r="Y118" i="35" s="1"/>
  <c r="BI149" i="22"/>
  <c r="T145" i="35" s="1"/>
  <c r="BF149" i="22"/>
  <c r="Q145" i="35" s="1"/>
  <c r="BG149" i="22"/>
  <c r="R145" i="35" s="1"/>
  <c r="AJ149" i="22"/>
  <c r="AP149" i="22"/>
  <c r="BH149" i="22"/>
  <c r="S145" i="35" s="1"/>
  <c r="BM149" i="22"/>
  <c r="X145" i="35" s="1"/>
  <c r="BN149" i="22"/>
  <c r="Y145" i="35" s="1"/>
  <c r="AL149" i="22"/>
  <c r="BL149" i="22"/>
  <c r="W145" i="35" s="1"/>
  <c r="BJ149" i="22"/>
  <c r="U145" i="35" s="1"/>
  <c r="AK149" i="22"/>
  <c r="AH149" i="22"/>
  <c r="AI149" i="22"/>
  <c r="BM41" i="22"/>
  <c r="X37" i="35" s="1"/>
  <c r="BN41" i="22"/>
  <c r="Y37" i="35" s="1"/>
  <c r="AJ41" i="22"/>
  <c r="AO41" i="22"/>
  <c r="AM41" i="22"/>
  <c r="BG41" i="22"/>
  <c r="R37" i="35" s="1"/>
  <c r="BF41" i="22"/>
  <c r="Q37" i="35" s="1"/>
  <c r="AN41" i="22"/>
  <c r="AH41" i="22"/>
  <c r="AL41" i="22"/>
  <c r="BL41" i="22"/>
  <c r="W37" i="35" s="1"/>
  <c r="BH41" i="22"/>
  <c r="S37" i="35" s="1"/>
  <c r="AK41" i="22"/>
  <c r="BJ41" i="22"/>
  <c r="U37" i="35" s="1"/>
  <c r="AP41" i="22"/>
  <c r="BN37" i="22"/>
  <c r="BL37" i="22"/>
  <c r="AJ37" i="22"/>
  <c r="AO37" i="22"/>
  <c r="AL37" i="22"/>
  <c r="BM37" i="22"/>
  <c r="AN37" i="22"/>
  <c r="AH37" i="22"/>
  <c r="AM37" i="22"/>
  <c r="BJ37" i="22"/>
  <c r="BH37" i="22"/>
  <c r="AP37" i="22"/>
  <c r="BI37" i="22"/>
  <c r="AI37" i="22"/>
  <c r="BK37" i="22"/>
  <c r="BF49" i="22"/>
  <c r="Q45" i="35" s="1"/>
  <c r="BI49" i="22"/>
  <c r="T45" i="35" s="1"/>
  <c r="AN49" i="22"/>
  <c r="AO49" i="22"/>
  <c r="AM49" i="22"/>
  <c r="BK49" i="22"/>
  <c r="V45" i="35" s="1"/>
  <c r="BJ49" i="22"/>
  <c r="U45" i="35" s="1"/>
  <c r="AH49" i="22"/>
  <c r="AL49" i="22"/>
  <c r="BH49" i="22"/>
  <c r="S45" i="35" s="1"/>
  <c r="BN49" i="22"/>
  <c r="Y45" i="35" s="1"/>
  <c r="AK49" i="22"/>
  <c r="BL49" i="22"/>
  <c r="W45" i="35" s="1"/>
  <c r="AJ49" i="22"/>
  <c r="AP49" i="22"/>
  <c r="BG49" i="22"/>
  <c r="R45" i="35" s="1"/>
  <c r="AI49" i="22"/>
  <c r="BI145" i="22"/>
  <c r="T141" i="35" s="1"/>
  <c r="BN145" i="22"/>
  <c r="Y141" i="35" s="1"/>
  <c r="AJ145" i="22"/>
  <c r="AN145" i="22"/>
  <c r="AI145" i="22"/>
  <c r="BH145" i="22"/>
  <c r="S141" i="35" s="1"/>
  <c r="BM145" i="22"/>
  <c r="X141" i="35" s="1"/>
  <c r="AP145" i="22"/>
  <c r="AL145" i="22"/>
  <c r="BL145" i="22"/>
  <c r="W141" i="35" s="1"/>
  <c r="BJ145" i="22"/>
  <c r="U141" i="35" s="1"/>
  <c r="AK145" i="22"/>
  <c r="AH145" i="22"/>
  <c r="BF145" i="22"/>
  <c r="Q141" i="35" s="1"/>
  <c r="BG60" i="22"/>
  <c r="R56" i="35" s="1"/>
  <c r="BM60" i="22"/>
  <c r="X56" i="35" s="1"/>
  <c r="AL60" i="22"/>
  <c r="AJ60" i="22"/>
  <c r="BF60" i="22"/>
  <c r="Q56" i="35" s="1"/>
  <c r="BK60" i="22"/>
  <c r="V56" i="35" s="1"/>
  <c r="BH60" i="22"/>
  <c r="S56" i="35" s="1"/>
  <c r="AP60" i="22"/>
  <c r="AK60" i="22"/>
  <c r="BJ60" i="22"/>
  <c r="U56" i="35" s="1"/>
  <c r="BL60" i="22"/>
  <c r="W56" i="35" s="1"/>
  <c r="BI60" i="22"/>
  <c r="T56" i="35" s="1"/>
  <c r="AI60" i="22"/>
  <c r="AN60" i="22"/>
  <c r="BK39" i="22"/>
  <c r="AO128" i="22"/>
  <c r="BH128" i="22"/>
  <c r="S124" i="35" s="1"/>
  <c r="AI119" i="22"/>
  <c r="AI63" i="22"/>
  <c r="BI63" i="22"/>
  <c r="T59" i="35" s="1"/>
  <c r="BN55" i="22"/>
  <c r="Y51" i="35" s="1"/>
  <c r="BM142" i="22"/>
  <c r="X138" i="35" s="1"/>
  <c r="AO134" i="22"/>
  <c r="AH98" i="22"/>
  <c r="BG94" i="22"/>
  <c r="R90" i="35" s="1"/>
  <c r="BI94" i="22"/>
  <c r="T90" i="35" s="1"/>
  <c r="AJ94" i="22"/>
  <c r="AH94" i="22"/>
  <c r="BK94" i="22"/>
  <c r="V90" i="35" s="1"/>
  <c r="BJ94" i="22"/>
  <c r="U90" i="35" s="1"/>
  <c r="AI94" i="22"/>
  <c r="AN94" i="22"/>
  <c r="AL94" i="22"/>
  <c r="BG136" i="22"/>
  <c r="R132" i="35" s="1"/>
  <c r="BI136" i="22"/>
  <c r="T132" i="35" s="1"/>
  <c r="AJ136" i="22"/>
  <c r="AK136" i="22"/>
  <c r="BK136" i="22"/>
  <c r="V132" i="35" s="1"/>
  <c r="BM136" i="22"/>
  <c r="X132" i="35" s="1"/>
  <c r="AI136" i="22"/>
  <c r="AO136" i="22"/>
  <c r="AP136" i="22"/>
  <c r="BG118" i="22"/>
  <c r="R114" i="35" s="1"/>
  <c r="BK118" i="22"/>
  <c r="V114" i="35" s="1"/>
  <c r="AJ118" i="22"/>
  <c r="AH118" i="22"/>
  <c r="BI118" i="22"/>
  <c r="T114" i="35" s="1"/>
  <c r="BM118" i="22"/>
  <c r="X114" i="35" s="1"/>
  <c r="BL118" i="22"/>
  <c r="W114" i="35" s="1"/>
  <c r="AN118" i="22"/>
  <c r="AL118" i="22"/>
  <c r="BI139" i="22"/>
  <c r="T135" i="35" s="1"/>
  <c r="BG139" i="22"/>
  <c r="R135" i="35" s="1"/>
  <c r="AO139" i="22"/>
  <c r="AJ139" i="22"/>
  <c r="AP139" i="22"/>
  <c r="BH139" i="22"/>
  <c r="S135" i="35" s="1"/>
  <c r="BM139" i="22"/>
  <c r="X135" i="35" s="1"/>
  <c r="BJ139" i="22"/>
  <c r="U135" i="35" s="1"/>
  <c r="BK139" i="22"/>
  <c r="V135" i="35" s="1"/>
  <c r="AH139" i="22"/>
  <c r="BG75" i="22"/>
  <c r="R71" i="35" s="1"/>
  <c r="BL75" i="22"/>
  <c r="W71" i="35" s="1"/>
  <c r="AO75" i="22"/>
  <c r="AP75" i="22"/>
  <c r="AM75" i="22"/>
  <c r="BF75" i="22"/>
  <c r="Q71" i="35" s="1"/>
  <c r="BK75" i="22"/>
  <c r="V71" i="35" s="1"/>
  <c r="BM75" i="22"/>
  <c r="X71" i="35" s="1"/>
  <c r="AI75" i="22"/>
  <c r="BJ75" i="22"/>
  <c r="U71" i="35" s="1"/>
  <c r="BH75" i="22"/>
  <c r="S71" i="35" s="1"/>
  <c r="AH75" i="22"/>
  <c r="AN75" i="22"/>
  <c r="BJ137" i="22"/>
  <c r="U133" i="35" s="1"/>
  <c r="AJ137" i="22"/>
  <c r="BH137" i="22"/>
  <c r="S133" i="35" s="1"/>
  <c r="BI137" i="22"/>
  <c r="T133" i="35" s="1"/>
  <c r="BN137" i="22"/>
  <c r="Y133" i="35" s="1"/>
  <c r="AK137" i="22"/>
  <c r="AP137" i="22"/>
  <c r="AL137" i="22"/>
  <c r="BF135" i="22"/>
  <c r="Q131" i="35" s="1"/>
  <c r="BH135" i="22"/>
  <c r="S131" i="35" s="1"/>
  <c r="AH135" i="22"/>
  <c r="BL135" i="22"/>
  <c r="W131" i="35" s="1"/>
  <c r="BK135" i="22"/>
  <c r="V131" i="35" s="1"/>
  <c r="BJ135" i="22"/>
  <c r="U131" i="35" s="1"/>
  <c r="AI135" i="22"/>
  <c r="AM135" i="22"/>
  <c r="BI135" i="22"/>
  <c r="T131" i="35" s="1"/>
  <c r="BN135" i="22"/>
  <c r="Y131" i="35" s="1"/>
  <c r="AK135" i="22"/>
  <c r="AN135" i="22"/>
  <c r="AJ135" i="22"/>
  <c r="BF138" i="22"/>
  <c r="Q134" i="35" s="1"/>
  <c r="BK138" i="22"/>
  <c r="V134" i="35" s="1"/>
  <c r="AM138" i="22"/>
  <c r="AN138" i="22"/>
  <c r="AL138" i="22"/>
  <c r="BJ138" i="22"/>
  <c r="U134" i="35" s="1"/>
  <c r="BH138" i="22"/>
  <c r="S134" i="35" s="1"/>
  <c r="BM138" i="22"/>
  <c r="X134" i="35" s="1"/>
  <c r="BL138" i="22"/>
  <c r="W134" i="35" s="1"/>
  <c r="BG59" i="22"/>
  <c r="R55" i="35" s="1"/>
  <c r="AN59" i="22"/>
  <c r="AL59" i="22"/>
  <c r="AI59" i="22"/>
  <c r="BL59" i="22"/>
  <c r="W55" i="35" s="1"/>
  <c r="BN59" i="22"/>
  <c r="Y55" i="35" s="1"/>
  <c r="AM59" i="22"/>
  <c r="BJ59" i="22"/>
  <c r="U55" i="35" s="1"/>
  <c r="BM59" i="22"/>
  <c r="X55" i="35" s="1"/>
  <c r="BK59" i="22"/>
  <c r="V55" i="35" s="1"/>
  <c r="AK59" i="22"/>
  <c r="AH59" i="22"/>
  <c r="BH59" i="22"/>
  <c r="S55" i="35" s="1"/>
  <c r="BF59" i="22"/>
  <c r="Q55" i="35" s="1"/>
  <c r="AO59" i="22"/>
  <c r="BH143" i="22"/>
  <c r="S139" i="35" s="1"/>
  <c r="BM143" i="22"/>
  <c r="X139" i="35" s="1"/>
  <c r="AI143" i="22"/>
  <c r="BK143" i="22"/>
  <c r="V139" i="35" s="1"/>
  <c r="BL143" i="22"/>
  <c r="W139" i="35" s="1"/>
  <c r="BF143" i="22"/>
  <c r="Q139" i="35" s="1"/>
  <c r="AK143" i="22"/>
  <c r="AN143" i="22"/>
  <c r="AJ143" i="22"/>
  <c r="BF146" i="22"/>
  <c r="Q142" i="35" s="1"/>
  <c r="BK146" i="22"/>
  <c r="V142" i="35" s="1"/>
  <c r="AM146" i="22"/>
  <c r="AP146" i="22"/>
  <c r="BJ146" i="22"/>
  <c r="U142" i="35" s="1"/>
  <c r="BH146" i="22"/>
  <c r="S142" i="35" s="1"/>
  <c r="AH146" i="22"/>
  <c r="AL146" i="22"/>
  <c r="BH63" i="22"/>
  <c r="S59" i="35" s="1"/>
  <c r="BM63" i="22"/>
  <c r="X59" i="35" s="1"/>
  <c r="BJ63" i="22"/>
  <c r="U59" i="35" s="1"/>
  <c r="AM63" i="22"/>
  <c r="BL63" i="22"/>
  <c r="W59" i="35" s="1"/>
  <c r="BF63" i="22"/>
  <c r="Q59" i="35" s="1"/>
  <c r="BK63" i="22"/>
  <c r="V59" i="35" s="1"/>
  <c r="AK63" i="22"/>
  <c r="AH63" i="22"/>
  <c r="BJ109" i="22"/>
  <c r="U105" i="35" s="1"/>
  <c r="BG109" i="22"/>
  <c r="R105" i="35" s="1"/>
  <c r="AO109" i="22"/>
  <c r="AM109" i="22"/>
  <c r="BI109" i="22"/>
  <c r="T105" i="35" s="1"/>
  <c r="BN109" i="22"/>
  <c r="Y105" i="35" s="1"/>
  <c r="BH109" i="22"/>
  <c r="S105" i="35" s="1"/>
  <c r="AH109" i="22"/>
  <c r="AI109" i="22"/>
  <c r="BH65" i="22"/>
  <c r="S61" i="35" s="1"/>
  <c r="BM65" i="22"/>
  <c r="X61" i="35" s="1"/>
  <c r="BG65" i="22"/>
  <c r="R61" i="35" s="1"/>
  <c r="AK65" i="22"/>
  <c r="AP65" i="22"/>
  <c r="BL65" i="22"/>
  <c r="W61" i="35" s="1"/>
  <c r="BJ65" i="22"/>
  <c r="U61" i="35" s="1"/>
  <c r="AJ65" i="22"/>
  <c r="AH65" i="22"/>
  <c r="BN65" i="22"/>
  <c r="Y61" i="35" s="1"/>
  <c r="BF62" i="22"/>
  <c r="Q58" i="35" s="1"/>
  <c r="BK62" i="22"/>
  <c r="V58" i="35" s="1"/>
  <c r="AH62" i="22"/>
  <c r="AM62" i="22"/>
  <c r="BJ62" i="22"/>
  <c r="U58" i="35" s="1"/>
  <c r="BH62" i="22"/>
  <c r="S58" i="35" s="1"/>
  <c r="AL62" i="22"/>
  <c r="BL62" i="22"/>
  <c r="W58" i="35" s="1"/>
  <c r="AO62" i="22"/>
  <c r="BN62" i="22"/>
  <c r="Y58" i="35" s="1"/>
  <c r="BI62" i="22"/>
  <c r="T58" i="35" s="1"/>
  <c r="AP62" i="22"/>
  <c r="AN62" i="22"/>
  <c r="AK62" i="22"/>
  <c r="BG62" i="22"/>
  <c r="R58" i="35" s="1"/>
  <c r="AJ62" i="22"/>
  <c r="AI62" i="22"/>
  <c r="BJ95" i="22"/>
  <c r="U91" i="35" s="1"/>
  <c r="AL95" i="22"/>
  <c r="AN95" i="22"/>
  <c r="BI95" i="22"/>
  <c r="T91" i="35" s="1"/>
  <c r="BN95" i="22"/>
  <c r="Y91" i="35" s="1"/>
  <c r="AK95" i="22"/>
  <c r="AP95" i="22"/>
  <c r="AJ95" i="22"/>
  <c r="BH68" i="22"/>
  <c r="S64" i="35" s="1"/>
  <c r="BM68" i="22"/>
  <c r="X64" i="35" s="1"/>
  <c r="BJ68" i="22"/>
  <c r="U64" i="35" s="1"/>
  <c r="AJ68" i="22"/>
  <c r="AK68" i="22"/>
  <c r="BL68" i="22"/>
  <c r="W64" i="35" s="1"/>
  <c r="BF68" i="22"/>
  <c r="Q64" i="35" s="1"/>
  <c r="AI68" i="22"/>
  <c r="AN68" i="22"/>
  <c r="AL68" i="22"/>
  <c r="BG144" i="22"/>
  <c r="R140" i="35" s="1"/>
  <c r="BM144" i="22"/>
  <c r="X140" i="35" s="1"/>
  <c r="BI144" i="22"/>
  <c r="T140" i="35" s="1"/>
  <c r="AH144" i="22"/>
  <c r="AL144" i="22"/>
  <c r="BF144" i="22"/>
  <c r="Q140" i="35" s="1"/>
  <c r="BK144" i="22"/>
  <c r="V140" i="35" s="1"/>
  <c r="BH144" i="22"/>
  <c r="S140" i="35" s="1"/>
  <c r="AJ144" i="22"/>
  <c r="AN144" i="22"/>
  <c r="BG93" i="22"/>
  <c r="R89" i="35" s="1"/>
  <c r="BK76" i="22"/>
  <c r="V72" i="35" s="1"/>
  <c r="BH74" i="22"/>
  <c r="S70" i="35" s="1"/>
  <c r="BG100" i="22"/>
  <c r="R96" i="35" s="1"/>
  <c r="AL104" i="22"/>
  <c r="BI122" i="22"/>
  <c r="T118" i="35" s="1"/>
  <c r="BH57" i="22"/>
  <c r="S53" i="35" s="1"/>
  <c r="BJ127" i="22"/>
  <c r="U123" i="35" s="1"/>
  <c r="BH141" i="22"/>
  <c r="S137" i="35" s="1"/>
  <c r="BG85" i="22"/>
  <c r="R81" i="35" s="1"/>
  <c r="BH34" i="22"/>
  <c r="AH34" i="22"/>
  <c r="AM34" i="22"/>
  <c r="BF34" i="22"/>
  <c r="BL34" i="22"/>
  <c r="BJ34" i="22"/>
  <c r="AL34" i="22"/>
  <c r="AN34" i="22"/>
  <c r="AJ34" i="22"/>
  <c r="BI34" i="22"/>
  <c r="BK34" i="22"/>
  <c r="AP34" i="22"/>
  <c r="BG34" i="22"/>
  <c r="AO34" i="22"/>
  <c r="BM34" i="22"/>
  <c r="AK34" i="22"/>
  <c r="AI34" i="22"/>
  <c r="BG38" i="22"/>
  <c r="R34" i="35" s="1"/>
  <c r="BF38" i="22"/>
  <c r="Q34" i="35" s="1"/>
  <c r="AH38" i="22"/>
  <c r="AM38" i="22"/>
  <c r="BK38" i="22"/>
  <c r="V34" i="35" s="1"/>
  <c r="BL38" i="22"/>
  <c r="W34" i="35" s="1"/>
  <c r="AL38" i="22"/>
  <c r="BH38" i="22"/>
  <c r="S34" i="35" s="1"/>
  <c r="AO38" i="22"/>
  <c r="BM38" i="22"/>
  <c r="X34" i="35" s="1"/>
  <c r="AP38" i="22"/>
  <c r="AN38" i="22"/>
  <c r="AK38" i="22"/>
  <c r="BN38" i="22"/>
  <c r="Y34" i="35" s="1"/>
  <c r="AJ38" i="22"/>
  <c r="AI38" i="22"/>
  <c r="BI38" i="22"/>
  <c r="T34" i="35" s="1"/>
  <c r="BH36" i="22"/>
  <c r="S32" i="35" s="1"/>
  <c r="BF36" i="22"/>
  <c r="Q32" i="35" s="1"/>
  <c r="BG36" i="22"/>
  <c r="R32" i="35" s="1"/>
  <c r="BI36" i="22"/>
  <c r="T32" i="35" s="1"/>
  <c r="AK36" i="22"/>
  <c r="BL36" i="22"/>
  <c r="W32" i="35" s="1"/>
  <c r="BK36" i="22"/>
  <c r="V32" i="35" s="1"/>
  <c r="AH36" i="22"/>
  <c r="AI36" i="22"/>
  <c r="AO36" i="22"/>
  <c r="AN52" i="22"/>
  <c r="AL52" i="22"/>
  <c r="BM119" i="22"/>
  <c r="X115" i="35" s="1"/>
  <c r="AH119" i="22"/>
  <c r="BL119" i="22"/>
  <c r="W115" i="35" s="1"/>
  <c r="AL63" i="22"/>
  <c r="AJ63" i="22"/>
  <c r="AL55" i="22"/>
  <c r="BM55" i="22"/>
  <c r="X51" i="35" s="1"/>
  <c r="BL142" i="22"/>
  <c r="W138" i="35" s="1"/>
  <c r="AP134" i="22"/>
  <c r="AO98" i="22"/>
  <c r="AJ98" i="22"/>
  <c r="AK90" i="22"/>
  <c r="BK90" i="22"/>
  <c r="V86" i="35" s="1"/>
  <c r="AL82" i="22"/>
  <c r="AK74" i="22"/>
  <c r="BK74" i="22"/>
  <c r="V70" i="35" s="1"/>
  <c r="AL66" i="22"/>
  <c r="AK50" i="22"/>
  <c r="AM50" i="22"/>
  <c r="BI50" i="22"/>
  <c r="AK26" i="22"/>
  <c r="AM26" i="22"/>
  <c r="AN140" i="22"/>
  <c r="BH140" i="22"/>
  <c r="S136" i="35" s="1"/>
  <c r="BF112" i="22"/>
  <c r="Q108" i="35" s="1"/>
  <c r="AO56" i="22"/>
  <c r="AJ48" i="22"/>
  <c r="BH48" i="22"/>
  <c r="S44" i="35" s="1"/>
  <c r="AO40" i="22"/>
  <c r="AP40" i="22"/>
  <c r="BL40" i="22"/>
  <c r="W36" i="35" s="1"/>
  <c r="AJ36" i="22"/>
  <c r="BN36" i="22"/>
  <c r="Y32" i="35" s="1"/>
  <c r="AO32" i="22"/>
  <c r="AP32" i="22"/>
  <c r="AP143" i="22"/>
  <c r="AO143" i="22"/>
  <c r="BI143" i="22"/>
  <c r="T139" i="35" s="1"/>
  <c r="AP115" i="22"/>
  <c r="BG115" i="22"/>
  <c r="R111" i="35" s="1"/>
  <c r="AM79" i="22"/>
  <c r="AH79" i="22"/>
  <c r="AN133" i="22"/>
  <c r="AK133" i="22"/>
  <c r="BJ121" i="22"/>
  <c r="U117" i="35" s="1"/>
  <c r="AN117" i="22"/>
  <c r="AK117" i="22"/>
  <c r="AP97" i="22"/>
  <c r="BM97" i="22"/>
  <c r="X93" i="35" s="1"/>
  <c r="AM136" i="22"/>
  <c r="BL136" i="22"/>
  <c r="W132" i="35" s="1"/>
  <c r="AO100" i="22"/>
  <c r="BN100" i="22"/>
  <c r="Y96" i="35" s="1"/>
  <c r="BH100" i="22"/>
  <c r="S96" i="35" s="1"/>
  <c r="BN68" i="22"/>
  <c r="Y64" i="35" s="1"/>
  <c r="AI127" i="22"/>
  <c r="BM127" i="22"/>
  <c r="X123" i="35" s="1"/>
  <c r="AP103" i="22"/>
  <c r="BM103" i="22"/>
  <c r="X99" i="35" s="1"/>
  <c r="BL95" i="22"/>
  <c r="W91" i="35" s="1"/>
  <c r="BM95" i="22"/>
  <c r="X91" i="35" s="1"/>
  <c r="AL47" i="22"/>
  <c r="AJ47" i="22"/>
  <c r="AO43" i="22"/>
  <c r="BF43" i="22"/>
  <c r="Q39" i="35" s="1"/>
  <c r="AP39" i="22"/>
  <c r="BL39" i="22"/>
  <c r="AM29" i="22"/>
  <c r="AN146" i="22"/>
  <c r="AK146" i="22"/>
  <c r="BI146" i="22"/>
  <c r="T142" i="35" s="1"/>
  <c r="AH138" i="22"/>
  <c r="AK138" i="22"/>
  <c r="BG138" i="22"/>
  <c r="R134" i="35" s="1"/>
  <c r="AH130" i="22"/>
  <c r="AP118" i="22"/>
  <c r="AM118" i="22"/>
  <c r="BJ118" i="22"/>
  <c r="U114" i="35" s="1"/>
  <c r="AM94" i="22"/>
  <c r="BL94" i="22"/>
  <c r="W90" i="35" s="1"/>
  <c r="AH86" i="22"/>
  <c r="BN86" i="22"/>
  <c r="Y82" i="35" s="1"/>
  <c r="AO70" i="22"/>
  <c r="AK54" i="22"/>
  <c r="AL54" i="22"/>
  <c r="AK42" i="22"/>
  <c r="AP42" i="22"/>
  <c r="BN42" i="22"/>
  <c r="AK148" i="22"/>
  <c r="AP116" i="22"/>
  <c r="AM116" i="22"/>
  <c r="BN116" i="22"/>
  <c r="Y112" i="35" s="1"/>
  <c r="BN84" i="22"/>
  <c r="Y80" i="35" s="1"/>
  <c r="AL151" i="22"/>
  <c r="AO151" i="22"/>
  <c r="AO123" i="22"/>
  <c r="AP91" i="22"/>
  <c r="AK91" i="22"/>
  <c r="AP141" i="22"/>
  <c r="AO141" i="22"/>
  <c r="AI137" i="22"/>
  <c r="BM137" i="22"/>
  <c r="X133" i="35" s="1"/>
  <c r="AP125" i="22"/>
  <c r="AL109" i="22"/>
  <c r="BK109" i="22"/>
  <c r="V105" i="35" s="1"/>
  <c r="AN101" i="22"/>
  <c r="AK101" i="22"/>
  <c r="BF101" i="22"/>
  <c r="Q97" i="35" s="1"/>
  <c r="AN89" i="22"/>
  <c r="AO89" i="22"/>
  <c r="AP81" i="22"/>
  <c r="BN81" i="22"/>
  <c r="Y77" i="35" s="1"/>
  <c r="AO65" i="22"/>
  <c r="BK65" i="22"/>
  <c r="V61" i="35" s="1"/>
  <c r="AL45" i="22"/>
  <c r="AI113" i="22"/>
  <c r="AK113" i="22"/>
  <c r="AP144" i="22"/>
  <c r="AM144" i="22"/>
  <c r="BN144" i="22"/>
  <c r="Y140" i="35" s="1"/>
  <c r="BG120" i="22"/>
  <c r="R116" i="35" s="1"/>
  <c r="AO108" i="22"/>
  <c r="BF108" i="22"/>
  <c r="Q104" i="35" s="1"/>
  <c r="AN88" i="22"/>
  <c r="AL80" i="22"/>
  <c r="BK80" i="22"/>
  <c r="V76" i="35" s="1"/>
  <c r="AI139" i="22"/>
  <c r="AK139" i="22"/>
  <c r="AK87" i="22"/>
  <c r="AK75" i="22"/>
  <c r="AM110" i="22"/>
  <c r="AO102" i="22"/>
  <c r="AP135" i="22"/>
  <c r="BG135" i="22"/>
  <c r="R131" i="35" s="1"/>
  <c r="AL131" i="22"/>
  <c r="BM131" i="22"/>
  <c r="X127" i="35" s="1"/>
  <c r="BF51" i="22"/>
  <c r="Q47" i="35" s="1"/>
  <c r="BJ51" i="22"/>
  <c r="U47" i="35" s="1"/>
  <c r="AN149" i="22"/>
  <c r="BK149" i="22"/>
  <c r="V145" i="35" s="1"/>
  <c r="AO145" i="22"/>
  <c r="BH105" i="22"/>
  <c r="S101" i="35" s="1"/>
  <c r="AN85" i="22"/>
  <c r="BN85" i="22"/>
  <c r="Y81" i="35" s="1"/>
  <c r="AK37" i="22"/>
  <c r="BF37" i="22"/>
  <c r="BK147" i="22"/>
  <c r="V143" i="35" s="1"/>
  <c r="AP59" i="22"/>
  <c r="BI59" i="22"/>
  <c r="T55" i="35" s="1"/>
  <c r="BG114" i="22"/>
  <c r="R110" i="35" s="1"/>
  <c r="BM62" i="22"/>
  <c r="X58" i="35" s="1"/>
  <c r="BH46" i="22"/>
  <c r="BF140" i="22"/>
  <c r="Q136" i="35" s="1"/>
  <c r="BK140" i="22"/>
  <c r="V136" i="35" s="1"/>
  <c r="AI140" i="22"/>
  <c r="AL140" i="22"/>
  <c r="BI140" i="22"/>
  <c r="T136" i="35" s="1"/>
  <c r="BJ140" i="22"/>
  <c r="U136" i="35" s="1"/>
  <c r="BL140" i="22"/>
  <c r="W136" i="35" s="1"/>
  <c r="AM140" i="22"/>
  <c r="AJ140" i="22"/>
  <c r="AH140" i="22"/>
  <c r="BL147" i="22"/>
  <c r="W143" i="35" s="1"/>
  <c r="BF147" i="22"/>
  <c r="Q143" i="35" s="1"/>
  <c r="AL147" i="22"/>
  <c r="AM147" i="22"/>
  <c r="BN147" i="22"/>
  <c r="Y143" i="35" s="1"/>
  <c r="AK147" i="22"/>
  <c r="AI147" i="22"/>
  <c r="AN147" i="22"/>
  <c r="BJ147" i="22"/>
  <c r="U143" i="35" s="1"/>
  <c r="AJ147" i="22"/>
  <c r="BI147" i="22"/>
  <c r="T143" i="35" s="1"/>
  <c r="AH147" i="22"/>
  <c r="BM147" i="22"/>
  <c r="X143" i="35" s="1"/>
  <c r="AO147" i="22"/>
  <c r="AP147" i="22"/>
  <c r="BF89" i="22"/>
  <c r="Q85" i="35" s="1"/>
  <c r="BK89" i="22"/>
  <c r="V85" i="35" s="1"/>
  <c r="AL89" i="22"/>
  <c r="BI89" i="22"/>
  <c r="T85" i="35" s="1"/>
  <c r="BJ89" i="22"/>
  <c r="U85" i="35" s="1"/>
  <c r="BL89" i="22"/>
  <c r="W85" i="35" s="1"/>
  <c r="AK89" i="22"/>
  <c r="AP89" i="22"/>
  <c r="AJ89" i="22"/>
  <c r="BF123" i="22"/>
  <c r="Q119" i="35" s="1"/>
  <c r="BK123" i="22"/>
  <c r="V119" i="35" s="1"/>
  <c r="AH123" i="22"/>
  <c r="BJ123" i="22"/>
  <c r="U119" i="35" s="1"/>
  <c r="BH123" i="22"/>
  <c r="S119" i="35" s="1"/>
  <c r="AK123" i="22"/>
  <c r="AL123" i="22"/>
  <c r="AJ123" i="22"/>
  <c r="BF79" i="22"/>
  <c r="Q75" i="35" s="1"/>
  <c r="BK79" i="22"/>
  <c r="V75" i="35" s="1"/>
  <c r="AL79" i="22"/>
  <c r="AN79" i="22"/>
  <c r="BJ79" i="22"/>
  <c r="U75" i="35" s="1"/>
  <c r="BH79" i="22"/>
  <c r="S75" i="35" s="1"/>
  <c r="AK79" i="22"/>
  <c r="AP79" i="22"/>
  <c r="BM79" i="22"/>
  <c r="X75" i="35" s="1"/>
  <c r="BF91" i="22"/>
  <c r="Q87" i="35" s="1"/>
  <c r="BK91" i="22"/>
  <c r="V87" i="35" s="1"/>
  <c r="BM91" i="22"/>
  <c r="X87" i="35" s="1"/>
  <c r="AI91" i="22"/>
  <c r="BJ91" i="22"/>
  <c r="U87" i="35" s="1"/>
  <c r="BH91" i="22"/>
  <c r="S87" i="35" s="1"/>
  <c r="AH91" i="22"/>
  <c r="AN91" i="22"/>
  <c r="BI33" i="22"/>
  <c r="T29" i="35" s="1"/>
  <c r="BL33" i="22"/>
  <c r="W29" i="35" s="1"/>
  <c r="AJ33" i="22"/>
  <c r="AO33" i="22"/>
  <c r="AM33" i="22"/>
  <c r="BN33" i="22"/>
  <c r="Y29" i="35" s="1"/>
  <c r="BM33" i="22"/>
  <c r="X29" i="35" s="1"/>
  <c r="AN33" i="22"/>
  <c r="AL33" i="22"/>
  <c r="BG33" i="22"/>
  <c r="R29" i="35" s="1"/>
  <c r="BK33" i="22"/>
  <c r="V29" i="35" s="1"/>
  <c r="BH33" i="22"/>
  <c r="S29" i="35" s="1"/>
  <c r="AP33" i="22"/>
  <c r="AI33" i="22"/>
  <c r="BH29" i="22"/>
  <c r="F779" i="33" s="1"/>
  <c r="BI29" i="22"/>
  <c r="G779" i="33" s="1"/>
  <c r="AP29" i="22"/>
  <c r="BL29" i="22"/>
  <c r="J779" i="33" s="1"/>
  <c r="BN29" i="22"/>
  <c r="L779" i="33" s="1"/>
  <c r="BF29" i="22"/>
  <c r="D779" i="33" s="1"/>
  <c r="AK29" i="22"/>
  <c r="AI29" i="22"/>
  <c r="BF44" i="22"/>
  <c r="Q40" i="35" s="1"/>
  <c r="BM44" i="22"/>
  <c r="X40" i="35" s="1"/>
  <c r="BK44" i="22"/>
  <c r="V40" i="35" s="1"/>
  <c r="BL44" i="22"/>
  <c r="W40" i="35" s="1"/>
  <c r="AK44" i="22"/>
  <c r="BJ44" i="22"/>
  <c r="U40" i="35" s="1"/>
  <c r="BI44" i="22"/>
  <c r="T40" i="35" s="1"/>
  <c r="AH44" i="22"/>
  <c r="AI44" i="22"/>
  <c r="BN44" i="22"/>
  <c r="Y40" i="35" s="1"/>
  <c r="AL44" i="22"/>
  <c r="AM44" i="22"/>
  <c r="AN44" i="22"/>
  <c r="BH44" i="22"/>
  <c r="S40" i="35" s="1"/>
  <c r="AJ44" i="22"/>
  <c r="BG44" i="22"/>
  <c r="R40" i="35" s="1"/>
  <c r="AO44" i="22"/>
  <c r="AP44" i="22"/>
  <c r="AI55" i="22"/>
  <c r="AL142" i="22"/>
  <c r="BH134" i="22"/>
  <c r="S130" i="35" s="1"/>
  <c r="AI90" i="22"/>
  <c r="BN79" i="22"/>
  <c r="Y75" i="35" s="1"/>
  <c r="AL100" i="22"/>
  <c r="AN127" i="22"/>
  <c r="BG127" i="22"/>
  <c r="R123" i="35" s="1"/>
  <c r="AO103" i="22"/>
  <c r="BG47" i="22"/>
  <c r="R43" i="35" s="1"/>
  <c r="AN43" i="22"/>
  <c r="BM43" i="22"/>
  <c r="X39" i="35" s="1"/>
  <c r="AH29" i="22"/>
  <c r="AJ29" i="22"/>
  <c r="BM146" i="22"/>
  <c r="X142" i="35" s="1"/>
  <c r="AJ138" i="22"/>
  <c r="AP130" i="22"/>
  <c r="AN130" i="22"/>
  <c r="AK94" i="22"/>
  <c r="AO86" i="22"/>
  <c r="AN86" i="22"/>
  <c r="AO148" i="22"/>
  <c r="BN148" i="22"/>
  <c r="Y144" i="35" s="1"/>
  <c r="AH84" i="22"/>
  <c r="AM84" i="22"/>
  <c r="AN123" i="22"/>
  <c r="BL123" i="22"/>
  <c r="W119" i="35" s="1"/>
  <c r="AN137" i="22"/>
  <c r="AP101" i="22"/>
  <c r="BL101" i="22"/>
  <c r="W97" i="35" s="1"/>
  <c r="AM89" i="22"/>
  <c r="BM89" i="22"/>
  <c r="X85" i="35" s="1"/>
  <c r="AK120" i="22"/>
  <c r="AM120" i="22"/>
  <c r="BM120" i="22"/>
  <c r="X116" i="35" s="1"/>
  <c r="AL110" i="22"/>
  <c r="AM64" i="22"/>
  <c r="BN64" i="22"/>
  <c r="Y60" i="35" s="1"/>
  <c r="AM51" i="22"/>
  <c r="BL108" i="22"/>
  <c r="W104" i="35" s="1"/>
  <c r="BN108" i="22"/>
  <c r="Y104" i="35" s="1"/>
  <c r="AN108" i="22"/>
  <c r="BJ108" i="22"/>
  <c r="U104" i="35" s="1"/>
  <c r="BI108" i="22"/>
  <c r="T104" i="35" s="1"/>
  <c r="BG108" i="22"/>
  <c r="R104" i="35" s="1"/>
  <c r="AI108" i="22"/>
  <c r="AL108" i="22"/>
  <c r="BG132" i="22"/>
  <c r="R128" i="35" s="1"/>
  <c r="AI132" i="22"/>
  <c r="AH132" i="22"/>
  <c r="BK132" i="22"/>
  <c r="V128" i="35" s="1"/>
  <c r="BM132" i="22"/>
  <c r="X128" i="35" s="1"/>
  <c r="AM132" i="22"/>
  <c r="AO132" i="22"/>
  <c r="AP132" i="22"/>
  <c r="BH132" i="22"/>
  <c r="S128" i="35" s="1"/>
  <c r="BF132" i="22"/>
  <c r="Q128" i="35" s="1"/>
  <c r="AJ132" i="22"/>
  <c r="BJ132" i="22"/>
  <c r="U128" i="35" s="1"/>
  <c r="BI132" i="22"/>
  <c r="T128" i="35" s="1"/>
  <c r="BL132" i="22"/>
  <c r="W128" i="35" s="1"/>
  <c r="AL132" i="22"/>
  <c r="BN132" i="22"/>
  <c r="Y128" i="35" s="1"/>
  <c r="AK132" i="22"/>
  <c r="BG69" i="22"/>
  <c r="R65" i="35" s="1"/>
  <c r="BM69" i="22"/>
  <c r="X65" i="35" s="1"/>
  <c r="AK69" i="22"/>
  <c r="AP69" i="22"/>
  <c r="AI69" i="22"/>
  <c r="BF69" i="22"/>
  <c r="Q65" i="35" s="1"/>
  <c r="BK69" i="22"/>
  <c r="V65" i="35" s="1"/>
  <c r="BH69" i="22"/>
  <c r="S65" i="35" s="1"/>
  <c r="AO69" i="22"/>
  <c r="AM69" i="22"/>
  <c r="BJ69" i="22"/>
  <c r="U65" i="35" s="1"/>
  <c r="BL69" i="22"/>
  <c r="W65" i="35" s="1"/>
  <c r="BI69" i="22"/>
  <c r="T65" i="35" s="1"/>
  <c r="AH69" i="22"/>
  <c r="AJ69" i="22"/>
  <c r="BH78" i="22"/>
  <c r="S74" i="35" s="1"/>
  <c r="BM78" i="22"/>
  <c r="X74" i="35" s="1"/>
  <c r="BF78" i="22"/>
  <c r="Q74" i="35" s="1"/>
  <c r="AJ78" i="22"/>
  <c r="AH78" i="22"/>
  <c r="BL78" i="22"/>
  <c r="W74" i="35" s="1"/>
  <c r="BJ78" i="22"/>
  <c r="U74" i="35" s="1"/>
  <c r="AI78" i="22"/>
  <c r="AN78" i="22"/>
  <c r="AP78" i="22"/>
  <c r="BK78" i="22"/>
  <c r="V74" i="35" s="1"/>
  <c r="AM78" i="22"/>
  <c r="AK78" i="22"/>
  <c r="AL78" i="22"/>
  <c r="BN78" i="22"/>
  <c r="Y74" i="35" s="1"/>
  <c r="BG78" i="22"/>
  <c r="R74" i="35" s="1"/>
  <c r="AO78" i="22"/>
  <c r="BF99" i="22"/>
  <c r="Q95" i="35" s="1"/>
  <c r="BH99" i="22"/>
  <c r="S95" i="35" s="1"/>
  <c r="AK99" i="22"/>
  <c r="AP99" i="22"/>
  <c r="AJ99" i="22"/>
  <c r="BJ99" i="22"/>
  <c r="U95" i="35" s="1"/>
  <c r="BK99" i="22"/>
  <c r="V95" i="35" s="1"/>
  <c r="AO99" i="22"/>
  <c r="AI99" i="22"/>
  <c r="BI99" i="22"/>
  <c r="T95" i="35" s="1"/>
  <c r="BN99" i="22"/>
  <c r="Y95" i="35" s="1"/>
  <c r="BL99" i="22"/>
  <c r="W95" i="35" s="1"/>
  <c r="AH99" i="22"/>
  <c r="AM99" i="22"/>
  <c r="BH117" i="22"/>
  <c r="S113" i="35" s="1"/>
  <c r="BM117" i="22"/>
  <c r="X113" i="35" s="1"/>
  <c r="BG117" i="22"/>
  <c r="R113" i="35" s="1"/>
  <c r="AH117" i="22"/>
  <c r="AM117" i="22"/>
  <c r="BL117" i="22"/>
  <c r="W113" i="35" s="1"/>
  <c r="BJ117" i="22"/>
  <c r="U113" i="35" s="1"/>
  <c r="AL117" i="22"/>
  <c r="AJ117" i="22"/>
  <c r="BH82" i="22"/>
  <c r="S78" i="35" s="1"/>
  <c r="BM82" i="22"/>
  <c r="X78" i="35" s="1"/>
  <c r="BG82" i="22"/>
  <c r="R78" i="35" s="1"/>
  <c r="AN82" i="22"/>
  <c r="AH82" i="22"/>
  <c r="BL82" i="22"/>
  <c r="W78" i="35" s="1"/>
  <c r="BJ82" i="22"/>
  <c r="U78" i="35" s="1"/>
  <c r="AI82" i="22"/>
  <c r="AK82" i="22"/>
  <c r="AP82" i="22"/>
  <c r="BF52" i="22"/>
  <c r="Q48" i="35" s="1"/>
  <c r="BM52" i="22"/>
  <c r="X48" i="35" s="1"/>
  <c r="AP52" i="22"/>
  <c r="AK52" i="22"/>
  <c r="BJ52" i="22"/>
  <c r="U48" i="35" s="1"/>
  <c r="BI52" i="22"/>
  <c r="T48" i="35" s="1"/>
  <c r="BG52" i="22"/>
  <c r="R48" i="35" s="1"/>
  <c r="AI52" i="22"/>
  <c r="AO52" i="22"/>
  <c r="BG130" i="22"/>
  <c r="R126" i="35" s="1"/>
  <c r="BI130" i="22"/>
  <c r="T126" i="35" s="1"/>
  <c r="AM130" i="22"/>
  <c r="BM130" i="22"/>
  <c r="X126" i="35" s="1"/>
  <c r="BN130" i="22"/>
  <c r="Y126" i="35" s="1"/>
  <c r="BK130" i="22"/>
  <c r="V126" i="35" s="1"/>
  <c r="BJ130" i="22"/>
  <c r="U126" i="35" s="1"/>
  <c r="BF130" i="22"/>
  <c r="Q126" i="35" s="1"/>
  <c r="AK130" i="22"/>
  <c r="AL130" i="22"/>
  <c r="BF125" i="22"/>
  <c r="Q121" i="35" s="1"/>
  <c r="BK125" i="22"/>
  <c r="V121" i="35" s="1"/>
  <c r="BH125" i="22"/>
  <c r="S121" i="35" s="1"/>
  <c r="BI125" i="22"/>
  <c r="T121" i="35" s="1"/>
  <c r="AM125" i="22"/>
  <c r="BJ125" i="22"/>
  <c r="U121" i="35" s="1"/>
  <c r="BL125" i="22"/>
  <c r="W121" i="35" s="1"/>
  <c r="AH125" i="22"/>
  <c r="AI125" i="22"/>
  <c r="BH72" i="22"/>
  <c r="S68" i="35" s="1"/>
  <c r="BM72" i="22"/>
  <c r="X68" i="35" s="1"/>
  <c r="BJ72" i="22"/>
  <c r="U68" i="35" s="1"/>
  <c r="AJ72" i="22"/>
  <c r="AL72" i="22"/>
  <c r="BL72" i="22"/>
  <c r="W68" i="35" s="1"/>
  <c r="BF72" i="22"/>
  <c r="Q68" i="35" s="1"/>
  <c r="BK72" i="22"/>
  <c r="V68" i="35" s="1"/>
  <c r="AN72" i="22"/>
  <c r="AH72" i="22"/>
  <c r="BN72" i="22"/>
  <c r="Y68" i="35" s="1"/>
  <c r="AI72" i="22"/>
  <c r="AP72" i="22"/>
  <c r="BI72" i="22"/>
  <c r="T68" i="35" s="1"/>
  <c r="AO72" i="22"/>
  <c r="BG72" i="22"/>
  <c r="R68" i="35" s="1"/>
  <c r="AK72" i="22"/>
  <c r="AM72" i="22"/>
  <c r="BG98" i="22"/>
  <c r="R94" i="35" s="1"/>
  <c r="BI98" i="22"/>
  <c r="T94" i="35" s="1"/>
  <c r="AI98" i="22"/>
  <c r="BM98" i="22"/>
  <c r="X94" i="35" s="1"/>
  <c r="BN98" i="22"/>
  <c r="Y94" i="35" s="1"/>
  <c r="BK98" i="22"/>
  <c r="V94" i="35" s="1"/>
  <c r="BJ98" i="22"/>
  <c r="U94" i="35" s="1"/>
  <c r="AM98" i="22"/>
  <c r="AK98" i="22"/>
  <c r="AL98" i="22"/>
  <c r="AM52" i="22"/>
  <c r="BL52" i="22"/>
  <c r="W48" i="35" s="1"/>
  <c r="BI55" i="22"/>
  <c r="T51" i="35" s="1"/>
  <c r="AP142" i="22"/>
  <c r="BN142" i="22"/>
  <c r="Y138" i="35" s="1"/>
  <c r="BI53" i="22"/>
  <c r="BK53" i="22"/>
  <c r="AN53" i="22"/>
  <c r="AO53" i="22"/>
  <c r="AL53" i="22"/>
  <c r="BN53" i="22"/>
  <c r="BM53" i="22"/>
  <c r="BG53" i="22"/>
  <c r="AH53" i="22"/>
  <c r="AM53" i="22"/>
  <c r="BL53" i="22"/>
  <c r="AJ53" i="22"/>
  <c r="AI53" i="22"/>
  <c r="BJ53" i="22"/>
  <c r="AK53" i="22"/>
  <c r="BI88" i="22"/>
  <c r="T84" i="35" s="1"/>
  <c r="BG88" i="22"/>
  <c r="R84" i="35" s="1"/>
  <c r="AM88" i="22"/>
  <c r="AO88" i="22"/>
  <c r="AK88" i="22"/>
  <c r="BH88" i="22"/>
  <c r="S84" i="35" s="1"/>
  <c r="BM88" i="22"/>
  <c r="X84" i="35" s="1"/>
  <c r="BJ88" i="22"/>
  <c r="U84" i="35" s="1"/>
  <c r="AJ88" i="22"/>
  <c r="AL88" i="22"/>
  <c r="BI124" i="22"/>
  <c r="T120" i="35" s="1"/>
  <c r="BG124" i="22"/>
  <c r="R120" i="35" s="1"/>
  <c r="AN124" i="22"/>
  <c r="AK124" i="22"/>
  <c r="AP124" i="22"/>
  <c r="BH124" i="22"/>
  <c r="S120" i="35" s="1"/>
  <c r="BM124" i="22"/>
  <c r="X120" i="35" s="1"/>
  <c r="AI124" i="22"/>
  <c r="BJ124" i="22"/>
  <c r="U120" i="35" s="1"/>
  <c r="AL124" i="22"/>
  <c r="BL124" i="22"/>
  <c r="W120" i="35" s="1"/>
  <c r="BF124" i="22"/>
  <c r="Q120" i="35" s="1"/>
  <c r="AM124" i="22"/>
  <c r="BK124" i="22"/>
  <c r="V120" i="35" s="1"/>
  <c r="BL96" i="22"/>
  <c r="W92" i="35" s="1"/>
  <c r="BN96" i="22"/>
  <c r="Y92" i="35" s="1"/>
  <c r="AM96" i="22"/>
  <c r="AO96" i="22"/>
  <c r="AP96" i="22"/>
  <c r="BG96" i="22"/>
  <c r="R92" i="35" s="1"/>
  <c r="BI96" i="22"/>
  <c r="T92" i="35" s="1"/>
  <c r="AJ96" i="22"/>
  <c r="AK96" i="22"/>
  <c r="BK96" i="22"/>
  <c r="V92" i="35" s="1"/>
  <c r="BM96" i="22"/>
  <c r="X92" i="35" s="1"/>
  <c r="BJ96" i="22"/>
  <c r="U92" i="35" s="1"/>
  <c r="AN96" i="22"/>
  <c r="AL96" i="22"/>
  <c r="BL92" i="22"/>
  <c r="W88" i="35" s="1"/>
  <c r="BF92" i="22"/>
  <c r="Q88" i="35" s="1"/>
  <c r="AM92" i="22"/>
  <c r="BK92" i="22"/>
  <c r="V88" i="35" s="1"/>
  <c r="BN92" i="22"/>
  <c r="Y88" i="35" s="1"/>
  <c r="AJ92" i="22"/>
  <c r="AO92" i="22"/>
  <c r="AH92" i="22"/>
  <c r="BI92" i="22"/>
  <c r="T88" i="35" s="1"/>
  <c r="AN92" i="22"/>
  <c r="AL92" i="22"/>
  <c r="BM92" i="22"/>
  <c r="X88" i="35" s="1"/>
  <c r="BJ92" i="22"/>
  <c r="U88" i="35" s="1"/>
  <c r="AP92" i="22"/>
  <c r="BH92" i="22"/>
  <c r="S88" i="35" s="1"/>
  <c r="BG92" i="22"/>
  <c r="R88" i="35" s="1"/>
  <c r="BJ113" i="22"/>
  <c r="U109" i="35" s="1"/>
  <c r="BG113" i="22"/>
  <c r="R109" i="35" s="1"/>
  <c r="BH113" i="22"/>
  <c r="S109" i="35" s="1"/>
  <c r="AM113" i="22"/>
  <c r="BI113" i="22"/>
  <c r="T109" i="35" s="1"/>
  <c r="BN113" i="22"/>
  <c r="Y109" i="35" s="1"/>
  <c r="AH113" i="22"/>
  <c r="AN113" i="22"/>
  <c r="BI111" i="22"/>
  <c r="T107" i="35" s="1"/>
  <c r="BN111" i="22"/>
  <c r="Y107" i="35" s="1"/>
  <c r="AK111" i="22"/>
  <c r="AP111" i="22"/>
  <c r="AJ111" i="22"/>
  <c r="BM111" i="22"/>
  <c r="X107" i="35" s="1"/>
  <c r="BG111" i="22"/>
  <c r="R107" i="35" s="1"/>
  <c r="AO111" i="22"/>
  <c r="BK111" i="22"/>
  <c r="V107" i="35" s="1"/>
  <c r="AM111" i="22"/>
  <c r="BH111" i="22"/>
  <c r="S107" i="35" s="1"/>
  <c r="AI111" i="22"/>
  <c r="BL111" i="22"/>
  <c r="W107" i="35" s="1"/>
  <c r="BF111" i="22"/>
  <c r="Q107" i="35" s="1"/>
  <c r="AH111" i="22"/>
  <c r="AN111" i="22"/>
  <c r="BG121" i="22"/>
  <c r="R117" i="35" s="1"/>
  <c r="AL121" i="22"/>
  <c r="AI121" i="22"/>
  <c r="BK121" i="22"/>
  <c r="V117" i="35" s="1"/>
  <c r="BM121" i="22"/>
  <c r="X117" i="35" s="1"/>
  <c r="AK121" i="22"/>
  <c r="AP121" i="22"/>
  <c r="AJ121" i="22"/>
  <c r="BJ107" i="22"/>
  <c r="U103" i="35" s="1"/>
  <c r="BK107" i="22"/>
  <c r="V103" i="35" s="1"/>
  <c r="AO107" i="22"/>
  <c r="AI107" i="22"/>
  <c r="BI107" i="22"/>
  <c r="T103" i="35" s="1"/>
  <c r="BN107" i="22"/>
  <c r="Y103" i="35" s="1"/>
  <c r="BL107" i="22"/>
  <c r="W103" i="35" s="1"/>
  <c r="AH107" i="22"/>
  <c r="AJ107" i="22"/>
  <c r="BM107" i="22"/>
  <c r="X103" i="35" s="1"/>
  <c r="BG107" i="22"/>
  <c r="R103" i="35" s="1"/>
  <c r="AL107" i="22"/>
  <c r="AM107" i="22"/>
  <c r="BF107" i="22"/>
  <c r="Q103" i="35" s="1"/>
  <c r="AP107" i="22"/>
  <c r="BH107" i="22"/>
  <c r="S103" i="35" s="1"/>
  <c r="AN107" i="22"/>
  <c r="AK107" i="22"/>
  <c r="BL102" i="22"/>
  <c r="W98" i="35" s="1"/>
  <c r="BN102" i="22"/>
  <c r="Y98" i="35" s="1"/>
  <c r="AN102" i="22"/>
  <c r="AP102" i="22"/>
  <c r="AH102" i="22"/>
  <c r="BG102" i="22"/>
  <c r="R98" i="35" s="1"/>
  <c r="BI102" i="22"/>
  <c r="T98" i="35" s="1"/>
  <c r="AI102" i="22"/>
  <c r="AK102" i="22"/>
  <c r="AL102" i="22"/>
  <c r="BK102" i="22"/>
  <c r="V98" i="35" s="1"/>
  <c r="BJ102" i="22"/>
  <c r="U98" i="35" s="1"/>
  <c r="AM102" i="22"/>
  <c r="BF56" i="22"/>
  <c r="Q52" i="35" s="1"/>
  <c r="BK56" i="22"/>
  <c r="V52" i="35" s="1"/>
  <c r="BH56" i="22"/>
  <c r="S52" i="35" s="1"/>
  <c r="AP56" i="22"/>
  <c r="AK56" i="22"/>
  <c r="BJ56" i="22"/>
  <c r="U52" i="35" s="1"/>
  <c r="BG56" i="22"/>
  <c r="R52" i="35" s="1"/>
  <c r="BI56" i="22"/>
  <c r="T52" i="35" s="1"/>
  <c r="AI56" i="22"/>
  <c r="AN56" i="22"/>
  <c r="BG134" i="22"/>
  <c r="R130" i="35" s="1"/>
  <c r="BI134" i="22"/>
  <c r="T130" i="35" s="1"/>
  <c r="AM134" i="22"/>
  <c r="BF134" i="22"/>
  <c r="Q130" i="35" s="1"/>
  <c r="BK134" i="22"/>
  <c r="V130" i="35" s="1"/>
  <c r="BJ134" i="22"/>
  <c r="U130" i="35" s="1"/>
  <c r="BN134" i="22"/>
  <c r="Y130" i="35" s="1"/>
  <c r="AK134" i="22"/>
  <c r="AL134" i="22"/>
  <c r="BJ133" i="22"/>
  <c r="U129" i="35" s="1"/>
  <c r="BG133" i="22"/>
  <c r="R129" i="35" s="1"/>
  <c r="BH133" i="22"/>
  <c r="S129" i="35" s="1"/>
  <c r="AM133" i="22"/>
  <c r="BI133" i="22"/>
  <c r="T129" i="35" s="1"/>
  <c r="BN133" i="22"/>
  <c r="Y129" i="35" s="1"/>
  <c r="AH133" i="22"/>
  <c r="AI133" i="22"/>
  <c r="BF58" i="22"/>
  <c r="Q54" i="35" s="1"/>
  <c r="BL58" i="22"/>
  <c r="W54" i="35" s="1"/>
  <c r="BI58" i="22"/>
  <c r="T54" i="35" s="1"/>
  <c r="AP58" i="22"/>
  <c r="BJ58" i="22"/>
  <c r="U54" i="35" s="1"/>
  <c r="BH58" i="22"/>
  <c r="S54" i="35" s="1"/>
  <c r="BK58" i="22"/>
  <c r="V54" i="35" s="1"/>
  <c r="AI58" i="22"/>
  <c r="AO58" i="22"/>
  <c r="BG87" i="22"/>
  <c r="R83" i="35" s="1"/>
  <c r="AO87" i="22"/>
  <c r="AP87" i="22"/>
  <c r="AJ87" i="22"/>
  <c r="BF87" i="22"/>
  <c r="Q83" i="35" s="1"/>
  <c r="BK87" i="22"/>
  <c r="V83" i="35" s="1"/>
  <c r="BL87" i="22"/>
  <c r="W83" i="35" s="1"/>
  <c r="BM87" i="22"/>
  <c r="X83" i="35" s="1"/>
  <c r="AI87" i="22"/>
  <c r="BJ87" i="22"/>
  <c r="U83" i="35" s="1"/>
  <c r="BH87" i="22"/>
  <c r="S83" i="35" s="1"/>
  <c r="AH87" i="22"/>
  <c r="AM87" i="22"/>
  <c r="BH151" i="22"/>
  <c r="S147" i="35" s="1"/>
  <c r="BM151" i="22"/>
  <c r="X147" i="35" s="1"/>
  <c r="AN151" i="22"/>
  <c r="AP151" i="22"/>
  <c r="BL151" i="22"/>
  <c r="W147" i="35" s="1"/>
  <c r="BF151" i="22"/>
  <c r="Q147" i="35" s="1"/>
  <c r="AK151" i="22"/>
  <c r="BK151" i="22"/>
  <c r="V147" i="35" s="1"/>
  <c r="BJ151" i="22"/>
  <c r="U147" i="35" s="1"/>
  <c r="BH61" i="22"/>
  <c r="S57" i="35" s="1"/>
  <c r="BM61" i="22"/>
  <c r="X57" i="35" s="1"/>
  <c r="BF61" i="22"/>
  <c r="Q57" i="35" s="1"/>
  <c r="AP61" i="22"/>
  <c r="BL61" i="22"/>
  <c r="W57" i="35" s="1"/>
  <c r="BJ61" i="22"/>
  <c r="U57" i="35" s="1"/>
  <c r="AJ61" i="22"/>
  <c r="AK61" i="22"/>
  <c r="AI61" i="22"/>
  <c r="BK61" i="22"/>
  <c r="V57" i="35" s="1"/>
  <c r="AN61" i="22"/>
  <c r="AO61" i="22"/>
  <c r="AL61" i="22"/>
  <c r="BI61" i="22"/>
  <c r="T57" i="35" s="1"/>
  <c r="AH61" i="22"/>
  <c r="BN61" i="22"/>
  <c r="Y57" i="35" s="1"/>
  <c r="AM61" i="22"/>
  <c r="BG61" i="22"/>
  <c r="R57" i="35" s="1"/>
  <c r="BL67" i="22"/>
  <c r="W63" i="35" s="1"/>
  <c r="BF67" i="22"/>
  <c r="Q63" i="35" s="1"/>
  <c r="AJ67" i="22"/>
  <c r="AN67" i="22"/>
  <c r="BN67" i="22"/>
  <c r="Y63" i="35" s="1"/>
  <c r="BK67" i="22"/>
  <c r="V63" i="35" s="1"/>
  <c r="AL67" i="22"/>
  <c r="AI67" i="22"/>
  <c r="BI67" i="22"/>
  <c r="T63" i="35" s="1"/>
  <c r="AK67" i="22"/>
  <c r="AH67" i="22"/>
  <c r="BM67" i="22"/>
  <c r="X63" i="35" s="1"/>
  <c r="AO67" i="22"/>
  <c r="AM67" i="22"/>
  <c r="BH67" i="22"/>
  <c r="S63" i="35" s="1"/>
  <c r="BG67" i="22"/>
  <c r="R63" i="35" s="1"/>
  <c r="BI80" i="22"/>
  <c r="T76" i="35" s="1"/>
  <c r="BG80" i="22"/>
  <c r="R76" i="35" s="1"/>
  <c r="AM80" i="22"/>
  <c r="AO80" i="22"/>
  <c r="AP80" i="22"/>
  <c r="BH80" i="22"/>
  <c r="S76" i="35" s="1"/>
  <c r="BM80" i="22"/>
  <c r="X76" i="35" s="1"/>
  <c r="BJ80" i="22"/>
  <c r="U76" i="35" s="1"/>
  <c r="AJ80" i="22"/>
  <c r="AK80" i="22"/>
  <c r="BG128" i="22"/>
  <c r="R124" i="35" s="1"/>
  <c r="BI128" i="22"/>
  <c r="T124" i="35" s="1"/>
  <c r="AJ128" i="22"/>
  <c r="AK128" i="22"/>
  <c r="BK128" i="22"/>
  <c r="V124" i="35" s="1"/>
  <c r="BM128" i="22"/>
  <c r="X124" i="35" s="1"/>
  <c r="AI128" i="22"/>
  <c r="AN128" i="22"/>
  <c r="AL128" i="22"/>
  <c r="BF66" i="22"/>
  <c r="Q62" i="35" s="1"/>
  <c r="BK66" i="22"/>
  <c r="V62" i="35" s="1"/>
  <c r="BM66" i="22"/>
  <c r="X62" i="35" s="1"/>
  <c r="AJ66" i="22"/>
  <c r="AM66" i="22"/>
  <c r="BJ66" i="22"/>
  <c r="U62" i="35" s="1"/>
  <c r="BH66" i="22"/>
  <c r="S62" i="35" s="1"/>
  <c r="AH66" i="22"/>
  <c r="AO66" i="22"/>
  <c r="AN66" i="22"/>
  <c r="BH70" i="22"/>
  <c r="S66" i="35" s="1"/>
  <c r="BM70" i="22"/>
  <c r="X66" i="35" s="1"/>
  <c r="AI70" i="22"/>
  <c r="AK70" i="22"/>
  <c r="AP70" i="22"/>
  <c r="BL70" i="22"/>
  <c r="W66" i="35" s="1"/>
  <c r="BJ70" i="22"/>
  <c r="U66" i="35" s="1"/>
  <c r="AM70" i="22"/>
  <c r="AL70" i="22"/>
  <c r="BG126" i="22"/>
  <c r="R122" i="35" s="1"/>
  <c r="BI126" i="22"/>
  <c r="T122" i="35" s="1"/>
  <c r="AM126" i="22"/>
  <c r="AK126" i="22"/>
  <c r="AL126" i="22"/>
  <c r="BK126" i="22"/>
  <c r="V122" i="35" s="1"/>
  <c r="BJ126" i="22"/>
  <c r="U122" i="35" s="1"/>
  <c r="BN126" i="22"/>
  <c r="Y122" i="35" s="1"/>
  <c r="AO126" i="22"/>
  <c r="BH126" i="22"/>
  <c r="S122" i="35" s="1"/>
  <c r="BM126" i="22"/>
  <c r="X122" i="35" s="1"/>
  <c r="AJ126" i="22"/>
  <c r="BL126" i="22"/>
  <c r="W122" i="35" s="1"/>
  <c r="AP126" i="22"/>
  <c r="AI126" i="22"/>
  <c r="BH45" i="22"/>
  <c r="S41" i="35" s="1"/>
  <c r="BK45" i="22"/>
  <c r="V41" i="35" s="1"/>
  <c r="AP45" i="22"/>
  <c r="BL45" i="22"/>
  <c r="W41" i="35" s="1"/>
  <c r="BJ45" i="22"/>
  <c r="U41" i="35" s="1"/>
  <c r="BM45" i="22"/>
  <c r="X41" i="35" s="1"/>
  <c r="AK45" i="22"/>
  <c r="AI45" i="22"/>
  <c r="BF105" i="22"/>
  <c r="Q101" i="35" s="1"/>
  <c r="BL105" i="22"/>
  <c r="W101" i="35" s="1"/>
  <c r="AH105" i="22"/>
  <c r="AM105" i="22"/>
  <c r="AN105" i="22"/>
  <c r="BJ105" i="22"/>
  <c r="U101" i="35" s="1"/>
  <c r="AL105" i="22"/>
  <c r="AI105" i="22"/>
  <c r="BI105" i="22"/>
  <c r="T101" i="35" s="1"/>
  <c r="BN105" i="22"/>
  <c r="Y101" i="35" s="1"/>
  <c r="AK105" i="22"/>
  <c r="AP105" i="22"/>
  <c r="AJ105" i="22"/>
  <c r="BN32" i="22"/>
  <c r="BF32" i="22"/>
  <c r="BG32" i="22"/>
  <c r="AK32" i="22"/>
  <c r="BI32" i="22"/>
  <c r="BJ32" i="22"/>
  <c r="AH32" i="22"/>
  <c r="AI32" i="22"/>
  <c r="AN32" i="22"/>
  <c r="BF26" i="22"/>
  <c r="Q22" i="35" s="1"/>
  <c r="BK26" i="22"/>
  <c r="V22" i="35" s="1"/>
  <c r="BI26" i="22"/>
  <c r="T22" i="35" s="1"/>
  <c r="AP26" i="22"/>
  <c r="BJ26" i="22"/>
  <c r="U22" i="35" s="1"/>
  <c r="BG26" i="22"/>
  <c r="R22" i="35" s="1"/>
  <c r="BM26" i="22"/>
  <c r="X22" i="35" s="1"/>
  <c r="AI26" i="22"/>
  <c r="AO26" i="22"/>
  <c r="AP128" i="22"/>
  <c r="BJ128" i="22"/>
  <c r="U124" i="35" s="1"/>
  <c r="AH52" i="22"/>
  <c r="BH52" i="22"/>
  <c r="S48" i="35" s="1"/>
  <c r="AJ119" i="22"/>
  <c r="BF119" i="22"/>
  <c r="Q115" i="35" s="1"/>
  <c r="BH119" i="22"/>
  <c r="S115" i="35" s="1"/>
  <c r="AO63" i="22"/>
  <c r="BG63" i="22"/>
  <c r="R59" i="35" s="1"/>
  <c r="AP55" i="22"/>
  <c r="AK55" i="22"/>
  <c r="BJ55" i="22"/>
  <c r="U51" i="35" s="1"/>
  <c r="AN134" i="22"/>
  <c r="BL134" i="22"/>
  <c r="W130" i="35" s="1"/>
  <c r="AP98" i="22"/>
  <c r="BF98" i="22"/>
  <c r="Q94" i="35" s="1"/>
  <c r="AM90" i="22"/>
  <c r="BI90" i="22"/>
  <c r="T86" i="35" s="1"/>
  <c r="AO82" i="22"/>
  <c r="BF82" i="22"/>
  <c r="Q78" i="35" s="1"/>
  <c r="AM74" i="22"/>
  <c r="BL66" i="22"/>
  <c r="W62" i="35" s="1"/>
  <c r="AK58" i="22"/>
  <c r="AM58" i="22"/>
  <c r="BM58" i="22"/>
  <c r="X54" i="35" s="1"/>
  <c r="AJ50" i="22"/>
  <c r="AL50" i="22"/>
  <c r="AJ26" i="22"/>
  <c r="AL26" i="22"/>
  <c r="AP140" i="22"/>
  <c r="BM140" i="22"/>
  <c r="X136" i="35" s="1"/>
  <c r="AP112" i="22"/>
  <c r="AM112" i="22"/>
  <c r="AH56" i="22"/>
  <c r="BN56" i="22"/>
  <c r="Y52" i="35" s="1"/>
  <c r="AM48" i="22"/>
  <c r="AL40" i="22"/>
  <c r="AM36" i="22"/>
  <c r="BM36" i="22"/>
  <c r="X32" i="35" s="1"/>
  <c r="AL32" i="22"/>
  <c r="BM32" i="22"/>
  <c r="AH143" i="22"/>
  <c r="AL115" i="22"/>
  <c r="BN115" i="22"/>
  <c r="Y111" i="35" s="1"/>
  <c r="AJ79" i="22"/>
  <c r="AO79" i="22"/>
  <c r="BG79" i="22"/>
  <c r="R75" i="35" s="1"/>
  <c r="AP133" i="22"/>
  <c r="BM133" i="22"/>
  <c r="X129" i="35" s="1"/>
  <c r="AM121" i="22"/>
  <c r="BL121" i="22"/>
  <c r="W117" i="35" s="1"/>
  <c r="BN117" i="22"/>
  <c r="Y113" i="35" s="1"/>
  <c r="AL97" i="22"/>
  <c r="BL97" i="22"/>
  <c r="W93" i="35" s="1"/>
  <c r="AH136" i="22"/>
  <c r="BN136" i="22"/>
  <c r="Y132" i="35" s="1"/>
  <c r="BH136" i="22"/>
  <c r="S132" i="35" s="1"/>
  <c r="AP68" i="22"/>
  <c r="BK68" i="22"/>
  <c r="V64" i="35" s="1"/>
  <c r="BI68" i="22"/>
  <c r="T64" i="35" s="1"/>
  <c r="BK127" i="22"/>
  <c r="V123" i="35" s="1"/>
  <c r="AL103" i="22"/>
  <c r="BH103" i="22"/>
  <c r="S99" i="35" s="1"/>
  <c r="AI95" i="22"/>
  <c r="BH95" i="22"/>
  <c r="S91" i="35" s="1"/>
  <c r="AO47" i="22"/>
  <c r="BI47" i="22"/>
  <c r="T43" i="35" s="1"/>
  <c r="AH43" i="22"/>
  <c r="AI39" i="22"/>
  <c r="AL29" i="22"/>
  <c r="AN29" i="22"/>
  <c r="BJ29" i="22"/>
  <c r="H779" i="33" s="1"/>
  <c r="BL146" i="22"/>
  <c r="W142" i="35" s="1"/>
  <c r="BG146" i="22"/>
  <c r="R142" i="35" s="1"/>
  <c r="BN138" i="22"/>
  <c r="Y134" i="35" s="1"/>
  <c r="AO118" i="22"/>
  <c r="AI118" i="22"/>
  <c r="BF118" i="22"/>
  <c r="Q114" i="35" s="1"/>
  <c r="AO94" i="22"/>
  <c r="BH94" i="22"/>
  <c r="S90" i="35" s="1"/>
  <c r="BK86" i="22"/>
  <c r="V82" i="35" s="1"/>
  <c r="BF70" i="22"/>
  <c r="Q66" i="35" s="1"/>
  <c r="AN70" i="22"/>
  <c r="BI70" i="22"/>
  <c r="T66" i="35" s="1"/>
  <c r="AP148" i="22"/>
  <c r="AL148" i="22"/>
  <c r="BG148" i="22"/>
  <c r="R144" i="35" s="1"/>
  <c r="AO116" i="22"/>
  <c r="BM116" i="22"/>
  <c r="X112" i="35" s="1"/>
  <c r="AP84" i="22"/>
  <c r="BK84" i="22"/>
  <c r="V80" i="35" s="1"/>
  <c r="BI84" i="22"/>
  <c r="T80" i="35" s="1"/>
  <c r="AJ151" i="22"/>
  <c r="AI123" i="22"/>
  <c r="BN123" i="22"/>
  <c r="Y119" i="35" s="1"/>
  <c r="AL91" i="22"/>
  <c r="BN91" i="22"/>
  <c r="Y87" i="35" s="1"/>
  <c r="AM137" i="22"/>
  <c r="BL137" i="22"/>
  <c r="W133" i="35" s="1"/>
  <c r="AL125" i="22"/>
  <c r="BM125" i="22"/>
  <c r="X121" i="35" s="1"/>
  <c r="AJ109" i="22"/>
  <c r="AK109" i="22"/>
  <c r="BF109" i="22"/>
  <c r="Q105" i="35" s="1"/>
  <c r="AJ101" i="22"/>
  <c r="BM101" i="22"/>
  <c r="X97" i="35" s="1"/>
  <c r="AI89" i="22"/>
  <c r="BN89" i="22"/>
  <c r="Y85" i="35" s="1"/>
  <c r="AL81" i="22"/>
  <c r="BM81" i="22"/>
  <c r="X77" i="35" s="1"/>
  <c r="AL65" i="22"/>
  <c r="BI65" i="22"/>
  <c r="T61" i="35" s="1"/>
  <c r="AH45" i="22"/>
  <c r="AJ45" i="22"/>
  <c r="BN45" i="22"/>
  <c r="Y41" i="35" s="1"/>
  <c r="AP113" i="22"/>
  <c r="BM113" i="22"/>
  <c r="X109" i="35" s="1"/>
  <c r="AK144" i="22"/>
  <c r="AI144" i="22"/>
  <c r="BJ144" i="22"/>
  <c r="U140" i="35" s="1"/>
  <c r="AN120" i="22"/>
  <c r="BN120" i="22"/>
  <c r="Y116" i="35" s="1"/>
  <c r="AP108" i="22"/>
  <c r="BM108" i="22"/>
  <c r="X104" i="35" s="1"/>
  <c r="AP88" i="22"/>
  <c r="AI88" i="22"/>
  <c r="BN80" i="22"/>
  <c r="Y76" i="35" s="1"/>
  <c r="AM139" i="22"/>
  <c r="BL139" i="22"/>
  <c r="W135" i="35" s="1"/>
  <c r="AJ75" i="22"/>
  <c r="AO122" i="22"/>
  <c r="BM102" i="22"/>
  <c r="X98" i="35" s="1"/>
  <c r="AH124" i="22"/>
  <c r="BN124" i="22"/>
  <c r="Y120" i="35" s="1"/>
  <c r="AI96" i="22"/>
  <c r="AO60" i="22"/>
  <c r="BN60" i="22"/>
  <c r="Y56" i="35" s="1"/>
  <c r="AL135" i="22"/>
  <c r="BM135" i="22"/>
  <c r="X131" i="35" s="1"/>
  <c r="BG99" i="22"/>
  <c r="R95" i="35" s="1"/>
  <c r="BG51" i="22"/>
  <c r="R47" i="35" s="1"/>
  <c r="AM149" i="22"/>
  <c r="BG105" i="22"/>
  <c r="R101" i="35" s="1"/>
  <c r="BM105" i="22"/>
  <c r="X101" i="35" s="1"/>
  <c r="AN69" i="22"/>
  <c r="BN69" i="22"/>
  <c r="Y65" i="35" s="1"/>
  <c r="BF53" i="22"/>
  <c r="BK41" i="22"/>
  <c r="V37" i="35" s="1"/>
  <c r="BJ33" i="22"/>
  <c r="U29" i="35" s="1"/>
  <c r="BI77" i="22"/>
  <c r="T73" i="35" s="1"/>
  <c r="AL111" i="22"/>
  <c r="AL35" i="22"/>
  <c r="AH114" i="22"/>
  <c r="BI78" i="22"/>
  <c r="T74" i="35" s="1"/>
  <c r="AN132" i="22"/>
  <c r="AM131" i="22"/>
  <c r="AH131" i="22"/>
  <c r="BN131" i="22"/>
  <c r="Y127" i="35" s="1"/>
  <c r="BI131" i="22"/>
  <c r="T127" i="35" s="1"/>
  <c r="AI93" i="22"/>
  <c r="AH93" i="22"/>
  <c r="BI93" i="22"/>
  <c r="T89" i="35" s="1"/>
  <c r="BL93" i="22"/>
  <c r="W89" i="35" s="1"/>
  <c r="BJ93" i="22"/>
  <c r="U89" i="35" s="1"/>
  <c r="AJ85" i="22"/>
  <c r="AH85" i="22"/>
  <c r="BI85" i="22"/>
  <c r="T81" i="35" s="1"/>
  <c r="BL85" i="22"/>
  <c r="W81" i="35" s="1"/>
  <c r="BJ85" i="22"/>
  <c r="U81" i="35" s="1"/>
  <c r="AP57" i="22"/>
  <c r="BI57" i="22"/>
  <c r="T53" i="35" s="1"/>
  <c r="BL57" i="22"/>
  <c r="W53" i="35" s="1"/>
  <c r="AQ28" i="22"/>
  <c r="AH106" i="22"/>
  <c r="AO142" i="22"/>
  <c r="AK142" i="22"/>
  <c r="AM142" i="22"/>
  <c r="BH142" i="22"/>
  <c r="S138" i="35" s="1"/>
  <c r="BJ142" i="22"/>
  <c r="U138" i="35" s="1"/>
  <c r="AP74" i="22"/>
  <c r="AN74" i="22"/>
  <c r="BN74" i="22"/>
  <c r="Y70" i="35" s="1"/>
  <c r="BJ74" i="22"/>
  <c r="U70" i="35" s="1"/>
  <c r="BL74" i="22"/>
  <c r="W70" i="35" s="1"/>
  <c r="AO50" i="22"/>
  <c r="AI50" i="22"/>
  <c r="BH50" i="22"/>
  <c r="BJ50" i="22"/>
  <c r="AN48" i="22"/>
  <c r="AI48" i="22"/>
  <c r="BM48" i="22"/>
  <c r="X44" i="35" s="1"/>
  <c r="BG48" i="22"/>
  <c r="R44" i="35" s="1"/>
  <c r="BJ48" i="22"/>
  <c r="U44" i="35" s="1"/>
  <c r="AN40" i="22"/>
  <c r="AI40" i="22"/>
  <c r="AH40" i="22"/>
  <c r="BM40" i="22"/>
  <c r="X36" i="35" s="1"/>
  <c r="BK40" i="22"/>
  <c r="V36" i="35" s="1"/>
  <c r="AP100" i="22"/>
  <c r="AN100" i="22"/>
  <c r="AI100" i="22"/>
  <c r="BM100" i="22"/>
  <c r="X96" i="35" s="1"/>
  <c r="BK100" i="22"/>
  <c r="V96" i="35" s="1"/>
  <c r="AJ127" i="22"/>
  <c r="AP127" i="22"/>
  <c r="AK127" i="22"/>
  <c r="BN127" i="22"/>
  <c r="Y123" i="35" s="1"/>
  <c r="BI127" i="22"/>
  <c r="T123" i="35" s="1"/>
  <c r="AH39" i="22"/>
  <c r="AK39" i="22"/>
  <c r="BJ39" i="22"/>
  <c r="BG39" i="22"/>
  <c r="BI39" i="22"/>
  <c r="AO54" i="22"/>
  <c r="AI54" i="22"/>
  <c r="BH54" i="22"/>
  <c r="S50" i="35" s="1"/>
  <c r="BK54" i="22"/>
  <c r="V50" i="35" s="1"/>
  <c r="BJ54" i="22"/>
  <c r="U50" i="35" s="1"/>
  <c r="BK42" i="22"/>
  <c r="AN42" i="22"/>
  <c r="AL42" i="22"/>
  <c r="BH42" i="22"/>
  <c r="BJ42" i="22"/>
  <c r="BN141" i="22"/>
  <c r="Y137" i="35" s="1"/>
  <c r="AM141" i="22"/>
  <c r="AK141" i="22"/>
  <c r="BJ141" i="22"/>
  <c r="U137" i="35" s="1"/>
  <c r="BL141" i="22"/>
  <c r="W137" i="35" s="1"/>
  <c r="AL122" i="22"/>
  <c r="AN122" i="22"/>
  <c r="AI122" i="22"/>
  <c r="BM122" i="22"/>
  <c r="X118" i="35" s="1"/>
  <c r="BH122" i="22"/>
  <c r="S118" i="35" s="1"/>
  <c r="AI131" i="22"/>
  <c r="BL131" i="22"/>
  <c r="W127" i="35" s="1"/>
  <c r="BK131" i="22"/>
  <c r="V127" i="35" s="1"/>
  <c r="BJ131" i="22"/>
  <c r="U127" i="35" s="1"/>
  <c r="AM93" i="22"/>
  <c r="AO93" i="22"/>
  <c r="BH93" i="22"/>
  <c r="S89" i="35" s="1"/>
  <c r="BK93" i="22"/>
  <c r="V89" i="35" s="1"/>
  <c r="BF93" i="22"/>
  <c r="Q89" i="35" s="1"/>
  <c r="AM85" i="22"/>
  <c r="AO85" i="22"/>
  <c r="BH85" i="22"/>
  <c r="S81" i="35" s="1"/>
  <c r="BK85" i="22"/>
  <c r="V81" i="35" s="1"/>
  <c r="BF85" i="22"/>
  <c r="Q81" i="35" s="1"/>
  <c r="AK57" i="22"/>
  <c r="BG106" i="22"/>
  <c r="R102" i="35" s="1"/>
  <c r="BI106" i="22"/>
  <c r="T102" i="35" s="1"/>
  <c r="BM106" i="22"/>
  <c r="X102" i="35" s="1"/>
  <c r="AJ106" i="22"/>
  <c r="AP106" i="22"/>
  <c r="BK106" i="22"/>
  <c r="V102" i="35" s="1"/>
  <c r="BJ106" i="22"/>
  <c r="U102" i="35" s="1"/>
  <c r="AI106" i="22"/>
  <c r="AN106" i="22"/>
  <c r="AL106" i="22"/>
  <c r="BH106" i="22"/>
  <c r="S102" i="35" s="1"/>
  <c r="AM106" i="22"/>
  <c r="AK106" i="22"/>
  <c r="BH76" i="22"/>
  <c r="S72" i="35" s="1"/>
  <c r="BM76" i="22"/>
  <c r="X72" i="35" s="1"/>
  <c r="AI76" i="22"/>
  <c r="AL76" i="22"/>
  <c r="BL76" i="22"/>
  <c r="W72" i="35" s="1"/>
  <c r="BF76" i="22"/>
  <c r="Q72" i="35" s="1"/>
  <c r="AM76" i="22"/>
  <c r="AO76" i="22"/>
  <c r="AH76" i="22"/>
  <c r="BN76" i="22"/>
  <c r="Y72" i="35" s="1"/>
  <c r="AJ76" i="22"/>
  <c r="AK76" i="22"/>
  <c r="AP76" i="22"/>
  <c r="BG76" i="22"/>
  <c r="R72" i="35" s="1"/>
  <c r="BJ76" i="22"/>
  <c r="U72" i="35" s="1"/>
  <c r="AN76" i="22"/>
  <c r="BG104" i="22"/>
  <c r="R100" i="35" s="1"/>
  <c r="BI104" i="22"/>
  <c r="T100" i="35" s="1"/>
  <c r="AJ104" i="22"/>
  <c r="AH104" i="22"/>
  <c r="BK104" i="22"/>
  <c r="V100" i="35" s="1"/>
  <c r="BM104" i="22"/>
  <c r="X100" i="35" s="1"/>
  <c r="BJ104" i="22"/>
  <c r="U100" i="35" s="1"/>
  <c r="AN104" i="22"/>
  <c r="AP104" i="22"/>
  <c r="BH104" i="22"/>
  <c r="S100" i="35" s="1"/>
  <c r="BF104" i="22"/>
  <c r="Q100" i="35" s="1"/>
  <c r="AI104" i="22"/>
  <c r="AK104" i="22"/>
  <c r="AM104" i="22"/>
  <c r="BL104" i="22"/>
  <c r="W100" i="35" s="1"/>
  <c r="AO104" i="22"/>
  <c r="BF57" i="22"/>
  <c r="Q53" i="35" s="1"/>
  <c r="BN57" i="22"/>
  <c r="Y53" i="35" s="1"/>
  <c r="AN57" i="22"/>
  <c r="AO57" i="22"/>
  <c r="AM57" i="22"/>
  <c r="BK57" i="22"/>
  <c r="V53" i="35" s="1"/>
  <c r="BJ57" i="22"/>
  <c r="U53" i="35" s="1"/>
  <c r="AH57" i="22"/>
  <c r="AJ142" i="22"/>
  <c r="AN142" i="22"/>
  <c r="AI142" i="22"/>
  <c r="BK142" i="22"/>
  <c r="V138" i="35" s="1"/>
  <c r="AH74" i="22"/>
  <c r="AJ74" i="22"/>
  <c r="BG74" i="22"/>
  <c r="R70" i="35" s="1"/>
  <c r="BM74" i="22"/>
  <c r="X70" i="35" s="1"/>
  <c r="AP50" i="22"/>
  <c r="BK50" i="22"/>
  <c r="BL50" i="22"/>
  <c r="AK48" i="22"/>
  <c r="AP48" i="22"/>
  <c r="BI48" i="22"/>
  <c r="T44" i="35" s="1"/>
  <c r="BK48" i="22"/>
  <c r="V44" i="35" s="1"/>
  <c r="AK40" i="22"/>
  <c r="BJ40" i="22"/>
  <c r="U36" i="35" s="1"/>
  <c r="BI40" i="22"/>
  <c r="T36" i="35" s="1"/>
  <c r="BH40" i="22"/>
  <c r="S36" i="35" s="1"/>
  <c r="AH100" i="22"/>
  <c r="AJ100" i="22"/>
  <c r="BI100" i="22"/>
  <c r="T96" i="35" s="1"/>
  <c r="BL127" i="22"/>
  <c r="W123" i="35" s="1"/>
  <c r="AL127" i="22"/>
  <c r="AM39" i="22"/>
  <c r="BH39" i="22"/>
  <c r="AP54" i="22"/>
  <c r="BG54" i="22"/>
  <c r="R50" i="35" s="1"/>
  <c r="AJ42" i="22"/>
  <c r="AM42" i="22"/>
  <c r="AH42" i="22"/>
  <c r="BL42" i="22"/>
  <c r="BF42" i="22"/>
  <c r="AN141" i="22"/>
  <c r="AH141" i="22"/>
  <c r="BM141" i="22"/>
  <c r="X137" i="35" s="1"/>
  <c r="AH122" i="22"/>
  <c r="AP122" i="22"/>
  <c r="AJ122" i="22"/>
  <c r="BF122" i="22"/>
  <c r="Q118" i="35" s="1"/>
  <c r="AJ131" i="22"/>
  <c r="AP131" i="22"/>
  <c r="AO131" i="22"/>
  <c r="BH131" i="22"/>
  <c r="S127" i="35" s="1"/>
  <c r="AN93" i="22"/>
  <c r="AP93" i="22"/>
  <c r="AK93" i="22"/>
  <c r="BM93" i="22"/>
  <c r="X89" i="35" s="1"/>
  <c r="AI85" i="22"/>
  <c r="AP85" i="22"/>
  <c r="AK85" i="22"/>
  <c r="BM85" i="22"/>
  <c r="X81" i="35" s="1"/>
  <c r="AL57" i="22"/>
  <c r="BM57" i="22"/>
  <c r="X53" i="35" s="1"/>
  <c r="AO106" i="22"/>
  <c r="BL106" i="22"/>
  <c r="W102" i="35" s="1"/>
  <c r="BO30" i="22"/>
  <c r="AG152" i="22"/>
  <c r="AG24" i="22" s="1"/>
  <c r="BC31" i="22"/>
  <c r="O27" i="35" s="1"/>
  <c r="BC27" i="22"/>
  <c r="O23" i="35" s="1"/>
  <c r="BC30" i="22"/>
  <c r="O26" i="35" s="1"/>
  <c r="BC28" i="22"/>
  <c r="O24" i="35" s="1"/>
  <c r="AS152" i="22"/>
  <c r="C6" i="22"/>
  <c r="C3" i="36"/>
  <c r="J2" i="23"/>
  <c r="D2" i="29"/>
  <c r="C6" i="36"/>
  <c r="C6" i="23"/>
  <c r="B16" i="29"/>
  <c r="B14" i="29"/>
  <c r="C792" i="33" l="1"/>
  <c r="C794" i="33" s="1"/>
  <c r="C782" i="33"/>
  <c r="C783" i="33"/>
  <c r="G787" i="33"/>
  <c r="L787" i="33"/>
  <c r="D787" i="33"/>
  <c r="M769" i="33"/>
  <c r="K787" i="33"/>
  <c r="I787" i="33"/>
  <c r="EK28" i="22"/>
  <c r="F787" i="33"/>
  <c r="J787" i="33"/>
  <c r="H787" i="33"/>
  <c r="E787" i="33"/>
  <c r="M779" i="33"/>
  <c r="W25" i="35"/>
  <c r="J119" i="33"/>
  <c r="R25" i="35"/>
  <c r="E119" i="33"/>
  <c r="C124" i="33"/>
  <c r="M25" i="35"/>
  <c r="K109" i="33"/>
  <c r="F25" i="35"/>
  <c r="D109" i="33"/>
  <c r="G25" i="35"/>
  <c r="E109" i="33"/>
  <c r="X25" i="35"/>
  <c r="K119" i="33"/>
  <c r="L25" i="35"/>
  <c r="J109" i="33"/>
  <c r="J25" i="35"/>
  <c r="H109" i="33"/>
  <c r="C130" i="33"/>
  <c r="C112" i="33"/>
  <c r="C131" i="33"/>
  <c r="C113" i="33"/>
  <c r="U25" i="35"/>
  <c r="H119" i="33"/>
  <c r="Q25" i="35"/>
  <c r="D119" i="33"/>
  <c r="T25" i="35"/>
  <c r="G119" i="33"/>
  <c r="K25" i="35"/>
  <c r="I109" i="33"/>
  <c r="Y25" i="35"/>
  <c r="L119" i="33"/>
  <c r="S25" i="35"/>
  <c r="F119" i="33"/>
  <c r="V25" i="35"/>
  <c r="I119" i="33"/>
  <c r="N25" i="35"/>
  <c r="L109" i="33"/>
  <c r="I25" i="35"/>
  <c r="G109" i="33"/>
  <c r="H25" i="35"/>
  <c r="F109" i="33"/>
  <c r="DY97" i="22"/>
  <c r="DY138" i="22"/>
  <c r="DY58" i="22"/>
  <c r="DY91" i="22"/>
  <c r="DY52" i="22"/>
  <c r="FI78" i="22"/>
  <c r="FI137" i="22"/>
  <c r="FI102" i="22"/>
  <c r="DY49" i="22"/>
  <c r="DY141" i="22"/>
  <c r="DY83" i="22"/>
  <c r="DY137" i="22"/>
  <c r="EK137" i="22" s="1"/>
  <c r="DY54" i="22"/>
  <c r="DY116" i="22"/>
  <c r="C564" i="33"/>
  <c r="C1240" i="33" s="1"/>
  <c r="C582" i="33"/>
  <c r="C565" i="33"/>
  <c r="C583" i="33"/>
  <c r="C574" i="33"/>
  <c r="C576" i="33" s="1"/>
  <c r="C579" i="33"/>
  <c r="DY89" i="22"/>
  <c r="DY129" i="22"/>
  <c r="DY86" i="22"/>
  <c r="FI150" i="22"/>
  <c r="DY119" i="22"/>
  <c r="DY65" i="22"/>
  <c r="DY101" i="22"/>
  <c r="FI99" i="22"/>
  <c r="FI122" i="22"/>
  <c r="DY110" i="22"/>
  <c r="DY51" i="22"/>
  <c r="DY47" i="22"/>
  <c r="EK47" i="22" s="1"/>
  <c r="DY95" i="22"/>
  <c r="DY108" i="22"/>
  <c r="DY131" i="22"/>
  <c r="FI96" i="22"/>
  <c r="FI144" i="22"/>
  <c r="C2824" i="33"/>
  <c r="C2720" i="33"/>
  <c r="DY79" i="22"/>
  <c r="EK79" i="22" s="1"/>
  <c r="DY64" i="22"/>
  <c r="DY148" i="22"/>
  <c r="C3500" i="33"/>
  <c r="C2876" i="33"/>
  <c r="C2928" i="33"/>
  <c r="C2668" i="33"/>
  <c r="C3188" i="33"/>
  <c r="C3604" i="33"/>
  <c r="C3240" i="33"/>
  <c r="C3448" i="33"/>
  <c r="C3084" i="33"/>
  <c r="C3344" i="33"/>
  <c r="C4072" i="33"/>
  <c r="C3136" i="33"/>
  <c r="C2980" i="33"/>
  <c r="C3812" i="33"/>
  <c r="C3708" i="33"/>
  <c r="C3760" i="33"/>
  <c r="C3032" i="33"/>
  <c r="C4124" i="33"/>
  <c r="C3396" i="33"/>
  <c r="C3292" i="33"/>
  <c r="C3968" i="33"/>
  <c r="C3656" i="33"/>
  <c r="C4020" i="33"/>
  <c r="C3864" i="33"/>
  <c r="C4176" i="33"/>
  <c r="C3552" i="33"/>
  <c r="C3916" i="33"/>
  <c r="DY39" i="22"/>
  <c r="DY135" i="22"/>
  <c r="DY133" i="22"/>
  <c r="EK133" i="22" s="1"/>
  <c r="C2772" i="33"/>
  <c r="DY140" i="22"/>
  <c r="DY80" i="22"/>
  <c r="DY103" i="22"/>
  <c r="EK103" i="22" s="1"/>
  <c r="DY102" i="22"/>
  <c r="DY123" i="22"/>
  <c r="DY76" i="22"/>
  <c r="DY111" i="22"/>
  <c r="EK111" i="22" s="1"/>
  <c r="DY124" i="22"/>
  <c r="DY94" i="22"/>
  <c r="DY113" i="22"/>
  <c r="EB31" i="22"/>
  <c r="EF30" i="22"/>
  <c r="EF31" i="22"/>
  <c r="EA30" i="22"/>
  <c r="EB27" i="22"/>
  <c r="ED27" i="22"/>
  <c r="EH31" i="22"/>
  <c r="DY62" i="22"/>
  <c r="EH27" i="22"/>
  <c r="DY118" i="22"/>
  <c r="DY100" i="22"/>
  <c r="ED31" i="22"/>
  <c r="DY114" i="22"/>
  <c r="EK114" i="22" s="1"/>
  <c r="L4256" i="33"/>
  <c r="I98" i="33" s="1"/>
  <c r="G2779" i="33"/>
  <c r="G2778" i="33"/>
  <c r="I2821" i="33"/>
  <c r="M327" i="33"/>
  <c r="I335" i="33"/>
  <c r="C339" i="33"/>
  <c r="M326" i="33"/>
  <c r="L335" i="33"/>
  <c r="D335" i="33"/>
  <c r="E335" i="33"/>
  <c r="C2683" i="33"/>
  <c r="G335" i="33"/>
  <c r="J335" i="33"/>
  <c r="E23" i="33"/>
  <c r="E500" i="33"/>
  <c r="G23" i="33" s="1"/>
  <c r="H335" i="33"/>
  <c r="K335" i="33"/>
  <c r="F335" i="33"/>
  <c r="C335" i="33"/>
  <c r="M317" i="33"/>
  <c r="K2717" i="33"/>
  <c r="I2717" i="33"/>
  <c r="I2769" i="33"/>
  <c r="K2779" i="33"/>
  <c r="D2778" i="33"/>
  <c r="G2821" i="33"/>
  <c r="K2769" i="33"/>
  <c r="C2842" i="33"/>
  <c r="L2821" i="33"/>
  <c r="L2717" i="33"/>
  <c r="G2769" i="33"/>
  <c r="D3299" i="33"/>
  <c r="D2883" i="33"/>
  <c r="D3091" i="33"/>
  <c r="D3715" i="33"/>
  <c r="D3507" i="33"/>
  <c r="D3611" i="33"/>
  <c r="D3143" i="33"/>
  <c r="D3975" i="33"/>
  <c r="D3195" i="33"/>
  <c r="D4027" i="33"/>
  <c r="D4131" i="33"/>
  <c r="D2935" i="33"/>
  <c r="D3351" i="33"/>
  <c r="D3871" i="33"/>
  <c r="D3767" i="33"/>
  <c r="D3039" i="33"/>
  <c r="D3455" i="33"/>
  <c r="D4183" i="33"/>
  <c r="D2987" i="33"/>
  <c r="D3663" i="33"/>
  <c r="D3559" i="33"/>
  <c r="D3247" i="33"/>
  <c r="D4079" i="33"/>
  <c r="D3923" i="33"/>
  <c r="D3819" i="33"/>
  <c r="D3403" i="33"/>
  <c r="K2883" i="33"/>
  <c r="K3507" i="33"/>
  <c r="K3091" i="33"/>
  <c r="K3715" i="33"/>
  <c r="K3299" i="33"/>
  <c r="K3143" i="33"/>
  <c r="K3611" i="33"/>
  <c r="K3975" i="33"/>
  <c r="K3195" i="33"/>
  <c r="K4027" i="33"/>
  <c r="K2935" i="33"/>
  <c r="K4131" i="33"/>
  <c r="K3039" i="33"/>
  <c r="K3455" i="33"/>
  <c r="K3871" i="33"/>
  <c r="K4183" i="33"/>
  <c r="K3351" i="33"/>
  <c r="K3767" i="33"/>
  <c r="K3663" i="33"/>
  <c r="K3559" i="33"/>
  <c r="K3247" i="33"/>
  <c r="K3923" i="33"/>
  <c r="K3819" i="33"/>
  <c r="K2987" i="33"/>
  <c r="K4079" i="33"/>
  <c r="K3403" i="33"/>
  <c r="D3714" i="33"/>
  <c r="D2882" i="33"/>
  <c r="D3298" i="33"/>
  <c r="D3506" i="33"/>
  <c r="D3090" i="33"/>
  <c r="D3610" i="33"/>
  <c r="D2934" i="33"/>
  <c r="D3142" i="33"/>
  <c r="D3974" i="33"/>
  <c r="D4130" i="33"/>
  <c r="D3350" i="33"/>
  <c r="D3194" i="33"/>
  <c r="D4026" i="33"/>
  <c r="D3766" i="33"/>
  <c r="D3038" i="33"/>
  <c r="D3454" i="33"/>
  <c r="D3870" i="33"/>
  <c r="D4182" i="33"/>
  <c r="D2986" i="33"/>
  <c r="D3818" i="33"/>
  <c r="D3402" i="33"/>
  <c r="D3558" i="33"/>
  <c r="D3662" i="33"/>
  <c r="D3246" i="33"/>
  <c r="D4078" i="33"/>
  <c r="D3922" i="33"/>
  <c r="L3091" i="33"/>
  <c r="L2883" i="33"/>
  <c r="L3507" i="33"/>
  <c r="L3299" i="33"/>
  <c r="L3715" i="33"/>
  <c r="L3143" i="33"/>
  <c r="L3611" i="33"/>
  <c r="L3975" i="33"/>
  <c r="L4131" i="33"/>
  <c r="L3195" i="33"/>
  <c r="L4027" i="33"/>
  <c r="L2935" i="33"/>
  <c r="L3351" i="33"/>
  <c r="L3767" i="33"/>
  <c r="L4183" i="33"/>
  <c r="L3039" i="33"/>
  <c r="L3871" i="33"/>
  <c r="L3455" i="33"/>
  <c r="L3663" i="33"/>
  <c r="L4079" i="33"/>
  <c r="L3819" i="33"/>
  <c r="L3559" i="33"/>
  <c r="L3403" i="33"/>
  <c r="L2987" i="33"/>
  <c r="L3247" i="33"/>
  <c r="L3923" i="33"/>
  <c r="E3299" i="33"/>
  <c r="E3091" i="33"/>
  <c r="E2883" i="33"/>
  <c r="E3715" i="33"/>
  <c r="E3507" i="33"/>
  <c r="E3143" i="33"/>
  <c r="E3611" i="33"/>
  <c r="E2935" i="33"/>
  <c r="E4131" i="33"/>
  <c r="E4027" i="33"/>
  <c r="E3351" i="33"/>
  <c r="E3195" i="33"/>
  <c r="E4183" i="33"/>
  <c r="E3767" i="33"/>
  <c r="E3039" i="33"/>
  <c r="E3455" i="33"/>
  <c r="E3871" i="33"/>
  <c r="E3975" i="33"/>
  <c r="E3559" i="33"/>
  <c r="E3923" i="33"/>
  <c r="E3403" i="33"/>
  <c r="E2987" i="33"/>
  <c r="E3663" i="33"/>
  <c r="E3819" i="33"/>
  <c r="E3247" i="33"/>
  <c r="E4079" i="33"/>
  <c r="J3299" i="33"/>
  <c r="J3091" i="33"/>
  <c r="J3715" i="33"/>
  <c r="J3507" i="33"/>
  <c r="J2883" i="33"/>
  <c r="J3143" i="33"/>
  <c r="J3611" i="33"/>
  <c r="J4131" i="33"/>
  <c r="J3351" i="33"/>
  <c r="J3975" i="33"/>
  <c r="J4183" i="33"/>
  <c r="J3455" i="33"/>
  <c r="J4027" i="33"/>
  <c r="J3767" i="33"/>
  <c r="J2987" i="33"/>
  <c r="J3195" i="33"/>
  <c r="J2935" i="33"/>
  <c r="J3039" i="33"/>
  <c r="J3871" i="33"/>
  <c r="J3559" i="33"/>
  <c r="J3663" i="33"/>
  <c r="J3923" i="33"/>
  <c r="J3247" i="33"/>
  <c r="J4079" i="33"/>
  <c r="J3403" i="33"/>
  <c r="J3819" i="33"/>
  <c r="F3299" i="33"/>
  <c r="F2883" i="33"/>
  <c r="F3715" i="33"/>
  <c r="F3091" i="33"/>
  <c r="F3507" i="33"/>
  <c r="F3611" i="33"/>
  <c r="F3351" i="33"/>
  <c r="F3195" i="33"/>
  <c r="F2935" i="33"/>
  <c r="F3975" i="33"/>
  <c r="F4131" i="33"/>
  <c r="F3767" i="33"/>
  <c r="F4183" i="33"/>
  <c r="F3143" i="33"/>
  <c r="F3039" i="33"/>
  <c r="F3455" i="33"/>
  <c r="F3871" i="33"/>
  <c r="F4027" i="33"/>
  <c r="F2987" i="33"/>
  <c r="F3559" i="33"/>
  <c r="F3663" i="33"/>
  <c r="F3819" i="33"/>
  <c r="F3247" i="33"/>
  <c r="F4079" i="33"/>
  <c r="F3403" i="33"/>
  <c r="F3923" i="33"/>
  <c r="E3714" i="33"/>
  <c r="E3090" i="33"/>
  <c r="E2882" i="33"/>
  <c r="E3506" i="33"/>
  <c r="E3298" i="33"/>
  <c r="E3610" i="33"/>
  <c r="E3142" i="33"/>
  <c r="E4130" i="33"/>
  <c r="E3194" i="33"/>
  <c r="E3974" i="33"/>
  <c r="E4026" i="33"/>
  <c r="E2934" i="33"/>
  <c r="E3350" i="33"/>
  <c r="E3766" i="33"/>
  <c r="E4182" i="33"/>
  <c r="E3454" i="33"/>
  <c r="E3038" i="33"/>
  <c r="E2986" i="33"/>
  <c r="E3246" i="33"/>
  <c r="E3662" i="33"/>
  <c r="E3402" i="33"/>
  <c r="E3870" i="33"/>
  <c r="E4078" i="33"/>
  <c r="E3818" i="33"/>
  <c r="E3922" i="33"/>
  <c r="E3558" i="33"/>
  <c r="G2882" i="33"/>
  <c r="G3090" i="33"/>
  <c r="G3714" i="33"/>
  <c r="G3298" i="33"/>
  <c r="G3506" i="33"/>
  <c r="G3610" i="33"/>
  <c r="G2934" i="33"/>
  <c r="G3974" i="33"/>
  <c r="G3194" i="33"/>
  <c r="G4130" i="33"/>
  <c r="G4026" i="33"/>
  <c r="G3350" i="33"/>
  <c r="G3766" i="33"/>
  <c r="G3454" i="33"/>
  <c r="G3870" i="33"/>
  <c r="G4182" i="33"/>
  <c r="G3142" i="33"/>
  <c r="G3038" i="33"/>
  <c r="G4078" i="33"/>
  <c r="G3558" i="33"/>
  <c r="G3246" i="33"/>
  <c r="G3818" i="33"/>
  <c r="G2986" i="33"/>
  <c r="G3402" i="33"/>
  <c r="G3922" i="33"/>
  <c r="G3662" i="33"/>
  <c r="J3090" i="33"/>
  <c r="J3714" i="33"/>
  <c r="J2882" i="33"/>
  <c r="J3298" i="33"/>
  <c r="J3506" i="33"/>
  <c r="J3142" i="33"/>
  <c r="J4130" i="33"/>
  <c r="J4026" i="33"/>
  <c r="J3194" i="33"/>
  <c r="J3350" i="33"/>
  <c r="J3766" i="33"/>
  <c r="J3610" i="33"/>
  <c r="J3974" i="33"/>
  <c r="J4182" i="33"/>
  <c r="J3870" i="33"/>
  <c r="J3038" i="33"/>
  <c r="J3454" i="33"/>
  <c r="J2934" i="33"/>
  <c r="J3558" i="33"/>
  <c r="J4078" i="33"/>
  <c r="J3818" i="33"/>
  <c r="J3662" i="33"/>
  <c r="J2986" i="33"/>
  <c r="J3246" i="33"/>
  <c r="J3402" i="33"/>
  <c r="J3922" i="33"/>
  <c r="G2873" i="33"/>
  <c r="G3081" i="33"/>
  <c r="G3705" i="33"/>
  <c r="G3289" i="33"/>
  <c r="G3497" i="33"/>
  <c r="G3133" i="33"/>
  <c r="G3965" i="33"/>
  <c r="G3185" i="33"/>
  <c r="G3341" i="33"/>
  <c r="G4121" i="33"/>
  <c r="G4017" i="33"/>
  <c r="G2925" i="33"/>
  <c r="G3029" i="33"/>
  <c r="G2977" i="33"/>
  <c r="G3445" i="33"/>
  <c r="G3861" i="33"/>
  <c r="G3601" i="33"/>
  <c r="G3757" i="33"/>
  <c r="G4173" i="33"/>
  <c r="G3393" i="33"/>
  <c r="G3913" i="33"/>
  <c r="G3549" i="33"/>
  <c r="G3653" i="33"/>
  <c r="G3237" i="33"/>
  <c r="G4069" i="33"/>
  <c r="G3809" i="33"/>
  <c r="F2873" i="33"/>
  <c r="F3497" i="33"/>
  <c r="F3705" i="33"/>
  <c r="F3289" i="33"/>
  <c r="F3081" i="33"/>
  <c r="F3601" i="33"/>
  <c r="F3965" i="33"/>
  <c r="F3185" i="33"/>
  <c r="F4017" i="33"/>
  <c r="F3341" i="33"/>
  <c r="F4121" i="33"/>
  <c r="F2925" i="33"/>
  <c r="F4173" i="33"/>
  <c r="F3861" i="33"/>
  <c r="F3445" i="33"/>
  <c r="F3133" i="33"/>
  <c r="F3757" i="33"/>
  <c r="F3029" i="33"/>
  <c r="F2977" i="33"/>
  <c r="F3549" i="33"/>
  <c r="F3237" i="33"/>
  <c r="F4069" i="33"/>
  <c r="F3393" i="33"/>
  <c r="F3913" i="33"/>
  <c r="F3653" i="33"/>
  <c r="F3809" i="33"/>
  <c r="M1004" i="33"/>
  <c r="E33" i="33"/>
  <c r="M448" i="33"/>
  <c r="E22" i="33"/>
  <c r="C3931" i="33"/>
  <c r="C3671" i="33"/>
  <c r="C3879" i="33"/>
  <c r="C3775" i="33"/>
  <c r="C3983" i="33"/>
  <c r="C3151" i="33"/>
  <c r="C3307" i="33"/>
  <c r="L2882" i="33"/>
  <c r="L3090" i="33"/>
  <c r="L3506" i="33"/>
  <c r="L3714" i="33"/>
  <c r="L3298" i="33"/>
  <c r="L3142" i="33"/>
  <c r="L3610" i="33"/>
  <c r="L3974" i="33"/>
  <c r="L2934" i="33"/>
  <c r="L4130" i="33"/>
  <c r="L3194" i="33"/>
  <c r="L3350" i="33"/>
  <c r="L4026" i="33"/>
  <c r="L3766" i="33"/>
  <c r="L3038" i="33"/>
  <c r="L3454" i="33"/>
  <c r="L2986" i="33"/>
  <c r="L3870" i="33"/>
  <c r="L4182" i="33"/>
  <c r="L3246" i="33"/>
  <c r="L4078" i="33"/>
  <c r="L3402" i="33"/>
  <c r="L3558" i="33"/>
  <c r="L3662" i="33"/>
  <c r="L3922" i="33"/>
  <c r="L3818" i="33"/>
  <c r="I3298" i="33"/>
  <c r="I3090" i="33"/>
  <c r="I2882" i="33"/>
  <c r="I3714" i="33"/>
  <c r="I3506" i="33"/>
  <c r="I3610" i="33"/>
  <c r="I3974" i="33"/>
  <c r="I4026" i="33"/>
  <c r="I2934" i="33"/>
  <c r="I3350" i="33"/>
  <c r="I3142" i="33"/>
  <c r="I4130" i="33"/>
  <c r="I3194" i="33"/>
  <c r="I4182" i="33"/>
  <c r="I3038" i="33"/>
  <c r="I3766" i="33"/>
  <c r="I3454" i="33"/>
  <c r="I3870" i="33"/>
  <c r="I2986" i="33"/>
  <c r="I3818" i="33"/>
  <c r="I3662" i="33"/>
  <c r="I4078" i="33"/>
  <c r="I3402" i="33"/>
  <c r="I3922" i="33"/>
  <c r="I3558" i="33"/>
  <c r="I3246" i="33"/>
  <c r="J3497" i="33"/>
  <c r="J3705" i="33"/>
  <c r="J3081" i="33"/>
  <c r="J2873" i="33"/>
  <c r="J3289" i="33"/>
  <c r="J3601" i="33"/>
  <c r="J3133" i="33"/>
  <c r="J3341" i="33"/>
  <c r="J3965" i="33"/>
  <c r="J2925" i="33"/>
  <c r="J4121" i="33"/>
  <c r="J3185" i="33"/>
  <c r="J4017" i="33"/>
  <c r="J3757" i="33"/>
  <c r="J3445" i="33"/>
  <c r="J3861" i="33"/>
  <c r="J4173" i="33"/>
  <c r="J3029" i="33"/>
  <c r="J3549" i="33"/>
  <c r="J3237" i="33"/>
  <c r="J3653" i="33"/>
  <c r="J3913" i="33"/>
  <c r="J4069" i="33"/>
  <c r="J3809" i="33"/>
  <c r="J2977" i="33"/>
  <c r="J3393" i="33"/>
  <c r="E3497" i="33"/>
  <c r="E3289" i="33"/>
  <c r="E2873" i="33"/>
  <c r="E3705" i="33"/>
  <c r="E3081" i="33"/>
  <c r="E3133" i="33"/>
  <c r="E3601" i="33"/>
  <c r="E3965" i="33"/>
  <c r="E4121" i="33"/>
  <c r="E3185" i="33"/>
  <c r="E4017" i="33"/>
  <c r="E3341" i="33"/>
  <c r="E2925" i="33"/>
  <c r="E4173" i="33"/>
  <c r="E3861" i="33"/>
  <c r="E3445" i="33"/>
  <c r="E3757" i="33"/>
  <c r="E3029" i="33"/>
  <c r="E2977" i="33"/>
  <c r="E3549" i="33"/>
  <c r="E3653" i="33"/>
  <c r="E3809" i="33"/>
  <c r="E3913" i="33"/>
  <c r="E4069" i="33"/>
  <c r="E3393" i="33"/>
  <c r="E3237" i="33"/>
  <c r="C2886" i="33"/>
  <c r="C3718" i="33"/>
  <c r="C3302" i="33"/>
  <c r="C3094" i="33"/>
  <c r="C3510" i="33"/>
  <c r="C3146" i="33"/>
  <c r="C3614" i="33"/>
  <c r="C4134" i="33"/>
  <c r="C3198" i="33"/>
  <c r="C4030" i="33"/>
  <c r="C2938" i="33"/>
  <c r="C3978" i="33"/>
  <c r="C3354" i="33"/>
  <c r="C3770" i="33"/>
  <c r="C4186" i="33"/>
  <c r="C3458" i="33"/>
  <c r="C3042" i="33"/>
  <c r="C4082" i="33"/>
  <c r="C3666" i="33"/>
  <c r="C3406" i="33"/>
  <c r="C3822" i="33"/>
  <c r="C3874" i="33"/>
  <c r="C2990" i="33"/>
  <c r="C3562" i="33"/>
  <c r="C3250" i="33"/>
  <c r="C3926" i="33"/>
  <c r="H3081" i="33"/>
  <c r="H2873" i="33"/>
  <c r="H3497" i="33"/>
  <c r="H3289" i="33"/>
  <c r="H3705" i="33"/>
  <c r="H3601" i="33"/>
  <c r="H3965" i="33"/>
  <c r="H3133" i="33"/>
  <c r="H3185" i="33"/>
  <c r="H2925" i="33"/>
  <c r="H3757" i="33"/>
  <c r="H4121" i="33"/>
  <c r="H4173" i="33"/>
  <c r="H3445" i="33"/>
  <c r="H3341" i="33"/>
  <c r="H3029" i="33"/>
  <c r="H4017" i="33"/>
  <c r="H3861" i="33"/>
  <c r="H3237" i="33"/>
  <c r="H3653" i="33"/>
  <c r="H3549" i="33"/>
  <c r="H4069" i="33"/>
  <c r="H3393" i="33"/>
  <c r="H3809" i="33"/>
  <c r="H2977" i="33"/>
  <c r="H3913" i="33"/>
  <c r="E744" i="33"/>
  <c r="G28" i="33" s="1"/>
  <c r="E28" i="33"/>
  <c r="C3255" i="33"/>
  <c r="C3827" i="33"/>
  <c r="C3463" i="33"/>
  <c r="C3359" i="33"/>
  <c r="C3203" i="33"/>
  <c r="C2891" i="33"/>
  <c r="C3515" i="33"/>
  <c r="L186" i="33"/>
  <c r="H3090" i="33"/>
  <c r="H3298" i="33"/>
  <c r="H3714" i="33"/>
  <c r="H3506" i="33"/>
  <c r="H2882" i="33"/>
  <c r="H3610" i="33"/>
  <c r="H3142" i="33"/>
  <c r="H3974" i="33"/>
  <c r="H4130" i="33"/>
  <c r="H3194" i="33"/>
  <c r="H2934" i="33"/>
  <c r="H3350" i="33"/>
  <c r="H4026" i="33"/>
  <c r="H3766" i="33"/>
  <c r="H3038" i="33"/>
  <c r="H4182" i="33"/>
  <c r="H3870" i="33"/>
  <c r="H3454" i="33"/>
  <c r="H4078" i="33"/>
  <c r="H3818" i="33"/>
  <c r="H3402" i="33"/>
  <c r="H2986" i="33"/>
  <c r="H3558" i="33"/>
  <c r="H3246" i="33"/>
  <c r="H3922" i="33"/>
  <c r="H3662" i="33"/>
  <c r="C3519" i="33"/>
  <c r="C3727" i="33"/>
  <c r="C3103" i="33"/>
  <c r="C3311" i="33"/>
  <c r="C2895" i="33"/>
  <c r="C3987" i="33"/>
  <c r="C3623" i="33"/>
  <c r="C3363" i="33"/>
  <c r="C4039" i="33"/>
  <c r="C2947" i="33"/>
  <c r="C4143" i="33"/>
  <c r="C3155" i="33"/>
  <c r="C3207" i="33"/>
  <c r="C4195" i="33"/>
  <c r="C3779" i="33"/>
  <c r="C3051" i="33"/>
  <c r="C3467" i="33"/>
  <c r="C3883" i="33"/>
  <c r="C2999" i="33"/>
  <c r="C3675" i="33"/>
  <c r="C3415" i="33"/>
  <c r="C3571" i="33"/>
  <c r="C3259" i="33"/>
  <c r="C3935" i="33"/>
  <c r="C4091" i="33"/>
  <c r="C3831" i="33"/>
  <c r="K3289" i="33"/>
  <c r="K3081" i="33"/>
  <c r="K2873" i="33"/>
  <c r="K3497" i="33"/>
  <c r="K3705" i="33"/>
  <c r="K3601" i="33"/>
  <c r="K3341" i="33"/>
  <c r="K3133" i="33"/>
  <c r="K4017" i="33"/>
  <c r="K3965" i="33"/>
  <c r="K4121" i="33"/>
  <c r="K2925" i="33"/>
  <c r="K3185" i="33"/>
  <c r="K4173" i="33"/>
  <c r="K3445" i="33"/>
  <c r="K3861" i="33"/>
  <c r="K3029" i="33"/>
  <c r="K3757" i="33"/>
  <c r="K2977" i="33"/>
  <c r="K3237" i="33"/>
  <c r="K3653" i="33"/>
  <c r="K3913" i="33"/>
  <c r="K3809" i="33"/>
  <c r="K4069" i="33"/>
  <c r="K3393" i="33"/>
  <c r="K3549" i="33"/>
  <c r="C3511" i="33"/>
  <c r="C2887" i="33"/>
  <c r="C3719" i="33"/>
  <c r="C3303" i="33"/>
  <c r="C3095" i="33"/>
  <c r="C3615" i="33"/>
  <c r="C3147" i="33"/>
  <c r="C3979" i="33"/>
  <c r="C3199" i="33"/>
  <c r="C4031" i="33"/>
  <c r="C3355" i="33"/>
  <c r="C4135" i="33"/>
  <c r="C2939" i="33"/>
  <c r="C3459" i="33"/>
  <c r="C4187" i="33"/>
  <c r="C3875" i="33"/>
  <c r="C3771" i="33"/>
  <c r="C3043" i="33"/>
  <c r="C3563" i="33"/>
  <c r="C3407" i="33"/>
  <c r="C2991" i="33"/>
  <c r="C3251" i="33"/>
  <c r="C3927" i="33"/>
  <c r="C3667" i="33"/>
  <c r="C3823" i="33"/>
  <c r="C4083" i="33"/>
  <c r="I3497" i="33"/>
  <c r="I3289" i="33"/>
  <c r="I3081" i="33"/>
  <c r="I3705" i="33"/>
  <c r="I2873" i="33"/>
  <c r="I3133" i="33"/>
  <c r="I3601" i="33"/>
  <c r="I4017" i="33"/>
  <c r="I3341" i="33"/>
  <c r="I2925" i="33"/>
  <c r="I3185" i="33"/>
  <c r="I3445" i="33"/>
  <c r="I3861" i="33"/>
  <c r="I3757" i="33"/>
  <c r="I4173" i="33"/>
  <c r="I3965" i="33"/>
  <c r="I4121" i="33"/>
  <c r="I3029" i="33"/>
  <c r="I3653" i="33"/>
  <c r="I3809" i="33"/>
  <c r="I4069" i="33"/>
  <c r="I3393" i="33"/>
  <c r="I3913" i="33"/>
  <c r="I2977" i="33"/>
  <c r="I3549" i="33"/>
  <c r="I3237" i="33"/>
  <c r="M1404" i="33"/>
  <c r="E41" i="33"/>
  <c r="C3567" i="33"/>
  <c r="C4087" i="33"/>
  <c r="C3047" i="33"/>
  <c r="C2943" i="33"/>
  <c r="C4139" i="33"/>
  <c r="C3723" i="33"/>
  <c r="I3715" i="33"/>
  <c r="I2883" i="33"/>
  <c r="I3299" i="33"/>
  <c r="I3091" i="33"/>
  <c r="I3507" i="33"/>
  <c r="I3611" i="33"/>
  <c r="I3975" i="33"/>
  <c r="I4131" i="33"/>
  <c r="I3195" i="33"/>
  <c r="I2935" i="33"/>
  <c r="I3351" i="33"/>
  <c r="I4027" i="33"/>
  <c r="I3767" i="33"/>
  <c r="I4183" i="33"/>
  <c r="I3455" i="33"/>
  <c r="I3871" i="33"/>
  <c r="I3143" i="33"/>
  <c r="I3039" i="33"/>
  <c r="I3559" i="33"/>
  <c r="I3247" i="33"/>
  <c r="I3403" i="33"/>
  <c r="I2987" i="33"/>
  <c r="I4079" i="33"/>
  <c r="I3819" i="33"/>
  <c r="I3663" i="33"/>
  <c r="I3923" i="33"/>
  <c r="G3299" i="33"/>
  <c r="G3507" i="33"/>
  <c r="G2883" i="33"/>
  <c r="G3715" i="33"/>
  <c r="G3091" i="33"/>
  <c r="G3611" i="33"/>
  <c r="G3975" i="33"/>
  <c r="G3143" i="33"/>
  <c r="G4027" i="33"/>
  <c r="G3351" i="33"/>
  <c r="G3195" i="33"/>
  <c r="G4183" i="33"/>
  <c r="G3455" i="33"/>
  <c r="G2935" i="33"/>
  <c r="G4131" i="33"/>
  <c r="G3767" i="33"/>
  <c r="G3039" i="33"/>
  <c r="G3871" i="33"/>
  <c r="G3403" i="33"/>
  <c r="G2987" i="33"/>
  <c r="G3559" i="33"/>
  <c r="G3247" i="33"/>
  <c r="G3923" i="33"/>
  <c r="G3663" i="33"/>
  <c r="G4079" i="33"/>
  <c r="G3819" i="33"/>
  <c r="H3715" i="33"/>
  <c r="H3299" i="33"/>
  <c r="H2883" i="33"/>
  <c r="H3091" i="33"/>
  <c r="H3507" i="33"/>
  <c r="H3611" i="33"/>
  <c r="H3143" i="33"/>
  <c r="H4027" i="33"/>
  <c r="H2935" i="33"/>
  <c r="H3975" i="33"/>
  <c r="H4131" i="33"/>
  <c r="H3351" i="33"/>
  <c r="H4183" i="33"/>
  <c r="H3195" i="33"/>
  <c r="H3767" i="33"/>
  <c r="H3039" i="33"/>
  <c r="H3455" i="33"/>
  <c r="H3871" i="33"/>
  <c r="H3247" i="33"/>
  <c r="H3403" i="33"/>
  <c r="H3923" i="33"/>
  <c r="H2987" i="33"/>
  <c r="H3663" i="33"/>
  <c r="H3559" i="33"/>
  <c r="H4079" i="33"/>
  <c r="H3819" i="33"/>
  <c r="K3298" i="33"/>
  <c r="K3090" i="33"/>
  <c r="K2882" i="33"/>
  <c r="K3714" i="33"/>
  <c r="K3506" i="33"/>
  <c r="K3974" i="33"/>
  <c r="K4130" i="33"/>
  <c r="K3194" i="33"/>
  <c r="K2934" i="33"/>
  <c r="K3610" i="33"/>
  <c r="K3350" i="33"/>
  <c r="K3038" i="33"/>
  <c r="K3142" i="33"/>
  <c r="K3766" i="33"/>
  <c r="K4182" i="33"/>
  <c r="K4026" i="33"/>
  <c r="K3454" i="33"/>
  <c r="K3870" i="33"/>
  <c r="K3558" i="33"/>
  <c r="K4078" i="33"/>
  <c r="K3246" i="33"/>
  <c r="K3922" i="33"/>
  <c r="K2986" i="33"/>
  <c r="K3662" i="33"/>
  <c r="K3402" i="33"/>
  <c r="K3818" i="33"/>
  <c r="F3298" i="33"/>
  <c r="F3090" i="33"/>
  <c r="F3714" i="33"/>
  <c r="F3506" i="33"/>
  <c r="F2882" i="33"/>
  <c r="F3610" i="33"/>
  <c r="F3974" i="33"/>
  <c r="F3194" i="33"/>
  <c r="F4026" i="33"/>
  <c r="F4130" i="33"/>
  <c r="F2934" i="33"/>
  <c r="F3350" i="33"/>
  <c r="F3870" i="33"/>
  <c r="F2986" i="33"/>
  <c r="F3766" i="33"/>
  <c r="F3454" i="33"/>
  <c r="F3142" i="33"/>
  <c r="F4182" i="33"/>
  <c r="F3038" i="33"/>
  <c r="F3558" i="33"/>
  <c r="F3662" i="33"/>
  <c r="F4078" i="33"/>
  <c r="F3402" i="33"/>
  <c r="F3818" i="33"/>
  <c r="F3246" i="33"/>
  <c r="F3922" i="33"/>
  <c r="C2894" i="33"/>
  <c r="C3102" i="33"/>
  <c r="C3518" i="33"/>
  <c r="C3726" i="33"/>
  <c r="C3310" i="33"/>
  <c r="C3154" i="33"/>
  <c r="C3622" i="33"/>
  <c r="C3986" i="33"/>
  <c r="C3206" i="33"/>
  <c r="C3362" i="33"/>
  <c r="C4038" i="33"/>
  <c r="C2946" i="33"/>
  <c r="C4142" i="33"/>
  <c r="C3050" i="33"/>
  <c r="C3466" i="33"/>
  <c r="C2998" i="33"/>
  <c r="C3882" i="33"/>
  <c r="C3778" i="33"/>
  <c r="C4194" i="33"/>
  <c r="C3570" i="33"/>
  <c r="C3414" i="33"/>
  <c r="C3934" i="33"/>
  <c r="C3674" i="33"/>
  <c r="C4090" i="33"/>
  <c r="C3258" i="33"/>
  <c r="C3830" i="33"/>
  <c r="D3081" i="33"/>
  <c r="D3497" i="33"/>
  <c r="D3289" i="33"/>
  <c r="D2873" i="33"/>
  <c r="D3705" i="33"/>
  <c r="D3965" i="33"/>
  <c r="D3133" i="33"/>
  <c r="D3341" i="33"/>
  <c r="D2925" i="33"/>
  <c r="D4121" i="33"/>
  <c r="D3185" i="33"/>
  <c r="D4017" i="33"/>
  <c r="D3601" i="33"/>
  <c r="D3029" i="33"/>
  <c r="D3445" i="33"/>
  <c r="D4173" i="33"/>
  <c r="D3757" i="33"/>
  <c r="D3861" i="33"/>
  <c r="D3549" i="33"/>
  <c r="D2977" i="33"/>
  <c r="D3237" i="33"/>
  <c r="D3653" i="33"/>
  <c r="D4069" i="33"/>
  <c r="D3393" i="33"/>
  <c r="D3913" i="33"/>
  <c r="D3809" i="33"/>
  <c r="L3705" i="33"/>
  <c r="L3497" i="33"/>
  <c r="L2873" i="33"/>
  <c r="L3081" i="33"/>
  <c r="L3289" i="33"/>
  <c r="L3601" i="33"/>
  <c r="L3133" i="33"/>
  <c r="L3965" i="33"/>
  <c r="L4121" i="33"/>
  <c r="L3185" i="33"/>
  <c r="L4017" i="33"/>
  <c r="L3757" i="33"/>
  <c r="L2925" i="33"/>
  <c r="L3341" i="33"/>
  <c r="L3445" i="33"/>
  <c r="L3861" i="33"/>
  <c r="L4173" i="33"/>
  <c r="L3029" i="33"/>
  <c r="L3237" i="33"/>
  <c r="L3809" i="33"/>
  <c r="L3653" i="33"/>
  <c r="L4069" i="33"/>
  <c r="L3913" i="33"/>
  <c r="L2977" i="33"/>
  <c r="L3549" i="33"/>
  <c r="L3393" i="33"/>
  <c r="M1612" i="33"/>
  <c r="E45" i="33"/>
  <c r="C3411" i="33"/>
  <c r="C2995" i="33"/>
  <c r="C4191" i="33"/>
  <c r="C4035" i="33"/>
  <c r="C3619" i="33"/>
  <c r="C3099" i="33"/>
  <c r="G2830" i="33"/>
  <c r="F2717" i="33"/>
  <c r="H2831" i="33"/>
  <c r="I2830" i="33"/>
  <c r="K2821" i="33"/>
  <c r="D2717" i="33"/>
  <c r="D2769" i="33"/>
  <c r="J2831" i="33"/>
  <c r="J2779" i="33"/>
  <c r="H2821" i="33"/>
  <c r="E2821" i="33"/>
  <c r="L2769" i="33"/>
  <c r="E448" i="33"/>
  <c r="G22" i="33" s="1"/>
  <c r="W38" i="35"/>
  <c r="J2727" i="33"/>
  <c r="Q30" i="35"/>
  <c r="D2675" i="33"/>
  <c r="H2779" i="33"/>
  <c r="R38" i="35"/>
  <c r="E2727" i="33"/>
  <c r="M38" i="35"/>
  <c r="K2726" i="33"/>
  <c r="N30" i="35"/>
  <c r="L2674" i="33"/>
  <c r="K2778" i="33"/>
  <c r="K2787" i="33" s="1"/>
  <c r="K30" i="35"/>
  <c r="I2674" i="33"/>
  <c r="I38" i="35"/>
  <c r="G2726" i="33"/>
  <c r="D2830" i="33"/>
  <c r="C2791" i="33"/>
  <c r="E2769" i="33"/>
  <c r="J2665" i="33"/>
  <c r="E2665" i="33"/>
  <c r="C2678" i="33"/>
  <c r="H2665" i="33"/>
  <c r="C2839" i="33"/>
  <c r="X30" i="35"/>
  <c r="K2675" i="33"/>
  <c r="E2831" i="33"/>
  <c r="F30" i="35"/>
  <c r="D2674" i="33"/>
  <c r="Y30" i="35"/>
  <c r="L2675" i="33"/>
  <c r="J38" i="35"/>
  <c r="H2726" i="33"/>
  <c r="I2778" i="33"/>
  <c r="K38" i="35"/>
  <c r="I2726" i="33"/>
  <c r="J30" i="35"/>
  <c r="H2674" i="33"/>
  <c r="C2738" i="33"/>
  <c r="F2769" i="33"/>
  <c r="C2687" i="33"/>
  <c r="K2665" i="33"/>
  <c r="C2679" i="33"/>
  <c r="I2665" i="33"/>
  <c r="V30" i="35"/>
  <c r="I2675" i="33"/>
  <c r="H38" i="35"/>
  <c r="F2726" i="33"/>
  <c r="I2831" i="33"/>
  <c r="U38" i="35"/>
  <c r="H2727" i="33"/>
  <c r="V38" i="35"/>
  <c r="I2727" i="33"/>
  <c r="F2831" i="33"/>
  <c r="F2779" i="33"/>
  <c r="Y38" i="35"/>
  <c r="L2727" i="33"/>
  <c r="G2831" i="33"/>
  <c r="T30" i="35"/>
  <c r="G2675" i="33"/>
  <c r="U30" i="35"/>
  <c r="H2675" i="33"/>
  <c r="X38" i="35"/>
  <c r="K2727" i="33"/>
  <c r="E2779" i="33"/>
  <c r="K2831" i="33"/>
  <c r="M30" i="35"/>
  <c r="K2674" i="33"/>
  <c r="H30" i="35"/>
  <c r="F2674" i="33"/>
  <c r="L2778" i="33"/>
  <c r="K2830" i="33"/>
  <c r="J2778" i="33"/>
  <c r="H2778" i="33"/>
  <c r="L2830" i="33"/>
  <c r="C2686" i="33"/>
  <c r="C2843" i="33"/>
  <c r="C2790" i="33"/>
  <c r="C2834" i="33"/>
  <c r="F2821" i="33"/>
  <c r="D2821" i="33"/>
  <c r="H2717" i="33"/>
  <c r="E2717" i="33"/>
  <c r="J2769" i="33"/>
  <c r="H2769" i="33"/>
  <c r="C2730" i="33"/>
  <c r="C2739" i="33"/>
  <c r="J2821" i="33"/>
  <c r="J2717" i="33"/>
  <c r="D2665" i="33"/>
  <c r="L2665" i="33"/>
  <c r="S38" i="35"/>
  <c r="F2727" i="33"/>
  <c r="R30" i="35"/>
  <c r="E2675" i="33"/>
  <c r="W30" i="35"/>
  <c r="J2675" i="33"/>
  <c r="S30" i="35"/>
  <c r="F2675" i="33"/>
  <c r="L2779" i="33"/>
  <c r="I2779" i="33"/>
  <c r="D2779" i="33"/>
  <c r="D2787" i="33" s="1"/>
  <c r="T38" i="35"/>
  <c r="G2727" i="33"/>
  <c r="L2831" i="33"/>
  <c r="G30" i="35"/>
  <c r="E2674" i="33"/>
  <c r="D2831" i="33"/>
  <c r="N38" i="35"/>
  <c r="L2726" i="33"/>
  <c r="G38" i="35"/>
  <c r="E2726" i="33"/>
  <c r="F2778" i="33"/>
  <c r="L38" i="35"/>
  <c r="J2726" i="33"/>
  <c r="F2830" i="33"/>
  <c r="I30" i="35"/>
  <c r="G2674" i="33"/>
  <c r="L30" i="35"/>
  <c r="J2674" i="33"/>
  <c r="C2835" i="33"/>
  <c r="G2717" i="33"/>
  <c r="C2782" i="33"/>
  <c r="C2731" i="33"/>
  <c r="C2783" i="33"/>
  <c r="G2665" i="33"/>
  <c r="F2665" i="33"/>
  <c r="C2787" i="33"/>
  <c r="F38" i="35"/>
  <c r="D2726" i="33"/>
  <c r="Q38" i="35"/>
  <c r="D2727" i="33"/>
  <c r="R49" i="35"/>
  <c r="E275" i="33"/>
  <c r="E535" i="33" s="1"/>
  <c r="F49" i="35"/>
  <c r="D274" i="33"/>
  <c r="I49" i="35"/>
  <c r="G274" i="33"/>
  <c r="G534" i="33" s="1"/>
  <c r="L49" i="35"/>
  <c r="J274" i="33"/>
  <c r="J534" i="33" s="1"/>
  <c r="W49" i="35"/>
  <c r="J275" i="33"/>
  <c r="J535" i="33" s="1"/>
  <c r="M49" i="35"/>
  <c r="K274" i="33"/>
  <c r="K534" i="33" s="1"/>
  <c r="G49" i="35"/>
  <c r="E274" i="33"/>
  <c r="E534" i="33" s="1"/>
  <c r="DY53" i="22"/>
  <c r="C269" i="33" s="1"/>
  <c r="C270" i="33" s="1"/>
  <c r="C273" i="33"/>
  <c r="C287" i="33"/>
  <c r="U49" i="35"/>
  <c r="H275" i="33"/>
  <c r="Y49" i="35"/>
  <c r="L275" i="33"/>
  <c r="V49" i="35"/>
  <c r="I275" i="33"/>
  <c r="H49" i="35"/>
  <c r="F274" i="33"/>
  <c r="F534" i="33" s="1"/>
  <c r="S49" i="35"/>
  <c r="F275" i="33"/>
  <c r="F535" i="33" s="1"/>
  <c r="Q49" i="35"/>
  <c r="D275" i="33"/>
  <c r="D535" i="33" s="1"/>
  <c r="X49" i="35"/>
  <c r="K275" i="33"/>
  <c r="K535" i="33" s="1"/>
  <c r="T49" i="35"/>
  <c r="G275" i="33"/>
  <c r="J49" i="35"/>
  <c r="H274" i="33"/>
  <c r="H534" i="33" s="1"/>
  <c r="K49" i="35"/>
  <c r="I274" i="33"/>
  <c r="I534" i="33" s="1"/>
  <c r="N49" i="35"/>
  <c r="L274" i="33"/>
  <c r="L534" i="33" s="1"/>
  <c r="E186" i="33"/>
  <c r="C161" i="34"/>
  <c r="C154" i="34"/>
  <c r="C153" i="34"/>
  <c r="V33" i="35"/>
  <c r="I150" i="34"/>
  <c r="S33" i="35"/>
  <c r="F150" i="34"/>
  <c r="U33" i="35"/>
  <c r="H150" i="34"/>
  <c r="X33" i="35"/>
  <c r="K150" i="34"/>
  <c r="W33" i="35"/>
  <c r="J150" i="34"/>
  <c r="R33" i="35"/>
  <c r="E150" i="34"/>
  <c r="Q33" i="35"/>
  <c r="D150" i="34"/>
  <c r="T33" i="35"/>
  <c r="G150" i="34"/>
  <c r="Y33" i="35"/>
  <c r="L150" i="34"/>
  <c r="DY37" i="22"/>
  <c r="EK37" i="22" s="1"/>
  <c r="C162" i="34"/>
  <c r="L149" i="34"/>
  <c r="L140" i="34"/>
  <c r="F149" i="34"/>
  <c r="F140" i="34"/>
  <c r="I149" i="34"/>
  <c r="I140" i="34"/>
  <c r="G149" i="34"/>
  <c r="G140" i="34"/>
  <c r="D149" i="34"/>
  <c r="D140" i="34"/>
  <c r="J149" i="34"/>
  <c r="J140" i="34"/>
  <c r="K149" i="34"/>
  <c r="K140" i="34"/>
  <c r="C158" i="34"/>
  <c r="E149" i="34"/>
  <c r="E140" i="34"/>
  <c r="H149" i="34"/>
  <c r="H140" i="34"/>
  <c r="J46" i="35"/>
  <c r="V46" i="35"/>
  <c r="S46" i="35"/>
  <c r="T46" i="35"/>
  <c r="X46" i="35"/>
  <c r="M46" i="35"/>
  <c r="N46" i="35"/>
  <c r="DY50" i="22"/>
  <c r="C2825" i="33" s="1"/>
  <c r="I448" i="33"/>
  <c r="W46" i="35"/>
  <c r="U46" i="35"/>
  <c r="R46" i="35"/>
  <c r="L46" i="35"/>
  <c r="G46" i="35"/>
  <c r="I46" i="35"/>
  <c r="K46" i="35"/>
  <c r="Y46" i="35"/>
  <c r="Q46" i="35"/>
  <c r="H46" i="35"/>
  <c r="R42" i="35"/>
  <c r="N42" i="35"/>
  <c r="L42" i="35"/>
  <c r="J42" i="35"/>
  <c r="Y42" i="35"/>
  <c r="V42" i="35"/>
  <c r="Q42" i="35"/>
  <c r="H42" i="35"/>
  <c r="X42" i="35"/>
  <c r="F42" i="35"/>
  <c r="M42" i="35"/>
  <c r="S42" i="35"/>
  <c r="U42" i="35"/>
  <c r="T42" i="35"/>
  <c r="W42" i="35"/>
  <c r="G42" i="35"/>
  <c r="I42" i="35"/>
  <c r="K42" i="35"/>
  <c r="FI100" i="22"/>
  <c r="FI62" i="22"/>
  <c r="FI103" i="22"/>
  <c r="FI74" i="22"/>
  <c r="FI37" i="22"/>
  <c r="FI126" i="22"/>
  <c r="FI94" i="22"/>
  <c r="FI72" i="22"/>
  <c r="FI65" i="22"/>
  <c r="FI128" i="22"/>
  <c r="FI29" i="22"/>
  <c r="I1004" i="33"/>
  <c r="E1612" i="33"/>
  <c r="G45" i="33" s="1"/>
  <c r="FI38" i="22"/>
  <c r="I1404" i="33"/>
  <c r="EW36" i="22"/>
  <c r="DY142" i="22"/>
  <c r="EK142" i="22" s="1"/>
  <c r="E1404" i="33"/>
  <c r="G41" i="33" s="1"/>
  <c r="E1004" i="33"/>
  <c r="G33" i="33" s="1"/>
  <c r="EA27" i="22"/>
  <c r="EM27" i="22" s="1"/>
  <c r="EB28" i="22"/>
  <c r="FI26" i="22"/>
  <c r="C54" i="34"/>
  <c r="I744" i="33"/>
  <c r="M744" i="33"/>
  <c r="I1612" i="33"/>
  <c r="DY61" i="22"/>
  <c r="EK61" i="22" s="1"/>
  <c r="DY70" i="22"/>
  <c r="EK70" i="22" s="1"/>
  <c r="EE28" i="22"/>
  <c r="DY85" i="22"/>
  <c r="EK85" i="22" s="1"/>
  <c r="EF28" i="22"/>
  <c r="DY73" i="22"/>
  <c r="EK73" i="22" s="1"/>
  <c r="DY33" i="22"/>
  <c r="EK33" i="22" s="1"/>
  <c r="DY34" i="22"/>
  <c r="EK34" i="22" s="1"/>
  <c r="DY90" i="22"/>
  <c r="EK90" i="22" s="1"/>
  <c r="DY55" i="22"/>
  <c r="EK55" i="22" s="1"/>
  <c r="DY36" i="22"/>
  <c r="EK36" i="22" s="1"/>
  <c r="DY32" i="22"/>
  <c r="DY35" i="22"/>
  <c r="C325" i="33" s="1"/>
  <c r="C39" i="34"/>
  <c r="EC28" i="22"/>
  <c r="DY57" i="22"/>
  <c r="EK57" i="22" s="1"/>
  <c r="EH30" i="22"/>
  <c r="ET30" i="22" s="1"/>
  <c r="DZ27" i="22"/>
  <c r="EL27" i="22" s="1"/>
  <c r="DY66" i="22"/>
  <c r="EK66" i="22" s="1"/>
  <c r="DY126" i="22"/>
  <c r="EK126" i="22" s="1"/>
  <c r="ED30" i="22"/>
  <c r="EP30" i="22" s="1"/>
  <c r="DY120" i="22"/>
  <c r="EK120" i="22" s="1"/>
  <c r="DY45" i="22"/>
  <c r="EK45" i="22" s="1"/>
  <c r="DY146" i="22"/>
  <c r="EK146" i="22" s="1"/>
  <c r="DY68" i="22"/>
  <c r="EK68" i="22" s="1"/>
  <c r="EC30" i="22"/>
  <c r="EO30" i="22" s="1"/>
  <c r="DY71" i="22"/>
  <c r="EK71" i="22" s="1"/>
  <c r="DY59" i="22"/>
  <c r="EK59" i="22" s="1"/>
  <c r="DY105" i="22"/>
  <c r="EK105" i="22" s="1"/>
  <c r="EC31" i="22"/>
  <c r="EO31" i="22" s="1"/>
  <c r="DY48" i="22"/>
  <c r="EK48" i="22" s="1"/>
  <c r="DY82" i="22"/>
  <c r="EK82" i="22" s="1"/>
  <c r="DY128" i="22"/>
  <c r="EK128" i="22" s="1"/>
  <c r="EA31" i="22"/>
  <c r="EM31" i="22" s="1"/>
  <c r="DY81" i="22"/>
  <c r="EK81" i="22" s="1"/>
  <c r="DY117" i="22"/>
  <c r="DY56" i="22"/>
  <c r="EK56" i="22" s="1"/>
  <c r="C91" i="34"/>
  <c r="C2144" i="33"/>
  <c r="DY130" i="22"/>
  <c r="EK130" i="22" s="1"/>
  <c r="DY147" i="22"/>
  <c r="EK147" i="22" s="1"/>
  <c r="DY72" i="22"/>
  <c r="EK72" i="22" s="1"/>
  <c r="DY150" i="22"/>
  <c r="EK150" i="22" s="1"/>
  <c r="DY99" i="22"/>
  <c r="EK99" i="22" s="1"/>
  <c r="FK28" i="22"/>
  <c r="C15" i="25"/>
  <c r="C57" i="25" s="1"/>
  <c r="DY109" i="22"/>
  <c r="EK109" i="22" s="1"/>
  <c r="DY143" i="22"/>
  <c r="EK143" i="22" s="1"/>
  <c r="DY74" i="22"/>
  <c r="EK74" i="22" s="1"/>
  <c r="DY145" i="22"/>
  <c r="EK145" i="22" s="1"/>
  <c r="DY42" i="22"/>
  <c r="EK42" i="22" s="1"/>
  <c r="EE30" i="22"/>
  <c r="EQ30" i="22" s="1"/>
  <c r="DZ31" i="22"/>
  <c r="EL31" i="22" s="1"/>
  <c r="DY63" i="22"/>
  <c r="DZ28" i="22"/>
  <c r="DY106" i="22"/>
  <c r="EK106" i="22" s="1"/>
  <c r="DY25" i="22"/>
  <c r="EK25" i="22" s="1"/>
  <c r="DY98" i="22"/>
  <c r="EK98" i="22" s="1"/>
  <c r="DY84" i="22"/>
  <c r="EK84" i="22" s="1"/>
  <c r="DY29" i="22"/>
  <c r="EK29" i="22" s="1"/>
  <c r="DY40" i="22"/>
  <c r="DY134" i="22"/>
  <c r="EK134" i="22" s="1"/>
  <c r="DY92" i="22"/>
  <c r="EK92" i="22" s="1"/>
  <c r="EA28" i="22"/>
  <c r="EF27" i="22"/>
  <c r="ER27" i="22" s="1"/>
  <c r="EE27" i="22"/>
  <c r="EQ27" i="22" s="1"/>
  <c r="EG27" i="22"/>
  <c r="ES27" i="22" s="1"/>
  <c r="EG31" i="22"/>
  <c r="ES31" i="22" s="1"/>
  <c r="EC27" i="22"/>
  <c r="EO27" i="22" s="1"/>
  <c r="DY132" i="22"/>
  <c r="EK132" i="22" s="1"/>
  <c r="EE31" i="22"/>
  <c r="EQ31" i="22" s="1"/>
  <c r="DZ30" i="22"/>
  <c r="EL30" i="22" s="1"/>
  <c r="DY43" i="22"/>
  <c r="ED28" i="22"/>
  <c r="DY69" i="22"/>
  <c r="EK69" i="22" s="1"/>
  <c r="EG28" i="22"/>
  <c r="EB30" i="22"/>
  <c r="EN30" i="22" s="1"/>
  <c r="EG30" i="22"/>
  <c r="ES30" i="22" s="1"/>
  <c r="DY44" i="22"/>
  <c r="EK44" i="22" s="1"/>
  <c r="EH28" i="22"/>
  <c r="DY104" i="22"/>
  <c r="EK104" i="22" s="1"/>
  <c r="DY46" i="22"/>
  <c r="EK46" i="22" s="1"/>
  <c r="DY125" i="22"/>
  <c r="EK125" i="22" s="1"/>
  <c r="DY41" i="22"/>
  <c r="DY26" i="22"/>
  <c r="EK26" i="22" s="1"/>
  <c r="DY38" i="22"/>
  <c r="EK38" i="22" s="1"/>
  <c r="DY67" i="22"/>
  <c r="EK67" i="22" s="1"/>
  <c r="DY96" i="22"/>
  <c r="EK96" i="22" s="1"/>
  <c r="DZ48" i="22"/>
  <c r="EL48" i="22" s="1"/>
  <c r="DZ67" i="22"/>
  <c r="EL67" i="22" s="1"/>
  <c r="DZ68" i="22"/>
  <c r="EL68" i="22" s="1"/>
  <c r="M1902" i="33"/>
  <c r="I1820" i="33"/>
  <c r="E1820" i="33"/>
  <c r="G49" i="33" s="1"/>
  <c r="M1820" i="33"/>
  <c r="E1160" i="33"/>
  <c r="G36" i="33" s="1"/>
  <c r="M1160" i="33"/>
  <c r="I1160" i="33"/>
  <c r="I1108" i="33"/>
  <c r="M1108" i="33"/>
  <c r="E1108" i="33"/>
  <c r="G35" i="33" s="1"/>
  <c r="I640" i="33"/>
  <c r="E640" i="33"/>
  <c r="G26" i="33" s="1"/>
  <c r="M640" i="33"/>
  <c r="E1352" i="33"/>
  <c r="G40" i="33" s="1"/>
  <c r="I1352" i="33"/>
  <c r="M1352" i="33"/>
  <c r="I500" i="33"/>
  <c r="M500" i="33"/>
  <c r="E2220" i="33"/>
  <c r="G57" i="33" s="1"/>
  <c r="M2220" i="33"/>
  <c r="I2220" i="33"/>
  <c r="M2376" i="33"/>
  <c r="I2376" i="33"/>
  <c r="E2376" i="33"/>
  <c r="G60" i="33" s="1"/>
  <c r="E2428" i="33"/>
  <c r="G61" i="33" s="1"/>
  <c r="M2428" i="33"/>
  <c r="I2428" i="33"/>
  <c r="E2064" i="33"/>
  <c r="G54" i="33" s="1"/>
  <c r="M2064" i="33"/>
  <c r="I2064" i="33"/>
  <c r="M188" i="33"/>
  <c r="E188" i="33"/>
  <c r="G17" i="33" s="1"/>
  <c r="I188" i="33"/>
  <c r="M1912" i="33"/>
  <c r="M2012" i="33"/>
  <c r="I2012" i="33"/>
  <c r="E2012" i="33"/>
  <c r="G53" i="33" s="1"/>
  <c r="E1560" i="33"/>
  <c r="G44" i="33" s="1"/>
  <c r="M1560" i="33"/>
  <c r="I1560" i="33"/>
  <c r="I1960" i="33"/>
  <c r="M1960" i="33"/>
  <c r="E1960" i="33"/>
  <c r="G52" i="33" s="1"/>
  <c r="E1716" i="33"/>
  <c r="G47" i="33" s="1"/>
  <c r="M1716" i="33"/>
  <c r="I1716" i="33"/>
  <c r="E2568" i="33"/>
  <c r="G64" i="33" s="1"/>
  <c r="M2568" i="33"/>
  <c r="I2568" i="33"/>
  <c r="I2272" i="33"/>
  <c r="M2272" i="33"/>
  <c r="E2272" i="33"/>
  <c r="G58" i="33" s="1"/>
  <c r="M2516" i="33"/>
  <c r="I2516" i="33"/>
  <c r="E2516" i="33"/>
  <c r="G63" i="33" s="1"/>
  <c r="E396" i="33"/>
  <c r="G21" i="33" s="1"/>
  <c r="I396" i="33"/>
  <c r="M396" i="33"/>
  <c r="I1300" i="33"/>
  <c r="M1300" i="33"/>
  <c r="E1300" i="33"/>
  <c r="G39" i="33" s="1"/>
  <c r="E848" i="33"/>
  <c r="G30" i="33" s="1"/>
  <c r="I848" i="33"/>
  <c r="M848" i="33"/>
  <c r="M240" i="33"/>
  <c r="I240" i="33"/>
  <c r="E240" i="33"/>
  <c r="G18" i="33" s="1"/>
  <c r="I692" i="33"/>
  <c r="E692" i="33"/>
  <c r="G27" i="33" s="1"/>
  <c r="M692" i="33"/>
  <c r="I1664" i="33"/>
  <c r="E1664" i="33"/>
  <c r="G46" i="33" s="1"/>
  <c r="M1664" i="33"/>
  <c r="M952" i="33"/>
  <c r="I952" i="33"/>
  <c r="E952" i="33"/>
  <c r="G32" i="33" s="1"/>
  <c r="M1212" i="33"/>
  <c r="I1212" i="33"/>
  <c r="E1212" i="33"/>
  <c r="G37" i="33" s="1"/>
  <c r="I1456" i="33"/>
  <c r="E1456" i="33"/>
  <c r="G42" i="33" s="1"/>
  <c r="M1456" i="33"/>
  <c r="E1508" i="33"/>
  <c r="G43" i="33" s="1"/>
  <c r="M1508" i="33"/>
  <c r="I1508" i="33"/>
  <c r="I2324" i="33"/>
  <c r="M2324" i="33"/>
  <c r="E2324" i="33"/>
  <c r="G59" i="33" s="1"/>
  <c r="M1768" i="33"/>
  <c r="I1768" i="33"/>
  <c r="E1768" i="33"/>
  <c r="G48" i="33" s="1"/>
  <c r="M1056" i="33"/>
  <c r="E1056" i="33"/>
  <c r="G34" i="33" s="1"/>
  <c r="I1056" i="33"/>
  <c r="M1872" i="33"/>
  <c r="E1872" i="33"/>
  <c r="G50" i="33" s="1"/>
  <c r="I1872" i="33"/>
  <c r="I2116" i="33"/>
  <c r="M2116" i="33"/>
  <c r="E2116" i="33"/>
  <c r="G55" i="33" s="1"/>
  <c r="FI43" i="22"/>
  <c r="FI80" i="22"/>
  <c r="FI63" i="22"/>
  <c r="K98" i="34"/>
  <c r="H98" i="34"/>
  <c r="D98" i="34"/>
  <c r="I98" i="34"/>
  <c r="J97" i="34"/>
  <c r="J2150" i="33"/>
  <c r="J2462" i="33" s="1"/>
  <c r="I97" i="34"/>
  <c r="I2150" i="33"/>
  <c r="I2462" i="33" s="1"/>
  <c r="C109" i="34"/>
  <c r="C2162" i="33"/>
  <c r="C58" i="34"/>
  <c r="C895" i="33"/>
  <c r="FI124" i="22"/>
  <c r="C101" i="34"/>
  <c r="C2154" i="33"/>
  <c r="E148" i="35"/>
  <c r="E20" i="35" s="1"/>
  <c r="C106" i="34"/>
  <c r="G98" i="34"/>
  <c r="L98" i="34"/>
  <c r="J98" i="34"/>
  <c r="D97" i="34"/>
  <c r="D2150" i="33"/>
  <c r="D2462" i="33" s="1"/>
  <c r="C110" i="34"/>
  <c r="C2163" i="33"/>
  <c r="C102" i="34"/>
  <c r="C2155" i="33"/>
  <c r="C2463" i="33"/>
  <c r="E97" i="34"/>
  <c r="E2150" i="33"/>
  <c r="E2462" i="33" s="1"/>
  <c r="F98" i="34"/>
  <c r="G97" i="34"/>
  <c r="G2150" i="33"/>
  <c r="G2462" i="33" s="1"/>
  <c r="E98" i="34"/>
  <c r="L97" i="34"/>
  <c r="L2150" i="33"/>
  <c r="L2462" i="33" s="1"/>
  <c r="H97" i="34"/>
  <c r="H2150" i="33"/>
  <c r="H2462" i="33" s="1"/>
  <c r="F97" i="34"/>
  <c r="F2150" i="33"/>
  <c r="F2462" i="33" s="1"/>
  <c r="K97" i="34"/>
  <c r="K2150" i="33"/>
  <c r="K2462" i="33" s="1"/>
  <c r="C57" i="34"/>
  <c r="C894" i="33"/>
  <c r="C1258" i="33" s="1"/>
  <c r="C50" i="34"/>
  <c r="C887" i="33"/>
  <c r="C49" i="34"/>
  <c r="C886" i="33"/>
  <c r="C2462" i="33"/>
  <c r="C4225" i="33"/>
  <c r="C2735" i="33"/>
  <c r="C2159" i="33"/>
  <c r="C1237" i="33"/>
  <c r="C891" i="33"/>
  <c r="M1915" i="33"/>
  <c r="M1920" i="33" s="1"/>
  <c r="C51" i="33" s="1"/>
  <c r="C283" i="33"/>
  <c r="U35" i="35"/>
  <c r="C539" i="33"/>
  <c r="E265" i="33"/>
  <c r="T35" i="35"/>
  <c r="V35" i="35"/>
  <c r="I35" i="35"/>
  <c r="N35" i="35"/>
  <c r="K35" i="35"/>
  <c r="J265" i="33"/>
  <c r="K265" i="33"/>
  <c r="H265" i="33"/>
  <c r="I265" i="33"/>
  <c r="C534" i="33"/>
  <c r="C535" i="33"/>
  <c r="S35" i="35"/>
  <c r="W35" i="35"/>
  <c r="Y35" i="35"/>
  <c r="X35" i="35"/>
  <c r="G35" i="35"/>
  <c r="H35" i="35"/>
  <c r="J35" i="35"/>
  <c r="G265" i="33"/>
  <c r="R35" i="35"/>
  <c r="L35" i="35"/>
  <c r="M35" i="35"/>
  <c r="F265" i="33"/>
  <c r="C538" i="33"/>
  <c r="L265" i="33"/>
  <c r="D525" i="33"/>
  <c r="C525" i="33"/>
  <c r="F35" i="35"/>
  <c r="Q35" i="35"/>
  <c r="Z78" i="35"/>
  <c r="Z108" i="35"/>
  <c r="Z66" i="35"/>
  <c r="Z114" i="35"/>
  <c r="Z115" i="35"/>
  <c r="Z141" i="35"/>
  <c r="Z106" i="35"/>
  <c r="Z57" i="35"/>
  <c r="Z83" i="35"/>
  <c r="Z52" i="35"/>
  <c r="Z40" i="35"/>
  <c r="Z32" i="35"/>
  <c r="Z131" i="35"/>
  <c r="Z71" i="35"/>
  <c r="Z145" i="35"/>
  <c r="Z67" i="35"/>
  <c r="Z111" i="35"/>
  <c r="Z112" i="35"/>
  <c r="Z73" i="35"/>
  <c r="Z51" i="35"/>
  <c r="Z41" i="35"/>
  <c r="Z117" i="35"/>
  <c r="Z132" i="35"/>
  <c r="Z44" i="35"/>
  <c r="Z129" i="35"/>
  <c r="Z86" i="35"/>
  <c r="FR30" i="22"/>
  <c r="FI34" i="22"/>
  <c r="FQ30" i="22"/>
  <c r="Z62" i="35"/>
  <c r="Z54" i="35"/>
  <c r="Z48" i="35"/>
  <c r="Z65" i="35"/>
  <c r="Z136" i="35"/>
  <c r="Z47" i="35"/>
  <c r="Z55" i="35"/>
  <c r="Z45" i="35"/>
  <c r="Z77" i="35"/>
  <c r="Z79" i="35"/>
  <c r="Z116" i="35"/>
  <c r="Z50" i="35"/>
  <c r="Z93" i="35"/>
  <c r="Z84" i="35"/>
  <c r="Z100" i="35"/>
  <c r="Z72" i="35"/>
  <c r="Z81" i="35"/>
  <c r="Z147" i="35"/>
  <c r="Z103" i="35"/>
  <c r="Z107" i="35"/>
  <c r="Z88" i="35"/>
  <c r="Z128" i="35"/>
  <c r="Z87" i="35"/>
  <c r="Z143" i="35"/>
  <c r="Z97" i="35"/>
  <c r="Z139" i="35"/>
  <c r="Z56" i="35"/>
  <c r="Z144" i="35"/>
  <c r="Z110" i="35"/>
  <c r="Z80" i="35"/>
  <c r="Z113" i="35"/>
  <c r="Z138" i="35"/>
  <c r="Z102" i="35"/>
  <c r="Z91" i="35"/>
  <c r="Z89" i="35"/>
  <c r="Z101"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P59" i="22"/>
  <c r="F55" i="35"/>
  <c r="BR116" i="22"/>
  <c r="F112" i="35"/>
  <c r="BR89" i="22"/>
  <c r="F85" i="35"/>
  <c r="CD150" i="22"/>
  <c r="Q146" i="35"/>
  <c r="Z146" i="35" s="1"/>
  <c r="Z98" i="35"/>
  <c r="Z39" i="35"/>
  <c r="Z96" i="35"/>
  <c r="Z104" i="35"/>
  <c r="Z22" i="35"/>
  <c r="Z125" i="35"/>
  <c r="Z85" i="35"/>
  <c r="Z126" i="35"/>
  <c r="U31" i="35"/>
  <c r="Z36" i="35"/>
  <c r="W28" i="35"/>
  <c r="K31" i="35"/>
  <c r="F28" i="35"/>
  <c r="L31" i="35"/>
  <c r="H31" i="35"/>
  <c r="BR50" i="22"/>
  <c r="F46" i="35"/>
  <c r="CP76" i="22"/>
  <c r="F72" i="35"/>
  <c r="BR139" i="22"/>
  <c r="F135" i="35"/>
  <c r="CP94" i="22"/>
  <c r="F90" i="35"/>
  <c r="BR150" i="22"/>
  <c r="F146" i="35"/>
  <c r="CD64" i="22"/>
  <c r="Q60" i="35"/>
  <c r="Z60" i="35" s="1"/>
  <c r="Z133" i="35"/>
  <c r="Z92" i="35"/>
  <c r="Z59" i="35"/>
  <c r="Z74" i="35"/>
  <c r="Z53" i="35"/>
  <c r="X31" i="35"/>
  <c r="R31" i="35"/>
  <c r="M31" i="35"/>
  <c r="G28" i="35"/>
  <c r="S28" i="35"/>
  <c r="I28" i="35"/>
  <c r="N31" i="35"/>
  <c r="CT150" i="22"/>
  <c r="J146" i="35"/>
  <c r="CQ150" i="22"/>
  <c r="G146" i="35"/>
  <c r="CP74" i="22"/>
  <c r="F70" i="35"/>
  <c r="CP142" i="22"/>
  <c r="F138" i="35"/>
  <c r="CP141" i="22"/>
  <c r="F137" i="35"/>
  <c r="CP130" i="22"/>
  <c r="F126" i="35"/>
  <c r="CP117" i="22"/>
  <c r="F113" i="35"/>
  <c r="CP99" i="22"/>
  <c r="F95" i="35"/>
  <c r="CP64" i="22"/>
  <c r="F60" i="35"/>
  <c r="CP33" i="22"/>
  <c r="D876" i="33" s="1"/>
  <c r="F29" i="35"/>
  <c r="Z34" i="35"/>
  <c r="Z95" i="35"/>
  <c r="Z120" i="35"/>
  <c r="Z124" i="35"/>
  <c r="C4235" i="33"/>
  <c r="Z25" i="35"/>
  <c r="Z127" i="35"/>
  <c r="Z76" i="35"/>
  <c r="Z140" i="35"/>
  <c r="T28" i="35"/>
  <c r="X28" i="35"/>
  <c r="R28" i="35"/>
  <c r="Z121" i="35"/>
  <c r="Z37" i="35"/>
  <c r="Q31" i="35"/>
  <c r="W31" i="35"/>
  <c r="S31" i="35"/>
  <c r="Z69" i="35"/>
  <c r="J31" i="35"/>
  <c r="N28" i="35"/>
  <c r="J28" i="35"/>
  <c r="H28" i="35"/>
  <c r="F31" i="35"/>
  <c r="G31" i="35"/>
  <c r="M28" i="35"/>
  <c r="CQ45" i="22"/>
  <c r="G41" i="35"/>
  <c r="CP61" i="22"/>
  <c r="F57" i="35"/>
  <c r="CP131" i="22"/>
  <c r="F127" i="35"/>
  <c r="CP143" i="22"/>
  <c r="F139" i="35"/>
  <c r="BR65" i="22"/>
  <c r="F61" i="35"/>
  <c r="CD33" i="22"/>
  <c r="FJ33" i="22" s="1"/>
  <c r="Q29" i="35"/>
  <c r="Z29" i="35" s="1"/>
  <c r="Z122" i="35"/>
  <c r="Z61" i="35"/>
  <c r="Z99" i="35"/>
  <c r="C4234" i="33"/>
  <c r="P148" i="35"/>
  <c r="P20" i="35" s="1"/>
  <c r="Z68" i="35"/>
  <c r="Z118" i="35"/>
  <c r="Z70" i="35"/>
  <c r="D88" i="34"/>
  <c r="L88" i="34"/>
  <c r="C45" i="33"/>
  <c r="M1610" i="33"/>
  <c r="M2322" i="33"/>
  <c r="C59" i="33"/>
  <c r="C30" i="33"/>
  <c r="M846" i="33"/>
  <c r="M2218" i="33"/>
  <c r="C57" i="33"/>
  <c r="M186" i="33"/>
  <c r="M638" i="33"/>
  <c r="C26" i="33"/>
  <c r="C40" i="33"/>
  <c r="M1350" i="33"/>
  <c r="M1402" i="33"/>
  <c r="C41" i="33"/>
  <c r="M2514" i="33"/>
  <c r="C63" i="33"/>
  <c r="M2608" i="33"/>
  <c r="M1054" i="33"/>
  <c r="C34" i="33"/>
  <c r="H2640" i="33"/>
  <c r="H4270" i="33" s="1"/>
  <c r="K2640" i="33"/>
  <c r="K4270" i="33" s="1"/>
  <c r="G88" i="34"/>
  <c r="K88" i="34"/>
  <c r="M1558" i="33"/>
  <c r="C44" i="33"/>
  <c r="M2598" i="33"/>
  <c r="M1210" i="33"/>
  <c r="C37" i="33"/>
  <c r="C27" i="33"/>
  <c r="M690" i="33"/>
  <c r="C58" i="33"/>
  <c r="M2270" i="33"/>
  <c r="C33" i="33"/>
  <c r="M1002" i="33"/>
  <c r="M1158" i="33"/>
  <c r="C36" i="33"/>
  <c r="M2426" i="33"/>
  <c r="C61" i="33"/>
  <c r="F2640" i="33"/>
  <c r="F4270" i="33" s="1"/>
  <c r="L2640" i="33"/>
  <c r="L4270" i="33" s="1"/>
  <c r="E88" i="34"/>
  <c r="F88" i="34"/>
  <c r="I88" i="34"/>
  <c r="C23" i="33"/>
  <c r="M498" i="33"/>
  <c r="C28" i="33"/>
  <c r="M742" i="33"/>
  <c r="C1920" i="33"/>
  <c r="M2062" i="33"/>
  <c r="C54" i="33"/>
  <c r="M950" i="33"/>
  <c r="C32" i="33"/>
  <c r="C47" i="33"/>
  <c r="M1714" i="33"/>
  <c r="M1958" i="33"/>
  <c r="C52" i="33"/>
  <c r="M1870" i="33"/>
  <c r="C50" i="33"/>
  <c r="M2566" i="33"/>
  <c r="C64" i="33"/>
  <c r="M2010" i="33"/>
  <c r="C53" i="33"/>
  <c r="C565" i="34"/>
  <c r="D2640" i="33"/>
  <c r="D4270" i="33" s="1"/>
  <c r="I2640" i="33"/>
  <c r="I4270" i="33" s="1"/>
  <c r="M1818" i="33"/>
  <c r="J88" i="34"/>
  <c r="H88" i="34"/>
  <c r="M1298" i="33"/>
  <c r="M1766" i="33"/>
  <c r="C48" i="33"/>
  <c r="C35" i="33"/>
  <c r="M1106" i="33"/>
  <c r="M238" i="33"/>
  <c r="C55" i="33"/>
  <c r="M2114" i="33"/>
  <c r="C22" i="33"/>
  <c r="M446" i="33"/>
  <c r="M394" i="33"/>
  <c r="C21" i="33"/>
  <c r="M1662" i="33"/>
  <c r="C46" i="33"/>
  <c r="C60" i="33"/>
  <c r="M2374" i="33"/>
  <c r="M2611" i="33"/>
  <c r="M2616" i="33" s="1"/>
  <c r="C65" i="33" s="1"/>
  <c r="C2616" i="33"/>
  <c r="C556" i="34"/>
  <c r="M1506" i="33"/>
  <c r="C43" i="33"/>
  <c r="C42" i="33"/>
  <c r="M1454" i="33"/>
  <c r="E2640" i="33"/>
  <c r="E4270" i="33" s="1"/>
  <c r="J2640" i="33"/>
  <c r="J4270" i="33" s="1"/>
  <c r="G2640" i="33"/>
  <c r="G4270" i="33" s="1"/>
  <c r="C566" i="34"/>
  <c r="FI35" i="22"/>
  <c r="C2453" i="33"/>
  <c r="FO27" i="22"/>
  <c r="C1247" i="33"/>
  <c r="C132" i="33"/>
  <c r="C134" i="33" s="1"/>
  <c r="AS24" i="22"/>
  <c r="C24" i="25"/>
  <c r="C66" i="25" s="1"/>
  <c r="FO30" i="22"/>
  <c r="DM24" i="22"/>
  <c r="DB64" i="22"/>
  <c r="FR28" i="22"/>
  <c r="EW52" i="22"/>
  <c r="CM27" i="22"/>
  <c r="FJ27" i="22"/>
  <c r="FM31" i="22"/>
  <c r="FL27" i="22"/>
  <c r="FO31" i="22"/>
  <c r="CP89" i="22"/>
  <c r="FK27" i="22"/>
  <c r="FM27" i="22"/>
  <c r="FI92" i="22"/>
  <c r="BR59" i="22"/>
  <c r="FI101" i="22"/>
  <c r="BR64" i="22"/>
  <c r="DB150" i="22"/>
  <c r="BR33" i="22"/>
  <c r="EW145" i="22"/>
  <c r="BR76" i="22"/>
  <c r="CP150" i="22"/>
  <c r="EN31" i="22"/>
  <c r="ER30" i="22"/>
  <c r="ER31" i="22"/>
  <c r="EM30" i="22"/>
  <c r="EZ27" i="22"/>
  <c r="FE30" i="22"/>
  <c r="FM30" i="22"/>
  <c r="EW119" i="22"/>
  <c r="EP27" i="22"/>
  <c r="ET31" i="22"/>
  <c r="FB31" i="22"/>
  <c r="EW151" i="22"/>
  <c r="EW98" i="22"/>
  <c r="FQ27" i="22"/>
  <c r="FP27" i="22"/>
  <c r="FA28" i="22"/>
  <c r="FD28" i="22"/>
  <c r="FF28" i="22"/>
  <c r="FI139" i="22"/>
  <c r="FE28" i="22"/>
  <c r="FL28" i="22"/>
  <c r="FK30" i="22"/>
  <c r="FN28" i="22"/>
  <c r="EX28" i="22"/>
  <c r="FA31" i="22"/>
  <c r="FQ28" i="22"/>
  <c r="FN30" i="22"/>
  <c r="FN27" i="22"/>
  <c r="FI141" i="22"/>
  <c r="DK28" i="22"/>
  <c r="FL30" i="22"/>
  <c r="DK30" i="22"/>
  <c r="FQ31" i="22"/>
  <c r="FO28" i="22"/>
  <c r="EW92" i="22"/>
  <c r="FC27" i="22"/>
  <c r="FE27" i="22"/>
  <c r="FE31" i="22"/>
  <c r="FC28" i="22"/>
  <c r="EZ30" i="22"/>
  <c r="EX27" i="22"/>
  <c r="CP139" i="22"/>
  <c r="EY27" i="22"/>
  <c r="EY31" i="22"/>
  <c r="EW139" i="22"/>
  <c r="FI40" i="22"/>
  <c r="FJ31" i="22"/>
  <c r="FJ28" i="22"/>
  <c r="FM28" i="22"/>
  <c r="FL31" i="22"/>
  <c r="FA27" i="22"/>
  <c r="EW106" i="22"/>
  <c r="EW111" i="22"/>
  <c r="EW45" i="22"/>
  <c r="CM30" i="22"/>
  <c r="FI135" i="22"/>
  <c r="DK31" i="22"/>
  <c r="FC31" i="22"/>
  <c r="FB30" i="22"/>
  <c r="FI36" i="22"/>
  <c r="FF31" i="22"/>
  <c r="EX30" i="22"/>
  <c r="EP31" i="22"/>
  <c r="FR27" i="22"/>
  <c r="FP31" i="22"/>
  <c r="FP28" i="22"/>
  <c r="FP30" i="22"/>
  <c r="FR31" i="22"/>
  <c r="FK31" i="22"/>
  <c r="CG34" i="22"/>
  <c r="DE34" i="22"/>
  <c r="CJ37" i="22"/>
  <c r="DH37" i="22"/>
  <c r="ET27" i="22"/>
  <c r="CM28" i="22"/>
  <c r="EW34" i="22"/>
  <c r="FF30" i="22"/>
  <c r="FN31" i="22"/>
  <c r="FA30" i="22"/>
  <c r="EN27" i="22"/>
  <c r="FD27" i="22"/>
  <c r="FJ30" i="22"/>
  <c r="FF27" i="22"/>
  <c r="FB28" i="22"/>
  <c r="CK34" i="22"/>
  <c r="DI34" i="22"/>
  <c r="EW37" i="22"/>
  <c r="CG36" i="22"/>
  <c r="DE36" i="22"/>
  <c r="CH34" i="22"/>
  <c r="DF34" i="22"/>
  <c r="CK37" i="22"/>
  <c r="DI37" i="22"/>
  <c r="CD37" i="22"/>
  <c r="DB37" i="22"/>
  <c r="CL36" i="22"/>
  <c r="DJ36" i="22"/>
  <c r="CI36" i="22"/>
  <c r="DG36" i="22"/>
  <c r="CE36" i="22"/>
  <c r="DC36" i="22"/>
  <c r="CE34" i="22"/>
  <c r="DC34" i="22"/>
  <c r="CJ34" i="22"/>
  <c r="DH34" i="22"/>
  <c r="CF34" i="22"/>
  <c r="DD34" i="22"/>
  <c r="CG37" i="22"/>
  <c r="DE37" i="22"/>
  <c r="CL37" i="22"/>
  <c r="DJ37" i="22"/>
  <c r="BS36" i="22"/>
  <c r="DK27" i="22"/>
  <c r="FC30" i="22"/>
  <c r="EZ31" i="22"/>
  <c r="FD31" i="22"/>
  <c r="CF36" i="22"/>
  <c r="DD36" i="22"/>
  <c r="CI34" i="22"/>
  <c r="DG34" i="22"/>
  <c r="CI37" i="22"/>
  <c r="DG37" i="22"/>
  <c r="CF37" i="22"/>
  <c r="DD37" i="22"/>
  <c r="EX31" i="22"/>
  <c r="EY30" i="22"/>
  <c r="CK36" i="22"/>
  <c r="DI36" i="22"/>
  <c r="CH37" i="22"/>
  <c r="DF37" i="22"/>
  <c r="CJ36" i="22"/>
  <c r="DH36" i="22"/>
  <c r="CD36" i="22"/>
  <c r="DB36" i="22"/>
  <c r="CD34" i="22"/>
  <c r="DB34" i="22"/>
  <c r="CH36" i="22"/>
  <c r="DF36" i="22"/>
  <c r="CL34" i="22"/>
  <c r="DJ34" i="22"/>
  <c r="CE37" i="22"/>
  <c r="DC37" i="22"/>
  <c r="EW124" i="22"/>
  <c r="CM31" i="22"/>
  <c r="FD30" i="22"/>
  <c r="FB27" i="22"/>
  <c r="EY28" i="22"/>
  <c r="EZ28" i="22"/>
  <c r="EW61" i="22"/>
  <c r="FI115" i="22"/>
  <c r="EW116" i="22"/>
  <c r="EW94" i="22"/>
  <c r="EW71" i="22"/>
  <c r="FI117" i="22"/>
  <c r="FI68" i="22"/>
  <c r="EW59" i="22"/>
  <c r="EW107" i="22"/>
  <c r="FI109" i="22"/>
  <c r="FI138" i="22"/>
  <c r="FI85" i="22"/>
  <c r="FI32" i="22"/>
  <c r="FI113" i="22"/>
  <c r="FI118" i="22"/>
  <c r="EW143" i="22"/>
  <c r="EW85" i="22"/>
  <c r="CP50" i="22"/>
  <c r="EW102" i="22"/>
  <c r="EK123" i="22"/>
  <c r="EW149" i="22"/>
  <c r="EW136" i="22"/>
  <c r="EW137" i="22"/>
  <c r="EW54" i="22"/>
  <c r="EW84" i="22"/>
  <c r="FI73" i="22"/>
  <c r="FI146" i="22"/>
  <c r="FI147" i="22"/>
  <c r="FI89" i="22"/>
  <c r="EW41" i="22"/>
  <c r="EW57" i="22"/>
  <c r="EW109" i="22"/>
  <c r="EW81" i="22"/>
  <c r="EW74" i="22"/>
  <c r="EW86" i="22"/>
  <c r="EW35" i="22"/>
  <c r="FI75" i="22"/>
  <c r="FI125" i="22"/>
  <c r="FI130" i="22"/>
  <c r="FI47" i="22"/>
  <c r="EW93" i="22"/>
  <c r="EW122" i="22"/>
  <c r="EW78" i="22"/>
  <c r="EW97" i="22"/>
  <c r="FI90" i="22"/>
  <c r="CC152" i="22"/>
  <c r="C29" i="25" s="1"/>
  <c r="FI44" i="22"/>
  <c r="FI64" i="22"/>
  <c r="FI70" i="22"/>
  <c r="FI59" i="22"/>
  <c r="EW130" i="22"/>
  <c r="EW140" i="22"/>
  <c r="FI76" i="22"/>
  <c r="FI58" i="22"/>
  <c r="EW32" i="22"/>
  <c r="EW55" i="22"/>
  <c r="EW113" i="22"/>
  <c r="EW129" i="22"/>
  <c r="EW144" i="22"/>
  <c r="EW103" i="22"/>
  <c r="FI133" i="22"/>
  <c r="FI41" i="22"/>
  <c r="FI145" i="22"/>
  <c r="FI50" i="22"/>
  <c r="FI84" i="22"/>
  <c r="FI81" i="22"/>
  <c r="FI105" i="22"/>
  <c r="EW87" i="22"/>
  <c r="EW56" i="22"/>
  <c r="FI88" i="22"/>
  <c r="FI55" i="22"/>
  <c r="EW65" i="22"/>
  <c r="EW147" i="22"/>
  <c r="EW115" i="22"/>
  <c r="EW101" i="22"/>
  <c r="FI25" i="22"/>
  <c r="FI93" i="22"/>
  <c r="FI142" i="22"/>
  <c r="FI46" i="22"/>
  <c r="FI42" i="22"/>
  <c r="FI107" i="22"/>
  <c r="FI77" i="22"/>
  <c r="FI149" i="22"/>
  <c r="DW126" i="22"/>
  <c r="FI61" i="22"/>
  <c r="CP116" i="22"/>
  <c r="EX67" i="22"/>
  <c r="FI116" i="22"/>
  <c r="FI66" i="22"/>
  <c r="FI151" i="22"/>
  <c r="FI95" i="22"/>
  <c r="DW75" i="22"/>
  <c r="FI123" i="22"/>
  <c r="EW29" i="22"/>
  <c r="EW47" i="22"/>
  <c r="EW80" i="22"/>
  <c r="DW68" i="22"/>
  <c r="FI120" i="22"/>
  <c r="FI98" i="22"/>
  <c r="FI52" i="22"/>
  <c r="DW124" i="22"/>
  <c r="DW83" i="22"/>
  <c r="FI136" i="22"/>
  <c r="FI33" i="22"/>
  <c r="FI134" i="22"/>
  <c r="EW108" i="22"/>
  <c r="FI104" i="22"/>
  <c r="EW90" i="22"/>
  <c r="EW96" i="22"/>
  <c r="EW135" i="22"/>
  <c r="EW82" i="22"/>
  <c r="EW64" i="22"/>
  <c r="EW77" i="22"/>
  <c r="EW131" i="22"/>
  <c r="EX48" i="22"/>
  <c r="EW125" i="22"/>
  <c r="FI106" i="22"/>
  <c r="FI114" i="22"/>
  <c r="DW74" i="22"/>
  <c r="DW132" i="22"/>
  <c r="FI121" i="22"/>
  <c r="CG48" i="22"/>
  <c r="DE48" i="22"/>
  <c r="CI57" i="22"/>
  <c r="DG57" i="22"/>
  <c r="CG104" i="22"/>
  <c r="DE104" i="22"/>
  <c r="CI106" i="22"/>
  <c r="DG106" i="22"/>
  <c r="CJ141" i="22"/>
  <c r="DH141" i="22"/>
  <c r="CG127" i="22"/>
  <c r="DE127" i="22"/>
  <c r="CE48" i="22"/>
  <c r="DC48" i="22"/>
  <c r="CL60" i="22"/>
  <c r="DJ60" i="22"/>
  <c r="CL91" i="22"/>
  <c r="DJ91" i="22"/>
  <c r="CJ97" i="22"/>
  <c r="DH97" i="22"/>
  <c r="CK58" i="22"/>
  <c r="DI58" i="22"/>
  <c r="CF52" i="22"/>
  <c r="DD52" i="22"/>
  <c r="CD26" i="22"/>
  <c r="DB26" i="22"/>
  <c r="CI126" i="22"/>
  <c r="DG126" i="22"/>
  <c r="CI151" i="22"/>
  <c r="DG151" i="22"/>
  <c r="CE56" i="22"/>
  <c r="DC56" i="22"/>
  <c r="CE111" i="22"/>
  <c r="DC111" i="22"/>
  <c r="CG113" i="22"/>
  <c r="DE113" i="22"/>
  <c r="CG96" i="22"/>
  <c r="DE96" i="22"/>
  <c r="CK130" i="22"/>
  <c r="DI130" i="22"/>
  <c r="CL78" i="22"/>
  <c r="DJ78" i="22"/>
  <c r="CD78" i="22"/>
  <c r="DB78" i="22"/>
  <c r="CD69" i="22"/>
  <c r="DB69" i="22"/>
  <c r="CG33" i="22"/>
  <c r="DE33" i="22"/>
  <c r="CG89" i="22"/>
  <c r="DE89" i="22"/>
  <c r="CL85" i="22"/>
  <c r="DJ85" i="22"/>
  <c r="CE135" i="22"/>
  <c r="DC135" i="22"/>
  <c r="CD108" i="22"/>
  <c r="DB108" i="22"/>
  <c r="CI65" i="22"/>
  <c r="DG65" i="22"/>
  <c r="CG146" i="22"/>
  <c r="DE146" i="22"/>
  <c r="CL100" i="22"/>
  <c r="DJ100" i="22"/>
  <c r="CK38" i="22"/>
  <c r="DI38" i="22"/>
  <c r="CK68" i="22"/>
  <c r="DI68" i="22"/>
  <c r="CH63" i="22"/>
  <c r="DF63" i="22"/>
  <c r="CK59" i="22"/>
  <c r="DI59" i="22"/>
  <c r="CE139" i="22"/>
  <c r="DC139" i="22"/>
  <c r="CK118" i="22"/>
  <c r="DI118" i="22"/>
  <c r="CH145" i="22"/>
  <c r="DF145" i="22"/>
  <c r="CL149" i="22"/>
  <c r="DJ149" i="22"/>
  <c r="CG71" i="22"/>
  <c r="DE71" i="22"/>
  <c r="CI81" i="22"/>
  <c r="DG81" i="22"/>
  <c r="CJ128" i="22"/>
  <c r="DH128" i="22"/>
  <c r="CK83" i="22"/>
  <c r="DI83" i="22"/>
  <c r="CF129" i="22"/>
  <c r="DD129" i="22"/>
  <c r="CD45" i="22"/>
  <c r="DB45" i="22"/>
  <c r="CK114" i="22"/>
  <c r="DI114" i="22"/>
  <c r="CH64" i="22"/>
  <c r="DF64" i="22"/>
  <c r="EK110" i="22"/>
  <c r="EW110" i="22"/>
  <c r="FI69" i="22"/>
  <c r="DW59" i="22"/>
  <c r="EW79" i="22"/>
  <c r="FI60" i="22"/>
  <c r="FI67" i="22"/>
  <c r="EK138" i="22"/>
  <c r="EW138" i="22"/>
  <c r="EW40" i="22"/>
  <c r="DW95" i="22"/>
  <c r="CP65" i="22"/>
  <c r="DW118" i="22"/>
  <c r="DW94" i="22"/>
  <c r="EK91" i="22"/>
  <c r="EW91" i="22"/>
  <c r="CD57" i="22"/>
  <c r="DB57" i="22"/>
  <c r="CE104" i="22"/>
  <c r="DC104" i="22"/>
  <c r="CH141" i="22"/>
  <c r="DF141" i="22"/>
  <c r="CH39" i="22"/>
  <c r="DF39" i="22"/>
  <c r="CH142" i="22"/>
  <c r="DF142" i="22"/>
  <c r="CE146" i="22"/>
  <c r="DC146" i="22"/>
  <c r="CF103" i="22"/>
  <c r="DD103" i="22"/>
  <c r="CH55" i="22"/>
  <c r="DF55" i="22"/>
  <c r="CJ105" i="22"/>
  <c r="DH105" i="22"/>
  <c r="CI61" i="22"/>
  <c r="DG61" i="22"/>
  <c r="CI56" i="22"/>
  <c r="DG56" i="22"/>
  <c r="CL111" i="22"/>
  <c r="DJ111" i="22"/>
  <c r="CL96" i="22"/>
  <c r="DJ96" i="22"/>
  <c r="CJ78" i="22"/>
  <c r="DH78" i="22"/>
  <c r="CE69" i="22"/>
  <c r="DC69" i="22"/>
  <c r="CL148" i="22"/>
  <c r="DJ148" i="22"/>
  <c r="CE127" i="22"/>
  <c r="DC127" i="22"/>
  <c r="CD91" i="22"/>
  <c r="DB91" i="22"/>
  <c r="CG147" i="22"/>
  <c r="DE147" i="22"/>
  <c r="CH118" i="22"/>
  <c r="DF118" i="22"/>
  <c r="CG50" i="22"/>
  <c r="DE50" i="22"/>
  <c r="CI144" i="22"/>
  <c r="DG144" i="22"/>
  <c r="CL62" i="22"/>
  <c r="DJ62" i="22"/>
  <c r="CJ143" i="22"/>
  <c r="DH143" i="22"/>
  <c r="CF135" i="22"/>
  <c r="DD135" i="22"/>
  <c r="CE118" i="22"/>
  <c r="DC118" i="22"/>
  <c r="CL55" i="22"/>
  <c r="DJ55" i="22"/>
  <c r="CJ145" i="22"/>
  <c r="DH145" i="22"/>
  <c r="CI115" i="22"/>
  <c r="DG115" i="22"/>
  <c r="CK112" i="22"/>
  <c r="DI112" i="22"/>
  <c r="CH110" i="22"/>
  <c r="DF110" i="22"/>
  <c r="CF148" i="22"/>
  <c r="DD148" i="22"/>
  <c r="CD83" i="22"/>
  <c r="DB83" i="22"/>
  <c r="CF77" i="22"/>
  <c r="DD77" i="22"/>
  <c r="CE70" i="22"/>
  <c r="DC70" i="22"/>
  <c r="CL143" i="22"/>
  <c r="DJ143" i="22"/>
  <c r="CI122" i="22"/>
  <c r="DG122" i="22"/>
  <c r="CL40" i="22"/>
  <c r="DJ40" i="22"/>
  <c r="CD50" i="22"/>
  <c r="DB50" i="22"/>
  <c r="CD65" i="22"/>
  <c r="DB65" i="22"/>
  <c r="CL146" i="22"/>
  <c r="DJ146" i="22"/>
  <c r="CF112" i="22"/>
  <c r="DD112" i="22"/>
  <c r="CK150" i="22"/>
  <c r="DI150" i="22"/>
  <c r="EW132" i="22"/>
  <c r="EK118" i="22"/>
  <c r="EW118" i="22"/>
  <c r="EK100" i="22"/>
  <c r="EW100" i="22"/>
  <c r="EW69" i="22"/>
  <c r="EW150" i="22"/>
  <c r="EK76" i="22"/>
  <c r="EW76" i="22"/>
  <c r="DW54" i="22"/>
  <c r="DW114" i="22"/>
  <c r="DW108" i="22"/>
  <c r="EW99" i="22"/>
  <c r="EK117" i="22"/>
  <c r="EW117" i="22"/>
  <c r="EW104" i="22"/>
  <c r="FI127" i="22"/>
  <c r="DW77" i="22"/>
  <c r="DW79" i="22"/>
  <c r="DW112" i="22"/>
  <c r="DW136" i="22"/>
  <c r="DW85" i="22"/>
  <c r="DW141" i="22"/>
  <c r="DW127" i="22"/>
  <c r="DW57" i="22"/>
  <c r="BR57" i="22"/>
  <c r="CP57" i="22"/>
  <c r="EW67" i="22"/>
  <c r="DW64" i="22"/>
  <c r="DW109" i="22"/>
  <c r="DW48" i="22"/>
  <c r="EW42" i="22"/>
  <c r="EW46" i="22"/>
  <c r="FI143" i="22"/>
  <c r="DW60" i="22"/>
  <c r="DW49" i="22"/>
  <c r="DW149" i="22"/>
  <c r="DW72" i="22"/>
  <c r="DW125" i="22"/>
  <c r="DW130" i="22"/>
  <c r="DW71" i="22"/>
  <c r="DW52" i="22"/>
  <c r="DW117" i="22"/>
  <c r="DW115" i="22"/>
  <c r="DW99" i="22"/>
  <c r="DW78" i="22"/>
  <c r="DW119" i="22"/>
  <c r="DW81" i="22"/>
  <c r="DW116" i="22"/>
  <c r="DW110" i="22"/>
  <c r="CG100" i="22"/>
  <c r="DE100" i="22"/>
  <c r="CK104" i="22"/>
  <c r="DI104" i="22"/>
  <c r="CG106" i="22"/>
  <c r="DE106" i="22"/>
  <c r="CF93" i="22"/>
  <c r="DD93" i="22"/>
  <c r="CK122" i="22"/>
  <c r="DI122" i="22"/>
  <c r="CL141" i="22"/>
  <c r="DJ141" i="22"/>
  <c r="CF54" i="22"/>
  <c r="DD54" i="22"/>
  <c r="CJ74" i="22"/>
  <c r="DH74" i="22"/>
  <c r="CG57" i="22"/>
  <c r="DE57" i="22"/>
  <c r="CG85" i="22"/>
  <c r="DE85" i="22"/>
  <c r="CK105" i="22"/>
  <c r="DI105" i="22"/>
  <c r="CH144" i="22"/>
  <c r="DF144" i="22"/>
  <c r="CK81" i="22"/>
  <c r="DI81" i="22"/>
  <c r="CI84" i="22"/>
  <c r="DG84" i="22"/>
  <c r="CH29" i="22"/>
  <c r="H123" i="33" s="1"/>
  <c r="DF29" i="22"/>
  <c r="H122" i="33" s="1"/>
  <c r="CL136" i="22"/>
  <c r="DJ136" i="22"/>
  <c r="CE63" i="22"/>
  <c r="DC63" i="22"/>
  <c r="CH32" i="22"/>
  <c r="DF32" i="22"/>
  <c r="CF126" i="22"/>
  <c r="DD126" i="22"/>
  <c r="CH70" i="22"/>
  <c r="DF70" i="22"/>
  <c r="CH66" i="22"/>
  <c r="DF66" i="22"/>
  <c r="CG67" i="22"/>
  <c r="DE67" i="22"/>
  <c r="CJ67" i="22"/>
  <c r="DH67" i="22"/>
  <c r="CE87" i="22"/>
  <c r="DC87" i="22"/>
  <c r="CE134" i="22"/>
  <c r="DC134" i="22"/>
  <c r="CH102" i="22"/>
  <c r="DF102" i="22"/>
  <c r="CE107" i="22"/>
  <c r="DC107" i="22"/>
  <c r="CH113" i="22"/>
  <c r="DF113" i="22"/>
  <c r="CE92" i="22"/>
  <c r="DC92" i="22"/>
  <c r="CI92" i="22"/>
  <c r="DG92" i="22"/>
  <c r="CH124" i="22"/>
  <c r="DF124" i="22"/>
  <c r="CG124" i="22"/>
  <c r="DE124" i="22"/>
  <c r="CK53" i="22"/>
  <c r="K279" i="33" s="1"/>
  <c r="DI53" i="22"/>
  <c r="K278" i="33" s="1"/>
  <c r="CE98" i="22"/>
  <c r="DC98" i="22"/>
  <c r="CI125" i="22"/>
  <c r="DG125" i="22"/>
  <c r="CD52" i="22"/>
  <c r="DB52" i="22"/>
  <c r="CE82" i="22"/>
  <c r="DC82" i="22"/>
  <c r="CH99" i="22"/>
  <c r="DF99" i="22"/>
  <c r="CI78" i="22"/>
  <c r="DG78" i="22"/>
  <c r="CK69" i="22"/>
  <c r="DI69" i="22"/>
  <c r="CD44" i="22"/>
  <c r="DB44" i="22"/>
  <c r="CF91" i="22"/>
  <c r="DD91" i="22"/>
  <c r="CH51" i="22"/>
  <c r="DF51" i="22"/>
  <c r="CK137" i="22"/>
  <c r="DI137" i="22"/>
  <c r="CJ39" i="22"/>
  <c r="DH39" i="22"/>
  <c r="CK97" i="22"/>
  <c r="DI97" i="22"/>
  <c r="CJ40" i="22"/>
  <c r="DH40" i="22"/>
  <c r="CL38" i="22"/>
  <c r="DJ38" i="22"/>
  <c r="CD38" i="22"/>
  <c r="DB38" i="22"/>
  <c r="CE100" i="22"/>
  <c r="DC100" i="22"/>
  <c r="CF144" i="22"/>
  <c r="DD144" i="22"/>
  <c r="CG62" i="22"/>
  <c r="DE62" i="22"/>
  <c r="CL109" i="22"/>
  <c r="DJ109" i="22"/>
  <c r="CI63" i="22"/>
  <c r="DG63" i="22"/>
  <c r="CH146" i="22"/>
  <c r="DF146" i="22"/>
  <c r="CK143" i="22"/>
  <c r="DI143" i="22"/>
  <c r="CJ59" i="22"/>
  <c r="DH59" i="22"/>
  <c r="CI138" i="22"/>
  <c r="DG138" i="22"/>
  <c r="CK75" i="22"/>
  <c r="DI75" i="22"/>
  <c r="CI118" i="22"/>
  <c r="DG118" i="22"/>
  <c r="CG94" i="22"/>
  <c r="DE94" i="22"/>
  <c r="CE60" i="22"/>
  <c r="DC60" i="22"/>
  <c r="CH41" i="22"/>
  <c r="DF41" i="22"/>
  <c r="CE41" i="22"/>
  <c r="DC41" i="22"/>
  <c r="CL122" i="22"/>
  <c r="DJ122" i="22"/>
  <c r="CJ71" i="22"/>
  <c r="DH71" i="22"/>
  <c r="CF115" i="22"/>
  <c r="DD115" i="22"/>
  <c r="CH81" i="22"/>
  <c r="DF81" i="22"/>
  <c r="CH112" i="22"/>
  <c r="DF112" i="22"/>
  <c r="CD116" i="22"/>
  <c r="DB116" i="22"/>
  <c r="CD110" i="22"/>
  <c r="DB110" i="22"/>
  <c r="CL54" i="22"/>
  <c r="DJ54" i="22"/>
  <c r="CJ43" i="22"/>
  <c r="DH43" i="22"/>
  <c r="CJ148" i="22"/>
  <c r="DH148" i="22"/>
  <c r="CK46" i="22"/>
  <c r="DI46" i="22"/>
  <c r="CF90" i="22"/>
  <c r="DD90" i="22"/>
  <c r="CJ129" i="22"/>
  <c r="DH129" i="22"/>
  <c r="CL70" i="22"/>
  <c r="DJ70" i="22"/>
  <c r="CJ100" i="22"/>
  <c r="DH100" i="22"/>
  <c r="CJ79" i="22"/>
  <c r="DH79" i="22"/>
  <c r="CL112" i="22"/>
  <c r="DJ112" i="22"/>
  <c r="CE66" i="22"/>
  <c r="DC66" i="22"/>
  <c r="CH35" i="22"/>
  <c r="H331" i="33" s="1"/>
  <c r="DF35" i="22"/>
  <c r="H330" i="33" s="1"/>
  <c r="CH73" i="22"/>
  <c r="DF73" i="22"/>
  <c r="CG101" i="22"/>
  <c r="DE101" i="22"/>
  <c r="CI64" i="22"/>
  <c r="DG64" i="22"/>
  <c r="CL47" i="22"/>
  <c r="DJ47" i="22"/>
  <c r="CK51" i="22"/>
  <c r="DI51" i="22"/>
  <c r="CH103" i="22"/>
  <c r="DF103" i="22"/>
  <c r="CL118" i="22"/>
  <c r="DJ118" i="22"/>
  <c r="CL66" i="22"/>
  <c r="DJ66" i="22"/>
  <c r="CE137" i="22"/>
  <c r="DC137" i="22"/>
  <c r="EK112" i="22"/>
  <c r="EW112" i="22"/>
  <c r="DW105" i="22"/>
  <c r="DW70" i="22"/>
  <c r="DW128" i="22"/>
  <c r="DW62" i="22"/>
  <c r="EW134" i="22"/>
  <c r="DW93" i="22"/>
  <c r="BR106" i="22"/>
  <c r="CP106" i="22"/>
  <c r="DW137" i="22"/>
  <c r="CD42" i="22"/>
  <c r="DB42" i="22"/>
  <c r="CI142" i="22"/>
  <c r="DG142" i="22"/>
  <c r="CE106" i="22"/>
  <c r="DC106" i="22"/>
  <c r="CI42" i="22"/>
  <c r="DG42" i="22"/>
  <c r="CL127" i="22"/>
  <c r="DJ127" i="22"/>
  <c r="CH74" i="22"/>
  <c r="DF74" i="22"/>
  <c r="CD53" i="22"/>
  <c r="D279" i="33" s="1"/>
  <c r="DB53" i="22"/>
  <c r="D278" i="33" s="1"/>
  <c r="CK113" i="22"/>
  <c r="DI113" i="22"/>
  <c r="CD70" i="22"/>
  <c r="DB70" i="22"/>
  <c r="CG47" i="22"/>
  <c r="DE47" i="22"/>
  <c r="CI68" i="22"/>
  <c r="DG68" i="22"/>
  <c r="CK140" i="22"/>
  <c r="DI140" i="22"/>
  <c r="CL32" i="22"/>
  <c r="DJ32" i="22"/>
  <c r="CH105" i="22"/>
  <c r="DF105" i="22"/>
  <c r="CI45" i="22"/>
  <c r="DG45" i="22"/>
  <c r="CJ70" i="22"/>
  <c r="DH70" i="22"/>
  <c r="CD66" i="22"/>
  <c r="DB66" i="22"/>
  <c r="CG128" i="22"/>
  <c r="DE128" i="22"/>
  <c r="CK67" i="22"/>
  <c r="DI67" i="22"/>
  <c r="CE61" i="22"/>
  <c r="DC61" i="22"/>
  <c r="CH61" i="22"/>
  <c r="DF61" i="22"/>
  <c r="CI58" i="22"/>
  <c r="DG58" i="22"/>
  <c r="CF133" i="22"/>
  <c r="DD133" i="22"/>
  <c r="CD134" i="22"/>
  <c r="DB134" i="22"/>
  <c r="CH56" i="22"/>
  <c r="DF56" i="22"/>
  <c r="CG102" i="22"/>
  <c r="DE102" i="22"/>
  <c r="CK107" i="22"/>
  <c r="DI107" i="22"/>
  <c r="CI107" i="22"/>
  <c r="DG107" i="22"/>
  <c r="CD111" i="22"/>
  <c r="DB111" i="22"/>
  <c r="CI96" i="22"/>
  <c r="DG96" i="22"/>
  <c r="CD124" i="22"/>
  <c r="DB124" i="22"/>
  <c r="CK88" i="22"/>
  <c r="DI88" i="22"/>
  <c r="CH53" i="22"/>
  <c r="H279" i="33" s="1"/>
  <c r="DF53" i="22"/>
  <c r="H278" i="33" s="1"/>
  <c r="CI53" i="22"/>
  <c r="I279" i="33" s="1"/>
  <c r="DG53" i="22"/>
  <c r="I278" i="33" s="1"/>
  <c r="CE72" i="22"/>
  <c r="DC72" i="22"/>
  <c r="CD125" i="22"/>
  <c r="DB125" i="22"/>
  <c r="CH130" i="22"/>
  <c r="DF130" i="22"/>
  <c r="CK82" i="22"/>
  <c r="DI82" i="22"/>
  <c r="CE117" i="22"/>
  <c r="DC117" i="22"/>
  <c r="CK78" i="22"/>
  <c r="DI78" i="22"/>
  <c r="CE108" i="22"/>
  <c r="DC108" i="22"/>
  <c r="CK120" i="22"/>
  <c r="DI120" i="22"/>
  <c r="CJ123" i="22"/>
  <c r="DH123" i="22"/>
  <c r="CL79" i="22"/>
  <c r="DJ79" i="22"/>
  <c r="CE44" i="22"/>
  <c r="DC44" i="22"/>
  <c r="CJ44" i="22"/>
  <c r="DH44" i="22"/>
  <c r="CD29" i="22"/>
  <c r="D123" i="33" s="1"/>
  <c r="DB29" i="22"/>
  <c r="D122" i="33" s="1"/>
  <c r="CI79" i="22"/>
  <c r="DG79" i="22"/>
  <c r="CI123" i="22"/>
  <c r="DG123" i="22"/>
  <c r="CI140" i="22"/>
  <c r="DG140" i="22"/>
  <c r="CI147" i="22"/>
  <c r="DG147" i="22"/>
  <c r="CI109" i="22"/>
  <c r="DG109" i="22"/>
  <c r="CE138" i="22"/>
  <c r="DC138" i="22"/>
  <c r="CE38" i="22"/>
  <c r="DC38" i="22"/>
  <c r="CH127" i="22"/>
  <c r="DF127" i="22"/>
  <c r="CL95" i="22"/>
  <c r="DJ95" i="22"/>
  <c r="CI62" i="22"/>
  <c r="DG62" i="22"/>
  <c r="CG109" i="22"/>
  <c r="DE109" i="22"/>
  <c r="CD63" i="22"/>
  <c r="DB63" i="22"/>
  <c r="CH59" i="22"/>
  <c r="DF59" i="22"/>
  <c r="CL135" i="22"/>
  <c r="DJ135" i="22"/>
  <c r="CF75" i="22"/>
  <c r="DD75" i="22"/>
  <c r="CG118" i="22"/>
  <c r="DE118" i="22"/>
  <c r="CE94" i="22"/>
  <c r="DC94" i="22"/>
  <c r="CG60" i="22"/>
  <c r="DE60" i="22"/>
  <c r="CF145" i="22"/>
  <c r="DD145" i="22"/>
  <c r="CH49" i="22"/>
  <c r="DF49" i="22"/>
  <c r="CK41" i="22"/>
  <c r="DI41" i="22"/>
  <c r="CK149" i="22"/>
  <c r="DI149" i="22"/>
  <c r="CL71" i="22"/>
  <c r="DJ71" i="22"/>
  <c r="CI71" i="22"/>
  <c r="DG71" i="22"/>
  <c r="CG112" i="22"/>
  <c r="DE112" i="22"/>
  <c r="CL110" i="22"/>
  <c r="DJ110" i="22"/>
  <c r="CH148" i="22"/>
  <c r="DF148" i="22"/>
  <c r="CG46" i="22"/>
  <c r="DE46" i="22"/>
  <c r="CJ46" i="22"/>
  <c r="DH46" i="22"/>
  <c r="CI120" i="22"/>
  <c r="DG120" i="22"/>
  <c r="CD129" i="22"/>
  <c r="DB129" i="22"/>
  <c r="CL129" i="22"/>
  <c r="DJ129" i="22"/>
  <c r="CI55" i="22"/>
  <c r="DG55" i="22"/>
  <c r="CE73" i="22"/>
  <c r="DC73" i="22"/>
  <c r="CL88" i="22"/>
  <c r="DJ88" i="22"/>
  <c r="CI113" i="22"/>
  <c r="DG113" i="22"/>
  <c r="CG116" i="22"/>
  <c r="DE116" i="22"/>
  <c r="CH143" i="22"/>
  <c r="DF143" i="22"/>
  <c r="CE147" i="22"/>
  <c r="DC147" i="22"/>
  <c r="CE35" i="22"/>
  <c r="E331" i="33" s="1"/>
  <c r="DC35" i="22"/>
  <c r="E330" i="33" s="1"/>
  <c r="CI47" i="22"/>
  <c r="DG47" i="22"/>
  <c r="CD47" i="22"/>
  <c r="DB47" i="22"/>
  <c r="CD84" i="22"/>
  <c r="DB84" i="22"/>
  <c r="CJ88" i="22"/>
  <c r="DH88" i="22"/>
  <c r="CE95" i="22"/>
  <c r="DC95" i="22"/>
  <c r="CK50" i="22"/>
  <c r="DI50" i="22"/>
  <c r="CE45" i="22"/>
  <c r="DC45" i="22"/>
  <c r="CD40" i="22"/>
  <c r="DB40" i="22"/>
  <c r="CI29" i="22"/>
  <c r="I123" i="33" s="1"/>
  <c r="DG29" i="22"/>
  <c r="I122" i="33" s="1"/>
  <c r="CE122" i="22"/>
  <c r="DC122" i="22"/>
  <c r="CD54" i="22"/>
  <c r="DB54" i="22"/>
  <c r="CE68" i="22"/>
  <c r="DC68" i="22"/>
  <c r="CD139" i="22"/>
  <c r="DB139" i="22"/>
  <c r="CD133" i="22"/>
  <c r="DB133" i="22"/>
  <c r="CD88" i="22"/>
  <c r="DB88" i="22"/>
  <c r="CD90" i="22"/>
  <c r="DB90" i="22"/>
  <c r="CH150" i="22"/>
  <c r="DF150" i="22"/>
  <c r="EW72" i="22"/>
  <c r="DW151" i="22"/>
  <c r="CD122" i="22"/>
  <c r="DB122" i="22"/>
  <c r="CK141" i="22"/>
  <c r="DI141" i="22"/>
  <c r="CE54" i="22"/>
  <c r="DC54" i="22"/>
  <c r="CJ50" i="22"/>
  <c r="DH50" i="22"/>
  <c r="CE76" i="22"/>
  <c r="DC76" i="22"/>
  <c r="CK76" i="22"/>
  <c r="DI76" i="22"/>
  <c r="CI85" i="22"/>
  <c r="DG85" i="22"/>
  <c r="CF42" i="22"/>
  <c r="DD42" i="22"/>
  <c r="CI40" i="22"/>
  <c r="DG40" i="22"/>
  <c r="CL74" i="22"/>
  <c r="DJ74" i="22"/>
  <c r="CL131" i="22"/>
  <c r="DJ131" i="22"/>
  <c r="CG78" i="22"/>
  <c r="DE78" i="22"/>
  <c r="CG77" i="22"/>
  <c r="DE77" i="22"/>
  <c r="CE99" i="22"/>
  <c r="DC99" i="22"/>
  <c r="CL89" i="22"/>
  <c r="DJ89" i="22"/>
  <c r="CK116" i="22"/>
  <c r="DI116" i="22"/>
  <c r="CI86" i="22"/>
  <c r="DG86" i="22"/>
  <c r="CJ146" i="22"/>
  <c r="DH146" i="22"/>
  <c r="CF119" i="22"/>
  <c r="DD119" i="22"/>
  <c r="CK26" i="22"/>
  <c r="DI26" i="22"/>
  <c r="CH45" i="22"/>
  <c r="DF45" i="22"/>
  <c r="CL126" i="22"/>
  <c r="DJ126" i="22"/>
  <c r="CF70" i="22"/>
  <c r="DD70" i="22"/>
  <c r="CI128" i="22"/>
  <c r="DG128" i="22"/>
  <c r="CE128" i="22"/>
  <c r="DC128" i="22"/>
  <c r="CF61" i="22"/>
  <c r="DD61" i="22"/>
  <c r="CD151" i="22"/>
  <c r="DB151" i="22"/>
  <c r="CF87" i="22"/>
  <c r="DD87" i="22"/>
  <c r="CJ58" i="22"/>
  <c r="DH58" i="22"/>
  <c r="CE133" i="22"/>
  <c r="DC133" i="22"/>
  <c r="CD56" i="22"/>
  <c r="DB56" i="22"/>
  <c r="CE102" i="22"/>
  <c r="DC102" i="22"/>
  <c r="CG107" i="22"/>
  <c r="DE107" i="22"/>
  <c r="CJ111" i="22"/>
  <c r="DH111" i="22"/>
  <c r="CF113" i="22"/>
  <c r="DD113" i="22"/>
  <c r="CJ124" i="22"/>
  <c r="DH124" i="22"/>
  <c r="CF88" i="22"/>
  <c r="DD88" i="22"/>
  <c r="CL72" i="22"/>
  <c r="DJ72" i="22"/>
  <c r="CH72" i="22"/>
  <c r="DF72" i="22"/>
  <c r="CG130" i="22"/>
  <c r="DE130" i="22"/>
  <c r="CJ117" i="22"/>
  <c r="DH117" i="22"/>
  <c r="CJ99" i="22"/>
  <c r="DH99" i="22"/>
  <c r="CF78" i="22"/>
  <c r="DD78" i="22"/>
  <c r="CG132" i="22"/>
  <c r="DE132" i="22"/>
  <c r="CF132" i="22"/>
  <c r="DD132" i="22"/>
  <c r="CG108" i="22"/>
  <c r="DE108" i="22"/>
  <c r="CJ101" i="22"/>
  <c r="DH101" i="22"/>
  <c r="CI44" i="22"/>
  <c r="DG44" i="22"/>
  <c r="CL29" i="22"/>
  <c r="L123" i="33" s="1"/>
  <c r="DJ29" i="22"/>
  <c r="L122" i="33" s="1"/>
  <c r="CI33" i="22"/>
  <c r="DG33" i="22"/>
  <c r="CH79" i="22"/>
  <c r="DF79" i="22"/>
  <c r="CF123" i="22"/>
  <c r="DD123" i="22"/>
  <c r="CD123" i="22"/>
  <c r="DB123" i="22"/>
  <c r="CI89" i="22"/>
  <c r="DG89" i="22"/>
  <c r="CG140" i="22"/>
  <c r="DE140" i="22"/>
  <c r="CF105" i="22"/>
  <c r="DD105" i="22"/>
  <c r="CK131" i="22"/>
  <c r="DI131" i="22"/>
  <c r="CE120" i="22"/>
  <c r="DC120" i="22"/>
  <c r="CL81" i="22"/>
  <c r="DJ81" i="22"/>
  <c r="CL84" i="22"/>
  <c r="DJ84" i="22"/>
  <c r="CK95" i="22"/>
  <c r="DI95" i="22"/>
  <c r="CL68" i="22"/>
  <c r="DJ68" i="22"/>
  <c r="CJ136" i="22"/>
  <c r="DH136" i="22"/>
  <c r="CD144" i="22"/>
  <c r="DB144" i="22"/>
  <c r="CK144" i="22"/>
  <c r="DI144" i="22"/>
  <c r="CG95" i="22"/>
  <c r="DE95" i="22"/>
  <c r="CH62" i="22"/>
  <c r="DF62" i="22"/>
  <c r="CD62" i="22"/>
  <c r="DB62" i="22"/>
  <c r="CH65" i="22"/>
  <c r="DF65" i="22"/>
  <c r="CE65" i="22"/>
  <c r="DC65" i="22"/>
  <c r="CJ63" i="22"/>
  <c r="DH63" i="22"/>
  <c r="CF63" i="22"/>
  <c r="DD63" i="22"/>
  <c r="CI143" i="22"/>
  <c r="DG143" i="22"/>
  <c r="CK138" i="22"/>
  <c r="DI138" i="22"/>
  <c r="CG135" i="22"/>
  <c r="DE135" i="22"/>
  <c r="CI135" i="22"/>
  <c r="DG135" i="22"/>
  <c r="CD135" i="22"/>
  <c r="DB135" i="22"/>
  <c r="CL137" i="22"/>
  <c r="DJ137" i="22"/>
  <c r="CH137" i="22"/>
  <c r="DF137" i="22"/>
  <c r="CH75" i="22"/>
  <c r="DF75" i="22"/>
  <c r="CD75" i="22"/>
  <c r="DB75" i="22"/>
  <c r="CJ75" i="22"/>
  <c r="DH75" i="22"/>
  <c r="CH139" i="22"/>
  <c r="DF139" i="22"/>
  <c r="CK136" i="22"/>
  <c r="DI136" i="22"/>
  <c r="CG136" i="22"/>
  <c r="DE136" i="22"/>
  <c r="CG63" i="22"/>
  <c r="DE63" i="22"/>
  <c r="CI39" i="22"/>
  <c r="DG39" i="22"/>
  <c r="CJ60" i="22"/>
  <c r="DH60" i="22"/>
  <c r="CF60" i="22"/>
  <c r="DD60" i="22"/>
  <c r="CG145" i="22"/>
  <c r="DE145" i="22"/>
  <c r="CF49" i="22"/>
  <c r="DD49" i="22"/>
  <c r="CI49" i="22"/>
  <c r="DG49" i="22"/>
  <c r="CG49" i="22"/>
  <c r="DE49" i="22"/>
  <c r="CF41" i="22"/>
  <c r="DD41" i="22"/>
  <c r="CJ149" i="22"/>
  <c r="DH149" i="22"/>
  <c r="CF149" i="22"/>
  <c r="DD149" i="22"/>
  <c r="CD149" i="22"/>
  <c r="DB149" i="22"/>
  <c r="CD71" i="22"/>
  <c r="DB71" i="22"/>
  <c r="CD115" i="22"/>
  <c r="DB115" i="22"/>
  <c r="CH115" i="22"/>
  <c r="DF115" i="22"/>
  <c r="CI119" i="22"/>
  <c r="DG119" i="22"/>
  <c r="CG119" i="22"/>
  <c r="DE119" i="22"/>
  <c r="CG81" i="22"/>
  <c r="DE81" i="22"/>
  <c r="CI112" i="22"/>
  <c r="DG112" i="22"/>
  <c r="CE112" i="22"/>
  <c r="DC112" i="22"/>
  <c r="CJ116" i="22"/>
  <c r="DH116" i="22"/>
  <c r="CF116" i="22"/>
  <c r="DD116" i="22"/>
  <c r="CI110" i="22"/>
  <c r="DG110" i="22"/>
  <c r="CE110" i="22"/>
  <c r="DC110" i="22"/>
  <c r="CJ110" i="22"/>
  <c r="DH110" i="22"/>
  <c r="CG75" i="22"/>
  <c r="DE75" i="22"/>
  <c r="CG86" i="22"/>
  <c r="DE86" i="22"/>
  <c r="CE103" i="22"/>
  <c r="DC103" i="22"/>
  <c r="CI43" i="22"/>
  <c r="DG43" i="22"/>
  <c r="CH43" i="22"/>
  <c r="DF43" i="22"/>
  <c r="CG148" i="22"/>
  <c r="DE148" i="22"/>
  <c r="CD148" i="22"/>
  <c r="DB148" i="22"/>
  <c r="CI83" i="22"/>
  <c r="DG83" i="22"/>
  <c r="CG83" i="22"/>
  <c r="DE83" i="22"/>
  <c r="CF83" i="22"/>
  <c r="DD83" i="22"/>
  <c r="CE46" i="22"/>
  <c r="DC46" i="22"/>
  <c r="CH77" i="22"/>
  <c r="DF77" i="22"/>
  <c r="CJ77" i="22"/>
  <c r="DH77" i="22"/>
  <c r="CK77" i="22"/>
  <c r="DI77" i="22"/>
  <c r="CL77" i="22"/>
  <c r="DJ77" i="22"/>
  <c r="CH90" i="22"/>
  <c r="DF90" i="22"/>
  <c r="CE90" i="22"/>
  <c r="DC90" i="22"/>
  <c r="CH120" i="22"/>
  <c r="DF120" i="22"/>
  <c r="CF120" i="22"/>
  <c r="DD120" i="22"/>
  <c r="CE129" i="22"/>
  <c r="DC129" i="22"/>
  <c r="CG129" i="22"/>
  <c r="DE129" i="22"/>
  <c r="CJ55" i="22"/>
  <c r="DH55" i="22"/>
  <c r="CD55" i="22"/>
  <c r="DB55" i="22"/>
  <c r="CL97" i="22"/>
  <c r="DJ97" i="22"/>
  <c r="CE97" i="22"/>
  <c r="DC97" i="22"/>
  <c r="CK35" i="22"/>
  <c r="K331" i="33" s="1"/>
  <c r="DI35" i="22"/>
  <c r="K330" i="33" s="1"/>
  <c r="CE131" i="22"/>
  <c r="DC131" i="22"/>
  <c r="CG87" i="22"/>
  <c r="DE87" i="22"/>
  <c r="CF108" i="22"/>
  <c r="DD108" i="22"/>
  <c r="CF89" i="22"/>
  <c r="DD89" i="22"/>
  <c r="CE125" i="22"/>
  <c r="DC125" i="22"/>
  <c r="CG123" i="22"/>
  <c r="DE123" i="22"/>
  <c r="CL39" i="22"/>
  <c r="DJ39" i="22"/>
  <c r="CH47" i="22"/>
  <c r="DF47" i="22"/>
  <c r="CI95" i="22"/>
  <c r="DG95" i="22"/>
  <c r="CD121" i="22"/>
  <c r="DB121" i="22"/>
  <c r="CI32" i="22"/>
  <c r="DG32" i="22"/>
  <c r="CJ56" i="22"/>
  <c r="DH56" i="22"/>
  <c r="CE140" i="22"/>
  <c r="DC140" i="22"/>
  <c r="CL50" i="22"/>
  <c r="DJ50" i="22"/>
  <c r="CI145" i="22"/>
  <c r="DG145" i="22"/>
  <c r="CE142" i="22"/>
  <c r="DC142" i="22"/>
  <c r="CL63" i="22"/>
  <c r="DJ63" i="22"/>
  <c r="CD35" i="22"/>
  <c r="D331" i="33" s="1"/>
  <c r="DB35" i="22"/>
  <c r="D330" i="33" s="1"/>
  <c r="CJ35" i="22"/>
  <c r="J331" i="33" s="1"/>
  <c r="DH35" i="22"/>
  <c r="J330" i="33" s="1"/>
  <c r="CF35" i="22"/>
  <c r="F331" i="33" s="1"/>
  <c r="DD35" i="22"/>
  <c r="F330" i="33" s="1"/>
  <c r="CG114" i="22"/>
  <c r="DE114" i="22"/>
  <c r="CF114" i="22"/>
  <c r="DD114" i="22"/>
  <c r="CK73" i="22"/>
  <c r="DI73" i="22"/>
  <c r="CF101" i="22"/>
  <c r="DD101" i="22"/>
  <c r="CH86" i="22"/>
  <c r="DF86" i="22"/>
  <c r="CG64" i="22"/>
  <c r="DE64" i="22"/>
  <c r="CJ47" i="22"/>
  <c r="DH47" i="22"/>
  <c r="CF47" i="22"/>
  <c r="DD47" i="22"/>
  <c r="CL51" i="22"/>
  <c r="DJ51" i="22"/>
  <c r="CJ103" i="22"/>
  <c r="DH103" i="22"/>
  <c r="CJ84" i="22"/>
  <c r="DH84" i="22"/>
  <c r="CK84" i="22"/>
  <c r="DI84" i="22"/>
  <c r="CE42" i="22"/>
  <c r="DC42" i="22"/>
  <c r="CD136" i="22"/>
  <c r="DB136" i="22"/>
  <c r="CJ26" i="22"/>
  <c r="DH26" i="22"/>
  <c r="CI70" i="22"/>
  <c r="DG70" i="22"/>
  <c r="CJ80" i="22"/>
  <c r="DH80" i="22"/>
  <c r="CG151" i="22"/>
  <c r="DE151" i="22"/>
  <c r="CD96" i="22"/>
  <c r="DB96" i="22"/>
  <c r="CG138" i="22"/>
  <c r="DE138" i="22"/>
  <c r="CF118" i="22"/>
  <c r="DD118" i="22"/>
  <c r="CG54" i="22"/>
  <c r="DE54" i="22"/>
  <c r="CE57" i="22"/>
  <c r="DC57" i="22"/>
  <c r="CD127" i="22"/>
  <c r="DB127" i="22"/>
  <c r="CF98" i="22"/>
  <c r="DD98" i="22"/>
  <c r="CG117" i="22"/>
  <c r="DE117" i="22"/>
  <c r="CI108" i="22"/>
  <c r="DG108" i="22"/>
  <c r="CL58" i="22"/>
  <c r="DJ58" i="22"/>
  <c r="CD141" i="22"/>
  <c r="DB141" i="22"/>
  <c r="CD39" i="22"/>
  <c r="DB39" i="22"/>
  <c r="CJ32" i="22"/>
  <c r="DH32" i="22"/>
  <c r="CE43" i="22"/>
  <c r="DC43" i="22"/>
  <c r="CL106" i="22"/>
  <c r="DJ106" i="22"/>
  <c r="CL104" i="22"/>
  <c r="DJ104" i="22"/>
  <c r="CK56" i="22"/>
  <c r="DI56" i="22"/>
  <c r="CG141" i="22"/>
  <c r="DE141" i="22"/>
  <c r="CF32" i="22"/>
  <c r="DD32" i="22"/>
  <c r="CD48" i="22"/>
  <c r="DB48" i="22"/>
  <c r="CL26" i="22"/>
  <c r="DJ26" i="22"/>
  <c r="CE145" i="22"/>
  <c r="DC145" i="22"/>
  <c r="CJ113" i="22"/>
  <c r="DH113" i="22"/>
  <c r="CK109" i="22"/>
  <c r="DI109" i="22"/>
  <c r="CI137" i="22"/>
  <c r="DG137" i="22"/>
  <c r="CG142" i="22"/>
  <c r="DE142" i="22"/>
  <c r="CK54" i="22"/>
  <c r="DI54" i="22"/>
  <c r="CF121" i="22"/>
  <c r="DD121" i="22"/>
  <c r="FI51" i="22"/>
  <c r="EK58" i="22"/>
  <c r="EW58" i="22"/>
  <c r="DW82" i="22"/>
  <c r="DW150" i="22"/>
  <c r="EW33" i="22"/>
  <c r="EK89" i="22"/>
  <c r="EW89" i="22"/>
  <c r="EK148" i="22"/>
  <c r="EW148" i="22"/>
  <c r="EK95" i="22"/>
  <c r="EW95" i="22"/>
  <c r="EK49" i="22"/>
  <c r="EW49" i="22"/>
  <c r="EK60" i="22"/>
  <c r="EW60" i="22"/>
  <c r="EK121" i="22"/>
  <c r="EW121" i="22"/>
  <c r="EW26" i="22"/>
  <c r="DW69" i="22"/>
  <c r="FI86" i="22"/>
  <c r="DW133" i="22"/>
  <c r="EK88" i="22"/>
  <c r="EW88" i="22"/>
  <c r="FI140" i="22"/>
  <c r="DW98" i="22"/>
  <c r="DW91" i="22"/>
  <c r="DW148" i="22"/>
  <c r="DW101" i="22"/>
  <c r="DW123" i="22"/>
  <c r="DW120" i="22"/>
  <c r="DW86" i="22"/>
  <c r="DW129" i="22"/>
  <c r="DW47" i="22"/>
  <c r="DW55" i="22"/>
  <c r="DW97" i="22"/>
  <c r="DW89" i="22"/>
  <c r="DW51" i="22"/>
  <c r="DW147" i="22"/>
  <c r="DW140" i="22"/>
  <c r="CF39" i="22"/>
  <c r="DD39" i="22"/>
  <c r="CG40" i="22"/>
  <c r="DE40" i="22"/>
  <c r="CL57" i="22"/>
  <c r="DJ57" i="22"/>
  <c r="CF104" i="22"/>
  <c r="DD104" i="22"/>
  <c r="CI131" i="22"/>
  <c r="DG131" i="22"/>
  <c r="CE39" i="22"/>
  <c r="DC39" i="22"/>
  <c r="CH50" i="22"/>
  <c r="DF50" i="22"/>
  <c r="CJ93" i="22"/>
  <c r="DH93" i="22"/>
  <c r="CI41" i="22"/>
  <c r="DG41" i="22"/>
  <c r="CK108" i="22"/>
  <c r="DI108" i="22"/>
  <c r="CK101" i="22"/>
  <c r="DI101" i="22"/>
  <c r="CE148" i="22"/>
  <c r="DC148" i="22"/>
  <c r="CL138" i="22"/>
  <c r="DJ138" i="22"/>
  <c r="CG68" i="22"/>
  <c r="DE68" i="22"/>
  <c r="CH26" i="22"/>
  <c r="DF26" i="22"/>
  <c r="CD32" i="22"/>
  <c r="DB32" i="22"/>
  <c r="CG126" i="22"/>
  <c r="DE126" i="22"/>
  <c r="CI66" i="22"/>
  <c r="DG66" i="22"/>
  <c r="CG80" i="22"/>
  <c r="DE80" i="22"/>
  <c r="CL67" i="22"/>
  <c r="DJ67" i="22"/>
  <c r="CD61" i="22"/>
  <c r="DB61" i="22"/>
  <c r="CD87" i="22"/>
  <c r="DB87" i="22"/>
  <c r="CI134" i="22"/>
  <c r="DG134" i="22"/>
  <c r="CF56" i="22"/>
  <c r="DD56" i="22"/>
  <c r="CJ107" i="22"/>
  <c r="DH107" i="22"/>
  <c r="CK121" i="22"/>
  <c r="DI121" i="22"/>
  <c r="CE121" i="22"/>
  <c r="DC121" i="22"/>
  <c r="CF111" i="22"/>
  <c r="DD111" i="22"/>
  <c r="CK92" i="22"/>
  <c r="DI92" i="22"/>
  <c r="CK96" i="22"/>
  <c r="DI96" i="22"/>
  <c r="CH88" i="22"/>
  <c r="DF88" i="22"/>
  <c r="CJ53" i="22"/>
  <c r="J279" i="33" s="1"/>
  <c r="DH53" i="22"/>
  <c r="J278" i="33" s="1"/>
  <c r="CJ52" i="22"/>
  <c r="DH52" i="22"/>
  <c r="CL98" i="22"/>
  <c r="DJ98" i="22"/>
  <c r="CF72" i="22"/>
  <c r="DD72" i="22"/>
  <c r="CH125" i="22"/>
  <c r="DF125" i="22"/>
  <c r="CD130" i="22"/>
  <c r="DB130" i="22"/>
  <c r="CH52" i="22"/>
  <c r="DF52" i="22"/>
  <c r="CH82" i="22"/>
  <c r="DF82" i="22"/>
  <c r="CG99" i="22"/>
  <c r="DE99" i="22"/>
  <c r="CF99" i="22"/>
  <c r="DD99" i="22"/>
  <c r="CH78" i="22"/>
  <c r="DF78" i="22"/>
  <c r="CK89" i="22"/>
  <c r="DI89" i="22"/>
  <c r="CI91" i="22"/>
  <c r="DG91" i="22"/>
  <c r="CJ140" i="22"/>
  <c r="DH140" i="22"/>
  <c r="CK62" i="22"/>
  <c r="DI62" i="22"/>
  <c r="CI149" i="22"/>
  <c r="DG149" i="22"/>
  <c r="CK103" i="22"/>
  <c r="DI103" i="22"/>
  <c r="CH121" i="22"/>
  <c r="DF121" i="22"/>
  <c r="CI90" i="22"/>
  <c r="DG90" i="22"/>
  <c r="CJ38" i="22"/>
  <c r="DH38" i="22"/>
  <c r="CF141" i="22"/>
  <c r="DD141" i="22"/>
  <c r="CJ68" i="22"/>
  <c r="DH68" i="22"/>
  <c r="CE62" i="22"/>
  <c r="DC62" i="22"/>
  <c r="CF65" i="22"/>
  <c r="DD65" i="22"/>
  <c r="CE109" i="22"/>
  <c r="DC109" i="22"/>
  <c r="CD146" i="22"/>
  <c r="DB146" i="22"/>
  <c r="CD143" i="22"/>
  <c r="DB143" i="22"/>
  <c r="CF59" i="22"/>
  <c r="DD59" i="22"/>
  <c r="CE59" i="22"/>
  <c r="DC59" i="22"/>
  <c r="CH138" i="22"/>
  <c r="DF138" i="22"/>
  <c r="CF137" i="22"/>
  <c r="DD137" i="22"/>
  <c r="CF139" i="22"/>
  <c r="DD139" i="22"/>
  <c r="CH94" i="22"/>
  <c r="DF94" i="22"/>
  <c r="CK142" i="22"/>
  <c r="DI142" i="22"/>
  <c r="CD60" i="22"/>
  <c r="DB60" i="22"/>
  <c r="CK145" i="22"/>
  <c r="DI145" i="22"/>
  <c r="CE49" i="22"/>
  <c r="DC49" i="22"/>
  <c r="CL41" i="22"/>
  <c r="DJ41" i="22"/>
  <c r="CJ122" i="22"/>
  <c r="DH122" i="22"/>
  <c r="CF71" i="22"/>
  <c r="DD71" i="22"/>
  <c r="CK99" i="22"/>
  <c r="DI99" i="22"/>
  <c r="CF43" i="22"/>
  <c r="DD43" i="22"/>
  <c r="CH46" i="22"/>
  <c r="DF46" i="22"/>
  <c r="CD77" i="22"/>
  <c r="DB77" i="22"/>
  <c r="CI129" i="22"/>
  <c r="DG129" i="22"/>
  <c r="CG42" i="22"/>
  <c r="DE42" i="22"/>
  <c r="CD94" i="22"/>
  <c r="DB94" i="22"/>
  <c r="CE29" i="22"/>
  <c r="E123" i="33" s="1"/>
  <c r="DC29" i="22"/>
  <c r="E122" i="33" s="1"/>
  <c r="CJ133" i="22"/>
  <c r="DH133" i="22"/>
  <c r="CJ114" i="22"/>
  <c r="DH114" i="22"/>
  <c r="CD114" i="22"/>
  <c r="DB114" i="22"/>
  <c r="CG73" i="22"/>
  <c r="DE73" i="22"/>
  <c r="CD73" i="22"/>
  <c r="DB73" i="22"/>
  <c r="CH101" i="22"/>
  <c r="DF101" i="22"/>
  <c r="CF86" i="22"/>
  <c r="DD86" i="22"/>
  <c r="CK64" i="22"/>
  <c r="DI64" i="22"/>
  <c r="CK47" i="22"/>
  <c r="DI47" i="22"/>
  <c r="CF51" i="22"/>
  <c r="DD51" i="22"/>
  <c r="CG103" i="22"/>
  <c r="DE103" i="22"/>
  <c r="CI105" i="22"/>
  <c r="DG105" i="22"/>
  <c r="CD117" i="22"/>
  <c r="DB117" i="22"/>
  <c r="CH38" i="22"/>
  <c r="DF38" i="22"/>
  <c r="DW80" i="22"/>
  <c r="EX68" i="22"/>
  <c r="DW135" i="22"/>
  <c r="EK75" i="22"/>
  <c r="EW75" i="22"/>
  <c r="FI111" i="22"/>
  <c r="DW144" i="22"/>
  <c r="DW138" i="22"/>
  <c r="DW139" i="22"/>
  <c r="EK127" i="22"/>
  <c r="EW127" i="22"/>
  <c r="EK141" i="22"/>
  <c r="EW141" i="22"/>
  <c r="FI57" i="22"/>
  <c r="FI97" i="22"/>
  <c r="CK57" i="22"/>
  <c r="DI57" i="22"/>
  <c r="CH40" i="22"/>
  <c r="DF40" i="22"/>
  <c r="CK74" i="22"/>
  <c r="DI74" i="22"/>
  <c r="CI104" i="22"/>
  <c r="DG104" i="22"/>
  <c r="CH76" i="22"/>
  <c r="DF76" i="22"/>
  <c r="CD85" i="22"/>
  <c r="DB85" i="22"/>
  <c r="CJ131" i="22"/>
  <c r="DH131" i="22"/>
  <c r="CH42" i="22"/>
  <c r="DF42" i="22"/>
  <c r="CI100" i="22"/>
  <c r="DG100" i="22"/>
  <c r="CK48" i="22"/>
  <c r="DI48" i="22"/>
  <c r="CF50" i="22"/>
  <c r="DD50" i="22"/>
  <c r="CG93" i="22"/>
  <c r="DE93" i="22"/>
  <c r="CG131" i="22"/>
  <c r="DE131" i="22"/>
  <c r="CE105" i="22"/>
  <c r="DC105" i="22"/>
  <c r="CE51" i="22"/>
  <c r="DC51" i="22"/>
  <c r="CL80" i="22"/>
  <c r="DJ80" i="22"/>
  <c r="CK125" i="22"/>
  <c r="DI125" i="22"/>
  <c r="CD118" i="22"/>
  <c r="DB118" i="22"/>
  <c r="CK133" i="22"/>
  <c r="DI133" i="22"/>
  <c r="CL56" i="22"/>
  <c r="DJ56" i="22"/>
  <c r="CD82" i="22"/>
  <c r="DB82" i="22"/>
  <c r="CD98" i="22"/>
  <c r="DB98" i="22"/>
  <c r="CG32" i="22"/>
  <c r="DE32" i="22"/>
  <c r="CL105" i="22"/>
  <c r="DJ105" i="22"/>
  <c r="CK45" i="22"/>
  <c r="DI45" i="22"/>
  <c r="CJ126" i="22"/>
  <c r="DH126" i="22"/>
  <c r="CE126" i="22"/>
  <c r="DC126" i="22"/>
  <c r="CK70" i="22"/>
  <c r="DI70" i="22"/>
  <c r="CK128" i="22"/>
  <c r="DI128" i="22"/>
  <c r="CH80" i="22"/>
  <c r="DF80" i="22"/>
  <c r="CE67" i="22"/>
  <c r="DC67" i="22"/>
  <c r="CG61" i="22"/>
  <c r="DE61" i="22"/>
  <c r="CK61" i="22"/>
  <c r="DI61" i="22"/>
  <c r="CK87" i="22"/>
  <c r="DI87" i="22"/>
  <c r="CG58" i="22"/>
  <c r="DE58" i="22"/>
  <c r="CI102" i="22"/>
  <c r="DG102" i="22"/>
  <c r="CD107" i="22"/>
  <c r="DB107" i="22"/>
  <c r="CL107" i="22"/>
  <c r="DJ107" i="22"/>
  <c r="CI121" i="22"/>
  <c r="DG121" i="22"/>
  <c r="CK111" i="22"/>
  <c r="DI111" i="22"/>
  <c r="CF92" i="22"/>
  <c r="DD92" i="22"/>
  <c r="CE96" i="22"/>
  <c r="DC96" i="22"/>
  <c r="CL53" i="22"/>
  <c r="L279" i="33" s="1"/>
  <c r="DJ53" i="22"/>
  <c r="L278" i="33" s="1"/>
  <c r="CK98" i="22"/>
  <c r="DI98" i="22"/>
  <c r="CI72" i="22"/>
  <c r="DG72" i="22"/>
  <c r="CJ82" i="22"/>
  <c r="DH82" i="22"/>
  <c r="CH117" i="22"/>
  <c r="DF117" i="22"/>
  <c r="CD99" i="22"/>
  <c r="DB99" i="22"/>
  <c r="CG69" i="22"/>
  <c r="DE69" i="22"/>
  <c r="CJ132" i="22"/>
  <c r="DH132" i="22"/>
  <c r="CD132" i="22"/>
  <c r="DB132" i="22"/>
  <c r="CL108" i="22"/>
  <c r="DJ108" i="22"/>
  <c r="CK146" i="22"/>
  <c r="DI146" i="22"/>
  <c r="CK43" i="22"/>
  <c r="DI43" i="22"/>
  <c r="CG29" i="22"/>
  <c r="G123" i="33" s="1"/>
  <c r="DE29" i="22"/>
  <c r="G122" i="33" s="1"/>
  <c r="CF33" i="22"/>
  <c r="DD33" i="22"/>
  <c r="CH91" i="22"/>
  <c r="DF91" i="22"/>
  <c r="CF79" i="22"/>
  <c r="DD79" i="22"/>
  <c r="CH140" i="22"/>
  <c r="DF140" i="22"/>
  <c r="CE114" i="22"/>
  <c r="DC114" i="22"/>
  <c r="CD51" i="22"/>
  <c r="DB51" i="22"/>
  <c r="CI80" i="22"/>
  <c r="DG80" i="22"/>
  <c r="CL86" i="22"/>
  <c r="DJ86" i="22"/>
  <c r="CE115" i="22"/>
  <c r="DC115" i="22"/>
  <c r="CI74" i="22"/>
  <c r="DG74" i="22"/>
  <c r="CJ142" i="22"/>
  <c r="DH142" i="22"/>
  <c r="CK119" i="22"/>
  <c r="DI119" i="22"/>
  <c r="CG38" i="22"/>
  <c r="DE38" i="22"/>
  <c r="CI38" i="22"/>
  <c r="DG38" i="22"/>
  <c r="CF74" i="22"/>
  <c r="DD74" i="22"/>
  <c r="CG144" i="22"/>
  <c r="DE144" i="22"/>
  <c r="CF68" i="22"/>
  <c r="DD68" i="22"/>
  <c r="CH95" i="22"/>
  <c r="DF95" i="22"/>
  <c r="CF62" i="22"/>
  <c r="DD62" i="22"/>
  <c r="CH109" i="22"/>
  <c r="DF109" i="22"/>
  <c r="CK63" i="22"/>
  <c r="DI63" i="22"/>
  <c r="CF143" i="22"/>
  <c r="DD143" i="22"/>
  <c r="CJ138" i="22"/>
  <c r="DH138" i="22"/>
  <c r="CD138" i="22"/>
  <c r="DB138" i="22"/>
  <c r="CH135" i="22"/>
  <c r="DF135" i="22"/>
  <c r="CI75" i="22"/>
  <c r="DG75" i="22"/>
  <c r="CI139" i="22"/>
  <c r="DG139" i="22"/>
  <c r="CG139" i="22"/>
  <c r="DE139" i="22"/>
  <c r="CI94" i="22"/>
  <c r="DG94" i="22"/>
  <c r="CD145" i="22"/>
  <c r="DB145" i="22"/>
  <c r="CL145" i="22"/>
  <c r="DJ145" i="22"/>
  <c r="CL49" i="22"/>
  <c r="DJ49" i="22"/>
  <c r="CH149" i="22"/>
  <c r="DF149" i="22"/>
  <c r="CE149" i="22"/>
  <c r="DC149" i="22"/>
  <c r="CH71" i="22"/>
  <c r="DF71" i="22"/>
  <c r="CH119" i="22"/>
  <c r="DF119" i="22"/>
  <c r="CD81" i="22"/>
  <c r="DB81" i="22"/>
  <c r="CG110" i="22"/>
  <c r="DE110" i="22"/>
  <c r="CG121" i="22"/>
  <c r="DE121" i="22"/>
  <c r="CI148" i="22"/>
  <c r="DG148" i="22"/>
  <c r="CL90" i="22"/>
  <c r="DJ90" i="22"/>
  <c r="CJ120" i="22"/>
  <c r="DH120" i="22"/>
  <c r="CK129" i="22"/>
  <c r="DI129" i="22"/>
  <c r="CH129" i="22"/>
  <c r="DF129" i="22"/>
  <c r="CF97" i="22"/>
  <c r="DD97" i="22"/>
  <c r="CL151" i="22"/>
  <c r="DJ151" i="22"/>
  <c r="CJ54" i="22"/>
  <c r="DH54" i="22"/>
  <c r="CI133" i="22"/>
  <c r="DG133" i="22"/>
  <c r="CL48" i="22"/>
  <c r="DJ48" i="22"/>
  <c r="CL82" i="22"/>
  <c r="DJ82" i="22"/>
  <c r="CG115" i="22"/>
  <c r="DE115" i="22"/>
  <c r="CF73" i="22"/>
  <c r="DD73" i="22"/>
  <c r="CD86" i="22"/>
  <c r="DB86" i="22"/>
  <c r="CE64" i="22"/>
  <c r="DC64" i="22"/>
  <c r="CH84" i="22"/>
  <c r="DF84" i="22"/>
  <c r="CK134" i="22"/>
  <c r="DI134" i="22"/>
  <c r="CF53" i="22"/>
  <c r="F279" i="33" s="1"/>
  <c r="DD53" i="22"/>
  <c r="F278" i="33" s="1"/>
  <c r="CE143" i="22"/>
  <c r="DC143" i="22"/>
  <c r="CJ144" i="22"/>
  <c r="DH144" i="22"/>
  <c r="CH136" i="22"/>
  <c r="DF136" i="22"/>
  <c r="CE58" i="22"/>
  <c r="DC58" i="22"/>
  <c r="CL94" i="22"/>
  <c r="DJ94" i="22"/>
  <c r="CE116" i="22"/>
  <c r="DC116" i="22"/>
  <c r="CG76" i="22"/>
  <c r="DE76" i="22"/>
  <c r="CE151" i="22"/>
  <c r="DC151" i="22"/>
  <c r="CF96" i="22"/>
  <c r="DD96" i="22"/>
  <c r="EK102" i="22"/>
  <c r="CJ106" i="22"/>
  <c r="DH106" i="22"/>
  <c r="CF131" i="22"/>
  <c r="DD131" i="22"/>
  <c r="CJ42" i="22"/>
  <c r="DH42" i="22"/>
  <c r="CE74" i="22"/>
  <c r="DC74" i="22"/>
  <c r="CL76" i="22"/>
  <c r="DJ76" i="22"/>
  <c r="CD76" i="22"/>
  <c r="DB76" i="22"/>
  <c r="CD93" i="22"/>
  <c r="DB93" i="22"/>
  <c r="CH54" i="22"/>
  <c r="DF54" i="22"/>
  <c r="CK100" i="22"/>
  <c r="DI100" i="22"/>
  <c r="CF142" i="22"/>
  <c r="DD142" i="22"/>
  <c r="CH85" i="22"/>
  <c r="DF85" i="22"/>
  <c r="CL69" i="22"/>
  <c r="DJ69" i="22"/>
  <c r="CJ139" i="22"/>
  <c r="DH139" i="22"/>
  <c r="CL120" i="22"/>
  <c r="DJ120" i="22"/>
  <c r="CG65" i="22"/>
  <c r="DE65" i="22"/>
  <c r="CD109" i="22"/>
  <c r="DB109" i="22"/>
  <c r="CL123" i="22"/>
  <c r="DJ123" i="22"/>
  <c r="CL117" i="22"/>
  <c r="DJ117" i="22"/>
  <c r="CL115" i="22"/>
  <c r="DJ115" i="22"/>
  <c r="CH128" i="22"/>
  <c r="DF128" i="22"/>
  <c r="CG26" i="22"/>
  <c r="DE26" i="22"/>
  <c r="CG105" i="22"/>
  <c r="DE105" i="22"/>
  <c r="CD105" i="22"/>
  <c r="DB105" i="22"/>
  <c r="CF45" i="22"/>
  <c r="DD45" i="22"/>
  <c r="CK80" i="22"/>
  <c r="DI80" i="22"/>
  <c r="CF67" i="22"/>
  <c r="DD67" i="22"/>
  <c r="CJ61" i="22"/>
  <c r="DH61" i="22"/>
  <c r="CK151" i="22"/>
  <c r="DI151" i="22"/>
  <c r="CJ87" i="22"/>
  <c r="DH87" i="22"/>
  <c r="CF58" i="22"/>
  <c r="DD58" i="22"/>
  <c r="CL133" i="22"/>
  <c r="DJ133" i="22"/>
  <c r="CL134" i="22"/>
  <c r="DJ134" i="22"/>
  <c r="CL102" i="22"/>
  <c r="DJ102" i="22"/>
  <c r="CH107" i="22"/>
  <c r="DF107" i="22"/>
  <c r="CI111" i="22"/>
  <c r="DG111" i="22"/>
  <c r="CG111" i="22"/>
  <c r="DE111" i="22"/>
  <c r="CD92" i="22"/>
  <c r="DB92" i="22"/>
  <c r="CJ96" i="22"/>
  <c r="DH96" i="22"/>
  <c r="CK124" i="22"/>
  <c r="DI124" i="22"/>
  <c r="CE88" i="22"/>
  <c r="DC88" i="22"/>
  <c r="CG53" i="22"/>
  <c r="G279" i="33" s="1"/>
  <c r="DE53" i="22"/>
  <c r="G278" i="33" s="1"/>
  <c r="CH98" i="22"/>
  <c r="DF98" i="22"/>
  <c r="CD72" i="22"/>
  <c r="DB72" i="22"/>
  <c r="CG125" i="22"/>
  <c r="DE125" i="22"/>
  <c r="CI130" i="22"/>
  <c r="DG130" i="22"/>
  <c r="CE52" i="22"/>
  <c r="DC52" i="22"/>
  <c r="CF82" i="22"/>
  <c r="DD82" i="22"/>
  <c r="CK117" i="22"/>
  <c r="DI117" i="22"/>
  <c r="CJ69" i="22"/>
  <c r="DH69" i="22"/>
  <c r="CF69" i="22"/>
  <c r="DD69" i="22"/>
  <c r="CK132" i="22"/>
  <c r="DI132" i="22"/>
  <c r="CE132" i="22"/>
  <c r="DC132" i="22"/>
  <c r="CJ108" i="22"/>
  <c r="DH108" i="22"/>
  <c r="CG44" i="22"/>
  <c r="DE44" i="22"/>
  <c r="CF29" i="22"/>
  <c r="F123" i="33" s="1"/>
  <c r="DD29" i="22"/>
  <c r="F122" i="33" s="1"/>
  <c r="CK33" i="22"/>
  <c r="DI33" i="22"/>
  <c r="CK79" i="22"/>
  <c r="DI79" i="22"/>
  <c r="CD79" i="22"/>
  <c r="DB79" i="22"/>
  <c r="CJ89" i="22"/>
  <c r="DH89" i="22"/>
  <c r="CD147" i="22"/>
  <c r="DB147" i="22"/>
  <c r="CD140" i="22"/>
  <c r="DB140" i="22"/>
  <c r="CD101" i="22"/>
  <c r="DB101" i="22"/>
  <c r="CD43" i="22"/>
  <c r="DB43" i="22"/>
  <c r="CK127" i="22"/>
  <c r="DI127" i="22"/>
  <c r="CD112" i="22"/>
  <c r="DB112" i="22"/>
  <c r="CF38" i="22"/>
  <c r="DD38" i="22"/>
  <c r="CF57" i="22"/>
  <c r="DD57" i="22"/>
  <c r="CI76" i="22"/>
  <c r="DG76" i="22"/>
  <c r="CK85" i="22"/>
  <c r="DI85" i="22"/>
  <c r="CK93" i="22"/>
  <c r="DI93" i="22"/>
  <c r="CJ127" i="22"/>
  <c r="DH127" i="22"/>
  <c r="CF40" i="22"/>
  <c r="DD40" i="22"/>
  <c r="CI48" i="22"/>
  <c r="DG48" i="22"/>
  <c r="CI50" i="22"/>
  <c r="DG50" i="22"/>
  <c r="CH57" i="22"/>
  <c r="DF57" i="22"/>
  <c r="CJ104" i="22"/>
  <c r="DH104" i="22"/>
  <c r="CD104" i="22"/>
  <c r="DB104" i="22"/>
  <c r="CH104" i="22"/>
  <c r="DF104" i="22"/>
  <c r="CJ76" i="22"/>
  <c r="DH76" i="22"/>
  <c r="CF76" i="22"/>
  <c r="DD76" i="22"/>
  <c r="CF106" i="22"/>
  <c r="DD106" i="22"/>
  <c r="CH106" i="22"/>
  <c r="DF106" i="22"/>
  <c r="CK106" i="22"/>
  <c r="DI106" i="22"/>
  <c r="CF85" i="22"/>
  <c r="DD85" i="22"/>
  <c r="CI93" i="22"/>
  <c r="DG93" i="22"/>
  <c r="CH131" i="22"/>
  <c r="DF131" i="22"/>
  <c r="CF122" i="22"/>
  <c r="DD122" i="22"/>
  <c r="CI54" i="22"/>
  <c r="DG54" i="22"/>
  <c r="CG39" i="22"/>
  <c r="DE39" i="22"/>
  <c r="CK40" i="22"/>
  <c r="DI40" i="22"/>
  <c r="CH48" i="22"/>
  <c r="DF48" i="22"/>
  <c r="CJ57" i="22"/>
  <c r="DH57" i="22"/>
  <c r="CJ85" i="22"/>
  <c r="DH85" i="22"/>
  <c r="CH93" i="22"/>
  <c r="DF93" i="22"/>
  <c r="CH33" i="22"/>
  <c r="DF33" i="22"/>
  <c r="CK135" i="22"/>
  <c r="DI135" i="22"/>
  <c r="CL124" i="22"/>
  <c r="DJ124" i="22"/>
  <c r="CK102" i="22"/>
  <c r="DI102" i="22"/>
  <c r="CL45" i="22"/>
  <c r="DJ45" i="22"/>
  <c r="CJ137" i="22"/>
  <c r="DH137" i="22"/>
  <c r="CG84" i="22"/>
  <c r="DE84" i="22"/>
  <c r="CG70" i="22"/>
  <c r="DE70" i="22"/>
  <c r="CF94" i="22"/>
  <c r="DD94" i="22"/>
  <c r="CF95" i="22"/>
  <c r="DD95" i="22"/>
  <c r="CI127" i="22"/>
  <c r="DG127" i="22"/>
  <c r="CF136" i="22"/>
  <c r="DD136" i="22"/>
  <c r="CJ121" i="22"/>
  <c r="DH121" i="22"/>
  <c r="CE79" i="22"/>
  <c r="DC79" i="22"/>
  <c r="CK32" i="22"/>
  <c r="DI32" i="22"/>
  <c r="CJ66" i="22"/>
  <c r="DH66" i="22"/>
  <c r="CG90" i="22"/>
  <c r="DE90" i="22"/>
  <c r="CJ134" i="22"/>
  <c r="DH134" i="22"/>
  <c r="CD119" i="22"/>
  <c r="DB119" i="22"/>
  <c r="CE26" i="22"/>
  <c r="DC26" i="22"/>
  <c r="CI26" i="22"/>
  <c r="DG26" i="22"/>
  <c r="CE32" i="22"/>
  <c r="DC32" i="22"/>
  <c r="CJ45" i="22"/>
  <c r="DH45" i="22"/>
  <c r="CK126" i="22"/>
  <c r="DI126" i="22"/>
  <c r="CH126" i="22"/>
  <c r="DF126" i="22"/>
  <c r="CF66" i="22"/>
  <c r="DD66" i="22"/>
  <c r="CK66" i="22"/>
  <c r="DI66" i="22"/>
  <c r="CF80" i="22"/>
  <c r="DD80" i="22"/>
  <c r="CE80" i="22"/>
  <c r="DC80" i="22"/>
  <c r="CI67" i="22"/>
  <c r="DG67" i="22"/>
  <c r="CD67" i="22"/>
  <c r="DB67" i="22"/>
  <c r="CL61" i="22"/>
  <c r="DJ61" i="22"/>
  <c r="CH151" i="22"/>
  <c r="DF151" i="22"/>
  <c r="CJ151" i="22"/>
  <c r="DH151" i="22"/>
  <c r="CF151" i="22"/>
  <c r="DD151" i="22"/>
  <c r="CH87" i="22"/>
  <c r="DF87" i="22"/>
  <c r="CI87" i="22"/>
  <c r="DG87" i="22"/>
  <c r="CH58" i="22"/>
  <c r="DF58" i="22"/>
  <c r="CD58" i="22"/>
  <c r="DB58" i="22"/>
  <c r="CG133" i="22"/>
  <c r="DE133" i="22"/>
  <c r="CH133" i="22"/>
  <c r="DF133" i="22"/>
  <c r="CH134" i="22"/>
  <c r="DF134" i="22"/>
  <c r="CG134" i="22"/>
  <c r="DE134" i="22"/>
  <c r="CG56" i="22"/>
  <c r="DE56" i="22"/>
  <c r="CJ102" i="22"/>
  <c r="DH102" i="22"/>
  <c r="CF107" i="22"/>
  <c r="DD107" i="22"/>
  <c r="CL113" i="22"/>
  <c r="DJ113" i="22"/>
  <c r="CE113" i="22"/>
  <c r="DC113" i="22"/>
  <c r="CH92" i="22"/>
  <c r="DF92" i="22"/>
  <c r="CG92" i="22"/>
  <c r="DE92" i="22"/>
  <c r="CL92" i="22"/>
  <c r="DJ92" i="22"/>
  <c r="CJ92" i="22"/>
  <c r="DH92" i="22"/>
  <c r="CH96" i="22"/>
  <c r="DF96" i="22"/>
  <c r="CI124" i="22"/>
  <c r="DG124" i="22"/>
  <c r="CF124" i="22"/>
  <c r="DD124" i="22"/>
  <c r="CE124" i="22"/>
  <c r="DC124" i="22"/>
  <c r="CG88" i="22"/>
  <c r="DE88" i="22"/>
  <c r="CE53" i="22"/>
  <c r="E279" i="33" s="1"/>
  <c r="DC53" i="22"/>
  <c r="E278" i="33" s="1"/>
  <c r="CL142" i="22"/>
  <c r="DJ142" i="22"/>
  <c r="CG55" i="22"/>
  <c r="DE55" i="22"/>
  <c r="CI98" i="22"/>
  <c r="DG98" i="22"/>
  <c r="CG98" i="22"/>
  <c r="DE98" i="22"/>
  <c r="CG72" i="22"/>
  <c r="DE72" i="22"/>
  <c r="CJ72" i="22"/>
  <c r="DH72" i="22"/>
  <c r="CK72" i="22"/>
  <c r="DI72" i="22"/>
  <c r="CJ125" i="22"/>
  <c r="DH125" i="22"/>
  <c r="CF125" i="22"/>
  <c r="DD125" i="22"/>
  <c r="CL130" i="22"/>
  <c r="DJ130" i="22"/>
  <c r="CE130" i="22"/>
  <c r="DC130" i="22"/>
  <c r="CG52" i="22"/>
  <c r="DE52" i="22"/>
  <c r="CK52" i="22"/>
  <c r="DI52" i="22"/>
  <c r="CF117" i="22"/>
  <c r="DD117" i="22"/>
  <c r="CL99" i="22"/>
  <c r="DJ99" i="22"/>
  <c r="CI99" i="22"/>
  <c r="DG99" i="22"/>
  <c r="CE78" i="22"/>
  <c r="DC78" i="22"/>
  <c r="CH69" i="22"/>
  <c r="DF69" i="22"/>
  <c r="CI69" i="22"/>
  <c r="DG69" i="22"/>
  <c r="CL132" i="22"/>
  <c r="DJ132" i="22"/>
  <c r="CH132" i="22"/>
  <c r="DF132" i="22"/>
  <c r="CI132" i="22"/>
  <c r="DG132" i="22"/>
  <c r="CH108" i="22"/>
  <c r="DF108" i="22"/>
  <c r="CL64" i="22"/>
  <c r="DJ64" i="22"/>
  <c r="CE47" i="22"/>
  <c r="DC47" i="22"/>
  <c r="CF134" i="22"/>
  <c r="DD134" i="22"/>
  <c r="CF44" i="22"/>
  <c r="DD44" i="22"/>
  <c r="CL44" i="22"/>
  <c r="DJ44" i="22"/>
  <c r="CH44" i="22"/>
  <c r="DF44" i="22"/>
  <c r="CK44" i="22"/>
  <c r="DI44" i="22"/>
  <c r="CJ29" i="22"/>
  <c r="J123" i="33" s="1"/>
  <c r="DH29" i="22"/>
  <c r="J122" i="33" s="1"/>
  <c r="CE33" i="22"/>
  <c r="DC33" i="22"/>
  <c r="CL33" i="22"/>
  <c r="DJ33" i="22"/>
  <c r="CJ33" i="22"/>
  <c r="DH33" i="22"/>
  <c r="CK91" i="22"/>
  <c r="DI91" i="22"/>
  <c r="CH123" i="22"/>
  <c r="DF123" i="22"/>
  <c r="CH89" i="22"/>
  <c r="DF89" i="22"/>
  <c r="CD89" i="22"/>
  <c r="DB89" i="22"/>
  <c r="CK147" i="22"/>
  <c r="DI147" i="22"/>
  <c r="CH147" i="22"/>
  <c r="DF147" i="22"/>
  <c r="CL147" i="22"/>
  <c r="DJ147" i="22"/>
  <c r="CJ147" i="22"/>
  <c r="DH147" i="22"/>
  <c r="CF46" i="22"/>
  <c r="DD46" i="22"/>
  <c r="CG59" i="22"/>
  <c r="DE59" i="22"/>
  <c r="CL144" i="22"/>
  <c r="DJ144" i="22"/>
  <c r="CL116" i="22"/>
  <c r="DJ116" i="22"/>
  <c r="CL42" i="22"/>
  <c r="DJ42" i="22"/>
  <c r="CJ94" i="22"/>
  <c r="DH94" i="22"/>
  <c r="CJ95" i="22"/>
  <c r="DH95" i="22"/>
  <c r="CF100" i="22"/>
  <c r="DD100" i="22"/>
  <c r="CG143" i="22"/>
  <c r="DE143" i="22"/>
  <c r="CF48" i="22"/>
  <c r="DD48" i="22"/>
  <c r="CF140" i="22"/>
  <c r="DD140" i="22"/>
  <c r="CK55" i="22"/>
  <c r="DI55" i="22"/>
  <c r="CJ119" i="22"/>
  <c r="DH119" i="22"/>
  <c r="CE85" i="22"/>
  <c r="DC85" i="22"/>
  <c r="CG122" i="22"/>
  <c r="DE122" i="22"/>
  <c r="CE93" i="22"/>
  <c r="DC93" i="22"/>
  <c r="CE144" i="22"/>
  <c r="DC144" i="22"/>
  <c r="CD68" i="22"/>
  <c r="DB68" i="22"/>
  <c r="CH68" i="22"/>
  <c r="DF68" i="22"/>
  <c r="CJ62" i="22"/>
  <c r="DH62" i="22"/>
  <c r="CL65" i="22"/>
  <c r="DJ65" i="22"/>
  <c r="CJ65" i="22"/>
  <c r="DH65" i="22"/>
  <c r="CK65" i="22"/>
  <c r="DI65" i="22"/>
  <c r="CF109" i="22"/>
  <c r="DD109" i="22"/>
  <c r="CF146" i="22"/>
  <c r="DD146" i="22"/>
  <c r="CI146" i="22"/>
  <c r="DG146" i="22"/>
  <c r="CD59" i="22"/>
  <c r="DB59" i="22"/>
  <c r="CI59" i="22"/>
  <c r="DG59" i="22"/>
  <c r="CL59" i="22"/>
  <c r="DJ59" i="22"/>
  <c r="CF138" i="22"/>
  <c r="DD138" i="22"/>
  <c r="CJ135" i="22"/>
  <c r="DH135" i="22"/>
  <c r="CG137" i="22"/>
  <c r="DE137" i="22"/>
  <c r="CE75" i="22"/>
  <c r="DC75" i="22"/>
  <c r="CK139" i="22"/>
  <c r="DI139" i="22"/>
  <c r="CJ118" i="22"/>
  <c r="DH118" i="22"/>
  <c r="CI136" i="22"/>
  <c r="DG136" i="22"/>
  <c r="CE136" i="22"/>
  <c r="DC136" i="22"/>
  <c r="CF128" i="22"/>
  <c r="DD128" i="22"/>
  <c r="CH60" i="22"/>
  <c r="DF60" i="22"/>
  <c r="CI60" i="22"/>
  <c r="DG60" i="22"/>
  <c r="CK60" i="22"/>
  <c r="DI60" i="22"/>
  <c r="CJ49" i="22"/>
  <c r="DH49" i="22"/>
  <c r="CD49" i="22"/>
  <c r="DB49" i="22"/>
  <c r="CJ41" i="22"/>
  <c r="DH41" i="22"/>
  <c r="CD41" i="22"/>
  <c r="DB41" i="22"/>
  <c r="CG149" i="22"/>
  <c r="DE149" i="22"/>
  <c r="CH122" i="22"/>
  <c r="DF122" i="22"/>
  <c r="CE71" i="22"/>
  <c r="DC71" i="22"/>
  <c r="CK71" i="22"/>
  <c r="DI71" i="22"/>
  <c r="CJ115" i="22"/>
  <c r="DH115" i="22"/>
  <c r="CK115" i="22"/>
  <c r="DI115" i="22"/>
  <c r="CL119" i="22"/>
  <c r="DJ119" i="22"/>
  <c r="CE119" i="22"/>
  <c r="DC119" i="22"/>
  <c r="CJ81" i="22"/>
  <c r="DH81" i="22"/>
  <c r="CF81" i="22"/>
  <c r="DD81" i="22"/>
  <c r="CH116" i="22"/>
  <c r="DF116" i="22"/>
  <c r="CI116" i="22"/>
  <c r="DG116" i="22"/>
  <c r="CJ91" i="22"/>
  <c r="DH91" i="22"/>
  <c r="CK42" i="22"/>
  <c r="DI42" i="22"/>
  <c r="CK29" i="22"/>
  <c r="K123" i="33" s="1"/>
  <c r="DI29" i="22"/>
  <c r="K122" i="33" s="1"/>
  <c r="CI97" i="22"/>
  <c r="DG97" i="22"/>
  <c r="CL43" i="22"/>
  <c r="DJ43" i="22"/>
  <c r="CG43" i="22"/>
  <c r="DE43" i="22"/>
  <c r="CJ83" i="22"/>
  <c r="DH83" i="22"/>
  <c r="CL83" i="22"/>
  <c r="DJ83" i="22"/>
  <c r="CH83" i="22"/>
  <c r="DF83" i="22"/>
  <c r="CL46" i="22"/>
  <c r="DJ46" i="22"/>
  <c r="CI46" i="22"/>
  <c r="DG46" i="22"/>
  <c r="CD46" i="22"/>
  <c r="DB46" i="22"/>
  <c r="CE77" i="22"/>
  <c r="DC77" i="22"/>
  <c r="CJ90" i="22"/>
  <c r="DH90" i="22"/>
  <c r="CK90" i="22"/>
  <c r="DI90" i="22"/>
  <c r="CD120" i="22"/>
  <c r="DB120" i="22"/>
  <c r="CE55" i="22"/>
  <c r="DC55" i="22"/>
  <c r="CF55" i="22"/>
  <c r="DD55" i="22"/>
  <c r="CG97" i="22"/>
  <c r="DE97" i="22"/>
  <c r="CH97" i="22"/>
  <c r="DF97" i="22"/>
  <c r="CL93" i="22"/>
  <c r="DJ93" i="22"/>
  <c r="CI101" i="22"/>
  <c r="DG101" i="22"/>
  <c r="CI141" i="22"/>
  <c r="DG141" i="22"/>
  <c r="CG91" i="22"/>
  <c r="DE91" i="22"/>
  <c r="CK123" i="22"/>
  <c r="DI123" i="22"/>
  <c r="CE84" i="22"/>
  <c r="DC84" i="22"/>
  <c r="CF130" i="22"/>
  <c r="DD130" i="22"/>
  <c r="CD103" i="22"/>
  <c r="DB103" i="22"/>
  <c r="CI117" i="22"/>
  <c r="DG117" i="22"/>
  <c r="CG82" i="22"/>
  <c r="DE82" i="22"/>
  <c r="CJ98" i="22"/>
  <c r="DH98" i="22"/>
  <c r="CG35" i="22"/>
  <c r="G331" i="33" s="1"/>
  <c r="DE35" i="22"/>
  <c r="G330" i="33" s="1"/>
  <c r="CL35" i="22"/>
  <c r="L331" i="33" s="1"/>
  <c r="DJ35" i="22"/>
  <c r="L330" i="33" s="1"/>
  <c r="CI35" i="22"/>
  <c r="I331" i="33" s="1"/>
  <c r="DG35" i="22"/>
  <c r="I330" i="33" s="1"/>
  <c r="CL114" i="22"/>
  <c r="DJ114" i="22"/>
  <c r="CH114" i="22"/>
  <c r="DF114" i="22"/>
  <c r="CI114" i="22"/>
  <c r="DG114" i="22"/>
  <c r="CL73" i="22"/>
  <c r="DJ73" i="22"/>
  <c r="CJ73" i="22"/>
  <c r="DH73" i="22"/>
  <c r="CI73" i="22"/>
  <c r="DG73" i="22"/>
  <c r="CL101" i="22"/>
  <c r="DJ101" i="22"/>
  <c r="CE101" i="22"/>
  <c r="DC101" i="22"/>
  <c r="CE86" i="22"/>
  <c r="DC86" i="22"/>
  <c r="CJ86" i="22"/>
  <c r="DH86" i="22"/>
  <c r="CK86" i="22"/>
  <c r="DI86" i="22"/>
  <c r="CJ64" i="22"/>
  <c r="DH64" i="22"/>
  <c r="CF64" i="22"/>
  <c r="DD64" i="22"/>
  <c r="CJ51" i="22"/>
  <c r="DH51" i="22"/>
  <c r="CG51" i="22"/>
  <c r="DE51" i="22"/>
  <c r="CI51" i="22"/>
  <c r="DG51" i="22"/>
  <c r="CL103" i="22"/>
  <c r="DJ103" i="22"/>
  <c r="CI103" i="22"/>
  <c r="DG103" i="22"/>
  <c r="CF84" i="22"/>
  <c r="DD84" i="22"/>
  <c r="CL87" i="22"/>
  <c r="DJ87" i="22"/>
  <c r="CJ109" i="22"/>
  <c r="DH109" i="22"/>
  <c r="CL75" i="22"/>
  <c r="DJ75" i="22"/>
  <c r="EK63" i="22"/>
  <c r="EW63" i="22"/>
  <c r="CF150" i="22"/>
  <c r="DD150" i="22"/>
  <c r="BT150" i="22"/>
  <c r="DW100" i="22"/>
  <c r="EW123" i="22"/>
  <c r="FI91" i="22"/>
  <c r="FI112" i="22"/>
  <c r="DW61" i="22"/>
  <c r="DW87" i="22"/>
  <c r="DW58" i="22"/>
  <c r="DW134" i="22"/>
  <c r="DW56" i="22"/>
  <c r="DW102" i="22"/>
  <c r="DW107" i="22"/>
  <c r="DW50" i="22"/>
  <c r="DW142" i="22"/>
  <c r="FI39" i="22"/>
  <c r="EW38" i="22"/>
  <c r="FI129" i="22"/>
  <c r="DW73" i="22"/>
  <c r="DW106" i="22"/>
  <c r="DW122" i="22"/>
  <c r="EK83" i="22"/>
  <c r="EW83" i="22"/>
  <c r="DA152" i="22"/>
  <c r="AF17" i="32" s="1"/>
  <c r="DW113" i="22"/>
  <c r="DW67" i="22"/>
  <c r="CG66" i="22"/>
  <c r="DE66" i="22"/>
  <c r="CG74" i="22"/>
  <c r="DE74" i="22"/>
  <c r="CL150" i="22"/>
  <c r="DJ150" i="22"/>
  <c r="CD126" i="22"/>
  <c r="DB126" i="22"/>
  <c r="EK113" i="22"/>
  <c r="BU150" i="22"/>
  <c r="CD80" i="22"/>
  <c r="DB80" i="22"/>
  <c r="BS111" i="22"/>
  <c r="EK65" i="22"/>
  <c r="FI54" i="22"/>
  <c r="DW53" i="22"/>
  <c r="BR141" i="22"/>
  <c r="DZ141" i="22" s="1"/>
  <c r="BR94" i="22"/>
  <c r="DZ94" i="22" s="1"/>
  <c r="EK97" i="22"/>
  <c r="DW146" i="22"/>
  <c r="EW133" i="22"/>
  <c r="EW50" i="22"/>
  <c r="EK52" i="22"/>
  <c r="BR130" i="22"/>
  <c r="DZ130" i="22" s="1"/>
  <c r="BR117" i="22"/>
  <c r="DZ117" i="22" s="1"/>
  <c r="BR99" i="22"/>
  <c r="DZ99" i="22" s="1"/>
  <c r="DW92" i="22"/>
  <c r="EK107" i="22"/>
  <c r="CK94" i="22"/>
  <c r="DI94" i="22"/>
  <c r="CL139" i="22"/>
  <c r="DJ139" i="22"/>
  <c r="CD74" i="22"/>
  <c r="DB74" i="22"/>
  <c r="CI52" i="22"/>
  <c r="DG52" i="22"/>
  <c r="CF26" i="22"/>
  <c r="DD26" i="22"/>
  <c r="CI82" i="22"/>
  <c r="DG82" i="22"/>
  <c r="CK39" i="22"/>
  <c r="DI39" i="22"/>
  <c r="CE91" i="22"/>
  <c r="DC91" i="22"/>
  <c r="CK148" i="22"/>
  <c r="DI148" i="22"/>
  <c r="CL128" i="22"/>
  <c r="DJ128" i="22"/>
  <c r="CG79" i="22"/>
  <c r="DE79" i="22"/>
  <c r="CG45" i="22"/>
  <c r="DE45" i="22"/>
  <c r="CE141" i="22"/>
  <c r="DC141" i="22"/>
  <c r="CD100" i="22"/>
  <c r="DB100" i="22"/>
  <c r="CD142" i="22"/>
  <c r="DB142" i="22"/>
  <c r="CD131" i="22"/>
  <c r="DB131" i="22"/>
  <c r="CD137" i="22"/>
  <c r="DB137" i="22"/>
  <c r="CE40" i="22"/>
  <c r="DC40" i="22"/>
  <c r="CE81" i="22"/>
  <c r="DC81" i="22"/>
  <c r="CJ130" i="22"/>
  <c r="DH130" i="22"/>
  <c r="CE123" i="22"/>
  <c r="DC123" i="22"/>
  <c r="CF147" i="22"/>
  <c r="DD147" i="22"/>
  <c r="CL140" i="22"/>
  <c r="DJ140" i="22"/>
  <c r="CF102" i="22"/>
  <c r="DD102" i="22"/>
  <c r="CH111" i="22"/>
  <c r="DF111" i="22"/>
  <c r="CD113" i="22"/>
  <c r="DB113" i="22"/>
  <c r="CE89" i="22"/>
  <c r="DC89" i="22"/>
  <c r="CK49" i="22"/>
  <c r="DI49" i="22"/>
  <c r="CH67" i="22"/>
  <c r="DF67" i="22"/>
  <c r="CI150" i="22"/>
  <c r="DG150" i="22"/>
  <c r="CJ150" i="22"/>
  <c r="DH150" i="22"/>
  <c r="EK62" i="22"/>
  <c r="EK51" i="22"/>
  <c r="EK32" i="22"/>
  <c r="CS150" i="22"/>
  <c r="CQ111" i="22"/>
  <c r="BV150" i="22"/>
  <c r="ED150" i="22" s="1"/>
  <c r="CG150" i="22"/>
  <c r="DE150" i="22"/>
  <c r="EK116" i="22"/>
  <c r="EK115" i="22"/>
  <c r="FI83" i="22"/>
  <c r="FI53" i="22"/>
  <c r="FI48" i="22"/>
  <c r="FI82" i="22"/>
  <c r="FI119" i="22"/>
  <c r="BS45" i="22"/>
  <c r="CD128" i="22"/>
  <c r="DB128" i="22"/>
  <c r="BR61" i="22"/>
  <c r="BR74" i="22"/>
  <c r="DZ74" i="22" s="1"/>
  <c r="BR142" i="22"/>
  <c r="DZ142" i="22" s="1"/>
  <c r="BR131" i="22"/>
  <c r="BR143" i="22"/>
  <c r="EW128" i="22"/>
  <c r="DW111" i="22"/>
  <c r="EK78" i="22"/>
  <c r="EK149" i="22"/>
  <c r="EK87" i="22"/>
  <c r="EK151" i="22"/>
  <c r="EK86" i="22"/>
  <c r="EK77" i="22"/>
  <c r="EK93" i="22"/>
  <c r="EK131" i="22"/>
  <c r="EK122" i="22"/>
  <c r="EK80" i="22"/>
  <c r="EK140" i="22"/>
  <c r="FI71" i="22"/>
  <c r="FI132" i="22"/>
  <c r="FI45" i="22"/>
  <c r="EK144" i="22"/>
  <c r="EK54" i="22"/>
  <c r="DW143" i="22"/>
  <c r="DW66" i="22"/>
  <c r="DW84" i="22"/>
  <c r="DW90" i="22"/>
  <c r="EW73" i="22"/>
  <c r="EK101" i="22"/>
  <c r="EW146" i="22"/>
  <c r="EW68" i="22"/>
  <c r="EW44" i="22"/>
  <c r="EW53" i="22"/>
  <c r="EK139" i="22"/>
  <c r="FI49" i="22"/>
  <c r="FI110" i="22"/>
  <c r="FI87" i="22"/>
  <c r="FI79" i="22"/>
  <c r="FI56" i="22"/>
  <c r="EW25" i="22"/>
  <c r="EK129" i="22"/>
  <c r="EW114" i="22"/>
  <c r="FI148" i="22"/>
  <c r="CI88" i="22"/>
  <c r="DG88" i="22"/>
  <c r="CL125" i="22"/>
  <c r="DJ125" i="22"/>
  <c r="CJ48" i="22"/>
  <c r="DH48" i="22"/>
  <c r="CD102" i="22"/>
  <c r="DB102" i="22"/>
  <c r="CE50" i="22"/>
  <c r="DC50" i="22"/>
  <c r="CG41" i="22"/>
  <c r="DE41" i="22"/>
  <c r="CH100" i="22"/>
  <c r="DF100" i="22"/>
  <c r="CK110" i="22"/>
  <c r="DI110" i="22"/>
  <c r="CI77" i="22"/>
  <c r="DG77" i="22"/>
  <c r="CG120" i="22"/>
  <c r="DE120" i="22"/>
  <c r="CJ112" i="22"/>
  <c r="DH112" i="22"/>
  <c r="CD106" i="22"/>
  <c r="DB106" i="22"/>
  <c r="CD95" i="22"/>
  <c r="DB95" i="22"/>
  <c r="CF110" i="22"/>
  <c r="DD110" i="22"/>
  <c r="CE83" i="22"/>
  <c r="DC83" i="22"/>
  <c r="CD97" i="22"/>
  <c r="DB97" i="22"/>
  <c r="CL121" i="22"/>
  <c r="DJ121" i="22"/>
  <c r="CL52" i="22"/>
  <c r="DJ52" i="22"/>
  <c r="CF127" i="22"/>
  <c r="DD127" i="22"/>
  <c r="EK124" i="22"/>
  <c r="EK94" i="22"/>
  <c r="EK39" i="22"/>
  <c r="EK135" i="22"/>
  <c r="BS150" i="22"/>
  <c r="CE150" i="22"/>
  <c r="DC150" i="22"/>
  <c r="DW65" i="22"/>
  <c r="DW88" i="22"/>
  <c r="DW76" i="22"/>
  <c r="DW121" i="22"/>
  <c r="DW131" i="22"/>
  <c r="EW62" i="22"/>
  <c r="EK64" i="22"/>
  <c r="EW70" i="22"/>
  <c r="EK136" i="22"/>
  <c r="EK41" i="22"/>
  <c r="EW66" i="22"/>
  <c r="DW63" i="22"/>
  <c r="EW120" i="22"/>
  <c r="EW39" i="22"/>
  <c r="EW105" i="22"/>
  <c r="EW48" i="22"/>
  <c r="EW142" i="22"/>
  <c r="EK119" i="22"/>
  <c r="DW145" i="22"/>
  <c r="DW96" i="22"/>
  <c r="DW104" i="22"/>
  <c r="DW103" i="22"/>
  <c r="EW126" i="22"/>
  <c r="EW43" i="22"/>
  <c r="EW51" i="22"/>
  <c r="EK108" i="22"/>
  <c r="CR150" i="22"/>
  <c r="CQ36" i="22"/>
  <c r="BQ152" i="22"/>
  <c r="BU35" i="22"/>
  <c r="CS35" i="22"/>
  <c r="G338" i="33" s="1"/>
  <c r="BR105" i="22"/>
  <c r="CP105" i="22"/>
  <c r="BR80" i="22"/>
  <c r="CP80" i="22"/>
  <c r="BT61" i="22"/>
  <c r="CR61" i="22"/>
  <c r="BS132" i="22"/>
  <c r="CQ132" i="22"/>
  <c r="BR83" i="22"/>
  <c r="CP83" i="22"/>
  <c r="BX81" i="22"/>
  <c r="CV81" i="22"/>
  <c r="BV116" i="22"/>
  <c r="CT116" i="22"/>
  <c r="BU39" i="22"/>
  <c r="CS39" i="22"/>
  <c r="BR77" i="22"/>
  <c r="CP77" i="22"/>
  <c r="BR72" i="22"/>
  <c r="CP72" i="22"/>
  <c r="BT110" i="22"/>
  <c r="CR110" i="22"/>
  <c r="BR121" i="22"/>
  <c r="CP121" i="22"/>
  <c r="BV48" i="22"/>
  <c r="CT48" i="22"/>
  <c r="BR98" i="22"/>
  <c r="CP98" i="22"/>
  <c r="BT141" i="22"/>
  <c r="CR141" i="22"/>
  <c r="BW122" i="22"/>
  <c r="CU122" i="22"/>
  <c r="BX100" i="22"/>
  <c r="CV100" i="22"/>
  <c r="BU74" i="22"/>
  <c r="CS74" i="22"/>
  <c r="BV93" i="22"/>
  <c r="CT93" i="22"/>
  <c r="BX144" i="22"/>
  <c r="CV144" i="22"/>
  <c r="BY95" i="22"/>
  <c r="CW95" i="22"/>
  <c r="BR62" i="22"/>
  <c r="CP62" i="22"/>
  <c r="BY109" i="22"/>
  <c r="CW109" i="22"/>
  <c r="BY146" i="22"/>
  <c r="CW146" i="22"/>
  <c r="BW135" i="22"/>
  <c r="CU135" i="22"/>
  <c r="BS139" i="22"/>
  <c r="CQ139" i="22"/>
  <c r="BU94" i="22"/>
  <c r="CS94" i="22"/>
  <c r="BU151" i="22"/>
  <c r="CS151" i="22"/>
  <c r="BU60" i="22"/>
  <c r="CS60" i="22"/>
  <c r="BY121" i="22"/>
  <c r="CW121" i="22"/>
  <c r="BV98" i="22"/>
  <c r="CT98" i="22"/>
  <c r="BZ149" i="22"/>
  <c r="CX149" i="22"/>
  <c r="BY81" i="22"/>
  <c r="CW81" i="22"/>
  <c r="BT116" i="22"/>
  <c r="CR116" i="22"/>
  <c r="BR110" i="22"/>
  <c r="CP110" i="22"/>
  <c r="BV54" i="22"/>
  <c r="CT54" i="22"/>
  <c r="BX77" i="22"/>
  <c r="CV77" i="22"/>
  <c r="BU49" i="22"/>
  <c r="CS49" i="22"/>
  <c r="BV142" i="22"/>
  <c r="CT142" i="22"/>
  <c r="BS42" i="22"/>
  <c r="CQ42" i="22"/>
  <c r="BY73" i="22"/>
  <c r="CW73" i="22"/>
  <c r="BU147" i="22"/>
  <c r="CS147" i="22"/>
  <c r="BX102" i="22"/>
  <c r="CV102" i="22"/>
  <c r="BV134" i="22"/>
  <c r="CT134" i="22"/>
  <c r="BR107" i="22"/>
  <c r="CP107" i="22"/>
  <c r="BT111" i="22"/>
  <c r="CR111" i="22"/>
  <c r="BS113" i="22"/>
  <c r="CQ113" i="22"/>
  <c r="BR88" i="22"/>
  <c r="CP88" i="22"/>
  <c r="BT78" i="22"/>
  <c r="CR78" i="22"/>
  <c r="BY144" i="22"/>
  <c r="CW144" i="22"/>
  <c r="BV76" i="22"/>
  <c r="CT76" i="22"/>
  <c r="BW52" i="22"/>
  <c r="CU52" i="22"/>
  <c r="BR115" i="22"/>
  <c r="CP115" i="22"/>
  <c r="BX69" i="22"/>
  <c r="CV69" i="22"/>
  <c r="BW70" i="22"/>
  <c r="CU70" i="22"/>
  <c r="BU50" i="22"/>
  <c r="CS50" i="22"/>
  <c r="BX38" i="22"/>
  <c r="CV38" i="22"/>
  <c r="BV91" i="22"/>
  <c r="CT91" i="22"/>
  <c r="BY90" i="22"/>
  <c r="CW90" i="22"/>
  <c r="BZ120" i="22"/>
  <c r="CX120" i="22"/>
  <c r="BV129" i="22"/>
  <c r="CT129" i="22"/>
  <c r="BV89" i="22"/>
  <c r="CT89" i="22"/>
  <c r="BT51" i="22"/>
  <c r="CR51" i="22"/>
  <c r="BR84" i="22"/>
  <c r="CP84" i="22"/>
  <c r="BU92" i="22"/>
  <c r="CS92" i="22"/>
  <c r="BV135" i="22"/>
  <c r="CT135" i="22"/>
  <c r="BZ74" i="22"/>
  <c r="CX74" i="22"/>
  <c r="BW151" i="22"/>
  <c r="CU151" i="22"/>
  <c r="BU121" i="22"/>
  <c r="CS121" i="22"/>
  <c r="BZ92" i="22"/>
  <c r="CX92" i="22"/>
  <c r="BZ60" i="22"/>
  <c r="CX60" i="22"/>
  <c r="BW73" i="22"/>
  <c r="CU73" i="22"/>
  <c r="BU55" i="22"/>
  <c r="CS55" i="22"/>
  <c r="BY118" i="22"/>
  <c r="CW118" i="22"/>
  <c r="BR114" i="22"/>
  <c r="CP114" i="22"/>
  <c r="BT126" i="22"/>
  <c r="CR126" i="22"/>
  <c r="BY147" i="22"/>
  <c r="CW147" i="22"/>
  <c r="BV110" i="22"/>
  <c r="CT110" i="22"/>
  <c r="BW134" i="22"/>
  <c r="CU134" i="22"/>
  <c r="BZ109" i="22"/>
  <c r="CX109" i="22"/>
  <c r="BW119" i="22"/>
  <c r="CU119" i="22"/>
  <c r="BZ137" i="22"/>
  <c r="CX137" i="22"/>
  <c r="BY108" i="22"/>
  <c r="CW108" i="22"/>
  <c r="BV83" i="22"/>
  <c r="CT83" i="22"/>
  <c r="BU37" i="22"/>
  <c r="CS37" i="22"/>
  <c r="BU127" i="22"/>
  <c r="CS127" i="22"/>
  <c r="BY34" i="22"/>
  <c r="CW34" i="22"/>
  <c r="BY45" i="22"/>
  <c r="CW45" i="22"/>
  <c r="BZ67" i="22"/>
  <c r="CX67" i="22"/>
  <c r="BW80" i="22"/>
  <c r="CU80" i="22"/>
  <c r="BV126" i="22"/>
  <c r="CT126" i="22"/>
  <c r="BY35" i="22"/>
  <c r="CW35" i="22"/>
  <c r="K338" i="33" s="1"/>
  <c r="BX45" i="22"/>
  <c r="CV45" i="22"/>
  <c r="BZ114" i="22"/>
  <c r="CX114" i="22"/>
  <c r="BT105" i="22"/>
  <c r="CR105" i="22"/>
  <c r="BU80" i="22"/>
  <c r="CS80" i="22"/>
  <c r="BZ73" i="22"/>
  <c r="CX73" i="22"/>
  <c r="BV106" i="22"/>
  <c r="CT106" i="22"/>
  <c r="BZ111" i="22"/>
  <c r="CX111" i="22"/>
  <c r="BY57" i="22"/>
  <c r="CW57" i="22"/>
  <c r="BU144" i="22"/>
  <c r="CS144" i="22"/>
  <c r="BT101" i="22"/>
  <c r="CR101" i="22"/>
  <c r="BY125" i="22"/>
  <c r="CW125" i="22"/>
  <c r="BX151" i="22"/>
  <c r="CV151" i="22"/>
  <c r="BS116" i="22"/>
  <c r="CQ116" i="22"/>
  <c r="BV86" i="22"/>
  <c r="CT86" i="22"/>
  <c r="BV130" i="22"/>
  <c r="CT130" i="22"/>
  <c r="BW47" i="22"/>
  <c r="CU47" i="22"/>
  <c r="BT71" i="22"/>
  <c r="CR71" i="22"/>
  <c r="BW59" i="22"/>
  <c r="CU59" i="22"/>
  <c r="BW69" i="22"/>
  <c r="CU69" i="22"/>
  <c r="BX51" i="22"/>
  <c r="CV51" i="22"/>
  <c r="BV96" i="22"/>
  <c r="CT96" i="22"/>
  <c r="BR122" i="22"/>
  <c r="CP122" i="22"/>
  <c r="BT108" i="22"/>
  <c r="CR108" i="22"/>
  <c r="BV121" i="22"/>
  <c r="CT121" i="22"/>
  <c r="BW115" i="22"/>
  <c r="CU115" i="22"/>
  <c r="BZ32" i="22"/>
  <c r="CX32" i="22"/>
  <c r="BU56" i="22"/>
  <c r="CS56" i="22"/>
  <c r="BV140" i="22"/>
  <c r="CT140" i="22"/>
  <c r="BR26" i="22"/>
  <c r="CP26" i="22"/>
  <c r="BS58" i="22"/>
  <c r="CQ58" i="22"/>
  <c r="BU82" i="22"/>
  <c r="CS82" i="22"/>
  <c r="BT98" i="22"/>
  <c r="CR98" i="22"/>
  <c r="BT142" i="22"/>
  <c r="CR142" i="22"/>
  <c r="BZ63" i="22"/>
  <c r="CX63" i="22"/>
  <c r="BW36" i="22"/>
  <c r="CU36" i="22"/>
  <c r="BU36" i="22"/>
  <c r="CS36" i="22"/>
  <c r="BV32" i="22"/>
  <c r="CT32" i="22"/>
  <c r="BZ39" i="22"/>
  <c r="CX39" i="22"/>
  <c r="BV85" i="22"/>
  <c r="CT85" i="22"/>
  <c r="BY127" i="22"/>
  <c r="CW127" i="22"/>
  <c r="BT57" i="22"/>
  <c r="CR57" i="22"/>
  <c r="BT122" i="22"/>
  <c r="CR122" i="22"/>
  <c r="BV104" i="22"/>
  <c r="CT104" i="22"/>
  <c r="BS50" i="22"/>
  <c r="CQ50" i="22"/>
  <c r="BX54" i="22"/>
  <c r="CV54" i="22"/>
  <c r="BV100" i="22"/>
  <c r="CT100" i="22"/>
  <c r="BS74" i="22"/>
  <c r="CQ74" i="22"/>
  <c r="BT76" i="22"/>
  <c r="CR76" i="22"/>
  <c r="BX93" i="22"/>
  <c r="CV93" i="22"/>
  <c r="BT48" i="22"/>
  <c r="CR48" i="22"/>
  <c r="BZ131" i="22"/>
  <c r="CX131" i="22"/>
  <c r="BZ106" i="22"/>
  <c r="CX106" i="22"/>
  <c r="BV144" i="22"/>
  <c r="CT144" i="22"/>
  <c r="BY68" i="22"/>
  <c r="CW68" i="22"/>
  <c r="BR95" i="22"/>
  <c r="CP95" i="22"/>
  <c r="BT95" i="22"/>
  <c r="CR95" i="22"/>
  <c r="BT62" i="22"/>
  <c r="CR62" i="22"/>
  <c r="BW65" i="22"/>
  <c r="CU65" i="22"/>
  <c r="BV109" i="22"/>
  <c r="CT109" i="22"/>
  <c r="BT109" i="22"/>
  <c r="CR109" i="22"/>
  <c r="BW146" i="22"/>
  <c r="CU146" i="22"/>
  <c r="BT143" i="22"/>
  <c r="CR143" i="22"/>
  <c r="BU59" i="22"/>
  <c r="CS59" i="22"/>
  <c r="BW138" i="22"/>
  <c r="CU138" i="22"/>
  <c r="BY138" i="22"/>
  <c r="CW138" i="22"/>
  <c r="BR135" i="22"/>
  <c r="CP135" i="22"/>
  <c r="BT137" i="22"/>
  <c r="CR137" i="22"/>
  <c r="BV75" i="22"/>
  <c r="CT75" i="22"/>
  <c r="BX139" i="22"/>
  <c r="CV139" i="22"/>
  <c r="BV118" i="22"/>
  <c r="CT118" i="22"/>
  <c r="BU136" i="22"/>
  <c r="CS136" i="22"/>
  <c r="BZ94" i="22"/>
  <c r="CX94" i="22"/>
  <c r="BR101" i="22"/>
  <c r="CP101" i="22"/>
  <c r="BY54" i="22"/>
  <c r="CW54" i="22"/>
  <c r="BS138" i="22"/>
  <c r="CQ138" i="22"/>
  <c r="BT103" i="22"/>
  <c r="CR103" i="22"/>
  <c r="BZ44" i="22"/>
  <c r="CX44" i="22"/>
  <c r="BS46" i="22"/>
  <c r="CQ46" i="22"/>
  <c r="BV53" i="22"/>
  <c r="CT53" i="22"/>
  <c r="H286" i="33" s="1"/>
  <c r="BX135" i="22"/>
  <c r="CV135" i="22"/>
  <c r="BZ96" i="22"/>
  <c r="CX96" i="22"/>
  <c r="BX80" i="22"/>
  <c r="CV80" i="22"/>
  <c r="BR133" i="22"/>
  <c r="CP133" i="22"/>
  <c r="BR112" i="22"/>
  <c r="CP112" i="22"/>
  <c r="BS66" i="22"/>
  <c r="CQ66" i="22"/>
  <c r="BZ82" i="22"/>
  <c r="CX82" i="22"/>
  <c r="BS134" i="22"/>
  <c r="CQ134" i="22"/>
  <c r="BX63" i="22"/>
  <c r="CV63" i="22"/>
  <c r="BS52" i="22"/>
  <c r="CQ52" i="22"/>
  <c r="BS40" i="22"/>
  <c r="CQ40" i="22"/>
  <c r="BV43" i="22"/>
  <c r="CT43" i="22"/>
  <c r="BS43" i="22"/>
  <c r="CQ43" i="22"/>
  <c r="BV60" i="22"/>
  <c r="CT60" i="22"/>
  <c r="BR145" i="22"/>
  <c r="CP145" i="22"/>
  <c r="BT49" i="22"/>
  <c r="CR49" i="22"/>
  <c r="BY41" i="22"/>
  <c r="CW41" i="22"/>
  <c r="BX41" i="22"/>
  <c r="CV41" i="22"/>
  <c r="BX149" i="22"/>
  <c r="CV149" i="22"/>
  <c r="BZ72" i="22"/>
  <c r="CX72" i="22"/>
  <c r="BZ125" i="22"/>
  <c r="CX125" i="22"/>
  <c r="BS71" i="22"/>
  <c r="CQ71" i="22"/>
  <c r="BV81" i="22"/>
  <c r="CT81" i="22"/>
  <c r="BZ108" i="22"/>
  <c r="CX108" i="22"/>
  <c r="BW116" i="22"/>
  <c r="CU116" i="22"/>
  <c r="BS110" i="22"/>
  <c r="CQ110" i="22"/>
  <c r="BT147" i="22"/>
  <c r="CR147" i="22"/>
  <c r="BZ64" i="22"/>
  <c r="CX64" i="22"/>
  <c r="BS101" i="22"/>
  <c r="CQ101" i="22"/>
  <c r="BZ151" i="22"/>
  <c r="CX151" i="22"/>
  <c r="BZ86" i="22"/>
  <c r="CX86" i="22"/>
  <c r="BZ43" i="22"/>
  <c r="CX43" i="22"/>
  <c r="BU68" i="22"/>
  <c r="CS68" i="22"/>
  <c r="BW113" i="22"/>
  <c r="CU113" i="22"/>
  <c r="BU46" i="22"/>
  <c r="CS46" i="22"/>
  <c r="BW53" i="22"/>
  <c r="CU53" i="22"/>
  <c r="I286" i="33" s="1"/>
  <c r="BT131" i="22"/>
  <c r="CR131" i="22"/>
  <c r="BS133" i="22"/>
  <c r="CQ133" i="22"/>
  <c r="BS56" i="22"/>
  <c r="CQ56" i="22"/>
  <c r="BW66" i="22"/>
  <c r="CU66" i="22"/>
  <c r="BY98" i="22"/>
  <c r="CW98" i="22"/>
  <c r="BV119" i="22"/>
  <c r="CT119" i="22"/>
  <c r="BY42" i="22"/>
  <c r="CW42" i="22"/>
  <c r="BU29" i="22"/>
  <c r="G791" i="33" s="1"/>
  <c r="CS29" i="22"/>
  <c r="G790" i="33" s="1"/>
  <c r="BS33" i="22"/>
  <c r="CQ33" i="22"/>
  <c r="E876" i="33" s="1"/>
  <c r="BT73" i="22"/>
  <c r="CR73" i="22"/>
  <c r="BY83" i="22"/>
  <c r="CW83" i="22"/>
  <c r="BZ77" i="22"/>
  <c r="CX77" i="22"/>
  <c r="BU101" i="22"/>
  <c r="CS101" i="22"/>
  <c r="BT86" i="22"/>
  <c r="CR86" i="22"/>
  <c r="BZ47" i="22"/>
  <c r="CX47" i="22"/>
  <c r="BY55" i="22"/>
  <c r="CW55" i="22"/>
  <c r="BS97" i="22"/>
  <c r="CQ97" i="22"/>
  <c r="BU97" i="22"/>
  <c r="CS97" i="22"/>
  <c r="BZ103" i="22"/>
  <c r="CX103" i="22"/>
  <c r="BX147" i="22"/>
  <c r="CV147" i="22"/>
  <c r="BU111" i="22"/>
  <c r="CS111" i="22"/>
  <c r="BS87" i="22"/>
  <c r="CQ87" i="22"/>
  <c r="BU53" i="22"/>
  <c r="CS53" i="22"/>
  <c r="G286" i="33" s="1"/>
  <c r="BW133" i="22"/>
  <c r="CU133" i="22"/>
  <c r="BY58" i="22"/>
  <c r="CW58" i="22"/>
  <c r="BZ87" i="22"/>
  <c r="CX87" i="22"/>
  <c r="BX58" i="22"/>
  <c r="CV58" i="22"/>
  <c r="BT133" i="22"/>
  <c r="CR133" i="22"/>
  <c r="BY134" i="22"/>
  <c r="CW134" i="22"/>
  <c r="BZ102" i="22"/>
  <c r="CX102" i="22"/>
  <c r="BX107" i="22"/>
  <c r="CV107" i="22"/>
  <c r="BX111" i="22"/>
  <c r="CV111" i="22"/>
  <c r="BY113" i="22"/>
  <c r="CW113" i="22"/>
  <c r="BY88" i="22"/>
  <c r="CW88" i="22"/>
  <c r="BU129" i="22"/>
  <c r="CS129" i="22"/>
  <c r="BZ34" i="22"/>
  <c r="CX34" i="22"/>
  <c r="BS37" i="22"/>
  <c r="CQ37" i="22"/>
  <c r="E143" i="34" s="1"/>
  <c r="BY124" i="22"/>
  <c r="CW124" i="22"/>
  <c r="BV39" i="22"/>
  <c r="CT39" i="22"/>
  <c r="BT59" i="22"/>
  <c r="CR59" i="22"/>
  <c r="BU128" i="22"/>
  <c r="CS128" i="22"/>
  <c r="BT37" i="22"/>
  <c r="CR37" i="22"/>
  <c r="BZ52" i="22"/>
  <c r="CX52" i="22"/>
  <c r="BW117" i="22"/>
  <c r="CU117" i="22"/>
  <c r="BX117" i="22"/>
  <c r="CV117" i="22"/>
  <c r="BZ115" i="22"/>
  <c r="CX115" i="22"/>
  <c r="BT99" i="22"/>
  <c r="CR99" i="22"/>
  <c r="BX78" i="22"/>
  <c r="CV78" i="22"/>
  <c r="BS78" i="22"/>
  <c r="CQ78" i="22"/>
  <c r="BZ69" i="22"/>
  <c r="CX69" i="22"/>
  <c r="BS119" i="22"/>
  <c r="CQ119" i="22"/>
  <c r="BZ112" i="22"/>
  <c r="CX112" i="22"/>
  <c r="BR38" i="22"/>
  <c r="CP38" i="22"/>
  <c r="BV92" i="22"/>
  <c r="CT92" i="22"/>
  <c r="BT94" i="22"/>
  <c r="CR94" i="22"/>
  <c r="BV136" i="22"/>
  <c r="CT136" i="22"/>
  <c r="BV69" i="22"/>
  <c r="CT69" i="22"/>
  <c r="BZ66" i="22"/>
  <c r="CX66" i="22"/>
  <c r="BV44" i="22"/>
  <c r="CT44" i="22"/>
  <c r="BZ38" i="22"/>
  <c r="CX38" i="22"/>
  <c r="BU98" i="22"/>
  <c r="CS98" i="22"/>
  <c r="BW91" i="22"/>
  <c r="CU91" i="22"/>
  <c r="BY91" i="22"/>
  <c r="CW91" i="22"/>
  <c r="BU148" i="22"/>
  <c r="CS148" i="22"/>
  <c r="BV46" i="22"/>
  <c r="CT46" i="22"/>
  <c r="BW90" i="22"/>
  <c r="CU90" i="22"/>
  <c r="BV79" i="22"/>
  <c r="CT79" i="22"/>
  <c r="BU120" i="22"/>
  <c r="CS120" i="22"/>
  <c r="BW129" i="22"/>
  <c r="CU129" i="22"/>
  <c r="BS64" i="22"/>
  <c r="CQ64" i="22"/>
  <c r="BX89" i="22"/>
  <c r="CV89" i="22"/>
  <c r="BV51" i="22"/>
  <c r="CT51" i="22"/>
  <c r="BT84" i="22"/>
  <c r="CR84" i="22"/>
  <c r="BS84" i="22"/>
  <c r="CQ84" i="22"/>
  <c r="BZ132" i="22"/>
  <c r="CX132" i="22"/>
  <c r="BR124" i="22"/>
  <c r="CP124" i="22"/>
  <c r="BU76" i="22"/>
  <c r="CS76" i="22"/>
  <c r="BZ110" i="22"/>
  <c r="CX110" i="22"/>
  <c r="BX121" i="22"/>
  <c r="CV121" i="22"/>
  <c r="BX140" i="22"/>
  <c r="CV140" i="22"/>
  <c r="BR134" i="22"/>
  <c r="CP134" i="22"/>
  <c r="BX61" i="22"/>
  <c r="CV61" i="22"/>
  <c r="BV61" i="22"/>
  <c r="CT61" i="22"/>
  <c r="BT151" i="22"/>
  <c r="CR151" i="22"/>
  <c r="BW56" i="22"/>
  <c r="CU56" i="22"/>
  <c r="BS121" i="22"/>
  <c r="CQ121" i="22"/>
  <c r="BY96" i="22"/>
  <c r="CW96" i="22"/>
  <c r="BX124" i="22"/>
  <c r="CV124" i="22"/>
  <c r="BT53" i="22"/>
  <c r="CR53" i="22"/>
  <c r="BV55" i="22"/>
  <c r="CT55" i="22"/>
  <c r="BW32" i="22"/>
  <c r="CU32" i="22"/>
  <c r="BW39" i="22"/>
  <c r="CU39" i="22"/>
  <c r="BX85" i="22"/>
  <c r="CV85" i="22"/>
  <c r="BV148" i="22"/>
  <c r="CT148" i="22"/>
  <c r="BU83" i="22"/>
  <c r="CS83" i="22"/>
  <c r="BZ104" i="22"/>
  <c r="CX104" i="22"/>
  <c r="BU72" i="22"/>
  <c r="CS72" i="22"/>
  <c r="BV146" i="22"/>
  <c r="CT146" i="22"/>
  <c r="BZ84" i="22"/>
  <c r="CX84" i="22"/>
  <c r="BU116" i="22"/>
  <c r="CS116" i="22"/>
  <c r="BX136" i="22"/>
  <c r="CV136" i="22"/>
  <c r="BR35" i="22"/>
  <c r="CP35" i="22"/>
  <c r="D338" i="33" s="1"/>
  <c r="BT85" i="22"/>
  <c r="CR85" i="22"/>
  <c r="BZ35" i="22"/>
  <c r="CX35" i="22"/>
  <c r="L338" i="33" s="1"/>
  <c r="BX34" i="22"/>
  <c r="CV34" i="22"/>
  <c r="BT66" i="22"/>
  <c r="CR66" i="22"/>
  <c r="BW50" i="22"/>
  <c r="CU50" i="22"/>
  <c r="BV68" i="22"/>
  <c r="CT68" i="22"/>
  <c r="BY76" i="22"/>
  <c r="CW76" i="22"/>
  <c r="BY131" i="22"/>
  <c r="CW131" i="22"/>
  <c r="BW102" i="22"/>
  <c r="CU102" i="22"/>
  <c r="BV139" i="22"/>
  <c r="CT139" i="22"/>
  <c r="BZ129" i="22"/>
  <c r="CX129" i="22"/>
  <c r="BW103" i="22"/>
  <c r="CU103" i="22"/>
  <c r="BV97" i="22"/>
  <c r="CT97" i="22"/>
  <c r="BU135" i="22"/>
  <c r="CS135" i="22"/>
  <c r="BS75" i="22"/>
  <c r="CQ75" i="22"/>
  <c r="BV64" i="22"/>
  <c r="CT64" i="22"/>
  <c r="BU118" i="22"/>
  <c r="CS118" i="22"/>
  <c r="BS142" i="22"/>
  <c r="CQ142" i="22"/>
  <c r="BS54" i="22"/>
  <c r="CQ54" i="22"/>
  <c r="BS145" i="22"/>
  <c r="CQ145" i="22"/>
  <c r="BY132" i="22"/>
  <c r="CW132" i="22"/>
  <c r="BU26" i="22"/>
  <c r="CS26" i="22"/>
  <c r="BX79" i="22"/>
  <c r="CV79" i="22"/>
  <c r="BZ118" i="22"/>
  <c r="CX118" i="22"/>
  <c r="BS26" i="22"/>
  <c r="CQ26" i="22"/>
  <c r="BU149" i="22"/>
  <c r="CS149" i="22"/>
  <c r="BX36" i="22"/>
  <c r="CV36" i="22"/>
  <c r="BV41" i="22"/>
  <c r="CT41" i="22"/>
  <c r="BY70" i="22"/>
  <c r="CW70" i="22"/>
  <c r="BS122" i="22"/>
  <c r="CQ122" i="22"/>
  <c r="BS112" i="22"/>
  <c r="CQ112" i="22"/>
  <c r="BY39" i="22"/>
  <c r="CW39" i="22"/>
  <c r="BX105" i="22"/>
  <c r="CV105" i="22"/>
  <c r="BR45" i="22"/>
  <c r="CP45" i="22"/>
  <c r="BS100" i="22"/>
  <c r="CQ100" i="22"/>
  <c r="BU44" i="22"/>
  <c r="CS44" i="22"/>
  <c r="BW109" i="22"/>
  <c r="CU109" i="22"/>
  <c r="BW150" i="22"/>
  <c r="CU150" i="22"/>
  <c r="BU42" i="22"/>
  <c r="CS42" i="22"/>
  <c r="BT114" i="22"/>
  <c r="CR114" i="22"/>
  <c r="BW35" i="22"/>
  <c r="CU35" i="22"/>
  <c r="I338" i="33" s="1"/>
  <c r="BW67" i="22"/>
  <c r="CU67" i="22"/>
  <c r="BV78" i="22"/>
  <c r="CT78" i="22"/>
  <c r="BZ37" i="22"/>
  <c r="CX37" i="22"/>
  <c r="BW120" i="22"/>
  <c r="CU120" i="22"/>
  <c r="BX125" i="22"/>
  <c r="CV125" i="22"/>
  <c r="BT54" i="22"/>
  <c r="CR54" i="22"/>
  <c r="BS136" i="22"/>
  <c r="CQ136" i="22"/>
  <c r="BR49" i="22"/>
  <c r="CP49" i="22"/>
  <c r="BZ135" i="22"/>
  <c r="CX135" i="22"/>
  <c r="BT139" i="22"/>
  <c r="CR139" i="22"/>
  <c r="BV74" i="22"/>
  <c r="CT74" i="22"/>
  <c r="BZ36" i="22"/>
  <c r="CX36" i="22"/>
  <c r="BS32" i="22"/>
  <c r="CQ32" i="22"/>
  <c r="BZ85" i="22"/>
  <c r="CX85" i="22"/>
  <c r="BX57" i="22"/>
  <c r="CV57" i="22"/>
  <c r="BX104" i="22"/>
  <c r="CV104" i="22"/>
  <c r="BR104" i="22"/>
  <c r="CP104" i="22"/>
  <c r="BR100" i="22"/>
  <c r="CP100" i="22"/>
  <c r="BY142" i="22"/>
  <c r="CW142" i="22"/>
  <c r="BU106" i="22"/>
  <c r="CS106" i="22"/>
  <c r="BW95" i="22"/>
  <c r="CU95" i="22"/>
  <c r="BS109" i="22"/>
  <c r="CQ109" i="22"/>
  <c r="BY59" i="22"/>
  <c r="CW59" i="22"/>
  <c r="BY137" i="22"/>
  <c r="CW137" i="22"/>
  <c r="BX75" i="22"/>
  <c r="CV75" i="22"/>
  <c r="BW118" i="22"/>
  <c r="CU118" i="22"/>
  <c r="BR136" i="22"/>
  <c r="CP136" i="22"/>
  <c r="BX101" i="22"/>
  <c r="CV101" i="22"/>
  <c r="BZ42" i="22"/>
  <c r="CX42" i="22"/>
  <c r="BR43" i="22"/>
  <c r="CP43" i="22"/>
  <c r="BT58" i="22"/>
  <c r="CR58" i="22"/>
  <c r="BY52" i="22"/>
  <c r="CW52" i="22"/>
  <c r="BR40" i="22"/>
  <c r="CP40" i="22"/>
  <c r="BR60" i="22"/>
  <c r="CP60" i="22"/>
  <c r="BW49" i="22"/>
  <c r="CU49" i="22"/>
  <c r="BR71" i="22"/>
  <c r="CP71" i="22"/>
  <c r="BV108" i="22"/>
  <c r="CT108" i="22"/>
  <c r="BZ29" i="22"/>
  <c r="L791" i="33" s="1"/>
  <c r="CX29" i="22"/>
  <c r="L790" i="33" s="1"/>
  <c r="BZ121" i="22"/>
  <c r="CX121" i="22"/>
  <c r="BZ58" i="22"/>
  <c r="CX58" i="22"/>
  <c r="BY128" i="22"/>
  <c r="CW128" i="22"/>
  <c r="BU33" i="22"/>
  <c r="CS33" i="22"/>
  <c r="G876" i="33" s="1"/>
  <c r="BW83" i="22"/>
  <c r="CU83" i="22"/>
  <c r="BZ101" i="22"/>
  <c r="CX101" i="22"/>
  <c r="BW86" i="22"/>
  <c r="CU86" i="22"/>
  <c r="BR140" i="22"/>
  <c r="CP140" i="22"/>
  <c r="BZ88" i="22"/>
  <c r="CX88" i="22"/>
  <c r="BW87" i="22"/>
  <c r="CU87" i="22"/>
  <c r="BW58" i="22"/>
  <c r="CU58" i="22"/>
  <c r="BU102" i="22"/>
  <c r="CS102" i="22"/>
  <c r="BR92" i="22"/>
  <c r="CP92" i="22"/>
  <c r="BY94" i="22"/>
  <c r="CW94" i="22"/>
  <c r="BY37" i="22"/>
  <c r="CW37" i="22"/>
  <c r="BY99" i="22"/>
  <c r="CW99" i="22"/>
  <c r="BR78" i="22"/>
  <c r="CP78" i="22"/>
  <c r="BX73" i="22"/>
  <c r="CV73" i="22"/>
  <c r="BT120" i="22"/>
  <c r="CR120" i="22"/>
  <c r="BZ59" i="22"/>
  <c r="CX59" i="22"/>
  <c r="BW46" i="22"/>
  <c r="CU46" i="22"/>
  <c r="BU64" i="22"/>
  <c r="CS64" i="22"/>
  <c r="BZ124" i="22"/>
  <c r="CX124" i="22"/>
  <c r="BS53" i="22"/>
  <c r="CQ53" i="22"/>
  <c r="E286" i="33" s="1"/>
  <c r="BT80" i="22"/>
  <c r="CR80" i="22"/>
  <c r="BV33" i="22"/>
  <c r="CT33" i="22"/>
  <c r="H876" i="33" s="1"/>
  <c r="BY100" i="22"/>
  <c r="CW100" i="22"/>
  <c r="BZ136" i="22"/>
  <c r="CX136" i="22"/>
  <c r="BV114" i="22"/>
  <c r="CT114" i="22"/>
  <c r="BT132" i="22"/>
  <c r="CR132" i="22"/>
  <c r="BV77" i="22"/>
  <c r="CT77" i="22"/>
  <c r="BT63" i="22"/>
  <c r="CR63" i="22"/>
  <c r="BR149" i="22"/>
  <c r="CP149" i="22"/>
  <c r="BR81" i="22"/>
  <c r="CP81" i="22"/>
  <c r="BZ50" i="22"/>
  <c r="CX50" i="22"/>
  <c r="BX48" i="22"/>
  <c r="CV48" i="22"/>
  <c r="BS80" i="22"/>
  <c r="CQ80" i="22"/>
  <c r="BV36" i="22"/>
  <c r="CT36" i="22"/>
  <c r="BS126" i="22"/>
  <c r="CQ126" i="22"/>
  <c r="BO150" i="22"/>
  <c r="BS34" i="22"/>
  <c r="CQ34" i="22"/>
  <c r="BT70" i="22"/>
  <c r="CR70" i="22"/>
  <c r="BT67" i="22"/>
  <c r="CR67" i="22"/>
  <c r="BY80" i="22"/>
  <c r="CW80" i="22"/>
  <c r="BW126" i="22"/>
  <c r="CU126" i="22"/>
  <c r="BV35" i="22"/>
  <c r="CT35" i="22"/>
  <c r="H338" i="33" s="1"/>
  <c r="BZ45" i="22"/>
  <c r="CX45" i="22"/>
  <c r="BY114" i="22"/>
  <c r="CW114" i="22"/>
  <c r="BY105" i="22"/>
  <c r="CW105" i="22"/>
  <c r="BR66" i="22"/>
  <c r="CP66" i="22"/>
  <c r="BS129" i="22"/>
  <c r="CQ129" i="22"/>
  <c r="BT38" i="22"/>
  <c r="CR38" i="22"/>
  <c r="BT33" i="22"/>
  <c r="CR33" i="22"/>
  <c r="F876" i="33" s="1"/>
  <c r="BS149" i="22"/>
  <c r="CQ149" i="22"/>
  <c r="BS102" i="22"/>
  <c r="CQ102" i="22"/>
  <c r="BW144" i="22"/>
  <c r="CU144" i="22"/>
  <c r="BV101" i="22"/>
  <c r="CT101" i="22"/>
  <c r="BX137" i="22"/>
  <c r="CV137" i="22"/>
  <c r="BS148" i="22"/>
  <c r="CQ148" i="22"/>
  <c r="BV94" i="22"/>
  <c r="CT94" i="22"/>
  <c r="BZ138" i="22"/>
  <c r="CX138" i="22"/>
  <c r="BX29" i="22"/>
  <c r="J791" i="33" s="1"/>
  <c r="CV29" i="22"/>
  <c r="J790" i="33" s="1"/>
  <c r="BV47" i="22"/>
  <c r="CT47" i="22"/>
  <c r="BY107" i="22"/>
  <c r="CW107" i="22"/>
  <c r="BY44" i="22"/>
  <c r="CW44" i="22"/>
  <c r="BZ46" i="22"/>
  <c r="CX46" i="22"/>
  <c r="BT41" i="22"/>
  <c r="CR41" i="22"/>
  <c r="BW85" i="22"/>
  <c r="CU85" i="22"/>
  <c r="BX99" i="22"/>
  <c r="CV99" i="22"/>
  <c r="BU96" i="22"/>
  <c r="CS96" i="22"/>
  <c r="BU122" i="22"/>
  <c r="CS122" i="22"/>
  <c r="BZ75" i="22"/>
  <c r="CX75" i="22"/>
  <c r="BZ80" i="22"/>
  <c r="CX80" i="22"/>
  <c r="BX133" i="22"/>
  <c r="CV133" i="22"/>
  <c r="BY143" i="22"/>
  <c r="CW143" i="22"/>
  <c r="BR36" i="22"/>
  <c r="CP36" i="22"/>
  <c r="BZ56" i="22"/>
  <c r="CX56" i="22"/>
  <c r="BZ140" i="22"/>
  <c r="CX140" i="22"/>
  <c r="BX26" i="22"/>
  <c r="CV26" i="22"/>
  <c r="BR58" i="22"/>
  <c r="CP58" i="22"/>
  <c r="BR82" i="22"/>
  <c r="CP82" i="22"/>
  <c r="BX134" i="22"/>
  <c r="CV134" i="22"/>
  <c r="BX119" i="22"/>
  <c r="CV119" i="22"/>
  <c r="BU52" i="22"/>
  <c r="CS52" i="22"/>
  <c r="BY36" i="22"/>
  <c r="CW36" i="22"/>
  <c r="BX32" i="22"/>
  <c r="CV32" i="22"/>
  <c r="BX39" i="22"/>
  <c r="CV39" i="22"/>
  <c r="BS85" i="22"/>
  <c r="CQ85" i="22"/>
  <c r="BY141" i="22"/>
  <c r="CW141" i="22"/>
  <c r="BZ127" i="22"/>
  <c r="CX127" i="22"/>
  <c r="BR127" i="22"/>
  <c r="CP127" i="22"/>
  <c r="BS57" i="22"/>
  <c r="CQ57" i="22"/>
  <c r="BY122" i="22"/>
  <c r="CW122" i="22"/>
  <c r="BV122" i="22"/>
  <c r="CT122" i="22"/>
  <c r="BT104" i="22"/>
  <c r="CR104" i="22"/>
  <c r="BY50" i="22"/>
  <c r="CW50" i="22"/>
  <c r="BZ54" i="22"/>
  <c r="CX54" i="22"/>
  <c r="BR54" i="22"/>
  <c r="CP54" i="22"/>
  <c r="BT100" i="22"/>
  <c r="CR100" i="22"/>
  <c r="BZ76" i="22"/>
  <c r="CX76" i="22"/>
  <c r="BW93" i="22"/>
  <c r="CU93" i="22"/>
  <c r="BZ48" i="22"/>
  <c r="CX48" i="22"/>
  <c r="BU131" i="22"/>
  <c r="CS131" i="22"/>
  <c r="BX106" i="22"/>
  <c r="CV106" i="22"/>
  <c r="BS144" i="22"/>
  <c r="CQ144" i="22"/>
  <c r="BT68" i="22"/>
  <c r="CR68" i="22"/>
  <c r="BX95" i="22"/>
  <c r="CV95" i="22"/>
  <c r="BZ62" i="22"/>
  <c r="CX62" i="22"/>
  <c r="BX65" i="22"/>
  <c r="CV65" i="22"/>
  <c r="BV65" i="22"/>
  <c r="CT65" i="22"/>
  <c r="BX109" i="22"/>
  <c r="CV109" i="22"/>
  <c r="BW63" i="22"/>
  <c r="CU63" i="22"/>
  <c r="BT146" i="22"/>
  <c r="CR146" i="22"/>
  <c r="BS143" i="22"/>
  <c r="CQ143" i="22"/>
  <c r="BS59" i="22"/>
  <c r="CQ59" i="22"/>
  <c r="BR138" i="22"/>
  <c r="CP138" i="22"/>
  <c r="BT138" i="22"/>
  <c r="CR138" i="22"/>
  <c r="BY135" i="22"/>
  <c r="CW135" i="22"/>
  <c r="BV137" i="22"/>
  <c r="CT137" i="22"/>
  <c r="BR75" i="22"/>
  <c r="CP75" i="22"/>
  <c r="BU75" i="22"/>
  <c r="CS75" i="22"/>
  <c r="BZ139" i="22"/>
  <c r="CX139" i="22"/>
  <c r="BS118" i="22"/>
  <c r="CQ118" i="22"/>
  <c r="BW136" i="22"/>
  <c r="CU136" i="22"/>
  <c r="BU91" i="22"/>
  <c r="CS91" i="22"/>
  <c r="BX84" i="22"/>
  <c r="CV84" i="22"/>
  <c r="BU70" i="22"/>
  <c r="CS70" i="22"/>
  <c r="BR103" i="22"/>
  <c r="CP103" i="22"/>
  <c r="BT77" i="22"/>
  <c r="CR77" i="22"/>
  <c r="BT107" i="22"/>
  <c r="CR107" i="22"/>
  <c r="BX72" i="22"/>
  <c r="CV72" i="22"/>
  <c r="BR69" i="22"/>
  <c r="CP69" i="22"/>
  <c r="BU110" i="22"/>
  <c r="CS110" i="22"/>
  <c r="BX97" i="22"/>
  <c r="CV97" i="22"/>
  <c r="BY133" i="22"/>
  <c r="CW133" i="22"/>
  <c r="BW140" i="22"/>
  <c r="CU140" i="22"/>
  <c r="BY66" i="22"/>
  <c r="CW66" i="22"/>
  <c r="BV90" i="22"/>
  <c r="CT90" i="22"/>
  <c r="BZ142" i="22"/>
  <c r="CX142" i="22"/>
  <c r="BW55" i="22"/>
  <c r="CU55" i="22"/>
  <c r="BZ119" i="22"/>
  <c r="CX119" i="22"/>
  <c r="BV40" i="22"/>
  <c r="CT40" i="22"/>
  <c r="BW26" i="22"/>
  <c r="CU26" i="22"/>
  <c r="BY43" i="22"/>
  <c r="CW43" i="22"/>
  <c r="BY60" i="22"/>
  <c r="CW60" i="22"/>
  <c r="BW60" i="22"/>
  <c r="CU60" i="22"/>
  <c r="BZ145" i="22"/>
  <c r="CX145" i="22"/>
  <c r="BZ49" i="22"/>
  <c r="CX49" i="22"/>
  <c r="BU41" i="22"/>
  <c r="CS41" i="22"/>
  <c r="BW149" i="22"/>
  <c r="CU149" i="22"/>
  <c r="BV72" i="22"/>
  <c r="CT72" i="22"/>
  <c r="BR125" i="22"/>
  <c r="CP125" i="22"/>
  <c r="BS130" i="22"/>
  <c r="CQ130" i="22"/>
  <c r="BV71" i="22"/>
  <c r="CT71" i="22"/>
  <c r="BS81" i="22"/>
  <c r="CQ81" i="22"/>
  <c r="BR132" i="22"/>
  <c r="CP132" i="22"/>
  <c r="BU108" i="22"/>
  <c r="CS108" i="22"/>
  <c r="BZ116" i="22"/>
  <c r="CX116" i="22"/>
  <c r="BX110" i="22"/>
  <c r="CV110" i="22"/>
  <c r="BT92" i="22"/>
  <c r="CR92" i="22"/>
  <c r="BY87" i="22"/>
  <c r="CW87" i="22"/>
  <c r="BV125" i="22"/>
  <c r="CT125" i="22"/>
  <c r="BY84" i="22"/>
  <c r="CW84" i="22"/>
  <c r="BY130" i="22"/>
  <c r="CW130" i="22"/>
  <c r="BU95" i="22"/>
  <c r="CS95" i="22"/>
  <c r="BX46" i="22"/>
  <c r="CV46" i="22"/>
  <c r="BR53" i="22"/>
  <c r="CP53" i="22"/>
  <c r="D286" i="33" s="1"/>
  <c r="BV88" i="22"/>
  <c r="CT88" i="22"/>
  <c r="BS79" i="22"/>
  <c r="CQ79" i="22"/>
  <c r="BS140" i="22"/>
  <c r="CQ140" i="22"/>
  <c r="BT74" i="22"/>
  <c r="CR74" i="22"/>
  <c r="BU134" i="22"/>
  <c r="CS134" i="22"/>
  <c r="BU119" i="22"/>
  <c r="CS119" i="22"/>
  <c r="BT42" i="22"/>
  <c r="CR42" i="22"/>
  <c r="BR29" i="22"/>
  <c r="D791" i="33" s="1"/>
  <c r="CP29" i="22"/>
  <c r="D790" i="33" s="1"/>
  <c r="BS29" i="22"/>
  <c r="E791" i="33" s="1"/>
  <c r="CQ29" i="22"/>
  <c r="E790" i="33" s="1"/>
  <c r="BX33" i="22"/>
  <c r="CV33" i="22"/>
  <c r="J876" i="33" s="1"/>
  <c r="BR73" i="22"/>
  <c r="CP73" i="22"/>
  <c r="BX83" i="22"/>
  <c r="CV83" i="22"/>
  <c r="BW77" i="22"/>
  <c r="CU77" i="22"/>
  <c r="BW101" i="22"/>
  <c r="CU101" i="22"/>
  <c r="BR123" i="22"/>
  <c r="CP123" i="22"/>
  <c r="BU86" i="22"/>
  <c r="CS86" i="22"/>
  <c r="BR86" i="22"/>
  <c r="CP86" i="22"/>
  <c r="BX47" i="22"/>
  <c r="CV47" i="22"/>
  <c r="BR55" i="22"/>
  <c r="CP55" i="22"/>
  <c r="BY97" i="22"/>
  <c r="CW97" i="22"/>
  <c r="BZ147" i="22"/>
  <c r="CX147" i="22"/>
  <c r="BS124" i="22"/>
  <c r="CQ124" i="22"/>
  <c r="BR151" i="22"/>
  <c r="CP151" i="22"/>
  <c r="BY53" i="22"/>
  <c r="CW53" i="22"/>
  <c r="K286" i="33" s="1"/>
  <c r="BU115" i="22"/>
  <c r="CS115" i="22"/>
  <c r="BV58" i="22"/>
  <c r="CT58" i="22"/>
  <c r="BR87" i="22"/>
  <c r="CP87" i="22"/>
  <c r="BV133" i="22"/>
  <c r="CT133" i="22"/>
  <c r="BT134" i="22"/>
  <c r="CR134" i="22"/>
  <c r="BY102" i="22"/>
  <c r="CW102" i="22"/>
  <c r="BZ107" i="22"/>
  <c r="CX107" i="22"/>
  <c r="BV111" i="22"/>
  <c r="CT111" i="22"/>
  <c r="BT113" i="22"/>
  <c r="CR113" i="22"/>
  <c r="BT88" i="22"/>
  <c r="CR88" i="22"/>
  <c r="BS88" i="22"/>
  <c r="CQ88" i="22"/>
  <c r="BY38" i="22"/>
  <c r="CW38" i="22"/>
  <c r="BS83" i="22"/>
  <c r="CQ83" i="22"/>
  <c r="BU57" i="22"/>
  <c r="CS57" i="22"/>
  <c r="BV87" i="22"/>
  <c r="CT87" i="22"/>
  <c r="BU45" i="22"/>
  <c r="CS45" i="22"/>
  <c r="BX148" i="22"/>
  <c r="CV148" i="22"/>
  <c r="BY117" i="22"/>
  <c r="CW117" i="22"/>
  <c r="BY74" i="22"/>
  <c r="CW74" i="22"/>
  <c r="BR37" i="22"/>
  <c r="CP37" i="22"/>
  <c r="BV82" i="22"/>
  <c r="CT82" i="22"/>
  <c r="BU117" i="22"/>
  <c r="CS117" i="22"/>
  <c r="BV115" i="22"/>
  <c r="CT115" i="22"/>
  <c r="BX115" i="22"/>
  <c r="CV115" i="22"/>
  <c r="BS99" i="22"/>
  <c r="CQ99" i="22"/>
  <c r="BW78" i="22"/>
  <c r="CU78" i="22"/>
  <c r="BS69" i="22"/>
  <c r="CQ69" i="22"/>
  <c r="BU69" i="22"/>
  <c r="CS69" i="22"/>
  <c r="BR119" i="22"/>
  <c r="CP119" i="22"/>
  <c r="BV112" i="22"/>
  <c r="CT112" i="22"/>
  <c r="BV62" i="22"/>
  <c r="CT62" i="22"/>
  <c r="BW57" i="22"/>
  <c r="CU57" i="22"/>
  <c r="BU123" i="22"/>
  <c r="CS123" i="22"/>
  <c r="BW44" i="22"/>
  <c r="CU44" i="22"/>
  <c r="BW82" i="22"/>
  <c r="CU82" i="22"/>
  <c r="BX52" i="22"/>
  <c r="CV52" i="22"/>
  <c r="BX44" i="22"/>
  <c r="CV44" i="22"/>
  <c r="BU38" i="22"/>
  <c r="CS38" i="22"/>
  <c r="BZ98" i="22"/>
  <c r="CX98" i="22"/>
  <c r="BR91" i="22"/>
  <c r="CP91" i="22"/>
  <c r="BT91" i="22"/>
  <c r="CR91" i="22"/>
  <c r="BT148" i="22"/>
  <c r="CR148" i="22"/>
  <c r="BT46" i="22"/>
  <c r="CR46" i="22"/>
  <c r="BR90" i="22"/>
  <c r="CP90" i="22"/>
  <c r="BW79" i="22"/>
  <c r="CU79" i="22"/>
  <c r="BS120" i="22"/>
  <c r="CQ120" i="22"/>
  <c r="BY129" i="22"/>
  <c r="CW129" i="22"/>
  <c r="BR129" i="22"/>
  <c r="CP129" i="22"/>
  <c r="BX64" i="22"/>
  <c r="CV64" i="22"/>
  <c r="BS89" i="22"/>
  <c r="CQ89" i="22"/>
  <c r="BY51" i="22"/>
  <c r="CW51" i="22"/>
  <c r="BV84" i="22"/>
  <c r="CT84" i="22"/>
  <c r="BW147" i="22"/>
  <c r="CU147" i="22"/>
  <c r="BZ144" i="22"/>
  <c r="CX144" i="22"/>
  <c r="BU51" i="22"/>
  <c r="CS51" i="22"/>
  <c r="BY110" i="22"/>
  <c r="CW110" i="22"/>
  <c r="BV143" i="22"/>
  <c r="CT143" i="22"/>
  <c r="BZ61" i="22"/>
  <c r="CX61" i="22"/>
  <c r="BV151" i="22"/>
  <c r="CT151" i="22"/>
  <c r="BS151" i="22"/>
  <c r="CQ151" i="22"/>
  <c r="BT56" i="22"/>
  <c r="CR56" i="22"/>
  <c r="BT121" i="22"/>
  <c r="CR121" i="22"/>
  <c r="BY92" i="22"/>
  <c r="CW92" i="22"/>
  <c r="BT96" i="22"/>
  <c r="CR96" i="22"/>
  <c r="BS96" i="22"/>
  <c r="CQ96" i="22"/>
  <c r="BU124" i="22"/>
  <c r="CS124" i="22"/>
  <c r="BZ53" i="22"/>
  <c r="CX53" i="22"/>
  <c r="L286" i="33" s="1"/>
  <c r="BZ141" i="22"/>
  <c r="CX141" i="22"/>
  <c r="BS128" i="22"/>
  <c r="CQ128" i="22"/>
  <c r="BX35" i="22"/>
  <c r="CV35" i="22"/>
  <c r="J338" i="33" s="1"/>
  <c r="BW42" i="22"/>
  <c r="CU42" i="22"/>
  <c r="BX141" i="22"/>
  <c r="CV141" i="22"/>
  <c r="BX37" i="22"/>
  <c r="CV37" i="22"/>
  <c r="BT106" i="22"/>
  <c r="CR106" i="22"/>
  <c r="BV128" i="22"/>
  <c r="CT128" i="22"/>
  <c r="BZ123" i="22"/>
  <c r="CX123" i="22"/>
  <c r="BW81" i="22"/>
  <c r="CU81" i="22"/>
  <c r="BS47" i="22"/>
  <c r="CQ47" i="22"/>
  <c r="BZ71" i="22"/>
  <c r="CX71" i="22"/>
  <c r="BU140" i="22"/>
  <c r="CS140" i="22"/>
  <c r="BW106" i="22"/>
  <c r="CU106" i="22"/>
  <c r="BT136" i="22"/>
  <c r="CR136" i="22"/>
  <c r="BS141" i="22"/>
  <c r="CQ141" i="22"/>
  <c r="BV80" i="22"/>
  <c r="CT80" i="22"/>
  <c r="BS35" i="22"/>
  <c r="CQ35" i="22"/>
  <c r="BW34" i="22"/>
  <c r="CU34" i="22"/>
  <c r="BU67" i="22"/>
  <c r="CS67" i="22"/>
  <c r="BU87" i="22"/>
  <c r="CS87" i="22"/>
  <c r="BX82" i="22"/>
  <c r="CV82" i="22"/>
  <c r="BX146" i="22"/>
  <c r="CV146" i="22"/>
  <c r="BY112" i="22"/>
  <c r="CW112" i="22"/>
  <c r="BV107" i="22"/>
  <c r="CT107" i="22"/>
  <c r="BW143" i="22"/>
  <c r="CU143" i="22"/>
  <c r="BZ99" i="22"/>
  <c r="CX99" i="22"/>
  <c r="BU78" i="22"/>
  <c r="CS78" i="22"/>
  <c r="BY101" i="22"/>
  <c r="CW101" i="22"/>
  <c r="BV34" i="22"/>
  <c r="CT34" i="22"/>
  <c r="BV59" i="22"/>
  <c r="CT59" i="22"/>
  <c r="BR63" i="22"/>
  <c r="CP63" i="22"/>
  <c r="BW105" i="22"/>
  <c r="CU105" i="22"/>
  <c r="BX145" i="22"/>
  <c r="CV145" i="22"/>
  <c r="BR108" i="22"/>
  <c r="CP108" i="22"/>
  <c r="BT29" i="22"/>
  <c r="F791" i="33" s="1"/>
  <c r="CR29" i="22"/>
  <c r="F790" i="33" s="1"/>
  <c r="BZ40" i="22"/>
  <c r="CX40" i="22"/>
  <c r="BY26" i="22"/>
  <c r="CW26" i="22"/>
  <c r="BU114" i="22"/>
  <c r="CS114" i="22"/>
  <c r="BS60" i="22"/>
  <c r="CQ60" i="22"/>
  <c r="BS114" i="22"/>
  <c r="CQ114" i="22"/>
  <c r="BV67" i="22"/>
  <c r="CT67" i="22"/>
  <c r="BU47" i="22"/>
  <c r="CS47" i="22"/>
  <c r="BX114" i="22"/>
  <c r="CV114" i="22"/>
  <c r="BU93" i="22"/>
  <c r="CS93" i="22"/>
  <c r="BY49" i="22"/>
  <c r="CW49" i="22"/>
  <c r="BT125" i="22"/>
  <c r="CR125" i="22"/>
  <c r="BX118" i="22"/>
  <c r="CV118" i="22"/>
  <c r="BY150" i="22"/>
  <c r="CW150" i="22"/>
  <c r="BS38" i="22"/>
  <c r="CQ38" i="22"/>
  <c r="BS90" i="22"/>
  <c r="CQ90" i="22"/>
  <c r="BT45" i="22"/>
  <c r="CR45" i="22"/>
  <c r="BT34" i="22"/>
  <c r="CR34" i="22"/>
  <c r="BZ70" i="22"/>
  <c r="CX70" i="22"/>
  <c r="BX128" i="22"/>
  <c r="CV128" i="22"/>
  <c r="BX92" i="22"/>
  <c r="CV92" i="22"/>
  <c r="BW124" i="22"/>
  <c r="CU124" i="22"/>
  <c r="BT123" i="22"/>
  <c r="CR123" i="22"/>
  <c r="BX130" i="22"/>
  <c r="CV130" i="22"/>
  <c r="BY103" i="22"/>
  <c r="CW103" i="22"/>
  <c r="BU71" i="22"/>
  <c r="CS71" i="22"/>
  <c r="BU145" i="22"/>
  <c r="CS145" i="22"/>
  <c r="BX60" i="22"/>
  <c r="CV60" i="22"/>
  <c r="BS108" i="22"/>
  <c r="CQ108" i="22"/>
  <c r="BZ79" i="22"/>
  <c r="CX79" i="22"/>
  <c r="BU112" i="22"/>
  <c r="CS112" i="22"/>
  <c r="BX50" i="22"/>
  <c r="CV50" i="22"/>
  <c r="BU142" i="22"/>
  <c r="CS142" i="22"/>
  <c r="BX55" i="22"/>
  <c r="CV55" i="22"/>
  <c r="BT128" i="22"/>
  <c r="CR128" i="22"/>
  <c r="BT39" i="22"/>
  <c r="CR39" i="22"/>
  <c r="BX127" i="22"/>
  <c r="CV127" i="22"/>
  <c r="BU54" i="22"/>
  <c r="CS54" i="22"/>
  <c r="BS76" i="22"/>
  <c r="CQ76" i="22"/>
  <c r="BY48" i="22"/>
  <c r="CW48" i="22"/>
  <c r="BV131" i="22"/>
  <c r="CT131" i="22"/>
  <c r="BX68" i="22"/>
  <c r="CV68" i="22"/>
  <c r="BU65" i="22"/>
  <c r="CS65" i="22"/>
  <c r="BX143" i="22"/>
  <c r="CV143" i="22"/>
  <c r="BV138" i="22"/>
  <c r="CT138" i="22"/>
  <c r="BR137" i="22"/>
  <c r="CP137" i="22"/>
  <c r="BW130" i="22"/>
  <c r="CU130" i="22"/>
  <c r="BX49" i="22"/>
  <c r="CV49" i="22"/>
  <c r="BT40" i="22"/>
  <c r="CR40" i="22"/>
  <c r="BS82" i="22"/>
  <c r="CQ82" i="22"/>
  <c r="BU63" i="22"/>
  <c r="CS63" i="22"/>
  <c r="BU43" i="22"/>
  <c r="CS43" i="22"/>
  <c r="BT145" i="22"/>
  <c r="CR145" i="22"/>
  <c r="BR41" i="22"/>
  <c r="CP41" i="22"/>
  <c r="BT72" i="22"/>
  <c r="CR72" i="22"/>
  <c r="BS125" i="22"/>
  <c r="CQ125" i="22"/>
  <c r="BZ130" i="22"/>
  <c r="CX130" i="22"/>
  <c r="BW132" i="22"/>
  <c r="CU132" i="22"/>
  <c r="BX129" i="22"/>
  <c r="CV129" i="22"/>
  <c r="BW89" i="22"/>
  <c r="CU89" i="22"/>
  <c r="BW123" i="22"/>
  <c r="CU123" i="22"/>
  <c r="BS127" i="22"/>
  <c r="CQ127" i="22"/>
  <c r="BX96" i="22"/>
  <c r="CV96" i="22"/>
  <c r="BT32" i="22"/>
  <c r="CR32" i="22"/>
  <c r="BX90" i="22"/>
  <c r="CV90" i="22"/>
  <c r="BS63" i="22"/>
  <c r="CQ63" i="22"/>
  <c r="BW29" i="22"/>
  <c r="I791" i="33" s="1"/>
  <c r="CU29" i="22"/>
  <c r="I790" i="33" s="1"/>
  <c r="BY77" i="22"/>
  <c r="CW77" i="22"/>
  <c r="BS123" i="22"/>
  <c r="CQ123" i="22"/>
  <c r="BT47" i="22"/>
  <c r="CR47" i="22"/>
  <c r="BR97" i="22"/>
  <c r="CP97" i="22"/>
  <c r="BU103" i="22"/>
  <c r="CS103" i="22"/>
  <c r="BZ93" i="22"/>
  <c r="CX93" i="22"/>
  <c r="BZ133" i="22"/>
  <c r="CX133" i="22"/>
  <c r="BV102" i="22"/>
  <c r="CT102" i="22"/>
  <c r="BR111" i="22"/>
  <c r="CP111" i="22"/>
  <c r="BU113" i="22"/>
  <c r="CS113" i="22"/>
  <c r="BY61" i="22"/>
  <c r="CW61" i="22"/>
  <c r="BW64" i="22"/>
  <c r="CU64" i="22"/>
  <c r="BU89" i="22"/>
  <c r="CS89" i="22"/>
  <c r="BY56" i="22"/>
  <c r="CW56" i="22"/>
  <c r="BW37" i="22"/>
  <c r="CU37" i="22"/>
  <c r="BV117" i="22"/>
  <c r="CT117" i="22"/>
  <c r="BZ78" i="22"/>
  <c r="CX78" i="22"/>
  <c r="BS147" i="22"/>
  <c r="CQ147" i="22"/>
  <c r="BZ100" i="22"/>
  <c r="CX100" i="22"/>
  <c r="BS131" i="22"/>
  <c r="CQ131" i="22"/>
  <c r="BS44" i="22"/>
  <c r="CQ44" i="22"/>
  <c r="BV38" i="22"/>
  <c r="CT38" i="22"/>
  <c r="BW148" i="22"/>
  <c r="CU148" i="22"/>
  <c r="BR79" i="22"/>
  <c r="CP79" i="22"/>
  <c r="BT89" i="22"/>
  <c r="CR89" i="22"/>
  <c r="BZ113" i="22"/>
  <c r="CX113" i="22"/>
  <c r="BT112" i="22"/>
  <c r="CR112" i="22"/>
  <c r="BW61" i="22"/>
  <c r="CU61" i="22"/>
  <c r="BV56" i="22"/>
  <c r="CT56" i="22"/>
  <c r="BR96" i="22"/>
  <c r="CP96" i="22"/>
  <c r="BY40" i="22"/>
  <c r="CW40" i="22"/>
  <c r="BV103" i="22"/>
  <c r="CT103" i="22"/>
  <c r="BT50" i="22"/>
  <c r="CR50" i="22"/>
  <c r="BW94" i="22"/>
  <c r="CU94" i="22"/>
  <c r="BT35" i="22"/>
  <c r="CR35" i="22"/>
  <c r="BW125" i="22"/>
  <c r="CU125" i="22"/>
  <c r="BV132" i="22"/>
  <c r="CT132" i="22"/>
  <c r="BV70" i="22"/>
  <c r="CT70" i="22"/>
  <c r="BX113" i="22"/>
  <c r="CV113" i="22"/>
  <c r="BY140" i="22"/>
  <c r="CW140" i="22"/>
  <c r="BY104" i="22"/>
  <c r="CW104" i="22"/>
  <c r="BY145" i="22"/>
  <c r="CW145" i="22"/>
  <c r="BT117" i="22"/>
  <c r="CR117" i="22"/>
  <c r="BY32" i="22"/>
  <c r="CW32" i="22"/>
  <c r="BT26" i="22"/>
  <c r="CR26" i="22"/>
  <c r="BT52" i="22"/>
  <c r="CR52" i="22"/>
  <c r="BW41" i="22"/>
  <c r="CU41" i="22"/>
  <c r="BW141" i="22"/>
  <c r="CU141" i="22"/>
  <c r="BS91" i="22"/>
  <c r="CQ91" i="22"/>
  <c r="BZ150" i="22"/>
  <c r="CX150" i="22"/>
  <c r="CO152" i="22"/>
  <c r="BX126" i="22"/>
  <c r="CV126" i="22"/>
  <c r="BR70" i="22"/>
  <c r="CP70" i="22"/>
  <c r="BU105" i="22"/>
  <c r="CS105" i="22"/>
  <c r="BR34" i="22"/>
  <c r="CP34" i="22"/>
  <c r="BY126" i="22"/>
  <c r="CW126" i="22"/>
  <c r="BX70" i="22"/>
  <c r="CV70" i="22"/>
  <c r="BY67" i="22"/>
  <c r="CW67" i="22"/>
  <c r="BS105" i="22"/>
  <c r="CQ105" i="22"/>
  <c r="BZ128" i="22"/>
  <c r="CX128" i="22"/>
  <c r="BY62" i="22"/>
  <c r="CW62" i="22"/>
  <c r="BZ33" i="22"/>
  <c r="CX33" i="22"/>
  <c r="L876" i="33" s="1"/>
  <c r="BY149" i="22"/>
  <c r="CW149" i="22"/>
  <c r="BT124" i="22"/>
  <c r="CR124" i="22"/>
  <c r="BX87" i="22"/>
  <c r="CV87" i="22"/>
  <c r="BS65" i="22"/>
  <c r="CQ65" i="22"/>
  <c r="BU109" i="22"/>
  <c r="CS109" i="22"/>
  <c r="BU141" i="22"/>
  <c r="CS141" i="22"/>
  <c r="BV42" i="22"/>
  <c r="CT42" i="22"/>
  <c r="BX94" i="22"/>
  <c r="CV94" i="22"/>
  <c r="BZ146" i="22"/>
  <c r="CX146" i="22"/>
  <c r="BS39" i="22"/>
  <c r="CQ39" i="22"/>
  <c r="BS95" i="22"/>
  <c r="CQ95" i="22"/>
  <c r="BS68" i="22"/>
  <c r="CQ68" i="22"/>
  <c r="BS72" i="22"/>
  <c r="CQ72" i="22"/>
  <c r="BS49" i="22"/>
  <c r="CQ49" i="22"/>
  <c r="BR93" i="22"/>
  <c r="CP93" i="22"/>
  <c r="BW99" i="22"/>
  <c r="CU99" i="22"/>
  <c r="BU139" i="22"/>
  <c r="CS139" i="22"/>
  <c r="BX88" i="22"/>
  <c r="CV88" i="22"/>
  <c r="BW97" i="22"/>
  <c r="CU97" i="22"/>
  <c r="BU79" i="22"/>
  <c r="CS79" i="22"/>
  <c r="BW40" i="22"/>
  <c r="CU40" i="22"/>
  <c r="BX112" i="22"/>
  <c r="CV112" i="22"/>
  <c r="BV50" i="22"/>
  <c r="CT50" i="22"/>
  <c r="BV66" i="22"/>
  <c r="CT66" i="22"/>
  <c r="BT90" i="22"/>
  <c r="CR90" i="22"/>
  <c r="BZ134" i="22"/>
  <c r="CX134" i="22"/>
  <c r="BY119" i="22"/>
  <c r="CW119" i="22"/>
  <c r="BR52" i="22"/>
  <c r="CP52" i="22"/>
  <c r="BT36" i="22"/>
  <c r="CR36" i="22"/>
  <c r="BR32" i="22"/>
  <c r="CP32" i="22"/>
  <c r="BR39" i="22"/>
  <c r="CP39" i="22"/>
  <c r="BR85" i="22"/>
  <c r="CP85" i="22"/>
  <c r="BV141" i="22"/>
  <c r="CT141" i="22"/>
  <c r="BW127" i="22"/>
  <c r="CU127" i="22"/>
  <c r="BT127" i="22"/>
  <c r="CR127" i="22"/>
  <c r="BV57" i="22"/>
  <c r="CT57" i="22"/>
  <c r="BZ122" i="22"/>
  <c r="CX122" i="22"/>
  <c r="BU104" i="22"/>
  <c r="CS104" i="22"/>
  <c r="BW104" i="22"/>
  <c r="CU104" i="22"/>
  <c r="BW54" i="22"/>
  <c r="CU54" i="22"/>
  <c r="BU100" i="22"/>
  <c r="CS100" i="22"/>
  <c r="BW100" i="22"/>
  <c r="CU100" i="22"/>
  <c r="BX76" i="22"/>
  <c r="CV76" i="22"/>
  <c r="BX142" i="22"/>
  <c r="CV142" i="22"/>
  <c r="BS93" i="22"/>
  <c r="CQ93" i="22"/>
  <c r="BW48" i="22"/>
  <c r="CU48" i="22"/>
  <c r="BU48" i="22"/>
  <c r="CS48" i="22"/>
  <c r="BX131" i="22"/>
  <c r="CV131" i="22"/>
  <c r="BS106" i="22"/>
  <c r="CQ106" i="22"/>
  <c r="BR144" i="22"/>
  <c r="CP144" i="22"/>
  <c r="BZ68" i="22"/>
  <c r="CX68" i="22"/>
  <c r="BV95" i="22"/>
  <c r="CT95" i="22"/>
  <c r="BX62" i="22"/>
  <c r="CV62" i="22"/>
  <c r="BZ65" i="22"/>
  <c r="CX65" i="22"/>
  <c r="BR109" i="22"/>
  <c r="CP109" i="22"/>
  <c r="BY63" i="22"/>
  <c r="CW63" i="22"/>
  <c r="BR146" i="22"/>
  <c r="CP146" i="22"/>
  <c r="BZ143" i="22"/>
  <c r="CX143" i="22"/>
  <c r="BX59" i="22"/>
  <c r="CV59" i="22"/>
  <c r="BX138" i="22"/>
  <c r="CV138" i="22"/>
  <c r="BT135" i="22"/>
  <c r="CR135" i="22"/>
  <c r="BS135" i="22"/>
  <c r="CQ135" i="22"/>
  <c r="BW137" i="22"/>
  <c r="CU137" i="22"/>
  <c r="BY75" i="22"/>
  <c r="CW75" i="22"/>
  <c r="BY139" i="22"/>
  <c r="CW139" i="22"/>
  <c r="BT118" i="22"/>
  <c r="CR118" i="22"/>
  <c r="BR118" i="22"/>
  <c r="CP118" i="22"/>
  <c r="BS94" i="22"/>
  <c r="CQ94" i="22"/>
  <c r="BT81" i="22"/>
  <c r="CR81" i="22"/>
  <c r="BV123" i="22"/>
  <c r="CT123" i="22"/>
  <c r="BY116" i="22"/>
  <c r="CW116" i="22"/>
  <c r="BY86" i="22"/>
  <c r="CW86" i="22"/>
  <c r="BY29" i="22"/>
  <c r="K791" i="33" s="1"/>
  <c r="CW29" i="22"/>
  <c r="K790" i="33" s="1"/>
  <c r="BV127" i="22"/>
  <c r="CT127" i="22"/>
  <c r="BV113" i="22"/>
  <c r="CT113" i="22"/>
  <c r="BS107" i="22"/>
  <c r="CQ107" i="22"/>
  <c r="BY72" i="22"/>
  <c r="CW72" i="22"/>
  <c r="BX67" i="22"/>
  <c r="CV67" i="22"/>
  <c r="BZ105" i="22"/>
  <c r="CX105" i="22"/>
  <c r="BZ97" i="22"/>
  <c r="CX97" i="22"/>
  <c r="BY79" i="22"/>
  <c r="CW79" i="22"/>
  <c r="BZ26" i="22"/>
  <c r="CX26" i="22"/>
  <c r="BW74" i="22"/>
  <c r="CU74" i="22"/>
  <c r="BU90" i="22"/>
  <c r="CS90" i="22"/>
  <c r="BT55" i="22"/>
  <c r="CR55" i="22"/>
  <c r="BX40" i="22"/>
  <c r="CV40" i="22"/>
  <c r="BV26" i="22"/>
  <c r="CT26" i="22"/>
  <c r="BW43" i="22"/>
  <c r="CU43" i="22"/>
  <c r="BT60" i="22"/>
  <c r="CR60" i="22"/>
  <c r="BW145" i="22"/>
  <c r="CU145" i="22"/>
  <c r="BV49" i="22"/>
  <c r="CT49" i="22"/>
  <c r="BS41" i="22"/>
  <c r="CQ41" i="22"/>
  <c r="BT149" i="22"/>
  <c r="CR149" i="22"/>
  <c r="BW72" i="22"/>
  <c r="CU72" i="22"/>
  <c r="BU125" i="22"/>
  <c r="CS125" i="22"/>
  <c r="BU130" i="22"/>
  <c r="CS130" i="22"/>
  <c r="BX71" i="22"/>
  <c r="CV71" i="22"/>
  <c r="BZ81" i="22"/>
  <c r="CX81" i="22"/>
  <c r="BU132" i="22"/>
  <c r="CS132" i="22"/>
  <c r="BX108" i="22"/>
  <c r="CV108" i="22"/>
  <c r="BX116" i="22"/>
  <c r="CV116" i="22"/>
  <c r="BW110" i="22"/>
  <c r="CU110" i="22"/>
  <c r="BU73" i="22"/>
  <c r="CS73" i="22"/>
  <c r="BR120" i="22"/>
  <c r="CP120" i="22"/>
  <c r="BS137" i="22"/>
  <c r="CQ137" i="22"/>
  <c r="BZ91" i="22"/>
  <c r="CX91" i="22"/>
  <c r="BY148" i="22"/>
  <c r="CW148" i="22"/>
  <c r="BX103" i="22"/>
  <c r="CV103" i="22"/>
  <c r="BW76" i="22"/>
  <c r="CU76" i="22"/>
  <c r="BV145" i="22"/>
  <c r="CT145" i="22"/>
  <c r="BW75" i="22"/>
  <c r="CU75" i="22"/>
  <c r="BU88" i="22"/>
  <c r="CS88" i="22"/>
  <c r="BU32" i="22"/>
  <c r="CS32" i="22"/>
  <c r="BU58" i="22"/>
  <c r="CS58" i="22"/>
  <c r="BZ90" i="22"/>
  <c r="CX90" i="22"/>
  <c r="BW142" i="22"/>
  <c r="CU142" i="22"/>
  <c r="BR42" i="22"/>
  <c r="CP42" i="22"/>
  <c r="BV29" i="22"/>
  <c r="H791" i="33" s="1"/>
  <c r="CT29" i="22"/>
  <c r="H790" i="33" s="1"/>
  <c r="BY33" i="22"/>
  <c r="CW33" i="22"/>
  <c r="K876" i="33" s="1"/>
  <c r="BS73" i="22"/>
  <c r="CQ73" i="22"/>
  <c r="BT83" i="22"/>
  <c r="CR83" i="22"/>
  <c r="BS77" i="22"/>
  <c r="CQ77" i="22"/>
  <c r="BU77" i="22"/>
  <c r="CS77" i="22"/>
  <c r="BY123" i="22"/>
  <c r="CW123" i="22"/>
  <c r="BX86" i="22"/>
  <c r="CV86" i="22"/>
  <c r="BS86" i="22"/>
  <c r="CQ86" i="22"/>
  <c r="BR47" i="22"/>
  <c r="CP47" i="22"/>
  <c r="BS55" i="22"/>
  <c r="CQ55" i="22"/>
  <c r="BT97" i="22"/>
  <c r="CR97" i="22"/>
  <c r="BS103" i="22"/>
  <c r="CQ103" i="22"/>
  <c r="BR147" i="22"/>
  <c r="CP147" i="22"/>
  <c r="BT140" i="22"/>
  <c r="CR140" i="22"/>
  <c r="BX132" i="22"/>
  <c r="CV132" i="22"/>
  <c r="BR102" i="22"/>
  <c r="CP102" i="22"/>
  <c r="BU107" i="22"/>
  <c r="CS107" i="22"/>
  <c r="BT93" i="22"/>
  <c r="CR93" i="22"/>
  <c r="BW139" i="22"/>
  <c r="CU139" i="22"/>
  <c r="BW112" i="22"/>
  <c r="CU112" i="22"/>
  <c r="BY82" i="22"/>
  <c r="CW82" i="22"/>
  <c r="BT87" i="22"/>
  <c r="CR87" i="22"/>
  <c r="BU133" i="22"/>
  <c r="CS133" i="22"/>
  <c r="BT102" i="22"/>
  <c r="CR102" i="22"/>
  <c r="BW107" i="22"/>
  <c r="CU107" i="22"/>
  <c r="BW111" i="22"/>
  <c r="CU111" i="22"/>
  <c r="BY111" i="22"/>
  <c r="CW111" i="22"/>
  <c r="BR113" i="22"/>
  <c r="CP113" i="22"/>
  <c r="BW88" i="22"/>
  <c r="CU88" i="22"/>
  <c r="BU62" i="22"/>
  <c r="CS62" i="22"/>
  <c r="BY120" i="22"/>
  <c r="CW120" i="22"/>
  <c r="BT65" i="22"/>
  <c r="CR65" i="22"/>
  <c r="BS70" i="22"/>
  <c r="CQ70" i="22"/>
  <c r="BT115" i="22"/>
  <c r="CR115" i="22"/>
  <c r="BX98" i="22"/>
  <c r="CV98" i="22"/>
  <c r="BV37" i="22"/>
  <c r="CT37" i="22"/>
  <c r="BT82" i="22"/>
  <c r="CR82" i="22"/>
  <c r="BS117" i="22"/>
  <c r="CQ117" i="22"/>
  <c r="BS115" i="22"/>
  <c r="CQ115" i="22"/>
  <c r="BV99" i="22"/>
  <c r="CT99" i="22"/>
  <c r="BU99" i="22"/>
  <c r="CS99" i="22"/>
  <c r="BY78" i="22"/>
  <c r="CW78" i="22"/>
  <c r="BY69" i="22"/>
  <c r="CW69" i="22"/>
  <c r="BT119" i="22"/>
  <c r="CR119" i="22"/>
  <c r="BZ83" i="22"/>
  <c r="CX83" i="22"/>
  <c r="BT64" i="22"/>
  <c r="CR64" i="22"/>
  <c r="BU84" i="22"/>
  <c r="CS84" i="22"/>
  <c r="BZ51" i="22"/>
  <c r="CX51" i="22"/>
  <c r="BS98" i="22"/>
  <c r="CQ98" i="22"/>
  <c r="BW128" i="22"/>
  <c r="CU128" i="22"/>
  <c r="BR44" i="22"/>
  <c r="CP44" i="22"/>
  <c r="BW38" i="22"/>
  <c r="CU38" i="22"/>
  <c r="BX91" i="22"/>
  <c r="CV91" i="22"/>
  <c r="BZ148" i="22"/>
  <c r="CX148" i="22"/>
  <c r="BR148" i="22"/>
  <c r="CP148" i="22"/>
  <c r="BR46" i="22"/>
  <c r="CP46" i="22"/>
  <c r="BT79" i="22"/>
  <c r="CR79" i="22"/>
  <c r="BX120" i="22"/>
  <c r="CV120" i="22"/>
  <c r="BV120" i="22"/>
  <c r="CT120" i="22"/>
  <c r="BT129" i="22"/>
  <c r="CR129" i="22"/>
  <c r="BY64" i="22"/>
  <c r="CW64" i="22"/>
  <c r="BZ89" i="22"/>
  <c r="CX89" i="22"/>
  <c r="BY89" i="22"/>
  <c r="CW89" i="22"/>
  <c r="BR51" i="22"/>
  <c r="CP51" i="22"/>
  <c r="BW51" i="22"/>
  <c r="CU51" i="22"/>
  <c r="BW84" i="22"/>
  <c r="CU84" i="22"/>
  <c r="BW92" i="22"/>
  <c r="CU92" i="22"/>
  <c r="BU137" i="22"/>
  <c r="CS137" i="22"/>
  <c r="BW131" i="22"/>
  <c r="CU131" i="22"/>
  <c r="BT75" i="22"/>
  <c r="CR75" i="22"/>
  <c r="BX56" i="22"/>
  <c r="CV56" i="22"/>
  <c r="BX74" i="22"/>
  <c r="CV74" i="22"/>
  <c r="BU61" i="22"/>
  <c r="CS61" i="22"/>
  <c r="BY151" i="22"/>
  <c r="CW151" i="22"/>
  <c r="BR56" i="22"/>
  <c r="CP56" i="22"/>
  <c r="BW121" i="22"/>
  <c r="CU121" i="22"/>
  <c r="BS92" i="22"/>
  <c r="CQ92" i="22"/>
  <c r="BW96" i="22"/>
  <c r="CU96" i="22"/>
  <c r="BV124" i="22"/>
  <c r="CT124" i="22"/>
  <c r="BX53" i="22"/>
  <c r="CV53" i="22"/>
  <c r="J286" i="33" s="1"/>
  <c r="BS61" i="22"/>
  <c r="CQ61" i="22"/>
  <c r="BX42" i="22"/>
  <c r="CV42" i="22"/>
  <c r="BT44" i="22"/>
  <c r="CR44" i="22"/>
  <c r="BZ126" i="22"/>
  <c r="CX126" i="22"/>
  <c r="BT43" i="22"/>
  <c r="CR43" i="22"/>
  <c r="BV45" i="22"/>
  <c r="CT45" i="22"/>
  <c r="BW33" i="22"/>
  <c r="CU33" i="22"/>
  <c r="I876" i="33" s="1"/>
  <c r="BV73" i="22"/>
  <c r="CT73" i="22"/>
  <c r="BW68" i="22"/>
  <c r="CU68" i="22"/>
  <c r="BX123" i="22"/>
  <c r="CV123" i="22"/>
  <c r="BW62" i="22"/>
  <c r="CU62" i="22"/>
  <c r="BY47" i="22"/>
  <c r="CW47" i="22"/>
  <c r="BV147" i="22"/>
  <c r="CT147" i="22"/>
  <c r="BW71" i="22"/>
  <c r="CU71" i="22"/>
  <c r="BY46" i="22"/>
  <c r="CW46" i="22"/>
  <c r="K2772" i="33" s="1"/>
  <c r="BS62" i="22"/>
  <c r="CQ62" i="22"/>
  <c r="BU34" i="22"/>
  <c r="CS34" i="22"/>
  <c r="BS146" i="22"/>
  <c r="CQ146" i="22"/>
  <c r="BW114" i="22"/>
  <c r="CU114" i="22"/>
  <c r="BU126" i="22"/>
  <c r="CS126" i="22"/>
  <c r="BZ57" i="22"/>
  <c r="CX57" i="22"/>
  <c r="BV149" i="22"/>
  <c r="CT149" i="22"/>
  <c r="BY115" i="22"/>
  <c r="CW115" i="22"/>
  <c r="BT130" i="22"/>
  <c r="CR130" i="22"/>
  <c r="BU138" i="22"/>
  <c r="CS138" i="22"/>
  <c r="BY106" i="22"/>
  <c r="CW106" i="22"/>
  <c r="BT144" i="22"/>
  <c r="CR144" i="22"/>
  <c r="BZ117" i="22"/>
  <c r="CX117" i="22"/>
  <c r="BZ55" i="22"/>
  <c r="CX55" i="22"/>
  <c r="BY93" i="22"/>
  <c r="CW93" i="22"/>
  <c r="BZ95" i="22"/>
  <c r="CX95" i="22"/>
  <c r="BT69" i="22"/>
  <c r="CR69" i="22"/>
  <c r="BY65" i="22"/>
  <c r="CW65" i="22"/>
  <c r="BX66" i="22"/>
  <c r="CV66" i="22"/>
  <c r="BR128" i="22"/>
  <c r="CP128" i="22"/>
  <c r="BS104" i="22"/>
  <c r="CQ104" i="22"/>
  <c r="BW108" i="22"/>
  <c r="CU108" i="22"/>
  <c r="BW98" i="22"/>
  <c r="CU98" i="22"/>
  <c r="BS48" i="22"/>
  <c r="CQ48" i="22"/>
  <c r="BU40" i="22"/>
  <c r="CS40" i="22"/>
  <c r="BX43" i="22"/>
  <c r="CV43" i="22"/>
  <c r="BV52" i="22"/>
  <c r="CT52" i="22"/>
  <c r="BV105" i="22"/>
  <c r="CT105" i="22"/>
  <c r="BZ41" i="22"/>
  <c r="CX41" i="22"/>
  <c r="BY85" i="22"/>
  <c r="CW85" i="22"/>
  <c r="BU146" i="22"/>
  <c r="CS146" i="22"/>
  <c r="BU66" i="22"/>
  <c r="CS66" i="22"/>
  <c r="BY71" i="22"/>
  <c r="CW71" i="22"/>
  <c r="BY136" i="22"/>
  <c r="CW136" i="22"/>
  <c r="BW45" i="22"/>
  <c r="CU45" i="22"/>
  <c r="BU143" i="22"/>
  <c r="CS143" i="22"/>
  <c r="BS67" i="22"/>
  <c r="CQ67" i="22"/>
  <c r="BS51" i="22"/>
  <c r="CQ51" i="22"/>
  <c r="BV63" i="22"/>
  <c r="CT63" i="22"/>
  <c r="BX122" i="22"/>
  <c r="CV122" i="22"/>
  <c r="BU81" i="22"/>
  <c r="CS81" i="22"/>
  <c r="BX150" i="22"/>
  <c r="CV150" i="22"/>
  <c r="BU85" i="22"/>
  <c r="CS85" i="22"/>
  <c r="BR126" i="22"/>
  <c r="CP126" i="22"/>
  <c r="AQ150" i="22"/>
  <c r="BC150" i="22"/>
  <c r="O146" i="35" s="1"/>
  <c r="AQ136" i="22"/>
  <c r="BO32" i="22"/>
  <c r="AQ107" i="22"/>
  <c r="BO117" i="22"/>
  <c r="BO51" i="22"/>
  <c r="AQ135" i="22"/>
  <c r="BO59" i="22"/>
  <c r="BO121" i="22"/>
  <c r="AQ43" i="22"/>
  <c r="AQ64" i="22"/>
  <c r="AQ103" i="22"/>
  <c r="AQ151" i="22"/>
  <c r="BO106" i="22"/>
  <c r="BO99" i="22"/>
  <c r="BO151" i="22"/>
  <c r="BO113" i="22"/>
  <c r="AQ63" i="22"/>
  <c r="BO41" i="22"/>
  <c r="BO110" i="22"/>
  <c r="BO103" i="22"/>
  <c r="AQ67" i="22"/>
  <c r="BO87" i="22"/>
  <c r="AQ51" i="22"/>
  <c r="AQ95" i="22"/>
  <c r="BO62" i="22"/>
  <c r="AQ79" i="22"/>
  <c r="BO83" i="22"/>
  <c r="BO114" i="22"/>
  <c r="AQ47" i="22"/>
  <c r="BO138" i="22"/>
  <c r="BO118" i="22"/>
  <c r="AQ56" i="22"/>
  <c r="BO102" i="22"/>
  <c r="BO130" i="22"/>
  <c r="BO29" i="22"/>
  <c r="AQ91" i="22"/>
  <c r="BO123" i="22"/>
  <c r="AQ147" i="22"/>
  <c r="BO147" i="22"/>
  <c r="AQ87" i="22"/>
  <c r="BO43" i="22"/>
  <c r="BO112" i="22"/>
  <c r="BO95" i="22"/>
  <c r="BO143" i="22"/>
  <c r="AQ59" i="22"/>
  <c r="BO135" i="22"/>
  <c r="BO137" i="22"/>
  <c r="BO75" i="22"/>
  <c r="AQ139" i="22"/>
  <c r="BO71" i="22"/>
  <c r="AQ83" i="22"/>
  <c r="BO74" i="22"/>
  <c r="AQ137" i="22"/>
  <c r="BO91" i="22"/>
  <c r="BO94" i="22"/>
  <c r="BO126" i="22"/>
  <c r="BO67" i="22"/>
  <c r="BO107" i="22"/>
  <c r="AQ111" i="22"/>
  <c r="BO78" i="22"/>
  <c r="BO134" i="22"/>
  <c r="AQ123" i="22"/>
  <c r="BO146" i="22"/>
  <c r="AQ143" i="22"/>
  <c r="AQ71" i="22"/>
  <c r="BO46" i="22"/>
  <c r="BO64" i="22"/>
  <c r="BO111" i="22"/>
  <c r="BO40" i="22"/>
  <c r="AQ75" i="22"/>
  <c r="BO100" i="22"/>
  <c r="AQ74" i="22"/>
  <c r="AQ149" i="22"/>
  <c r="BO119" i="22"/>
  <c r="AQ68" i="22"/>
  <c r="BO63" i="22"/>
  <c r="AQ119" i="22"/>
  <c r="AQ138" i="22"/>
  <c r="BO149" i="22"/>
  <c r="BO131" i="22"/>
  <c r="AQ127" i="22"/>
  <c r="BO139" i="22"/>
  <c r="AQ121" i="22"/>
  <c r="BO122" i="22"/>
  <c r="AQ42" i="22"/>
  <c r="BO39" i="22"/>
  <c r="BO127" i="22"/>
  <c r="BO33" i="22"/>
  <c r="AQ88" i="22"/>
  <c r="BO70" i="22"/>
  <c r="BO54" i="22"/>
  <c r="AQ39" i="22"/>
  <c r="AQ124" i="22"/>
  <c r="BO136" i="22"/>
  <c r="BO82" i="22"/>
  <c r="BO98" i="22"/>
  <c r="AQ52" i="22"/>
  <c r="AQ53" i="22"/>
  <c r="AQ99" i="22"/>
  <c r="AQ35" i="22"/>
  <c r="BO37" i="22"/>
  <c r="BO35" i="22"/>
  <c r="BO26" i="22"/>
  <c r="AQ70" i="22"/>
  <c r="BO80" i="22"/>
  <c r="BO88" i="22"/>
  <c r="BO125" i="22"/>
  <c r="AQ115" i="22"/>
  <c r="BO90" i="22"/>
  <c r="BO93" i="22"/>
  <c r="AQ48" i="22"/>
  <c r="BO142" i="22"/>
  <c r="AQ26" i="22"/>
  <c r="AQ128" i="22"/>
  <c r="BO79" i="22"/>
  <c r="BO36" i="22"/>
  <c r="AQ55" i="22"/>
  <c r="AQ100" i="22"/>
  <c r="BO105" i="22"/>
  <c r="BO66" i="22"/>
  <c r="BO58" i="22"/>
  <c r="AQ102" i="22"/>
  <c r="BO96" i="22"/>
  <c r="BO55" i="22"/>
  <c r="AQ108" i="22"/>
  <c r="AQ62" i="22"/>
  <c r="AQ145" i="22"/>
  <c r="BO115" i="22"/>
  <c r="BO86" i="22"/>
  <c r="BO77" i="22"/>
  <c r="BO48" i="22"/>
  <c r="BO50" i="22"/>
  <c r="AQ131" i="22"/>
  <c r="AQ112" i="22"/>
  <c r="BO128" i="22"/>
  <c r="BO47" i="22"/>
  <c r="AQ60" i="22"/>
  <c r="AQ46" i="22"/>
  <c r="AQ57" i="22"/>
  <c r="AQ141" i="22"/>
  <c r="AQ40" i="22"/>
  <c r="AQ50" i="22"/>
  <c r="AQ126" i="22"/>
  <c r="BO61" i="22"/>
  <c r="BO124" i="22"/>
  <c r="AQ78" i="22"/>
  <c r="AQ132" i="22"/>
  <c r="BO89" i="22"/>
  <c r="AQ140" i="22"/>
  <c r="BO109" i="22"/>
  <c r="BO38" i="22"/>
  <c r="AQ34" i="22"/>
  <c r="BO34" i="22"/>
  <c r="BO116" i="22"/>
  <c r="BO148" i="22"/>
  <c r="AQ90" i="22"/>
  <c r="BO129" i="22"/>
  <c r="AQ77" i="22"/>
  <c r="AQ80" i="22"/>
  <c r="BO101" i="22"/>
  <c r="BO141" i="22"/>
  <c r="AQ148" i="22"/>
  <c r="AQ54" i="22"/>
  <c r="AQ86" i="22"/>
  <c r="AQ82" i="22"/>
  <c r="BO145" i="22"/>
  <c r="AQ134" i="22"/>
  <c r="AQ122" i="22"/>
  <c r="AQ104" i="22"/>
  <c r="BO76" i="22"/>
  <c r="AQ106" i="22"/>
  <c r="BO85" i="22"/>
  <c r="AQ93" i="22"/>
  <c r="BO42" i="22"/>
  <c r="AQ32" i="22"/>
  <c r="AQ105" i="22"/>
  <c r="AQ66" i="22"/>
  <c r="AQ61" i="22"/>
  <c r="BO92" i="22"/>
  <c r="BO52" i="22"/>
  <c r="BO69" i="22"/>
  <c r="BO132" i="22"/>
  <c r="AQ89" i="22"/>
  <c r="AQ84" i="22"/>
  <c r="BO140" i="22"/>
  <c r="AQ98" i="22"/>
  <c r="AQ36" i="22"/>
  <c r="AQ38" i="22"/>
  <c r="BO144" i="22"/>
  <c r="AQ109" i="22"/>
  <c r="BO60" i="22"/>
  <c r="BO49" i="22"/>
  <c r="AQ65" i="22"/>
  <c r="AQ58" i="22"/>
  <c r="AQ101" i="22"/>
  <c r="AQ85" i="22"/>
  <c r="AQ142" i="22"/>
  <c r="BO104" i="22"/>
  <c r="AQ76" i="22"/>
  <c r="AQ133" i="22"/>
  <c r="BO56" i="22"/>
  <c r="BO53" i="22"/>
  <c r="BO72" i="22"/>
  <c r="AQ117" i="22"/>
  <c r="AQ69" i="22"/>
  <c r="BO44" i="22"/>
  <c r="AQ29" i="22"/>
  <c r="BO68" i="22"/>
  <c r="AQ118" i="22"/>
  <c r="AQ94" i="22"/>
  <c r="AQ49" i="22"/>
  <c r="AQ37" i="22"/>
  <c r="AQ41" i="22"/>
  <c r="BO81" i="22"/>
  <c r="AQ110" i="22"/>
  <c r="BO97" i="22"/>
  <c r="AQ120" i="22"/>
  <c r="BO120" i="22"/>
  <c r="AQ129" i="22"/>
  <c r="AQ97" i="22"/>
  <c r="AQ96" i="22"/>
  <c r="AQ45" i="22"/>
  <c r="AQ130" i="22"/>
  <c r="AQ73" i="22"/>
  <c r="BO73" i="22"/>
  <c r="BO57" i="22"/>
  <c r="BO45" i="22"/>
  <c r="AQ113" i="22"/>
  <c r="AQ92" i="22"/>
  <c r="AQ72" i="22"/>
  <c r="AQ125" i="22"/>
  <c r="AQ44" i="22"/>
  <c r="AQ33" i="22"/>
  <c r="BO108" i="22"/>
  <c r="BO65" i="22"/>
  <c r="AQ144" i="22"/>
  <c r="AQ81" i="22"/>
  <c r="AQ116" i="22"/>
  <c r="AQ146" i="22"/>
  <c r="BO133" i="22"/>
  <c r="AQ114" i="22"/>
  <c r="BO84" i="22"/>
  <c r="BC36" i="22"/>
  <c r="O32" i="35" s="1"/>
  <c r="BC26" i="22"/>
  <c r="O22" i="35" s="1"/>
  <c r="BC132" i="22"/>
  <c r="O128" i="35" s="1"/>
  <c r="BC32" i="22"/>
  <c r="O28" i="35" s="1"/>
  <c r="BC108" i="22"/>
  <c r="O104" i="35" s="1"/>
  <c r="BC123" i="22"/>
  <c r="O119" i="35" s="1"/>
  <c r="BC40" i="22"/>
  <c r="O36" i="35" s="1"/>
  <c r="BC119" i="22"/>
  <c r="O115" i="35" s="1"/>
  <c r="BC99" i="22"/>
  <c r="O95" i="35" s="1"/>
  <c r="BC115" i="22"/>
  <c r="O111" i="35" s="1"/>
  <c r="BC44" i="22"/>
  <c r="O40" i="35" s="1"/>
  <c r="BC38" i="22"/>
  <c r="O34" i="35" s="1"/>
  <c r="BC125" i="22"/>
  <c r="O121" i="35" s="1"/>
  <c r="BC127" i="22"/>
  <c r="O123" i="35" s="1"/>
  <c r="BC135" i="22"/>
  <c r="O131" i="35" s="1"/>
  <c r="BC71" i="22"/>
  <c r="O67" i="35" s="1"/>
  <c r="BC73" i="22"/>
  <c r="O69" i="35" s="1"/>
  <c r="BC89" i="22"/>
  <c r="O85" i="35" s="1"/>
  <c r="BC91" i="22"/>
  <c r="O87" i="35" s="1"/>
  <c r="BC142" i="22"/>
  <c r="O138" i="35" s="1"/>
  <c r="BC149" i="22"/>
  <c r="O145" i="35" s="1"/>
  <c r="BC131" i="22"/>
  <c r="O127" i="35" s="1"/>
  <c r="BC33" i="22"/>
  <c r="O29" i="35" s="1"/>
  <c r="BC51" i="22"/>
  <c r="O47" i="35" s="1"/>
  <c r="BC103" i="22"/>
  <c r="O99" i="35" s="1"/>
  <c r="BC75" i="22"/>
  <c r="O71" i="35" s="1"/>
  <c r="BC116" i="22"/>
  <c r="O112" i="35" s="1"/>
  <c r="BC42" i="22"/>
  <c r="O38" i="35" s="1"/>
  <c r="BC72" i="22"/>
  <c r="O68" i="35" s="1"/>
  <c r="BC59" i="22"/>
  <c r="O55" i="35" s="1"/>
  <c r="BC34" i="22"/>
  <c r="O30" i="35" s="1"/>
  <c r="BC63" i="22"/>
  <c r="O59" i="35" s="1"/>
  <c r="BC114" i="22"/>
  <c r="O110" i="35" s="1"/>
  <c r="BC83" i="22"/>
  <c r="O79" i="35" s="1"/>
  <c r="BC120" i="22"/>
  <c r="O116" i="35" s="1"/>
  <c r="BC47" i="22"/>
  <c r="O43" i="35" s="1"/>
  <c r="BC55" i="22"/>
  <c r="O51" i="35" s="1"/>
  <c r="BC147" i="22"/>
  <c r="O143" i="35" s="1"/>
  <c r="BC95" i="22"/>
  <c r="O91" i="35" s="1"/>
  <c r="BC110" i="22"/>
  <c r="O106" i="35" s="1"/>
  <c r="BC43" i="22"/>
  <c r="O39" i="35" s="1"/>
  <c r="BC67" i="22"/>
  <c r="O63" i="35" s="1"/>
  <c r="BC151" i="22"/>
  <c r="O147" i="35" s="1"/>
  <c r="BC111" i="22"/>
  <c r="O107" i="35" s="1"/>
  <c r="BC35" i="22"/>
  <c r="O31" i="35" s="1"/>
  <c r="BC124" i="22"/>
  <c r="O120" i="35" s="1"/>
  <c r="BC58" i="22"/>
  <c r="O54" i="35" s="1"/>
  <c r="BC98" i="22"/>
  <c r="O94" i="35" s="1"/>
  <c r="BC64" i="22"/>
  <c r="O60" i="35" s="1"/>
  <c r="BC66" i="22"/>
  <c r="O62" i="35" s="1"/>
  <c r="BC107" i="22"/>
  <c r="O103" i="35" s="1"/>
  <c r="BC88" i="22"/>
  <c r="O84" i="35" s="1"/>
  <c r="BC79" i="22"/>
  <c r="O75" i="35" s="1"/>
  <c r="BC52" i="22"/>
  <c r="O48" i="35" s="1"/>
  <c r="BC29" i="22"/>
  <c r="O25" i="35" s="1"/>
  <c r="BC148" i="22"/>
  <c r="O144" i="35" s="1"/>
  <c r="BC60" i="22"/>
  <c r="O56" i="35" s="1"/>
  <c r="BC144" i="22"/>
  <c r="O140" i="35" s="1"/>
  <c r="BC39" i="22"/>
  <c r="O35" i="35" s="1"/>
  <c r="BC139" i="22"/>
  <c r="O135" i="35" s="1"/>
  <c r="BC143" i="22"/>
  <c r="O139" i="35" s="1"/>
  <c r="BC87" i="22"/>
  <c r="O83" i="35" s="1"/>
  <c r="BC86" i="22"/>
  <c r="O82" i="35" s="1"/>
  <c r="BC97" i="22"/>
  <c r="O93" i="35" s="1"/>
  <c r="BC41" i="22"/>
  <c r="O37" i="35" s="1"/>
  <c r="BC70" i="22"/>
  <c r="O66" i="35" s="1"/>
  <c r="BC80" i="22"/>
  <c r="O76" i="35" s="1"/>
  <c r="BC126" i="22"/>
  <c r="O122" i="35" s="1"/>
  <c r="BC141" i="22"/>
  <c r="O137" i="35" s="1"/>
  <c r="BC106" i="22"/>
  <c r="O102" i="35" s="1"/>
  <c r="BC94" i="22"/>
  <c r="O90" i="35" s="1"/>
  <c r="BC37" i="22"/>
  <c r="O33" i="35" s="1"/>
  <c r="BC69" i="22"/>
  <c r="O65" i="35" s="1"/>
  <c r="BC112" i="22"/>
  <c r="O108" i="35" s="1"/>
  <c r="BC129" i="22"/>
  <c r="O125" i="35" s="1"/>
  <c r="BC102" i="22"/>
  <c r="O98" i="35" s="1"/>
  <c r="BC145" i="22"/>
  <c r="O141" i="35" s="1"/>
  <c r="BC48" i="22"/>
  <c r="O44" i="35" s="1"/>
  <c r="BC90" i="22"/>
  <c r="O86" i="35" s="1"/>
  <c r="BC118" i="22"/>
  <c r="O114" i="35" s="1"/>
  <c r="BC49" i="22"/>
  <c r="O45" i="35" s="1"/>
  <c r="BC133" i="22"/>
  <c r="O129" i="35" s="1"/>
  <c r="BC82" i="22"/>
  <c r="O78" i="35" s="1"/>
  <c r="BC96" i="22"/>
  <c r="O92" i="35" s="1"/>
  <c r="BC68" i="22"/>
  <c r="O64" i="35" s="1"/>
  <c r="BC100" i="22"/>
  <c r="O96" i="35" s="1"/>
  <c r="BC65" i="22"/>
  <c r="O61" i="35" s="1"/>
  <c r="BC78" i="22"/>
  <c r="O74" i="35" s="1"/>
  <c r="BC101" i="22"/>
  <c r="O97" i="35" s="1"/>
  <c r="BC137" i="22"/>
  <c r="O133" i="35" s="1"/>
  <c r="BC54" i="22"/>
  <c r="O50" i="35" s="1"/>
  <c r="BC134" i="22"/>
  <c r="O130" i="35" s="1"/>
  <c r="BC146" i="22"/>
  <c r="O142" i="35" s="1"/>
  <c r="BC140" i="22"/>
  <c r="O136" i="35" s="1"/>
  <c r="BC104" i="22"/>
  <c r="O100" i="35" s="1"/>
  <c r="BC81" i="22"/>
  <c r="O77" i="35" s="1"/>
  <c r="BC136" i="22"/>
  <c r="O132" i="35" s="1"/>
  <c r="BC92" i="22"/>
  <c r="O88" i="35" s="1"/>
  <c r="BC105" i="22"/>
  <c r="O101" i="35" s="1"/>
  <c r="BC45" i="22"/>
  <c r="O41" i="35" s="1"/>
  <c r="BC128" i="22"/>
  <c r="O124" i="35" s="1"/>
  <c r="BC61" i="22"/>
  <c r="O57" i="35" s="1"/>
  <c r="BC113" i="22"/>
  <c r="O109" i="35" s="1"/>
  <c r="BC53" i="22"/>
  <c r="O49" i="35" s="1"/>
  <c r="BC46" i="22"/>
  <c r="O42" i="35" s="1"/>
  <c r="BC138" i="22"/>
  <c r="O134" i="35" s="1"/>
  <c r="BC76" i="22"/>
  <c r="O72" i="35" s="1"/>
  <c r="BC122" i="22"/>
  <c r="O118" i="35" s="1"/>
  <c r="BC117" i="22"/>
  <c r="O113" i="35" s="1"/>
  <c r="BC50" i="22"/>
  <c r="O46" i="35" s="1"/>
  <c r="BC57" i="22"/>
  <c r="O53" i="35" s="1"/>
  <c r="BC130" i="22"/>
  <c r="O126" i="35" s="1"/>
  <c r="BC62" i="22"/>
  <c r="O58" i="35" s="1"/>
  <c r="BC93" i="22"/>
  <c r="O89" i="35" s="1"/>
  <c r="BC77" i="22"/>
  <c r="O73" i="35" s="1"/>
  <c r="BC84" i="22"/>
  <c r="O80" i="35" s="1"/>
  <c r="BC109" i="22"/>
  <c r="O105" i="35" s="1"/>
  <c r="BC74" i="22"/>
  <c r="O70" i="35" s="1"/>
  <c r="BC56" i="22"/>
  <c r="O52" i="35" s="1"/>
  <c r="BC121" i="22"/>
  <c r="O117" i="35" s="1"/>
  <c r="BC85" i="22"/>
  <c r="O81" i="35" s="1"/>
  <c r="M790" i="33" l="1"/>
  <c r="M791" i="33"/>
  <c r="E792" i="33"/>
  <c r="E794" i="33" s="1"/>
  <c r="H782" i="33"/>
  <c r="F782" i="33"/>
  <c r="G783" i="33"/>
  <c r="J782" i="33"/>
  <c r="G535" i="33"/>
  <c r="L535" i="33"/>
  <c r="H792" i="33"/>
  <c r="H794" i="33" s="1"/>
  <c r="C777" i="33"/>
  <c r="C784" i="33" s="1"/>
  <c r="F783" i="33"/>
  <c r="D782" i="33"/>
  <c r="L783" i="33"/>
  <c r="H783" i="33"/>
  <c r="M2882" i="33"/>
  <c r="J792" i="33"/>
  <c r="J794" i="33" s="1"/>
  <c r="C773" i="33"/>
  <c r="C774" i="33" s="1"/>
  <c r="L792" i="33"/>
  <c r="L794" i="33" s="1"/>
  <c r="E782" i="33"/>
  <c r="D783" i="33"/>
  <c r="K783" i="33"/>
  <c r="J783" i="33"/>
  <c r="G782" i="33"/>
  <c r="I535" i="33"/>
  <c r="H535" i="33"/>
  <c r="F792" i="33"/>
  <c r="F794" i="33" s="1"/>
  <c r="I783" i="33"/>
  <c r="I782" i="33"/>
  <c r="E783" i="33"/>
  <c r="K782" i="33"/>
  <c r="L782" i="33"/>
  <c r="ET28" i="22"/>
  <c r="ES28" i="22"/>
  <c r="EM28" i="22"/>
  <c r="I792" i="33"/>
  <c r="I794" i="33" s="1"/>
  <c r="EL28" i="22"/>
  <c r="EO28" i="22"/>
  <c r="EQ28" i="22"/>
  <c r="EN28" i="22"/>
  <c r="EP28" i="22"/>
  <c r="D792" i="33"/>
  <c r="D794" i="33" s="1"/>
  <c r="M787" i="33"/>
  <c r="ER28" i="22"/>
  <c r="K792" i="33"/>
  <c r="K794" i="33" s="1"/>
  <c r="G792" i="33"/>
  <c r="G794" i="33" s="1"/>
  <c r="M122" i="33"/>
  <c r="M123" i="33"/>
  <c r="H112" i="33"/>
  <c r="H528" i="33" s="1"/>
  <c r="H130" i="33"/>
  <c r="I113" i="33"/>
  <c r="I131" i="33"/>
  <c r="F131" i="33"/>
  <c r="F113" i="33"/>
  <c r="E131" i="33"/>
  <c r="E113" i="33"/>
  <c r="J131" i="33"/>
  <c r="J113" i="33"/>
  <c r="G130" i="33"/>
  <c r="G112" i="33"/>
  <c r="G528" i="33" s="1"/>
  <c r="E124" i="33"/>
  <c r="H113" i="33"/>
  <c r="H131" i="33"/>
  <c r="D112" i="33"/>
  <c r="D528" i="33" s="1"/>
  <c r="D130" i="33"/>
  <c r="G131" i="33"/>
  <c r="G113" i="33"/>
  <c r="F124" i="33"/>
  <c r="D124" i="33"/>
  <c r="M119" i="33"/>
  <c r="K124" i="33"/>
  <c r="K112" i="33"/>
  <c r="K528" i="33" s="1"/>
  <c r="K130" i="33"/>
  <c r="D113" i="33"/>
  <c r="D131" i="33"/>
  <c r="L112" i="33"/>
  <c r="L528" i="33" s="1"/>
  <c r="L130" i="33"/>
  <c r="J124" i="33"/>
  <c r="K113" i="33"/>
  <c r="K131" i="33"/>
  <c r="I112" i="33"/>
  <c r="I528" i="33" s="1"/>
  <c r="I130" i="33"/>
  <c r="F112" i="33"/>
  <c r="F528" i="33" s="1"/>
  <c r="F130" i="33"/>
  <c r="E130" i="33"/>
  <c r="E112" i="33"/>
  <c r="E528" i="33" s="1"/>
  <c r="J130" i="33"/>
  <c r="J112" i="33"/>
  <c r="J528" i="33" s="1"/>
  <c r="L113" i="33"/>
  <c r="L131" i="33"/>
  <c r="I124" i="33"/>
  <c r="L124" i="33"/>
  <c r="G124" i="33"/>
  <c r="H124" i="33"/>
  <c r="C528" i="33"/>
  <c r="C114" i="33"/>
  <c r="EB33" i="22"/>
  <c r="EK50" i="22"/>
  <c r="DZ139" i="22"/>
  <c r="DZ89" i="22"/>
  <c r="H2839" i="33"/>
  <c r="DZ106" i="22"/>
  <c r="C2688" i="33"/>
  <c r="G2787" i="33"/>
  <c r="M3393" i="33"/>
  <c r="M3818" i="33"/>
  <c r="K143" i="34"/>
  <c r="L143" i="34"/>
  <c r="M2935" i="33"/>
  <c r="M3610" i="33"/>
  <c r="M2883" i="33"/>
  <c r="M2987" i="33"/>
  <c r="E2683" i="33"/>
  <c r="M3402" i="33"/>
  <c r="M2934" i="33"/>
  <c r="C566" i="33"/>
  <c r="D539" i="33"/>
  <c r="F2824" i="33"/>
  <c r="K2720" i="33"/>
  <c r="M3922" i="33"/>
  <c r="H143" i="34"/>
  <c r="F143" i="34"/>
  <c r="M3819" i="33"/>
  <c r="M3871" i="33"/>
  <c r="H4235" i="33"/>
  <c r="J4235" i="33"/>
  <c r="E2839" i="33"/>
  <c r="M4026" i="33"/>
  <c r="E2787" i="33"/>
  <c r="I2839" i="33"/>
  <c r="DZ61" i="22"/>
  <c r="M2830" i="33"/>
  <c r="EK53" i="22"/>
  <c r="C584" i="33"/>
  <c r="C586" i="33" s="1"/>
  <c r="G2720" i="33"/>
  <c r="H2772" i="33"/>
  <c r="H2824" i="33"/>
  <c r="H2720" i="33"/>
  <c r="G2824" i="33"/>
  <c r="DZ76" i="22"/>
  <c r="L2720" i="33"/>
  <c r="D3552" i="33"/>
  <c r="D3708" i="33"/>
  <c r="D4176" i="33"/>
  <c r="D3448" i="33"/>
  <c r="D2876" i="33"/>
  <c r="D3084" i="33"/>
  <c r="D3188" i="33"/>
  <c r="D3760" i="33"/>
  <c r="D3500" i="33"/>
  <c r="D4020" i="33"/>
  <c r="D2980" i="33"/>
  <c r="D3656" i="33"/>
  <c r="D2928" i="33"/>
  <c r="D2668" i="33"/>
  <c r="D3968" i="33"/>
  <c r="D3240" i="33"/>
  <c r="D3396" i="33"/>
  <c r="D4072" i="33"/>
  <c r="D3292" i="33"/>
  <c r="D3604" i="33"/>
  <c r="D3032" i="33"/>
  <c r="D3916" i="33"/>
  <c r="D4124" i="33"/>
  <c r="D3344" i="33"/>
  <c r="D3864" i="33"/>
  <c r="D3812" i="33"/>
  <c r="D3136" i="33"/>
  <c r="I2824" i="33"/>
  <c r="J2876" i="33"/>
  <c r="J3032" i="33"/>
  <c r="J2668" i="33"/>
  <c r="J3344" i="33"/>
  <c r="J4020" i="33"/>
  <c r="J3864" i="33"/>
  <c r="J3708" i="33"/>
  <c r="J3084" i="33"/>
  <c r="J3292" i="33"/>
  <c r="J3760" i="33"/>
  <c r="J3136" i="33"/>
  <c r="J3812" i="33"/>
  <c r="J3604" i="33"/>
  <c r="J3552" i="33"/>
  <c r="J4124" i="33"/>
  <c r="J3968" i="33"/>
  <c r="J2928" i="33"/>
  <c r="J3916" i="33"/>
  <c r="J4176" i="33"/>
  <c r="J4072" i="33"/>
  <c r="J3500" i="33"/>
  <c r="J2980" i="33"/>
  <c r="J3396" i="33"/>
  <c r="J3188" i="33"/>
  <c r="J3656" i="33"/>
  <c r="J3240" i="33"/>
  <c r="J3448" i="33"/>
  <c r="G2772" i="33"/>
  <c r="H3084" i="33"/>
  <c r="H3968" i="33"/>
  <c r="H3344" i="33"/>
  <c r="H3032" i="33"/>
  <c r="H3396" i="33"/>
  <c r="H3552" i="33"/>
  <c r="H3708" i="33"/>
  <c r="H2668" i="33"/>
  <c r="H2928" i="33"/>
  <c r="H3136" i="33"/>
  <c r="H3760" i="33"/>
  <c r="H3916" i="33"/>
  <c r="H3292" i="33"/>
  <c r="H3188" i="33"/>
  <c r="H3864" i="33"/>
  <c r="H3604" i="33"/>
  <c r="H4124" i="33"/>
  <c r="H3812" i="33"/>
  <c r="H2980" i="33"/>
  <c r="H4072" i="33"/>
  <c r="H3240" i="33"/>
  <c r="H3500" i="33"/>
  <c r="H2876" i="33"/>
  <c r="H4020" i="33"/>
  <c r="H4176" i="33"/>
  <c r="H3448" i="33"/>
  <c r="H3656" i="33"/>
  <c r="J143" i="34"/>
  <c r="I2720" i="33"/>
  <c r="F2772" i="33"/>
  <c r="F2720" i="33"/>
  <c r="J2772" i="33"/>
  <c r="K2824" i="33"/>
  <c r="L2772" i="33"/>
  <c r="J2720" i="33"/>
  <c r="L3084" i="33"/>
  <c r="L3292" i="33"/>
  <c r="L2928" i="33"/>
  <c r="L3656" i="33"/>
  <c r="L4072" i="33"/>
  <c r="L3864" i="33"/>
  <c r="L3708" i="33"/>
  <c r="L3916" i="33"/>
  <c r="L2876" i="33"/>
  <c r="L3032" i="33"/>
  <c r="L3448" i="33"/>
  <c r="L2668" i="33"/>
  <c r="L3604" i="33"/>
  <c r="L4176" i="33"/>
  <c r="L3240" i="33"/>
  <c r="L3344" i="33"/>
  <c r="L4020" i="33"/>
  <c r="L3396" i="33"/>
  <c r="L3968" i="33"/>
  <c r="L3188" i="33"/>
  <c r="L3760" i="33"/>
  <c r="L3500" i="33"/>
  <c r="L4124" i="33"/>
  <c r="L3552" i="33"/>
  <c r="L2980" i="33"/>
  <c r="L3136" i="33"/>
  <c r="L3812" i="33"/>
  <c r="K4124" i="33"/>
  <c r="K3760" i="33"/>
  <c r="K3240" i="33"/>
  <c r="K3136" i="33"/>
  <c r="K3396" i="33"/>
  <c r="K3604" i="33"/>
  <c r="K3032" i="33"/>
  <c r="K4176" i="33"/>
  <c r="K4072" i="33"/>
  <c r="K3292" i="33"/>
  <c r="K3968" i="33"/>
  <c r="K3552" i="33"/>
  <c r="K3448" i="33"/>
  <c r="K2668" i="33"/>
  <c r="K4020" i="33"/>
  <c r="K3656" i="33"/>
  <c r="K3708" i="33"/>
  <c r="K2876" i="33"/>
  <c r="K3084" i="33"/>
  <c r="K3344" i="33"/>
  <c r="K3916" i="33"/>
  <c r="K2980" i="33"/>
  <c r="K3500" i="33"/>
  <c r="K3188" i="33"/>
  <c r="K3864" i="33"/>
  <c r="K2928" i="33"/>
  <c r="K3812" i="33"/>
  <c r="G143" i="34"/>
  <c r="D2824" i="33"/>
  <c r="G2876" i="33"/>
  <c r="G3656" i="33"/>
  <c r="G3240" i="33"/>
  <c r="G4020" i="33"/>
  <c r="G3032" i="33"/>
  <c r="G3552" i="33"/>
  <c r="G4072" i="33"/>
  <c r="G3916" i="33"/>
  <c r="G3292" i="33"/>
  <c r="G3708" i="33"/>
  <c r="G3604" i="33"/>
  <c r="G4124" i="33"/>
  <c r="G2928" i="33"/>
  <c r="G3812" i="33"/>
  <c r="G3136" i="33"/>
  <c r="G3448" i="33"/>
  <c r="G3760" i="33"/>
  <c r="G2980" i="33"/>
  <c r="G3864" i="33"/>
  <c r="G2668" i="33"/>
  <c r="G3500" i="33"/>
  <c r="G3084" i="33"/>
  <c r="G3188" i="33"/>
  <c r="G4176" i="33"/>
  <c r="G3344" i="33"/>
  <c r="G3396" i="33"/>
  <c r="G3968" i="33"/>
  <c r="D2772" i="33"/>
  <c r="L2824" i="33"/>
  <c r="I2772" i="33"/>
  <c r="I143" i="34"/>
  <c r="J2824" i="33"/>
  <c r="F3344" i="33"/>
  <c r="F3604" i="33"/>
  <c r="F3968" i="33"/>
  <c r="F3656" i="33"/>
  <c r="F3240" i="33"/>
  <c r="F4124" i="33"/>
  <c r="F3812" i="33"/>
  <c r="F3084" i="33"/>
  <c r="F4020" i="33"/>
  <c r="F3032" i="33"/>
  <c r="F2876" i="33"/>
  <c r="F2668" i="33"/>
  <c r="F3552" i="33"/>
  <c r="F4176" i="33"/>
  <c r="F2980" i="33"/>
  <c r="F3916" i="33"/>
  <c r="F3292" i="33"/>
  <c r="F3136" i="33"/>
  <c r="F3500" i="33"/>
  <c r="F3760" i="33"/>
  <c r="F4072" i="33"/>
  <c r="F3708" i="33"/>
  <c r="F2928" i="33"/>
  <c r="F3188" i="33"/>
  <c r="F3396" i="33"/>
  <c r="F3448" i="33"/>
  <c r="F3864" i="33"/>
  <c r="I3084" i="33"/>
  <c r="I3188" i="33"/>
  <c r="I3604" i="33"/>
  <c r="I3916" i="33"/>
  <c r="I3968" i="33"/>
  <c r="I4176" i="33"/>
  <c r="I3760" i="33"/>
  <c r="I3656" i="33"/>
  <c r="I3552" i="33"/>
  <c r="I3708" i="33"/>
  <c r="I3396" i="33"/>
  <c r="I4124" i="33"/>
  <c r="I3240" i="33"/>
  <c r="I3500" i="33"/>
  <c r="I3448" i="33"/>
  <c r="I4072" i="33"/>
  <c r="I3344" i="33"/>
  <c r="I4020" i="33"/>
  <c r="I3864" i="33"/>
  <c r="I3032" i="33"/>
  <c r="I2876" i="33"/>
  <c r="I3292" i="33"/>
  <c r="I3136" i="33"/>
  <c r="I2928" i="33"/>
  <c r="I2668" i="33"/>
  <c r="I2980" i="33"/>
  <c r="I3812" i="33"/>
  <c r="D143" i="34"/>
  <c r="E4176" i="33"/>
  <c r="E3240" i="33"/>
  <c r="E3552" i="33"/>
  <c r="E3656" i="33"/>
  <c r="E3188" i="33"/>
  <c r="E2928" i="33"/>
  <c r="E2668" i="33"/>
  <c r="E3916" i="33"/>
  <c r="E3136" i="33"/>
  <c r="E3968" i="33"/>
  <c r="E3032" i="33"/>
  <c r="E3448" i="33"/>
  <c r="E3292" i="33"/>
  <c r="E3344" i="33"/>
  <c r="E3396" i="33"/>
  <c r="E2980" i="33"/>
  <c r="E4072" i="33"/>
  <c r="E3708" i="33"/>
  <c r="E4124" i="33"/>
  <c r="E3604" i="33"/>
  <c r="E2876" i="33"/>
  <c r="E3760" i="33"/>
  <c r="E3864" i="33"/>
  <c r="E3812" i="33"/>
  <c r="E3500" i="33"/>
  <c r="E3084" i="33"/>
  <c r="E4020" i="33"/>
  <c r="M876" i="33"/>
  <c r="D2720" i="33"/>
  <c r="E2772" i="33"/>
  <c r="E2824" i="33"/>
  <c r="E2720" i="33"/>
  <c r="M2977" i="33"/>
  <c r="M3194" i="33"/>
  <c r="DZ64" i="22"/>
  <c r="M3038" i="33"/>
  <c r="M3714" i="33"/>
  <c r="M3246" i="33"/>
  <c r="M3142" i="33"/>
  <c r="M3298" i="33"/>
  <c r="M3090" i="33"/>
  <c r="Z30" i="35"/>
  <c r="Z38" i="35"/>
  <c r="M331" i="33"/>
  <c r="M3662" i="33"/>
  <c r="M3870" i="33"/>
  <c r="M3507" i="33"/>
  <c r="M4131" i="33"/>
  <c r="M3766" i="33"/>
  <c r="M330" i="33"/>
  <c r="C332" i="33"/>
  <c r="F338" i="33"/>
  <c r="L339" i="33"/>
  <c r="L340" i="33" s="1"/>
  <c r="L342" i="33" s="1"/>
  <c r="D339" i="33"/>
  <c r="D340" i="33" s="1"/>
  <c r="E51" i="33"/>
  <c r="E1922" i="33"/>
  <c r="G51" i="33" s="1"/>
  <c r="M3403" i="33"/>
  <c r="C340" i="33"/>
  <c r="C342" i="33" s="1"/>
  <c r="M335" i="33"/>
  <c r="F339" i="33"/>
  <c r="J339" i="33"/>
  <c r="J340" i="33" s="1"/>
  <c r="J342" i="33" s="1"/>
  <c r="E339" i="33"/>
  <c r="H339" i="33"/>
  <c r="H340" i="33" s="1"/>
  <c r="H342" i="33" s="1"/>
  <c r="E338" i="33"/>
  <c r="E546" i="33" s="1"/>
  <c r="I339" i="33"/>
  <c r="I340" i="33" s="1"/>
  <c r="I342" i="33" s="1"/>
  <c r="K339" i="33"/>
  <c r="K340" i="33" s="1"/>
  <c r="K342" i="33" s="1"/>
  <c r="G339" i="33"/>
  <c r="G340" i="33" s="1"/>
  <c r="M4173" i="33"/>
  <c r="M3974" i="33"/>
  <c r="E65" i="33"/>
  <c r="E2618" i="33"/>
  <c r="G65" i="33" s="1"/>
  <c r="EK35" i="22"/>
  <c r="C321" i="33"/>
  <c r="Z33" i="35"/>
  <c r="C44" i="34"/>
  <c r="M3975" i="33"/>
  <c r="M4182" i="33"/>
  <c r="G2839" i="33"/>
  <c r="M2778" i="33"/>
  <c r="M4078" i="33"/>
  <c r="M3757" i="33"/>
  <c r="M2925" i="33"/>
  <c r="M3081" i="33"/>
  <c r="M3195" i="33"/>
  <c r="M3454" i="33"/>
  <c r="M3506" i="33"/>
  <c r="L2787" i="33"/>
  <c r="M4130" i="33"/>
  <c r="K539" i="33"/>
  <c r="I2783" i="33"/>
  <c r="G538" i="33"/>
  <c r="L2730" i="33"/>
  <c r="F2782" i="33"/>
  <c r="I2730" i="33"/>
  <c r="M3558" i="33"/>
  <c r="M3350" i="33"/>
  <c r="M3247" i="33"/>
  <c r="M3351" i="33"/>
  <c r="M3611" i="33"/>
  <c r="L2738" i="33"/>
  <c r="L2783" i="33"/>
  <c r="J2731" i="33"/>
  <c r="M3133" i="33"/>
  <c r="M3289" i="33"/>
  <c r="M4079" i="33"/>
  <c r="M3559" i="33"/>
  <c r="M3039" i="33"/>
  <c r="M3455" i="33"/>
  <c r="M4027" i="33"/>
  <c r="M3091" i="33"/>
  <c r="M3299" i="33"/>
  <c r="D2730" i="33"/>
  <c r="M3809" i="33"/>
  <c r="M3861" i="33"/>
  <c r="M4121" i="33"/>
  <c r="M3965" i="33"/>
  <c r="M2986" i="33"/>
  <c r="M3663" i="33"/>
  <c r="M3767" i="33"/>
  <c r="M4183" i="33"/>
  <c r="M3143" i="33"/>
  <c r="M3715" i="33"/>
  <c r="K2790" i="33"/>
  <c r="H2842" i="33"/>
  <c r="H2738" i="33"/>
  <c r="G2738" i="33"/>
  <c r="H2790" i="33"/>
  <c r="K2738" i="33"/>
  <c r="G2842" i="33"/>
  <c r="F2834" i="33"/>
  <c r="G2783" i="33"/>
  <c r="C3713" i="33"/>
  <c r="Z49" i="35"/>
  <c r="M3237" i="33"/>
  <c r="M3923" i="33"/>
  <c r="C3720" i="33"/>
  <c r="G2686" i="33"/>
  <c r="G3310" i="33"/>
  <c r="G2894" i="33"/>
  <c r="G3102" i="33"/>
  <c r="G3518" i="33"/>
  <c r="G3726" i="33"/>
  <c r="G3622" i="33"/>
  <c r="G3986" i="33"/>
  <c r="G4038" i="33"/>
  <c r="G3362" i="33"/>
  <c r="G4142" i="33"/>
  <c r="G3206" i="33"/>
  <c r="G2946" i="33"/>
  <c r="G3154" i="33"/>
  <c r="G3778" i="33"/>
  <c r="G3466" i="33"/>
  <c r="G4194" i="33"/>
  <c r="G3882" i="33"/>
  <c r="G3050" i="33"/>
  <c r="G2998" i="33"/>
  <c r="G3258" i="33"/>
  <c r="G3674" i="33"/>
  <c r="G3934" i="33"/>
  <c r="G3570" i="33"/>
  <c r="G3414" i="33"/>
  <c r="G4090" i="33"/>
  <c r="G3830" i="33"/>
  <c r="D2686" i="33"/>
  <c r="D3102" i="33"/>
  <c r="D2894" i="33"/>
  <c r="D3310" i="33"/>
  <c r="D3518" i="33"/>
  <c r="D3726" i="33"/>
  <c r="D3622" i="33"/>
  <c r="D3154" i="33"/>
  <c r="D3986" i="33"/>
  <c r="D3206" i="33"/>
  <c r="D4038" i="33"/>
  <c r="D4142" i="33"/>
  <c r="D2946" i="33"/>
  <c r="D3362" i="33"/>
  <c r="D3050" i="33"/>
  <c r="D3778" i="33"/>
  <c r="D4194" i="33"/>
  <c r="D3466" i="33"/>
  <c r="D3882" i="33"/>
  <c r="D3570" i="33"/>
  <c r="D4090" i="33"/>
  <c r="D3414" i="33"/>
  <c r="D3830" i="33"/>
  <c r="D3934" i="33"/>
  <c r="D2998" i="33"/>
  <c r="D3258" i="33"/>
  <c r="D3674" i="33"/>
  <c r="F3727" i="33"/>
  <c r="F3103" i="33"/>
  <c r="F2895" i="33"/>
  <c r="F3311" i="33"/>
  <c r="F3519" i="33"/>
  <c r="F3623" i="33"/>
  <c r="F3987" i="33"/>
  <c r="F4143" i="33"/>
  <c r="F2947" i="33"/>
  <c r="F4039" i="33"/>
  <c r="F3155" i="33"/>
  <c r="F3363" i="33"/>
  <c r="F3207" i="33"/>
  <c r="F4195" i="33"/>
  <c r="F3883" i="33"/>
  <c r="F2999" i="33"/>
  <c r="F3051" i="33"/>
  <c r="F3467" i="33"/>
  <c r="F3779" i="33"/>
  <c r="F4091" i="33"/>
  <c r="F3831" i="33"/>
  <c r="F3571" i="33"/>
  <c r="F3675" i="33"/>
  <c r="F3259" i="33"/>
  <c r="F3415" i="33"/>
  <c r="F3935" i="33"/>
  <c r="I3727" i="33"/>
  <c r="I3103" i="33"/>
  <c r="I3519" i="33"/>
  <c r="I2895" i="33"/>
  <c r="I3311" i="33"/>
  <c r="I3623" i="33"/>
  <c r="I3155" i="33"/>
  <c r="I3363" i="33"/>
  <c r="I3779" i="33"/>
  <c r="I2947" i="33"/>
  <c r="I3987" i="33"/>
  <c r="I4039" i="33"/>
  <c r="I4195" i="33"/>
  <c r="I3051" i="33"/>
  <c r="I3467" i="33"/>
  <c r="I3883" i="33"/>
  <c r="I4143" i="33"/>
  <c r="I3207" i="33"/>
  <c r="I2999" i="33"/>
  <c r="I3571" i="33"/>
  <c r="I3259" i="33"/>
  <c r="I3831" i="33"/>
  <c r="I3675" i="33"/>
  <c r="I4091" i="33"/>
  <c r="I3415" i="33"/>
  <c r="I3935" i="33"/>
  <c r="E2895" i="33"/>
  <c r="E3311" i="33"/>
  <c r="E3103" i="33"/>
  <c r="E3519" i="33"/>
  <c r="E3727" i="33"/>
  <c r="E4143" i="33"/>
  <c r="E3623" i="33"/>
  <c r="E3207" i="33"/>
  <c r="E4039" i="33"/>
  <c r="E2947" i="33"/>
  <c r="E3155" i="33"/>
  <c r="E3987" i="33"/>
  <c r="E3363" i="33"/>
  <c r="E3779" i="33"/>
  <c r="E4195" i="33"/>
  <c r="E3467" i="33"/>
  <c r="E3883" i="33"/>
  <c r="E2999" i="33"/>
  <c r="E3051" i="33"/>
  <c r="E3259" i="33"/>
  <c r="E4091" i="33"/>
  <c r="E3415" i="33"/>
  <c r="E3675" i="33"/>
  <c r="E3831" i="33"/>
  <c r="E3935" i="33"/>
  <c r="E3571" i="33"/>
  <c r="J2686" i="33"/>
  <c r="J3310" i="33"/>
  <c r="J3726" i="33"/>
  <c r="J3102" i="33"/>
  <c r="J3518" i="33"/>
  <c r="J2894" i="33"/>
  <c r="J3986" i="33"/>
  <c r="J3154" i="33"/>
  <c r="J3206" i="33"/>
  <c r="J4142" i="33"/>
  <c r="J4038" i="33"/>
  <c r="J3362" i="33"/>
  <c r="J3622" i="33"/>
  <c r="J3778" i="33"/>
  <c r="J4194" i="33"/>
  <c r="J3050" i="33"/>
  <c r="J2946" i="33"/>
  <c r="J3466" i="33"/>
  <c r="J3882" i="33"/>
  <c r="J4090" i="33"/>
  <c r="J3570" i="33"/>
  <c r="J3414" i="33"/>
  <c r="J3258" i="33"/>
  <c r="J3674" i="33"/>
  <c r="J3934" i="33"/>
  <c r="J3830" i="33"/>
  <c r="J2998" i="33"/>
  <c r="J2887" i="33"/>
  <c r="J3303" i="33"/>
  <c r="J3719" i="33"/>
  <c r="J3095" i="33"/>
  <c r="J3511" i="33"/>
  <c r="J3615" i="33"/>
  <c r="J3979" i="33"/>
  <c r="J2939" i="33"/>
  <c r="J3199" i="33"/>
  <c r="J4031" i="33"/>
  <c r="J3147" i="33"/>
  <c r="J4135" i="33"/>
  <c r="J3771" i="33"/>
  <c r="J3043" i="33"/>
  <c r="J3875" i="33"/>
  <c r="J3355" i="33"/>
  <c r="J4187" i="33"/>
  <c r="J3459" i="33"/>
  <c r="J2991" i="33"/>
  <c r="J3251" i="33"/>
  <c r="J3667" i="33"/>
  <c r="J3823" i="33"/>
  <c r="J3563" i="33"/>
  <c r="J4083" i="33"/>
  <c r="J3407" i="33"/>
  <c r="J3927" i="33"/>
  <c r="G2886" i="33"/>
  <c r="G3302" i="33"/>
  <c r="G3094" i="33"/>
  <c r="G3718" i="33"/>
  <c r="G3510" i="33"/>
  <c r="G4134" i="33"/>
  <c r="G3146" i="33"/>
  <c r="G2938" i="33"/>
  <c r="G3354" i="33"/>
  <c r="G4030" i="33"/>
  <c r="G3978" i="33"/>
  <c r="G3198" i="33"/>
  <c r="G3770" i="33"/>
  <c r="G4186" i="33"/>
  <c r="G3042" i="33"/>
  <c r="G3614" i="33"/>
  <c r="G3458" i="33"/>
  <c r="G3874" i="33"/>
  <c r="G4082" i="33"/>
  <c r="G2990" i="33"/>
  <c r="G3406" i="33"/>
  <c r="G3562" i="33"/>
  <c r="G3666" i="33"/>
  <c r="G3822" i="33"/>
  <c r="G3250" i="33"/>
  <c r="G3926" i="33"/>
  <c r="G3103" i="33"/>
  <c r="G3311" i="33"/>
  <c r="G2895" i="33"/>
  <c r="G3519" i="33"/>
  <c r="G3727" i="33"/>
  <c r="G3623" i="33"/>
  <c r="G3155" i="33"/>
  <c r="G3987" i="33"/>
  <c r="G4143" i="33"/>
  <c r="G3207" i="33"/>
  <c r="G2947" i="33"/>
  <c r="G3051" i="33"/>
  <c r="G3363" i="33"/>
  <c r="G3467" i="33"/>
  <c r="G3883" i="33"/>
  <c r="G3779" i="33"/>
  <c r="G4195" i="33"/>
  <c r="G4039" i="33"/>
  <c r="G3259" i="33"/>
  <c r="G3675" i="33"/>
  <c r="G4091" i="33"/>
  <c r="G3831" i="33"/>
  <c r="G3935" i="33"/>
  <c r="G2999" i="33"/>
  <c r="G3571" i="33"/>
  <c r="G3415" i="33"/>
  <c r="D3103" i="33"/>
  <c r="D2895" i="33"/>
  <c r="D3519" i="33"/>
  <c r="D3727" i="33"/>
  <c r="D3311" i="33"/>
  <c r="D3155" i="33"/>
  <c r="D3987" i="33"/>
  <c r="D4143" i="33"/>
  <c r="D3207" i="33"/>
  <c r="D3363" i="33"/>
  <c r="D3623" i="33"/>
  <c r="D2947" i="33"/>
  <c r="D4039" i="33"/>
  <c r="D3051" i="33"/>
  <c r="D3779" i="33"/>
  <c r="D4195" i="33"/>
  <c r="D3467" i="33"/>
  <c r="D3883" i="33"/>
  <c r="D2999" i="33"/>
  <c r="D3571" i="33"/>
  <c r="D3675" i="33"/>
  <c r="D4091" i="33"/>
  <c r="D3415" i="33"/>
  <c r="D3831" i="33"/>
  <c r="D3259" i="33"/>
  <c r="D3935" i="33"/>
  <c r="H3518" i="33"/>
  <c r="H3102" i="33"/>
  <c r="H2894" i="33"/>
  <c r="H3310" i="33"/>
  <c r="H3726" i="33"/>
  <c r="H3154" i="33"/>
  <c r="H3622" i="33"/>
  <c r="H2946" i="33"/>
  <c r="H3362" i="33"/>
  <c r="H4142" i="33"/>
  <c r="H3206" i="33"/>
  <c r="H3986" i="33"/>
  <c r="H3778" i="33"/>
  <c r="H3466" i="33"/>
  <c r="H3882" i="33"/>
  <c r="H4038" i="33"/>
  <c r="H4194" i="33"/>
  <c r="H3050" i="33"/>
  <c r="H3674" i="33"/>
  <c r="H4090" i="33"/>
  <c r="H3414" i="33"/>
  <c r="H3570" i="33"/>
  <c r="H3258" i="33"/>
  <c r="H3934" i="33"/>
  <c r="H2998" i="33"/>
  <c r="H3830" i="33"/>
  <c r="J3311" i="33"/>
  <c r="J2895" i="33"/>
  <c r="J3727" i="33"/>
  <c r="J3519" i="33"/>
  <c r="J3103" i="33"/>
  <c r="J3623" i="33"/>
  <c r="J3155" i="33"/>
  <c r="J3987" i="33"/>
  <c r="J3207" i="33"/>
  <c r="J3779" i="33"/>
  <c r="J4039" i="33"/>
  <c r="J2947" i="33"/>
  <c r="J3363" i="33"/>
  <c r="J3883" i="33"/>
  <c r="J3051" i="33"/>
  <c r="J2999" i="33"/>
  <c r="J4143" i="33"/>
  <c r="J4195" i="33"/>
  <c r="J3467" i="33"/>
  <c r="J3571" i="33"/>
  <c r="J3259" i="33"/>
  <c r="J3675" i="33"/>
  <c r="J3415" i="33"/>
  <c r="J3935" i="33"/>
  <c r="J4091" i="33"/>
  <c r="J3831" i="33"/>
  <c r="L2886" i="33"/>
  <c r="L3302" i="33"/>
  <c r="L3094" i="33"/>
  <c r="L3718" i="33"/>
  <c r="L3510" i="33"/>
  <c r="L3614" i="33"/>
  <c r="L3146" i="33"/>
  <c r="L4030" i="33"/>
  <c r="L3978" i="33"/>
  <c r="L4134" i="33"/>
  <c r="L3198" i="33"/>
  <c r="L2938" i="33"/>
  <c r="L3354" i="33"/>
  <c r="L3042" i="33"/>
  <c r="L3458" i="33"/>
  <c r="L3874" i="33"/>
  <c r="L4186" i="33"/>
  <c r="L3770" i="33"/>
  <c r="L3562" i="33"/>
  <c r="L3250" i="33"/>
  <c r="L3666" i="33"/>
  <c r="L3926" i="33"/>
  <c r="L2990" i="33"/>
  <c r="L4082" i="33"/>
  <c r="L3822" i="33"/>
  <c r="L3406" i="33"/>
  <c r="D3094" i="33"/>
  <c r="D3302" i="33"/>
  <c r="D3510" i="33"/>
  <c r="D3718" i="33"/>
  <c r="D2886" i="33"/>
  <c r="D3978" i="33"/>
  <c r="D4134" i="33"/>
  <c r="D3354" i="33"/>
  <c r="D3198" i="33"/>
  <c r="D3614" i="33"/>
  <c r="D4030" i="33"/>
  <c r="D3146" i="33"/>
  <c r="D3770" i="33"/>
  <c r="D3458" i="33"/>
  <c r="D2938" i="33"/>
  <c r="D4186" i="33"/>
  <c r="D3042" i="33"/>
  <c r="D4082" i="33"/>
  <c r="D3562" i="33"/>
  <c r="D3406" i="33"/>
  <c r="D3874" i="33"/>
  <c r="D3250" i="33"/>
  <c r="D3666" i="33"/>
  <c r="D3926" i="33"/>
  <c r="D3822" i="33"/>
  <c r="D2990" i="33"/>
  <c r="I3302" i="33"/>
  <c r="I3094" i="33"/>
  <c r="I2886" i="33"/>
  <c r="I3718" i="33"/>
  <c r="I3510" i="33"/>
  <c r="I3146" i="33"/>
  <c r="I3978" i="33"/>
  <c r="I4134" i="33"/>
  <c r="I3198" i="33"/>
  <c r="I4030" i="33"/>
  <c r="I2938" i="33"/>
  <c r="I3614" i="33"/>
  <c r="I3354" i="33"/>
  <c r="I3458" i="33"/>
  <c r="I3874" i="33"/>
  <c r="I3770" i="33"/>
  <c r="I4186" i="33"/>
  <c r="I3042" i="33"/>
  <c r="I3406" i="33"/>
  <c r="I3250" i="33"/>
  <c r="I4082" i="33"/>
  <c r="I2990" i="33"/>
  <c r="I3562" i="33"/>
  <c r="I3666" i="33"/>
  <c r="I3822" i="33"/>
  <c r="I3926" i="33"/>
  <c r="F3302" i="33"/>
  <c r="F3718" i="33"/>
  <c r="F3094" i="33"/>
  <c r="F3510" i="33"/>
  <c r="F2886" i="33"/>
  <c r="F3146" i="33"/>
  <c r="F2938" i="33"/>
  <c r="F3614" i="33"/>
  <c r="F3354" i="33"/>
  <c r="F3978" i="33"/>
  <c r="F3198" i="33"/>
  <c r="F4030" i="33"/>
  <c r="F3770" i="33"/>
  <c r="F3042" i="33"/>
  <c r="F3458" i="33"/>
  <c r="F3874" i="33"/>
  <c r="F4134" i="33"/>
  <c r="F4186" i="33"/>
  <c r="F3250" i="33"/>
  <c r="F4082" i="33"/>
  <c r="F3406" i="33"/>
  <c r="F2990" i="33"/>
  <c r="F3822" i="33"/>
  <c r="F3562" i="33"/>
  <c r="F3666" i="33"/>
  <c r="F3926" i="33"/>
  <c r="E3510" i="33"/>
  <c r="E3094" i="33"/>
  <c r="E2886" i="33"/>
  <c r="E3718" i="33"/>
  <c r="E3302" i="33"/>
  <c r="E3146" i="33"/>
  <c r="E4134" i="33"/>
  <c r="E2938" i="33"/>
  <c r="E3354" i="33"/>
  <c r="E3614" i="33"/>
  <c r="E3198" i="33"/>
  <c r="E3978" i="33"/>
  <c r="E4030" i="33"/>
  <c r="E3770" i="33"/>
  <c r="E4186" i="33"/>
  <c r="E3042" i="33"/>
  <c r="E3458" i="33"/>
  <c r="E3874" i="33"/>
  <c r="E3562" i="33"/>
  <c r="E3406" i="33"/>
  <c r="E2990" i="33"/>
  <c r="E3250" i="33"/>
  <c r="E3666" i="33"/>
  <c r="E4082" i="33"/>
  <c r="E3926" i="33"/>
  <c r="E3822" i="33"/>
  <c r="H3094" i="33"/>
  <c r="H3510" i="33"/>
  <c r="H3718" i="33"/>
  <c r="H2886" i="33"/>
  <c r="H3302" i="33"/>
  <c r="H3614" i="33"/>
  <c r="H3978" i="33"/>
  <c r="H3146" i="33"/>
  <c r="H2938" i="33"/>
  <c r="H4030" i="33"/>
  <c r="H3458" i="33"/>
  <c r="H4134" i="33"/>
  <c r="H3354" i="33"/>
  <c r="H4186" i="33"/>
  <c r="H3198" i="33"/>
  <c r="H3770" i="33"/>
  <c r="H3042" i="33"/>
  <c r="H3406" i="33"/>
  <c r="H3874" i="33"/>
  <c r="H3250" i="33"/>
  <c r="H3926" i="33"/>
  <c r="H3666" i="33"/>
  <c r="H2990" i="33"/>
  <c r="H3562" i="33"/>
  <c r="H4082" i="33"/>
  <c r="H3822" i="33"/>
  <c r="G3511" i="33"/>
  <c r="G3719" i="33"/>
  <c r="G3095" i="33"/>
  <c r="G3303" i="33"/>
  <c r="G2887" i="33"/>
  <c r="G3615" i="33"/>
  <c r="G3979" i="33"/>
  <c r="G3355" i="33"/>
  <c r="G2939" i="33"/>
  <c r="G3147" i="33"/>
  <c r="G4135" i="33"/>
  <c r="G3199" i="33"/>
  <c r="G4031" i="33"/>
  <c r="G4187" i="33"/>
  <c r="G3043" i="33"/>
  <c r="G3771" i="33"/>
  <c r="G3459" i="33"/>
  <c r="G3875" i="33"/>
  <c r="G3563" i="33"/>
  <c r="G3251" i="33"/>
  <c r="G3667" i="33"/>
  <c r="G3927" i="33"/>
  <c r="G4083" i="33"/>
  <c r="G3823" i="33"/>
  <c r="G2991" i="33"/>
  <c r="G3407" i="33"/>
  <c r="C3104" i="33"/>
  <c r="C3106" i="33" s="1"/>
  <c r="C3624" i="33"/>
  <c r="C3626" i="33" s="1"/>
  <c r="C3000" i="33"/>
  <c r="C3002" i="33" s="1"/>
  <c r="L3411" i="33"/>
  <c r="L4087" i="33"/>
  <c r="L3047" i="33"/>
  <c r="L3359" i="33"/>
  <c r="L3619" i="33"/>
  <c r="L3515" i="33"/>
  <c r="D2995" i="33"/>
  <c r="D4191" i="33"/>
  <c r="D4035" i="33"/>
  <c r="C3728" i="33"/>
  <c r="C3730" i="33" s="1"/>
  <c r="C3052" i="33"/>
  <c r="C3054" i="33" s="1"/>
  <c r="C4092" i="33"/>
  <c r="C4094" i="33" s="1"/>
  <c r="I2995" i="33"/>
  <c r="I3827" i="33"/>
  <c r="I3983" i="33"/>
  <c r="I3463" i="33"/>
  <c r="I4035" i="33"/>
  <c r="I3723" i="33"/>
  <c r="K4087" i="33"/>
  <c r="K3255" i="33"/>
  <c r="K3879" i="33"/>
  <c r="K2943" i="33"/>
  <c r="K3151" i="33"/>
  <c r="K3515" i="33"/>
  <c r="C3921" i="33"/>
  <c r="C4181" i="33"/>
  <c r="C3973" i="33"/>
  <c r="C2933" i="33"/>
  <c r="H3671" i="33"/>
  <c r="H2995" i="33"/>
  <c r="H3203" i="33"/>
  <c r="C3208" i="33"/>
  <c r="C3210" i="33" s="1"/>
  <c r="C3468" i="33"/>
  <c r="C3470" i="33" s="1"/>
  <c r="H3567" i="33"/>
  <c r="H4191" i="33"/>
  <c r="H3723" i="33"/>
  <c r="E3411" i="33"/>
  <c r="E3671" i="33"/>
  <c r="E3775" i="33"/>
  <c r="E2943" i="33"/>
  <c r="E4139" i="33"/>
  <c r="E3515" i="33"/>
  <c r="J4087" i="33"/>
  <c r="J3567" i="33"/>
  <c r="J3463" i="33"/>
  <c r="J4139" i="33"/>
  <c r="J3151" i="33"/>
  <c r="J3099" i="33"/>
  <c r="I3671" i="33"/>
  <c r="I3203" i="33"/>
  <c r="I2943" i="33"/>
  <c r="L3203" i="33"/>
  <c r="C3884" i="33"/>
  <c r="C3886" i="33" s="1"/>
  <c r="F3827" i="33"/>
  <c r="F4087" i="33"/>
  <c r="F3047" i="33"/>
  <c r="F3879" i="33"/>
  <c r="F3359" i="33"/>
  <c r="F3619" i="33"/>
  <c r="F3515" i="33"/>
  <c r="G3255" i="33"/>
  <c r="G3411" i="33"/>
  <c r="G3879" i="33"/>
  <c r="G2943" i="33"/>
  <c r="G3203" i="33"/>
  <c r="G3208" i="33" s="1"/>
  <c r="G3210" i="33" s="1"/>
  <c r="G3307" i="33"/>
  <c r="E2995" i="33"/>
  <c r="E3619" i="33"/>
  <c r="E3099" i="33"/>
  <c r="D3255" i="33"/>
  <c r="D3515" i="33"/>
  <c r="H3311" i="33"/>
  <c r="H2895" i="33"/>
  <c r="H3103" i="33"/>
  <c r="H3727" i="33"/>
  <c r="H3519" i="33"/>
  <c r="H3623" i="33"/>
  <c r="H3363" i="33"/>
  <c r="H4039" i="33"/>
  <c r="H3987" i="33"/>
  <c r="H4143" i="33"/>
  <c r="H4195" i="33"/>
  <c r="H3155" i="33"/>
  <c r="H2947" i="33"/>
  <c r="H3051" i="33"/>
  <c r="H3467" i="33"/>
  <c r="H3207" i="33"/>
  <c r="H3779" i="33"/>
  <c r="H3883" i="33"/>
  <c r="H3831" i="33"/>
  <c r="H3935" i="33"/>
  <c r="H3259" i="33"/>
  <c r="H3415" i="33"/>
  <c r="H2999" i="33"/>
  <c r="H3675" i="33"/>
  <c r="H4091" i="33"/>
  <c r="H3571" i="33"/>
  <c r="L3310" i="33"/>
  <c r="L3726" i="33"/>
  <c r="L3518" i="33"/>
  <c r="L3102" i="33"/>
  <c r="L2894" i="33"/>
  <c r="L3986" i="33"/>
  <c r="L3362" i="33"/>
  <c r="L4038" i="33"/>
  <c r="L3622" i="33"/>
  <c r="L3154" i="33"/>
  <c r="L3206" i="33"/>
  <c r="L3778" i="33"/>
  <c r="L4194" i="33"/>
  <c r="L3050" i="33"/>
  <c r="L3466" i="33"/>
  <c r="L3882" i="33"/>
  <c r="L4142" i="33"/>
  <c r="L2946" i="33"/>
  <c r="L3258" i="33"/>
  <c r="L3414" i="33"/>
  <c r="L2998" i="33"/>
  <c r="L3674" i="33"/>
  <c r="L3830" i="33"/>
  <c r="L3570" i="33"/>
  <c r="L4090" i="33"/>
  <c r="L3934" i="33"/>
  <c r="L3095" i="33"/>
  <c r="L3303" i="33"/>
  <c r="L2887" i="33"/>
  <c r="L3719" i="33"/>
  <c r="L3511" i="33"/>
  <c r="L3147" i="33"/>
  <c r="L4135" i="33"/>
  <c r="L3199" i="33"/>
  <c r="L3355" i="33"/>
  <c r="L4031" i="33"/>
  <c r="L3771" i="33"/>
  <c r="L3979" i="33"/>
  <c r="L4187" i="33"/>
  <c r="L3043" i="33"/>
  <c r="L3459" i="33"/>
  <c r="L3615" i="33"/>
  <c r="L2939" i="33"/>
  <c r="L3875" i="33"/>
  <c r="L4083" i="33"/>
  <c r="L3823" i="33"/>
  <c r="L2991" i="33"/>
  <c r="L3563" i="33"/>
  <c r="L3667" i="33"/>
  <c r="L3407" i="33"/>
  <c r="L3251" i="33"/>
  <c r="L3927" i="33"/>
  <c r="D2887" i="33"/>
  <c r="D3303" i="33"/>
  <c r="D3095" i="33"/>
  <c r="D3719" i="33"/>
  <c r="D3511" i="33"/>
  <c r="D3615" i="33"/>
  <c r="D4031" i="33"/>
  <c r="D4135" i="33"/>
  <c r="D2939" i="33"/>
  <c r="D3979" i="33"/>
  <c r="D3355" i="33"/>
  <c r="D3147" i="33"/>
  <c r="D3771" i="33"/>
  <c r="D3043" i="33"/>
  <c r="D3199" i="33"/>
  <c r="D4187" i="33"/>
  <c r="D3459" i="33"/>
  <c r="D4083" i="33"/>
  <c r="D3407" i="33"/>
  <c r="D3875" i="33"/>
  <c r="D3563" i="33"/>
  <c r="D3251" i="33"/>
  <c r="D3823" i="33"/>
  <c r="D3927" i="33"/>
  <c r="D2991" i="33"/>
  <c r="D3667" i="33"/>
  <c r="I3095" i="33"/>
  <c r="I3511" i="33"/>
  <c r="I2887" i="33"/>
  <c r="I3303" i="33"/>
  <c r="I3719" i="33"/>
  <c r="I3615" i="33"/>
  <c r="I3147" i="33"/>
  <c r="I4031" i="33"/>
  <c r="I3979" i="33"/>
  <c r="I3199" i="33"/>
  <c r="I2939" i="33"/>
  <c r="I3355" i="33"/>
  <c r="I3043" i="33"/>
  <c r="I4135" i="33"/>
  <c r="I3459" i="33"/>
  <c r="I3771" i="33"/>
  <c r="I4187" i="33"/>
  <c r="I3667" i="33"/>
  <c r="I3875" i="33"/>
  <c r="I3251" i="33"/>
  <c r="I3407" i="33"/>
  <c r="I3927" i="33"/>
  <c r="I3563" i="33"/>
  <c r="I3823" i="33"/>
  <c r="I2991" i="33"/>
  <c r="I4083" i="33"/>
  <c r="F3719" i="33"/>
  <c r="F3511" i="33"/>
  <c r="F3303" i="33"/>
  <c r="F3095" i="33"/>
  <c r="F2887" i="33"/>
  <c r="F3979" i="33"/>
  <c r="F2939" i="33"/>
  <c r="F3355" i="33"/>
  <c r="F3615" i="33"/>
  <c r="F4135" i="33"/>
  <c r="F3771" i="33"/>
  <c r="F3147" i="33"/>
  <c r="F4031" i="33"/>
  <c r="F3459" i="33"/>
  <c r="F3043" i="33"/>
  <c r="F3199" i="33"/>
  <c r="F4187" i="33"/>
  <c r="F2991" i="33"/>
  <c r="F3875" i="33"/>
  <c r="F4083" i="33"/>
  <c r="F3407" i="33"/>
  <c r="F3927" i="33"/>
  <c r="F3251" i="33"/>
  <c r="F3563" i="33"/>
  <c r="F3667" i="33"/>
  <c r="F3823" i="33"/>
  <c r="E2887" i="33"/>
  <c r="E3095" i="33"/>
  <c r="E3719" i="33"/>
  <c r="E3511" i="33"/>
  <c r="E3303" i="33"/>
  <c r="E3615" i="33"/>
  <c r="E3979" i="33"/>
  <c r="E3199" i="33"/>
  <c r="E2939" i="33"/>
  <c r="E3147" i="33"/>
  <c r="E4135" i="33"/>
  <c r="E4031" i="33"/>
  <c r="E3355" i="33"/>
  <c r="E3771" i="33"/>
  <c r="E4187" i="33"/>
  <c r="E3043" i="33"/>
  <c r="E3459" i="33"/>
  <c r="E3563" i="33"/>
  <c r="E3251" i="33"/>
  <c r="E3667" i="33"/>
  <c r="E4083" i="33"/>
  <c r="E3875" i="33"/>
  <c r="E3927" i="33"/>
  <c r="E3823" i="33"/>
  <c r="E2991" i="33"/>
  <c r="E3407" i="33"/>
  <c r="H2887" i="33"/>
  <c r="H3095" i="33"/>
  <c r="H3511" i="33"/>
  <c r="H3719" i="33"/>
  <c r="H3303" i="33"/>
  <c r="H2939" i="33"/>
  <c r="H3979" i="33"/>
  <c r="H3355" i="33"/>
  <c r="H3199" i="33"/>
  <c r="H3043" i="33"/>
  <c r="H3771" i="33"/>
  <c r="H3615" i="33"/>
  <c r="H3147" i="33"/>
  <c r="H3875" i="33"/>
  <c r="H4135" i="33"/>
  <c r="H4031" i="33"/>
  <c r="H4187" i="33"/>
  <c r="H3459" i="33"/>
  <c r="H3823" i="33"/>
  <c r="H2991" i="33"/>
  <c r="H3563" i="33"/>
  <c r="H3251" i="33"/>
  <c r="H3667" i="33"/>
  <c r="H4083" i="33"/>
  <c r="H3407" i="33"/>
  <c r="H3927" i="33"/>
  <c r="K3094" i="33"/>
  <c r="K2886" i="33"/>
  <c r="K3302" i="33"/>
  <c r="K3718" i="33"/>
  <c r="K3510" i="33"/>
  <c r="K3146" i="33"/>
  <c r="K3614" i="33"/>
  <c r="K3354" i="33"/>
  <c r="K3978" i="33"/>
  <c r="K3198" i="33"/>
  <c r="K4030" i="33"/>
  <c r="K2938" i="33"/>
  <c r="K3770" i="33"/>
  <c r="K4186" i="33"/>
  <c r="K4134" i="33"/>
  <c r="K3458" i="33"/>
  <c r="K3874" i="33"/>
  <c r="K3042" i="33"/>
  <c r="K3406" i="33"/>
  <c r="K2990" i="33"/>
  <c r="K3562" i="33"/>
  <c r="K3666" i="33"/>
  <c r="K3822" i="33"/>
  <c r="K3250" i="33"/>
  <c r="K4082" i="33"/>
  <c r="K3926" i="33"/>
  <c r="C3501" i="33"/>
  <c r="C3502" i="33" s="1"/>
  <c r="C3293" i="33"/>
  <c r="C2877" i="33"/>
  <c r="C3709" i="33"/>
  <c r="C3085" i="33"/>
  <c r="C3605" i="33"/>
  <c r="C3969" i="33"/>
  <c r="C4125" i="33"/>
  <c r="C2929" i="33"/>
  <c r="C3137" i="33"/>
  <c r="C3345" i="33"/>
  <c r="C3761" i="33"/>
  <c r="C3189" i="33"/>
  <c r="C3033" i="33"/>
  <c r="C4021" i="33"/>
  <c r="C4177" i="33"/>
  <c r="C2981" i="33"/>
  <c r="C3449" i="33"/>
  <c r="C3865" i="33"/>
  <c r="C3553" i="33"/>
  <c r="C3241" i="33"/>
  <c r="C3657" i="33"/>
  <c r="C3917" i="33"/>
  <c r="C3813" i="33"/>
  <c r="C4073" i="33"/>
  <c r="C3397" i="33"/>
  <c r="C3416" i="33"/>
  <c r="C3418" i="33" s="1"/>
  <c r="L3567" i="33"/>
  <c r="L3671" i="33"/>
  <c r="L4191" i="33"/>
  <c r="L2943" i="33"/>
  <c r="L4139" i="33"/>
  <c r="L3307" i="33"/>
  <c r="L3723" i="33"/>
  <c r="D4087" i="33"/>
  <c r="D3567" i="33"/>
  <c r="D3572" i="33" s="1"/>
  <c r="D3574" i="33" s="1"/>
  <c r="D3463" i="33"/>
  <c r="D3203" i="33"/>
  <c r="D3151" i="33"/>
  <c r="D3156" i="33" s="1"/>
  <c r="D3158" i="33" s="1"/>
  <c r="D3307" i="33"/>
  <c r="C2948" i="33"/>
  <c r="C2950" i="33" s="1"/>
  <c r="M3549" i="33"/>
  <c r="I4191" i="33"/>
  <c r="I3619" i="33"/>
  <c r="I3099" i="33"/>
  <c r="K3827" i="33"/>
  <c r="K2995" i="33"/>
  <c r="K3463" i="33"/>
  <c r="K4139" i="33"/>
  <c r="K3359" i="33"/>
  <c r="K2891" i="33"/>
  <c r="C3869" i="33"/>
  <c r="C3765" i="33"/>
  <c r="C3141" i="33"/>
  <c r="C4025" i="33"/>
  <c r="C3609" i="33"/>
  <c r="C3505" i="33"/>
  <c r="C2881" i="33"/>
  <c r="H4035" i="33"/>
  <c r="H4139" i="33"/>
  <c r="H4144" i="33" s="1"/>
  <c r="H4146" i="33" s="1"/>
  <c r="H3099" i="33"/>
  <c r="C3520" i="33"/>
  <c r="C3522" i="33" s="1"/>
  <c r="C2896" i="33"/>
  <c r="C2898" i="33" s="1"/>
  <c r="M3445" i="33"/>
  <c r="H3827" i="33"/>
  <c r="H3047" i="33"/>
  <c r="H3151" i="33"/>
  <c r="H3307" i="33"/>
  <c r="E3567" i="33"/>
  <c r="E3983" i="33"/>
  <c r="E3723" i="33"/>
  <c r="J3411" i="33"/>
  <c r="J3416" i="33" s="1"/>
  <c r="J3418" i="33" s="1"/>
  <c r="J3931" i="33"/>
  <c r="J3047" i="33"/>
  <c r="J3775" i="33"/>
  <c r="J3780" i="33" s="1"/>
  <c r="J3782" i="33" s="1"/>
  <c r="J2943" i="33"/>
  <c r="J2948" i="33" s="1"/>
  <c r="J2950" i="33" s="1"/>
  <c r="J3619" i="33"/>
  <c r="J3723" i="33"/>
  <c r="I3931" i="33"/>
  <c r="I3775" i="33"/>
  <c r="L3775" i="33"/>
  <c r="C3780" i="33"/>
  <c r="C3782" i="33" s="1"/>
  <c r="C3936" i="33"/>
  <c r="C3938" i="33" s="1"/>
  <c r="F3671" i="33"/>
  <c r="F3255" i="33"/>
  <c r="F3775" i="33"/>
  <c r="F4191" i="33"/>
  <c r="F4035" i="33"/>
  <c r="F3099" i="33"/>
  <c r="F2891" i="33"/>
  <c r="G3671" i="33"/>
  <c r="G3676" i="33" s="1"/>
  <c r="G3678" i="33" s="1"/>
  <c r="G4191" i="33"/>
  <c r="G4196" i="33" s="1"/>
  <c r="G4198" i="33" s="1"/>
  <c r="G3463" i="33"/>
  <c r="G4035" i="33"/>
  <c r="G3983" i="33"/>
  <c r="G3988" i="33" s="1"/>
  <c r="G3990" i="33" s="1"/>
  <c r="G3723" i="33"/>
  <c r="E3047" i="33"/>
  <c r="E3359" i="33"/>
  <c r="D3671" i="33"/>
  <c r="D3047" i="33"/>
  <c r="D3052" i="33" s="1"/>
  <c r="D3054" i="33" s="1"/>
  <c r="D3359" i="33"/>
  <c r="D2943" i="33"/>
  <c r="K3518" i="33"/>
  <c r="K3726" i="33"/>
  <c r="K3310" i="33"/>
  <c r="K2894" i="33"/>
  <c r="K3102" i="33"/>
  <c r="K3622" i="33"/>
  <c r="K3154" i="33"/>
  <c r="K4038" i="33"/>
  <c r="K4142" i="33"/>
  <c r="K2946" i="33"/>
  <c r="K3986" i="33"/>
  <c r="K3362" i="33"/>
  <c r="K4194" i="33"/>
  <c r="K3466" i="33"/>
  <c r="K3882" i="33"/>
  <c r="K3778" i="33"/>
  <c r="K3206" i="33"/>
  <c r="K3050" i="33"/>
  <c r="K2998" i="33"/>
  <c r="K3258" i="33"/>
  <c r="K3934" i="33"/>
  <c r="K4090" i="33"/>
  <c r="K3830" i="33"/>
  <c r="K3414" i="33"/>
  <c r="K3570" i="33"/>
  <c r="K3674" i="33"/>
  <c r="F3310" i="33"/>
  <c r="F3102" i="33"/>
  <c r="F2894" i="33"/>
  <c r="F3726" i="33"/>
  <c r="F3518" i="33"/>
  <c r="F3154" i="33"/>
  <c r="F4142" i="33"/>
  <c r="F2946" i="33"/>
  <c r="F3622" i="33"/>
  <c r="F3986" i="33"/>
  <c r="F3206" i="33"/>
  <c r="F3362" i="33"/>
  <c r="F4194" i="33"/>
  <c r="F3050" i="33"/>
  <c r="F4038" i="33"/>
  <c r="F3778" i="33"/>
  <c r="F3466" i="33"/>
  <c r="F3882" i="33"/>
  <c r="F4090" i="33"/>
  <c r="F3414" i="33"/>
  <c r="F2998" i="33"/>
  <c r="F3570" i="33"/>
  <c r="F3674" i="33"/>
  <c r="F3258" i="33"/>
  <c r="F3934" i="33"/>
  <c r="F3830" i="33"/>
  <c r="I3726" i="33"/>
  <c r="I3518" i="33"/>
  <c r="I3102" i="33"/>
  <c r="I2894" i="33"/>
  <c r="I3310" i="33"/>
  <c r="I3622" i="33"/>
  <c r="I3206" i="33"/>
  <c r="I4038" i="33"/>
  <c r="I3154" i="33"/>
  <c r="I3986" i="33"/>
  <c r="I4142" i="33"/>
  <c r="I3362" i="33"/>
  <c r="I3882" i="33"/>
  <c r="I3466" i="33"/>
  <c r="I2946" i="33"/>
  <c r="I3778" i="33"/>
  <c r="I4194" i="33"/>
  <c r="I3050" i="33"/>
  <c r="I3258" i="33"/>
  <c r="I3830" i="33"/>
  <c r="I2998" i="33"/>
  <c r="I3674" i="33"/>
  <c r="I3570" i="33"/>
  <c r="I4090" i="33"/>
  <c r="I3414" i="33"/>
  <c r="I3934" i="33"/>
  <c r="E3310" i="33"/>
  <c r="E2894" i="33"/>
  <c r="E3726" i="33"/>
  <c r="E3102" i="33"/>
  <c r="E3518" i="33"/>
  <c r="E3622" i="33"/>
  <c r="E3986" i="33"/>
  <c r="E4142" i="33"/>
  <c r="E4038" i="33"/>
  <c r="E3154" i="33"/>
  <c r="E3206" i="33"/>
  <c r="E2946" i="33"/>
  <c r="E3778" i="33"/>
  <c r="E3050" i="33"/>
  <c r="E4194" i="33"/>
  <c r="E2998" i="33"/>
  <c r="E3362" i="33"/>
  <c r="E3466" i="33"/>
  <c r="E3882" i="33"/>
  <c r="E3258" i="33"/>
  <c r="E3934" i="33"/>
  <c r="E3570" i="33"/>
  <c r="E3674" i="33"/>
  <c r="E3830" i="33"/>
  <c r="E4090" i="33"/>
  <c r="E3414" i="33"/>
  <c r="L2895" i="33"/>
  <c r="L3727" i="33"/>
  <c r="L3519" i="33"/>
  <c r="L3311" i="33"/>
  <c r="L3103" i="33"/>
  <c r="L3155" i="33"/>
  <c r="L3207" i="33"/>
  <c r="L3623" i="33"/>
  <c r="L4039" i="33"/>
  <c r="L2947" i="33"/>
  <c r="L3363" i="33"/>
  <c r="L3467" i="33"/>
  <c r="L3987" i="33"/>
  <c r="L4143" i="33"/>
  <c r="L3779" i="33"/>
  <c r="L3883" i="33"/>
  <c r="L4195" i="33"/>
  <c r="L3051" i="33"/>
  <c r="L2999" i="33"/>
  <c r="L3571" i="33"/>
  <c r="L3675" i="33"/>
  <c r="L3415" i="33"/>
  <c r="L3259" i="33"/>
  <c r="L4091" i="33"/>
  <c r="L3935" i="33"/>
  <c r="L3831" i="33"/>
  <c r="K3103" i="33"/>
  <c r="K2895" i="33"/>
  <c r="K3311" i="33"/>
  <c r="K3727" i="33"/>
  <c r="K3519" i="33"/>
  <c r="K3155" i="33"/>
  <c r="K3623" i="33"/>
  <c r="K4039" i="33"/>
  <c r="K4143" i="33"/>
  <c r="K2947" i="33"/>
  <c r="K3363" i="33"/>
  <c r="K4195" i="33"/>
  <c r="K3467" i="33"/>
  <c r="K3779" i="33"/>
  <c r="K3051" i="33"/>
  <c r="K3987" i="33"/>
  <c r="K3207" i="33"/>
  <c r="K3415" i="33"/>
  <c r="K3883" i="33"/>
  <c r="K4091" i="33"/>
  <c r="K3571" i="33"/>
  <c r="K3259" i="33"/>
  <c r="K3935" i="33"/>
  <c r="K3831" i="33"/>
  <c r="M3831" i="33" s="1"/>
  <c r="K2999" i="33"/>
  <c r="K3675" i="33"/>
  <c r="J3510" i="33"/>
  <c r="J3718" i="33"/>
  <c r="J3302" i="33"/>
  <c r="J3094" i="33"/>
  <c r="J2886" i="33"/>
  <c r="J3978" i="33"/>
  <c r="J3614" i="33"/>
  <c r="J3198" i="33"/>
  <c r="J4134" i="33"/>
  <c r="J2938" i="33"/>
  <c r="J4030" i="33"/>
  <c r="J3354" i="33"/>
  <c r="J3770" i="33"/>
  <c r="J4186" i="33"/>
  <c r="J3874" i="33"/>
  <c r="J3146" i="33"/>
  <c r="J3042" i="33"/>
  <c r="J3458" i="33"/>
  <c r="J3250" i="33"/>
  <c r="J3406" i="33"/>
  <c r="J3926" i="33"/>
  <c r="J4082" i="33"/>
  <c r="J3822" i="33"/>
  <c r="J2990" i="33"/>
  <c r="J3562" i="33"/>
  <c r="J3666" i="33"/>
  <c r="K2887" i="33"/>
  <c r="K3095" i="33"/>
  <c r="K3303" i="33"/>
  <c r="K3719" i="33"/>
  <c r="K3511" i="33"/>
  <c r="K3615" i="33"/>
  <c r="K4031" i="33"/>
  <c r="K2939" i="33"/>
  <c r="K3147" i="33"/>
  <c r="K4135" i="33"/>
  <c r="K3355" i="33"/>
  <c r="K3199" i="33"/>
  <c r="K3459" i="33"/>
  <c r="K3875" i="33"/>
  <c r="K4187" i="33"/>
  <c r="K3771" i="33"/>
  <c r="K3979" i="33"/>
  <c r="K3043" i="33"/>
  <c r="K3251" i="33"/>
  <c r="K4083" i="33"/>
  <c r="K3823" i="33"/>
  <c r="K2991" i="33"/>
  <c r="K3563" i="33"/>
  <c r="K3407" i="33"/>
  <c r="K3667" i="33"/>
  <c r="K3927" i="33"/>
  <c r="C4040" i="33"/>
  <c r="C4042" i="33" s="1"/>
  <c r="L2995" i="33"/>
  <c r="L3827" i="33"/>
  <c r="L3879" i="33"/>
  <c r="L3983" i="33"/>
  <c r="L3099" i="33"/>
  <c r="D3827" i="33"/>
  <c r="D3879" i="33"/>
  <c r="D3884" i="33" s="1"/>
  <c r="D3886" i="33" s="1"/>
  <c r="D3983" i="33"/>
  <c r="D3988" i="33" s="1"/>
  <c r="D3990" i="33" s="1"/>
  <c r="M4069" i="33"/>
  <c r="C3572" i="33"/>
  <c r="C3574" i="33" s="1"/>
  <c r="I3411" i="33"/>
  <c r="I3307" i="33"/>
  <c r="K3567" i="33"/>
  <c r="K3931" i="33"/>
  <c r="K3775" i="33"/>
  <c r="K4191" i="33"/>
  <c r="K3983" i="33"/>
  <c r="K3619" i="33"/>
  <c r="K3099" i="33"/>
  <c r="C4077" i="33"/>
  <c r="C3401" i="33"/>
  <c r="C2985" i="33"/>
  <c r="C3557" i="33"/>
  <c r="C3349" i="33"/>
  <c r="C3193" i="33"/>
  <c r="H3515" i="33"/>
  <c r="M3497" i="33"/>
  <c r="M3185" i="33"/>
  <c r="C3364" i="33"/>
  <c r="C3366" i="33" s="1"/>
  <c r="C3260" i="33"/>
  <c r="C3262" i="33" s="1"/>
  <c r="H3411" i="33"/>
  <c r="H3255" i="33"/>
  <c r="H3260" i="33" s="1"/>
  <c r="H3262" i="33" s="1"/>
  <c r="H3359" i="33"/>
  <c r="H3364" i="33" s="1"/>
  <c r="H3366" i="33" s="1"/>
  <c r="H3775" i="33"/>
  <c r="H3983" i="33"/>
  <c r="E3931" i="33"/>
  <c r="E3879" i="33"/>
  <c r="E2891" i="33"/>
  <c r="J2995" i="33"/>
  <c r="J3671" i="33"/>
  <c r="J3676" i="33" s="1"/>
  <c r="J3678" i="33" s="1"/>
  <c r="J4191" i="33"/>
  <c r="J4196" i="33" s="1"/>
  <c r="J4198" i="33" s="1"/>
  <c r="J4035" i="33"/>
  <c r="J3983" i="33"/>
  <c r="J3307" i="33"/>
  <c r="J3312" i="33" s="1"/>
  <c r="J3314" i="33" s="1"/>
  <c r="J3515" i="33"/>
  <c r="J3520" i="33" s="1"/>
  <c r="J3522" i="33" s="1"/>
  <c r="I3047" i="33"/>
  <c r="I3151" i="33"/>
  <c r="I2891" i="33"/>
  <c r="L3931" i="33"/>
  <c r="L2891" i="33"/>
  <c r="C3156" i="33"/>
  <c r="C3158" i="33" s="1"/>
  <c r="M3653" i="33"/>
  <c r="F3931" i="33"/>
  <c r="F3567" i="33"/>
  <c r="F3151" i="33"/>
  <c r="F2943" i="33"/>
  <c r="F3203" i="33"/>
  <c r="F3307" i="33"/>
  <c r="G3827" i="33"/>
  <c r="G3567" i="33"/>
  <c r="G3572" i="33" s="1"/>
  <c r="G3574" i="33" s="1"/>
  <c r="G3775" i="33"/>
  <c r="G3780" i="33" s="1"/>
  <c r="G3782" i="33" s="1"/>
  <c r="G2995" i="33"/>
  <c r="G3000" i="33" s="1"/>
  <c r="G3002" i="33" s="1"/>
  <c r="G4139" i="33"/>
  <c r="G3151" i="33"/>
  <c r="G3156" i="33" s="1"/>
  <c r="G3158" i="33" s="1"/>
  <c r="G3099" i="33"/>
  <c r="G3104" i="33" s="1"/>
  <c r="G3106" i="33" s="1"/>
  <c r="E3463" i="33"/>
  <c r="D3931" i="33"/>
  <c r="D3936" i="33" s="1"/>
  <c r="D3938" i="33" s="1"/>
  <c r="D3775" i="33"/>
  <c r="D3780" i="33" s="1"/>
  <c r="D3782" i="33" s="1"/>
  <c r="D4139" i="33"/>
  <c r="D4144" i="33" s="1"/>
  <c r="D4146" i="33" s="1"/>
  <c r="D2891" i="33"/>
  <c r="D2896" i="33" s="1"/>
  <c r="D2898" i="33" s="1"/>
  <c r="D3411" i="33"/>
  <c r="M3601" i="33"/>
  <c r="M4017" i="33"/>
  <c r="C4196" i="33"/>
  <c r="C4198" i="33" s="1"/>
  <c r="L3255" i="33"/>
  <c r="L3463" i="33"/>
  <c r="L4035" i="33"/>
  <c r="L3151" i="33"/>
  <c r="D3619" i="33"/>
  <c r="D3723" i="33"/>
  <c r="M3705" i="33"/>
  <c r="C4144" i="33"/>
  <c r="C4146" i="33" s="1"/>
  <c r="M3029" i="33"/>
  <c r="I3567" i="33"/>
  <c r="I4087" i="33"/>
  <c r="I4139" i="33"/>
  <c r="I3879" i="33"/>
  <c r="I3359" i="33"/>
  <c r="I3515" i="33"/>
  <c r="K3411" i="33"/>
  <c r="K3671" i="33"/>
  <c r="K3047" i="33"/>
  <c r="K3203" i="33"/>
  <c r="K4035" i="33"/>
  <c r="K3723" i="33"/>
  <c r="K3307" i="33"/>
  <c r="C3661" i="33"/>
  <c r="C3245" i="33"/>
  <c r="C3817" i="33"/>
  <c r="C3453" i="33"/>
  <c r="C3037" i="33"/>
  <c r="C4129" i="33"/>
  <c r="C3297" i="33"/>
  <c r="C3089" i="33"/>
  <c r="H2943" i="33"/>
  <c r="H2948" i="33" s="1"/>
  <c r="H2950" i="33" s="1"/>
  <c r="M2873" i="33"/>
  <c r="M3341" i="33"/>
  <c r="C3832" i="33"/>
  <c r="C3834" i="33" s="1"/>
  <c r="H3931" i="33"/>
  <c r="H3936" i="33" s="1"/>
  <c r="H3938" i="33" s="1"/>
  <c r="H4087" i="33"/>
  <c r="H3879" i="33"/>
  <c r="H3463" i="33"/>
  <c r="H3619" i="33"/>
  <c r="H3624" i="33" s="1"/>
  <c r="H3626" i="33" s="1"/>
  <c r="H2891" i="33"/>
  <c r="E3827" i="33"/>
  <c r="E4191" i="33"/>
  <c r="E3203" i="33"/>
  <c r="E3307" i="33"/>
  <c r="J3827" i="33"/>
  <c r="J3832" i="33" s="1"/>
  <c r="J3834" i="33" s="1"/>
  <c r="J3255" i="33"/>
  <c r="J3260" i="33" s="1"/>
  <c r="J3262" i="33" s="1"/>
  <c r="J3879" i="33"/>
  <c r="J3203" i="33"/>
  <c r="J3359" i="33"/>
  <c r="J3364" i="33" s="1"/>
  <c r="J3366" i="33" s="1"/>
  <c r="J2891" i="33"/>
  <c r="J2896" i="33" s="1"/>
  <c r="J2898" i="33" s="1"/>
  <c r="I3255" i="33"/>
  <c r="C3312" i="33"/>
  <c r="C3314" i="33" s="1"/>
  <c r="C3988" i="33"/>
  <c r="C3990" i="33" s="1"/>
  <c r="C3676" i="33"/>
  <c r="C3678" i="33" s="1"/>
  <c r="M3913" i="33"/>
  <c r="F3411" i="33"/>
  <c r="F2995" i="33"/>
  <c r="F3463" i="33"/>
  <c r="F4139" i="33"/>
  <c r="F3983" i="33"/>
  <c r="F3723" i="33"/>
  <c r="G4087" i="33"/>
  <c r="G4092" i="33" s="1"/>
  <c r="G4094" i="33" s="1"/>
  <c r="G3931" i="33"/>
  <c r="G3936" i="33" s="1"/>
  <c r="G3938" i="33" s="1"/>
  <c r="G3619" i="33"/>
  <c r="G3047" i="33"/>
  <c r="G3052" i="33" s="1"/>
  <c r="G3054" i="33" s="1"/>
  <c r="G3359" i="33"/>
  <c r="G3364" i="33" s="1"/>
  <c r="G3366" i="33" s="1"/>
  <c r="G3515" i="33"/>
  <c r="G3520" i="33" s="1"/>
  <c r="G3522" i="33" s="1"/>
  <c r="G2891" i="33"/>
  <c r="G2896" i="33" s="1"/>
  <c r="G2898" i="33" s="1"/>
  <c r="E4087" i="33"/>
  <c r="E3255" i="33"/>
  <c r="E4035" i="33"/>
  <c r="E3151" i="33"/>
  <c r="D3099" i="33"/>
  <c r="C2777" i="33"/>
  <c r="C2784" i="33" s="1"/>
  <c r="I2835" i="33"/>
  <c r="H2835" i="33"/>
  <c r="K2834" i="33"/>
  <c r="G2782" i="33"/>
  <c r="K2782" i="33"/>
  <c r="C2673" i="33"/>
  <c r="C2680" i="33" s="1"/>
  <c r="G2678" i="33"/>
  <c r="M2779" i="33"/>
  <c r="K2839" i="33"/>
  <c r="M2675" i="33"/>
  <c r="D283" i="33"/>
  <c r="H2730" i="33"/>
  <c r="F2843" i="33"/>
  <c r="J2843" i="33"/>
  <c r="F2687" i="33"/>
  <c r="E2687" i="33"/>
  <c r="C2721" i="33"/>
  <c r="C2722" i="33" s="1"/>
  <c r="M2831" i="33"/>
  <c r="J2839" i="33"/>
  <c r="H2787" i="33"/>
  <c r="C2829" i="33"/>
  <c r="K2683" i="33"/>
  <c r="C2826" i="33"/>
  <c r="I2842" i="33"/>
  <c r="E2790" i="33"/>
  <c r="J2679" i="33"/>
  <c r="G2687" i="33"/>
  <c r="K2791" i="33"/>
  <c r="H2843" i="33"/>
  <c r="H2844" i="33" s="1"/>
  <c r="H2739" i="33"/>
  <c r="D2687" i="33"/>
  <c r="H2686" i="33"/>
  <c r="I2738" i="33"/>
  <c r="F2790" i="33"/>
  <c r="F2738" i="33"/>
  <c r="J2790" i="33"/>
  <c r="K2842" i="33"/>
  <c r="L2790" i="33"/>
  <c r="G2739" i="33"/>
  <c r="I2843" i="33"/>
  <c r="J2687" i="33"/>
  <c r="H2791" i="33"/>
  <c r="K2739" i="33"/>
  <c r="G2791" i="33"/>
  <c r="E2791" i="33"/>
  <c r="E2843" i="33"/>
  <c r="G2843" i="33"/>
  <c r="E2739" i="33"/>
  <c r="E2834" i="33"/>
  <c r="D2782" i="33"/>
  <c r="L2782" i="33"/>
  <c r="K2730" i="33"/>
  <c r="J2730" i="33"/>
  <c r="F2835" i="33"/>
  <c r="H2782" i="33"/>
  <c r="E2730" i="33"/>
  <c r="E2782" i="33"/>
  <c r="K2835" i="33"/>
  <c r="D2731" i="33"/>
  <c r="K2783" i="33"/>
  <c r="D2834" i="33"/>
  <c r="G2834" i="33"/>
  <c r="L2678" i="33"/>
  <c r="D2678" i="33"/>
  <c r="I2678" i="33"/>
  <c r="F2678" i="33"/>
  <c r="E2678" i="33"/>
  <c r="H2678" i="33"/>
  <c r="G2679" i="33"/>
  <c r="D2843" i="33"/>
  <c r="C2773" i="33"/>
  <c r="C2792" i="33"/>
  <c r="F2683" i="33"/>
  <c r="C2725" i="33"/>
  <c r="C2732" i="33" s="1"/>
  <c r="J2787" i="33"/>
  <c r="F2839" i="33"/>
  <c r="M2674" i="33"/>
  <c r="F2787" i="33"/>
  <c r="H2683" i="33"/>
  <c r="I2787" i="33"/>
  <c r="C2844" i="33"/>
  <c r="D2839" i="33"/>
  <c r="L2683" i="33"/>
  <c r="D2738" i="33"/>
  <c r="G2790" i="33"/>
  <c r="E2842" i="33"/>
  <c r="E2844" i="33" s="1"/>
  <c r="E2738" i="33"/>
  <c r="G2731" i="33"/>
  <c r="L2835" i="33"/>
  <c r="F2731" i="33"/>
  <c r="J2835" i="33"/>
  <c r="D2790" i="33"/>
  <c r="H2687" i="33"/>
  <c r="I2739" i="33"/>
  <c r="F2791" i="33"/>
  <c r="F2739" i="33"/>
  <c r="J2791" i="33"/>
  <c r="K2843" i="33"/>
  <c r="L2791" i="33"/>
  <c r="L2842" i="33"/>
  <c r="I2790" i="33"/>
  <c r="L2686" i="33"/>
  <c r="K2686" i="33"/>
  <c r="K2731" i="33"/>
  <c r="L2731" i="33"/>
  <c r="F2783" i="33"/>
  <c r="H2783" i="33"/>
  <c r="E2731" i="33"/>
  <c r="E2783" i="33"/>
  <c r="J2782" i="33"/>
  <c r="D2835" i="33"/>
  <c r="G2835" i="33"/>
  <c r="L2679" i="33"/>
  <c r="D2679" i="33"/>
  <c r="I2679" i="33"/>
  <c r="F2679" i="33"/>
  <c r="E2679" i="33"/>
  <c r="H2679" i="33"/>
  <c r="K2678" i="33"/>
  <c r="C144" i="34"/>
  <c r="C145" i="34" s="1"/>
  <c r="M2769" i="33"/>
  <c r="G2683" i="33"/>
  <c r="D2683" i="33"/>
  <c r="M2665" i="33"/>
  <c r="M2821" i="33"/>
  <c r="J2683" i="33"/>
  <c r="I2683" i="33"/>
  <c r="I2687" i="33"/>
  <c r="J2738" i="33"/>
  <c r="E2835" i="33"/>
  <c r="D2783" i="33"/>
  <c r="J2739" i="33"/>
  <c r="D2791" i="33"/>
  <c r="F2842" i="33"/>
  <c r="J2842" i="33"/>
  <c r="F2686" i="33"/>
  <c r="I2686" i="33"/>
  <c r="E2686" i="33"/>
  <c r="L2843" i="33"/>
  <c r="I2791" i="33"/>
  <c r="L2739" i="33"/>
  <c r="L2687" i="33"/>
  <c r="K2687" i="33"/>
  <c r="K538" i="33"/>
  <c r="I2782" i="33"/>
  <c r="I2834" i="33"/>
  <c r="H2731" i="33"/>
  <c r="G2730" i="33"/>
  <c r="H2834" i="33"/>
  <c r="L2834" i="33"/>
  <c r="F2730" i="33"/>
  <c r="J2834" i="33"/>
  <c r="J2783" i="33"/>
  <c r="I2731" i="33"/>
  <c r="D2842" i="33"/>
  <c r="J2678" i="33"/>
  <c r="K2679" i="33"/>
  <c r="C2669" i="33"/>
  <c r="L2839" i="33"/>
  <c r="K2792" i="33"/>
  <c r="D2739" i="33"/>
  <c r="D534" i="33"/>
  <c r="M534" i="33" s="1"/>
  <c r="K546" i="33"/>
  <c r="E539" i="33"/>
  <c r="L539" i="33"/>
  <c r="I539" i="33"/>
  <c r="F539" i="33"/>
  <c r="M278" i="33"/>
  <c r="D546" i="33"/>
  <c r="M279" i="33"/>
  <c r="M275" i="33"/>
  <c r="M274" i="33"/>
  <c r="L287" i="33"/>
  <c r="I546" i="33"/>
  <c r="J287" i="33"/>
  <c r="J547" i="33" s="1"/>
  <c r="I287" i="33"/>
  <c r="I547" i="33" s="1"/>
  <c r="H287" i="33"/>
  <c r="H547" i="33" s="1"/>
  <c r="F538" i="33"/>
  <c r="D538" i="33"/>
  <c r="H538" i="33"/>
  <c r="C4239" i="33"/>
  <c r="C280" i="33"/>
  <c r="G539" i="33"/>
  <c r="K287" i="33"/>
  <c r="K547" i="33" s="1"/>
  <c r="D287" i="33"/>
  <c r="D547" i="33" s="1"/>
  <c r="F286" i="33"/>
  <c r="M286" i="33" s="1"/>
  <c r="H546" i="33"/>
  <c r="L546" i="33"/>
  <c r="G546" i="33"/>
  <c r="J538" i="33"/>
  <c r="H539" i="33"/>
  <c r="C529" i="33"/>
  <c r="C530" i="33" s="1"/>
  <c r="E287" i="33"/>
  <c r="F287" i="33"/>
  <c r="F547" i="33" s="1"/>
  <c r="G287" i="33"/>
  <c r="G547" i="33" s="1"/>
  <c r="E538" i="33"/>
  <c r="L538" i="33"/>
  <c r="I538" i="33"/>
  <c r="J539" i="33"/>
  <c r="G4235" i="33"/>
  <c r="E4234" i="33"/>
  <c r="F4235" i="33"/>
  <c r="J4234" i="33"/>
  <c r="L4235" i="33"/>
  <c r="C881" i="33"/>
  <c r="I4234" i="33"/>
  <c r="H161" i="34"/>
  <c r="K161" i="34"/>
  <c r="L161" i="34"/>
  <c r="DY152" i="22"/>
  <c r="C19" i="25" s="1"/>
  <c r="C61" i="25" s="1"/>
  <c r="E161" i="34"/>
  <c r="EK43" i="22"/>
  <c r="C2149" i="33"/>
  <c r="C2156" i="33" s="1"/>
  <c r="EK40" i="22"/>
  <c r="I162" i="34"/>
  <c r="J162" i="34"/>
  <c r="F161" i="34"/>
  <c r="G153" i="34"/>
  <c r="J153" i="34"/>
  <c r="Z42" i="35"/>
  <c r="I4235" i="33"/>
  <c r="H4234" i="33"/>
  <c r="L4234" i="33"/>
  <c r="Z46" i="35"/>
  <c r="E162" i="34"/>
  <c r="D153" i="34"/>
  <c r="L153" i="34"/>
  <c r="H153" i="34"/>
  <c r="I153" i="34"/>
  <c r="K153" i="34"/>
  <c r="J161" i="34"/>
  <c r="E154" i="34"/>
  <c r="H154" i="34"/>
  <c r="I154" i="34"/>
  <c r="G154" i="34"/>
  <c r="K154" i="34"/>
  <c r="J154" i="34"/>
  <c r="G161" i="34"/>
  <c r="F153" i="34"/>
  <c r="H162" i="34"/>
  <c r="I161" i="34"/>
  <c r="D161" i="34"/>
  <c r="K162" i="34"/>
  <c r="L162" i="34"/>
  <c r="F162" i="34"/>
  <c r="F154" i="34"/>
  <c r="L154" i="34"/>
  <c r="D154" i="34"/>
  <c r="D162" i="34"/>
  <c r="E153" i="34"/>
  <c r="G4234" i="33"/>
  <c r="G162" i="34"/>
  <c r="M149" i="34"/>
  <c r="M140" i="34"/>
  <c r="C4243" i="33"/>
  <c r="M150" i="34"/>
  <c r="C96" i="34"/>
  <c r="C103" i="34" s="1"/>
  <c r="K158" i="34"/>
  <c r="C148" i="34"/>
  <c r="G158" i="34"/>
  <c r="F158" i="34"/>
  <c r="H158" i="34"/>
  <c r="C163" i="34"/>
  <c r="J158" i="34"/>
  <c r="D158" i="34"/>
  <c r="I158" i="34"/>
  <c r="L158" i="34"/>
  <c r="E158" i="34"/>
  <c r="K4235" i="33"/>
  <c r="D4235" i="33"/>
  <c r="E4235" i="33"/>
  <c r="F4234" i="33"/>
  <c r="K4234" i="33"/>
  <c r="C2145" i="33"/>
  <c r="C2457" i="33" s="1"/>
  <c r="C92" i="34"/>
  <c r="C93" i="34" s="1"/>
  <c r="M2726" i="33"/>
  <c r="D4234" i="33"/>
  <c r="C40" i="34"/>
  <c r="C41" i="34" s="1"/>
  <c r="C877" i="33"/>
  <c r="C878" i="33" s="1"/>
  <c r="EE37" i="22"/>
  <c r="EQ37" i="22" s="1"/>
  <c r="EB34" i="22"/>
  <c r="EE34" i="22"/>
  <c r="ED80" i="22"/>
  <c r="EP80" i="22" s="1"/>
  <c r="DZ37" i="22"/>
  <c r="EF33" i="22"/>
  <c r="ER33" i="22" s="1"/>
  <c r="EG36" i="22"/>
  <c r="ES36" i="22" s="1"/>
  <c r="DZ59" i="22"/>
  <c r="EL59" i="22" s="1"/>
  <c r="EE36" i="22"/>
  <c r="EQ36" i="22" s="1"/>
  <c r="EG37" i="22"/>
  <c r="ES37" i="22" s="1"/>
  <c r="EH37" i="22"/>
  <c r="ET37" i="22" s="1"/>
  <c r="EB37" i="22"/>
  <c r="EN37" i="22" s="1"/>
  <c r="EC37" i="22"/>
  <c r="EO37" i="22" s="1"/>
  <c r="EH34" i="22"/>
  <c r="ET34" i="22" s="1"/>
  <c r="EG34" i="22"/>
  <c r="C2639" i="33"/>
  <c r="C4269" i="33" s="1"/>
  <c r="EB32" i="22"/>
  <c r="EN32" i="22" s="1"/>
  <c r="EA34" i="22"/>
  <c r="EE33" i="22"/>
  <c r="EG33" i="22"/>
  <c r="ES33" i="22" s="1"/>
  <c r="EB36" i="22"/>
  <c r="EN36" i="22" s="1"/>
  <c r="DZ34" i="22"/>
  <c r="EC34" i="22"/>
  <c r="EO34" i="22" s="1"/>
  <c r="C570" i="34"/>
  <c r="EA36" i="22"/>
  <c r="EM36" i="22" s="1"/>
  <c r="ED36" i="22"/>
  <c r="EP36" i="22" s="1"/>
  <c r="ED33" i="22"/>
  <c r="EP33" i="22" s="1"/>
  <c r="EC33" i="22"/>
  <c r="EO33" i="22" s="1"/>
  <c r="EH36" i="22"/>
  <c r="ET36" i="22" s="1"/>
  <c r="EF36" i="22"/>
  <c r="ER36" i="22" s="1"/>
  <c r="EF34" i="22"/>
  <c r="ER34" i="22" s="1"/>
  <c r="DZ134" i="22"/>
  <c r="EL134" i="22" s="1"/>
  <c r="EA37" i="22"/>
  <c r="EM37" i="22" s="1"/>
  <c r="EA33" i="22"/>
  <c r="EM33" i="22" s="1"/>
  <c r="EC36" i="22"/>
  <c r="EH32" i="22"/>
  <c r="ET32" i="22" s="1"/>
  <c r="EG35" i="22"/>
  <c r="EC35" i="22"/>
  <c r="G321" i="33" s="1"/>
  <c r="G322" i="33" s="1"/>
  <c r="DZ57" i="22"/>
  <c r="EB150" i="22"/>
  <c r="EN150" i="22" s="1"/>
  <c r="K91" i="34"/>
  <c r="D91" i="34"/>
  <c r="EH150" i="22"/>
  <c r="ET150" i="22" s="1"/>
  <c r="EE141" i="22"/>
  <c r="EQ141" i="22" s="1"/>
  <c r="EB52" i="22"/>
  <c r="EN52" i="22" s="1"/>
  <c r="EG32" i="22"/>
  <c r="ES32" i="22" s="1"/>
  <c r="EG145" i="22"/>
  <c r="ES145" i="22" s="1"/>
  <c r="EG140" i="22"/>
  <c r="ES140" i="22" s="1"/>
  <c r="ED70" i="22"/>
  <c r="EP70" i="22" s="1"/>
  <c r="EE125" i="22"/>
  <c r="EQ125" i="22" s="1"/>
  <c r="EE94" i="22"/>
  <c r="EQ94" i="22" s="1"/>
  <c r="ED103" i="22"/>
  <c r="EP103" i="22" s="1"/>
  <c r="ED34" i="22"/>
  <c r="EF37" i="22"/>
  <c r="ER37" i="22" s="1"/>
  <c r="EF32" i="22"/>
  <c r="ER32" i="22" s="1"/>
  <c r="EC32" i="22"/>
  <c r="EO32" i="22" s="1"/>
  <c r="ED37" i="22"/>
  <c r="EP37" i="22" s="1"/>
  <c r="DZ32" i="22"/>
  <c r="EL32" i="22" s="1"/>
  <c r="EH33" i="22"/>
  <c r="ET33" i="22" s="1"/>
  <c r="J91" i="34"/>
  <c r="H4228" i="33"/>
  <c r="EE35" i="22"/>
  <c r="DZ96" i="22"/>
  <c r="EL96" i="22" s="1"/>
  <c r="EA131" i="22"/>
  <c r="EM131" i="22" s="1"/>
  <c r="EE64" i="22"/>
  <c r="EQ64" i="22" s="1"/>
  <c r="EF90" i="22"/>
  <c r="ER90" i="22" s="1"/>
  <c r="EB72" i="22"/>
  <c r="EN72" i="22" s="1"/>
  <c r="EE130" i="22"/>
  <c r="EQ130" i="22" s="1"/>
  <c r="EF127" i="22"/>
  <c r="ER127" i="22" s="1"/>
  <c r="EA108" i="22"/>
  <c r="EM108" i="22" s="1"/>
  <c r="EF92" i="22"/>
  <c r="ER92" i="22" s="1"/>
  <c r="EF118" i="22"/>
  <c r="ER118" i="22" s="1"/>
  <c r="ED67" i="22"/>
  <c r="EP67" i="22" s="1"/>
  <c r="DZ63" i="22"/>
  <c r="EL63" i="22" s="1"/>
  <c r="EF82" i="22"/>
  <c r="ER82" i="22" s="1"/>
  <c r="EH71" i="22"/>
  <c r="EE42" i="22"/>
  <c r="EG92" i="22"/>
  <c r="ES92" i="22" s="1"/>
  <c r="EC51" i="22"/>
  <c r="EO51" i="22" s="1"/>
  <c r="EE79" i="22"/>
  <c r="EQ79" i="22" s="1"/>
  <c r="EH98" i="22"/>
  <c r="ET98" i="22" s="1"/>
  <c r="DZ119" i="22"/>
  <c r="EL119" i="22" s="1"/>
  <c r="ED115" i="22"/>
  <c r="EP115" i="22" s="1"/>
  <c r="ED87" i="22"/>
  <c r="EH107" i="22"/>
  <c r="ET107" i="22" s="1"/>
  <c r="EC115" i="22"/>
  <c r="EO115" i="22" s="1"/>
  <c r="DZ86" i="22"/>
  <c r="EL86" i="22" s="1"/>
  <c r="EA29" i="22"/>
  <c r="EM29" i="22" s="1"/>
  <c r="ED88" i="22"/>
  <c r="EP88" i="22" s="1"/>
  <c r="EB92" i="22"/>
  <c r="EN92" i="22" s="1"/>
  <c r="DZ125" i="22"/>
  <c r="EL125" i="22" s="1"/>
  <c r="ED40" i="22"/>
  <c r="EF97" i="22"/>
  <c r="ER97" i="22" s="1"/>
  <c r="EF84" i="22"/>
  <c r="ER84" i="22" s="1"/>
  <c r="DZ75" i="22"/>
  <c r="EL75" i="22" s="1"/>
  <c r="ED65" i="22"/>
  <c r="EP65" i="22" s="1"/>
  <c r="EH76" i="22"/>
  <c r="ET76" i="22" s="1"/>
  <c r="EH127" i="22"/>
  <c r="ET127" i="22" s="1"/>
  <c r="DZ58" i="22"/>
  <c r="EL58" i="22" s="1"/>
  <c r="EF133" i="22"/>
  <c r="ER133" i="22" s="1"/>
  <c r="EH75" i="22"/>
  <c r="ET75" i="22" s="1"/>
  <c r="EC96" i="22"/>
  <c r="EO96" i="22" s="1"/>
  <c r="EE85" i="22"/>
  <c r="EQ85" i="22" s="1"/>
  <c r="EH46" i="22"/>
  <c r="EG107" i="22"/>
  <c r="ES107" i="22" s="1"/>
  <c r="EF29" i="22"/>
  <c r="ER29" i="22" s="1"/>
  <c r="ED94" i="22"/>
  <c r="EP94" i="22" s="1"/>
  <c r="EF137" i="22"/>
  <c r="ER137" i="22" s="1"/>
  <c r="EE144" i="22"/>
  <c r="EQ144" i="22" s="1"/>
  <c r="EA149" i="22"/>
  <c r="EM149" i="22" s="1"/>
  <c r="EB38" i="22"/>
  <c r="EN38" i="22" s="1"/>
  <c r="DZ66" i="22"/>
  <c r="EL66" i="22" s="1"/>
  <c r="EG114" i="22"/>
  <c r="ES114" i="22" s="1"/>
  <c r="EG80" i="22"/>
  <c r="ES80" i="22" s="1"/>
  <c r="EB70" i="22"/>
  <c r="EN70" i="22" s="1"/>
  <c r="E91" i="34"/>
  <c r="L4228" i="33"/>
  <c r="H91" i="34"/>
  <c r="ED35" i="22"/>
  <c r="C559" i="34"/>
  <c r="EH113" i="22"/>
  <c r="ET113" i="22" s="1"/>
  <c r="ED38" i="22"/>
  <c r="EP38" i="22" s="1"/>
  <c r="ED117" i="22"/>
  <c r="EP117" i="22" s="1"/>
  <c r="EC113" i="22"/>
  <c r="EO113" i="22" s="1"/>
  <c r="EH93" i="22"/>
  <c r="ET93" i="22" s="1"/>
  <c r="EA123" i="22"/>
  <c r="EM123" i="22" s="1"/>
  <c r="EF96" i="22"/>
  <c r="ER96" i="22" s="1"/>
  <c r="EF129" i="22"/>
  <c r="ER129" i="22" s="1"/>
  <c r="EB145" i="22"/>
  <c r="EN145" i="22" s="1"/>
  <c r="EB40" i="22"/>
  <c r="EN40" i="22" s="1"/>
  <c r="EC65" i="22"/>
  <c r="EO65" i="22" s="1"/>
  <c r="EA76" i="22"/>
  <c r="EM76" i="22" s="1"/>
  <c r="EC142" i="22"/>
  <c r="EO142" i="22" s="1"/>
  <c r="EC145" i="22"/>
  <c r="EO145" i="22" s="1"/>
  <c r="EB123" i="22"/>
  <c r="EN123" i="22" s="1"/>
  <c r="EB45" i="22"/>
  <c r="EN45" i="22" s="1"/>
  <c r="EG49" i="22"/>
  <c r="ES49" i="22" s="1"/>
  <c r="EG26" i="22"/>
  <c r="ES26" i="22" s="1"/>
  <c r="EF145" i="22"/>
  <c r="ER145" i="22" s="1"/>
  <c r="EE143" i="22"/>
  <c r="EQ143" i="22" s="1"/>
  <c r="EC67" i="22"/>
  <c r="EO67" i="22" s="1"/>
  <c r="EA141" i="22"/>
  <c r="EM141" i="22" s="1"/>
  <c r="EE81" i="22"/>
  <c r="EQ81" i="22" s="1"/>
  <c r="EH53" i="22"/>
  <c r="L273" i="33" s="1"/>
  <c r="L280" i="33" s="1"/>
  <c r="EB56" i="22"/>
  <c r="EN56" i="22" s="1"/>
  <c r="ED151" i="22"/>
  <c r="EP151" i="22" s="1"/>
  <c r="EE147" i="22"/>
  <c r="EQ147" i="22" s="1"/>
  <c r="EF64" i="22"/>
  <c r="ER64" i="22" s="1"/>
  <c r="EB91" i="22"/>
  <c r="EN91" i="22" s="1"/>
  <c r="EE82" i="22"/>
  <c r="EQ82" i="22" s="1"/>
  <c r="ED62" i="22"/>
  <c r="EP62" i="22" s="1"/>
  <c r="EA99" i="22"/>
  <c r="EM99" i="22" s="1"/>
  <c r="EG74" i="22"/>
  <c r="ES74" i="22" s="1"/>
  <c r="EA83" i="22"/>
  <c r="EM83" i="22" s="1"/>
  <c r="EB113" i="22"/>
  <c r="EN113" i="22" s="1"/>
  <c r="DZ87" i="22"/>
  <c r="EL87" i="22" s="1"/>
  <c r="EH147" i="22"/>
  <c r="ET147" i="22" s="1"/>
  <c r="DZ123" i="22"/>
  <c r="EL123" i="22" s="1"/>
  <c r="DZ73" i="22"/>
  <c r="EL73" i="22" s="1"/>
  <c r="EC134" i="22"/>
  <c r="EO134" i="22" s="1"/>
  <c r="EF46" i="22"/>
  <c r="ER46" i="22" s="1"/>
  <c r="ED125" i="22"/>
  <c r="EP125" i="22" s="1"/>
  <c r="DZ132" i="22"/>
  <c r="EL132" i="22" s="1"/>
  <c r="EE149" i="22"/>
  <c r="EQ149" i="22" s="1"/>
  <c r="EE60" i="22"/>
  <c r="EQ60" i="22" s="1"/>
  <c r="EE55" i="22"/>
  <c r="EQ55" i="22" s="1"/>
  <c r="EE140" i="22"/>
  <c r="EQ140" i="22" s="1"/>
  <c r="EB107" i="22"/>
  <c r="EN107" i="22" s="1"/>
  <c r="EE136" i="22"/>
  <c r="EQ136" i="22" s="1"/>
  <c r="EG135" i="22"/>
  <c r="ES135" i="22" s="1"/>
  <c r="EA143" i="22"/>
  <c r="EM143" i="22" s="1"/>
  <c r="EH62" i="22"/>
  <c r="ET62" i="22" s="1"/>
  <c r="EH48" i="22"/>
  <c r="ET48" i="22" s="1"/>
  <c r="DZ54" i="22"/>
  <c r="EL54" i="22" s="1"/>
  <c r="ED122" i="22"/>
  <c r="EP122" i="22" s="1"/>
  <c r="EA85" i="22"/>
  <c r="EM85" i="22" s="1"/>
  <c r="EF134" i="22"/>
  <c r="ER134" i="22" s="1"/>
  <c r="DZ36" i="22"/>
  <c r="ED73" i="22"/>
  <c r="EP73" i="22" s="1"/>
  <c r="F91" i="34"/>
  <c r="EB133" i="22"/>
  <c r="EN133" i="22" s="1"/>
  <c r="EC150" i="22"/>
  <c r="EO150" i="22" s="1"/>
  <c r="EH35" i="22"/>
  <c r="EE61" i="22"/>
  <c r="EQ61" i="22" s="1"/>
  <c r="DZ79" i="22"/>
  <c r="EL79" i="22" s="1"/>
  <c r="EA147" i="22"/>
  <c r="EM147" i="22" s="1"/>
  <c r="EG56" i="22"/>
  <c r="ES56" i="22" s="1"/>
  <c r="ED102" i="22"/>
  <c r="EP102" i="22" s="1"/>
  <c r="DZ97" i="22"/>
  <c r="EL97" i="22" s="1"/>
  <c r="EE29" i="22"/>
  <c r="EQ29" i="22" s="1"/>
  <c r="EE123" i="22"/>
  <c r="EQ123" i="22" s="1"/>
  <c r="EH130" i="22"/>
  <c r="ET130" i="22" s="1"/>
  <c r="EC63" i="22"/>
  <c r="EO63" i="22" s="1"/>
  <c r="ED138" i="22"/>
  <c r="EP138" i="22" s="1"/>
  <c r="ED131" i="22"/>
  <c r="EP131" i="22" s="1"/>
  <c r="EB128" i="22"/>
  <c r="EN128" i="22" s="1"/>
  <c r="EC112" i="22"/>
  <c r="EO112" i="22" s="1"/>
  <c r="EG103" i="22"/>
  <c r="ES103" i="22" s="1"/>
  <c r="EH70" i="22"/>
  <c r="ET70" i="22" s="1"/>
  <c r="EA38" i="22"/>
  <c r="EM38" i="22" s="1"/>
  <c r="EF114" i="22"/>
  <c r="ER114" i="22" s="1"/>
  <c r="EA60" i="22"/>
  <c r="EM60" i="22" s="1"/>
  <c r="EB29" i="22"/>
  <c r="EN29" i="22" s="1"/>
  <c r="EC78" i="22"/>
  <c r="EO78" i="22" s="1"/>
  <c r="EG112" i="22"/>
  <c r="ES112" i="22" s="1"/>
  <c r="EE106" i="22"/>
  <c r="EQ106" i="22" s="1"/>
  <c r="ED128" i="22"/>
  <c r="EP128" i="22" s="1"/>
  <c r="EA128" i="22"/>
  <c r="EM128" i="22" s="1"/>
  <c r="EA96" i="22"/>
  <c r="EM96" i="22" s="1"/>
  <c r="ED143" i="22"/>
  <c r="EP143" i="22" s="1"/>
  <c r="EG51" i="22"/>
  <c r="ES51" i="22" s="1"/>
  <c r="EG129" i="22"/>
  <c r="ES129" i="22" s="1"/>
  <c r="EB46" i="22"/>
  <c r="EN46" i="22" s="1"/>
  <c r="EF44" i="22"/>
  <c r="ER44" i="22" s="1"/>
  <c r="EC123" i="22"/>
  <c r="EO123" i="22" s="1"/>
  <c r="EA69" i="22"/>
  <c r="EM69" i="22" s="1"/>
  <c r="ED82" i="22"/>
  <c r="EP82" i="22" s="1"/>
  <c r="EF148" i="22"/>
  <c r="ER148" i="22" s="1"/>
  <c r="EA88" i="22"/>
  <c r="EM88" i="22" s="1"/>
  <c r="EB134" i="22"/>
  <c r="EN134" i="22" s="1"/>
  <c r="DZ151" i="22"/>
  <c r="EL151" i="22" s="1"/>
  <c r="DZ55" i="22"/>
  <c r="EL55" i="22" s="1"/>
  <c r="EE77" i="22"/>
  <c r="EQ77" i="22" s="1"/>
  <c r="EB42" i="22"/>
  <c r="EA140" i="22"/>
  <c r="EM140" i="22" s="1"/>
  <c r="EG130" i="22"/>
  <c r="ES130" i="22" s="1"/>
  <c r="EH116" i="22"/>
  <c r="ET116" i="22" s="1"/>
  <c r="ED71" i="22"/>
  <c r="EP71" i="22" s="1"/>
  <c r="EH49" i="22"/>
  <c r="ET49" i="22" s="1"/>
  <c r="EG43" i="22"/>
  <c r="ES43" i="22" s="1"/>
  <c r="ED90" i="22"/>
  <c r="EP90" i="22" s="1"/>
  <c r="DZ69" i="22"/>
  <c r="EL69" i="22" s="1"/>
  <c r="DZ103" i="22"/>
  <c r="EL103" i="22" s="1"/>
  <c r="EH139" i="22"/>
  <c r="ET139" i="22" s="1"/>
  <c r="DZ138" i="22"/>
  <c r="EL138" i="22" s="1"/>
  <c r="EE63" i="22"/>
  <c r="EQ63" i="22" s="1"/>
  <c r="EB68" i="22"/>
  <c r="EN68" i="22" s="1"/>
  <c r="EF106" i="22"/>
  <c r="ER106" i="22" s="1"/>
  <c r="EG50" i="22"/>
  <c r="EA57" i="22"/>
  <c r="EM57" i="22" s="1"/>
  <c r="EC52" i="22"/>
  <c r="EO52" i="22" s="1"/>
  <c r="EH140" i="22"/>
  <c r="ET140" i="22" s="1"/>
  <c r="G91" i="34"/>
  <c r="EC102" i="22"/>
  <c r="EO102" i="22" s="1"/>
  <c r="I91" i="34"/>
  <c r="DZ135" i="22"/>
  <c r="EL135" i="22" s="1"/>
  <c r="EA50" i="22"/>
  <c r="EM50" i="22" s="1"/>
  <c r="L91" i="34"/>
  <c r="EA35" i="22"/>
  <c r="EF35" i="22"/>
  <c r="J325" i="33" s="1"/>
  <c r="J332" i="33" s="1"/>
  <c r="DZ116" i="22"/>
  <c r="EL116" i="22" s="1"/>
  <c r="EX50" i="22"/>
  <c r="DZ33" i="22"/>
  <c r="EL33" i="22" s="1"/>
  <c r="ED32" i="22"/>
  <c r="EP32" i="22" s="1"/>
  <c r="EE32" i="22"/>
  <c r="EQ32" i="22" s="1"/>
  <c r="EA32" i="22"/>
  <c r="EM32" i="22" s="1"/>
  <c r="DZ35" i="22"/>
  <c r="D325" i="33" s="1"/>
  <c r="EB35" i="22"/>
  <c r="F321" i="33" s="1"/>
  <c r="F322" i="33" s="1"/>
  <c r="C2456" i="33"/>
  <c r="C4228" i="33"/>
  <c r="ED63" i="22"/>
  <c r="EP63" i="22" s="1"/>
  <c r="EG71" i="22"/>
  <c r="ES71" i="22" s="1"/>
  <c r="EC40" i="22"/>
  <c r="EO40" i="22" s="1"/>
  <c r="EF66" i="22"/>
  <c r="ER66" i="22" s="1"/>
  <c r="EH117" i="22"/>
  <c r="ET117" i="22" s="1"/>
  <c r="ED149" i="22"/>
  <c r="EP149" i="22" s="1"/>
  <c r="EA62" i="22"/>
  <c r="EM62" i="22" s="1"/>
  <c r="EF123" i="22"/>
  <c r="ER123" i="22" s="1"/>
  <c r="EH126" i="22"/>
  <c r="ET126" i="22" s="1"/>
  <c r="EE96" i="22"/>
  <c r="EQ96" i="22" s="1"/>
  <c r="EF74" i="22"/>
  <c r="ER74" i="22" s="1"/>
  <c r="EE84" i="22"/>
  <c r="EQ84" i="22" s="1"/>
  <c r="EB129" i="22"/>
  <c r="EN129" i="22" s="1"/>
  <c r="EH148" i="22"/>
  <c r="ET148" i="22" s="1"/>
  <c r="EB64" i="22"/>
  <c r="EN64" i="22" s="1"/>
  <c r="EA117" i="22"/>
  <c r="EM117" i="22" s="1"/>
  <c r="EB65" i="22"/>
  <c r="EN65" i="22" s="1"/>
  <c r="EE111" i="22"/>
  <c r="EQ111" i="22" s="1"/>
  <c r="EE112" i="22"/>
  <c r="EQ112" i="22" s="1"/>
  <c r="EB140" i="22"/>
  <c r="EN140" i="22" s="1"/>
  <c r="EG123" i="22"/>
  <c r="ES123" i="22" s="1"/>
  <c r="EA77" i="22"/>
  <c r="EM77" i="22" s="1"/>
  <c r="EE142" i="22"/>
  <c r="EQ142" i="22" s="1"/>
  <c r="ED145" i="22"/>
  <c r="EP145" i="22" s="1"/>
  <c r="DZ120" i="22"/>
  <c r="EL120" i="22" s="1"/>
  <c r="EH81" i="22"/>
  <c r="ET81" i="22" s="1"/>
  <c r="EA41" i="22"/>
  <c r="EM41" i="22" s="1"/>
  <c r="EF40" i="22"/>
  <c r="ER40" i="22" s="1"/>
  <c r="EH97" i="22"/>
  <c r="ET97" i="22" s="1"/>
  <c r="ED127" i="22"/>
  <c r="EP127" i="22" s="1"/>
  <c r="EA94" i="22"/>
  <c r="EM94" i="22" s="1"/>
  <c r="EG75" i="22"/>
  <c r="ES75" i="22" s="1"/>
  <c r="EH143" i="22"/>
  <c r="ET143" i="22" s="1"/>
  <c r="EH65" i="22"/>
  <c r="ET65" i="22" s="1"/>
  <c r="DZ144" i="22"/>
  <c r="EL144" i="22" s="1"/>
  <c r="EF142" i="22"/>
  <c r="ER142" i="22" s="1"/>
  <c r="EE54" i="22"/>
  <c r="EQ54" i="22" s="1"/>
  <c r="ED57" i="22"/>
  <c r="EP57" i="22" s="1"/>
  <c r="DZ85" i="22"/>
  <c r="EL85" i="22" s="1"/>
  <c r="EH134" i="22"/>
  <c r="ET134" i="22" s="1"/>
  <c r="EF112" i="22"/>
  <c r="ER112" i="22" s="1"/>
  <c r="EF88" i="22"/>
  <c r="ER88" i="22" s="1"/>
  <c r="EA49" i="22"/>
  <c r="EM49" i="22" s="1"/>
  <c r="EA39" i="22"/>
  <c r="EM39" i="22" s="1"/>
  <c r="EC141" i="22"/>
  <c r="EO141" i="22" s="1"/>
  <c r="EB124" i="22"/>
  <c r="EN124" i="22" s="1"/>
  <c r="EH128" i="22"/>
  <c r="ET128" i="22" s="1"/>
  <c r="EG67" i="22"/>
  <c r="ES67" i="22" s="1"/>
  <c r="EG126" i="22"/>
  <c r="ES126" i="22" s="1"/>
  <c r="EC105" i="22"/>
  <c r="EO105" i="22" s="1"/>
  <c r="EF126" i="22"/>
  <c r="ER126" i="22" s="1"/>
  <c r="EA126" i="22"/>
  <c r="EM126" i="22" s="1"/>
  <c r="EA80" i="22"/>
  <c r="EM80" i="22" s="1"/>
  <c r="EH50" i="22"/>
  <c r="ET50" i="22" s="1"/>
  <c r="DZ149" i="22"/>
  <c r="EL149" i="22" s="1"/>
  <c r="ED77" i="22"/>
  <c r="EP77" i="22" s="1"/>
  <c r="ED114" i="22"/>
  <c r="EP114" i="22" s="1"/>
  <c r="EG100" i="22"/>
  <c r="ES100" i="22" s="1"/>
  <c r="EB80" i="22"/>
  <c r="EN80" i="22" s="1"/>
  <c r="EH124" i="22"/>
  <c r="ET124" i="22" s="1"/>
  <c r="EE46" i="22"/>
  <c r="EQ46" i="22" s="1"/>
  <c r="EB120" i="22"/>
  <c r="EN120" i="22" s="1"/>
  <c r="DZ78" i="22"/>
  <c r="EL78" i="22" s="1"/>
  <c r="DZ92" i="22"/>
  <c r="EL92" i="22" s="1"/>
  <c r="EE58" i="22"/>
  <c r="EQ58" i="22" s="1"/>
  <c r="EH88" i="22"/>
  <c r="ET88" i="22" s="1"/>
  <c r="EE86" i="22"/>
  <c r="EQ86" i="22" s="1"/>
  <c r="EE83" i="22"/>
  <c r="EQ83" i="22" s="1"/>
  <c r="EG128" i="22"/>
  <c r="ES128" i="22" s="1"/>
  <c r="EH121" i="22"/>
  <c r="ET121" i="22" s="1"/>
  <c r="ED108" i="22"/>
  <c r="EP108" i="22" s="1"/>
  <c r="EE49" i="22"/>
  <c r="EQ49" i="22" s="1"/>
  <c r="DZ40" i="22"/>
  <c r="EL40" i="22" s="1"/>
  <c r="EB58" i="22"/>
  <c r="EN58" i="22" s="1"/>
  <c r="EH42" i="22"/>
  <c r="DZ136" i="22"/>
  <c r="EL136" i="22" s="1"/>
  <c r="EF75" i="22"/>
  <c r="ER75" i="22" s="1"/>
  <c r="EG59" i="22"/>
  <c r="ES59" i="22" s="1"/>
  <c r="EE95" i="22"/>
  <c r="EQ95" i="22" s="1"/>
  <c r="EG142" i="22"/>
  <c r="ES142" i="22" s="1"/>
  <c r="DZ104" i="22"/>
  <c r="EL104" i="22" s="1"/>
  <c r="EF57" i="22"/>
  <c r="ER57" i="22" s="1"/>
  <c r="ED74" i="22"/>
  <c r="EP74" i="22" s="1"/>
  <c r="EH135" i="22"/>
  <c r="ET135" i="22" s="1"/>
  <c r="EA136" i="22"/>
  <c r="EM136" i="22" s="1"/>
  <c r="EF125" i="22"/>
  <c r="ER125" i="22" s="1"/>
  <c r="EE67" i="22"/>
  <c r="EQ67" i="22" s="1"/>
  <c r="EB114" i="22"/>
  <c r="EN114" i="22" s="1"/>
  <c r="EE150" i="22"/>
  <c r="EQ150" i="22" s="1"/>
  <c r="EC44" i="22"/>
  <c r="EO44" i="22" s="1"/>
  <c r="DZ45" i="22"/>
  <c r="EL45" i="22" s="1"/>
  <c r="EG39" i="22"/>
  <c r="ES39" i="22" s="1"/>
  <c r="EA122" i="22"/>
  <c r="EM122" i="22" s="1"/>
  <c r="ED41" i="22"/>
  <c r="EP41" i="22" s="1"/>
  <c r="EC149" i="22"/>
  <c r="EO149" i="22" s="1"/>
  <c r="EH118" i="22"/>
  <c r="ET118" i="22" s="1"/>
  <c r="EC26" i="22"/>
  <c r="EO26" i="22" s="1"/>
  <c r="EA145" i="22"/>
  <c r="EM145" i="22" s="1"/>
  <c r="EA142" i="22"/>
  <c r="EM142" i="22" s="1"/>
  <c r="ED64" i="22"/>
  <c r="EP64" i="22" s="1"/>
  <c r="EC135" i="22"/>
  <c r="EO135" i="22" s="1"/>
  <c r="EE103" i="22"/>
  <c r="EQ103" i="22" s="1"/>
  <c r="ED139" i="22"/>
  <c r="EP139" i="22" s="1"/>
  <c r="EG131" i="22"/>
  <c r="ES131" i="22" s="1"/>
  <c r="ED68" i="22"/>
  <c r="EP68" i="22" s="1"/>
  <c r="EB66" i="22"/>
  <c r="EN66" i="22" s="1"/>
  <c r="EC116" i="22"/>
  <c r="EO116" i="22" s="1"/>
  <c r="ED146" i="22"/>
  <c r="EP146" i="22" s="1"/>
  <c r="EH104" i="22"/>
  <c r="ET104" i="22" s="1"/>
  <c r="ED148" i="22"/>
  <c r="EP148" i="22" s="1"/>
  <c r="EE39" i="22"/>
  <c r="EQ39" i="22" s="1"/>
  <c r="ED55" i="22"/>
  <c r="EP55" i="22" s="1"/>
  <c r="EF124" i="22"/>
  <c r="ER124" i="22" s="1"/>
  <c r="EA121" i="22"/>
  <c r="EM121" i="22" s="1"/>
  <c r="EB151" i="22"/>
  <c r="EN151" i="22" s="1"/>
  <c r="EF61" i="22"/>
  <c r="ER61" i="22" s="1"/>
  <c r="EF140" i="22"/>
  <c r="ER140" i="22" s="1"/>
  <c r="EH110" i="22"/>
  <c r="ET110" i="22" s="1"/>
  <c r="DZ124" i="22"/>
  <c r="EL124" i="22" s="1"/>
  <c r="EA84" i="22"/>
  <c r="EM84" i="22" s="1"/>
  <c r="ED51" i="22"/>
  <c r="EP51" i="22" s="1"/>
  <c r="EA64" i="22"/>
  <c r="EM64" i="22" s="1"/>
  <c r="EC120" i="22"/>
  <c r="EO120" i="22" s="1"/>
  <c r="EE90" i="22"/>
  <c r="EQ90" i="22" s="1"/>
  <c r="EC148" i="22"/>
  <c r="EO148" i="22" s="1"/>
  <c r="EE91" i="22"/>
  <c r="EQ91" i="22" s="1"/>
  <c r="EH38" i="22"/>
  <c r="ET38" i="22" s="1"/>
  <c r="EH66" i="22"/>
  <c r="ET66" i="22" s="1"/>
  <c r="ED136" i="22"/>
  <c r="EP136" i="22" s="1"/>
  <c r="ED92" i="22"/>
  <c r="EP92" i="22" s="1"/>
  <c r="EH112" i="22"/>
  <c r="ET112" i="22" s="1"/>
  <c r="EH69" i="22"/>
  <c r="ET69" i="22" s="1"/>
  <c r="EF78" i="22"/>
  <c r="ER78" i="22" s="1"/>
  <c r="EH115" i="22"/>
  <c r="ET115" i="22" s="1"/>
  <c r="EE117" i="22"/>
  <c r="EQ117" i="22" s="1"/>
  <c r="EB59" i="22"/>
  <c r="EN59" i="22" s="1"/>
  <c r="EG124" i="22"/>
  <c r="ES124" i="22" s="1"/>
  <c r="EG88" i="22"/>
  <c r="ES88" i="22" s="1"/>
  <c r="EF111" i="22"/>
  <c r="ER111" i="22" s="1"/>
  <c r="EH102" i="22"/>
  <c r="ET102" i="22" s="1"/>
  <c r="EH87" i="22"/>
  <c r="ET87" i="22" s="1"/>
  <c r="EE133" i="22"/>
  <c r="EQ133" i="22" s="1"/>
  <c r="EA87" i="22"/>
  <c r="EM87" i="22" s="1"/>
  <c r="EF147" i="22"/>
  <c r="ER147" i="22" s="1"/>
  <c r="EC97" i="22"/>
  <c r="EO97" i="22" s="1"/>
  <c r="EG55" i="22"/>
  <c r="ES55" i="22" s="1"/>
  <c r="EB86" i="22"/>
  <c r="EN86" i="22" s="1"/>
  <c r="EH77" i="22"/>
  <c r="ET77" i="22" s="1"/>
  <c r="EB73" i="22"/>
  <c r="EN73" i="22" s="1"/>
  <c r="EC29" i="22"/>
  <c r="EO29" i="22" s="1"/>
  <c r="ED119" i="22"/>
  <c r="EP119" i="22" s="1"/>
  <c r="EE66" i="22"/>
  <c r="EQ66" i="22" s="1"/>
  <c r="EA133" i="22"/>
  <c r="EM133" i="22" s="1"/>
  <c r="EE53" i="22"/>
  <c r="I269" i="33" s="1"/>
  <c r="EE113" i="22"/>
  <c r="EQ113" i="22" s="1"/>
  <c r="EH43" i="22"/>
  <c r="ET43" i="22" s="1"/>
  <c r="EH151" i="22"/>
  <c r="ET151" i="22" s="1"/>
  <c r="EH64" i="22"/>
  <c r="ET64" i="22" s="1"/>
  <c r="EA110" i="22"/>
  <c r="EM110" i="22" s="1"/>
  <c r="EH108" i="22"/>
  <c r="ET108" i="22" s="1"/>
  <c r="EA71" i="22"/>
  <c r="EM71" i="22" s="1"/>
  <c r="EH72" i="22"/>
  <c r="ET72" i="22" s="1"/>
  <c r="EF41" i="22"/>
  <c r="ER41" i="22" s="1"/>
  <c r="EB49" i="22"/>
  <c r="EN49" i="22" s="1"/>
  <c r="ED60" i="22"/>
  <c r="EP60" i="22" s="1"/>
  <c r="ED43" i="22"/>
  <c r="EP43" i="22" s="1"/>
  <c r="EA52" i="22"/>
  <c r="EM52" i="22" s="1"/>
  <c r="EA134" i="22"/>
  <c r="EM134" i="22" s="1"/>
  <c r="EA66" i="22"/>
  <c r="EM66" i="22" s="1"/>
  <c r="DZ133" i="22"/>
  <c r="EL133" i="22" s="1"/>
  <c r="EH96" i="22"/>
  <c r="ET96" i="22" s="1"/>
  <c r="ED53" i="22"/>
  <c r="EH44" i="22"/>
  <c r="ET44" i="22" s="1"/>
  <c r="EA138" i="22"/>
  <c r="EM138" i="22" s="1"/>
  <c r="DZ101" i="22"/>
  <c r="EL101" i="22" s="1"/>
  <c r="EC136" i="22"/>
  <c r="EO136" i="22" s="1"/>
  <c r="EF139" i="22"/>
  <c r="ER139" i="22" s="1"/>
  <c r="EB137" i="22"/>
  <c r="EN137" i="22" s="1"/>
  <c r="EG138" i="22"/>
  <c r="ES138" i="22" s="1"/>
  <c r="EC59" i="22"/>
  <c r="EO59" i="22" s="1"/>
  <c r="EE146" i="22"/>
  <c r="EQ146" i="22" s="1"/>
  <c r="ED109" i="22"/>
  <c r="EP109" i="22" s="1"/>
  <c r="EB62" i="22"/>
  <c r="EN62" i="22" s="1"/>
  <c r="DZ95" i="22"/>
  <c r="EL95" i="22" s="1"/>
  <c r="ED144" i="22"/>
  <c r="EP144" i="22" s="1"/>
  <c r="EH131" i="22"/>
  <c r="ET131" i="22" s="1"/>
  <c r="EF93" i="22"/>
  <c r="ER93" i="22" s="1"/>
  <c r="EA74" i="22"/>
  <c r="EM74" i="22" s="1"/>
  <c r="EF54" i="22"/>
  <c r="ER54" i="22" s="1"/>
  <c r="ED104" i="22"/>
  <c r="EP104" i="22" s="1"/>
  <c r="EB57" i="22"/>
  <c r="EN57" i="22" s="1"/>
  <c r="ED85" i="22"/>
  <c r="EP85" i="22" s="1"/>
  <c r="EB142" i="22"/>
  <c r="EN142" i="22" s="1"/>
  <c r="EC82" i="22"/>
  <c r="EO82" i="22" s="1"/>
  <c r="DZ26" i="22"/>
  <c r="EL26" i="22" s="1"/>
  <c r="EC56" i="22"/>
  <c r="EO56" i="22" s="1"/>
  <c r="EE115" i="22"/>
  <c r="EQ115" i="22" s="1"/>
  <c r="EB108" i="22"/>
  <c r="EN108" i="22" s="1"/>
  <c r="ED96" i="22"/>
  <c r="EP96" i="22" s="1"/>
  <c r="EE69" i="22"/>
  <c r="EQ69" i="22" s="1"/>
  <c r="EB71" i="22"/>
  <c r="EN71" i="22" s="1"/>
  <c r="ED130" i="22"/>
  <c r="EP130" i="22" s="1"/>
  <c r="EA116" i="22"/>
  <c r="EM116" i="22" s="1"/>
  <c r="EG125" i="22"/>
  <c r="ES125" i="22" s="1"/>
  <c r="EC144" i="22"/>
  <c r="EO144" i="22" s="1"/>
  <c r="EH111" i="22"/>
  <c r="ET111" i="22" s="1"/>
  <c r="EH73" i="22"/>
  <c r="ET73" i="22" s="1"/>
  <c r="EB105" i="22"/>
  <c r="EN105" i="22" s="1"/>
  <c r="EF45" i="22"/>
  <c r="ER45" i="22" s="1"/>
  <c r="ED126" i="22"/>
  <c r="EP126" i="22" s="1"/>
  <c r="EH67" i="22"/>
  <c r="ET67" i="22" s="1"/>
  <c r="EG108" i="22"/>
  <c r="ES108" i="22" s="1"/>
  <c r="EE119" i="22"/>
  <c r="EQ119" i="22" s="1"/>
  <c r="EE134" i="22"/>
  <c r="EQ134" i="22" s="1"/>
  <c r="EG147" i="22"/>
  <c r="ES147" i="22" s="1"/>
  <c r="DZ114" i="22"/>
  <c r="EL114" i="22" s="1"/>
  <c r="EC55" i="22"/>
  <c r="EO55" i="22" s="1"/>
  <c r="EH60" i="22"/>
  <c r="ET60" i="22" s="1"/>
  <c r="EC121" i="22"/>
  <c r="EO121" i="22" s="1"/>
  <c r="EH74" i="22"/>
  <c r="ET74" i="22" s="1"/>
  <c r="EC92" i="22"/>
  <c r="EO92" i="22" s="1"/>
  <c r="EB51" i="22"/>
  <c r="EN51" i="22" s="1"/>
  <c r="ED129" i="22"/>
  <c r="EP129" i="22" s="1"/>
  <c r="EG90" i="22"/>
  <c r="ES90" i="22" s="1"/>
  <c r="EF38" i="22"/>
  <c r="ER38" i="22" s="1"/>
  <c r="EE70" i="22"/>
  <c r="EQ70" i="22" s="1"/>
  <c r="DZ115" i="22"/>
  <c r="EL115" i="22" s="1"/>
  <c r="ED76" i="22"/>
  <c r="EP76" i="22" s="1"/>
  <c r="EB78" i="22"/>
  <c r="EN78" i="22" s="1"/>
  <c r="EA113" i="22"/>
  <c r="EM113" i="22" s="1"/>
  <c r="DZ107" i="22"/>
  <c r="EL107" i="22" s="1"/>
  <c r="EF102" i="22"/>
  <c r="ER102" i="22" s="1"/>
  <c r="EG73" i="22"/>
  <c r="ES73" i="22" s="1"/>
  <c r="ED142" i="22"/>
  <c r="EP142" i="22" s="1"/>
  <c r="EF77" i="22"/>
  <c r="ER77" i="22" s="1"/>
  <c r="DZ110" i="22"/>
  <c r="EL110" i="22" s="1"/>
  <c r="EG81" i="22"/>
  <c r="ES81" i="22" s="1"/>
  <c r="ED98" i="22"/>
  <c r="EP98" i="22" s="1"/>
  <c r="EC60" i="22"/>
  <c r="EO60" i="22" s="1"/>
  <c r="EC94" i="22"/>
  <c r="EO94" i="22" s="1"/>
  <c r="EE135" i="22"/>
  <c r="EQ135" i="22" s="1"/>
  <c r="EG109" i="22"/>
  <c r="ES109" i="22" s="1"/>
  <c r="EG95" i="22"/>
  <c r="ES95" i="22" s="1"/>
  <c r="ED93" i="22"/>
  <c r="EP93" i="22" s="1"/>
  <c r="EF100" i="22"/>
  <c r="ER100" i="22" s="1"/>
  <c r="EB141" i="22"/>
  <c r="EN141" i="22" s="1"/>
  <c r="ED48" i="22"/>
  <c r="EP48" i="22" s="1"/>
  <c r="EB110" i="22"/>
  <c r="EN110" i="22" s="1"/>
  <c r="DZ77" i="22"/>
  <c r="EL77" i="22" s="1"/>
  <c r="ED116" i="22"/>
  <c r="EP116" i="22" s="1"/>
  <c r="DZ83" i="22"/>
  <c r="EL83" i="22" s="1"/>
  <c r="EB61" i="22"/>
  <c r="EN61" i="22" s="1"/>
  <c r="DZ105" i="22"/>
  <c r="EL105" i="22" s="1"/>
  <c r="EA111" i="22"/>
  <c r="EM111" i="22" s="1"/>
  <c r="EC85" i="22"/>
  <c r="EO85" i="22" s="1"/>
  <c r="EA67" i="22"/>
  <c r="EM67" i="22" s="1"/>
  <c r="EC146" i="22"/>
  <c r="EO146" i="22" s="1"/>
  <c r="ED52" i="22"/>
  <c r="EP52" i="22" s="1"/>
  <c r="EA104" i="22"/>
  <c r="EM104" i="22" s="1"/>
  <c r="EG93" i="22"/>
  <c r="ES93" i="22" s="1"/>
  <c r="EB130" i="22"/>
  <c r="EN130" i="22" s="1"/>
  <c r="EC126" i="22"/>
  <c r="EO126" i="22" s="1"/>
  <c r="EE71" i="22"/>
  <c r="EQ71" i="22" s="1"/>
  <c r="ED45" i="22"/>
  <c r="EP45" i="22" s="1"/>
  <c r="EF53" i="22"/>
  <c r="J269" i="33" s="1"/>
  <c r="EG151" i="22"/>
  <c r="ES151" i="22" s="1"/>
  <c r="EB75" i="22"/>
  <c r="EN75" i="22" s="1"/>
  <c r="DZ51" i="22"/>
  <c r="EL51" i="22" s="1"/>
  <c r="EF120" i="22"/>
  <c r="ER120" i="22" s="1"/>
  <c r="EE38" i="22"/>
  <c r="EQ38" i="22" s="1"/>
  <c r="EB119" i="22"/>
  <c r="EN119" i="22" s="1"/>
  <c r="ED99" i="22"/>
  <c r="EP99" i="22" s="1"/>
  <c r="EC62" i="22"/>
  <c r="EO62" i="22" s="1"/>
  <c r="EB102" i="22"/>
  <c r="EN102" i="22" s="1"/>
  <c r="EB93" i="22"/>
  <c r="EN93" i="22" s="1"/>
  <c r="EA103" i="22"/>
  <c r="EM103" i="22" s="1"/>
  <c r="EA86" i="22"/>
  <c r="EM86" i="22" s="1"/>
  <c r="EA73" i="22"/>
  <c r="EM73" i="22" s="1"/>
  <c r="EC58" i="22"/>
  <c r="EO58" i="22" s="1"/>
  <c r="EF103" i="22"/>
  <c r="ER103" i="22" s="1"/>
  <c r="EE110" i="22"/>
  <c r="EQ110" i="22" s="1"/>
  <c r="EC130" i="22"/>
  <c r="EO130" i="22" s="1"/>
  <c r="EE145" i="22"/>
  <c r="EQ145" i="22" s="1"/>
  <c r="EC90" i="22"/>
  <c r="EO90" i="22" s="1"/>
  <c r="EF67" i="22"/>
  <c r="ER67" i="22" s="1"/>
  <c r="EG86" i="22"/>
  <c r="ES86" i="22" s="1"/>
  <c r="EB118" i="22"/>
  <c r="EN118" i="22" s="1"/>
  <c r="EA135" i="22"/>
  <c r="EM135" i="22" s="1"/>
  <c r="EG63" i="22"/>
  <c r="ES63" i="22" s="1"/>
  <c r="ED95" i="22"/>
  <c r="EP95" i="22" s="1"/>
  <c r="EF131" i="22"/>
  <c r="ER131" i="22" s="1"/>
  <c r="EE100" i="22"/>
  <c r="EQ100" i="22" s="1"/>
  <c r="EC104" i="22"/>
  <c r="EE127" i="22"/>
  <c r="EQ127" i="22" s="1"/>
  <c r="DZ52" i="22"/>
  <c r="EL52" i="22" s="1"/>
  <c r="ED66" i="22"/>
  <c r="EP66" i="22" s="1"/>
  <c r="EC79" i="22"/>
  <c r="EO79" i="22" s="1"/>
  <c r="EE99" i="22"/>
  <c r="EQ99" i="22" s="1"/>
  <c r="EA68" i="22"/>
  <c r="EM68" i="22" s="1"/>
  <c r="EF94" i="22"/>
  <c r="ER94" i="22" s="1"/>
  <c r="EA65" i="22"/>
  <c r="EM65" i="22" s="1"/>
  <c r="EA91" i="22"/>
  <c r="EM91" i="22" s="1"/>
  <c r="EE41" i="22"/>
  <c r="EQ41" i="22" s="1"/>
  <c r="EB26" i="22"/>
  <c r="EN26" i="22" s="1"/>
  <c r="EB117" i="22"/>
  <c r="EN117" i="22" s="1"/>
  <c r="EG104" i="22"/>
  <c r="ES104" i="22" s="1"/>
  <c r="EF113" i="22"/>
  <c r="ER113" i="22" s="1"/>
  <c r="ED132" i="22"/>
  <c r="EP132" i="22" s="1"/>
  <c r="EB50" i="22"/>
  <c r="EN50" i="22" s="1"/>
  <c r="EG40" i="22"/>
  <c r="ES40" i="22" s="1"/>
  <c r="ED56" i="22"/>
  <c r="EP56" i="22" s="1"/>
  <c r="EB112" i="22"/>
  <c r="EN112" i="22" s="1"/>
  <c r="EB89" i="22"/>
  <c r="EN89" i="22" s="1"/>
  <c r="EE148" i="22"/>
  <c r="EQ148" i="22" s="1"/>
  <c r="EA44" i="22"/>
  <c r="EM44" i="22" s="1"/>
  <c r="EH100" i="22"/>
  <c r="ET100" i="22" s="1"/>
  <c r="EH78" i="22"/>
  <c r="ET78" i="22" s="1"/>
  <c r="EC89" i="22"/>
  <c r="EO89" i="22" s="1"/>
  <c r="EG61" i="22"/>
  <c r="ES61" i="22" s="1"/>
  <c r="DZ111" i="22"/>
  <c r="EL111" i="22" s="1"/>
  <c r="EH133" i="22"/>
  <c r="ET133" i="22" s="1"/>
  <c r="EC103" i="22"/>
  <c r="EO103" i="22" s="1"/>
  <c r="EB47" i="22"/>
  <c r="EN47" i="22" s="1"/>
  <c r="EG77" i="22"/>
  <c r="ES77" i="22" s="1"/>
  <c r="EA63" i="22"/>
  <c r="EM63" i="22" s="1"/>
  <c r="EA127" i="22"/>
  <c r="EM127" i="22" s="1"/>
  <c r="EE89" i="22"/>
  <c r="EQ89" i="22" s="1"/>
  <c r="EE132" i="22"/>
  <c r="EQ132" i="22" s="1"/>
  <c r="EA125" i="22"/>
  <c r="EM125" i="22" s="1"/>
  <c r="DZ41" i="22"/>
  <c r="EL41" i="22" s="1"/>
  <c r="EC43" i="22"/>
  <c r="EO43" i="22" s="1"/>
  <c r="EA82" i="22"/>
  <c r="EM82" i="22" s="1"/>
  <c r="EF49" i="22"/>
  <c r="ER49" i="22" s="1"/>
  <c r="DZ137" i="22"/>
  <c r="EL137" i="22" s="1"/>
  <c r="EF143" i="22"/>
  <c r="ER143" i="22" s="1"/>
  <c r="EF68" i="22"/>
  <c r="ER68" i="22" s="1"/>
  <c r="EG48" i="22"/>
  <c r="ES48" i="22" s="1"/>
  <c r="EC54" i="22"/>
  <c r="EO54" i="22" s="1"/>
  <c r="EB39" i="22"/>
  <c r="EF55" i="22"/>
  <c r="ER55" i="22" s="1"/>
  <c r="EF50" i="22"/>
  <c r="ER50" i="22" s="1"/>
  <c r="EH79" i="22"/>
  <c r="ET79" i="22" s="1"/>
  <c r="EF60" i="22"/>
  <c r="ER60" i="22" s="1"/>
  <c r="EC71" i="22"/>
  <c r="EO71" i="22" s="1"/>
  <c r="EF130" i="22"/>
  <c r="ER130" i="22" s="1"/>
  <c r="EE124" i="22"/>
  <c r="EQ124" i="22" s="1"/>
  <c r="EF128" i="22"/>
  <c r="ER128" i="22" s="1"/>
  <c r="EA90" i="22"/>
  <c r="EM90" i="22" s="1"/>
  <c r="EG150" i="22"/>
  <c r="ES150" i="22" s="1"/>
  <c r="EB125" i="22"/>
  <c r="EN125" i="22" s="1"/>
  <c r="EC93" i="22"/>
  <c r="EO93" i="22" s="1"/>
  <c r="EC47" i="22"/>
  <c r="EO47" i="22" s="1"/>
  <c r="EA114" i="22"/>
  <c r="EM114" i="22" s="1"/>
  <c r="EC114" i="22"/>
  <c r="EO114" i="22" s="1"/>
  <c r="EH40" i="22"/>
  <c r="ET40" i="22" s="1"/>
  <c r="DZ108" i="22"/>
  <c r="EL108" i="22" s="1"/>
  <c r="EE105" i="22"/>
  <c r="EQ105" i="22" s="1"/>
  <c r="ED59" i="22"/>
  <c r="EP59" i="22" s="1"/>
  <c r="EG101" i="22"/>
  <c r="ES101" i="22" s="1"/>
  <c r="EH99" i="22"/>
  <c r="ET99" i="22" s="1"/>
  <c r="ED107" i="22"/>
  <c r="EP107" i="22" s="1"/>
  <c r="EF146" i="22"/>
  <c r="ER146" i="22" s="1"/>
  <c r="EC87" i="22"/>
  <c r="EO87" i="22" s="1"/>
  <c r="EB136" i="22"/>
  <c r="EN136" i="22" s="1"/>
  <c r="EC140" i="22"/>
  <c r="EO140" i="22" s="1"/>
  <c r="EA47" i="22"/>
  <c r="EM47" i="22" s="1"/>
  <c r="EH123" i="22"/>
  <c r="ET123" i="22" s="1"/>
  <c r="EB106" i="22"/>
  <c r="EN106" i="22" s="1"/>
  <c r="EF141" i="22"/>
  <c r="ER141" i="22" s="1"/>
  <c r="EH141" i="22"/>
  <c r="ET141" i="22" s="1"/>
  <c r="EC124" i="22"/>
  <c r="EO124" i="22" s="1"/>
  <c r="EB96" i="22"/>
  <c r="EN96" i="22" s="1"/>
  <c r="EB121" i="22"/>
  <c r="EN121" i="22" s="1"/>
  <c r="EA151" i="22"/>
  <c r="EM151" i="22" s="1"/>
  <c r="EH61" i="22"/>
  <c r="ET61" i="22" s="1"/>
  <c r="EG110" i="22"/>
  <c r="ES110" i="22" s="1"/>
  <c r="EH144" i="22"/>
  <c r="ET144" i="22" s="1"/>
  <c r="ED84" i="22"/>
  <c r="EP84" i="22" s="1"/>
  <c r="EA89" i="22"/>
  <c r="EM89" i="22" s="1"/>
  <c r="DZ129" i="22"/>
  <c r="EL129" i="22" s="1"/>
  <c r="EA120" i="22"/>
  <c r="EM120" i="22" s="1"/>
  <c r="DZ90" i="22"/>
  <c r="EL90" i="22" s="1"/>
  <c r="EB148" i="22"/>
  <c r="EN148" i="22" s="1"/>
  <c r="DZ91" i="22"/>
  <c r="EL91" i="22" s="1"/>
  <c r="EC38" i="22"/>
  <c r="EO38" i="22" s="1"/>
  <c r="EF52" i="22"/>
  <c r="ER52" i="22" s="1"/>
  <c r="EE44" i="22"/>
  <c r="EQ44" i="22" s="1"/>
  <c r="EE57" i="22"/>
  <c r="EQ57" i="22" s="1"/>
  <c r="ED112" i="22"/>
  <c r="EP112" i="22" s="1"/>
  <c r="EC69" i="22"/>
  <c r="EO69" i="22" s="1"/>
  <c r="EE78" i="22"/>
  <c r="EQ78" i="22" s="1"/>
  <c r="EF115" i="22"/>
  <c r="ER115" i="22" s="1"/>
  <c r="EC117" i="22"/>
  <c r="EO117" i="22" s="1"/>
  <c r="EG117" i="22"/>
  <c r="ES117" i="22" s="1"/>
  <c r="EC45" i="22"/>
  <c r="EO45" i="22" s="1"/>
  <c r="EC57" i="22"/>
  <c r="EO57" i="22" s="1"/>
  <c r="EG38" i="22"/>
  <c r="ES38" i="22" s="1"/>
  <c r="EB88" i="22"/>
  <c r="EN88" i="22" s="1"/>
  <c r="ED111" i="22"/>
  <c r="EP111" i="22" s="1"/>
  <c r="EG102" i="22"/>
  <c r="ES102" i="22" s="1"/>
  <c r="ED133" i="22"/>
  <c r="EP133" i="22" s="1"/>
  <c r="ED58" i="22"/>
  <c r="EP58" i="22" s="1"/>
  <c r="EG53" i="22"/>
  <c r="EA124" i="22"/>
  <c r="EM124" i="22" s="1"/>
  <c r="EG97" i="22"/>
  <c r="ES97" i="22" s="1"/>
  <c r="EF47" i="22"/>
  <c r="ER47" i="22" s="1"/>
  <c r="EC86" i="22"/>
  <c r="EO86" i="22" s="1"/>
  <c r="EE101" i="22"/>
  <c r="EQ101" i="22" s="1"/>
  <c r="EF83" i="22"/>
  <c r="ER83" i="22" s="1"/>
  <c r="DZ29" i="22"/>
  <c r="EL29" i="22" s="1"/>
  <c r="EC119" i="22"/>
  <c r="EO119" i="22" s="1"/>
  <c r="EB74" i="22"/>
  <c r="EN74" i="22" s="1"/>
  <c r="EA79" i="22"/>
  <c r="EM79" i="22" s="1"/>
  <c r="DZ53" i="22"/>
  <c r="D269" i="33" s="1"/>
  <c r="EC95" i="22"/>
  <c r="EO95" i="22" s="1"/>
  <c r="EG84" i="22"/>
  <c r="ES84" i="22" s="1"/>
  <c r="EG87" i="22"/>
  <c r="ES87" i="22" s="1"/>
  <c r="EF110" i="22"/>
  <c r="ER110" i="22" s="1"/>
  <c r="EC108" i="22"/>
  <c r="EO108" i="22" s="1"/>
  <c r="EA81" i="22"/>
  <c r="EM81" i="22" s="1"/>
  <c r="EA130" i="22"/>
  <c r="EM130" i="22" s="1"/>
  <c r="ED72" i="22"/>
  <c r="EP72" i="22" s="1"/>
  <c r="EC41" i="22"/>
  <c r="EO41" i="22" s="1"/>
  <c r="EH145" i="22"/>
  <c r="ET145" i="22" s="1"/>
  <c r="EG60" i="22"/>
  <c r="ES60" i="22" s="1"/>
  <c r="EE26" i="22"/>
  <c r="EQ26" i="22" s="1"/>
  <c r="EH119" i="22"/>
  <c r="ET119" i="22" s="1"/>
  <c r="EH142" i="22"/>
  <c r="ET142" i="22" s="1"/>
  <c r="EG66" i="22"/>
  <c r="ES66" i="22" s="1"/>
  <c r="EG133" i="22"/>
  <c r="ES133" i="22" s="1"/>
  <c r="EC110" i="22"/>
  <c r="EO110" i="22" s="1"/>
  <c r="EF72" i="22"/>
  <c r="ER72" i="22" s="1"/>
  <c r="EB77" i="22"/>
  <c r="EN77" i="22" s="1"/>
  <c r="EC70" i="22"/>
  <c r="EO70" i="22" s="1"/>
  <c r="EC91" i="22"/>
  <c r="EO91" i="22" s="1"/>
  <c r="EA118" i="22"/>
  <c r="EM118" i="22" s="1"/>
  <c r="EC75" i="22"/>
  <c r="EO75" i="22" s="1"/>
  <c r="ED137" i="22"/>
  <c r="EP137" i="22" s="1"/>
  <c r="EB138" i="22"/>
  <c r="EN138" i="22" s="1"/>
  <c r="EA59" i="22"/>
  <c r="EM59" i="22" s="1"/>
  <c r="EB146" i="22"/>
  <c r="EN146" i="22" s="1"/>
  <c r="EF109" i="22"/>
  <c r="ER109" i="22" s="1"/>
  <c r="EF65" i="22"/>
  <c r="ER65" i="22" s="1"/>
  <c r="EF95" i="22"/>
  <c r="ER95" i="22" s="1"/>
  <c r="EA144" i="22"/>
  <c r="EM144" i="22" s="1"/>
  <c r="EC131" i="22"/>
  <c r="EO131" i="22" s="1"/>
  <c r="EE93" i="22"/>
  <c r="EQ93" i="22" s="1"/>
  <c r="EB100" i="22"/>
  <c r="EN100" i="22" s="1"/>
  <c r="EH54" i="22"/>
  <c r="ET54" i="22" s="1"/>
  <c r="EB104" i="22"/>
  <c r="EN104" i="22" s="1"/>
  <c r="EG122" i="22"/>
  <c r="ES122" i="22" s="1"/>
  <c r="DZ127" i="22"/>
  <c r="EL127" i="22" s="1"/>
  <c r="EG141" i="22"/>
  <c r="ES141" i="22" s="1"/>
  <c r="EF39" i="22"/>
  <c r="ER39" i="22" s="1"/>
  <c r="EF119" i="22"/>
  <c r="ER119" i="22" s="1"/>
  <c r="DZ82" i="22"/>
  <c r="EL82" i="22" s="1"/>
  <c r="EF26" i="22"/>
  <c r="ER26" i="22" s="1"/>
  <c r="EH56" i="22"/>
  <c r="ET56" i="22" s="1"/>
  <c r="EG143" i="22"/>
  <c r="ES143" i="22" s="1"/>
  <c r="EH80" i="22"/>
  <c r="ET80" i="22" s="1"/>
  <c r="EC122" i="22"/>
  <c r="EO122" i="22" s="1"/>
  <c r="EF99" i="22"/>
  <c r="ER99" i="22" s="1"/>
  <c r="EB41" i="22"/>
  <c r="EN41" i="22" s="1"/>
  <c r="EG44" i="22"/>
  <c r="ES44" i="22" s="1"/>
  <c r="ED47" i="22"/>
  <c r="EP47" i="22" s="1"/>
  <c r="EH138" i="22"/>
  <c r="ET138" i="22" s="1"/>
  <c r="EA148" i="22"/>
  <c r="EM148" i="22" s="1"/>
  <c r="ED101" i="22"/>
  <c r="EP101" i="22" s="1"/>
  <c r="EA102" i="22"/>
  <c r="EM102" i="22" s="1"/>
  <c r="EA129" i="22"/>
  <c r="EM129" i="22" s="1"/>
  <c r="EG105" i="22"/>
  <c r="ES105" i="22" s="1"/>
  <c r="EH45" i="22"/>
  <c r="ET45" i="22" s="1"/>
  <c r="EE126" i="22"/>
  <c r="EQ126" i="22" s="1"/>
  <c r="EB67" i="22"/>
  <c r="EN67" i="22" s="1"/>
  <c r="DZ143" i="22"/>
  <c r="EA45" i="22"/>
  <c r="EM45" i="22" s="1"/>
  <c r="EC81" i="22"/>
  <c r="EO81" i="22" s="1"/>
  <c r="EE45" i="22"/>
  <c r="EQ45" i="22" s="1"/>
  <c r="EH41" i="22"/>
  <c r="ET41" i="22" s="1"/>
  <c r="EE98" i="22"/>
  <c r="EQ98" i="22" s="1"/>
  <c r="EB69" i="22"/>
  <c r="EN69" i="22" s="1"/>
  <c r="EG106" i="22"/>
  <c r="ES106" i="22" s="1"/>
  <c r="EA146" i="22"/>
  <c r="EM146" i="22" s="1"/>
  <c r="EG47" i="22"/>
  <c r="ES47" i="22" s="1"/>
  <c r="EF42" i="22"/>
  <c r="ER42" i="22" s="1"/>
  <c r="EE121" i="22"/>
  <c r="EQ121" i="22" s="1"/>
  <c r="EC137" i="22"/>
  <c r="EO137" i="22" s="1"/>
  <c r="EH89" i="22"/>
  <c r="ET89" i="22" s="1"/>
  <c r="DZ46" i="22"/>
  <c r="EE128" i="22"/>
  <c r="EQ128" i="22" s="1"/>
  <c r="EH51" i="22"/>
  <c r="ET51" i="22" s="1"/>
  <c r="EG78" i="22"/>
  <c r="ES78" i="22" s="1"/>
  <c r="EB115" i="22"/>
  <c r="EN115" i="22" s="1"/>
  <c r="DZ113" i="22"/>
  <c r="EL113" i="22" s="1"/>
  <c r="EB87" i="22"/>
  <c r="EN87" i="22" s="1"/>
  <c r="DZ102" i="22"/>
  <c r="EL102" i="22" s="1"/>
  <c r="EA55" i="22"/>
  <c r="EM55" i="22" s="1"/>
  <c r="ED29" i="22"/>
  <c r="EP29" i="22" s="1"/>
  <c r="EC88" i="22"/>
  <c r="EO88" i="22" s="1"/>
  <c r="EH91" i="22"/>
  <c r="ET91" i="22" s="1"/>
  <c r="EF108" i="22"/>
  <c r="ER108" i="22" s="1"/>
  <c r="EE72" i="22"/>
  <c r="EQ72" i="22" s="1"/>
  <c r="EE43" i="22"/>
  <c r="EH26" i="22"/>
  <c r="ET26" i="22" s="1"/>
  <c r="EA107" i="22"/>
  <c r="EM107" i="22" s="1"/>
  <c r="ED123" i="22"/>
  <c r="EP123" i="22" s="1"/>
  <c r="EF138" i="22"/>
  <c r="ER138" i="22" s="1"/>
  <c r="EE48" i="22"/>
  <c r="EQ48" i="22" s="1"/>
  <c r="DZ126" i="22"/>
  <c r="EL126" i="22" s="1"/>
  <c r="EF150" i="22"/>
  <c r="ER150" i="22" s="1"/>
  <c r="EF122" i="22"/>
  <c r="ER122" i="22" s="1"/>
  <c r="EA51" i="22"/>
  <c r="EM51" i="22" s="1"/>
  <c r="EC143" i="22"/>
  <c r="EO143" i="22" s="1"/>
  <c r="EG136" i="22"/>
  <c r="ES136" i="22" s="1"/>
  <c r="EC66" i="22"/>
  <c r="EO66" i="22" s="1"/>
  <c r="EG85" i="22"/>
  <c r="ES85" i="22" s="1"/>
  <c r="ED105" i="22"/>
  <c r="EP105" i="22" s="1"/>
  <c r="EF43" i="22"/>
  <c r="ER43" i="22" s="1"/>
  <c r="EA48" i="22"/>
  <c r="EM48" i="22" s="1"/>
  <c r="EE108" i="22"/>
  <c r="EQ108" i="22" s="1"/>
  <c r="DZ128" i="22"/>
  <c r="EL128" i="22" s="1"/>
  <c r="EG65" i="22"/>
  <c r="ES65" i="22" s="1"/>
  <c r="EH95" i="22"/>
  <c r="ET95" i="22" s="1"/>
  <c r="EH55" i="22"/>
  <c r="ET55" i="22" s="1"/>
  <c r="EB144" i="22"/>
  <c r="EN144" i="22" s="1"/>
  <c r="EC138" i="22"/>
  <c r="EO138" i="22" s="1"/>
  <c r="EG115" i="22"/>
  <c r="ES115" i="22" s="1"/>
  <c r="EH57" i="22"/>
  <c r="ET57" i="22" s="1"/>
  <c r="EE114" i="22"/>
  <c r="EQ114" i="22" s="1"/>
  <c r="EG46" i="22"/>
  <c r="ES46" i="22" s="1"/>
  <c r="ED147" i="22"/>
  <c r="EP147" i="22" s="1"/>
  <c r="EE62" i="22"/>
  <c r="EQ62" i="22" s="1"/>
  <c r="EE68" i="22"/>
  <c r="EQ68" i="22" s="1"/>
  <c r="EB43" i="22"/>
  <c r="EN43" i="22" s="1"/>
  <c r="EB44" i="22"/>
  <c r="EN44" i="22" s="1"/>
  <c r="EA61" i="22"/>
  <c r="EM61" i="22" s="1"/>
  <c r="ED124" i="22"/>
  <c r="EP124" i="22" s="1"/>
  <c r="EA92" i="22"/>
  <c r="EM92" i="22" s="1"/>
  <c r="DZ56" i="22"/>
  <c r="EL56" i="22" s="1"/>
  <c r="EC61" i="22"/>
  <c r="EO61" i="22" s="1"/>
  <c r="EF56" i="22"/>
  <c r="ER56" i="22" s="1"/>
  <c r="EE131" i="22"/>
  <c r="EQ131" i="22" s="1"/>
  <c r="EE92" i="22"/>
  <c r="EQ92" i="22" s="1"/>
  <c r="EE51" i="22"/>
  <c r="EQ51" i="22" s="1"/>
  <c r="EG89" i="22"/>
  <c r="ES89" i="22" s="1"/>
  <c r="EG64" i="22"/>
  <c r="ES64" i="22" s="1"/>
  <c r="ED120" i="22"/>
  <c r="EP120" i="22" s="1"/>
  <c r="EB79" i="22"/>
  <c r="EN79" i="22" s="1"/>
  <c r="DZ148" i="22"/>
  <c r="EL148" i="22" s="1"/>
  <c r="EF91" i="22"/>
  <c r="ER91" i="22" s="1"/>
  <c r="DZ44" i="22"/>
  <c r="EL44" i="22" s="1"/>
  <c r="EA98" i="22"/>
  <c r="EM98" i="22" s="1"/>
  <c r="EC84" i="22"/>
  <c r="EO84" i="22" s="1"/>
  <c r="EH83" i="22"/>
  <c r="ET83" i="22" s="1"/>
  <c r="EG69" i="22"/>
  <c r="ES69" i="22" s="1"/>
  <c r="EC99" i="22"/>
  <c r="EO99" i="22" s="1"/>
  <c r="EA115" i="22"/>
  <c r="EM115" i="22" s="1"/>
  <c r="EB82" i="22"/>
  <c r="EN82" i="22" s="1"/>
  <c r="EF98" i="22"/>
  <c r="ER98" i="22" s="1"/>
  <c r="EA70" i="22"/>
  <c r="EM70" i="22" s="1"/>
  <c r="EG120" i="22"/>
  <c r="ES120" i="22" s="1"/>
  <c r="EE88" i="22"/>
  <c r="EQ88" i="22" s="1"/>
  <c r="EG111" i="22"/>
  <c r="ES111" i="22" s="1"/>
  <c r="EE107" i="22"/>
  <c r="EQ107" i="22" s="1"/>
  <c r="EC133" i="22"/>
  <c r="EO133" i="22" s="1"/>
  <c r="EG82" i="22"/>
  <c r="ES82" i="22" s="1"/>
  <c r="EE139" i="22"/>
  <c r="EQ139" i="22" s="1"/>
  <c r="EC107" i="22"/>
  <c r="EO107" i="22" s="1"/>
  <c r="EF132" i="22"/>
  <c r="ER132" i="22" s="1"/>
  <c r="DZ147" i="22"/>
  <c r="EL147" i="22" s="1"/>
  <c r="EB97" i="22"/>
  <c r="EN97" i="22" s="1"/>
  <c r="DZ47" i="22"/>
  <c r="EL47" i="22" s="1"/>
  <c r="EF86" i="22"/>
  <c r="ER86" i="22" s="1"/>
  <c r="EC77" i="22"/>
  <c r="EO77" i="22" s="1"/>
  <c r="EB83" i="22"/>
  <c r="EN83" i="22" s="1"/>
  <c r="DZ42" i="22"/>
  <c r="EH90" i="22"/>
  <c r="ET90" i="22" s="1"/>
  <c r="EE75" i="22"/>
  <c r="EQ75" i="22" s="1"/>
  <c r="EE76" i="22"/>
  <c r="EQ76" i="22" s="1"/>
  <c r="EG148" i="22"/>
  <c r="ES148" i="22" s="1"/>
  <c r="EA137" i="22"/>
  <c r="EM137" i="22" s="1"/>
  <c r="EC73" i="22"/>
  <c r="EO73" i="22" s="1"/>
  <c r="EF116" i="22"/>
  <c r="ER116" i="22" s="1"/>
  <c r="EC132" i="22"/>
  <c r="EO132" i="22" s="1"/>
  <c r="EF71" i="22"/>
  <c r="ER71" i="22" s="1"/>
  <c r="EC125" i="22"/>
  <c r="EO125" i="22" s="1"/>
  <c r="EB149" i="22"/>
  <c r="EN149" i="22" s="1"/>
  <c r="ED49" i="22"/>
  <c r="EP49" i="22" s="1"/>
  <c r="EB60" i="22"/>
  <c r="EN60" i="22" s="1"/>
  <c r="ED26" i="22"/>
  <c r="EP26" i="22" s="1"/>
  <c r="EB55" i="22"/>
  <c r="EN55" i="22" s="1"/>
  <c r="EE74" i="22"/>
  <c r="EQ74" i="22" s="1"/>
  <c r="EG79" i="22"/>
  <c r="ES79" i="22" s="1"/>
  <c r="EH105" i="22"/>
  <c r="ET105" i="22" s="1"/>
  <c r="EG72" i="22"/>
  <c r="ES72" i="22" s="1"/>
  <c r="ED113" i="22"/>
  <c r="EP113" i="22" s="1"/>
  <c r="EG29" i="22"/>
  <c r="ES29" i="22" s="1"/>
  <c r="EG116" i="22"/>
  <c r="ES116" i="22" s="1"/>
  <c r="EB81" i="22"/>
  <c r="EN81" i="22" s="1"/>
  <c r="DZ118" i="22"/>
  <c r="EL118" i="22" s="1"/>
  <c r="EG139" i="22"/>
  <c r="ES139" i="22" s="1"/>
  <c r="EE137" i="22"/>
  <c r="EQ137" i="22" s="1"/>
  <c r="EB135" i="22"/>
  <c r="EN135" i="22" s="1"/>
  <c r="EF59" i="22"/>
  <c r="ER59" i="22" s="1"/>
  <c r="DZ146" i="22"/>
  <c r="EL146" i="22" s="1"/>
  <c r="DZ109" i="22"/>
  <c r="EL109" i="22" s="1"/>
  <c r="EF62" i="22"/>
  <c r="ER62" i="22" s="1"/>
  <c r="EH68" i="22"/>
  <c r="ET68" i="22" s="1"/>
  <c r="EA106" i="22"/>
  <c r="EM106" i="22" s="1"/>
  <c r="EC48" i="22"/>
  <c r="EO48" i="22" s="1"/>
  <c r="EA93" i="22"/>
  <c r="EM93" i="22" s="1"/>
  <c r="EF76" i="22"/>
  <c r="EC100" i="22"/>
  <c r="EO100" i="22" s="1"/>
  <c r="EE104" i="22"/>
  <c r="EQ104" i="22" s="1"/>
  <c r="EH122" i="22"/>
  <c r="ET122" i="22" s="1"/>
  <c r="EB127" i="22"/>
  <c r="EN127" i="22" s="1"/>
  <c r="ED141" i="22"/>
  <c r="EP141" i="22" s="1"/>
  <c r="DZ39" i="22"/>
  <c r="EL39" i="22" s="1"/>
  <c r="EG119" i="22"/>
  <c r="ES119" i="22" s="1"/>
  <c r="EB90" i="22"/>
  <c r="EN90" i="22" s="1"/>
  <c r="ED50" i="22"/>
  <c r="EP50" i="22" s="1"/>
  <c r="EE40" i="22"/>
  <c r="EQ40" i="22" s="1"/>
  <c r="EE97" i="22"/>
  <c r="EQ97" i="22" s="1"/>
  <c r="EC139" i="22"/>
  <c r="EO139" i="22" s="1"/>
  <c r="DZ93" i="22"/>
  <c r="EL93" i="22" s="1"/>
  <c r="EA72" i="22"/>
  <c r="EM72" i="22" s="1"/>
  <c r="EA95" i="22"/>
  <c r="EM95" i="22" s="1"/>
  <c r="EH146" i="22"/>
  <c r="ET146" i="22" s="1"/>
  <c r="ED42" i="22"/>
  <c r="EP42" i="22" s="1"/>
  <c r="EC109" i="22"/>
  <c r="EO109" i="22" s="1"/>
  <c r="EF87" i="22"/>
  <c r="ER87" i="22" s="1"/>
  <c r="EG149" i="22"/>
  <c r="ES149" i="22" s="1"/>
  <c r="EG62" i="22"/>
  <c r="ES62" i="22" s="1"/>
  <c r="EA105" i="22"/>
  <c r="EM105" i="22" s="1"/>
  <c r="EF70" i="22"/>
  <c r="ER70" i="22" s="1"/>
  <c r="DZ70" i="22"/>
  <c r="EL70" i="22" s="1"/>
  <c r="EF48" i="22"/>
  <c r="ER48" i="22" s="1"/>
  <c r="DZ81" i="22"/>
  <c r="EL81" i="22" s="1"/>
  <c r="EB63" i="22"/>
  <c r="EN63" i="22" s="1"/>
  <c r="EB132" i="22"/>
  <c r="EN132" i="22" s="1"/>
  <c r="EH136" i="22"/>
  <c r="ET136" i="22" s="1"/>
  <c r="EA53" i="22"/>
  <c r="E269" i="33" s="1"/>
  <c r="EC64" i="22"/>
  <c r="EO64" i="22" s="1"/>
  <c r="EH59" i="22"/>
  <c r="ET59" i="22" s="1"/>
  <c r="EF73" i="22"/>
  <c r="ER73" i="22" s="1"/>
  <c r="EG99" i="22"/>
  <c r="ES99" i="22" s="1"/>
  <c r="EG94" i="22"/>
  <c r="ES94" i="22" s="1"/>
  <c r="EE87" i="22"/>
  <c r="EQ87" i="22" s="1"/>
  <c r="DZ140" i="22"/>
  <c r="EL140" i="22" s="1"/>
  <c r="EH101" i="22"/>
  <c r="ET101" i="22" s="1"/>
  <c r="EH58" i="22"/>
  <c r="ET58" i="22" s="1"/>
  <c r="EH29" i="22"/>
  <c r="ET29" i="22" s="1"/>
  <c r="DZ71" i="22"/>
  <c r="EL71" i="22" s="1"/>
  <c r="DZ60" i="22"/>
  <c r="EL60" i="22" s="1"/>
  <c r="EG52" i="22"/>
  <c r="ES52" i="22" s="1"/>
  <c r="DZ43" i="22"/>
  <c r="EL43" i="22" s="1"/>
  <c r="EF101" i="22"/>
  <c r="ER101" i="22" s="1"/>
  <c r="EE118" i="22"/>
  <c r="EQ118" i="22" s="1"/>
  <c r="EG137" i="22"/>
  <c r="ES137" i="22" s="1"/>
  <c r="EA109" i="22"/>
  <c r="EM109" i="22" s="1"/>
  <c r="EC106" i="22"/>
  <c r="EO106" i="22" s="1"/>
  <c r="DZ100" i="22"/>
  <c r="EL100" i="22" s="1"/>
  <c r="EF104" i="22"/>
  <c r="ER104" i="22" s="1"/>
  <c r="EH85" i="22"/>
  <c r="ET85" i="22" s="1"/>
  <c r="EB139" i="22"/>
  <c r="EN139" i="22" s="1"/>
  <c r="DZ49" i="22"/>
  <c r="EL49" i="22" s="1"/>
  <c r="EB54" i="22"/>
  <c r="EN54" i="22" s="1"/>
  <c r="EE120" i="22"/>
  <c r="EQ120" i="22" s="1"/>
  <c r="ED78" i="22"/>
  <c r="EP78" i="22" s="1"/>
  <c r="EC42" i="22"/>
  <c r="EO42" i="22" s="1"/>
  <c r="EE109" i="22"/>
  <c r="EQ109" i="22" s="1"/>
  <c r="EA100" i="22"/>
  <c r="EM100" i="22" s="1"/>
  <c r="EF105" i="22"/>
  <c r="ER105" i="22" s="1"/>
  <c r="EA112" i="22"/>
  <c r="EM112" i="22" s="1"/>
  <c r="EG70" i="22"/>
  <c r="ES70" i="22" s="1"/>
  <c r="EA26" i="22"/>
  <c r="EM26" i="22" s="1"/>
  <c r="EF79" i="22"/>
  <c r="ER79" i="22" s="1"/>
  <c r="EG132" i="22"/>
  <c r="ES132" i="22" s="1"/>
  <c r="EA54" i="22"/>
  <c r="EM54" i="22" s="1"/>
  <c r="EC118" i="22"/>
  <c r="EO118" i="22" s="1"/>
  <c r="EA75" i="22"/>
  <c r="EM75" i="22" s="1"/>
  <c r="ED97" i="22"/>
  <c r="EP97" i="22" s="1"/>
  <c r="EH129" i="22"/>
  <c r="ET129" i="22" s="1"/>
  <c r="EE102" i="22"/>
  <c r="EQ102" i="22" s="1"/>
  <c r="EG76" i="22"/>
  <c r="ES76" i="22" s="1"/>
  <c r="EE50" i="22"/>
  <c r="EQ50" i="22" s="1"/>
  <c r="EB85" i="22"/>
  <c r="EN85" i="22" s="1"/>
  <c r="EF136" i="22"/>
  <c r="ER136" i="22" s="1"/>
  <c r="EH84" i="22"/>
  <c r="ET84" i="22" s="1"/>
  <c r="EC72" i="22"/>
  <c r="EO72" i="22" s="1"/>
  <c r="EC83" i="22"/>
  <c r="EO83" i="22" s="1"/>
  <c r="EF85" i="22"/>
  <c r="ER85" i="22" s="1"/>
  <c r="EB53" i="22"/>
  <c r="F269" i="33" s="1"/>
  <c r="EG96" i="22"/>
  <c r="ES96" i="22" s="1"/>
  <c r="EE56" i="22"/>
  <c r="EQ56" i="22" s="1"/>
  <c r="ED61" i="22"/>
  <c r="EP61" i="22" s="1"/>
  <c r="EF121" i="22"/>
  <c r="ER121" i="22" s="1"/>
  <c r="EC76" i="22"/>
  <c r="EO76" i="22" s="1"/>
  <c r="EH132" i="22"/>
  <c r="ET132" i="22" s="1"/>
  <c r="EB84" i="22"/>
  <c r="EN84" i="22" s="1"/>
  <c r="EF89" i="22"/>
  <c r="ER89" i="22" s="1"/>
  <c r="EE129" i="22"/>
  <c r="EQ129" i="22" s="1"/>
  <c r="ED79" i="22"/>
  <c r="EP79" i="22" s="1"/>
  <c r="ED46" i="22"/>
  <c r="EG91" i="22"/>
  <c r="ES91" i="22" s="1"/>
  <c r="EC98" i="22"/>
  <c r="EO98" i="22" s="1"/>
  <c r="ED44" i="22"/>
  <c r="EP44" i="22" s="1"/>
  <c r="ED69" i="22"/>
  <c r="EP69" i="22" s="1"/>
  <c r="EB94" i="22"/>
  <c r="EN94" i="22" s="1"/>
  <c r="DZ38" i="22"/>
  <c r="EL38" i="22" s="1"/>
  <c r="EA119" i="22"/>
  <c r="EM119" i="22" s="1"/>
  <c r="EA78" i="22"/>
  <c r="EM78" i="22" s="1"/>
  <c r="EB99" i="22"/>
  <c r="EN99" i="22" s="1"/>
  <c r="EF117" i="22"/>
  <c r="ER117" i="22" s="1"/>
  <c r="EH52" i="22"/>
  <c r="ET52" i="22" s="1"/>
  <c r="EC128" i="22"/>
  <c r="EO128" i="22" s="1"/>
  <c r="ED39" i="22"/>
  <c r="EP39" i="22" s="1"/>
  <c r="EC129" i="22"/>
  <c r="EO129" i="22" s="1"/>
  <c r="EG113" i="22"/>
  <c r="ES113" i="22" s="1"/>
  <c r="EF107" i="22"/>
  <c r="ER107" i="22" s="1"/>
  <c r="EG134" i="22"/>
  <c r="ES134" i="22" s="1"/>
  <c r="EF58" i="22"/>
  <c r="ER58" i="22" s="1"/>
  <c r="EG58" i="22"/>
  <c r="ES58" i="22" s="1"/>
  <c r="EC53" i="22"/>
  <c r="EC111" i="22"/>
  <c r="EO111" i="22" s="1"/>
  <c r="EH103" i="22"/>
  <c r="ET103" i="22" s="1"/>
  <c r="EA97" i="22"/>
  <c r="EM97" i="22" s="1"/>
  <c r="EH47" i="22"/>
  <c r="ET47" i="22" s="1"/>
  <c r="EC101" i="22"/>
  <c r="EO101" i="22" s="1"/>
  <c r="EG83" i="22"/>
  <c r="ES83" i="22" s="1"/>
  <c r="EG42" i="22"/>
  <c r="EG98" i="22"/>
  <c r="ES98" i="22" s="1"/>
  <c r="EH86" i="22"/>
  <c r="ET86" i="22" s="1"/>
  <c r="EB147" i="22"/>
  <c r="EN147" i="22" s="1"/>
  <c r="EE116" i="22"/>
  <c r="EQ116" i="22" s="1"/>
  <c r="ED81" i="22"/>
  <c r="EP81" i="22" s="1"/>
  <c r="DZ145" i="22"/>
  <c r="EL145" i="22" s="1"/>
  <c r="EH82" i="22"/>
  <c r="ET82" i="22" s="1"/>
  <c r="DZ112" i="22"/>
  <c r="EL112" i="22" s="1"/>
  <c r="EA46" i="22"/>
  <c r="EB103" i="22"/>
  <c r="EN103" i="22" s="1"/>
  <c r="EE65" i="22"/>
  <c r="EQ65" i="22" s="1"/>
  <c r="EH106" i="22"/>
  <c r="ET106" i="22" s="1"/>
  <c r="EB76" i="22"/>
  <c r="EN76" i="22" s="1"/>
  <c r="EB122" i="22"/>
  <c r="EN122" i="22" s="1"/>
  <c r="EG127" i="22"/>
  <c r="ES127" i="22" s="1"/>
  <c r="EH39" i="22"/>
  <c r="ET39" i="22" s="1"/>
  <c r="EB98" i="22"/>
  <c r="EN98" i="22" s="1"/>
  <c r="EA58" i="22"/>
  <c r="EM58" i="22" s="1"/>
  <c r="ED140" i="22"/>
  <c r="EP140" i="22" s="1"/>
  <c r="DZ122" i="22"/>
  <c r="EL122" i="22" s="1"/>
  <c r="EF151" i="22"/>
  <c r="ER151" i="22" s="1"/>
  <c r="ED106" i="22"/>
  <c r="EP106" i="22" s="1"/>
  <c r="EC80" i="22"/>
  <c r="EO80" i="22" s="1"/>
  <c r="EE80" i="22"/>
  <c r="EQ80" i="22" s="1"/>
  <c r="EC127" i="22"/>
  <c r="EO127" i="22" s="1"/>
  <c r="EH137" i="22"/>
  <c r="ET137" i="22" s="1"/>
  <c r="DZ84" i="22"/>
  <c r="EL84" i="22" s="1"/>
  <c r="ED89" i="22"/>
  <c r="EP89" i="22" s="1"/>
  <c r="EH120" i="22"/>
  <c r="ET120" i="22" s="1"/>
  <c r="ED91" i="22"/>
  <c r="EP91" i="22" s="1"/>
  <c r="EE52" i="22"/>
  <c r="EQ52" i="22" s="1"/>
  <c r="EG144" i="22"/>
  <c r="ES144" i="22" s="1"/>
  <c r="EC147" i="22"/>
  <c r="EO147" i="22" s="1"/>
  <c r="EC151" i="22"/>
  <c r="EO151" i="22" s="1"/>
  <c r="EA139" i="22"/>
  <c r="EM139" i="22" s="1"/>
  <c r="DZ62" i="22"/>
  <c r="EL62" i="22" s="1"/>
  <c r="DZ98" i="22"/>
  <c r="EL98" i="22" s="1"/>
  <c r="DZ72" i="22"/>
  <c r="EL72" i="22" s="1"/>
  <c r="EC39" i="22"/>
  <c r="EO39" i="22" s="1"/>
  <c r="EA56" i="22"/>
  <c r="EM56" i="22" s="1"/>
  <c r="EB131" i="22"/>
  <c r="EN131" i="22" s="1"/>
  <c r="EC46" i="22"/>
  <c r="EO46" i="22" s="1"/>
  <c r="EC68" i="22"/>
  <c r="EO68" i="22" s="1"/>
  <c r="EA101" i="22"/>
  <c r="EM101" i="22" s="1"/>
  <c r="EH125" i="22"/>
  <c r="ET125" i="22" s="1"/>
  <c r="EF149" i="22"/>
  <c r="ER149" i="22" s="1"/>
  <c r="EG41" i="22"/>
  <c r="ES41" i="22" s="1"/>
  <c r="EA43" i="22"/>
  <c r="EM43" i="22" s="1"/>
  <c r="EA40" i="22"/>
  <c r="EM40" i="22" s="1"/>
  <c r="EF63" i="22"/>
  <c r="ER63" i="22" s="1"/>
  <c r="EF80" i="22"/>
  <c r="ER80" i="22" s="1"/>
  <c r="EF135" i="22"/>
  <c r="ER135" i="22" s="1"/>
  <c r="EG54" i="22"/>
  <c r="ES54" i="22" s="1"/>
  <c r="EH94" i="22"/>
  <c r="ET94" i="22" s="1"/>
  <c r="ED118" i="22"/>
  <c r="EP118" i="22" s="1"/>
  <c r="ED75" i="22"/>
  <c r="EP75" i="22" s="1"/>
  <c r="EE138" i="22"/>
  <c r="EQ138" i="22" s="1"/>
  <c r="EB143" i="22"/>
  <c r="EN143" i="22" s="1"/>
  <c r="EB109" i="22"/>
  <c r="EN109" i="22" s="1"/>
  <c r="EB95" i="22"/>
  <c r="EN95" i="22" s="1"/>
  <c r="EG68" i="22"/>
  <c r="ES68" i="22" s="1"/>
  <c r="EB48" i="22"/>
  <c r="EN48" i="22" s="1"/>
  <c r="ED100" i="22"/>
  <c r="EP100" i="22" s="1"/>
  <c r="EH63" i="22"/>
  <c r="ET63" i="22" s="1"/>
  <c r="ED121" i="22"/>
  <c r="EP121" i="22" s="1"/>
  <c r="EF51" i="22"/>
  <c r="ER51" i="22" s="1"/>
  <c r="EE59" i="22"/>
  <c r="EQ59" i="22" s="1"/>
  <c r="EE47" i="22"/>
  <c r="EQ47" i="22" s="1"/>
  <c r="ED86" i="22"/>
  <c r="EP86" i="22" s="1"/>
  <c r="EB101" i="22"/>
  <c r="EN101" i="22" s="1"/>
  <c r="EG57" i="22"/>
  <c r="ES57" i="22" s="1"/>
  <c r="EH114" i="22"/>
  <c r="ET114" i="22" s="1"/>
  <c r="EG45" i="22"/>
  <c r="ES45" i="22" s="1"/>
  <c r="ED83" i="22"/>
  <c r="EP83" i="22" s="1"/>
  <c r="EH109" i="22"/>
  <c r="ET109" i="22" s="1"/>
  <c r="ED110" i="22"/>
  <c r="EP110" i="22" s="1"/>
  <c r="EB126" i="22"/>
  <c r="EN126" i="22" s="1"/>
  <c r="EG118" i="22"/>
  <c r="ES118" i="22" s="1"/>
  <c r="EE73" i="22"/>
  <c r="EQ73" i="22" s="1"/>
  <c r="EH92" i="22"/>
  <c r="ET92" i="22" s="1"/>
  <c r="EE151" i="22"/>
  <c r="EQ151" i="22" s="1"/>
  <c r="ED135" i="22"/>
  <c r="EP135" i="22" s="1"/>
  <c r="EC50" i="22"/>
  <c r="EO50" i="22" s="1"/>
  <c r="EF69" i="22"/>
  <c r="ER69" i="22" s="1"/>
  <c r="DZ88" i="22"/>
  <c r="EL88" i="22" s="1"/>
  <c r="EB111" i="22"/>
  <c r="EN111" i="22" s="1"/>
  <c r="ED134" i="22"/>
  <c r="EP134" i="22" s="1"/>
  <c r="EA42" i="22"/>
  <c r="EC49" i="22"/>
  <c r="EO49" i="22" s="1"/>
  <c r="ED54" i="22"/>
  <c r="EP54" i="22" s="1"/>
  <c r="EB116" i="22"/>
  <c r="EN116" i="22" s="1"/>
  <c r="EH149" i="22"/>
  <c r="ET149" i="22" s="1"/>
  <c r="EG121" i="22"/>
  <c r="ES121" i="22" s="1"/>
  <c r="EG146" i="22"/>
  <c r="ES146" i="22" s="1"/>
  <c r="EF144" i="22"/>
  <c r="ER144" i="22" s="1"/>
  <c r="EC74" i="22"/>
  <c r="EO74" i="22" s="1"/>
  <c r="EE122" i="22"/>
  <c r="EQ122" i="22" s="1"/>
  <c r="DZ121" i="22"/>
  <c r="EL121" i="22" s="1"/>
  <c r="EF81" i="22"/>
  <c r="ER81" i="22" s="1"/>
  <c r="EA132" i="22"/>
  <c r="EM132" i="22" s="1"/>
  <c r="DZ80" i="22"/>
  <c r="EL80" i="22" s="1"/>
  <c r="EX59" i="22"/>
  <c r="EX89" i="22"/>
  <c r="DZ65" i="22"/>
  <c r="EL65" i="22" s="1"/>
  <c r="DZ50" i="22"/>
  <c r="EA150" i="22"/>
  <c r="EM150" i="22" s="1"/>
  <c r="FJ64" i="22"/>
  <c r="DZ131" i="22"/>
  <c r="DZ150" i="22"/>
  <c r="EL150" i="22" s="1"/>
  <c r="C37" i="25"/>
  <c r="C79" i="25" s="1"/>
  <c r="FJ150" i="22"/>
  <c r="M1922" i="33"/>
  <c r="I1922" i="33"/>
  <c r="EX116" i="22"/>
  <c r="EX76" i="22"/>
  <c r="EL64" i="22"/>
  <c r="M98" i="34"/>
  <c r="M2727" i="33"/>
  <c r="C2638" i="33"/>
  <c r="C4268" i="33" s="1"/>
  <c r="M2150" i="33"/>
  <c r="H109" i="34"/>
  <c r="F109" i="34"/>
  <c r="E102" i="34"/>
  <c r="T17" i="32"/>
  <c r="F17" i="32"/>
  <c r="I109" i="34"/>
  <c r="L109" i="34"/>
  <c r="K101" i="34"/>
  <c r="G101" i="34"/>
  <c r="F101" i="34"/>
  <c r="J101" i="34"/>
  <c r="I101" i="34"/>
  <c r="H101" i="34"/>
  <c r="Z35" i="35"/>
  <c r="G106" i="34"/>
  <c r="E106" i="34"/>
  <c r="C2475" i="33"/>
  <c r="D106" i="34"/>
  <c r="M97" i="34"/>
  <c r="E109" i="34"/>
  <c r="D110" i="34"/>
  <c r="D102" i="34"/>
  <c r="G109" i="34"/>
  <c r="F110" i="34"/>
  <c r="L101" i="34"/>
  <c r="G110" i="34"/>
  <c r="K109" i="34"/>
  <c r="J109" i="34"/>
  <c r="I110" i="34"/>
  <c r="L110" i="34"/>
  <c r="EP150" i="22"/>
  <c r="K102" i="34"/>
  <c r="G102" i="34"/>
  <c r="F102" i="34"/>
  <c r="J102" i="34"/>
  <c r="I102" i="34"/>
  <c r="L102" i="34"/>
  <c r="H102" i="34"/>
  <c r="EX65" i="22"/>
  <c r="EX139" i="22"/>
  <c r="M2462" i="33"/>
  <c r="K106" i="34"/>
  <c r="F106" i="34"/>
  <c r="L106" i="34"/>
  <c r="C2467" i="33"/>
  <c r="C2466" i="33"/>
  <c r="I106" i="34"/>
  <c r="E101" i="34"/>
  <c r="D101" i="34"/>
  <c r="C2474" i="33"/>
  <c r="D109" i="34"/>
  <c r="K110" i="34"/>
  <c r="J110" i="34"/>
  <c r="E110" i="34"/>
  <c r="H110" i="34"/>
  <c r="H106" i="34"/>
  <c r="J106" i="34"/>
  <c r="C51" i="34"/>
  <c r="M2618" i="33"/>
  <c r="I2618" i="33"/>
  <c r="E4225" i="33"/>
  <c r="E2735" i="33"/>
  <c r="J4225" i="33"/>
  <c r="J2735" i="33"/>
  <c r="I283" i="33"/>
  <c r="K283" i="33"/>
  <c r="C2471" i="33"/>
  <c r="D4225" i="33"/>
  <c r="D2735" i="33"/>
  <c r="F4225" i="33"/>
  <c r="F2735" i="33"/>
  <c r="I4225" i="33"/>
  <c r="I2735" i="33"/>
  <c r="H4225" i="33"/>
  <c r="H2735" i="33"/>
  <c r="G4225" i="33"/>
  <c r="G2735" i="33"/>
  <c r="F283" i="33"/>
  <c r="G283" i="33"/>
  <c r="H283" i="33"/>
  <c r="J283" i="33"/>
  <c r="E283" i="33"/>
  <c r="L4225" i="33"/>
  <c r="L2735" i="33"/>
  <c r="K4225" i="33"/>
  <c r="K2735" i="33"/>
  <c r="M265" i="33"/>
  <c r="L283" i="33"/>
  <c r="C288" i="33"/>
  <c r="C290" i="33" s="1"/>
  <c r="L525" i="33"/>
  <c r="F525" i="33"/>
  <c r="C533" i="33"/>
  <c r="G525" i="33"/>
  <c r="H525" i="33"/>
  <c r="J525" i="33"/>
  <c r="C543" i="33"/>
  <c r="J546" i="33"/>
  <c r="C546" i="33"/>
  <c r="E525" i="33"/>
  <c r="C547" i="33"/>
  <c r="M535" i="33"/>
  <c r="I525" i="33"/>
  <c r="K525" i="33"/>
  <c r="EX64" i="22"/>
  <c r="Z28" i="35"/>
  <c r="Z31" i="35"/>
  <c r="C4246" i="33"/>
  <c r="C4247" i="33"/>
  <c r="C4238" i="33"/>
  <c r="C1250" i="33"/>
  <c r="C1251" i="33"/>
  <c r="M4270" i="33"/>
  <c r="C2629" i="33"/>
  <c r="C4259" i="33" s="1"/>
  <c r="EX150" i="22"/>
  <c r="C569" i="34"/>
  <c r="C577" i="34"/>
  <c r="C111" i="34"/>
  <c r="C574" i="34"/>
  <c r="C59" i="34"/>
  <c r="M2640" i="33"/>
  <c r="C578" i="34"/>
  <c r="M88" i="34"/>
  <c r="FO37" i="22"/>
  <c r="FP37" i="22"/>
  <c r="M2717" i="33"/>
  <c r="C2740" i="33"/>
  <c r="EX33" i="22"/>
  <c r="C2164" i="33"/>
  <c r="C896" i="33"/>
  <c r="C1255" i="33"/>
  <c r="C1259" i="33"/>
  <c r="CC24" i="22"/>
  <c r="C71" i="25"/>
  <c r="BQ24" i="22"/>
  <c r="EL139" i="22"/>
  <c r="FJ34" i="22"/>
  <c r="FR37" i="22"/>
  <c r="FA34" i="22"/>
  <c r="EL76" i="22"/>
  <c r="FL43" i="22"/>
  <c r="FS27" i="22"/>
  <c r="FQ36" i="22"/>
  <c r="FO36" i="22"/>
  <c r="FN34" i="22"/>
  <c r="CO24" i="22"/>
  <c r="EO36" i="22"/>
  <c r="FE34" i="22"/>
  <c r="FJ36" i="22"/>
  <c r="FN37" i="22"/>
  <c r="FL36" i="22"/>
  <c r="FM37" i="22"/>
  <c r="FQ34" i="22"/>
  <c r="FS31" i="22"/>
  <c r="FC37" i="22"/>
  <c r="EX37" i="22"/>
  <c r="DK34" i="22"/>
  <c r="FR34" i="22"/>
  <c r="FP36" i="22"/>
  <c r="FR36" i="22"/>
  <c r="FQ37" i="22"/>
  <c r="FS30" i="22"/>
  <c r="FN67" i="22"/>
  <c r="FK89" i="22"/>
  <c r="FN111" i="22"/>
  <c r="FR140" i="22"/>
  <c r="FK81" i="22"/>
  <c r="DA24" i="22"/>
  <c r="FL81" i="22"/>
  <c r="FR147" i="22"/>
  <c r="FM76" i="22"/>
  <c r="FQ134" i="22"/>
  <c r="FR48" i="22"/>
  <c r="FP120" i="22"/>
  <c r="FM121" i="22"/>
  <c r="FP132" i="22"/>
  <c r="FO72" i="22"/>
  <c r="FK67" i="22"/>
  <c r="FR105" i="22"/>
  <c r="FQ133" i="22"/>
  <c r="CM40" i="22"/>
  <c r="FL37" i="22"/>
  <c r="FO34" i="22"/>
  <c r="FL34" i="22"/>
  <c r="FK34" i="22"/>
  <c r="FJ37" i="22"/>
  <c r="FS28" i="22"/>
  <c r="FJ56" i="22"/>
  <c r="FL87" i="22"/>
  <c r="FO40" i="22"/>
  <c r="FQ76" i="22"/>
  <c r="EY36" i="22"/>
  <c r="FP34" i="22"/>
  <c r="FM36" i="22"/>
  <c r="FB36" i="22"/>
  <c r="EZ36" i="22"/>
  <c r="FB34" i="22"/>
  <c r="FC34" i="22"/>
  <c r="CM34" i="22"/>
  <c r="FD34" i="22"/>
  <c r="CM37" i="22"/>
  <c r="FK104" i="22"/>
  <c r="FK37" i="22"/>
  <c r="FN36" i="22"/>
  <c r="DK36" i="22"/>
  <c r="FK36" i="22"/>
  <c r="FE37" i="22"/>
  <c r="FR75" i="22"/>
  <c r="FO51" i="22"/>
  <c r="FP51" i="22"/>
  <c r="FL64" i="22"/>
  <c r="FP73" i="22"/>
  <c r="FO117" i="22"/>
  <c r="FK84" i="22"/>
  <c r="FM91" i="22"/>
  <c r="FR93" i="22"/>
  <c r="FM97" i="22"/>
  <c r="FK55" i="22"/>
  <c r="FJ46" i="22"/>
  <c r="FR46" i="22"/>
  <c r="FO132" i="22"/>
  <c r="FR132" i="22"/>
  <c r="FN69" i="22"/>
  <c r="FO99" i="22"/>
  <c r="FP125" i="22"/>
  <c r="FP72" i="22"/>
  <c r="FK53" i="22"/>
  <c r="FK124" i="22"/>
  <c r="FO124" i="22"/>
  <c r="FN58" i="22"/>
  <c r="FO87" i="22"/>
  <c r="FL151" i="22"/>
  <c r="FN151" i="22"/>
  <c r="FR61" i="22"/>
  <c r="FO67" i="22"/>
  <c r="FN126" i="22"/>
  <c r="FP45" i="22"/>
  <c r="FO26" i="22"/>
  <c r="FJ119" i="22"/>
  <c r="FL67" i="22"/>
  <c r="FM26" i="22"/>
  <c r="FR41" i="22"/>
  <c r="FQ145" i="22"/>
  <c r="FL139" i="22"/>
  <c r="FN138" i="22"/>
  <c r="FP140" i="22"/>
  <c r="FO91" i="22"/>
  <c r="FN78" i="22"/>
  <c r="FR67" i="22"/>
  <c r="FO66" i="22"/>
  <c r="FR47" i="22"/>
  <c r="FN35" i="22"/>
  <c r="FM34" i="22"/>
  <c r="FA36" i="22"/>
  <c r="EQ34" i="22"/>
  <c r="FD37" i="22"/>
  <c r="EP34" i="22"/>
  <c r="FF36" i="22"/>
  <c r="ES34" i="22"/>
  <c r="FA37" i="22"/>
  <c r="EX34" i="22"/>
  <c r="EZ37" i="22"/>
  <c r="FC36" i="22"/>
  <c r="FD36" i="22"/>
  <c r="FF37" i="22"/>
  <c r="EY34" i="22"/>
  <c r="CM125" i="22"/>
  <c r="CM78" i="22"/>
  <c r="CM68" i="22"/>
  <c r="EY37" i="22"/>
  <c r="FE36" i="22"/>
  <c r="EZ34" i="22"/>
  <c r="FB37" i="22"/>
  <c r="CM36" i="22"/>
  <c r="FL116" i="22"/>
  <c r="FM49" i="22"/>
  <c r="FP101" i="22"/>
  <c r="FP111" i="22"/>
  <c r="FR126" i="22"/>
  <c r="FR74" i="22"/>
  <c r="FP50" i="22"/>
  <c r="FN150" i="22"/>
  <c r="FJ90" i="22"/>
  <c r="FJ139" i="22"/>
  <c r="FJ40" i="22"/>
  <c r="FO120" i="22"/>
  <c r="FR71" i="22"/>
  <c r="FN49" i="22"/>
  <c r="FK38" i="22"/>
  <c r="FO109" i="22"/>
  <c r="FO123" i="22"/>
  <c r="FP123" i="22"/>
  <c r="FQ82" i="22"/>
  <c r="FN53" i="22"/>
  <c r="FO96" i="22"/>
  <c r="FN74" i="22"/>
  <c r="FN64" i="22"/>
  <c r="FQ114" i="22"/>
  <c r="FJ45" i="22"/>
  <c r="FP128" i="22"/>
  <c r="FO65" i="22"/>
  <c r="FM33" i="22"/>
  <c r="FJ78" i="22"/>
  <c r="FQ130" i="22"/>
  <c r="FM96" i="22"/>
  <c r="FO151" i="22"/>
  <c r="FP97" i="22"/>
  <c r="FR60" i="22"/>
  <c r="FK48" i="22"/>
  <c r="FP141" i="22"/>
  <c r="FO106" i="22"/>
  <c r="FF34" i="22"/>
  <c r="EX36" i="22"/>
  <c r="DK37" i="22"/>
  <c r="FR87" i="22"/>
  <c r="FN132" i="22"/>
  <c r="FO69" i="22"/>
  <c r="FQ72" i="22"/>
  <c r="FM88" i="22"/>
  <c r="FL124" i="22"/>
  <c r="FN96" i="22"/>
  <c r="FP102" i="22"/>
  <c r="FQ126" i="22"/>
  <c r="FN82" i="22"/>
  <c r="CM61" i="22"/>
  <c r="CM110" i="22"/>
  <c r="CM138" i="22"/>
  <c r="FM146" i="22"/>
  <c r="FR85" i="22"/>
  <c r="DK66" i="22"/>
  <c r="CM45" i="22"/>
  <c r="FM79" i="22"/>
  <c r="FL150" i="22"/>
  <c r="CM114" i="22"/>
  <c r="CM149" i="22"/>
  <c r="FJ141" i="22"/>
  <c r="FO108" i="22"/>
  <c r="FO95" i="22"/>
  <c r="FR39" i="22"/>
  <c r="FM87" i="22"/>
  <c r="FQ35" i="22"/>
  <c r="FN120" i="22"/>
  <c r="FN90" i="22"/>
  <c r="FQ77" i="22"/>
  <c r="FO49" i="22"/>
  <c r="FM145" i="22"/>
  <c r="FP60" i="22"/>
  <c r="FP75" i="22"/>
  <c r="FN75" i="22"/>
  <c r="FR137" i="22"/>
  <c r="FK120" i="22"/>
  <c r="FL123" i="22"/>
  <c r="FL78" i="22"/>
  <c r="FL113" i="22"/>
  <c r="FL112" i="22"/>
  <c r="FR146" i="22"/>
  <c r="EL89" i="22"/>
  <c r="DK32" i="22"/>
  <c r="CM73" i="22"/>
  <c r="CM52" i="22"/>
  <c r="DK84" i="22"/>
  <c r="FJ109" i="22"/>
  <c r="FK126" i="22"/>
  <c r="FJ98" i="22"/>
  <c r="FO100" i="22"/>
  <c r="FL121" i="22"/>
  <c r="FK43" i="22"/>
  <c r="DK112" i="22"/>
  <c r="DK77" i="22"/>
  <c r="FJ126" i="22"/>
  <c r="CM90" i="22"/>
  <c r="FP148" i="22"/>
  <c r="CM116" i="22"/>
  <c r="CM115" i="22"/>
  <c r="FK41" i="22"/>
  <c r="CM60" i="22"/>
  <c r="CM107" i="22"/>
  <c r="CM84" i="22"/>
  <c r="CM105" i="22"/>
  <c r="FN141" i="22"/>
  <c r="DK135" i="22"/>
  <c r="CM143" i="22"/>
  <c r="FP82" i="22"/>
  <c r="FN80" i="22"/>
  <c r="FM32" i="22"/>
  <c r="FQ57" i="22"/>
  <c r="FO129" i="22"/>
  <c r="FM142" i="22"/>
  <c r="CM77" i="22"/>
  <c r="CM80" i="22"/>
  <c r="FK32" i="22"/>
  <c r="CM33" i="22"/>
  <c r="CM48" i="22"/>
  <c r="CM53" i="22"/>
  <c r="FN121" i="22"/>
  <c r="FR88" i="22"/>
  <c r="FO55" i="22"/>
  <c r="CM145" i="22"/>
  <c r="FK66" i="22"/>
  <c r="FP79" i="22"/>
  <c r="FR70" i="22"/>
  <c r="FQ46" i="22"/>
  <c r="FP43" i="22"/>
  <c r="FJ110" i="22"/>
  <c r="FN112" i="22"/>
  <c r="FN41" i="22"/>
  <c r="FM94" i="22"/>
  <c r="FO118" i="22"/>
  <c r="FR109" i="22"/>
  <c r="FL144" i="22"/>
  <c r="FJ38" i="22"/>
  <c r="FQ69" i="22"/>
  <c r="FN99" i="22"/>
  <c r="FJ52" i="22"/>
  <c r="FK92" i="22"/>
  <c r="FN113" i="22"/>
  <c r="FJ65" i="22"/>
  <c r="FJ50" i="22"/>
  <c r="FR40" i="22"/>
  <c r="FR143" i="22"/>
  <c r="FL77" i="22"/>
  <c r="FJ83" i="22"/>
  <c r="FN110" i="22"/>
  <c r="FQ118" i="22"/>
  <c r="FN63" i="22"/>
  <c r="FL52" i="22"/>
  <c r="FM127" i="22"/>
  <c r="FM104" i="22"/>
  <c r="FN100" i="22"/>
  <c r="CM102" i="22"/>
  <c r="CM137" i="22"/>
  <c r="EL117" i="22"/>
  <c r="EX117" i="22"/>
  <c r="CM67" i="22"/>
  <c r="CM94" i="22"/>
  <c r="CM63" i="22"/>
  <c r="FL129" i="22"/>
  <c r="DK129" i="22"/>
  <c r="CM100" i="22"/>
  <c r="FO116" i="22"/>
  <c r="CM75" i="22"/>
  <c r="FR59" i="22"/>
  <c r="FN147" i="22"/>
  <c r="FR33" i="22"/>
  <c r="FK47" i="22"/>
  <c r="EP40" i="22"/>
  <c r="DK131" i="22"/>
  <c r="CM51" i="22"/>
  <c r="DK151" i="22"/>
  <c r="EY111" i="22"/>
  <c r="DK148" i="22"/>
  <c r="FL45" i="22"/>
  <c r="DK121" i="22"/>
  <c r="DK61" i="22"/>
  <c r="FR77" i="22"/>
  <c r="FO83" i="22"/>
  <c r="FM119" i="22"/>
  <c r="FJ115" i="22"/>
  <c r="FL49" i="22"/>
  <c r="FO39" i="22"/>
  <c r="EX106" i="22"/>
  <c r="FM101" i="22"/>
  <c r="FK70" i="22"/>
  <c r="CM127" i="22"/>
  <c r="CM97" i="22"/>
  <c r="CM95" i="22"/>
  <c r="FM41" i="22"/>
  <c r="DK50" i="22"/>
  <c r="FR125" i="22"/>
  <c r="EL61" i="22"/>
  <c r="DK142" i="22"/>
  <c r="DK45" i="22"/>
  <c r="CM39" i="22"/>
  <c r="FL26" i="22"/>
  <c r="CM139" i="22"/>
  <c r="DK46" i="22"/>
  <c r="DK139" i="22"/>
  <c r="FO50" i="22"/>
  <c r="FP127" i="22"/>
  <c r="FO76" i="22"/>
  <c r="CM38" i="22"/>
  <c r="CM140" i="22"/>
  <c r="CM147" i="22"/>
  <c r="CM44" i="22"/>
  <c r="CM108" i="22"/>
  <c r="CM132" i="22"/>
  <c r="CM69" i="22"/>
  <c r="CM130" i="22"/>
  <c r="FJ72" i="22"/>
  <c r="CM96" i="22"/>
  <c r="FL58" i="22"/>
  <c r="FP139" i="22"/>
  <c r="FQ100" i="22"/>
  <c r="FM110" i="22"/>
  <c r="FN119" i="22"/>
  <c r="FJ118" i="22"/>
  <c r="FO131" i="22"/>
  <c r="FP26" i="22"/>
  <c r="FP84" i="22"/>
  <c r="FN86" i="22"/>
  <c r="FQ73" i="22"/>
  <c r="FL114" i="22"/>
  <c r="FJ35" i="22"/>
  <c r="FO145" i="22"/>
  <c r="FO32" i="22"/>
  <c r="FR135" i="22"/>
  <c r="FO107" i="22"/>
  <c r="FM102" i="22"/>
  <c r="FK61" i="22"/>
  <c r="FR136" i="22"/>
  <c r="CM81" i="22"/>
  <c r="CM85" i="22"/>
  <c r="CM74" i="22"/>
  <c r="FM100" i="22"/>
  <c r="FP78" i="22"/>
  <c r="FR96" i="22"/>
  <c r="DK82" i="22"/>
  <c r="DK74" i="22"/>
  <c r="FQ94" i="22"/>
  <c r="EL141" i="22"/>
  <c r="FP86" i="22"/>
  <c r="CM123" i="22"/>
  <c r="FN97" i="22"/>
  <c r="FQ127" i="22"/>
  <c r="FR117" i="22"/>
  <c r="FR123" i="22"/>
  <c r="FR69" i="22"/>
  <c r="FR94" i="22"/>
  <c r="FP144" i="22"/>
  <c r="FL53" i="22"/>
  <c r="FJ81" i="22"/>
  <c r="FK149" i="22"/>
  <c r="FM139" i="22"/>
  <c r="FO75" i="22"/>
  <c r="FJ138" i="22"/>
  <c r="FQ119" i="22"/>
  <c r="FO74" i="22"/>
  <c r="FJ51" i="22"/>
  <c r="FN140" i="22"/>
  <c r="FQ146" i="22"/>
  <c r="FJ132" i="22"/>
  <c r="DK70" i="22"/>
  <c r="FQ84" i="22"/>
  <c r="DK47" i="22"/>
  <c r="FM64" i="22"/>
  <c r="FP35" i="22"/>
  <c r="CM35" i="22"/>
  <c r="CM129" i="22"/>
  <c r="FO71" i="22"/>
  <c r="FQ41" i="22"/>
  <c r="FK94" i="22"/>
  <c r="FM118" i="22"/>
  <c r="FN59" i="22"/>
  <c r="FJ63" i="22"/>
  <c r="FO62" i="22"/>
  <c r="FR95" i="22"/>
  <c r="FN127" i="22"/>
  <c r="FO140" i="22"/>
  <c r="FO79" i="22"/>
  <c r="DK88" i="22"/>
  <c r="FQ107" i="22"/>
  <c r="FN56" i="22"/>
  <c r="FL133" i="22"/>
  <c r="FN61" i="22"/>
  <c r="FQ67" i="22"/>
  <c r="FM47" i="22"/>
  <c r="FP100" i="22"/>
  <c r="FN81" i="22"/>
  <c r="FO78" i="22"/>
  <c r="FN102" i="22"/>
  <c r="FP67" i="22"/>
  <c r="FN70" i="22"/>
  <c r="EL94" i="22"/>
  <c r="EX94" i="22"/>
  <c r="CM76" i="22"/>
  <c r="DK91" i="22"/>
  <c r="FJ120" i="22"/>
  <c r="CM120" i="22"/>
  <c r="DK136" i="22"/>
  <c r="FK128" i="22"/>
  <c r="CM128" i="22"/>
  <c r="FK54" i="22"/>
  <c r="CM54" i="22"/>
  <c r="CM122" i="22"/>
  <c r="FL145" i="22"/>
  <c r="DK145" i="22"/>
  <c r="FL75" i="22"/>
  <c r="DK75" i="22"/>
  <c r="DK150" i="22"/>
  <c r="CM134" i="22"/>
  <c r="CM58" i="22"/>
  <c r="CM131" i="22"/>
  <c r="FL86" i="22"/>
  <c r="CM86" i="22"/>
  <c r="FL71" i="22"/>
  <c r="CM71" i="22"/>
  <c r="FM106" i="22"/>
  <c r="CM106" i="22"/>
  <c r="FL146" i="22"/>
  <c r="CM146" i="22"/>
  <c r="CM46" i="22"/>
  <c r="CM89" i="22"/>
  <c r="FM55" i="22"/>
  <c r="DK55" i="22"/>
  <c r="DK53" i="22"/>
  <c r="EN33" i="22"/>
  <c r="FQ110" i="22"/>
  <c r="DK128" i="22"/>
  <c r="FK141" i="22"/>
  <c r="EX141" i="22"/>
  <c r="FN114" i="22"/>
  <c r="FM35" i="22"/>
  <c r="CM82" i="22"/>
  <c r="CM41" i="22"/>
  <c r="FN60" i="22"/>
  <c r="DK59" i="22"/>
  <c r="FR92" i="22"/>
  <c r="FP137" i="22"/>
  <c r="FN33" i="22"/>
  <c r="FN93" i="22"/>
  <c r="FP57" i="22"/>
  <c r="FL122" i="22"/>
  <c r="FL33" i="22"/>
  <c r="DK80" i="22"/>
  <c r="DK126" i="22"/>
  <c r="FR35" i="22"/>
  <c r="CM83" i="22"/>
  <c r="CM43" i="22"/>
  <c r="FQ29" i="22"/>
  <c r="FP81" i="22"/>
  <c r="FK119" i="22"/>
  <c r="FM149" i="22"/>
  <c r="FP41" i="22"/>
  <c r="FP49" i="22"/>
  <c r="FP118" i="22"/>
  <c r="FP119" i="22"/>
  <c r="FL48" i="22"/>
  <c r="DK92" i="22"/>
  <c r="DK113" i="22"/>
  <c r="FM70" i="22"/>
  <c r="FR45" i="22"/>
  <c r="FO54" i="22"/>
  <c r="FN131" i="22"/>
  <c r="FO93" i="22"/>
  <c r="FQ106" i="22"/>
  <c r="FP76" i="22"/>
  <c r="FN104" i="22"/>
  <c r="FP104" i="22"/>
  <c r="FK132" i="22"/>
  <c r="FL69" i="22"/>
  <c r="FM111" i="22"/>
  <c r="FN107" i="22"/>
  <c r="FJ76" i="22"/>
  <c r="FK74" i="22"/>
  <c r="FL131" i="22"/>
  <c r="FL96" i="22"/>
  <c r="FN84" i="22"/>
  <c r="CM133" i="22"/>
  <c r="DK95" i="22"/>
  <c r="FM150" i="22"/>
  <c r="DK137" i="22"/>
  <c r="DK79" i="22"/>
  <c r="CM150" i="22"/>
  <c r="CM109" i="22"/>
  <c r="CM64" i="22"/>
  <c r="CM59" i="22"/>
  <c r="FL109" i="22"/>
  <c r="FP65" i="22"/>
  <c r="DK68" i="22"/>
  <c r="FK93" i="22"/>
  <c r="FM122" i="22"/>
  <c r="FQ55" i="22"/>
  <c r="FL140" i="22"/>
  <c r="FM143" i="22"/>
  <c r="FR42" i="22"/>
  <c r="FL46" i="22"/>
  <c r="FQ91" i="22"/>
  <c r="FL38" i="22"/>
  <c r="FJ140" i="22"/>
  <c r="FJ147" i="22"/>
  <c r="FP89" i="22"/>
  <c r="FQ79" i="22"/>
  <c r="FP108" i="22"/>
  <c r="FQ132" i="22"/>
  <c r="FP69" i="22"/>
  <c r="FR56" i="22"/>
  <c r="FR80" i="22"/>
  <c r="FK51" i="22"/>
  <c r="FK109" i="22"/>
  <c r="FP68" i="22"/>
  <c r="FQ103" i="22"/>
  <c r="FN26" i="22"/>
  <c r="FL98" i="22"/>
  <c r="FM151" i="22"/>
  <c r="FN77" i="22"/>
  <c r="FM83" i="22"/>
  <c r="FN43" i="22"/>
  <c r="FP110" i="22"/>
  <c r="FP116" i="22"/>
  <c r="FM81" i="22"/>
  <c r="FL149" i="22"/>
  <c r="FQ131" i="22"/>
  <c r="FJ123" i="22"/>
  <c r="FM130" i="22"/>
  <c r="FP44" i="22"/>
  <c r="FQ120" i="22"/>
  <c r="FR127" i="22"/>
  <c r="FJ42" i="22"/>
  <c r="FQ53" i="22"/>
  <c r="FL103" i="22"/>
  <c r="FO81" i="22"/>
  <c r="FO126" i="22"/>
  <c r="FQ58" i="22"/>
  <c r="FM105" i="22"/>
  <c r="FQ63" i="22"/>
  <c r="FM58" i="22"/>
  <c r="DK76" i="22"/>
  <c r="DK104" i="22"/>
  <c r="FN40" i="22"/>
  <c r="FJ114" i="22"/>
  <c r="CM29" i="22"/>
  <c r="CM42" i="22"/>
  <c r="FR98" i="22"/>
  <c r="FQ96" i="22"/>
  <c r="CM121" i="22"/>
  <c r="CM104" i="22"/>
  <c r="CM32" i="22"/>
  <c r="DK54" i="22"/>
  <c r="FJ121" i="22"/>
  <c r="FO135" i="22"/>
  <c r="CM62" i="22"/>
  <c r="CM136" i="22"/>
  <c r="FQ95" i="22"/>
  <c r="DK33" i="22"/>
  <c r="FQ26" i="22"/>
  <c r="CM119" i="22"/>
  <c r="CM99" i="22"/>
  <c r="FQ50" i="22"/>
  <c r="CM47" i="22"/>
  <c r="DK147" i="22"/>
  <c r="CM113" i="22"/>
  <c r="FO42" i="22"/>
  <c r="FO142" i="22"/>
  <c r="DK116" i="22"/>
  <c r="FR122" i="22"/>
  <c r="FQ97" i="22"/>
  <c r="FN51" i="22"/>
  <c r="FN144" i="22"/>
  <c r="CM57" i="22"/>
  <c r="CM118" i="22"/>
  <c r="CM148" i="22"/>
  <c r="FO56" i="22"/>
  <c r="FO61" i="22"/>
  <c r="CM56" i="22"/>
  <c r="FK116" i="22"/>
  <c r="FP54" i="22"/>
  <c r="FM144" i="22"/>
  <c r="FR107" i="22"/>
  <c r="FM93" i="22"/>
  <c r="FM103" i="22"/>
  <c r="FN101" i="22"/>
  <c r="FN94" i="22"/>
  <c r="FJ143" i="22"/>
  <c r="FM68" i="22"/>
  <c r="FQ101" i="22"/>
  <c r="FN50" i="22"/>
  <c r="FL39" i="22"/>
  <c r="FR106" i="22"/>
  <c r="FO143" i="22"/>
  <c r="FK65" i="22"/>
  <c r="FR68" i="22"/>
  <c r="FR81" i="22"/>
  <c r="FL70" i="22"/>
  <c r="FP146" i="22"/>
  <c r="FM77" i="22"/>
  <c r="FR131" i="22"/>
  <c r="FJ88" i="22"/>
  <c r="FK45" i="22"/>
  <c r="FK95" i="22"/>
  <c r="FK35" i="22"/>
  <c r="FN143" i="22"/>
  <c r="FM116" i="22"/>
  <c r="FK137" i="22"/>
  <c r="FR118" i="22"/>
  <c r="FN103" i="22"/>
  <c r="FO64" i="22"/>
  <c r="FQ75" i="22"/>
  <c r="FN146" i="22"/>
  <c r="FQ137" i="22"/>
  <c r="FL91" i="22"/>
  <c r="FK134" i="22"/>
  <c r="FM67" i="22"/>
  <c r="FL126" i="22"/>
  <c r="FN29" i="22"/>
  <c r="FM85" i="22"/>
  <c r="FP74" i="22"/>
  <c r="FM147" i="22"/>
  <c r="FQ38" i="22"/>
  <c r="FM89" i="22"/>
  <c r="FM113" i="22"/>
  <c r="CM126" i="22"/>
  <c r="EL74" i="22"/>
  <c r="EX74" i="22"/>
  <c r="FR103" i="22"/>
  <c r="CM103" i="22"/>
  <c r="FM72" i="22"/>
  <c r="CM72" i="22"/>
  <c r="FO98" i="22"/>
  <c r="CM98" i="22"/>
  <c r="FL73" i="22"/>
  <c r="DK73" i="22"/>
  <c r="FJ85" i="22"/>
  <c r="DK85" i="22"/>
  <c r="FN65" i="22"/>
  <c r="CM65" i="22"/>
  <c r="FO89" i="22"/>
  <c r="DK89" i="22"/>
  <c r="FM132" i="22"/>
  <c r="DK132" i="22"/>
  <c r="DK44" i="22"/>
  <c r="FJ70" i="22"/>
  <c r="CM70" i="22"/>
  <c r="CM144" i="22"/>
  <c r="FK111" i="22"/>
  <c r="CM111" i="22"/>
  <c r="CM88" i="22"/>
  <c r="CM50" i="22"/>
  <c r="DK81" i="22"/>
  <c r="FP112" i="22"/>
  <c r="CM112" i="22"/>
  <c r="FM66" i="22"/>
  <c r="CM66" i="22"/>
  <c r="FK101" i="22"/>
  <c r="CM101" i="22"/>
  <c r="FR142" i="22"/>
  <c r="CM142" i="22"/>
  <c r="FL105" i="22"/>
  <c r="DK105" i="22"/>
  <c r="FR141" i="22"/>
  <c r="CM141" i="22"/>
  <c r="CM135" i="22"/>
  <c r="FJ91" i="22"/>
  <c r="CM91" i="22"/>
  <c r="CM124" i="22"/>
  <c r="ET46" i="22"/>
  <c r="FL55" i="22"/>
  <c r="CM55" i="22"/>
  <c r="CM87" i="22"/>
  <c r="FP151" i="22"/>
  <c r="CM151" i="22"/>
  <c r="FK26" i="22"/>
  <c r="CM26" i="22"/>
  <c r="CM93" i="22"/>
  <c r="CM92" i="22"/>
  <c r="FK123" i="22"/>
  <c r="DK123" i="22"/>
  <c r="DK40" i="22"/>
  <c r="FJ49" i="22"/>
  <c r="CM49" i="22"/>
  <c r="FL107" i="22"/>
  <c r="DK107" i="22"/>
  <c r="FM56" i="22"/>
  <c r="DK56" i="22"/>
  <c r="DK134" i="22"/>
  <c r="FP115" i="22"/>
  <c r="DK115" i="22"/>
  <c r="FJ79" i="22"/>
  <c r="CM79" i="22"/>
  <c r="FQ117" i="22"/>
  <c r="CM117" i="22"/>
  <c r="DK52" i="22"/>
  <c r="DK120" i="22"/>
  <c r="FJ80" i="22"/>
  <c r="FO73" i="22"/>
  <c r="FO114" i="22"/>
  <c r="FO101" i="22"/>
  <c r="FO46" i="22"/>
  <c r="FK71" i="22"/>
  <c r="DK138" i="22"/>
  <c r="FP62" i="22"/>
  <c r="FR116" i="22"/>
  <c r="FR144" i="22"/>
  <c r="FN123" i="22"/>
  <c r="FL117" i="22"/>
  <c r="FR130" i="22"/>
  <c r="FM92" i="22"/>
  <c r="FK113" i="22"/>
  <c r="FN134" i="22"/>
  <c r="FJ43" i="22"/>
  <c r="FR120" i="22"/>
  <c r="FM69" i="22"/>
  <c r="FN76" i="22"/>
  <c r="FM54" i="22"/>
  <c r="EY119" i="22"/>
  <c r="FF69" i="22"/>
  <c r="DK102" i="22"/>
  <c r="DK48" i="22"/>
  <c r="EL142" i="22"/>
  <c r="FA150" i="22"/>
  <c r="DK49" i="22"/>
  <c r="FJ74" i="22"/>
  <c r="FM74" i="22"/>
  <c r="FO103" i="22"/>
  <c r="FQ86" i="22"/>
  <c r="FN83" i="22"/>
  <c r="FR43" i="22"/>
  <c r="FO60" i="22"/>
  <c r="FK136" i="22"/>
  <c r="FQ139" i="22"/>
  <c r="FL100" i="22"/>
  <c r="FP147" i="22"/>
  <c r="FK33" i="22"/>
  <c r="FQ44" i="22"/>
  <c r="FR44" i="22"/>
  <c r="FM98" i="22"/>
  <c r="FN92" i="22"/>
  <c r="FR113" i="22"/>
  <c r="FJ104" i="22"/>
  <c r="FO111" i="22"/>
  <c r="FR134" i="22"/>
  <c r="FR115" i="22"/>
  <c r="FN54" i="22"/>
  <c r="FK115" i="22"/>
  <c r="DK97" i="22"/>
  <c r="DK110" i="22"/>
  <c r="FJ102" i="22"/>
  <c r="FJ128" i="22"/>
  <c r="FJ137" i="22"/>
  <c r="FJ142" i="22"/>
  <c r="FQ39" i="22"/>
  <c r="FR150" i="22"/>
  <c r="DK87" i="22"/>
  <c r="FM82" i="22"/>
  <c r="FQ123" i="22"/>
  <c r="FO141" i="22"/>
  <c r="FR83" i="22"/>
  <c r="FM43" i="22"/>
  <c r="FQ115" i="22"/>
  <c r="FJ41" i="22"/>
  <c r="FK75" i="22"/>
  <c r="FP135" i="22"/>
  <c r="FQ65" i="22"/>
  <c r="FR65" i="22"/>
  <c r="FN89" i="22"/>
  <c r="FP29" i="22"/>
  <c r="FN44" i="22"/>
  <c r="FL44" i="22"/>
  <c r="FK78" i="22"/>
  <c r="FR99" i="22"/>
  <c r="FP92" i="22"/>
  <c r="FQ102" i="22"/>
  <c r="FQ135" i="22"/>
  <c r="FR82" i="22"/>
  <c r="FO133" i="22"/>
  <c r="FR151" i="22"/>
  <c r="FL97" i="22"/>
  <c r="FQ129" i="22"/>
  <c r="FO139" i="22"/>
  <c r="FL92" i="22"/>
  <c r="FQ128" i="22"/>
  <c r="FL80" i="22"/>
  <c r="FL95" i="22"/>
  <c r="FP85" i="22"/>
  <c r="FQ40" i="22"/>
  <c r="FL106" i="22"/>
  <c r="FQ85" i="22"/>
  <c r="FL29" i="22"/>
  <c r="FL82" i="22"/>
  <c r="FO130" i="22"/>
  <c r="FM53" i="22"/>
  <c r="FQ124" i="22"/>
  <c r="FL142" i="22"/>
  <c r="FR49" i="22"/>
  <c r="FL143" i="22"/>
  <c r="FO38" i="22"/>
  <c r="FN91" i="22"/>
  <c r="FO102" i="22"/>
  <c r="FM61" i="22"/>
  <c r="FM131" i="22"/>
  <c r="FP131" i="22"/>
  <c r="FM73" i="22"/>
  <c r="FQ142" i="22"/>
  <c r="FQ89" i="22"/>
  <c r="FP52" i="22"/>
  <c r="FO134" i="22"/>
  <c r="FQ108" i="22"/>
  <c r="FK145" i="22"/>
  <c r="FJ48" i="22"/>
  <c r="FM141" i="22"/>
  <c r="FM138" i="22"/>
  <c r="FL101" i="22"/>
  <c r="FR63" i="22"/>
  <c r="FP56" i="22"/>
  <c r="FM123" i="22"/>
  <c r="FO33" i="22"/>
  <c r="FM134" i="22"/>
  <c r="FK80" i="22"/>
  <c r="FQ32" i="22"/>
  <c r="FP121" i="22"/>
  <c r="FL136" i="22"/>
  <c r="FO127" i="22"/>
  <c r="FN106" i="22"/>
  <c r="FQ93" i="22"/>
  <c r="FL57" i="22"/>
  <c r="FK88" i="22"/>
  <c r="FP96" i="22"/>
  <c r="FJ92" i="22"/>
  <c r="FQ151" i="22"/>
  <c r="FP106" i="22"/>
  <c r="FK58" i="22"/>
  <c r="FN136" i="22"/>
  <c r="FN149" i="22"/>
  <c r="FO94" i="22"/>
  <c r="FL68" i="22"/>
  <c r="FL74" i="22"/>
  <c r="FL79" i="22"/>
  <c r="FJ107" i="22"/>
  <c r="FQ45" i="22"/>
  <c r="FK105" i="22"/>
  <c r="FQ74" i="22"/>
  <c r="FL51" i="22"/>
  <c r="FJ73" i="22"/>
  <c r="FN46" i="22"/>
  <c r="FP122" i="22"/>
  <c r="FL59" i="22"/>
  <c r="FK62" i="22"/>
  <c r="FM99" i="22"/>
  <c r="FL72" i="22"/>
  <c r="FL111" i="22"/>
  <c r="FL56" i="22"/>
  <c r="FJ32" i="22"/>
  <c r="FK148" i="22"/>
  <c r="FL104" i="22"/>
  <c r="FQ54" i="22"/>
  <c r="FQ109" i="22"/>
  <c r="FP113" i="22"/>
  <c r="FM117" i="22"/>
  <c r="FK42" i="22"/>
  <c r="FL35" i="22"/>
  <c r="FO119" i="22"/>
  <c r="FN115" i="22"/>
  <c r="FJ71" i="22"/>
  <c r="FN139" i="22"/>
  <c r="FN137" i="22"/>
  <c r="FL63" i="22"/>
  <c r="FM42" i="22"/>
  <c r="FK59" i="22"/>
  <c r="FO90" i="22"/>
  <c r="FL99" i="22"/>
  <c r="FQ92" i="22"/>
  <c r="FM126" i="22"/>
  <c r="FR104" i="22"/>
  <c r="FP47" i="22"/>
  <c r="FK140" i="22"/>
  <c r="FL83" i="22"/>
  <c r="FM148" i="22"/>
  <c r="FM107" i="22"/>
  <c r="FN45" i="22"/>
  <c r="FL42" i="22"/>
  <c r="FK122" i="22"/>
  <c r="FO147" i="22"/>
  <c r="FK44" i="22"/>
  <c r="FO68" i="22"/>
  <c r="FQ51" i="22"/>
  <c r="FO138" i="22"/>
  <c r="FR38" i="22"/>
  <c r="FQ81" i="22"/>
  <c r="FQ112" i="22"/>
  <c r="FJ57" i="22"/>
  <c r="FQ83" i="22"/>
  <c r="FR100" i="22"/>
  <c r="FK135" i="22"/>
  <c r="FO57" i="22"/>
  <c r="FK97" i="22"/>
  <c r="FP55" i="22"/>
  <c r="FO43" i="22"/>
  <c r="FM86" i="22"/>
  <c r="FJ62" i="22"/>
  <c r="FM95" i="22"/>
  <c r="FR84" i="22"/>
  <c r="FR72" i="22"/>
  <c r="FP124" i="22"/>
  <c r="FJ151" i="22"/>
  <c r="FQ116" i="22"/>
  <c r="FQ141" i="22"/>
  <c r="FJ84" i="22"/>
  <c r="FO47" i="22"/>
  <c r="FK108" i="22"/>
  <c r="FJ125" i="22"/>
  <c r="FJ66" i="22"/>
  <c r="FN105" i="22"/>
  <c r="FL115" i="22"/>
  <c r="FP39" i="22"/>
  <c r="FO125" i="22"/>
  <c r="FN32" i="22"/>
  <c r="FO84" i="22"/>
  <c r="FL54" i="22"/>
  <c r="FQ104" i="22"/>
  <c r="FP145" i="22"/>
  <c r="FP143" i="22"/>
  <c r="FM50" i="22"/>
  <c r="FK127" i="22"/>
  <c r="FN55" i="22"/>
  <c r="FN39" i="22"/>
  <c r="FN145" i="22"/>
  <c r="FQ59" i="22"/>
  <c r="FK131" i="22"/>
  <c r="FJ55" i="22"/>
  <c r="FL120" i="22"/>
  <c r="FK103" i="22"/>
  <c r="FN62" i="22"/>
  <c r="FQ144" i="22"/>
  <c r="FL88" i="22"/>
  <c r="FP58" i="22"/>
  <c r="FO86" i="22"/>
  <c r="FJ47" i="22"/>
  <c r="FP46" i="22"/>
  <c r="FN148" i="22"/>
  <c r="FR110" i="22"/>
  <c r="FM112" i="22"/>
  <c r="FK117" i="22"/>
  <c r="FN130" i="22"/>
  <c r="FK72" i="22"/>
  <c r="FO53" i="22"/>
  <c r="FQ88" i="22"/>
  <c r="FJ134" i="22"/>
  <c r="FO45" i="22"/>
  <c r="FQ140" i="22"/>
  <c r="FQ113" i="22"/>
  <c r="FJ53" i="22"/>
  <c r="FK106" i="22"/>
  <c r="FN73" i="22"/>
  <c r="FR54" i="22"/>
  <c r="FP71" i="22"/>
  <c r="FP59" i="22"/>
  <c r="FM62" i="22"/>
  <c r="FK98" i="22"/>
  <c r="FN124" i="22"/>
  <c r="EL57" i="22"/>
  <c r="FQ150" i="22"/>
  <c r="FL148" i="22"/>
  <c r="FR55" i="22"/>
  <c r="FL135" i="22"/>
  <c r="FR62" i="22"/>
  <c r="FO144" i="22"/>
  <c r="FN118" i="22"/>
  <c r="FR148" i="22"/>
  <c r="FP105" i="22"/>
  <c r="FR149" i="22"/>
  <c r="FK139" i="22"/>
  <c r="FK56" i="22"/>
  <c r="FD78" i="22"/>
  <c r="FF115" i="22"/>
  <c r="FC117" i="22"/>
  <c r="EZ59" i="22"/>
  <c r="FE124" i="22"/>
  <c r="FD111" i="22"/>
  <c r="FR52" i="22"/>
  <c r="FR121" i="22"/>
  <c r="FK83" i="22"/>
  <c r="FJ95" i="22"/>
  <c r="FO77" i="22"/>
  <c r="EX143" i="22"/>
  <c r="FB150" i="22"/>
  <c r="FO150" i="22"/>
  <c r="FJ113" i="22"/>
  <c r="FL102" i="22"/>
  <c r="FP130" i="22"/>
  <c r="FE88" i="22"/>
  <c r="FL127" i="22"/>
  <c r="FJ106" i="22"/>
  <c r="FK50" i="22"/>
  <c r="FO88" i="22"/>
  <c r="FP150" i="22"/>
  <c r="FM45" i="22"/>
  <c r="FA81" i="22"/>
  <c r="EY67" i="22"/>
  <c r="FE71" i="22"/>
  <c r="EY48" i="22"/>
  <c r="FE104" i="22"/>
  <c r="FD118" i="22"/>
  <c r="FD114" i="22"/>
  <c r="FB67" i="22"/>
  <c r="FA114" i="22"/>
  <c r="FE26" i="22"/>
  <c r="EZ29" i="22"/>
  <c r="EX63" i="22"/>
  <c r="FA78" i="22"/>
  <c r="FE112" i="22"/>
  <c r="EZ136" i="22"/>
  <c r="FA140" i="22"/>
  <c r="FF123" i="22"/>
  <c r="EY128" i="22"/>
  <c r="FA124" i="22"/>
  <c r="EY151" i="22"/>
  <c r="EY89" i="22"/>
  <c r="FD64" i="22"/>
  <c r="EZ91" i="22"/>
  <c r="FD44" i="22"/>
  <c r="FC57" i="22"/>
  <c r="FB112" i="22"/>
  <c r="FA69" i="22"/>
  <c r="FD115" i="22"/>
  <c r="FB87" i="22"/>
  <c r="FB111" i="22"/>
  <c r="FE102" i="22"/>
  <c r="EX87" i="22"/>
  <c r="EY124" i="22"/>
  <c r="FE97" i="22"/>
  <c r="FA86" i="22"/>
  <c r="FD83" i="22"/>
  <c r="FD33" i="22"/>
  <c r="FA119" i="22"/>
  <c r="FE130" i="22"/>
  <c r="FE87" i="22"/>
  <c r="FA97" i="22"/>
  <c r="EZ86" i="22"/>
  <c r="FF77" i="22"/>
  <c r="EY33" i="22"/>
  <c r="FB119" i="22"/>
  <c r="FF86" i="22"/>
  <c r="FF64" i="22"/>
  <c r="FB81" i="22"/>
  <c r="FD41" i="22"/>
  <c r="FB60" i="22"/>
  <c r="EY52" i="22"/>
  <c r="EY134" i="22"/>
  <c r="EX133" i="22"/>
  <c r="FD135" i="22"/>
  <c r="FE54" i="22"/>
  <c r="FF94" i="22"/>
  <c r="FB118" i="22"/>
  <c r="FE138" i="22"/>
  <c r="FC146" i="22"/>
  <c r="FC65" i="22"/>
  <c r="FB144" i="22"/>
  <c r="FL110" i="22"/>
  <c r="FM120" i="22"/>
  <c r="FJ100" i="22"/>
  <c r="FK91" i="22"/>
  <c r="FP109" i="22"/>
  <c r="FO97" i="22"/>
  <c r="FM137" i="22"/>
  <c r="FL138" i="22"/>
  <c r="FL134" i="22"/>
  <c r="FJ67" i="22"/>
  <c r="FL94" i="22"/>
  <c r="FR124" i="22"/>
  <c r="FL85" i="22"/>
  <c r="FN57" i="22"/>
  <c r="FJ112" i="22"/>
  <c r="FQ33" i="22"/>
  <c r="FK52" i="22"/>
  <c r="FM125" i="22"/>
  <c r="FR102" i="22"/>
  <c r="FR133" i="22"/>
  <c r="FJ105" i="22"/>
  <c r="FN128" i="22"/>
  <c r="FM65" i="22"/>
  <c r="FJ93" i="22"/>
  <c r="FP42" i="22"/>
  <c r="FK143" i="22"/>
  <c r="FK64" i="22"/>
  <c r="FM115" i="22"/>
  <c r="FO148" i="22"/>
  <c r="FN71" i="22"/>
  <c r="FJ145" i="22"/>
  <c r="FN135" i="22"/>
  <c r="FL62" i="22"/>
  <c r="FN95" i="22"/>
  <c r="FL147" i="22"/>
  <c r="FK40" i="22"/>
  <c r="FJ131" i="22"/>
  <c r="FR128" i="22"/>
  <c r="FK86" i="22"/>
  <c r="FR114" i="22"/>
  <c r="FQ90" i="22"/>
  <c r="FK77" i="22"/>
  <c r="FQ42" i="22"/>
  <c r="FN122" i="22"/>
  <c r="FL128" i="22"/>
  <c r="FO136" i="22"/>
  <c r="FO59" i="22"/>
  <c r="FO146" i="22"/>
  <c r="FN68" i="22"/>
  <c r="FK144" i="22"/>
  <c r="FP94" i="22"/>
  <c r="FQ147" i="22"/>
  <c r="FJ89" i="22"/>
  <c r="FQ52" i="22"/>
  <c r="FK130" i="22"/>
  <c r="FN133" i="22"/>
  <c r="FJ58" i="22"/>
  <c r="FQ66" i="22"/>
  <c r="FP134" i="22"/>
  <c r="FP66" i="22"/>
  <c r="FM84" i="22"/>
  <c r="FN48" i="22"/>
  <c r="FL40" i="22"/>
  <c r="FL84" i="22"/>
  <c r="DK64" i="22"/>
  <c r="FO35" i="22"/>
  <c r="FP98" i="22"/>
  <c r="FP90" i="22"/>
  <c r="FP83" i="22"/>
  <c r="FP91" i="22"/>
  <c r="FN116" i="22"/>
  <c r="FJ59" i="22"/>
  <c r="FJ68" i="22"/>
  <c r="FK85" i="22"/>
  <c r="FP95" i="22"/>
  <c r="FM59" i="22"/>
  <c r="FP33" i="22"/>
  <c r="FR64" i="22"/>
  <c r="FN108" i="22"/>
  <c r="FM52" i="22"/>
  <c r="FL125" i="22"/>
  <c r="FM133" i="22"/>
  <c r="FN87" i="22"/>
  <c r="FL66" i="22"/>
  <c r="FM90" i="22"/>
  <c r="FK79" i="22"/>
  <c r="FM39" i="22"/>
  <c r="FL76" i="22"/>
  <c r="FO48" i="22"/>
  <c r="DK57" i="22"/>
  <c r="FM44" i="22"/>
  <c r="FN98" i="22"/>
  <c r="FP87" i="22"/>
  <c r="FP61" i="22"/>
  <c r="FQ80" i="22"/>
  <c r="FN85" i="22"/>
  <c r="FR76" i="22"/>
  <c r="FK151" i="22"/>
  <c r="DK86" i="22"/>
  <c r="FN129" i="22"/>
  <c r="FP138" i="22"/>
  <c r="FR101" i="22"/>
  <c r="DK93" i="22"/>
  <c r="FJ86" i="22"/>
  <c r="FR90" i="22"/>
  <c r="FR145" i="22"/>
  <c r="FN109" i="22"/>
  <c r="FR86" i="22"/>
  <c r="FK114" i="22"/>
  <c r="FQ43" i="22"/>
  <c r="FR53" i="22"/>
  <c r="FQ111" i="22"/>
  <c r="FO121" i="22"/>
  <c r="FQ87" i="22"/>
  <c r="FP126" i="22"/>
  <c r="FQ48" i="22"/>
  <c r="FQ47" i="22"/>
  <c r="FP133" i="22"/>
  <c r="FJ77" i="22"/>
  <c r="FK49" i="22"/>
  <c r="FJ146" i="22"/>
  <c r="FL65" i="22"/>
  <c r="FP38" i="22"/>
  <c r="FO149" i="22"/>
  <c r="FN52" i="22"/>
  <c r="FN125" i="22"/>
  <c r="FN88" i="22"/>
  <c r="FK121" i="22"/>
  <c r="FP107" i="22"/>
  <c r="FJ61" i="22"/>
  <c r="FR138" i="22"/>
  <c r="FP93" i="22"/>
  <c r="FR57" i="22"/>
  <c r="FM40" i="22"/>
  <c r="FO137" i="22"/>
  <c r="FR26" i="22"/>
  <c r="FL32" i="22"/>
  <c r="FQ56" i="22"/>
  <c r="FJ39" i="22"/>
  <c r="FJ127" i="22"/>
  <c r="FL118" i="22"/>
  <c r="FO70" i="22"/>
  <c r="FP103" i="22"/>
  <c r="FL47" i="22"/>
  <c r="FK142" i="22"/>
  <c r="FR50" i="22"/>
  <c r="FK125" i="22"/>
  <c r="FL108" i="22"/>
  <c r="FM38" i="22"/>
  <c r="FP142" i="22"/>
  <c r="FO80" i="22"/>
  <c r="FM29" i="22"/>
  <c r="FR108" i="22"/>
  <c r="FN117" i="22"/>
  <c r="FQ98" i="22"/>
  <c r="FK96" i="22"/>
  <c r="FQ61" i="22"/>
  <c r="FQ70" i="22"/>
  <c r="FJ82" i="22"/>
  <c r="DK118" i="22"/>
  <c r="FQ125" i="22"/>
  <c r="FL50" i="22"/>
  <c r="FN42" i="22"/>
  <c r="FO104" i="22"/>
  <c r="FN38" i="22"/>
  <c r="FO105" i="22"/>
  <c r="FQ64" i="22"/>
  <c r="FP114" i="22"/>
  <c r="FK29" i="22"/>
  <c r="FQ99" i="22"/>
  <c r="FL137" i="22"/>
  <c r="DK143" i="22"/>
  <c r="FL141" i="22"/>
  <c r="FQ62" i="22"/>
  <c r="FJ130" i="22"/>
  <c r="FP53" i="22"/>
  <c r="FQ121" i="22"/>
  <c r="FJ87" i="22"/>
  <c r="FM80" i="22"/>
  <c r="FO41" i="22"/>
  <c r="FK39" i="22"/>
  <c r="FP32" i="22"/>
  <c r="FR58" i="22"/>
  <c r="FK57" i="22"/>
  <c r="FP80" i="22"/>
  <c r="FJ136" i="22"/>
  <c r="FR51" i="22"/>
  <c r="FM114" i="22"/>
  <c r="FN47" i="22"/>
  <c r="FL89" i="22"/>
  <c r="FP117" i="22"/>
  <c r="FK147" i="22"/>
  <c r="FK73" i="22"/>
  <c r="FR129" i="22"/>
  <c r="FM46" i="22"/>
  <c r="FQ78" i="22"/>
  <c r="FP129" i="22"/>
  <c r="FP40" i="22"/>
  <c r="FJ44" i="22"/>
  <c r="FQ68" i="22"/>
  <c r="FR78" i="22"/>
  <c r="FR97" i="22"/>
  <c r="FK46" i="22"/>
  <c r="FK110" i="22"/>
  <c r="FM136" i="22"/>
  <c r="FM135" i="22"/>
  <c r="FR29" i="22"/>
  <c r="FL132" i="22"/>
  <c r="FK133" i="22"/>
  <c r="FL61" i="22"/>
  <c r="FL119" i="22"/>
  <c r="FK99" i="22"/>
  <c r="FO85" i="22"/>
  <c r="FK76" i="22"/>
  <c r="FK68" i="22"/>
  <c r="FO29" i="22"/>
  <c r="FP88" i="22"/>
  <c r="FO113" i="22"/>
  <c r="FJ129" i="22"/>
  <c r="FQ149" i="22"/>
  <c r="FM109" i="22"/>
  <c r="FJ111" i="22"/>
  <c r="FM124" i="22"/>
  <c r="FO92" i="22"/>
  <c r="FK87" i="22"/>
  <c r="FN66" i="22"/>
  <c r="FK63" i="22"/>
  <c r="FM57" i="22"/>
  <c r="FL93" i="22"/>
  <c r="FO122" i="22"/>
  <c r="FK118" i="22"/>
  <c r="FM71" i="22"/>
  <c r="FM129" i="22"/>
  <c r="FK90" i="22"/>
  <c r="FO110" i="22"/>
  <c r="FK112" i="22"/>
  <c r="FP149" i="22"/>
  <c r="FL60" i="22"/>
  <c r="FQ136" i="22"/>
  <c r="FJ75" i="22"/>
  <c r="FQ138" i="22"/>
  <c r="FP136" i="22"/>
  <c r="FM140" i="22"/>
  <c r="FO44" i="22"/>
  <c r="FP99" i="22"/>
  <c r="FM60" i="22"/>
  <c r="FP70" i="22"/>
  <c r="FR32" i="22"/>
  <c r="FR66" i="22"/>
  <c r="FR112" i="22"/>
  <c r="FJ116" i="22"/>
  <c r="FK82" i="22"/>
  <c r="FO115" i="22"/>
  <c r="FK69" i="22"/>
  <c r="FR111" i="22"/>
  <c r="FK146" i="22"/>
  <c r="FN142" i="22"/>
  <c r="DK69" i="22"/>
  <c r="FK129" i="22"/>
  <c r="FP77" i="22"/>
  <c r="FJ148" i="22"/>
  <c r="FM75" i="22"/>
  <c r="FO112" i="22"/>
  <c r="FL41" i="22"/>
  <c r="FM63" i="22"/>
  <c r="FJ135" i="22"/>
  <c r="FP63" i="22"/>
  <c r="FN79" i="22"/>
  <c r="FM108" i="22"/>
  <c r="FN72" i="22"/>
  <c r="FK102" i="22"/>
  <c r="FO128" i="22"/>
  <c r="FR89" i="22"/>
  <c r="FM78" i="22"/>
  <c r="FJ122" i="22"/>
  <c r="FJ54" i="22"/>
  <c r="FK138" i="22"/>
  <c r="FR79" i="22"/>
  <c r="FO58" i="22"/>
  <c r="FM128" i="22"/>
  <c r="FK60" i="22"/>
  <c r="FQ143" i="22"/>
  <c r="FO63" i="22"/>
  <c r="FK100" i="22"/>
  <c r="FK107" i="22"/>
  <c r="FQ105" i="22"/>
  <c r="FQ122" i="22"/>
  <c r="FR91" i="22"/>
  <c r="FM48" i="22"/>
  <c r="EX128" i="22"/>
  <c r="EZ69" i="22"/>
  <c r="FF55" i="22"/>
  <c r="FE106" i="22"/>
  <c r="EZ130" i="22"/>
  <c r="FB149" i="22"/>
  <c r="FA126" i="22"/>
  <c r="FE46" i="22"/>
  <c r="FB147" i="22"/>
  <c r="FC62" i="22"/>
  <c r="FC68" i="22"/>
  <c r="EQ33" i="22"/>
  <c r="FC33" i="22"/>
  <c r="EZ43" i="22"/>
  <c r="EZ44" i="22"/>
  <c r="EY61" i="22"/>
  <c r="FC96" i="22"/>
  <c r="FE151" i="22"/>
  <c r="FD56" i="22"/>
  <c r="FC131" i="22"/>
  <c r="FA137" i="22"/>
  <c r="FC84" i="22"/>
  <c r="FC51" i="22"/>
  <c r="FF89" i="22"/>
  <c r="EZ129" i="22"/>
  <c r="FB120" i="22"/>
  <c r="EX148" i="22"/>
  <c r="FD91" i="22"/>
  <c r="FC38" i="22"/>
  <c r="FC128" i="22"/>
  <c r="FA84" i="22"/>
  <c r="FF83" i="22"/>
  <c r="EZ119" i="22"/>
  <c r="FE78" i="22"/>
  <c r="FB99" i="22"/>
  <c r="EY117" i="22"/>
  <c r="FD98" i="22"/>
  <c r="EY70" i="22"/>
  <c r="FE120" i="22"/>
  <c r="FF150" i="22"/>
  <c r="FC41" i="22"/>
  <c r="FE32" i="22"/>
  <c r="FE145" i="22"/>
  <c r="FD113" i="22"/>
  <c r="FB70" i="22"/>
  <c r="FB132" i="22"/>
  <c r="FC125" i="22"/>
  <c r="EZ35" i="22"/>
  <c r="EZ50" i="22"/>
  <c r="FE40" i="22"/>
  <c r="EX96" i="22"/>
  <c r="FC61" i="22"/>
  <c r="FF113" i="22"/>
  <c r="EX79" i="22"/>
  <c r="FC148" i="22"/>
  <c r="EY44" i="22"/>
  <c r="FF100" i="22"/>
  <c r="FF78" i="22"/>
  <c r="FA89" i="22"/>
  <c r="FE61" i="22"/>
  <c r="FA113" i="22"/>
  <c r="EX111" i="22"/>
  <c r="FF133" i="22"/>
  <c r="FF93" i="22"/>
  <c r="FA103" i="22"/>
  <c r="EZ47" i="22"/>
  <c r="FE77" i="22"/>
  <c r="FC29" i="22"/>
  <c r="FD90" i="22"/>
  <c r="FD96" i="22"/>
  <c r="EY127" i="22"/>
  <c r="FC89" i="22"/>
  <c r="FF130" i="22"/>
  <c r="EZ72" i="22"/>
  <c r="EX41" i="22"/>
  <c r="FA43" i="22"/>
  <c r="EY82" i="22"/>
  <c r="FB138" i="22"/>
  <c r="FB131" i="22"/>
  <c r="FD127" i="22"/>
  <c r="FD55" i="22"/>
  <c r="FD50" i="22"/>
  <c r="FF79" i="22"/>
  <c r="FD60" i="22"/>
  <c r="FE103" i="22"/>
  <c r="EZ123" i="22"/>
  <c r="FC124" i="22"/>
  <c r="FD128" i="22"/>
  <c r="ET71" i="22"/>
  <c r="EY80" i="22"/>
  <c r="EX81" i="22"/>
  <c r="EX149" i="22"/>
  <c r="FB77" i="22"/>
  <c r="FE100" i="22"/>
  <c r="EY53" i="22"/>
  <c r="FA64" i="22"/>
  <c r="FC46" i="22"/>
  <c r="EZ120" i="22"/>
  <c r="FE99" i="22"/>
  <c r="EX92" i="22"/>
  <c r="FA102" i="22"/>
  <c r="FC87" i="22"/>
  <c r="FC86" i="22"/>
  <c r="FC83" i="22"/>
  <c r="FA33" i="22"/>
  <c r="FF58" i="22"/>
  <c r="FF29" i="22"/>
  <c r="FB108" i="22"/>
  <c r="EX60" i="22"/>
  <c r="FE52" i="22"/>
  <c r="EZ58" i="22"/>
  <c r="EX43" i="22"/>
  <c r="FD101" i="22"/>
  <c r="FC118" i="22"/>
  <c r="FD75" i="22"/>
  <c r="FE59" i="22"/>
  <c r="EY109" i="22"/>
  <c r="FC95" i="22"/>
  <c r="FC73" i="22"/>
  <c r="FA121" i="22"/>
  <c r="FF74" i="22"/>
  <c r="FA92" i="22"/>
  <c r="EZ51" i="22"/>
  <c r="FB129" i="22"/>
  <c r="FE90" i="22"/>
  <c r="FD38" i="22"/>
  <c r="FC70" i="22"/>
  <c r="EX115" i="22"/>
  <c r="FE144" i="22"/>
  <c r="EX88" i="22"/>
  <c r="EY113" i="22"/>
  <c r="EX107" i="22"/>
  <c r="FA147" i="22"/>
  <c r="EY42" i="22"/>
  <c r="FA49" i="22"/>
  <c r="FB54" i="22"/>
  <c r="EX110" i="22"/>
  <c r="FE81" i="22"/>
  <c r="FE121" i="22"/>
  <c r="FA151" i="22"/>
  <c r="EY139" i="22"/>
  <c r="FE146" i="22"/>
  <c r="EX62" i="22"/>
  <c r="FD144" i="22"/>
  <c r="FB93" i="22"/>
  <c r="FD100" i="22"/>
  <c r="FC122" i="22"/>
  <c r="EX121" i="22"/>
  <c r="EZ110" i="22"/>
  <c r="EX72" i="22"/>
  <c r="FA39" i="22"/>
  <c r="FD81" i="22"/>
  <c r="EX83" i="22"/>
  <c r="EZ61" i="22"/>
  <c r="FA35" i="22"/>
  <c r="FD150" i="22"/>
  <c r="EY51" i="22"/>
  <c r="FE136" i="22"/>
  <c r="FE85" i="22"/>
  <c r="FB52" i="22"/>
  <c r="FA40" i="22"/>
  <c r="FC108" i="22"/>
  <c r="FC105" i="22"/>
  <c r="EY141" i="22"/>
  <c r="FD35" i="22"/>
  <c r="EY99" i="22"/>
  <c r="FB82" i="22"/>
  <c r="FF107" i="22"/>
  <c r="FA115" i="22"/>
  <c r="EX151" i="22"/>
  <c r="EZ42" i="22"/>
  <c r="EZ74" i="22"/>
  <c r="FB88" i="22"/>
  <c r="FD46" i="22"/>
  <c r="FA95" i="22"/>
  <c r="FB125" i="22"/>
  <c r="FB71" i="22"/>
  <c r="FB72" i="22"/>
  <c r="FF145" i="22"/>
  <c r="FC26" i="22"/>
  <c r="FF119" i="22"/>
  <c r="FE66" i="22"/>
  <c r="EX103" i="22"/>
  <c r="FA91" i="22"/>
  <c r="EY118" i="22"/>
  <c r="FF139" i="22"/>
  <c r="FE135" i="22"/>
  <c r="EY143" i="22"/>
  <c r="FD109" i="22"/>
  <c r="FA131" i="22"/>
  <c r="FF76" i="22"/>
  <c r="EX54" i="22"/>
  <c r="EZ104" i="22"/>
  <c r="FB122" i="22"/>
  <c r="FF127" i="22"/>
  <c r="FD32" i="22"/>
  <c r="FA52" i="22"/>
  <c r="FD26" i="22"/>
  <c r="FE143" i="22"/>
  <c r="FF75" i="22"/>
  <c r="FD99" i="22"/>
  <c r="FF46" i="22"/>
  <c r="FF138" i="22"/>
  <c r="EY102" i="22"/>
  <c r="FE114" i="22"/>
  <c r="FE80" i="22"/>
  <c r="EX142" i="22"/>
  <c r="EX61" i="22"/>
  <c r="DK41" i="22"/>
  <c r="EY150" i="22"/>
  <c r="FA93" i="22"/>
  <c r="EY60" i="22"/>
  <c r="FA118" i="22"/>
  <c r="FB97" i="22"/>
  <c r="FC102" i="22"/>
  <c r="FC50" i="22"/>
  <c r="EZ66" i="22"/>
  <c r="FD136" i="22"/>
  <c r="FB146" i="22"/>
  <c r="FA83" i="22"/>
  <c r="FB55" i="22"/>
  <c r="EZ151" i="22"/>
  <c r="FD140" i="22"/>
  <c r="EZ84" i="22"/>
  <c r="FB51" i="22"/>
  <c r="EY64" i="22"/>
  <c r="FA120" i="22"/>
  <c r="FE91" i="22"/>
  <c r="FB44" i="22"/>
  <c r="FB69" i="22"/>
  <c r="FB92" i="22"/>
  <c r="FF112" i="22"/>
  <c r="FE134" i="22"/>
  <c r="FF87" i="22"/>
  <c r="FA111" i="22"/>
  <c r="FF103" i="22"/>
  <c r="FF47" i="22"/>
  <c r="FA101" i="22"/>
  <c r="FE83" i="22"/>
  <c r="FC66" i="22"/>
  <c r="FA46" i="22"/>
  <c r="FF43" i="22"/>
  <c r="EY101" i="22"/>
  <c r="EY110" i="22"/>
  <c r="FF108" i="22"/>
  <c r="FD149" i="22"/>
  <c r="EX145" i="22"/>
  <c r="EX135" i="22"/>
  <c r="EZ143" i="22"/>
  <c r="FB109" i="22"/>
  <c r="FE68" i="22"/>
  <c r="FB100" i="22"/>
  <c r="FB104" i="22"/>
  <c r="FE127" i="22"/>
  <c r="FB85" i="22"/>
  <c r="FF63" i="22"/>
  <c r="FA82" i="22"/>
  <c r="FB140" i="22"/>
  <c r="FB121" i="22"/>
  <c r="EX122" i="22"/>
  <c r="FB86" i="22"/>
  <c r="FE125" i="22"/>
  <c r="FF73" i="22"/>
  <c r="FA80" i="22"/>
  <c r="FC80" i="22"/>
  <c r="FO52" i="22"/>
  <c r="EL130" i="22"/>
  <c r="EX130" i="22"/>
  <c r="EX45" i="22"/>
  <c r="FA26" i="22"/>
  <c r="EZ150" i="22"/>
  <c r="FP64" i="22"/>
  <c r="FR73" i="22"/>
  <c r="FL130" i="22"/>
  <c r="DK71" i="22"/>
  <c r="FQ71" i="22"/>
  <c r="FQ60" i="22"/>
  <c r="DK67" i="22"/>
  <c r="DK60" i="22"/>
  <c r="FC111" i="22"/>
  <c r="FC107" i="22"/>
  <c r="FA133" i="22"/>
  <c r="FE82" i="22"/>
  <c r="FC139" i="22"/>
  <c r="FA107" i="22"/>
  <c r="EX102" i="22"/>
  <c r="EZ140" i="22"/>
  <c r="EY103" i="22"/>
  <c r="EY55" i="22"/>
  <c r="EY86" i="22"/>
  <c r="FE123" i="22"/>
  <c r="FA77" i="22"/>
  <c r="EZ83" i="22"/>
  <c r="EY73" i="22"/>
  <c r="FE33" i="22"/>
  <c r="EX42" i="22"/>
  <c r="FF90" i="22"/>
  <c r="FA88" i="22"/>
  <c r="FD103" i="22"/>
  <c r="FE148" i="22"/>
  <c r="EY137" i="22"/>
  <c r="FA73" i="22"/>
  <c r="FD108" i="22"/>
  <c r="FF81" i="22"/>
  <c r="FA130" i="22"/>
  <c r="FA125" i="22"/>
  <c r="EY41" i="22"/>
  <c r="FC145" i="22"/>
  <c r="FC43" i="22"/>
  <c r="FD40" i="22"/>
  <c r="EZ55" i="22"/>
  <c r="FA90" i="22"/>
  <c r="FF26" i="22"/>
  <c r="FF97" i="22"/>
  <c r="FF105" i="22"/>
  <c r="FE72" i="22"/>
  <c r="FB113" i="22"/>
  <c r="FE29" i="22"/>
  <c r="FE116" i="22"/>
  <c r="EY94" i="22"/>
  <c r="EZ118" i="22"/>
  <c r="FE139" i="22"/>
  <c r="FC137" i="22"/>
  <c r="EZ135" i="22"/>
  <c r="FD59" i="22"/>
  <c r="EX146" i="22"/>
  <c r="FE63" i="22"/>
  <c r="FF65" i="22"/>
  <c r="FF68" i="22"/>
  <c r="EY106" i="22"/>
  <c r="FA48" i="22"/>
  <c r="EY93" i="22"/>
  <c r="ER76" i="22"/>
  <c r="FD76" i="22"/>
  <c r="FC100" i="22"/>
  <c r="FC54" i="22"/>
  <c r="FC104" i="22"/>
  <c r="FF122" i="22"/>
  <c r="EZ127" i="22"/>
  <c r="FB141" i="22"/>
  <c r="EX39" i="22"/>
  <c r="FF134" i="22"/>
  <c r="FB66" i="22"/>
  <c r="FD112" i="22"/>
  <c r="FC97" i="22"/>
  <c r="FA139" i="22"/>
  <c r="FC99" i="22"/>
  <c r="EX93" i="22"/>
  <c r="EY95" i="22"/>
  <c r="FF146" i="22"/>
  <c r="FB42" i="22"/>
  <c r="FA109" i="22"/>
  <c r="FD87" i="22"/>
  <c r="FE149" i="22"/>
  <c r="FF128" i="22"/>
  <c r="FE67" i="22"/>
  <c r="EX70" i="22"/>
  <c r="FD126" i="22"/>
  <c r="FE142" i="22"/>
  <c r="FD104" i="22"/>
  <c r="FF85" i="22"/>
  <c r="EZ139" i="22"/>
  <c r="EX49" i="22"/>
  <c r="EY136" i="22"/>
  <c r="EZ54" i="22"/>
  <c r="FC120" i="22"/>
  <c r="FB78" i="22"/>
  <c r="FC35" i="22"/>
  <c r="FC150" i="22"/>
  <c r="FC109" i="22"/>
  <c r="FA44" i="22"/>
  <c r="FD105" i="22"/>
  <c r="EY112" i="22"/>
  <c r="EY122" i="22"/>
  <c r="FB41" i="22"/>
  <c r="EY145" i="22"/>
  <c r="FE108" i="22"/>
  <c r="FF137" i="22"/>
  <c r="FE147" i="22"/>
  <c r="FA55" i="22"/>
  <c r="FD146" i="22"/>
  <c r="FA67" i="22"/>
  <c r="EY96" i="22"/>
  <c r="EZ121" i="22"/>
  <c r="FB151" i="22"/>
  <c r="FB143" i="22"/>
  <c r="FF144" i="22"/>
  <c r="FE51" i="22"/>
  <c r="EX90" i="22"/>
  <c r="EX91" i="22"/>
  <c r="FD52" i="22"/>
  <c r="FC44" i="22"/>
  <c r="FB62" i="22"/>
  <c r="FA57" i="22"/>
  <c r="EY88" i="22"/>
  <c r="FF147" i="22"/>
  <c r="EX55" i="22"/>
  <c r="EX123" i="22"/>
  <c r="FF116" i="22"/>
  <c r="FA108" i="22"/>
  <c r="EY130" i="22"/>
  <c r="FC149" i="22"/>
  <c r="FC60" i="22"/>
  <c r="FB40" i="22"/>
  <c r="FC55" i="22"/>
  <c r="FC140" i="22"/>
  <c r="FA110" i="22"/>
  <c r="FD72" i="22"/>
  <c r="FA75" i="22"/>
  <c r="EZ138" i="22"/>
  <c r="EZ146" i="22"/>
  <c r="FB65" i="22"/>
  <c r="FD95" i="22"/>
  <c r="FF48" i="22"/>
  <c r="FF54" i="22"/>
  <c r="FE122" i="22"/>
  <c r="FE141" i="22"/>
  <c r="FD134" i="22"/>
  <c r="FD133" i="22"/>
  <c r="FA122" i="22"/>
  <c r="FE44" i="22"/>
  <c r="FB94" i="22"/>
  <c r="FD137" i="22"/>
  <c r="EY129" i="22"/>
  <c r="FF45" i="22"/>
  <c r="EZ67" i="22"/>
  <c r="EW152" i="22"/>
  <c r="EW24" i="22" s="1"/>
  <c r="EX131" i="22"/>
  <c r="EY45" i="22"/>
  <c r="EY90" i="22"/>
  <c r="EZ125" i="22"/>
  <c r="EY54" i="22"/>
  <c r="EY75" i="22"/>
  <c r="FC103" i="22"/>
  <c r="FE131" i="22"/>
  <c r="FF35" i="22"/>
  <c r="FA72" i="22"/>
  <c r="FB148" i="22"/>
  <c r="FD85" i="22"/>
  <c r="FD124" i="22"/>
  <c r="EY121" i="22"/>
  <c r="FB61" i="22"/>
  <c r="FD121" i="22"/>
  <c r="EX124" i="22"/>
  <c r="FD89" i="22"/>
  <c r="FC129" i="22"/>
  <c r="FC90" i="22"/>
  <c r="FC91" i="22"/>
  <c r="FB136" i="22"/>
  <c r="EX38" i="22"/>
  <c r="EZ99" i="22"/>
  <c r="FF52" i="22"/>
  <c r="EZ133" i="22"/>
  <c r="FA53" i="22"/>
  <c r="EY71" i="22"/>
  <c r="FF82" i="22"/>
  <c r="FD80" i="22"/>
  <c r="FB53" i="22"/>
  <c r="DK100" i="22"/>
  <c r="FF39" i="22"/>
  <c r="EY58" i="22"/>
  <c r="FA56" i="22"/>
  <c r="EZ108" i="22"/>
  <c r="FB96" i="22"/>
  <c r="FC69" i="22"/>
  <c r="EZ71" i="22"/>
  <c r="FC47" i="22"/>
  <c r="EY116" i="22"/>
  <c r="EZ101" i="22"/>
  <c r="FE57" i="22"/>
  <c r="FB106" i="22"/>
  <c r="FF114" i="22"/>
  <c r="FF67" i="22"/>
  <c r="EL99" i="22"/>
  <c r="EX99" i="22"/>
  <c r="DK83" i="22"/>
  <c r="FC134" i="22"/>
  <c r="EY104" i="22"/>
  <c r="FD66" i="22"/>
  <c r="FE65" i="22"/>
  <c r="FF95" i="22"/>
  <c r="FE93" i="22"/>
  <c r="FF117" i="22"/>
  <c r="EZ144" i="22"/>
  <c r="FA138" i="22"/>
  <c r="FE115" i="22"/>
  <c r="FF57" i="22"/>
  <c r="FC114" i="22"/>
  <c r="EY146" i="22"/>
  <c r="EY62" i="22"/>
  <c r="FC71" i="22"/>
  <c r="FE47" i="22"/>
  <c r="FD123" i="22"/>
  <c r="FB73" i="22"/>
  <c r="FB45" i="22"/>
  <c r="FF126" i="22"/>
  <c r="FD42" i="22"/>
  <c r="FD53" i="22"/>
  <c r="FB124" i="22"/>
  <c r="EY92" i="22"/>
  <c r="FC121" i="22"/>
  <c r="EX56" i="22"/>
  <c r="FA61" i="22"/>
  <c r="FD74" i="22"/>
  <c r="EZ75" i="22"/>
  <c r="FC92" i="22"/>
  <c r="EX51" i="22"/>
  <c r="FE89" i="22"/>
  <c r="FE64" i="22"/>
  <c r="FD120" i="22"/>
  <c r="EZ79" i="22"/>
  <c r="EX46" i="22"/>
  <c r="FF148" i="22"/>
  <c r="EX44" i="22"/>
  <c r="EY98" i="22"/>
  <c r="FF51" i="22"/>
  <c r="EZ64" i="22"/>
  <c r="FE69" i="22"/>
  <c r="FA99" i="22"/>
  <c r="EY115" i="22"/>
  <c r="EZ82" i="22"/>
  <c r="EZ115" i="22"/>
  <c r="EZ65" i="22"/>
  <c r="FA62" i="22"/>
  <c r="EY91" i="22"/>
  <c r="FC141" i="22"/>
  <c r="EZ52" i="22"/>
  <c r="EZ26" i="22"/>
  <c r="EZ117" i="22"/>
  <c r="FC94" i="22"/>
  <c r="FB103" i="22"/>
  <c r="FB56" i="22"/>
  <c r="EZ112" i="22"/>
  <c r="EZ89" i="22"/>
  <c r="FB38" i="22"/>
  <c r="EY131" i="22"/>
  <c r="EY147" i="22"/>
  <c r="FB117" i="22"/>
  <c r="FE56" i="22"/>
  <c r="FC64" i="22"/>
  <c r="FB102" i="22"/>
  <c r="EX97" i="22"/>
  <c r="EY123" i="22"/>
  <c r="EY63" i="22"/>
  <c r="EZ32" i="22"/>
  <c r="FC123" i="22"/>
  <c r="FD129" i="22"/>
  <c r="FC132" i="22"/>
  <c r="EY125" i="22"/>
  <c r="EZ145" i="22"/>
  <c r="FA63" i="22"/>
  <c r="EZ40" i="22"/>
  <c r="FD49" i="22"/>
  <c r="FC130" i="22"/>
  <c r="EX137" i="22"/>
  <c r="FD143" i="22"/>
  <c r="FA65" i="22"/>
  <c r="FD68" i="22"/>
  <c r="FE48" i="22"/>
  <c r="EY76" i="22"/>
  <c r="FA54" i="22"/>
  <c r="EZ39" i="22"/>
  <c r="EZ128" i="22"/>
  <c r="FA142" i="22"/>
  <c r="FA112" i="22"/>
  <c r="EY108" i="22"/>
  <c r="FA145" i="22"/>
  <c r="FA71" i="22"/>
  <c r="FD130" i="22"/>
  <c r="FD92" i="22"/>
  <c r="FF70" i="22"/>
  <c r="EZ45" i="22"/>
  <c r="EP87" i="22"/>
  <c r="FD48" i="22"/>
  <c r="FF50" i="22"/>
  <c r="EZ63" i="22"/>
  <c r="EZ132" i="22"/>
  <c r="FB114" i="22"/>
  <c r="FB33" i="22"/>
  <c r="EZ80" i="22"/>
  <c r="FF124" i="22"/>
  <c r="FF59" i="22"/>
  <c r="FD73" i="22"/>
  <c r="EX78" i="22"/>
  <c r="FE94" i="22"/>
  <c r="FC58" i="22"/>
  <c r="FF88" i="22"/>
  <c r="EX140" i="22"/>
  <c r="FF101" i="22"/>
  <c r="FE128" i="22"/>
  <c r="FF121" i="22"/>
  <c r="EX71" i="22"/>
  <c r="FC49" i="22"/>
  <c r="EX40" i="22"/>
  <c r="FF42" i="22"/>
  <c r="EX136" i="22"/>
  <c r="FE137" i="22"/>
  <c r="FA106" i="22"/>
  <c r="FF60" i="22"/>
  <c r="FF92" i="22"/>
  <c r="FC151" i="22"/>
  <c r="FB135" i="22"/>
  <c r="EX84" i="22"/>
  <c r="FB89" i="22"/>
  <c r="FF120" i="22"/>
  <c r="FB91" i="22"/>
  <c r="FA50" i="22"/>
  <c r="FD69" i="22"/>
  <c r="FC52" i="22"/>
  <c r="FB76" i="22"/>
  <c r="EZ78" i="22"/>
  <c r="EZ111" i="22"/>
  <c r="FB134" i="22"/>
  <c r="FD102" i="22"/>
  <c r="FE73" i="22"/>
  <c r="FB142" i="22"/>
  <c r="FD77" i="22"/>
  <c r="EZ116" i="22"/>
  <c r="FF149" i="22"/>
  <c r="FB98" i="22"/>
  <c r="FA60" i="22"/>
  <c r="FA94" i="22"/>
  <c r="FC135" i="22"/>
  <c r="FE109" i="22"/>
  <c r="FE95" i="22"/>
  <c r="FA74" i="22"/>
  <c r="EZ141" i="22"/>
  <c r="EX98" i="22"/>
  <c r="FB48" i="22"/>
  <c r="EX77" i="22"/>
  <c r="FB116" i="22"/>
  <c r="EY132" i="22"/>
  <c r="EX80" i="22"/>
  <c r="EX105" i="22"/>
  <c r="FK150" i="22"/>
  <c r="FA85" i="22"/>
  <c r="FD122" i="22"/>
  <c r="FA143" i="22"/>
  <c r="FA66" i="22"/>
  <c r="FF41" i="22"/>
  <c r="FB59" i="22"/>
  <c r="FF99" i="22"/>
  <c r="FC143" i="22"/>
  <c r="FA87" i="22"/>
  <c r="EY35" i="22"/>
  <c r="FC106" i="22"/>
  <c r="FF71" i="22"/>
  <c r="EY47" i="22"/>
  <c r="FB128" i="22"/>
  <c r="FD141" i="22"/>
  <c r="FF141" i="22"/>
  <c r="EZ96" i="22"/>
  <c r="FF61" i="22"/>
  <c r="FE110" i="22"/>
  <c r="FC147" i="22"/>
  <c r="FB84" i="22"/>
  <c r="EX129" i="22"/>
  <c r="EY120" i="22"/>
  <c r="EZ46" i="22"/>
  <c r="FF98" i="22"/>
  <c r="FC82" i="22"/>
  <c r="EY69" i="22"/>
  <c r="FB115" i="22"/>
  <c r="FE74" i="22"/>
  <c r="FD148" i="22"/>
  <c r="EY83" i="22"/>
  <c r="EZ88" i="22"/>
  <c r="EZ134" i="22"/>
  <c r="FE53" i="22"/>
  <c r="FJ97" i="22"/>
  <c r="FD47" i="22"/>
  <c r="FC101" i="22"/>
  <c r="EY29" i="22"/>
  <c r="EY140" i="22"/>
  <c r="FE84" i="22"/>
  <c r="EZ92" i="22"/>
  <c r="EX132" i="22"/>
  <c r="FA41" i="22"/>
  <c r="FE60" i="22"/>
  <c r="FF142" i="22"/>
  <c r="FE133" i="22"/>
  <c r="EZ107" i="22"/>
  <c r="FA70" i="22"/>
  <c r="FC136" i="22"/>
  <c r="EX75" i="22"/>
  <c r="EX138" i="22"/>
  <c r="FD65" i="22"/>
  <c r="EZ68" i="22"/>
  <c r="EY57" i="22"/>
  <c r="EY85" i="22"/>
  <c r="FD119" i="22"/>
  <c r="EX82" i="22"/>
  <c r="FF140" i="22"/>
  <c r="FA96" i="22"/>
  <c r="FC85" i="22"/>
  <c r="FE107" i="22"/>
  <c r="FB47" i="22"/>
  <c r="EY148" i="22"/>
  <c r="FB101" i="22"/>
  <c r="EY149" i="22"/>
  <c r="EX66" i="22"/>
  <c r="FB35" i="22"/>
  <c r="EZ70" i="22"/>
  <c r="FP48" i="22"/>
  <c r="EY38" i="22"/>
  <c r="FE49" i="22"/>
  <c r="EY114" i="22"/>
  <c r="FF40" i="22"/>
  <c r="EX108" i="22"/>
  <c r="FF129" i="22"/>
  <c r="FE76" i="22"/>
  <c r="EZ85" i="22"/>
  <c r="FA116" i="22"/>
  <c r="FC39" i="22"/>
  <c r="EZ53" i="22"/>
  <c r="FE96" i="22"/>
  <c r="FD61" i="22"/>
  <c r="FF110" i="22"/>
  <c r="FF132" i="22"/>
  <c r="FB46" i="22"/>
  <c r="FA98" i="22"/>
  <c r="FF66" i="22"/>
  <c r="EZ94" i="22"/>
  <c r="FA128" i="22"/>
  <c r="FB39" i="22"/>
  <c r="FD58" i="22"/>
  <c r="FE58" i="22"/>
  <c r="EY97" i="22"/>
  <c r="FA29" i="22"/>
  <c r="EY56" i="22"/>
  <c r="EZ131" i="22"/>
  <c r="FC113" i="22"/>
  <c r="FF151" i="22"/>
  <c r="EZ147" i="22"/>
  <c r="FF125" i="22"/>
  <c r="FE41" i="22"/>
  <c r="EY43" i="22"/>
  <c r="FD63" i="22"/>
  <c r="EY66" i="22"/>
  <c r="EY46" i="22"/>
  <c r="EZ103" i="22"/>
  <c r="FA136" i="22"/>
  <c r="FD139" i="22"/>
  <c r="FC138" i="22"/>
  <c r="EZ62" i="22"/>
  <c r="EZ95" i="22"/>
  <c r="FF106" i="22"/>
  <c r="FF131" i="22"/>
  <c r="FD93" i="22"/>
  <c r="EZ76" i="22"/>
  <c r="FD54" i="22"/>
  <c r="EZ122" i="22"/>
  <c r="FB32" i="22"/>
  <c r="EZ142" i="22"/>
  <c r="EX26" i="22"/>
  <c r="FF32" i="22"/>
  <c r="FC59" i="22"/>
  <c r="FD151" i="22"/>
  <c r="FA144" i="22"/>
  <c r="FD45" i="22"/>
  <c r="FE45" i="22"/>
  <c r="FA42" i="22"/>
  <c r="FE140" i="22"/>
  <c r="EX114" i="22"/>
  <c r="DK39" i="22"/>
  <c r="DK111" i="22"/>
  <c r="FC88" i="22"/>
  <c r="EX113" i="22"/>
  <c r="FE111" i="22"/>
  <c r="EZ102" i="22"/>
  <c r="EZ87" i="22"/>
  <c r="FC112" i="22"/>
  <c r="EZ93" i="22"/>
  <c r="FD132" i="22"/>
  <c r="EX147" i="22"/>
  <c r="EZ97" i="22"/>
  <c r="EX47" i="22"/>
  <c r="FD86" i="22"/>
  <c r="EY77" i="22"/>
  <c r="FB29" i="22"/>
  <c r="FC142" i="22"/>
  <c r="FA58" i="22"/>
  <c r="FA32" i="22"/>
  <c r="FC75" i="22"/>
  <c r="FB145" i="22"/>
  <c r="FC76" i="22"/>
  <c r="FF91" i="22"/>
  <c r="EX120" i="22"/>
  <c r="FC110" i="22"/>
  <c r="FD116" i="22"/>
  <c r="FA132" i="22"/>
  <c r="FD71" i="22"/>
  <c r="FC72" i="22"/>
  <c r="EZ149" i="22"/>
  <c r="FB49" i="22"/>
  <c r="EZ60" i="22"/>
  <c r="FB26" i="22"/>
  <c r="FC74" i="22"/>
  <c r="FE79" i="22"/>
  <c r="FD67" i="22"/>
  <c r="EY107" i="22"/>
  <c r="FB127" i="22"/>
  <c r="FE86" i="22"/>
  <c r="FB123" i="22"/>
  <c r="EZ81" i="22"/>
  <c r="EX118" i="22"/>
  <c r="FE75" i="22"/>
  <c r="EY135" i="22"/>
  <c r="FD138" i="22"/>
  <c r="FF143" i="22"/>
  <c r="EX109" i="22"/>
  <c r="FD62" i="22"/>
  <c r="FB95" i="22"/>
  <c r="EX144" i="22"/>
  <c r="FD131" i="22"/>
  <c r="FC48" i="22"/>
  <c r="FD142" i="22"/>
  <c r="FA100" i="22"/>
  <c r="EO104" i="22"/>
  <c r="FA104" i="22"/>
  <c r="FB57" i="22"/>
  <c r="FC127" i="22"/>
  <c r="EX85" i="22"/>
  <c r="EX32" i="22"/>
  <c r="EX52" i="22"/>
  <c r="FE119" i="22"/>
  <c r="EZ90" i="22"/>
  <c r="FB50" i="22"/>
  <c r="FC40" i="22"/>
  <c r="FA79" i="22"/>
  <c r="FD88" i="22"/>
  <c r="EY49" i="22"/>
  <c r="EY72" i="22"/>
  <c r="EY68" i="22"/>
  <c r="EY39" i="22"/>
  <c r="FD94" i="22"/>
  <c r="FA141" i="22"/>
  <c r="EY65" i="22"/>
  <c r="EZ124" i="22"/>
  <c r="FF33" i="22"/>
  <c r="FE62" i="22"/>
  <c r="EY105" i="22"/>
  <c r="FD70" i="22"/>
  <c r="FE126" i="22"/>
  <c r="FA105" i="22"/>
  <c r="EX100" i="22"/>
  <c r="EX104" i="22"/>
  <c r="FD57" i="22"/>
  <c r="EY32" i="22"/>
  <c r="FB74" i="22"/>
  <c r="FF135" i="22"/>
  <c r="FD125" i="22"/>
  <c r="FC67" i="22"/>
  <c r="EZ114" i="22"/>
  <c r="EY100" i="22"/>
  <c r="FE39" i="22"/>
  <c r="FE70" i="22"/>
  <c r="FA149" i="22"/>
  <c r="FF118" i="22"/>
  <c r="FD79" i="22"/>
  <c r="FE132" i="22"/>
  <c r="EZ105" i="22"/>
  <c r="FB126" i="22"/>
  <c r="FA127" i="22"/>
  <c r="FB83" i="22"/>
  <c r="FC119" i="22"/>
  <c r="FF109" i="22"/>
  <c r="FB110" i="22"/>
  <c r="EZ126" i="22"/>
  <c r="FE118" i="22"/>
  <c r="EX126" i="22"/>
  <c r="FB63" i="22"/>
  <c r="FC45" i="22"/>
  <c r="FA146" i="22"/>
  <c r="FB105" i="22"/>
  <c r="FD43" i="22"/>
  <c r="FC98" i="22"/>
  <c r="FE101" i="22"/>
  <c r="FB107" i="22"/>
  <c r="FD82" i="22"/>
  <c r="FB80" i="22"/>
  <c r="FC81" i="22"/>
  <c r="EZ106" i="22"/>
  <c r="FC42" i="22"/>
  <c r="FF53" i="22"/>
  <c r="FE92" i="22"/>
  <c r="EZ56" i="22"/>
  <c r="FA51" i="22"/>
  <c r="FE129" i="22"/>
  <c r="FC79" i="22"/>
  <c r="EZ148" i="22"/>
  <c r="FA38" i="22"/>
  <c r="FA123" i="22"/>
  <c r="EX119" i="22"/>
  <c r="FC78" i="22"/>
  <c r="FA117" i="22"/>
  <c r="FE117" i="22"/>
  <c r="FA45" i="22"/>
  <c r="FE38" i="22"/>
  <c r="EZ113" i="22"/>
  <c r="FB133" i="22"/>
  <c r="FB58" i="22"/>
  <c r="EX86" i="22"/>
  <c r="FC77" i="22"/>
  <c r="EX73" i="22"/>
  <c r="EX29" i="22"/>
  <c r="FA134" i="22"/>
  <c r="EY79" i="22"/>
  <c r="EX53" i="22"/>
  <c r="FD110" i="22"/>
  <c r="EY81" i="22"/>
  <c r="EX125" i="22"/>
  <c r="FF49" i="22"/>
  <c r="FE43" i="22"/>
  <c r="FB90" i="22"/>
  <c r="FD97" i="22"/>
  <c r="EX69" i="22"/>
  <c r="EZ77" i="22"/>
  <c r="FD84" i="22"/>
  <c r="FB137" i="22"/>
  <c r="EY59" i="22"/>
  <c r="FC63" i="22"/>
  <c r="FF62" i="22"/>
  <c r="EY144" i="22"/>
  <c r="FD106" i="22"/>
  <c r="FC93" i="22"/>
  <c r="EZ100" i="22"/>
  <c r="FE50" i="22"/>
  <c r="EX127" i="22"/>
  <c r="FD39" i="22"/>
  <c r="EX58" i="22"/>
  <c r="FF56" i="22"/>
  <c r="FF80" i="22"/>
  <c r="EZ41" i="22"/>
  <c r="FD29" i="22"/>
  <c r="FC144" i="22"/>
  <c r="EZ33" i="22"/>
  <c r="EZ38" i="22"/>
  <c r="FE105" i="22"/>
  <c r="FC126" i="22"/>
  <c r="FE150" i="22"/>
  <c r="FA47" i="22"/>
  <c r="FD145" i="22"/>
  <c r="EY142" i="22"/>
  <c r="FB64" i="22"/>
  <c r="FA135" i="22"/>
  <c r="FB139" i="22"/>
  <c r="FB68" i="22"/>
  <c r="EX35" i="22"/>
  <c r="FF84" i="22"/>
  <c r="FF104" i="22"/>
  <c r="FQ49" i="22"/>
  <c r="FC32" i="22"/>
  <c r="FC56" i="22"/>
  <c r="EX134" i="22"/>
  <c r="FA76" i="22"/>
  <c r="EY84" i="22"/>
  <c r="FB79" i="22"/>
  <c r="FA148" i="22"/>
  <c r="FF38" i="22"/>
  <c r="EY78" i="22"/>
  <c r="FD117" i="22"/>
  <c r="FA129" i="22"/>
  <c r="FE113" i="22"/>
  <c r="FD107" i="22"/>
  <c r="FF102" i="22"/>
  <c r="FC133" i="22"/>
  <c r="EY87" i="22"/>
  <c r="FD147" i="22"/>
  <c r="FE55" i="22"/>
  <c r="EZ73" i="22"/>
  <c r="FE42" i="22"/>
  <c r="FE98" i="22"/>
  <c r="EY133" i="22"/>
  <c r="FC53" i="22"/>
  <c r="FA68" i="22"/>
  <c r="FC116" i="22"/>
  <c r="FF72" i="22"/>
  <c r="EZ49" i="22"/>
  <c r="FB43" i="22"/>
  <c r="EY40" i="22"/>
  <c r="EX112" i="22"/>
  <c r="FF96" i="22"/>
  <c r="FF44" i="22"/>
  <c r="EY138" i="22"/>
  <c r="EX101" i="22"/>
  <c r="FB75" i="22"/>
  <c r="EZ137" i="22"/>
  <c r="FA59" i="22"/>
  <c r="EZ109" i="22"/>
  <c r="EX95" i="22"/>
  <c r="EZ48" i="22"/>
  <c r="EY74" i="22"/>
  <c r="EY50" i="22"/>
  <c r="EZ57" i="22"/>
  <c r="EZ98" i="22"/>
  <c r="FC115" i="22"/>
  <c r="FD51" i="22"/>
  <c r="FB130" i="22"/>
  <c r="FF111" i="22"/>
  <c r="FE35" i="22"/>
  <c r="FQ148" i="22"/>
  <c r="FO82" i="22"/>
  <c r="FR139" i="22"/>
  <c r="EY126" i="22"/>
  <c r="EY26" i="22"/>
  <c r="FF136" i="22"/>
  <c r="FM51" i="22"/>
  <c r="DK130" i="22"/>
  <c r="FR119" i="22"/>
  <c r="DK119" i="22"/>
  <c r="DK140" i="22"/>
  <c r="DK117" i="22"/>
  <c r="DK51" i="22"/>
  <c r="DK96" i="22"/>
  <c r="DK149" i="22"/>
  <c r="DK144" i="22"/>
  <c r="DK29" i="22"/>
  <c r="DK90" i="22"/>
  <c r="DK108" i="22"/>
  <c r="DK103" i="22"/>
  <c r="DK101" i="22"/>
  <c r="DK109" i="22"/>
  <c r="DK99" i="22"/>
  <c r="FJ117" i="22"/>
  <c r="DK94" i="22"/>
  <c r="FJ60" i="22"/>
  <c r="FJ96" i="22"/>
  <c r="FJ149" i="22"/>
  <c r="FJ144" i="22"/>
  <c r="DK133" i="22"/>
  <c r="FJ29" i="22"/>
  <c r="DK124" i="22"/>
  <c r="FL90" i="22"/>
  <c r="DK127" i="22"/>
  <c r="FJ108" i="22"/>
  <c r="FJ69" i="22"/>
  <c r="DK26" i="22"/>
  <c r="FJ103" i="22"/>
  <c r="DK122" i="22"/>
  <c r="FJ101" i="22"/>
  <c r="FJ99" i="22"/>
  <c r="FJ94" i="22"/>
  <c r="FI152" i="22"/>
  <c r="FI24" i="22" s="1"/>
  <c r="DK98" i="22"/>
  <c r="DK62" i="22"/>
  <c r="DK42" i="22"/>
  <c r="FJ133" i="22"/>
  <c r="DK125" i="22"/>
  <c r="FJ124" i="22"/>
  <c r="FJ26" i="22"/>
  <c r="DK146" i="22"/>
  <c r="DK106" i="22"/>
  <c r="DK43" i="22"/>
  <c r="DK72" i="22"/>
  <c r="DK58" i="22"/>
  <c r="DK141" i="22"/>
  <c r="DK114" i="22"/>
  <c r="DK35" i="22"/>
  <c r="DK63" i="22"/>
  <c r="EL106" i="22"/>
  <c r="DK38" i="22"/>
  <c r="EX57" i="22"/>
  <c r="DK65" i="22"/>
  <c r="DK78" i="22"/>
  <c r="CA119" i="22"/>
  <c r="CY94" i="22"/>
  <c r="CY141" i="22"/>
  <c r="CA47" i="22"/>
  <c r="CA105" i="22"/>
  <c r="CA80" i="22"/>
  <c r="CA131" i="22"/>
  <c r="CA138" i="22"/>
  <c r="CY67" i="22"/>
  <c r="CA134" i="22"/>
  <c r="CA62" i="22"/>
  <c r="CA88" i="22"/>
  <c r="CA72" i="22"/>
  <c r="CA83" i="22"/>
  <c r="CA122" i="22"/>
  <c r="CA135" i="22"/>
  <c r="CA58" i="22"/>
  <c r="CA51" i="22"/>
  <c r="CA115" i="22"/>
  <c r="CA107" i="22"/>
  <c r="CY122" i="22"/>
  <c r="CA50" i="22"/>
  <c r="CA52" i="22"/>
  <c r="CA110" i="22"/>
  <c r="CA139" i="22"/>
  <c r="CA61" i="22"/>
  <c r="CA150" i="22"/>
  <c r="CA126" i="22"/>
  <c r="CA148" i="22"/>
  <c r="CA70" i="22"/>
  <c r="CY133" i="22"/>
  <c r="CY102" i="22"/>
  <c r="CY145" i="22"/>
  <c r="CY146" i="22"/>
  <c r="CY63" i="22"/>
  <c r="CY106" i="22"/>
  <c r="CY91" i="22"/>
  <c r="CA130" i="22"/>
  <c r="CA118" i="22"/>
  <c r="CA59" i="22"/>
  <c r="CA127" i="22"/>
  <c r="CA49" i="22"/>
  <c r="CA89" i="22"/>
  <c r="CA117" i="22"/>
  <c r="CY55" i="22"/>
  <c r="CA145" i="22"/>
  <c r="CA64" i="22"/>
  <c r="CA84" i="22"/>
  <c r="CA78" i="22"/>
  <c r="CA92" i="22"/>
  <c r="CA54" i="22"/>
  <c r="CA143" i="22"/>
  <c r="CY48" i="22"/>
  <c r="CA55" i="22"/>
  <c r="CY90" i="22"/>
  <c r="CY88" i="22"/>
  <c r="CY123" i="22"/>
  <c r="CA144" i="22"/>
  <c r="CY81" i="22"/>
  <c r="CY53" i="22"/>
  <c r="CY92" i="22"/>
  <c r="CA100" i="22"/>
  <c r="CA104" i="22"/>
  <c r="CA121" i="22"/>
  <c r="CA128" i="22"/>
  <c r="CY118" i="22"/>
  <c r="CY51" i="22"/>
  <c r="CY60" i="22"/>
  <c r="CA125" i="22"/>
  <c r="CA114" i="22"/>
  <c r="CA60" i="22"/>
  <c r="CA108" i="22"/>
  <c r="CA101" i="22"/>
  <c r="CA67" i="22"/>
  <c r="CA141" i="22"/>
  <c r="CA106" i="22"/>
  <c r="CA56" i="22"/>
  <c r="CA129" i="22"/>
  <c r="CA90" i="22"/>
  <c r="CA91" i="22"/>
  <c r="CA69" i="22"/>
  <c r="CA99" i="22"/>
  <c r="CA82" i="22"/>
  <c r="CA57" i="22"/>
  <c r="CA151" i="22"/>
  <c r="CA86" i="22"/>
  <c r="CA123" i="22"/>
  <c r="CA140" i="22"/>
  <c r="CY116" i="22"/>
  <c r="CY132" i="22"/>
  <c r="CY75" i="22"/>
  <c r="CY138" i="22"/>
  <c r="CY143" i="22"/>
  <c r="CY65" i="22"/>
  <c r="CY93" i="22"/>
  <c r="CY57" i="22"/>
  <c r="CY58" i="22"/>
  <c r="CY101" i="22"/>
  <c r="CY114" i="22"/>
  <c r="CY100" i="22"/>
  <c r="CY121" i="22"/>
  <c r="CY124" i="22"/>
  <c r="CY119" i="22"/>
  <c r="CY59" i="22"/>
  <c r="CA53" i="22"/>
  <c r="CA87" i="22"/>
  <c r="CA73" i="22"/>
  <c r="CA98" i="22"/>
  <c r="CA116" i="22"/>
  <c r="CA63" i="22"/>
  <c r="CA66" i="22"/>
  <c r="CA133" i="22"/>
  <c r="CA103" i="22"/>
  <c r="CA136" i="22"/>
  <c r="CA137" i="22"/>
  <c r="CA146" i="22"/>
  <c r="CA95" i="22"/>
  <c r="CA74" i="22"/>
  <c r="CY50" i="22"/>
  <c r="CY142" i="22"/>
  <c r="CY62" i="22"/>
  <c r="CA96" i="22"/>
  <c r="CY113" i="22"/>
  <c r="CY112" i="22"/>
  <c r="CY147" i="22"/>
  <c r="CY120" i="22"/>
  <c r="CY49" i="22"/>
  <c r="CY85" i="22"/>
  <c r="CY72" i="22"/>
  <c r="CY68" i="22"/>
  <c r="CY105" i="22"/>
  <c r="CY89" i="22"/>
  <c r="CY87" i="22"/>
  <c r="CY73" i="22"/>
  <c r="CY78" i="22"/>
  <c r="CY71" i="22"/>
  <c r="CY110" i="22"/>
  <c r="CY135" i="22"/>
  <c r="CY115" i="22"/>
  <c r="CY96" i="22"/>
  <c r="CY79" i="22"/>
  <c r="CY111" i="22"/>
  <c r="CY150" i="22"/>
  <c r="CY66" i="22"/>
  <c r="CY128" i="22"/>
  <c r="CY69" i="22"/>
  <c r="CY130" i="22"/>
  <c r="CY126" i="22"/>
  <c r="CY61" i="22"/>
  <c r="CY148" i="22"/>
  <c r="CY117" i="22"/>
  <c r="CY70" i="22"/>
  <c r="CA113" i="22"/>
  <c r="CA111" i="22"/>
  <c r="CA102" i="22"/>
  <c r="CA112" i="22"/>
  <c r="CA93" i="22"/>
  <c r="CA147" i="22"/>
  <c r="CA97" i="22"/>
  <c r="CA77" i="22"/>
  <c r="CA142" i="22"/>
  <c r="CA75" i="22"/>
  <c r="CA76" i="22"/>
  <c r="CA120" i="22"/>
  <c r="CA132" i="22"/>
  <c r="CA71" i="22"/>
  <c r="CA149" i="22"/>
  <c r="CA81" i="22"/>
  <c r="CA109" i="22"/>
  <c r="CA48" i="22"/>
  <c r="CA85" i="22"/>
  <c r="CA79" i="22"/>
  <c r="CA68" i="22"/>
  <c r="CA94" i="22"/>
  <c r="CA65" i="22"/>
  <c r="CA124" i="22"/>
  <c r="CY76" i="22"/>
  <c r="CY82" i="22"/>
  <c r="CY139" i="22"/>
  <c r="CY103" i="22"/>
  <c r="CY134" i="22"/>
  <c r="CY84" i="22"/>
  <c r="CY98" i="22"/>
  <c r="CY77" i="22"/>
  <c r="CY80" i="22"/>
  <c r="CY149" i="22"/>
  <c r="CY64" i="22"/>
  <c r="CY56" i="22"/>
  <c r="CY131" i="22"/>
  <c r="CY97" i="22"/>
  <c r="CY137" i="22"/>
  <c r="CY125" i="22"/>
  <c r="CY54" i="22"/>
  <c r="CY127" i="22"/>
  <c r="CY140" i="22"/>
  <c r="CY136" i="22"/>
  <c r="CY47" i="22"/>
  <c r="CY109" i="22"/>
  <c r="CY144" i="22"/>
  <c r="CY52" i="22"/>
  <c r="CY108" i="22"/>
  <c r="CY129" i="22"/>
  <c r="CY99" i="22"/>
  <c r="CY151" i="22"/>
  <c r="CY86" i="22"/>
  <c r="CY104" i="22"/>
  <c r="CY95" i="22"/>
  <c r="CY74" i="22"/>
  <c r="CY107" i="22"/>
  <c r="CY83" i="22"/>
  <c r="M82" i="27"/>
  <c r="M64" i="27"/>
  <c r="M7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BG37" i="27"/>
  <c r="BG38" i="27"/>
  <c r="BG39" i="27"/>
  <c r="BG40" i="27"/>
  <c r="BG41" i="27"/>
  <c r="BG36"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BH30" i="27"/>
  <c r="BI30" i="27"/>
  <c r="BJ30" i="27"/>
  <c r="BK30" i="27"/>
  <c r="BL30" i="27"/>
  <c r="BM30" i="27"/>
  <c r="BN30" i="27"/>
  <c r="BO30" i="27"/>
  <c r="BP30" i="27"/>
  <c r="BQ30" i="27"/>
  <c r="BR30" i="27"/>
  <c r="BS30" i="27"/>
  <c r="BT30" i="27"/>
  <c r="BU30" i="27"/>
  <c r="BV30" i="27"/>
  <c r="BW30" i="27"/>
  <c r="BX30" i="27"/>
  <c r="BY30" i="27"/>
  <c r="BZ30" i="27"/>
  <c r="CA30" i="27"/>
  <c r="CB30" i="27"/>
  <c r="CC30" i="27"/>
  <c r="CD30" i="27"/>
  <c r="CE30" i="27"/>
  <c r="BH31" i="27"/>
  <c r="BI31" i="27"/>
  <c r="BJ31" i="27"/>
  <c r="BK31" i="27"/>
  <c r="BL31" i="27"/>
  <c r="BM31" i="27"/>
  <c r="BN31" i="27"/>
  <c r="BO31" i="27"/>
  <c r="BP31" i="27"/>
  <c r="BQ31" i="27"/>
  <c r="BR31" i="27"/>
  <c r="BS31" i="27"/>
  <c r="BT31" i="27"/>
  <c r="BU31" i="27"/>
  <c r="BV31" i="27"/>
  <c r="BW31" i="27"/>
  <c r="BX31" i="27"/>
  <c r="BY31" i="27"/>
  <c r="BZ31" i="27"/>
  <c r="CA31" i="27"/>
  <c r="CB31" i="27"/>
  <c r="CC31" i="27"/>
  <c r="CD31" i="27"/>
  <c r="CE31"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BG28" i="27"/>
  <c r="BG29" i="27"/>
  <c r="BG30" i="27"/>
  <c r="BG31" i="27"/>
  <c r="BG32" i="27"/>
  <c r="BG27"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BG19" i="27"/>
  <c r="BG20" i="27"/>
  <c r="BG21" i="27"/>
  <c r="BG22" i="27"/>
  <c r="BG23" i="27"/>
  <c r="BG18" i="27"/>
  <c r="BH13" i="27"/>
  <c r="BG13" i="27"/>
  <c r="E547" i="33" l="1"/>
  <c r="D3312" i="33"/>
  <c r="D3314" i="33" s="1"/>
  <c r="M792" i="33"/>
  <c r="E773" i="33"/>
  <c r="E774" i="33" s="1"/>
  <c r="L773" i="33"/>
  <c r="L774" i="33" s="1"/>
  <c r="J777" i="33"/>
  <c r="J784" i="33" s="1"/>
  <c r="D777" i="33"/>
  <c r="D784" i="33" s="1"/>
  <c r="E777" i="33"/>
  <c r="E784" i="33" s="1"/>
  <c r="L777" i="33"/>
  <c r="L784" i="33" s="1"/>
  <c r="I773" i="33"/>
  <c r="I774" i="33" s="1"/>
  <c r="D773" i="33"/>
  <c r="D774" i="33" s="1"/>
  <c r="F777" i="33"/>
  <c r="F784" i="33" s="1"/>
  <c r="G777" i="33"/>
  <c r="G784" i="33" s="1"/>
  <c r="K777" i="33"/>
  <c r="K784" i="33" s="1"/>
  <c r="K773" i="33"/>
  <c r="K774" i="33" s="1"/>
  <c r="H777" i="33"/>
  <c r="H784" i="33" s="1"/>
  <c r="M783" i="33"/>
  <c r="J773" i="33"/>
  <c r="J774" i="33" s="1"/>
  <c r="I777" i="33"/>
  <c r="I784" i="33" s="1"/>
  <c r="H773" i="33"/>
  <c r="H774" i="33" s="1"/>
  <c r="F773" i="33"/>
  <c r="F774" i="33" s="1"/>
  <c r="G773" i="33"/>
  <c r="G774" i="33" s="1"/>
  <c r="M782" i="33"/>
  <c r="M794" i="33"/>
  <c r="C29" i="33"/>
  <c r="M124" i="33"/>
  <c r="M136" i="33" s="1"/>
  <c r="M3718" i="33"/>
  <c r="H4040" i="33"/>
  <c r="H4042" i="33" s="1"/>
  <c r="C2690" i="33"/>
  <c r="M113" i="33"/>
  <c r="M130" i="33"/>
  <c r="M112" i="33"/>
  <c r="M131" i="33"/>
  <c r="E16" i="33"/>
  <c r="M528" i="33"/>
  <c r="J4228" i="33"/>
  <c r="G4144" i="33"/>
  <c r="G4146" i="33" s="1"/>
  <c r="M3344" i="33"/>
  <c r="E2896" i="33"/>
  <c r="E2898" i="33" s="1"/>
  <c r="I3364" i="33"/>
  <c r="I3366" i="33" s="1"/>
  <c r="M4176" i="33"/>
  <c r="F4228" i="33"/>
  <c r="K4228" i="33"/>
  <c r="G4228" i="33"/>
  <c r="I4228" i="33"/>
  <c r="D4228" i="33"/>
  <c r="D3728" i="33"/>
  <c r="D3730" i="33" s="1"/>
  <c r="M3510" i="33"/>
  <c r="H3156" i="33"/>
  <c r="H3158" i="33" s="1"/>
  <c r="D4196" i="33"/>
  <c r="D4198" i="33" s="1"/>
  <c r="M3770" i="33"/>
  <c r="G2844" i="33"/>
  <c r="D3104" i="33"/>
  <c r="D3106" i="33" s="1"/>
  <c r="H3884" i="33"/>
  <c r="H3886" i="33" s="1"/>
  <c r="D3624" i="33"/>
  <c r="D3626" i="33" s="1"/>
  <c r="D3416" i="33"/>
  <c r="D3418" i="33" s="1"/>
  <c r="G3832" i="33"/>
  <c r="G3834" i="33" s="1"/>
  <c r="J3988" i="33"/>
  <c r="J3990" i="33" s="1"/>
  <c r="H3416" i="33"/>
  <c r="H3418" i="33" s="1"/>
  <c r="M2990" i="33"/>
  <c r="D2948" i="33"/>
  <c r="D2950" i="33" s="1"/>
  <c r="G4040" i="33"/>
  <c r="G4042" i="33" s="1"/>
  <c r="M3916" i="33"/>
  <c r="L547" i="33"/>
  <c r="G2688" i="33"/>
  <c r="G3624" i="33"/>
  <c r="G3626" i="33" s="1"/>
  <c r="J3208" i="33"/>
  <c r="J3210" i="33" s="1"/>
  <c r="H2896" i="33"/>
  <c r="H2898" i="33" s="1"/>
  <c r="H4092" i="33"/>
  <c r="H4094" i="33" s="1"/>
  <c r="J4040" i="33"/>
  <c r="J4042" i="33" s="1"/>
  <c r="H3780" i="33"/>
  <c r="H3782" i="33" s="1"/>
  <c r="H3520" i="33"/>
  <c r="H3522" i="33" s="1"/>
  <c r="D3832" i="33"/>
  <c r="D3834" i="33" s="1"/>
  <c r="M3459" i="33"/>
  <c r="M4030" i="33"/>
  <c r="M2999" i="33"/>
  <c r="M3519" i="33"/>
  <c r="D3364" i="33"/>
  <c r="D3366" i="33" s="1"/>
  <c r="G3468" i="33"/>
  <c r="G3470" i="33" s="1"/>
  <c r="D3468" i="33"/>
  <c r="D3470" i="33" s="1"/>
  <c r="G3312" i="33"/>
  <c r="G3314" i="33" s="1"/>
  <c r="M4020" i="33"/>
  <c r="M3864" i="33"/>
  <c r="M3396" i="33"/>
  <c r="M2668" i="33"/>
  <c r="G3260" i="33"/>
  <c r="G3262" i="33" s="1"/>
  <c r="D4040" i="33"/>
  <c r="D4042" i="33" s="1"/>
  <c r="EN35" i="22"/>
  <c r="M3562" i="33"/>
  <c r="D3676" i="33"/>
  <c r="D3678" i="33" s="1"/>
  <c r="J3572" i="33"/>
  <c r="J3574" i="33" s="1"/>
  <c r="M3354" i="33"/>
  <c r="G3884" i="33"/>
  <c r="G3886" i="33" s="1"/>
  <c r="J4092" i="33"/>
  <c r="J4094" i="33" s="1"/>
  <c r="M3095" i="33"/>
  <c r="J3728" i="33"/>
  <c r="J3730" i="33" s="1"/>
  <c r="D3520" i="33"/>
  <c r="D3522" i="33" s="1"/>
  <c r="D3000" i="33"/>
  <c r="D3002" i="33" s="1"/>
  <c r="E2688" i="33"/>
  <c r="M4124" i="33"/>
  <c r="M3968" i="33"/>
  <c r="M3500" i="33"/>
  <c r="M2876" i="33"/>
  <c r="M3552" i="33"/>
  <c r="M3188" i="33"/>
  <c r="F2948" i="33"/>
  <c r="F2950" i="33" s="1"/>
  <c r="M3084" i="33"/>
  <c r="M3760" i="33"/>
  <c r="M3708" i="33"/>
  <c r="M3240" i="33"/>
  <c r="L3884" i="33"/>
  <c r="L3886" i="33" s="1"/>
  <c r="H3052" i="33"/>
  <c r="H3054" i="33" s="1"/>
  <c r="M3250" i="33"/>
  <c r="M3614" i="33"/>
  <c r="J3624" i="33"/>
  <c r="J3626" i="33" s="1"/>
  <c r="H3832" i="33"/>
  <c r="H3834" i="33" s="1"/>
  <c r="H3104" i="33"/>
  <c r="H3106" i="33" s="1"/>
  <c r="G3416" i="33"/>
  <c r="G3418" i="33" s="1"/>
  <c r="M3812" i="33"/>
  <c r="M3604" i="33"/>
  <c r="M2980" i="33"/>
  <c r="M3448" i="33"/>
  <c r="M3656" i="33"/>
  <c r="E4228" i="33"/>
  <c r="D288" i="33"/>
  <c r="D290" i="33" s="1"/>
  <c r="M2946" i="33"/>
  <c r="M3407" i="33"/>
  <c r="M4187" i="33"/>
  <c r="M3303" i="33"/>
  <c r="M4134" i="33"/>
  <c r="M143" i="34"/>
  <c r="E4092" i="33"/>
  <c r="E4094" i="33" s="1"/>
  <c r="L3260" i="33"/>
  <c r="L3262" i="33" s="1"/>
  <c r="M4194" i="33"/>
  <c r="M3032" i="33"/>
  <c r="E3312" i="33"/>
  <c r="E3314" i="33" s="1"/>
  <c r="M2928" i="33"/>
  <c r="M4072" i="33"/>
  <c r="M3292" i="33"/>
  <c r="M3136" i="33"/>
  <c r="M2772" i="33"/>
  <c r="M2824" i="33"/>
  <c r="F4144" i="33"/>
  <c r="F4146" i="33" s="1"/>
  <c r="F3208" i="33"/>
  <c r="F3210" i="33" s="1"/>
  <c r="M3978" i="33"/>
  <c r="EO35" i="22"/>
  <c r="EL53" i="22"/>
  <c r="F529" i="33"/>
  <c r="F530" i="33" s="1"/>
  <c r="E4196" i="33"/>
  <c r="E4198" i="33" s="1"/>
  <c r="F340" i="33"/>
  <c r="F342" i="33" s="1"/>
  <c r="E340" i="33"/>
  <c r="M339" i="33"/>
  <c r="D332" i="33"/>
  <c r="ER35" i="22"/>
  <c r="J321" i="33"/>
  <c r="J322" i="33" s="1"/>
  <c r="EP35" i="22"/>
  <c r="H321" i="33"/>
  <c r="H322" i="33" s="1"/>
  <c r="EQ35" i="22"/>
  <c r="I321" i="33"/>
  <c r="I322" i="33" s="1"/>
  <c r="ES35" i="22"/>
  <c r="K321" i="33"/>
  <c r="K322" i="33" s="1"/>
  <c r="I325" i="33"/>
  <c r="I332" i="33" s="1"/>
  <c r="H325" i="33"/>
  <c r="H332" i="33" s="1"/>
  <c r="M338" i="33"/>
  <c r="M340" i="33" s="1"/>
  <c r="EL35" i="22"/>
  <c r="D321" i="33"/>
  <c r="D322" i="33" s="1"/>
  <c r="EM35" i="22"/>
  <c r="E321" i="33"/>
  <c r="E322" i="33" s="1"/>
  <c r="ET35" i="22"/>
  <c r="L321" i="33"/>
  <c r="L322" i="33" s="1"/>
  <c r="C322" i="33"/>
  <c r="G325" i="33"/>
  <c r="G332" i="33" s="1"/>
  <c r="G342" i="33" s="1"/>
  <c r="F325" i="33"/>
  <c r="F332" i="33" s="1"/>
  <c r="D342" i="33"/>
  <c r="K325" i="33"/>
  <c r="K332" i="33" s="1"/>
  <c r="E325" i="33"/>
  <c r="E332" i="33" s="1"/>
  <c r="L325" i="33"/>
  <c r="L332" i="33" s="1"/>
  <c r="M3518" i="33"/>
  <c r="F3416" i="33"/>
  <c r="F3418" i="33" s="1"/>
  <c r="I3884" i="33"/>
  <c r="I3886" i="33" s="1"/>
  <c r="L4040" i="33"/>
  <c r="L4042" i="33" s="1"/>
  <c r="E3260" i="33"/>
  <c r="E3262" i="33" s="1"/>
  <c r="I3520" i="33"/>
  <c r="I3522" i="33" s="1"/>
  <c r="M3042" i="33"/>
  <c r="M2886" i="33"/>
  <c r="M3726" i="33"/>
  <c r="F3728" i="33"/>
  <c r="F3730" i="33" s="1"/>
  <c r="E3832" i="33"/>
  <c r="E3834" i="33" s="1"/>
  <c r="L3156" i="33"/>
  <c r="L3158" i="33" s="1"/>
  <c r="I3052" i="33"/>
  <c r="I3054" i="33" s="1"/>
  <c r="M2991" i="33"/>
  <c r="H4239" i="33"/>
  <c r="J4238" i="33"/>
  <c r="J4246" i="33"/>
  <c r="EQ53" i="22"/>
  <c r="L288" i="33"/>
  <c r="L290" i="33" s="1"/>
  <c r="I270" i="33"/>
  <c r="C1245" i="33"/>
  <c r="C1252" i="33" s="1"/>
  <c r="C888" i="33"/>
  <c r="F4239" i="33"/>
  <c r="H288" i="33"/>
  <c r="H290" i="33" s="1"/>
  <c r="M3623" i="33"/>
  <c r="EM53" i="22"/>
  <c r="I288" i="33"/>
  <c r="I290" i="33" s="1"/>
  <c r="K3624" i="33"/>
  <c r="K3626" i="33" s="1"/>
  <c r="K3936" i="33"/>
  <c r="K3938" i="33" s="1"/>
  <c r="L3936" i="33"/>
  <c r="L3938" i="33" s="1"/>
  <c r="E270" i="33"/>
  <c r="I3156" i="33"/>
  <c r="I3158" i="33" s="1"/>
  <c r="I3312" i="33"/>
  <c r="I3314" i="33" s="1"/>
  <c r="E3208" i="33"/>
  <c r="E3210" i="33" s="1"/>
  <c r="K3312" i="33"/>
  <c r="K3314" i="33" s="1"/>
  <c r="K3052" i="33"/>
  <c r="K3054" i="33" s="1"/>
  <c r="L2896" i="33"/>
  <c r="L2898" i="33" s="1"/>
  <c r="I3416" i="33"/>
  <c r="I3418" i="33" s="1"/>
  <c r="J3468" i="33"/>
  <c r="J3470" i="33" s="1"/>
  <c r="M2894" i="33"/>
  <c r="M3675" i="33"/>
  <c r="M3155" i="33"/>
  <c r="M3103" i="33"/>
  <c r="I4092" i="33"/>
  <c r="I4094" i="33" s="1"/>
  <c r="F3156" i="33"/>
  <c r="F3158" i="33" s="1"/>
  <c r="M3674" i="33"/>
  <c r="K4196" i="33"/>
  <c r="K4198" i="33" s="1"/>
  <c r="M3571" i="33"/>
  <c r="M4143" i="33"/>
  <c r="L3468" i="33"/>
  <c r="L3470" i="33" s="1"/>
  <c r="L2844" i="33"/>
  <c r="E3884" i="33"/>
  <c r="E3886" i="33" s="1"/>
  <c r="M3414" i="33"/>
  <c r="M3154" i="33"/>
  <c r="EN53" i="22"/>
  <c r="EK152" i="22"/>
  <c r="EK24" i="22" s="1"/>
  <c r="M539" i="33"/>
  <c r="M2835" i="33"/>
  <c r="M3311" i="33"/>
  <c r="G2792" i="33"/>
  <c r="G4239" i="33"/>
  <c r="DY24" i="22"/>
  <c r="F288" i="33"/>
  <c r="F290" i="33" s="1"/>
  <c r="J2688" i="33"/>
  <c r="J2690" i="33" s="1"/>
  <c r="K4040" i="33"/>
  <c r="K4042" i="33" s="1"/>
  <c r="K3416" i="33"/>
  <c r="K3418" i="33" s="1"/>
  <c r="ER53" i="22"/>
  <c r="C23" i="25"/>
  <c r="C65" i="25" s="1"/>
  <c r="M3983" i="33"/>
  <c r="M4090" i="33"/>
  <c r="M3362" i="33"/>
  <c r="M3778" i="33"/>
  <c r="M4038" i="33"/>
  <c r="M3310" i="33"/>
  <c r="H4243" i="33"/>
  <c r="J2881" i="33"/>
  <c r="J2888" i="33" s="1"/>
  <c r="M3671" i="33"/>
  <c r="K3104" i="33"/>
  <c r="K3106" i="33" s="1"/>
  <c r="M3779" i="33"/>
  <c r="M2947" i="33"/>
  <c r="L3000" i="33"/>
  <c r="L3002" i="33" s="1"/>
  <c r="M3258" i="33"/>
  <c r="M4142" i="33"/>
  <c r="M3102" i="33"/>
  <c r="M3567" i="33"/>
  <c r="M3206" i="33"/>
  <c r="M2895" i="33"/>
  <c r="M2938" i="33"/>
  <c r="K3609" i="33"/>
  <c r="K3616" i="33" s="1"/>
  <c r="I3780" i="33"/>
  <c r="I3782" i="33" s="1"/>
  <c r="M4031" i="33"/>
  <c r="M2939" i="33"/>
  <c r="M2887" i="33"/>
  <c r="M3467" i="33"/>
  <c r="H4196" i="33"/>
  <c r="H4198" i="33" s="1"/>
  <c r="K4092" i="33"/>
  <c r="K4094" i="33" s="1"/>
  <c r="M3823" i="33"/>
  <c r="M4082" i="33"/>
  <c r="M3302" i="33"/>
  <c r="M4091" i="33"/>
  <c r="D2773" i="33"/>
  <c r="D2774" i="33" s="1"/>
  <c r="D4238" i="33"/>
  <c r="M2790" i="33"/>
  <c r="M3363" i="33"/>
  <c r="I4196" i="33"/>
  <c r="I4198" i="33" s="1"/>
  <c r="L4144" i="33"/>
  <c r="L4146" i="33" s="1"/>
  <c r="M3563" i="33"/>
  <c r="M3771" i="33"/>
  <c r="M4083" i="33"/>
  <c r="M3199" i="33"/>
  <c r="M3355" i="33"/>
  <c r="M3667" i="33"/>
  <c r="M3511" i="33"/>
  <c r="M3927" i="33"/>
  <c r="M3875" i="33"/>
  <c r="M3147" i="33"/>
  <c r="M4135" i="33"/>
  <c r="M3719" i="33"/>
  <c r="M3415" i="33"/>
  <c r="M3883" i="33"/>
  <c r="I3676" i="33"/>
  <c r="I3678" i="33" s="1"/>
  <c r="E4144" i="33"/>
  <c r="E4146" i="33" s="1"/>
  <c r="H3572" i="33"/>
  <c r="H3574" i="33" s="1"/>
  <c r="I3728" i="33"/>
  <c r="I3730" i="33" s="1"/>
  <c r="L4092" i="33"/>
  <c r="L4094" i="33" s="1"/>
  <c r="M3979" i="33"/>
  <c r="M3926" i="33"/>
  <c r="M3666" i="33"/>
  <c r="M4186" i="33"/>
  <c r="M3406" i="33"/>
  <c r="M3822" i="33"/>
  <c r="M3874" i="33"/>
  <c r="M3198" i="33"/>
  <c r="M3094" i="33"/>
  <c r="M3458" i="33"/>
  <c r="M3259" i="33"/>
  <c r="M3050" i="33"/>
  <c r="H3141" i="33"/>
  <c r="H3148" i="33" s="1"/>
  <c r="G2881" i="33"/>
  <c r="G2888" i="33" s="1"/>
  <c r="I3141" i="33"/>
  <c r="I3148" i="33" s="1"/>
  <c r="K3728" i="33"/>
  <c r="K3730" i="33" s="1"/>
  <c r="M3570" i="33"/>
  <c r="M3622" i="33"/>
  <c r="M3882" i="33"/>
  <c r="E3988" i="33"/>
  <c r="E3990" i="33" s="1"/>
  <c r="H3676" i="33"/>
  <c r="H3678" i="33" s="1"/>
  <c r="M3935" i="33"/>
  <c r="M3051" i="33"/>
  <c r="M4195" i="33"/>
  <c r="K2721" i="33"/>
  <c r="D2881" i="33"/>
  <c r="D2888" i="33" s="1"/>
  <c r="E3505" i="33"/>
  <c r="E3512" i="33" s="1"/>
  <c r="L3089" i="33"/>
  <c r="L3096" i="33" s="1"/>
  <c r="F3713" i="33"/>
  <c r="F3720" i="33" s="1"/>
  <c r="M538" i="33"/>
  <c r="M3207" i="33"/>
  <c r="M3934" i="33"/>
  <c r="M2998" i="33"/>
  <c r="M3466" i="33"/>
  <c r="M3830" i="33"/>
  <c r="M3986" i="33"/>
  <c r="E3052" i="33"/>
  <c r="E3054" i="33" s="1"/>
  <c r="F3104" i="33"/>
  <c r="F3106" i="33" s="1"/>
  <c r="F3260" i="33"/>
  <c r="F3262" i="33" s="1"/>
  <c r="M3203" i="33"/>
  <c r="M3251" i="33"/>
  <c r="M3043" i="33"/>
  <c r="M3615" i="33"/>
  <c r="E3000" i="33"/>
  <c r="E3002" i="33" s="1"/>
  <c r="F4092" i="33"/>
  <c r="F4094" i="33" s="1"/>
  <c r="L3364" i="33"/>
  <c r="L3366" i="33" s="1"/>
  <c r="M4039" i="33"/>
  <c r="M3987" i="33"/>
  <c r="M3727" i="33"/>
  <c r="M3146" i="33"/>
  <c r="C3824" i="33"/>
  <c r="C3200" i="33"/>
  <c r="C3408" i="33"/>
  <c r="K2985" i="33"/>
  <c r="K2992" i="33" s="1"/>
  <c r="K3921" i="33"/>
  <c r="K3928" i="33" s="1"/>
  <c r="K3453" i="33"/>
  <c r="K3460" i="33" s="1"/>
  <c r="K4181" i="33"/>
  <c r="K4188" i="33" s="1"/>
  <c r="K3141" i="33"/>
  <c r="K3148" i="33" s="1"/>
  <c r="L3921" i="33"/>
  <c r="L3928" i="33" s="1"/>
  <c r="L3661" i="33"/>
  <c r="L3668" i="33" s="1"/>
  <c r="L2985" i="33"/>
  <c r="L2992" i="33" s="1"/>
  <c r="L4077" i="33"/>
  <c r="L4084" i="33" s="1"/>
  <c r="L3453" i="33"/>
  <c r="L3460" i="33" s="1"/>
  <c r="L3037" i="33"/>
  <c r="L3044" i="33" s="1"/>
  <c r="L3193" i="33"/>
  <c r="L3200" i="33" s="1"/>
  <c r="L3609" i="33"/>
  <c r="L3616" i="33" s="1"/>
  <c r="F4196" i="33"/>
  <c r="F4198" i="33" s="1"/>
  <c r="M3931" i="33"/>
  <c r="M2891" i="33"/>
  <c r="C3616" i="33"/>
  <c r="K4144" i="33"/>
  <c r="K4146" i="33" s="1"/>
  <c r="M3411" i="33"/>
  <c r="C3814" i="33"/>
  <c r="C3554" i="33"/>
  <c r="C4178" i="33"/>
  <c r="C3762" i="33"/>
  <c r="C4126" i="33"/>
  <c r="C3710" i="33"/>
  <c r="H3401" i="33"/>
  <c r="H3408" i="33" s="1"/>
  <c r="H3921" i="33"/>
  <c r="H3928" i="33" s="1"/>
  <c r="H3557" i="33"/>
  <c r="H3564" i="33" s="1"/>
  <c r="H4129" i="33"/>
  <c r="H4136" i="33" s="1"/>
  <c r="H3453" i="33"/>
  <c r="H3460" i="33" s="1"/>
  <c r="H4025" i="33"/>
  <c r="H4032" i="33" s="1"/>
  <c r="M3879" i="33"/>
  <c r="C3980" i="33"/>
  <c r="K3884" i="33"/>
  <c r="K3886" i="33" s="1"/>
  <c r="M3723" i="33"/>
  <c r="M2995" i="33"/>
  <c r="M3099" i="33"/>
  <c r="J3401" i="33"/>
  <c r="J3408" i="33" s="1"/>
  <c r="J3037" i="33"/>
  <c r="J3044" i="33" s="1"/>
  <c r="J4025" i="33"/>
  <c r="J4032" i="33" s="1"/>
  <c r="J3973" i="33"/>
  <c r="J3980" i="33" s="1"/>
  <c r="J3297" i="33"/>
  <c r="J3304" i="33" s="1"/>
  <c r="D3401" i="33"/>
  <c r="D3408" i="33" s="1"/>
  <c r="D3037" i="33"/>
  <c r="D3044" i="33" s="1"/>
  <c r="D3349" i="33"/>
  <c r="D3356" i="33" s="1"/>
  <c r="D3713" i="33"/>
  <c r="D3505" i="33"/>
  <c r="D3512" i="33" s="1"/>
  <c r="G3921" i="33"/>
  <c r="G3928" i="33" s="1"/>
  <c r="G3661" i="33"/>
  <c r="G3668" i="33" s="1"/>
  <c r="G3557" i="33"/>
  <c r="G3564" i="33" s="1"/>
  <c r="G4129" i="33"/>
  <c r="G4136" i="33" s="1"/>
  <c r="G4181" i="33"/>
  <c r="G4188" i="33" s="1"/>
  <c r="E3921" i="33"/>
  <c r="E3928" i="33" s="1"/>
  <c r="E2985" i="33"/>
  <c r="E2992" i="33" s="1"/>
  <c r="E3453" i="33"/>
  <c r="E3460" i="33" s="1"/>
  <c r="E3193" i="33"/>
  <c r="E3200" i="33" s="1"/>
  <c r="E2933" i="33"/>
  <c r="E2940" i="33" s="1"/>
  <c r="E3141" i="33"/>
  <c r="E3148" i="33" s="1"/>
  <c r="I3817" i="33"/>
  <c r="I3824" i="33" s="1"/>
  <c r="I3401" i="33"/>
  <c r="I3408" i="33" s="1"/>
  <c r="I4025" i="33"/>
  <c r="I4032" i="33" s="1"/>
  <c r="I4181" i="33"/>
  <c r="I4188" i="33" s="1"/>
  <c r="F3245" i="33"/>
  <c r="F3252" i="33" s="1"/>
  <c r="F3817" i="33"/>
  <c r="F3824" i="33" s="1"/>
  <c r="F3453" i="33"/>
  <c r="F3460" i="33" s="1"/>
  <c r="F3765" i="33"/>
  <c r="F3772" i="33" s="1"/>
  <c r="F3505" i="33"/>
  <c r="F3512" i="33" s="1"/>
  <c r="EL46" i="22"/>
  <c r="E4246" i="33"/>
  <c r="H3501" i="33"/>
  <c r="H3502" i="33" s="1"/>
  <c r="H3709" i="33"/>
  <c r="H3710" i="33" s="1"/>
  <c r="H3085" i="33"/>
  <c r="H3086" i="33" s="1"/>
  <c r="H2877" i="33"/>
  <c r="H2878" i="33" s="1"/>
  <c r="H3293" i="33"/>
  <c r="H3294" i="33" s="1"/>
  <c r="H3605" i="33"/>
  <c r="H3606" i="33" s="1"/>
  <c r="H3137" i="33"/>
  <c r="H3138" i="33" s="1"/>
  <c r="H3969" i="33"/>
  <c r="H3970" i="33" s="1"/>
  <c r="H4021" i="33"/>
  <c r="H4022" i="33" s="1"/>
  <c r="H2929" i="33"/>
  <c r="H2930" i="33" s="1"/>
  <c r="H3345" i="33"/>
  <c r="H3346" i="33" s="1"/>
  <c r="H4125" i="33"/>
  <c r="H4126" i="33" s="1"/>
  <c r="H4177" i="33"/>
  <c r="H4178" i="33" s="1"/>
  <c r="H3449" i="33"/>
  <c r="H3450" i="33" s="1"/>
  <c r="H3865" i="33"/>
  <c r="H3866" i="33" s="1"/>
  <c r="H3761" i="33"/>
  <c r="H3762" i="33" s="1"/>
  <c r="H3033" i="33"/>
  <c r="H3034" i="33" s="1"/>
  <c r="H3189" i="33"/>
  <c r="H3190" i="33" s="1"/>
  <c r="H3241" i="33"/>
  <c r="H3242" i="33" s="1"/>
  <c r="H3917" i="33"/>
  <c r="H3918" i="33" s="1"/>
  <c r="H3813" i="33"/>
  <c r="H3814" i="33" s="1"/>
  <c r="H2981" i="33"/>
  <c r="H2982" i="33" s="1"/>
  <c r="H4073" i="33"/>
  <c r="H4074" i="33" s="1"/>
  <c r="H3397" i="33"/>
  <c r="H3398" i="33" s="1"/>
  <c r="H3553" i="33"/>
  <c r="H3554" i="33" s="1"/>
  <c r="H3657" i="33"/>
  <c r="H3658" i="33" s="1"/>
  <c r="J3085" i="33"/>
  <c r="J3086" i="33" s="1"/>
  <c r="J2877" i="33"/>
  <c r="J2878" i="33" s="1"/>
  <c r="J3709" i="33"/>
  <c r="J3710" i="33" s="1"/>
  <c r="J3501" i="33"/>
  <c r="J3502" i="33" s="1"/>
  <c r="J3293" i="33"/>
  <c r="J3294" i="33" s="1"/>
  <c r="J3137" i="33"/>
  <c r="J3138" i="33" s="1"/>
  <c r="J2929" i="33"/>
  <c r="J2930" i="33" s="1"/>
  <c r="J3345" i="33"/>
  <c r="J3346" i="33" s="1"/>
  <c r="J3605" i="33"/>
  <c r="J3606" i="33" s="1"/>
  <c r="J4125" i="33"/>
  <c r="J4126" i="33" s="1"/>
  <c r="J3189" i="33"/>
  <c r="J3190" i="33" s="1"/>
  <c r="J4021" i="33"/>
  <c r="J4022" i="33" s="1"/>
  <c r="J3033" i="33"/>
  <c r="J3034" i="33" s="1"/>
  <c r="J3449" i="33"/>
  <c r="J3450" i="33" s="1"/>
  <c r="J3865" i="33"/>
  <c r="J3866" i="33" s="1"/>
  <c r="J3969" i="33"/>
  <c r="J3970" i="33" s="1"/>
  <c r="J3761" i="33"/>
  <c r="J3762" i="33" s="1"/>
  <c r="J4177" i="33"/>
  <c r="J4178" i="33" s="1"/>
  <c r="J3657" i="33"/>
  <c r="J3658" i="33" s="1"/>
  <c r="J3397" i="33"/>
  <c r="J3398" i="33" s="1"/>
  <c r="J3917" i="33"/>
  <c r="J3918" i="33" s="1"/>
  <c r="J2981" i="33"/>
  <c r="J2982" i="33" s="1"/>
  <c r="J3241" i="33"/>
  <c r="J3242" i="33" s="1"/>
  <c r="J3553" i="33"/>
  <c r="J3554" i="33" s="1"/>
  <c r="J4073" i="33"/>
  <c r="J4074" i="33" s="1"/>
  <c r="J3813" i="33"/>
  <c r="J3814" i="33" s="1"/>
  <c r="G2877" i="33"/>
  <c r="G2878" i="33" s="1"/>
  <c r="G3085" i="33"/>
  <c r="G3086" i="33" s="1"/>
  <c r="G3709" i="33"/>
  <c r="G3710" i="33" s="1"/>
  <c r="G3501" i="33"/>
  <c r="G3502" i="33" s="1"/>
  <c r="G3293" i="33"/>
  <c r="G3294" i="33" s="1"/>
  <c r="G3969" i="33"/>
  <c r="G3970" i="33" s="1"/>
  <c r="G3137" i="33"/>
  <c r="G3138" i="33" s="1"/>
  <c r="G3189" i="33"/>
  <c r="G3190" i="33" s="1"/>
  <c r="G4021" i="33"/>
  <c r="G4022" i="33" s="1"/>
  <c r="G4125" i="33"/>
  <c r="G4126" i="33" s="1"/>
  <c r="G3345" i="33"/>
  <c r="G3346" i="33" s="1"/>
  <c r="G3033" i="33"/>
  <c r="G3034" i="33" s="1"/>
  <c r="G3605" i="33"/>
  <c r="G3606" i="33" s="1"/>
  <c r="G4177" i="33"/>
  <c r="G4178" i="33" s="1"/>
  <c r="G2929" i="33"/>
  <c r="G2930" i="33" s="1"/>
  <c r="G3761" i="33"/>
  <c r="G3762" i="33" s="1"/>
  <c r="G3449" i="33"/>
  <c r="G3450" i="33" s="1"/>
  <c r="G3865" i="33"/>
  <c r="G3866" i="33" s="1"/>
  <c r="G3813" i="33"/>
  <c r="G3814" i="33" s="1"/>
  <c r="G2981" i="33"/>
  <c r="G2982" i="33" s="1"/>
  <c r="G3553" i="33"/>
  <c r="G3554" i="33" s="1"/>
  <c r="G3241" i="33"/>
  <c r="G3242" i="33" s="1"/>
  <c r="G3657" i="33"/>
  <c r="G3658" i="33" s="1"/>
  <c r="G4073" i="33"/>
  <c r="G4074" i="33" s="1"/>
  <c r="G3397" i="33"/>
  <c r="G3398" i="33" s="1"/>
  <c r="G3917" i="33"/>
  <c r="G3918" i="33" s="1"/>
  <c r="K3709" i="33"/>
  <c r="K3710" i="33" s="1"/>
  <c r="K3085" i="33"/>
  <c r="K3086" i="33" s="1"/>
  <c r="K2877" i="33"/>
  <c r="K2878" i="33" s="1"/>
  <c r="K3293" i="33"/>
  <c r="K3294" i="33" s="1"/>
  <c r="K3501" i="33"/>
  <c r="K3502" i="33" s="1"/>
  <c r="K4125" i="33"/>
  <c r="K4126" i="33" s="1"/>
  <c r="K2929" i="33"/>
  <c r="K2930" i="33" s="1"/>
  <c r="K3605" i="33"/>
  <c r="K3606" i="33" s="1"/>
  <c r="K3137" i="33"/>
  <c r="K3138" i="33" s="1"/>
  <c r="K3969" i="33"/>
  <c r="K3970" i="33" s="1"/>
  <c r="K4021" i="33"/>
  <c r="K4022" i="33" s="1"/>
  <c r="K3189" i="33"/>
  <c r="K3190" i="33" s="1"/>
  <c r="K3345" i="33"/>
  <c r="K3346" i="33" s="1"/>
  <c r="K4177" i="33"/>
  <c r="K4178" i="33" s="1"/>
  <c r="K3865" i="33"/>
  <c r="K3866" i="33" s="1"/>
  <c r="K3761" i="33"/>
  <c r="K3762" i="33" s="1"/>
  <c r="K3033" i="33"/>
  <c r="K3034" i="33" s="1"/>
  <c r="K3449" i="33"/>
  <c r="K3450" i="33" s="1"/>
  <c r="K3241" i="33"/>
  <c r="K3242" i="33" s="1"/>
  <c r="K3657" i="33"/>
  <c r="K3658" i="33" s="1"/>
  <c r="K4073" i="33"/>
  <c r="K4074" i="33" s="1"/>
  <c r="K3553" i="33"/>
  <c r="K3554" i="33" s="1"/>
  <c r="K3813" i="33"/>
  <c r="K3814" i="33" s="1"/>
  <c r="K3917" i="33"/>
  <c r="K3918" i="33" s="1"/>
  <c r="K2981" i="33"/>
  <c r="K2982" i="33" s="1"/>
  <c r="K3397" i="33"/>
  <c r="K3398" i="33" s="1"/>
  <c r="I3293" i="33"/>
  <c r="I3294" i="33" s="1"/>
  <c r="I3501" i="33"/>
  <c r="I3502" i="33" s="1"/>
  <c r="I3085" i="33"/>
  <c r="I3086" i="33" s="1"/>
  <c r="I2877" i="33"/>
  <c r="I2878" i="33" s="1"/>
  <c r="I3709" i="33"/>
  <c r="I3710" i="33" s="1"/>
  <c r="I3137" i="33"/>
  <c r="I3138" i="33" s="1"/>
  <c r="I3969" i="33"/>
  <c r="I3970" i="33" s="1"/>
  <c r="I3189" i="33"/>
  <c r="I3190" i="33" s="1"/>
  <c r="I4021" i="33"/>
  <c r="I4022" i="33" s="1"/>
  <c r="I3605" i="33"/>
  <c r="I3606" i="33" s="1"/>
  <c r="I4125" i="33"/>
  <c r="I4126" i="33" s="1"/>
  <c r="I3345" i="33"/>
  <c r="I3346" i="33" s="1"/>
  <c r="I3761" i="33"/>
  <c r="I3762" i="33" s="1"/>
  <c r="I3033" i="33"/>
  <c r="I3034" i="33" s="1"/>
  <c r="I3449" i="33"/>
  <c r="I3450" i="33" s="1"/>
  <c r="I4177" i="33"/>
  <c r="I4178" i="33" s="1"/>
  <c r="I3865" i="33"/>
  <c r="I3866" i="33" s="1"/>
  <c r="I2929" i="33"/>
  <c r="I2930" i="33" s="1"/>
  <c r="I3657" i="33"/>
  <c r="I3658" i="33" s="1"/>
  <c r="I2981" i="33"/>
  <c r="I2982" i="33" s="1"/>
  <c r="I3553" i="33"/>
  <c r="I3554" i="33" s="1"/>
  <c r="I3241" i="33"/>
  <c r="I3242" i="33" s="1"/>
  <c r="I4073" i="33"/>
  <c r="I4074" i="33" s="1"/>
  <c r="I3917" i="33"/>
  <c r="I3918" i="33" s="1"/>
  <c r="I3813" i="33"/>
  <c r="I3814" i="33" s="1"/>
  <c r="I3397" i="33"/>
  <c r="I3398" i="33" s="1"/>
  <c r="M2842" i="33"/>
  <c r="E3156" i="33"/>
  <c r="E3158" i="33" s="1"/>
  <c r="F3468" i="33"/>
  <c r="F3470" i="33" s="1"/>
  <c r="M3307" i="33"/>
  <c r="J3884" i="33"/>
  <c r="J3886" i="33" s="1"/>
  <c r="M3827" i="33"/>
  <c r="C3044" i="33"/>
  <c r="C3252" i="33"/>
  <c r="K3208" i="33"/>
  <c r="K3210" i="33" s="1"/>
  <c r="K3676" i="33"/>
  <c r="K3678" i="33" s="1"/>
  <c r="M4139" i="33"/>
  <c r="F3312" i="33"/>
  <c r="F3314" i="33" s="1"/>
  <c r="F3572" i="33"/>
  <c r="F3574" i="33" s="1"/>
  <c r="H3988" i="33"/>
  <c r="H3990" i="33" s="1"/>
  <c r="M3359" i="33"/>
  <c r="C3356" i="33"/>
  <c r="C4084" i="33"/>
  <c r="L3988" i="33"/>
  <c r="L3990" i="33" s="1"/>
  <c r="L3832" i="33"/>
  <c r="L3834" i="33" s="1"/>
  <c r="K4077" i="33"/>
  <c r="K4084" i="33" s="1"/>
  <c r="K3765" i="33"/>
  <c r="K3772" i="33" s="1"/>
  <c r="K3037" i="33"/>
  <c r="K3044" i="33" s="1"/>
  <c r="K2933" i="33"/>
  <c r="K2940" i="33" s="1"/>
  <c r="K3973" i="33"/>
  <c r="K3980" i="33" s="1"/>
  <c r="K3089" i="33"/>
  <c r="K3096" i="33" s="1"/>
  <c r="K3505" i="33"/>
  <c r="K3512" i="33" s="1"/>
  <c r="L3869" i="33"/>
  <c r="L3876" i="33" s="1"/>
  <c r="L4181" i="33"/>
  <c r="L4188" i="33" s="1"/>
  <c r="L4129" i="33"/>
  <c r="L4136" i="33" s="1"/>
  <c r="G3728" i="33"/>
  <c r="G3730" i="33" s="1"/>
  <c r="I3936" i="33"/>
  <c r="I3938" i="33" s="1"/>
  <c r="J3936" i="33"/>
  <c r="J3938" i="33" s="1"/>
  <c r="E3728" i="33"/>
  <c r="E3730" i="33" s="1"/>
  <c r="H3312" i="33"/>
  <c r="H3314" i="33" s="1"/>
  <c r="M3515" i="33"/>
  <c r="C4032" i="33"/>
  <c r="C3772" i="33"/>
  <c r="K3468" i="33"/>
  <c r="K3470" i="33" s="1"/>
  <c r="K3832" i="33"/>
  <c r="K3834" i="33" s="1"/>
  <c r="I3624" i="33"/>
  <c r="I3626" i="33" s="1"/>
  <c r="M2943" i="33"/>
  <c r="D4092" i="33"/>
  <c r="D4094" i="33" s="1"/>
  <c r="L3312" i="33"/>
  <c r="L3314" i="33" s="1"/>
  <c r="L2948" i="33"/>
  <c r="L2950" i="33" s="1"/>
  <c r="L3676" i="33"/>
  <c r="L3678" i="33" s="1"/>
  <c r="C3918" i="33"/>
  <c r="C3866" i="33"/>
  <c r="C4022" i="33"/>
  <c r="C3346" i="33"/>
  <c r="C3970" i="33"/>
  <c r="C2878" i="33"/>
  <c r="H4077" i="33"/>
  <c r="H4084" i="33" s="1"/>
  <c r="H2985" i="33"/>
  <c r="H2992" i="33" s="1"/>
  <c r="H3869" i="33"/>
  <c r="H3876" i="33" s="1"/>
  <c r="H3037" i="33"/>
  <c r="H3044" i="33" s="1"/>
  <c r="H2933" i="33"/>
  <c r="H2940" i="33" s="1"/>
  <c r="H2881" i="33"/>
  <c r="H2888" i="33" s="1"/>
  <c r="D3260" i="33"/>
  <c r="D3262" i="33" s="1"/>
  <c r="G2948" i="33"/>
  <c r="G2950" i="33" s="1"/>
  <c r="F3364" i="33"/>
  <c r="F3366" i="33" s="1"/>
  <c r="F3052" i="33"/>
  <c r="F3054" i="33" s="1"/>
  <c r="F3832" i="33"/>
  <c r="F3834" i="33" s="1"/>
  <c r="L3208" i="33"/>
  <c r="L3210" i="33" s="1"/>
  <c r="J3104" i="33"/>
  <c r="J3106" i="33" s="1"/>
  <c r="E3520" i="33"/>
  <c r="E3522" i="33" s="1"/>
  <c r="E3780" i="33"/>
  <c r="E3782" i="33" s="1"/>
  <c r="E3416" i="33"/>
  <c r="E3418" i="33" s="1"/>
  <c r="H3728" i="33"/>
  <c r="H3730" i="33" s="1"/>
  <c r="C4188" i="33"/>
  <c r="K3260" i="33"/>
  <c r="K3262" i="33" s="1"/>
  <c r="I3468" i="33"/>
  <c r="I3470" i="33" s="1"/>
  <c r="I3832" i="33"/>
  <c r="I3834" i="33" s="1"/>
  <c r="M4087" i="33"/>
  <c r="L3624" i="33"/>
  <c r="L3626" i="33" s="1"/>
  <c r="L3052" i="33"/>
  <c r="L3054" i="33" s="1"/>
  <c r="M3619" i="33"/>
  <c r="J3245" i="33"/>
  <c r="J3252" i="33" s="1"/>
  <c r="J4077" i="33"/>
  <c r="J4084" i="33" s="1"/>
  <c r="J3661" i="33"/>
  <c r="J3668" i="33" s="1"/>
  <c r="J3453" i="33"/>
  <c r="J3460" i="33" s="1"/>
  <c r="J3193" i="33"/>
  <c r="J3200" i="33" s="1"/>
  <c r="J3713" i="33"/>
  <c r="J3720" i="33" s="1"/>
  <c r="D3817" i="33"/>
  <c r="D3824" i="33" s="1"/>
  <c r="D3557" i="33"/>
  <c r="D3564" i="33" s="1"/>
  <c r="D3193" i="33"/>
  <c r="D3200" i="33" s="1"/>
  <c r="D3141" i="33"/>
  <c r="D3148" i="33" s="1"/>
  <c r="D3973" i="33"/>
  <c r="D3980" i="33" s="1"/>
  <c r="D3297" i="33"/>
  <c r="D3304" i="33" s="1"/>
  <c r="G3817" i="33"/>
  <c r="G3824" i="33" s="1"/>
  <c r="G3401" i="33"/>
  <c r="G3408" i="33" s="1"/>
  <c r="G2985" i="33"/>
  <c r="G2992" i="33" s="1"/>
  <c r="G3037" i="33"/>
  <c r="G3044" i="33" s="1"/>
  <c r="G3869" i="33"/>
  <c r="G3876" i="33" s="1"/>
  <c r="G3765" i="33"/>
  <c r="G3772" i="33" s="1"/>
  <c r="G4025" i="33"/>
  <c r="G4032" i="33" s="1"/>
  <c r="G3193" i="33"/>
  <c r="G3200" i="33" s="1"/>
  <c r="E3661" i="33"/>
  <c r="E3668" i="33" s="1"/>
  <c r="E3817" i="33"/>
  <c r="E3824" i="33" s="1"/>
  <c r="E3037" i="33"/>
  <c r="E3044" i="33" s="1"/>
  <c r="E4025" i="33"/>
  <c r="E4032" i="33" s="1"/>
  <c r="E3609" i="33"/>
  <c r="E3616" i="33" s="1"/>
  <c r="I3557" i="33"/>
  <c r="I3564" i="33" s="1"/>
  <c r="I3245" i="33"/>
  <c r="I3252" i="33" s="1"/>
  <c r="I4077" i="33"/>
  <c r="I4084" i="33" s="1"/>
  <c r="I3453" i="33"/>
  <c r="I3460" i="33" s="1"/>
  <c r="I3765" i="33"/>
  <c r="I3772" i="33" s="1"/>
  <c r="I3349" i="33"/>
  <c r="I3356" i="33" s="1"/>
  <c r="I3609" i="33"/>
  <c r="I3616" i="33" s="1"/>
  <c r="I3297" i="33"/>
  <c r="I3304" i="33" s="1"/>
  <c r="I3713" i="33"/>
  <c r="I3720" i="33" s="1"/>
  <c r="F3401" i="33"/>
  <c r="F3408" i="33" s="1"/>
  <c r="F3921" i="33"/>
  <c r="F3928" i="33" s="1"/>
  <c r="F4181" i="33"/>
  <c r="F4188" i="33" s="1"/>
  <c r="F3193" i="33"/>
  <c r="F3200" i="33" s="1"/>
  <c r="F3973" i="33"/>
  <c r="F3980" i="33" s="1"/>
  <c r="F4129" i="33"/>
  <c r="F4136" i="33" s="1"/>
  <c r="F3609" i="33"/>
  <c r="F3616" i="33" s="1"/>
  <c r="F2881" i="33"/>
  <c r="F2888" i="33" s="1"/>
  <c r="G4243" i="33"/>
  <c r="EL34" i="22"/>
  <c r="D3085" i="33"/>
  <c r="D3086" i="33" s="1"/>
  <c r="D2877" i="33"/>
  <c r="D2878" i="33" s="1"/>
  <c r="D3709" i="33"/>
  <c r="D3710" i="33" s="1"/>
  <c r="D3293" i="33"/>
  <c r="D3294" i="33" s="1"/>
  <c r="D3501" i="33"/>
  <c r="D3605" i="33"/>
  <c r="D3606" i="33" s="1"/>
  <c r="D3345" i="33"/>
  <c r="D3346" i="33" s="1"/>
  <c r="D3137" i="33"/>
  <c r="D3138" i="33" s="1"/>
  <c r="D4021" i="33"/>
  <c r="D4022" i="33" s="1"/>
  <c r="D4125" i="33"/>
  <c r="D4126" i="33" s="1"/>
  <c r="D3189" i="33"/>
  <c r="D3190" i="33" s="1"/>
  <c r="D2929" i="33"/>
  <c r="D2930" i="33" s="1"/>
  <c r="D3761" i="33"/>
  <c r="D3762" i="33" s="1"/>
  <c r="D4177" i="33"/>
  <c r="D4178" i="33" s="1"/>
  <c r="D3449" i="33"/>
  <c r="D3450" i="33" s="1"/>
  <c r="D3865" i="33"/>
  <c r="D3866" i="33" s="1"/>
  <c r="D3969" i="33"/>
  <c r="D3970" i="33" s="1"/>
  <c r="D3033" i="33"/>
  <c r="D3034" i="33" s="1"/>
  <c r="D2981" i="33"/>
  <c r="D2982" i="33" s="1"/>
  <c r="D3241" i="33"/>
  <c r="D3242" i="33" s="1"/>
  <c r="D3657" i="33"/>
  <c r="D3658" i="33" s="1"/>
  <c r="D3917" i="33"/>
  <c r="D3918" i="33" s="1"/>
  <c r="D3397" i="33"/>
  <c r="D3398" i="33" s="1"/>
  <c r="D4073" i="33"/>
  <c r="D4074" i="33" s="1"/>
  <c r="D3553" i="33"/>
  <c r="D3554" i="33" s="1"/>
  <c r="D3813" i="33"/>
  <c r="D3814" i="33" s="1"/>
  <c r="EM34" i="22"/>
  <c r="E3293" i="33"/>
  <c r="E3294" i="33" s="1"/>
  <c r="E3085" i="33"/>
  <c r="E3086" i="33" s="1"/>
  <c r="E2877" i="33"/>
  <c r="E2878" i="33" s="1"/>
  <c r="E3709" i="33"/>
  <c r="E3710" i="33" s="1"/>
  <c r="E3501" i="33"/>
  <c r="E3502" i="33" s="1"/>
  <c r="E4125" i="33"/>
  <c r="E4126" i="33" s="1"/>
  <c r="E2929" i="33"/>
  <c r="E2930" i="33" s="1"/>
  <c r="E3137" i="33"/>
  <c r="E3138" i="33" s="1"/>
  <c r="E3345" i="33"/>
  <c r="E3346" i="33" s="1"/>
  <c r="E3969" i="33"/>
  <c r="E3970" i="33" s="1"/>
  <c r="E3189" i="33"/>
  <c r="E3190" i="33" s="1"/>
  <c r="E4021" i="33"/>
  <c r="E4022" i="33" s="1"/>
  <c r="E3033" i="33"/>
  <c r="E3034" i="33" s="1"/>
  <c r="E4177" i="33"/>
  <c r="E4178" i="33" s="1"/>
  <c r="E3605" i="33"/>
  <c r="E3606" i="33" s="1"/>
  <c r="E3761" i="33"/>
  <c r="E3762" i="33" s="1"/>
  <c r="E3449" i="33"/>
  <c r="E3450" i="33" s="1"/>
  <c r="E3865" i="33"/>
  <c r="E3866" i="33" s="1"/>
  <c r="E3553" i="33"/>
  <c r="E3554" i="33" s="1"/>
  <c r="E4073" i="33"/>
  <c r="E4074" i="33" s="1"/>
  <c r="E3241" i="33"/>
  <c r="E3242" i="33" s="1"/>
  <c r="E3397" i="33"/>
  <c r="E3398" i="33" s="1"/>
  <c r="E3917" i="33"/>
  <c r="E3918" i="33" s="1"/>
  <c r="E2981" i="33"/>
  <c r="E2982" i="33" s="1"/>
  <c r="E3657" i="33"/>
  <c r="E3658" i="33" s="1"/>
  <c r="E3813" i="33"/>
  <c r="E3814" i="33" s="1"/>
  <c r="L2877" i="33"/>
  <c r="L2878" i="33" s="1"/>
  <c r="L3085" i="33"/>
  <c r="L3086" i="33" s="1"/>
  <c r="L3709" i="33"/>
  <c r="L3710" i="33" s="1"/>
  <c r="L3293" i="33"/>
  <c r="L3294" i="33" s="1"/>
  <c r="L3501" i="33"/>
  <c r="L3502" i="33" s="1"/>
  <c r="L3137" i="33"/>
  <c r="L3138" i="33" s="1"/>
  <c r="L3969" i="33"/>
  <c r="L3970" i="33" s="1"/>
  <c r="L4125" i="33"/>
  <c r="L4126" i="33" s="1"/>
  <c r="L3189" i="33"/>
  <c r="L3190" i="33" s="1"/>
  <c r="L2929" i="33"/>
  <c r="L2930" i="33" s="1"/>
  <c r="L3761" i="33"/>
  <c r="L3762" i="33" s="1"/>
  <c r="L3605" i="33"/>
  <c r="L3606" i="33" s="1"/>
  <c r="L4021" i="33"/>
  <c r="L4022" i="33" s="1"/>
  <c r="L3033" i="33"/>
  <c r="L3034" i="33" s="1"/>
  <c r="L3449" i="33"/>
  <c r="L3450" i="33" s="1"/>
  <c r="L3345" i="33"/>
  <c r="L3346" i="33" s="1"/>
  <c r="L4177" i="33"/>
  <c r="L4178" i="33" s="1"/>
  <c r="L3865" i="33"/>
  <c r="L3866" i="33" s="1"/>
  <c r="L2981" i="33"/>
  <c r="L2982" i="33" s="1"/>
  <c r="L3657" i="33"/>
  <c r="L3658" i="33" s="1"/>
  <c r="L4073" i="33"/>
  <c r="L4074" i="33" s="1"/>
  <c r="L3813" i="33"/>
  <c r="L3814" i="33" s="1"/>
  <c r="L3397" i="33"/>
  <c r="L3398" i="33" s="1"/>
  <c r="L3553" i="33"/>
  <c r="L3554" i="33" s="1"/>
  <c r="L3241" i="33"/>
  <c r="L3242" i="33" s="1"/>
  <c r="L3917" i="33"/>
  <c r="L3918" i="33" s="1"/>
  <c r="F3085" i="33"/>
  <c r="F3086" i="33" s="1"/>
  <c r="F2877" i="33"/>
  <c r="F2878" i="33" s="1"/>
  <c r="F3709" i="33"/>
  <c r="F3710" i="33" s="1"/>
  <c r="F3293" i="33"/>
  <c r="F3294" i="33" s="1"/>
  <c r="F3501" i="33"/>
  <c r="F3502" i="33" s="1"/>
  <c r="F3605" i="33"/>
  <c r="F3606" i="33" s="1"/>
  <c r="F3137" i="33"/>
  <c r="F3138" i="33" s="1"/>
  <c r="F3969" i="33"/>
  <c r="F3970" i="33" s="1"/>
  <c r="F4021" i="33"/>
  <c r="F4022" i="33" s="1"/>
  <c r="F2929" i="33"/>
  <c r="F2930" i="33" s="1"/>
  <c r="F3345" i="33"/>
  <c r="F3346" i="33" s="1"/>
  <c r="F4125" i="33"/>
  <c r="F4126" i="33" s="1"/>
  <c r="F3761" i="33"/>
  <c r="F3762" i="33" s="1"/>
  <c r="F3033" i="33"/>
  <c r="F3034" i="33" s="1"/>
  <c r="F3449" i="33"/>
  <c r="F3450" i="33" s="1"/>
  <c r="F3865" i="33"/>
  <c r="F3866" i="33" s="1"/>
  <c r="F4177" i="33"/>
  <c r="F4178" i="33" s="1"/>
  <c r="F3189" i="33"/>
  <c r="F3190" i="33" s="1"/>
  <c r="F4073" i="33"/>
  <c r="F4074" i="33" s="1"/>
  <c r="F3397" i="33"/>
  <c r="F3398" i="33" s="1"/>
  <c r="F3813" i="33"/>
  <c r="F3814" i="33" s="1"/>
  <c r="F3917" i="33"/>
  <c r="F3918" i="33" s="1"/>
  <c r="F2981" i="33"/>
  <c r="F2982" i="33" s="1"/>
  <c r="F3553" i="33"/>
  <c r="F3554" i="33" s="1"/>
  <c r="F3241" i="33"/>
  <c r="F3242" i="33" s="1"/>
  <c r="F3657" i="33"/>
  <c r="F3658" i="33" s="1"/>
  <c r="E4040" i="33"/>
  <c r="E4042" i="33" s="1"/>
  <c r="F3988" i="33"/>
  <c r="F3990" i="33" s="1"/>
  <c r="I3260" i="33"/>
  <c r="I3262" i="33" s="1"/>
  <c r="H3468" i="33"/>
  <c r="H3470" i="33" s="1"/>
  <c r="C3096" i="33"/>
  <c r="C3460" i="33"/>
  <c r="C3668" i="33"/>
  <c r="I3572" i="33"/>
  <c r="I3574" i="33" s="1"/>
  <c r="M4191" i="33"/>
  <c r="M4196" i="33" s="1"/>
  <c r="E3468" i="33"/>
  <c r="E3470" i="33" s="1"/>
  <c r="M3151" i="33"/>
  <c r="M3156" i="33" s="1"/>
  <c r="I2896" i="33"/>
  <c r="I2898" i="33" s="1"/>
  <c r="J3000" i="33"/>
  <c r="J3002" i="33" s="1"/>
  <c r="M3255" i="33"/>
  <c r="M3260" i="33" s="1"/>
  <c r="C3564" i="33"/>
  <c r="K3780" i="33"/>
  <c r="K3782" i="33" s="1"/>
  <c r="K3572" i="33"/>
  <c r="K3574" i="33" s="1"/>
  <c r="L3104" i="33"/>
  <c r="L3106" i="33" s="1"/>
  <c r="M4035" i="33"/>
  <c r="K3817" i="33"/>
  <c r="K3824" i="33" s="1"/>
  <c r="K3245" i="33"/>
  <c r="K3252" i="33" s="1"/>
  <c r="K3661" i="33"/>
  <c r="K3668" i="33" s="1"/>
  <c r="K3349" i="33"/>
  <c r="K3356" i="33" s="1"/>
  <c r="K3869" i="33"/>
  <c r="K3876" i="33" s="1"/>
  <c r="K3193" i="33"/>
  <c r="K3200" i="33" s="1"/>
  <c r="K3297" i="33"/>
  <c r="K3304" i="33" s="1"/>
  <c r="L3401" i="33"/>
  <c r="L3408" i="33" s="1"/>
  <c r="L3245" i="33"/>
  <c r="L3252" i="33" s="1"/>
  <c r="L3817" i="33"/>
  <c r="L3824" i="33" s="1"/>
  <c r="L3765" i="33"/>
  <c r="L3772" i="33" s="1"/>
  <c r="L3349" i="33"/>
  <c r="L3356" i="33" s="1"/>
  <c r="L3973" i="33"/>
  <c r="L3980" i="33" s="1"/>
  <c r="L3505" i="33"/>
  <c r="L3512" i="33" s="1"/>
  <c r="L3297" i="33"/>
  <c r="L3304" i="33" s="1"/>
  <c r="L2881" i="33"/>
  <c r="L2888" i="33" s="1"/>
  <c r="F2896" i="33"/>
  <c r="F2898" i="33" s="1"/>
  <c r="F4040" i="33"/>
  <c r="F4042" i="33" s="1"/>
  <c r="F3780" i="33"/>
  <c r="F3782" i="33" s="1"/>
  <c r="F3676" i="33"/>
  <c r="F3678" i="33" s="1"/>
  <c r="M3775" i="33"/>
  <c r="J3052" i="33"/>
  <c r="J3054" i="33" s="1"/>
  <c r="C2888" i="33"/>
  <c r="C3148" i="33"/>
  <c r="C3876" i="33"/>
  <c r="K3364" i="33"/>
  <c r="K3366" i="33" s="1"/>
  <c r="I3104" i="33"/>
  <c r="I3106" i="33" s="1"/>
  <c r="D3208" i="33"/>
  <c r="D3210" i="33" s="1"/>
  <c r="L3728" i="33"/>
  <c r="L3730" i="33" s="1"/>
  <c r="L4196" i="33"/>
  <c r="L4198" i="33" s="1"/>
  <c r="L3572" i="33"/>
  <c r="L3574" i="33" s="1"/>
  <c r="C3398" i="33"/>
  <c r="C3658" i="33"/>
  <c r="C3450" i="33"/>
  <c r="C3034" i="33"/>
  <c r="C3138" i="33"/>
  <c r="C3606" i="33"/>
  <c r="C3294" i="33"/>
  <c r="H4181" i="33"/>
  <c r="H4188" i="33" s="1"/>
  <c r="H3349" i="33"/>
  <c r="H3356" i="33" s="1"/>
  <c r="H3193" i="33"/>
  <c r="H3200" i="33" s="1"/>
  <c r="H3609" i="33"/>
  <c r="H3616" i="33" s="1"/>
  <c r="H3089" i="33"/>
  <c r="H3096" i="33" s="1"/>
  <c r="H3297" i="33"/>
  <c r="H3304" i="33" s="1"/>
  <c r="E3104" i="33"/>
  <c r="E3106" i="33" s="1"/>
  <c r="F3520" i="33"/>
  <c r="F3522" i="33" s="1"/>
  <c r="I2948" i="33"/>
  <c r="I2950" i="33" s="1"/>
  <c r="J4144" i="33"/>
  <c r="J4146" i="33" s="1"/>
  <c r="H3208" i="33"/>
  <c r="H3210" i="33" s="1"/>
  <c r="K3520" i="33"/>
  <c r="K3522" i="33" s="1"/>
  <c r="K2948" i="33"/>
  <c r="K2950" i="33" s="1"/>
  <c r="I3988" i="33"/>
  <c r="I3990" i="33" s="1"/>
  <c r="L3520" i="33"/>
  <c r="L3522" i="33" s="1"/>
  <c r="L3416" i="33"/>
  <c r="L3418" i="33" s="1"/>
  <c r="J3557" i="33"/>
  <c r="J3564" i="33" s="1"/>
  <c r="J2985" i="33"/>
  <c r="J2992" i="33" s="1"/>
  <c r="J3869" i="33"/>
  <c r="J3876" i="33" s="1"/>
  <c r="J4181" i="33"/>
  <c r="J4188" i="33" s="1"/>
  <c r="J3349" i="33"/>
  <c r="J3356" i="33" s="1"/>
  <c r="J4129" i="33"/>
  <c r="J4136" i="33" s="1"/>
  <c r="J3609" i="33"/>
  <c r="J3616" i="33" s="1"/>
  <c r="D3661" i="33"/>
  <c r="D3668" i="33" s="1"/>
  <c r="D2985" i="33"/>
  <c r="D2992" i="33" s="1"/>
  <c r="D3765" i="33"/>
  <c r="D3772" i="33" s="1"/>
  <c r="D4129" i="33"/>
  <c r="D4136" i="33" s="1"/>
  <c r="D2933" i="33"/>
  <c r="D2940" i="33" s="1"/>
  <c r="G3245" i="33"/>
  <c r="G3252" i="33" s="1"/>
  <c r="G3349" i="33"/>
  <c r="G3356" i="33" s="1"/>
  <c r="G3453" i="33"/>
  <c r="G3460" i="33" s="1"/>
  <c r="G2933" i="33"/>
  <c r="G2940" i="33" s="1"/>
  <c r="G3141" i="33"/>
  <c r="G3148" i="33" s="1"/>
  <c r="G3973" i="33"/>
  <c r="G3980" i="33" s="1"/>
  <c r="G3505" i="33"/>
  <c r="G3512" i="33" s="1"/>
  <c r="E3245" i="33"/>
  <c r="E3252" i="33" s="1"/>
  <c r="E3557" i="33"/>
  <c r="E3564" i="33" s="1"/>
  <c r="E3765" i="33"/>
  <c r="E3772" i="33" s="1"/>
  <c r="E3349" i="33"/>
  <c r="E3356" i="33" s="1"/>
  <c r="E2881" i="33"/>
  <c r="E2888" i="33" s="1"/>
  <c r="E3713" i="33"/>
  <c r="E3720" i="33" s="1"/>
  <c r="I3037" i="33"/>
  <c r="I3044" i="33" s="1"/>
  <c r="I2985" i="33"/>
  <c r="I2992" i="33" s="1"/>
  <c r="I2933" i="33"/>
  <c r="I2940" i="33" s="1"/>
  <c r="I4129" i="33"/>
  <c r="I4136" i="33" s="1"/>
  <c r="F4077" i="33"/>
  <c r="F4084" i="33" s="1"/>
  <c r="F3557" i="33"/>
  <c r="F3564" i="33" s="1"/>
  <c r="F3037" i="33"/>
  <c r="F3044" i="33" s="1"/>
  <c r="F3869" i="33"/>
  <c r="F3876" i="33" s="1"/>
  <c r="F3141" i="33"/>
  <c r="F3148" i="33" s="1"/>
  <c r="F3089" i="33"/>
  <c r="F3096" i="33" s="1"/>
  <c r="M2679" i="33"/>
  <c r="M2782" i="33"/>
  <c r="M2783" i="33"/>
  <c r="L2792" i="33"/>
  <c r="L2794" i="33" s="1"/>
  <c r="F3000" i="33"/>
  <c r="F3002" i="33" s="1"/>
  <c r="C3304" i="33"/>
  <c r="C4136" i="33"/>
  <c r="I4144" i="33"/>
  <c r="I4146" i="33" s="1"/>
  <c r="F3936" i="33"/>
  <c r="F3938" i="33" s="1"/>
  <c r="E3936" i="33"/>
  <c r="E3938" i="33" s="1"/>
  <c r="C2992" i="33"/>
  <c r="K3988" i="33"/>
  <c r="K3990" i="33" s="1"/>
  <c r="K3401" i="33"/>
  <c r="K3408" i="33" s="1"/>
  <c r="K3557" i="33"/>
  <c r="K3564" i="33" s="1"/>
  <c r="K4025" i="33"/>
  <c r="K4032" i="33" s="1"/>
  <c r="K4129" i="33"/>
  <c r="K4136" i="33" s="1"/>
  <c r="K3713" i="33"/>
  <c r="K3720" i="33" s="1"/>
  <c r="K2881" i="33"/>
  <c r="K2888" i="33" s="1"/>
  <c r="L3557" i="33"/>
  <c r="L3564" i="33" s="1"/>
  <c r="L2933" i="33"/>
  <c r="L2940" i="33" s="1"/>
  <c r="L4025" i="33"/>
  <c r="L4032" i="33" s="1"/>
  <c r="L3141" i="33"/>
  <c r="L3148" i="33" s="1"/>
  <c r="L3713" i="33"/>
  <c r="L3720" i="33" s="1"/>
  <c r="E3364" i="33"/>
  <c r="E3366" i="33" s="1"/>
  <c r="L3780" i="33"/>
  <c r="L3782" i="33" s="1"/>
  <c r="E3572" i="33"/>
  <c r="E3574" i="33" s="1"/>
  <c r="C3512" i="33"/>
  <c r="K2896" i="33"/>
  <c r="K2898" i="33" s="1"/>
  <c r="K3000" i="33"/>
  <c r="K3002" i="33" s="1"/>
  <c r="C4074" i="33"/>
  <c r="C3242" i="33"/>
  <c r="C2982" i="33"/>
  <c r="C3190" i="33"/>
  <c r="C2930" i="33"/>
  <c r="C3086" i="33"/>
  <c r="H3817" i="33"/>
  <c r="H3824" i="33" s="1"/>
  <c r="H3245" i="33"/>
  <c r="H3252" i="33" s="1"/>
  <c r="H3661" i="33"/>
  <c r="H3668" i="33" s="1"/>
  <c r="H3973" i="33"/>
  <c r="H3980" i="33" s="1"/>
  <c r="H3765" i="33"/>
  <c r="H3772" i="33" s="1"/>
  <c r="H3713" i="33"/>
  <c r="H3720" i="33" s="1"/>
  <c r="H3505" i="33"/>
  <c r="H3512" i="33" s="1"/>
  <c r="E3624" i="33"/>
  <c r="E3626" i="33" s="1"/>
  <c r="F3624" i="33"/>
  <c r="F3626" i="33" s="1"/>
  <c r="F3884" i="33"/>
  <c r="F3886" i="33" s="1"/>
  <c r="I3208" i="33"/>
  <c r="I3210" i="33" s="1"/>
  <c r="J3156" i="33"/>
  <c r="J3158" i="33" s="1"/>
  <c r="E2948" i="33"/>
  <c r="E2950" i="33" s="1"/>
  <c r="E3676" i="33"/>
  <c r="E3678" i="33" s="1"/>
  <c r="M3463" i="33"/>
  <c r="H3000" i="33"/>
  <c r="H3002" i="33" s="1"/>
  <c r="C2940" i="33"/>
  <c r="C3928" i="33"/>
  <c r="K3156" i="33"/>
  <c r="K3158" i="33" s="1"/>
  <c r="I4040" i="33"/>
  <c r="I4042" i="33" s="1"/>
  <c r="I3000" i="33"/>
  <c r="I3002" i="33" s="1"/>
  <c r="M3047" i="33"/>
  <c r="J3817" i="33"/>
  <c r="J3824" i="33" s="1"/>
  <c r="J3921" i="33"/>
  <c r="J3928" i="33" s="1"/>
  <c r="J3765" i="33"/>
  <c r="J3772" i="33" s="1"/>
  <c r="J2933" i="33"/>
  <c r="J2940" i="33" s="1"/>
  <c r="J3141" i="33"/>
  <c r="J3148" i="33" s="1"/>
  <c r="J3505" i="33"/>
  <c r="J3512" i="33" s="1"/>
  <c r="J3089" i="33"/>
  <c r="J3096" i="33" s="1"/>
  <c r="D4077" i="33"/>
  <c r="D4084" i="33" s="1"/>
  <c r="D3869" i="33"/>
  <c r="D3876" i="33" s="1"/>
  <c r="D3245" i="33"/>
  <c r="D3252" i="33" s="1"/>
  <c r="D3921" i="33"/>
  <c r="D3928" i="33" s="1"/>
  <c r="D3453" i="33"/>
  <c r="D3460" i="33" s="1"/>
  <c r="D4181" i="33"/>
  <c r="D4188" i="33" s="1"/>
  <c r="D3609" i="33"/>
  <c r="D3616" i="33" s="1"/>
  <c r="D4025" i="33"/>
  <c r="D4032" i="33" s="1"/>
  <c r="D3089" i="33"/>
  <c r="D3096" i="33" s="1"/>
  <c r="G4077" i="33"/>
  <c r="G4084" i="33" s="1"/>
  <c r="G3609" i="33"/>
  <c r="G3616" i="33" s="1"/>
  <c r="G3297" i="33"/>
  <c r="G3304" i="33" s="1"/>
  <c r="G3713" i="33"/>
  <c r="G3720" i="33" s="1"/>
  <c r="G3089" i="33"/>
  <c r="G3096" i="33" s="1"/>
  <c r="E4077" i="33"/>
  <c r="E4084" i="33" s="1"/>
  <c r="E3401" i="33"/>
  <c r="E3408" i="33" s="1"/>
  <c r="E4181" i="33"/>
  <c r="E4188" i="33" s="1"/>
  <c r="E3869" i="33"/>
  <c r="E3876" i="33" s="1"/>
  <c r="E4129" i="33"/>
  <c r="E4136" i="33" s="1"/>
  <c r="E3973" i="33"/>
  <c r="E3980" i="33" s="1"/>
  <c r="E3089" i="33"/>
  <c r="E3096" i="33" s="1"/>
  <c r="E3297" i="33"/>
  <c r="E3304" i="33" s="1"/>
  <c r="I3921" i="33"/>
  <c r="I3928" i="33" s="1"/>
  <c r="I3661" i="33"/>
  <c r="I3668" i="33" s="1"/>
  <c r="I3869" i="33"/>
  <c r="I3876" i="33" s="1"/>
  <c r="I3193" i="33"/>
  <c r="I3200" i="33" s="1"/>
  <c r="I3973" i="33"/>
  <c r="I3980" i="33" s="1"/>
  <c r="I3089" i="33"/>
  <c r="I3096" i="33" s="1"/>
  <c r="I2881" i="33"/>
  <c r="I2888" i="33" s="1"/>
  <c r="I3505" i="33"/>
  <c r="I3512" i="33" s="1"/>
  <c r="F3661" i="33"/>
  <c r="F3668" i="33" s="1"/>
  <c r="F2985" i="33"/>
  <c r="F2992" i="33" s="1"/>
  <c r="F3349" i="33"/>
  <c r="F3356" i="33" s="1"/>
  <c r="F4025" i="33"/>
  <c r="F4032" i="33" s="1"/>
  <c r="F2933" i="33"/>
  <c r="F2940" i="33" s="1"/>
  <c r="F3297" i="33"/>
  <c r="F3304" i="33" s="1"/>
  <c r="L2725" i="33"/>
  <c r="L2732" i="33" s="1"/>
  <c r="L2673" i="33"/>
  <c r="L2680" i="33" s="1"/>
  <c r="J163" i="34"/>
  <c r="J165" i="34" s="1"/>
  <c r="K2777" i="33"/>
  <c r="K2784" i="33" s="1"/>
  <c r="J270" i="33"/>
  <c r="F270" i="33"/>
  <c r="M2787" i="33"/>
  <c r="K163" i="34"/>
  <c r="K165" i="34" s="1"/>
  <c r="F2673" i="33"/>
  <c r="F2680" i="33" s="1"/>
  <c r="M2687" i="33"/>
  <c r="M2843" i="33"/>
  <c r="G2829" i="33"/>
  <c r="G2836" i="33" s="1"/>
  <c r="I2829" i="33"/>
  <c r="I2836" i="33" s="1"/>
  <c r="G2725" i="33"/>
  <c r="G2732" i="33" s="1"/>
  <c r="L2829" i="33"/>
  <c r="L2836" i="33" s="1"/>
  <c r="F2725" i="33"/>
  <c r="F2732" i="33" s="1"/>
  <c r="K2844" i="33"/>
  <c r="K2846" i="33" s="1"/>
  <c r="E2792" i="33"/>
  <c r="G2773" i="33"/>
  <c r="G2774" i="33" s="1"/>
  <c r="H2825" i="33"/>
  <c r="H2826" i="33" s="1"/>
  <c r="J2721" i="33"/>
  <c r="F2825" i="33"/>
  <c r="F2826" i="33" s="1"/>
  <c r="H163" i="34"/>
  <c r="H165" i="34" s="1"/>
  <c r="D2792" i="33"/>
  <c r="M2678" i="33"/>
  <c r="I2844" i="33"/>
  <c r="I2846" i="33" s="1"/>
  <c r="D2829" i="33"/>
  <c r="D2836" i="33" s="1"/>
  <c r="E2777" i="33"/>
  <c r="E2784" i="33" s="1"/>
  <c r="M2834" i="33"/>
  <c r="M2791" i="33"/>
  <c r="H2721" i="33"/>
  <c r="J2825" i="33"/>
  <c r="J2826" i="33" s="1"/>
  <c r="I2773" i="33"/>
  <c r="I2774" i="33" s="1"/>
  <c r="ES50" i="22"/>
  <c r="K2825" i="33"/>
  <c r="K2826" i="33" s="1"/>
  <c r="EQ42" i="22"/>
  <c r="I2721" i="33"/>
  <c r="K2829" i="33"/>
  <c r="K2836" i="33" s="1"/>
  <c r="I2725" i="33"/>
  <c r="H2688" i="33"/>
  <c r="H2690" i="33" s="1"/>
  <c r="J2792" i="33"/>
  <c r="J2794" i="33" s="1"/>
  <c r="H2725" i="33"/>
  <c r="H2732" i="33" s="1"/>
  <c r="K2688" i="33"/>
  <c r="K2690" i="33" s="1"/>
  <c r="H2792" i="33"/>
  <c r="H2794" i="33" s="1"/>
  <c r="J2829" i="33"/>
  <c r="J2836" i="33" s="1"/>
  <c r="EN34" i="22"/>
  <c r="EL50" i="22"/>
  <c r="D2825" i="33"/>
  <c r="EM46" i="22"/>
  <c r="E2773" i="33"/>
  <c r="E2774" i="33" s="1"/>
  <c r="EP46" i="22"/>
  <c r="H2773" i="33"/>
  <c r="H2774" i="33" s="1"/>
  <c r="D2725" i="33"/>
  <c r="D2732" i="33" s="1"/>
  <c r="E2825" i="33"/>
  <c r="E2826" i="33" s="1"/>
  <c r="J2773" i="33"/>
  <c r="J2774" i="33" s="1"/>
  <c r="L2773" i="33"/>
  <c r="L2774" i="33" s="1"/>
  <c r="H2669" i="33"/>
  <c r="H2670" i="33" s="1"/>
  <c r="J2669" i="33"/>
  <c r="J2670" i="33" s="1"/>
  <c r="G2669" i="33"/>
  <c r="G2670" i="33" s="1"/>
  <c r="K2669" i="33"/>
  <c r="K2670" i="33" s="1"/>
  <c r="I2669" i="33"/>
  <c r="I2670" i="33" s="1"/>
  <c r="K2673" i="33"/>
  <c r="K2680" i="33" s="1"/>
  <c r="D2777" i="33"/>
  <c r="I2688" i="33"/>
  <c r="I2690" i="33" s="1"/>
  <c r="L2688" i="33"/>
  <c r="L2690" i="33" s="1"/>
  <c r="F2844" i="33"/>
  <c r="K2725" i="33"/>
  <c r="K2732" i="33" s="1"/>
  <c r="J2673" i="33"/>
  <c r="J2680" i="33" s="1"/>
  <c r="G2673" i="33"/>
  <c r="G2680" i="33" s="1"/>
  <c r="G2690" i="33" s="1"/>
  <c r="F2829" i="33"/>
  <c r="F2836" i="33" s="1"/>
  <c r="EM42" i="22"/>
  <c r="E2721" i="33"/>
  <c r="ET42" i="22"/>
  <c r="L2721" i="33"/>
  <c r="F2773" i="33"/>
  <c r="F2774" i="33" s="1"/>
  <c r="D2669" i="33"/>
  <c r="D2670" i="33" s="1"/>
  <c r="E2669" i="33"/>
  <c r="E2670" i="33" s="1"/>
  <c r="L2669" i="33"/>
  <c r="L2670" i="33" s="1"/>
  <c r="F2669" i="33"/>
  <c r="F2670" i="33" s="1"/>
  <c r="C2670" i="33"/>
  <c r="J2725" i="33"/>
  <c r="J2732" i="33" s="1"/>
  <c r="F2777" i="33"/>
  <c r="F2784" i="33" s="1"/>
  <c r="D2844" i="33"/>
  <c r="M2839" i="33"/>
  <c r="F2792" i="33"/>
  <c r="F2688" i="33"/>
  <c r="F2690" i="33" s="1"/>
  <c r="C2774" i="33"/>
  <c r="E2725" i="33"/>
  <c r="E2732" i="33" s="1"/>
  <c r="E2829" i="33"/>
  <c r="E2836" i="33" s="1"/>
  <c r="E2846" i="33" s="1"/>
  <c r="G2777" i="33"/>
  <c r="G2784" i="33" s="1"/>
  <c r="D2673" i="33"/>
  <c r="H2829" i="33"/>
  <c r="H2836" i="33" s="1"/>
  <c r="C2836" i="33"/>
  <c r="C2846" i="33" s="1"/>
  <c r="J2844" i="33"/>
  <c r="J2846" i="33" s="1"/>
  <c r="G2825" i="33"/>
  <c r="G2826" i="33" s="1"/>
  <c r="I2825" i="33"/>
  <c r="I2826" i="33" s="1"/>
  <c r="G2721" i="33"/>
  <c r="K2773" i="33"/>
  <c r="K2774" i="33" s="1"/>
  <c r="L2825" i="33"/>
  <c r="L2826" i="33" s="1"/>
  <c r="EN42" i="22"/>
  <c r="F2721" i="33"/>
  <c r="M154" i="34"/>
  <c r="I2777" i="33"/>
  <c r="I2784" i="33" s="1"/>
  <c r="I2673" i="33"/>
  <c r="I2680" i="33" s="1"/>
  <c r="M2686" i="33"/>
  <c r="D2688" i="33"/>
  <c r="M2683" i="33"/>
  <c r="L2777" i="33"/>
  <c r="L2784" i="33" s="1"/>
  <c r="J2777" i="33"/>
  <c r="J2784" i="33" s="1"/>
  <c r="H2673" i="33"/>
  <c r="H2680" i="33" s="1"/>
  <c r="I2792" i="33"/>
  <c r="I2794" i="33" s="1"/>
  <c r="H2777" i="33"/>
  <c r="H2784" i="33" s="1"/>
  <c r="E2673" i="33"/>
  <c r="E2680" i="33" s="1"/>
  <c r="E2690" i="33" s="1"/>
  <c r="EL42" i="22"/>
  <c r="D2721" i="33"/>
  <c r="M287" i="33"/>
  <c r="EO53" i="22"/>
  <c r="G269" i="33"/>
  <c r="EP53" i="22"/>
  <c r="H269" i="33"/>
  <c r="D273" i="33"/>
  <c r="D533" i="33" s="1"/>
  <c r="D540" i="33" s="1"/>
  <c r="H273" i="33"/>
  <c r="H280" i="33" s="1"/>
  <c r="F546" i="33"/>
  <c r="M546" i="33" s="1"/>
  <c r="ES53" i="22"/>
  <c r="K269" i="33"/>
  <c r="ET53" i="22"/>
  <c r="L269" i="33"/>
  <c r="F273" i="33"/>
  <c r="F280" i="33" s="1"/>
  <c r="D270" i="33"/>
  <c r="E273" i="33"/>
  <c r="E280" i="33" s="1"/>
  <c r="I273" i="33"/>
  <c r="I280" i="33" s="1"/>
  <c r="J273" i="33"/>
  <c r="J280" i="33" s="1"/>
  <c r="G273" i="33"/>
  <c r="G280" i="33" s="1"/>
  <c r="K273" i="33"/>
  <c r="K280" i="33" s="1"/>
  <c r="L4239" i="33"/>
  <c r="L4238" i="33"/>
  <c r="E4247" i="33"/>
  <c r="G4247" i="33"/>
  <c r="L4246" i="33"/>
  <c r="F4243" i="33"/>
  <c r="K4246" i="33"/>
  <c r="K4239" i="33"/>
  <c r="I4239" i="33"/>
  <c r="G4246" i="33"/>
  <c r="C4233" i="33"/>
  <c r="C4240" i="33" s="1"/>
  <c r="EL37" i="22"/>
  <c r="EI59" i="22"/>
  <c r="I4243" i="33"/>
  <c r="J4243" i="33"/>
  <c r="C2461" i="33"/>
  <c r="C2468" i="33" s="1"/>
  <c r="L4243" i="33"/>
  <c r="E4243" i="33"/>
  <c r="EQ43" i="22"/>
  <c r="K4243" i="33"/>
  <c r="I4246" i="33"/>
  <c r="H4246" i="33"/>
  <c r="J4247" i="33"/>
  <c r="J4239" i="33"/>
  <c r="L4247" i="33"/>
  <c r="H4247" i="33"/>
  <c r="J96" i="34"/>
  <c r="J103" i="34" s="1"/>
  <c r="E163" i="34"/>
  <c r="L163" i="34"/>
  <c r="L165" i="34" s="1"/>
  <c r="M161" i="34"/>
  <c r="D163" i="34"/>
  <c r="I163" i="34"/>
  <c r="I165" i="34" s="1"/>
  <c r="M153" i="34"/>
  <c r="F163" i="34"/>
  <c r="M162" i="34"/>
  <c r="K4238" i="33"/>
  <c r="M4235" i="33"/>
  <c r="C564" i="34"/>
  <c r="C571" i="34" s="1"/>
  <c r="I4238" i="33"/>
  <c r="H2846" i="33"/>
  <c r="K4247" i="33"/>
  <c r="I4247" i="33"/>
  <c r="F4238" i="33"/>
  <c r="E4239" i="33"/>
  <c r="D4239" i="33"/>
  <c r="D4246" i="33"/>
  <c r="EI89" i="22"/>
  <c r="F96" i="34"/>
  <c r="F103" i="34" s="1"/>
  <c r="EI139" i="22"/>
  <c r="ES42" i="22"/>
  <c r="EN39" i="22"/>
  <c r="E96" i="34"/>
  <c r="E103" i="34" s="1"/>
  <c r="G96" i="34"/>
  <c r="G103" i="34" s="1"/>
  <c r="G163" i="34"/>
  <c r="F4246" i="33"/>
  <c r="L96" i="34"/>
  <c r="L103" i="34" s="1"/>
  <c r="I96" i="34"/>
  <c r="I103" i="34" s="1"/>
  <c r="K144" i="34"/>
  <c r="K145" i="34" s="1"/>
  <c r="K148" i="34"/>
  <c r="K155" i="34" s="1"/>
  <c r="M4234" i="33"/>
  <c r="K2794" i="33"/>
  <c r="M158" i="34"/>
  <c r="E144" i="34"/>
  <c r="E145" i="34" s="1"/>
  <c r="E148" i="34"/>
  <c r="E155" i="34" s="1"/>
  <c r="G144" i="34"/>
  <c r="G145" i="34" s="1"/>
  <c r="G148" i="34"/>
  <c r="G155" i="34" s="1"/>
  <c r="D144" i="34"/>
  <c r="D148" i="34"/>
  <c r="D155" i="34" s="1"/>
  <c r="I144" i="34"/>
  <c r="I145" i="34" s="1"/>
  <c r="I148" i="34"/>
  <c r="I155" i="34" s="1"/>
  <c r="J144" i="34"/>
  <c r="J145" i="34" s="1"/>
  <c r="J148" i="34"/>
  <c r="J155" i="34" s="1"/>
  <c r="F144" i="34"/>
  <c r="F145" i="34" s="1"/>
  <c r="F148" i="34"/>
  <c r="F155" i="34" s="1"/>
  <c r="H144" i="34"/>
  <c r="H145" i="34" s="1"/>
  <c r="H148" i="34"/>
  <c r="H155" i="34" s="1"/>
  <c r="L144" i="34"/>
  <c r="L145" i="34" s="1"/>
  <c r="L148" i="34"/>
  <c r="L155" i="34" s="1"/>
  <c r="C155" i="34"/>
  <c r="C165" i="34" s="1"/>
  <c r="F4247" i="33"/>
  <c r="H4238" i="33"/>
  <c r="E4238" i="33"/>
  <c r="G4238" i="33"/>
  <c r="L2846" i="33"/>
  <c r="C2794" i="33"/>
  <c r="C4229" i="33"/>
  <c r="C4230" i="33" s="1"/>
  <c r="C2146" i="33"/>
  <c r="L92" i="34"/>
  <c r="L93" i="34" s="1"/>
  <c r="K96" i="34"/>
  <c r="K103" i="34" s="1"/>
  <c r="H96" i="34"/>
  <c r="H103" i="34" s="1"/>
  <c r="L111" i="34"/>
  <c r="L113" i="34" s="1"/>
  <c r="C560" i="34"/>
  <c r="C561" i="34" s="1"/>
  <c r="I92" i="34"/>
  <c r="I93" i="34" s="1"/>
  <c r="F92" i="34"/>
  <c r="F93" i="34" s="1"/>
  <c r="H92" i="34"/>
  <c r="H93" i="34" s="1"/>
  <c r="J92" i="34"/>
  <c r="J93" i="34" s="1"/>
  <c r="D96" i="34"/>
  <c r="EL36" i="22"/>
  <c r="M2730" i="33"/>
  <c r="M2739" i="33"/>
  <c r="C2458" i="33"/>
  <c r="E92" i="34"/>
  <c r="E93" i="34" s="1"/>
  <c r="G92" i="34"/>
  <c r="G93" i="34" s="1"/>
  <c r="K92" i="34"/>
  <c r="K93" i="34" s="1"/>
  <c r="D92" i="34"/>
  <c r="D93" i="34" s="1"/>
  <c r="EI84" i="22"/>
  <c r="EI61" i="22"/>
  <c r="C1241" i="33"/>
  <c r="C2633" i="33" s="1"/>
  <c r="EI130" i="22"/>
  <c r="F111" i="34"/>
  <c r="M4228" i="33"/>
  <c r="EI62" i="22"/>
  <c r="EI122" i="22"/>
  <c r="EI112" i="22"/>
  <c r="EI54" i="22"/>
  <c r="M91" i="34"/>
  <c r="EI125" i="22"/>
  <c r="EI86" i="22"/>
  <c r="EI150" i="22"/>
  <c r="EI50" i="22"/>
  <c r="EI80" i="22"/>
  <c r="EI88" i="22"/>
  <c r="EI72" i="22"/>
  <c r="EI91" i="22"/>
  <c r="EI145" i="22"/>
  <c r="EI99" i="22"/>
  <c r="EI94" i="22"/>
  <c r="EI75" i="22"/>
  <c r="EI140" i="22"/>
  <c r="EI115" i="22"/>
  <c r="EI55" i="22"/>
  <c r="EI69" i="22"/>
  <c r="EI107" i="22"/>
  <c r="EI87" i="22"/>
  <c r="M2720" i="33"/>
  <c r="I2732" i="33"/>
  <c r="EI131" i="22"/>
  <c r="EI65" i="22"/>
  <c r="EI132" i="22"/>
  <c r="EI76" i="22"/>
  <c r="EI78" i="22"/>
  <c r="EI102" i="22"/>
  <c r="EI151" i="22"/>
  <c r="EI73" i="22"/>
  <c r="EI141" i="22"/>
  <c r="EI133" i="22"/>
  <c r="EI63" i="22"/>
  <c r="EI66" i="22"/>
  <c r="C2632" i="33"/>
  <c r="EI121" i="22"/>
  <c r="EI60" i="22"/>
  <c r="EI147" i="22"/>
  <c r="EI123" i="22"/>
  <c r="EI127" i="22"/>
  <c r="EI142" i="22"/>
  <c r="EI96" i="22"/>
  <c r="EI135" i="22"/>
  <c r="EI103" i="22"/>
  <c r="EI74" i="22"/>
  <c r="EI134" i="22"/>
  <c r="M102" i="34"/>
  <c r="EI52" i="22"/>
  <c r="EI97" i="22"/>
  <c r="EI56" i="22"/>
  <c r="EI48" i="22"/>
  <c r="EI47" i="22"/>
  <c r="EI83" i="22"/>
  <c r="EI77" i="22"/>
  <c r="EI57" i="22"/>
  <c r="EI101" i="22"/>
  <c r="EI120" i="22"/>
  <c r="EI124" i="22"/>
  <c r="EI116" i="22"/>
  <c r="EI149" i="22"/>
  <c r="M2731" i="33"/>
  <c r="EI129" i="22"/>
  <c r="EI49" i="22"/>
  <c r="EI100" i="22"/>
  <c r="EI109" i="22"/>
  <c r="EI138" i="22"/>
  <c r="EI113" i="22"/>
  <c r="EI143" i="22"/>
  <c r="EI82" i="22"/>
  <c r="EI81" i="22"/>
  <c r="EI108" i="22"/>
  <c r="EI111" i="22"/>
  <c r="EI67" i="22"/>
  <c r="EI51" i="22"/>
  <c r="EL131" i="22"/>
  <c r="EU131" i="22" s="1"/>
  <c r="EI58" i="22"/>
  <c r="EI106" i="22"/>
  <c r="EI146" i="22"/>
  <c r="EI71" i="22"/>
  <c r="EI148" i="22"/>
  <c r="EI128" i="22"/>
  <c r="EI126" i="22"/>
  <c r="EI46" i="22"/>
  <c r="EL143" i="22"/>
  <c r="EU143" i="22" s="1"/>
  <c r="EI68" i="22"/>
  <c r="EI85" i="22"/>
  <c r="EI105" i="22"/>
  <c r="EI119" i="22"/>
  <c r="EI144" i="22"/>
  <c r="EI104" i="22"/>
  <c r="D4247" i="33"/>
  <c r="EI98" i="22"/>
  <c r="EI70" i="22"/>
  <c r="EI53" i="22"/>
  <c r="EI90" i="22"/>
  <c r="EI79" i="22"/>
  <c r="EI137" i="22"/>
  <c r="EI93" i="22"/>
  <c r="EI110" i="22"/>
  <c r="EI114" i="22"/>
  <c r="EI95" i="22"/>
  <c r="EI64" i="22"/>
  <c r="EI118" i="22"/>
  <c r="EI136" i="22"/>
  <c r="EI92" i="22"/>
  <c r="EI117" i="22"/>
  <c r="BQ43" i="27"/>
  <c r="BM43" i="27"/>
  <c r="M4225" i="33"/>
  <c r="M109" i="34"/>
  <c r="M2738" i="33"/>
  <c r="M101" i="34"/>
  <c r="M106" i="34"/>
  <c r="M110" i="34"/>
  <c r="M283" i="33"/>
  <c r="M2735" i="33"/>
  <c r="C2642" i="33"/>
  <c r="C4272" i="33" s="1"/>
  <c r="C2643" i="33"/>
  <c r="C4273" i="33" s="1"/>
  <c r="K288" i="33"/>
  <c r="K290" i="33" s="1"/>
  <c r="C548" i="33"/>
  <c r="G288" i="33"/>
  <c r="G290" i="33" s="1"/>
  <c r="M525" i="33"/>
  <c r="C540" i="33"/>
  <c r="M547" i="33"/>
  <c r="E288" i="33"/>
  <c r="E290" i="33" s="1"/>
  <c r="J288" i="33"/>
  <c r="J290" i="33" s="1"/>
  <c r="L533" i="33"/>
  <c r="L540" i="33" s="1"/>
  <c r="K111" i="34"/>
  <c r="K113" i="34" s="1"/>
  <c r="G111" i="34"/>
  <c r="J111" i="34"/>
  <c r="J113" i="34" s="1"/>
  <c r="D111" i="34"/>
  <c r="H111" i="34"/>
  <c r="I111" i="34"/>
  <c r="I113" i="34" s="1"/>
  <c r="D4243" i="33"/>
  <c r="E111" i="34"/>
  <c r="C2650" i="33"/>
  <c r="C4280" i="33" s="1"/>
  <c r="C4248" i="33"/>
  <c r="C61" i="34"/>
  <c r="C2647" i="33"/>
  <c r="C4277" i="33" s="1"/>
  <c r="C2651" i="33"/>
  <c r="C4281" i="33" s="1"/>
  <c r="D2740" i="33"/>
  <c r="C113" i="34"/>
  <c r="C579" i="34"/>
  <c r="CC43" i="27"/>
  <c r="BU25" i="27"/>
  <c r="BU34" i="27"/>
  <c r="BY43" i="27"/>
  <c r="BU43" i="27"/>
  <c r="BI43" i="27"/>
  <c r="C2166" i="33"/>
  <c r="F2740" i="33"/>
  <c r="H2740" i="33"/>
  <c r="L2740" i="33"/>
  <c r="L2742" i="33" s="1"/>
  <c r="G2740" i="33"/>
  <c r="K2740" i="33"/>
  <c r="K2742" i="33" s="1"/>
  <c r="J2740" i="33"/>
  <c r="J2742" i="33" s="1"/>
  <c r="C2742" i="33"/>
  <c r="E2740" i="33"/>
  <c r="I2740" i="33"/>
  <c r="I2742" i="33" s="1"/>
  <c r="C2476" i="33"/>
  <c r="C1260" i="33"/>
  <c r="C898" i="33"/>
  <c r="FS37" i="22"/>
  <c r="FS29" i="22"/>
  <c r="FS34" i="22"/>
  <c r="FS121" i="22"/>
  <c r="FS36" i="22"/>
  <c r="F51" i="32"/>
  <c r="F16" i="32" s="1"/>
  <c r="AF51" i="32"/>
  <c r="T51" i="32"/>
  <c r="FS134" i="22"/>
  <c r="FS65" i="22"/>
  <c r="FS149" i="22"/>
  <c r="EU112" i="22"/>
  <c r="FS96" i="22"/>
  <c r="FS50" i="22"/>
  <c r="FG86" i="22"/>
  <c r="EU56" i="22"/>
  <c r="FS70" i="22"/>
  <c r="FS44" i="22"/>
  <c r="FS145" i="22"/>
  <c r="FS35" i="22"/>
  <c r="EU110" i="22"/>
  <c r="FS100" i="22"/>
  <c r="FS138" i="22"/>
  <c r="FS137" i="22"/>
  <c r="FS67" i="22"/>
  <c r="FS26" i="22"/>
  <c r="FS119" i="22"/>
  <c r="FS83" i="22"/>
  <c r="FS55" i="22"/>
  <c r="FS45" i="22"/>
  <c r="FS51" i="22"/>
  <c r="FS75" i="22"/>
  <c r="EU57" i="22"/>
  <c r="FS123" i="22"/>
  <c r="FS132" i="22"/>
  <c r="FS68" i="22"/>
  <c r="FS42" i="22"/>
  <c r="FS151" i="22"/>
  <c r="FS140" i="22"/>
  <c r="FS46" i="22"/>
  <c r="FG133" i="22"/>
  <c r="FS110" i="22"/>
  <c r="FS87" i="22"/>
  <c r="FS118" i="22"/>
  <c r="FS32" i="22"/>
  <c r="FS77" i="22"/>
  <c r="FS112" i="22"/>
  <c r="FS91" i="22"/>
  <c r="EU55" i="22"/>
  <c r="FS133" i="22"/>
  <c r="FS99" i="22"/>
  <c r="FS103" i="22"/>
  <c r="FG68" i="22"/>
  <c r="FG79" i="22"/>
  <c r="FG138" i="22"/>
  <c r="FG75" i="22"/>
  <c r="FG123" i="22"/>
  <c r="FG88" i="22"/>
  <c r="FS69" i="22"/>
  <c r="FS82" i="22"/>
  <c r="FG48" i="22"/>
  <c r="FG73" i="22"/>
  <c r="FG134" i="22"/>
  <c r="EU49" i="22"/>
  <c r="EU84" i="22"/>
  <c r="EU133" i="22"/>
  <c r="EU68" i="22"/>
  <c r="FG128" i="22"/>
  <c r="EU122" i="22"/>
  <c r="FS52" i="22"/>
  <c r="FS135" i="22"/>
  <c r="FS72" i="22"/>
  <c r="FS39" i="22"/>
  <c r="FS143" i="22"/>
  <c r="FS66" i="22"/>
  <c r="FS84" i="22"/>
  <c r="FS62" i="22"/>
  <c r="FS57" i="22"/>
  <c r="FS81" i="22"/>
  <c r="FS147" i="22"/>
  <c r="FS115" i="22"/>
  <c r="FS109" i="22"/>
  <c r="FS88" i="22"/>
  <c r="FS97" i="22"/>
  <c r="FS41" i="22"/>
  <c r="FS43" i="22"/>
  <c r="FS98" i="22"/>
  <c r="FS33" i="22"/>
  <c r="FS54" i="22"/>
  <c r="FS71" i="22"/>
  <c r="FS56" i="22"/>
  <c r="FS107" i="22"/>
  <c r="FS141" i="22"/>
  <c r="FS85" i="22"/>
  <c r="FG87" i="22"/>
  <c r="EU107" i="22"/>
  <c r="EU114" i="22"/>
  <c r="EU75" i="22"/>
  <c r="FS94" i="22"/>
  <c r="FS101" i="22"/>
  <c r="FG72" i="22"/>
  <c r="FG121" i="22"/>
  <c r="FG139" i="22"/>
  <c r="EU120" i="22"/>
  <c r="EU127" i="22"/>
  <c r="EU128" i="22"/>
  <c r="FS111" i="22"/>
  <c r="FS136" i="22"/>
  <c r="FS92" i="22"/>
  <c r="FS76" i="22"/>
  <c r="FS129" i="22"/>
  <c r="FS78" i="22"/>
  <c r="FS53" i="22"/>
  <c r="FS114" i="22"/>
  <c r="FS104" i="22"/>
  <c r="FS40" i="22"/>
  <c r="FS146" i="22"/>
  <c r="FS47" i="22"/>
  <c r="FS86" i="22"/>
  <c r="FS61" i="22"/>
  <c r="FS59" i="22"/>
  <c r="FS116" i="22"/>
  <c r="FS130" i="22"/>
  <c r="FS89" i="22"/>
  <c r="FS131" i="22"/>
  <c r="FS93" i="22"/>
  <c r="FS120" i="22"/>
  <c r="FS127" i="22"/>
  <c r="EU129" i="22"/>
  <c r="EU72" i="22"/>
  <c r="EU90" i="22"/>
  <c r="EU85" i="22"/>
  <c r="EU113" i="22"/>
  <c r="FG66" i="22"/>
  <c r="FG89" i="22"/>
  <c r="EU144" i="22"/>
  <c r="EU65" i="22"/>
  <c r="EU66" i="22"/>
  <c r="FG58" i="22"/>
  <c r="EU48" i="22"/>
  <c r="EU83" i="22"/>
  <c r="EU151" i="22"/>
  <c r="EU76" i="22"/>
  <c r="EU63" i="22"/>
  <c r="EU99" i="22"/>
  <c r="FS142" i="22"/>
  <c r="EU96" i="22"/>
  <c r="FS124" i="22"/>
  <c r="FG112" i="22"/>
  <c r="FS49" i="22"/>
  <c r="FG150" i="22"/>
  <c r="EU59" i="22"/>
  <c r="EU105" i="22"/>
  <c r="FG57" i="22"/>
  <c r="EU150" i="22"/>
  <c r="FS108" i="22"/>
  <c r="FS117" i="22"/>
  <c r="FG118" i="22"/>
  <c r="FG110" i="22"/>
  <c r="FG83" i="22"/>
  <c r="FG65" i="22"/>
  <c r="FG114" i="22"/>
  <c r="FG108" i="22"/>
  <c r="FS48" i="22"/>
  <c r="FS150" i="22"/>
  <c r="EU80" i="22"/>
  <c r="EU141" i="22"/>
  <c r="EU94" i="22"/>
  <c r="EU60" i="22"/>
  <c r="EU140" i="22"/>
  <c r="FG63" i="22"/>
  <c r="EU58" i="22"/>
  <c r="FG146" i="22"/>
  <c r="FS102" i="22"/>
  <c r="FS38" i="22"/>
  <c r="FS125" i="22"/>
  <c r="FS128" i="22"/>
  <c r="FS74" i="22"/>
  <c r="FS80" i="22"/>
  <c r="FS79" i="22"/>
  <c r="FS148" i="22"/>
  <c r="FG64" i="22"/>
  <c r="FG69" i="22"/>
  <c r="FG117" i="22"/>
  <c r="EU70" i="22"/>
  <c r="EU106" i="22"/>
  <c r="FS90" i="22"/>
  <c r="FS144" i="22"/>
  <c r="FS60" i="22"/>
  <c r="FS139" i="22"/>
  <c r="FG70" i="22"/>
  <c r="EU103" i="22"/>
  <c r="EU108" i="22"/>
  <c r="FS64" i="22"/>
  <c r="FS126" i="22"/>
  <c r="FS122" i="22"/>
  <c r="FS106" i="22"/>
  <c r="FG59" i="22"/>
  <c r="FG125" i="22"/>
  <c r="FG119" i="22"/>
  <c r="EU109" i="22"/>
  <c r="EU100" i="22"/>
  <c r="FG85" i="22"/>
  <c r="FG95" i="22"/>
  <c r="FG67" i="22"/>
  <c r="FG113" i="22"/>
  <c r="FG132" i="22"/>
  <c r="FG80" i="22"/>
  <c r="FG141" i="22"/>
  <c r="FG91" i="22"/>
  <c r="EU74" i="22"/>
  <c r="EU138" i="22"/>
  <c r="FG140" i="22"/>
  <c r="EU130" i="22"/>
  <c r="EU145" i="22"/>
  <c r="EU125" i="22"/>
  <c r="EU97" i="22"/>
  <c r="EU64" i="22"/>
  <c r="EU89" i="22"/>
  <c r="EU82" i="22"/>
  <c r="EU51" i="22"/>
  <c r="FS63" i="22"/>
  <c r="EU139" i="22"/>
  <c r="FS58" i="22"/>
  <c r="FS105" i="22"/>
  <c r="FS113" i="22"/>
  <c r="FS95" i="22"/>
  <c r="FG143" i="22"/>
  <c r="EU77" i="22"/>
  <c r="EU71" i="22"/>
  <c r="FG51" i="22"/>
  <c r="FG50" i="22"/>
  <c r="FG142" i="22"/>
  <c r="FG53" i="22"/>
  <c r="FG148" i="22"/>
  <c r="FG106" i="22"/>
  <c r="EU118" i="22"/>
  <c r="EU104" i="22"/>
  <c r="FG49" i="22"/>
  <c r="FG104" i="22"/>
  <c r="FG100" i="22"/>
  <c r="FG60" i="22"/>
  <c r="FG120" i="22"/>
  <c r="FG147" i="22"/>
  <c r="FG82" i="22"/>
  <c r="FG99" i="22"/>
  <c r="FG105" i="22"/>
  <c r="FG76" i="22"/>
  <c r="EU101" i="22"/>
  <c r="EU124" i="22"/>
  <c r="EU87" i="22"/>
  <c r="EU88" i="22"/>
  <c r="EU136" i="22"/>
  <c r="EU142" i="22"/>
  <c r="EU54" i="22"/>
  <c r="EU137" i="22"/>
  <c r="EU147" i="22"/>
  <c r="EU52" i="22"/>
  <c r="EU91" i="22"/>
  <c r="EU62" i="22"/>
  <c r="EU115" i="22"/>
  <c r="EU69" i="22"/>
  <c r="EU92" i="22"/>
  <c r="EU126" i="22"/>
  <c r="EU146" i="22"/>
  <c r="FG94" i="22"/>
  <c r="FS73" i="22"/>
  <c r="EU61" i="22"/>
  <c r="FG74" i="22"/>
  <c r="FG126" i="22"/>
  <c r="FG127" i="22"/>
  <c r="EU117" i="22"/>
  <c r="EU119" i="22"/>
  <c r="EU135" i="22"/>
  <c r="EU81" i="22"/>
  <c r="EU149" i="22"/>
  <c r="EU78" i="22"/>
  <c r="FG62" i="22"/>
  <c r="EU67" i="22"/>
  <c r="FG116" i="22"/>
  <c r="EU93" i="22"/>
  <c r="FG129" i="22"/>
  <c r="FG77" i="22"/>
  <c r="FG98" i="22"/>
  <c r="FG136" i="22"/>
  <c r="FG71" i="22"/>
  <c r="EU132" i="22"/>
  <c r="FG101" i="22"/>
  <c r="EU102" i="22"/>
  <c r="EU98" i="22"/>
  <c r="EU116" i="22"/>
  <c r="EU95" i="22"/>
  <c r="EU86" i="22"/>
  <c r="FG137" i="22"/>
  <c r="FG56" i="22"/>
  <c r="FG55" i="22"/>
  <c r="FG122" i="22"/>
  <c r="FG145" i="22"/>
  <c r="FG54" i="22"/>
  <c r="FG151" i="22"/>
  <c r="EU121" i="22"/>
  <c r="FG92" i="22"/>
  <c r="FG81" i="22"/>
  <c r="EU123" i="22"/>
  <c r="EU111" i="22"/>
  <c r="EU79" i="22"/>
  <c r="FG61" i="22"/>
  <c r="FG107" i="22"/>
  <c r="EU134" i="22"/>
  <c r="EU148" i="22"/>
  <c r="FG52" i="22"/>
  <c r="FG144" i="22"/>
  <c r="FG109" i="22"/>
  <c r="FG47" i="22"/>
  <c r="FG84" i="22"/>
  <c r="FG78" i="22"/>
  <c r="FG124" i="22"/>
  <c r="FG131" i="22"/>
  <c r="EU47" i="22"/>
  <c r="EU73" i="22"/>
  <c r="FG97" i="22"/>
  <c r="FG103" i="22"/>
  <c r="FG149" i="22"/>
  <c r="FG90" i="22"/>
  <c r="FG93" i="22"/>
  <c r="FG102" i="22"/>
  <c r="FG130" i="22"/>
  <c r="FG135" i="22"/>
  <c r="FG115" i="22"/>
  <c r="FG111" i="22"/>
  <c r="FG96" i="22"/>
  <c r="CC25" i="27"/>
  <c r="BJ25" i="27"/>
  <c r="BZ25" i="27"/>
  <c r="BR25" i="27"/>
  <c r="CC34" i="27"/>
  <c r="BQ25" i="27"/>
  <c r="BM25" i="27"/>
  <c r="BY34" i="27"/>
  <c r="BQ34" i="27"/>
  <c r="BI34" i="27"/>
  <c r="BY25" i="27"/>
  <c r="BI25" i="27"/>
  <c r="CB25" i="27"/>
  <c r="BX25" i="27"/>
  <c r="BT25" i="27"/>
  <c r="BP25" i="27"/>
  <c r="BL25" i="27"/>
  <c r="BH25" i="27"/>
  <c r="CD25" i="27"/>
  <c r="BV25" i="27"/>
  <c r="BN25" i="27"/>
  <c r="CE25" i="27"/>
  <c r="CA25" i="27"/>
  <c r="BW25" i="27"/>
  <c r="BS25" i="27"/>
  <c r="BO25" i="27"/>
  <c r="BK25" i="27"/>
  <c r="BM34" i="27"/>
  <c r="CB34" i="27"/>
  <c r="BX34" i="27"/>
  <c r="BT34" i="27"/>
  <c r="BP34" i="27"/>
  <c r="BL34" i="27"/>
  <c r="BH34" i="27"/>
  <c r="CB43" i="27"/>
  <c r="BX43" i="27"/>
  <c r="BT43" i="27"/>
  <c r="BP43" i="27"/>
  <c r="BL43" i="27"/>
  <c r="BH43" i="27"/>
  <c r="CE34" i="27"/>
  <c r="CA34" i="27"/>
  <c r="BW34" i="27"/>
  <c r="BS34" i="27"/>
  <c r="BO34" i="27"/>
  <c r="BK34" i="27"/>
  <c r="CE43" i="27"/>
  <c r="CA43" i="27"/>
  <c r="BW43" i="27"/>
  <c r="BS43" i="27"/>
  <c r="BO43" i="27"/>
  <c r="BK43" i="27"/>
  <c r="CD34" i="27"/>
  <c r="BZ34" i="27"/>
  <c r="BV34" i="27"/>
  <c r="BR34" i="27"/>
  <c r="BN34" i="27"/>
  <c r="BJ34" i="27"/>
  <c r="CD43" i="27"/>
  <c r="BZ43" i="27"/>
  <c r="BV43" i="27"/>
  <c r="BR43" i="27"/>
  <c r="BN43" i="27"/>
  <c r="BJ43" i="27"/>
  <c r="M774" i="33" l="1"/>
  <c r="M3468" i="33"/>
  <c r="M773" i="33"/>
  <c r="M3780" i="33"/>
  <c r="M3782" i="33" s="1"/>
  <c r="M4092" i="33"/>
  <c r="M2948" i="33"/>
  <c r="M777" i="33"/>
  <c r="M784" i="33" s="1"/>
  <c r="E29" i="33" s="1"/>
  <c r="I136" i="33"/>
  <c r="E136" i="33"/>
  <c r="G16" i="33" s="1"/>
  <c r="M3832" i="33"/>
  <c r="M3624" i="33"/>
  <c r="C85" i="33" s="1"/>
  <c r="M3312" i="33"/>
  <c r="C79" i="33" s="1"/>
  <c r="M3364" i="33"/>
  <c r="M3884" i="33"/>
  <c r="F533" i="33"/>
  <c r="F540" i="33" s="1"/>
  <c r="J529" i="33"/>
  <c r="J530" i="33" s="1"/>
  <c r="D529" i="33"/>
  <c r="D530" i="33" s="1"/>
  <c r="M3988" i="33"/>
  <c r="C92" i="33" s="1"/>
  <c r="M3520" i="33"/>
  <c r="C83" i="33" s="1"/>
  <c r="M4144" i="33"/>
  <c r="M4146" i="33" s="1"/>
  <c r="M4040" i="33"/>
  <c r="C93" i="33" s="1"/>
  <c r="M3052" i="33"/>
  <c r="M3054" i="33" s="1"/>
  <c r="E342" i="33"/>
  <c r="M3728" i="33"/>
  <c r="M3730" i="33" s="1"/>
  <c r="M3416" i="33"/>
  <c r="C81" i="33" s="1"/>
  <c r="M3572" i="33"/>
  <c r="C84" i="33" s="1"/>
  <c r="M3676" i="33"/>
  <c r="M3678" i="33" s="1"/>
  <c r="EU50" i="22"/>
  <c r="M4074" i="33"/>
  <c r="M3000" i="33"/>
  <c r="M3002" i="33" s="1"/>
  <c r="M2896" i="33"/>
  <c r="M2898" i="33" s="1"/>
  <c r="M325" i="33"/>
  <c r="M332" i="33" s="1"/>
  <c r="M322" i="33"/>
  <c r="I529" i="33"/>
  <c r="I530" i="33" s="1"/>
  <c r="M3104" i="33"/>
  <c r="M3106" i="33" s="1"/>
  <c r="M3208" i="33"/>
  <c r="C77" i="33" s="1"/>
  <c r="C20" i="33"/>
  <c r="M342" i="33"/>
  <c r="M321" i="33"/>
  <c r="E529" i="33"/>
  <c r="E530" i="33" s="1"/>
  <c r="M3936" i="33"/>
  <c r="C91" i="33" s="1"/>
  <c r="M2930" i="33"/>
  <c r="M2981" i="33"/>
  <c r="M3137" i="33"/>
  <c r="M3657" i="33"/>
  <c r="G533" i="33"/>
  <c r="G540" i="33" s="1"/>
  <c r="H533" i="33"/>
  <c r="H540" i="33" s="1"/>
  <c r="M2982" i="33"/>
  <c r="M4073" i="33"/>
  <c r="M2844" i="33"/>
  <c r="K533" i="33"/>
  <c r="K540" i="33" s="1"/>
  <c r="C2637" i="33"/>
  <c r="C2644" i="33" s="1"/>
  <c r="M3034" i="33"/>
  <c r="M3606" i="33"/>
  <c r="EU53" i="22"/>
  <c r="F2794" i="33"/>
  <c r="J533" i="33"/>
  <c r="J540" i="33" s="1"/>
  <c r="M2929" i="33"/>
  <c r="M3605" i="33"/>
  <c r="M3033" i="33"/>
  <c r="M2688" i="33"/>
  <c r="C67" i="33" s="1"/>
  <c r="M3086" i="33"/>
  <c r="M3190" i="33"/>
  <c r="M3242" i="33"/>
  <c r="M3138" i="33"/>
  <c r="M3450" i="33"/>
  <c r="M3085" i="33"/>
  <c r="M3189" i="33"/>
  <c r="M3241" i="33"/>
  <c r="M3658" i="33"/>
  <c r="M2792" i="33"/>
  <c r="C69" i="33" s="1"/>
  <c r="M3449" i="33"/>
  <c r="M3294" i="33"/>
  <c r="M3398" i="33"/>
  <c r="M3293" i="33"/>
  <c r="M3397" i="33"/>
  <c r="M4129" i="33"/>
  <c r="M4136" i="33" s="1"/>
  <c r="M3141" i="33"/>
  <c r="M3148" i="33" s="1"/>
  <c r="C96" i="33"/>
  <c r="M4198" i="33"/>
  <c r="M3453" i="33"/>
  <c r="M3460" i="33" s="1"/>
  <c r="M3501" i="33"/>
  <c r="D3502" i="33"/>
  <c r="M3502" i="33" s="1"/>
  <c r="M3969" i="33"/>
  <c r="M4021" i="33"/>
  <c r="M3917" i="33"/>
  <c r="M4025" i="33"/>
  <c r="M4032" i="33" s="1"/>
  <c r="M3886" i="33"/>
  <c r="C90" i="33"/>
  <c r="M3709" i="33"/>
  <c r="M3761" i="33"/>
  <c r="M3553" i="33"/>
  <c r="M3401" i="33"/>
  <c r="M3408" i="33" s="1"/>
  <c r="M2933" i="33"/>
  <c r="M2940" i="33" s="1"/>
  <c r="M3869" i="33"/>
  <c r="M3876" i="33" s="1"/>
  <c r="M2881" i="33"/>
  <c r="M2888" i="33" s="1"/>
  <c r="M2878" i="33"/>
  <c r="M3346" i="33"/>
  <c r="M3866" i="33"/>
  <c r="M2950" i="33"/>
  <c r="C72" i="33"/>
  <c r="M3349" i="33"/>
  <c r="M3356" i="33" s="1"/>
  <c r="M3037" i="33"/>
  <c r="M3044" i="33" s="1"/>
  <c r="D3720" i="33"/>
  <c r="M3713" i="33"/>
  <c r="M3720" i="33" s="1"/>
  <c r="M4126" i="33"/>
  <c r="M4178" i="33"/>
  <c r="M3814" i="33"/>
  <c r="M3609" i="33"/>
  <c r="M3616" i="33" s="1"/>
  <c r="M3817" i="33"/>
  <c r="M3824" i="33" s="1"/>
  <c r="D165" i="34"/>
  <c r="M3505" i="33"/>
  <c r="M3512" i="33" s="1"/>
  <c r="M2985" i="33"/>
  <c r="M2992" i="33" s="1"/>
  <c r="M3297" i="33"/>
  <c r="M3304" i="33" s="1"/>
  <c r="M3557" i="33"/>
  <c r="M3564" i="33" s="1"/>
  <c r="M3158" i="33"/>
  <c r="C76" i="33"/>
  <c r="M3089" i="33"/>
  <c r="M3096" i="33" s="1"/>
  <c r="C94" i="33"/>
  <c r="M4094" i="33"/>
  <c r="M2877" i="33"/>
  <c r="M3345" i="33"/>
  <c r="M3865" i="33"/>
  <c r="M3765" i="33"/>
  <c r="M3772" i="33" s="1"/>
  <c r="M3245" i="33"/>
  <c r="M3252" i="33" s="1"/>
  <c r="M3834" i="33"/>
  <c r="C89" i="33"/>
  <c r="M4125" i="33"/>
  <c r="M4177" i="33"/>
  <c r="M3813" i="33"/>
  <c r="M3921" i="33"/>
  <c r="M3928" i="33" s="1"/>
  <c r="C82" i="33"/>
  <c r="M3470" i="33"/>
  <c r="M3990" i="33"/>
  <c r="M3262" i="33"/>
  <c r="C78" i="33"/>
  <c r="M3661" i="33"/>
  <c r="M3668" i="33" s="1"/>
  <c r="M4181" i="33"/>
  <c r="M4188" i="33" s="1"/>
  <c r="M3970" i="33"/>
  <c r="M4022" i="33"/>
  <c r="M3918" i="33"/>
  <c r="M4077" i="33"/>
  <c r="M4084" i="33" s="1"/>
  <c r="C80" i="33"/>
  <c r="M3366" i="33"/>
  <c r="C73" i="33"/>
  <c r="M3973" i="33"/>
  <c r="M3980" i="33" s="1"/>
  <c r="M3710" i="33"/>
  <c r="M3762" i="33"/>
  <c r="M3554" i="33"/>
  <c r="M3193" i="33"/>
  <c r="M3200" i="33" s="1"/>
  <c r="E4248" i="33"/>
  <c r="M288" i="33"/>
  <c r="I533" i="33"/>
  <c r="I540" i="33" s="1"/>
  <c r="E533" i="33"/>
  <c r="E540" i="33" s="1"/>
  <c r="F165" i="34"/>
  <c r="G165" i="34"/>
  <c r="D2680" i="33"/>
  <c r="D2690" i="33" s="1"/>
  <c r="M2673" i="33"/>
  <c r="M2680" i="33" s="1"/>
  <c r="M2774" i="33"/>
  <c r="M2670" i="33"/>
  <c r="E165" i="34"/>
  <c r="M2773" i="33"/>
  <c r="M2669" i="33"/>
  <c r="D2826" i="33"/>
  <c r="M2826" i="33" s="1"/>
  <c r="M2825" i="33"/>
  <c r="M2829" i="33"/>
  <c r="M2836" i="33" s="1"/>
  <c r="D2784" i="33"/>
  <c r="M2777" i="33"/>
  <c r="M2784" i="33" s="1"/>
  <c r="M163" i="34"/>
  <c r="C17" i="34" s="1"/>
  <c r="K529" i="33"/>
  <c r="K530" i="33" s="1"/>
  <c r="K270" i="33"/>
  <c r="D280" i="33"/>
  <c r="M273" i="33"/>
  <c r="M280" i="33" s="1"/>
  <c r="E19" i="33" s="1"/>
  <c r="G529" i="33"/>
  <c r="G530" i="33" s="1"/>
  <c r="G270" i="33"/>
  <c r="L529" i="33"/>
  <c r="L530" i="33" s="1"/>
  <c r="L270" i="33"/>
  <c r="H529" i="33"/>
  <c r="H530" i="33" s="1"/>
  <c r="H270" i="33"/>
  <c r="M269" i="33"/>
  <c r="G4248" i="33"/>
  <c r="J4248" i="33"/>
  <c r="L4248" i="33"/>
  <c r="M4246" i="33"/>
  <c r="F4248" i="33"/>
  <c r="H4248" i="33"/>
  <c r="M4239" i="33"/>
  <c r="I4248" i="33"/>
  <c r="K4248" i="33"/>
  <c r="K4229" i="33"/>
  <c r="K4230" i="33" s="1"/>
  <c r="F2846" i="33"/>
  <c r="J4229" i="33"/>
  <c r="J4230" i="33" s="1"/>
  <c r="L4233" i="33"/>
  <c r="L4240" i="33" s="1"/>
  <c r="G2794" i="33"/>
  <c r="I4233" i="33"/>
  <c r="I4240" i="33" s="1"/>
  <c r="G4229" i="33"/>
  <c r="G4230" i="33" s="1"/>
  <c r="G2846" i="33"/>
  <c r="E4229" i="33"/>
  <c r="E4230" i="33" s="1"/>
  <c r="I4229" i="33"/>
  <c r="I4230" i="33" s="1"/>
  <c r="M4238" i="33"/>
  <c r="M4247" i="33"/>
  <c r="D4229" i="33"/>
  <c r="D4230" i="33" s="1"/>
  <c r="L4229" i="33"/>
  <c r="L4230" i="33" s="1"/>
  <c r="M144" i="34"/>
  <c r="D145" i="34"/>
  <c r="M145" i="34" s="1"/>
  <c r="M148" i="34"/>
  <c r="M155" i="34" s="1"/>
  <c r="F4229" i="33"/>
  <c r="F4230" i="33" s="1"/>
  <c r="H4229" i="33"/>
  <c r="H4230" i="33" s="1"/>
  <c r="K4233" i="33"/>
  <c r="K4240" i="33" s="1"/>
  <c r="F4233" i="33"/>
  <c r="F4240" i="33" s="1"/>
  <c r="G4233" i="33"/>
  <c r="G4240" i="33" s="1"/>
  <c r="E4233" i="33"/>
  <c r="E4240" i="33" s="1"/>
  <c r="H4233" i="33"/>
  <c r="H4240" i="33" s="1"/>
  <c r="D2846" i="33"/>
  <c r="J4233" i="33"/>
  <c r="J4240" i="33" s="1"/>
  <c r="E2794" i="33"/>
  <c r="D2794" i="33"/>
  <c r="E2722" i="33"/>
  <c r="M96" i="34"/>
  <c r="M103" i="34" s="1"/>
  <c r="L2722" i="33"/>
  <c r="K2722" i="33"/>
  <c r="I2722" i="33"/>
  <c r="D2722" i="33"/>
  <c r="H2722" i="33"/>
  <c r="J2722" i="33"/>
  <c r="D103" i="34"/>
  <c r="D113" i="34" s="1"/>
  <c r="G2722" i="33"/>
  <c r="F113" i="34"/>
  <c r="D2742" i="33"/>
  <c r="M2721" i="33"/>
  <c r="M2725" i="33"/>
  <c r="M2732" i="33" s="1"/>
  <c r="G113" i="34"/>
  <c r="D4233" i="33"/>
  <c r="D4240" i="33" s="1"/>
  <c r="F2722" i="33"/>
  <c r="M92" i="34"/>
  <c r="H113" i="34"/>
  <c r="M93" i="34"/>
  <c r="M111" i="34"/>
  <c r="C16" i="34" s="1"/>
  <c r="C1242" i="33"/>
  <c r="C4262" i="33"/>
  <c r="G2742" i="33"/>
  <c r="E113" i="34"/>
  <c r="D4248" i="33"/>
  <c r="M4243" i="33"/>
  <c r="C4282" i="33"/>
  <c r="C2634" i="33"/>
  <c r="C4263" i="33"/>
  <c r="C2652" i="33"/>
  <c r="C581" i="34"/>
  <c r="E2742" i="33"/>
  <c r="M2740" i="33"/>
  <c r="C68" i="33" s="1"/>
  <c r="H2742" i="33"/>
  <c r="F2742" i="33"/>
  <c r="C18" i="25"/>
  <c r="C36" i="25"/>
  <c r="C78" i="25" s="1"/>
  <c r="AF16" i="32"/>
  <c r="C28" i="25"/>
  <c r="C70" i="25" s="1"/>
  <c r="T16" i="32"/>
  <c r="AI43" i="27"/>
  <c r="AJ43" i="27"/>
  <c r="AL43" i="27"/>
  <c r="AM43" i="27"/>
  <c r="AN43" i="27"/>
  <c r="AP43" i="27"/>
  <c r="AQ43" i="27"/>
  <c r="AR43" i="27"/>
  <c r="AS43" i="27"/>
  <c r="AT43" i="27"/>
  <c r="AU43" i="27"/>
  <c r="AV43" i="27"/>
  <c r="AW43" i="27"/>
  <c r="AX43" i="27"/>
  <c r="AY43" i="27"/>
  <c r="AZ43" i="27"/>
  <c r="BA43" i="27"/>
  <c r="BB43" i="27"/>
  <c r="BC43" i="27"/>
  <c r="BD43" i="27"/>
  <c r="BE43" i="27"/>
  <c r="BF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L34" i="27"/>
  <c r="AM34" i="27"/>
  <c r="AN34" i="27"/>
  <c r="AP34" i="27"/>
  <c r="AQ34" i="27"/>
  <c r="AR34" i="27"/>
  <c r="AS34" i="27"/>
  <c r="AT34" i="27"/>
  <c r="AU34" i="27"/>
  <c r="AV34" i="27"/>
  <c r="AW34" i="27"/>
  <c r="AX34" i="27"/>
  <c r="AY34" i="27"/>
  <c r="AZ34" i="27"/>
  <c r="BA34" i="27"/>
  <c r="BB34" i="27"/>
  <c r="BC34" i="27"/>
  <c r="BD34" i="27"/>
  <c r="BE34" i="27"/>
  <c r="BF34" i="27"/>
  <c r="C88" i="33" l="1"/>
  <c r="C95" i="33"/>
  <c r="M3314" i="33"/>
  <c r="M3626" i="33"/>
  <c r="C86" i="33"/>
  <c r="C71" i="33"/>
  <c r="E796" i="33"/>
  <c r="G29" i="33" s="1"/>
  <c r="M796" i="33"/>
  <c r="I796" i="33"/>
  <c r="C75" i="33"/>
  <c r="M3522" i="33"/>
  <c r="C74" i="33"/>
  <c r="M3210" i="33"/>
  <c r="M3938" i="33"/>
  <c r="M3418" i="33"/>
  <c r="C87" i="33"/>
  <c r="M4042" i="33"/>
  <c r="M3574" i="33"/>
  <c r="M2690" i="33"/>
  <c r="E20" i="33"/>
  <c r="I344" i="33"/>
  <c r="M344" i="33"/>
  <c r="E344" i="33"/>
  <c r="G20" i="33" s="1"/>
  <c r="M290" i="33"/>
  <c r="C19" i="33"/>
  <c r="C4267" i="33"/>
  <c r="C4274" i="33" s="1"/>
  <c r="M533" i="33"/>
  <c r="M540" i="33" s="1"/>
  <c r="M165" i="34"/>
  <c r="I292" i="33"/>
  <c r="E292" i="33"/>
  <c r="G19" i="33" s="1"/>
  <c r="M292" i="33"/>
  <c r="M529" i="33"/>
  <c r="M270" i="33"/>
  <c r="M530" i="33"/>
  <c r="M4248" i="33"/>
  <c r="C97" i="33" s="1"/>
  <c r="M4230" i="33"/>
  <c r="M4229" i="33"/>
  <c r="M2794" i="33"/>
  <c r="M2846" i="33"/>
  <c r="C70" i="33"/>
  <c r="M4233" i="33"/>
  <c r="M4240" i="33" s="1"/>
  <c r="M2722" i="33"/>
  <c r="M113" i="34"/>
  <c r="C4264" i="33"/>
  <c r="M2742" i="33"/>
  <c r="C60" i="25"/>
  <c r="C20" i="25"/>
  <c r="BG34" i="27"/>
  <c r="BG43" i="27"/>
  <c r="O25" i="27"/>
  <c r="P25" i="27"/>
  <c r="Q25" i="27"/>
  <c r="R25" i="27"/>
  <c r="S25" i="27"/>
  <c r="T25" i="27"/>
  <c r="U25" i="27"/>
  <c r="V25" i="27"/>
  <c r="W25" i="27"/>
  <c r="X25" i="27"/>
  <c r="Y25" i="27"/>
  <c r="Z25" i="27"/>
  <c r="AB25" i="27"/>
  <c r="AD25" i="27"/>
  <c r="AE25" i="27"/>
  <c r="AG25" i="27"/>
  <c r="AH25" i="27"/>
  <c r="AI25" i="27"/>
  <c r="AJ25" i="27"/>
  <c r="AL25" i="27"/>
  <c r="AM25" i="27"/>
  <c r="AN25" i="27"/>
  <c r="AP25" i="27"/>
  <c r="AQ25" i="27"/>
  <c r="AR25" i="27"/>
  <c r="AS25" i="27"/>
  <c r="AT25" i="27"/>
  <c r="AU25" i="27"/>
  <c r="AV25" i="27"/>
  <c r="AW25" i="27"/>
  <c r="AX25" i="27"/>
  <c r="AY25" i="27"/>
  <c r="AZ25" i="27"/>
  <c r="BA25" i="27"/>
  <c r="BB25" i="27"/>
  <c r="BC25" i="27"/>
  <c r="BD25" i="27"/>
  <c r="BE25" i="27"/>
  <c r="BF25" i="27"/>
  <c r="E24" i="33" l="1"/>
  <c r="E550" i="33"/>
  <c r="G24" i="33" s="1"/>
  <c r="M550" i="33"/>
  <c r="I550" i="33"/>
  <c r="BG25" i="27"/>
  <c r="B74" i="25" l="1"/>
  <c r="BD12" i="27" l="1"/>
  <c r="BD11" i="27"/>
  <c r="BD10" i="27"/>
  <c r="BD13" i="27" l="1"/>
  <c r="BD15" i="27" s="1"/>
  <c r="BD69" i="27" l="1"/>
  <c r="BD75" i="27"/>
  <c r="BD68" i="27"/>
  <c r="BD77" i="27"/>
  <c r="BD74" i="27"/>
  <c r="BD56" i="27"/>
  <c r="BD76" i="27"/>
  <c r="BD65" i="27"/>
  <c r="BD60" i="27"/>
  <c r="BD58" i="27"/>
  <c r="BD79" i="27"/>
  <c r="BD70" i="27"/>
  <c r="BD66" i="27"/>
  <c r="BD61" i="27"/>
  <c r="BD78" i="27"/>
  <c r="BD67" i="27"/>
  <c r="BD57" i="27"/>
  <c r="BD59" i="27"/>
  <c r="BD71" i="27" l="1"/>
  <c r="BD62" i="27"/>
  <c r="BD80" i="27"/>
  <c r="P10" i="27"/>
  <c r="BF12" i="27"/>
  <c r="BF11" i="27"/>
  <c r="BF10" i="27"/>
  <c r="B65" i="25"/>
  <c r="B82" i="25"/>
  <c r="M56" i="25"/>
  <c r="B80" i="25"/>
  <c r="B58" i="25"/>
  <c r="B59" i="25"/>
  <c r="B57" i="25"/>
  <c r="B72" i="25"/>
  <c r="B62" i="25"/>
  <c r="B61" i="25"/>
  <c r="B66" i="25"/>
  <c r="B64" i="25"/>
  <c r="B60" i="25"/>
  <c r="B56" i="25"/>
  <c r="BC11" i="27"/>
  <c r="BB11" i="27"/>
  <c r="BA11" i="27"/>
  <c r="AY11" i="27"/>
  <c r="AX11" i="27"/>
  <c r="AW11" i="27"/>
  <c r="AV11" i="27"/>
  <c r="AU11" i="27"/>
  <c r="AS11" i="27"/>
  <c r="AQ11" i="27"/>
  <c r="AN11" i="27"/>
  <c r="AM11" i="27"/>
  <c r="AL11" i="27"/>
  <c r="AI11" i="27"/>
  <c r="AH11" i="27"/>
  <c r="AG11" i="27"/>
  <c r="AD11" i="27"/>
  <c r="AB11" i="27"/>
  <c r="Z11" i="27"/>
  <c r="W11" i="27"/>
  <c r="V11" i="27"/>
  <c r="U11" i="27"/>
  <c r="T11" i="27"/>
  <c r="S11" i="27"/>
  <c r="R11" i="27"/>
  <c r="Q11" i="27"/>
  <c r="BE12" i="27"/>
  <c r="BC12" i="27"/>
  <c r="BB12" i="27"/>
  <c r="BA12" i="27"/>
  <c r="AZ12" i="27"/>
  <c r="AY12" i="27"/>
  <c r="AX12" i="27"/>
  <c r="AW12" i="27"/>
  <c r="AV12" i="27"/>
  <c r="AU12" i="27"/>
  <c r="AT12" i="27"/>
  <c r="AS12" i="27"/>
  <c r="AR12" i="27"/>
  <c r="AQ12" i="27"/>
  <c r="AP12" i="27"/>
  <c r="AN12" i="27"/>
  <c r="AM12" i="27"/>
  <c r="AL12" i="27"/>
  <c r="AJ12" i="27"/>
  <c r="AI12" i="27"/>
  <c r="AH12" i="27"/>
  <c r="AG12" i="27"/>
  <c r="AE12" i="27"/>
  <c r="AD12" i="27"/>
  <c r="AB12" i="27"/>
  <c r="Z12" i="27"/>
  <c r="Y12" i="27"/>
  <c r="X12" i="27"/>
  <c r="W12" i="27"/>
  <c r="V12" i="27"/>
  <c r="U12" i="27"/>
  <c r="T12" i="27"/>
  <c r="S12" i="27"/>
  <c r="R12" i="27"/>
  <c r="Q12" i="27"/>
  <c r="O12" i="27"/>
  <c r="BE11" i="27"/>
  <c r="AZ11" i="27"/>
  <c r="AT11" i="27"/>
  <c r="AR11" i="27"/>
  <c r="AP11" i="27"/>
  <c r="AJ11" i="27"/>
  <c r="AE11" i="27"/>
  <c r="Y11" i="27"/>
  <c r="X11" i="27"/>
  <c r="O11" i="27"/>
  <c r="BE10" i="27"/>
  <c r="BC10" i="27"/>
  <c r="BB10" i="27"/>
  <c r="BA10" i="27"/>
  <c r="AZ10" i="27"/>
  <c r="AY10" i="27"/>
  <c r="AX10" i="27"/>
  <c r="AW10" i="27"/>
  <c r="AV10" i="27"/>
  <c r="AU10" i="27"/>
  <c r="AT10" i="27"/>
  <c r="AS10" i="27"/>
  <c r="AR10" i="27"/>
  <c r="AQ10" i="27"/>
  <c r="AP10" i="27"/>
  <c r="AN10" i="27"/>
  <c r="AM10" i="27"/>
  <c r="AL10" i="27"/>
  <c r="AJ10" i="27"/>
  <c r="AI10" i="27"/>
  <c r="AH10" i="27"/>
  <c r="AG10" i="27"/>
  <c r="AE10" i="27"/>
  <c r="AD10" i="27"/>
  <c r="AB10" i="27"/>
  <c r="Z10" i="27"/>
  <c r="Y10" i="27"/>
  <c r="X10" i="27"/>
  <c r="W10" i="27"/>
  <c r="V10" i="27"/>
  <c r="U10" i="27"/>
  <c r="T10" i="27"/>
  <c r="S10" i="27"/>
  <c r="R10" i="27"/>
  <c r="Q10" i="27"/>
  <c r="O10" i="27"/>
  <c r="AP13" i="27" l="1"/>
  <c r="AP67" i="27" s="1"/>
  <c r="T13" i="27"/>
  <c r="N61" i="27"/>
  <c r="AM13" i="27"/>
  <c r="P13" i="27"/>
  <c r="P56" i="27" s="1"/>
  <c r="L56" i="25"/>
  <c r="AY13" i="27"/>
  <c r="AY76" i="27" s="1"/>
  <c r="BC13" i="27"/>
  <c r="BC67" i="27" s="1"/>
  <c r="AX13" i="27"/>
  <c r="AZ13" i="27"/>
  <c r="C56" i="25"/>
  <c r="AV13" i="27"/>
  <c r="AV77" i="27" s="1"/>
  <c r="BF13" i="27"/>
  <c r="BF70" i="27" s="1"/>
  <c r="Q13" i="27"/>
  <c r="AI13" i="27"/>
  <c r="AI65" i="27" s="1"/>
  <c r="AB13" i="27"/>
  <c r="AB76" i="27" s="1"/>
  <c r="AH13" i="27"/>
  <c r="AH60" i="27" s="1"/>
  <c r="AU13" i="27"/>
  <c r="AJ13" i="27"/>
  <c r="AJ68" i="27" s="1"/>
  <c r="AS13" i="27"/>
  <c r="AS75" i="27" s="1"/>
  <c r="AE13" i="27"/>
  <c r="AT13" i="27"/>
  <c r="AR13" i="27"/>
  <c r="AR67" i="27" s="1"/>
  <c r="R13" i="27"/>
  <c r="R76" i="27" s="1"/>
  <c r="Z13" i="27"/>
  <c r="Z56" i="27" s="1"/>
  <c r="BB13" i="27"/>
  <c r="U13" i="27"/>
  <c r="U69" i="27" s="1"/>
  <c r="V13" i="27"/>
  <c r="AD13" i="27"/>
  <c r="BA13" i="27"/>
  <c r="W13" i="27"/>
  <c r="W77" i="27" s="1"/>
  <c r="AQ13" i="27"/>
  <c r="O13" i="27"/>
  <c r="X13" i="27"/>
  <c r="Y13" i="27"/>
  <c r="Y67" i="27" s="1"/>
  <c r="BE13" i="27"/>
  <c r="BE78" i="27" s="1"/>
  <c r="AN13" i="27"/>
  <c r="AW13" i="27"/>
  <c r="S13" i="27"/>
  <c r="S66" i="27" s="1"/>
  <c r="AG13" i="27"/>
  <c r="AG60" i="27" s="1"/>
  <c r="AL13" i="27"/>
  <c r="P59" i="27" l="1"/>
  <c r="AV67" i="27"/>
  <c r="Z68" i="27"/>
  <c r="P57" i="27"/>
  <c r="BE74" i="27"/>
  <c r="P58" i="27"/>
  <c r="AH70" i="27"/>
  <c r="AH66" i="27"/>
  <c r="AR79" i="27"/>
  <c r="AL69" i="27"/>
  <c r="AL76" i="27"/>
  <c r="AL74" i="27"/>
  <c r="AL59" i="27"/>
  <c r="AL66" i="27"/>
  <c r="AL70" i="27"/>
  <c r="AL75" i="27"/>
  <c r="AL61" i="27"/>
  <c r="AL56" i="27"/>
  <c r="AL67" i="27"/>
  <c r="AL79" i="27"/>
  <c r="AL57" i="27"/>
  <c r="AL58" i="27"/>
  <c r="AN75" i="27"/>
  <c r="AN79" i="27"/>
  <c r="AN56" i="27"/>
  <c r="AN77" i="27"/>
  <c r="AN60" i="27"/>
  <c r="AN74" i="27"/>
  <c r="AN61" i="27"/>
  <c r="AN59" i="27"/>
  <c r="X59" i="27"/>
  <c r="X57" i="27"/>
  <c r="X75" i="27"/>
  <c r="X74" i="27"/>
  <c r="X66" i="27"/>
  <c r="X68" i="27"/>
  <c r="X61" i="27"/>
  <c r="X58" i="27"/>
  <c r="X79" i="27"/>
  <c r="X70" i="27"/>
  <c r="X60" i="27"/>
  <c r="X56" i="27"/>
  <c r="X77" i="27"/>
  <c r="X67" i="27"/>
  <c r="X69" i="27"/>
  <c r="BA79" i="27"/>
  <c r="BA78" i="27"/>
  <c r="BA56" i="27"/>
  <c r="BA57" i="27"/>
  <c r="BA74" i="27"/>
  <c r="BA58" i="27"/>
  <c r="BA77" i="27"/>
  <c r="BA76" i="27"/>
  <c r="BA59" i="27"/>
  <c r="BB74" i="27"/>
  <c r="BB77" i="27"/>
  <c r="BB66" i="27"/>
  <c r="BB67" i="27"/>
  <c r="BB60" i="27"/>
  <c r="BB56" i="27"/>
  <c r="BB76" i="27"/>
  <c r="BB65" i="27"/>
  <c r="BB58" i="27"/>
  <c r="BB57" i="27"/>
  <c r="BB75" i="27"/>
  <c r="BB68" i="27"/>
  <c r="BB79" i="27"/>
  <c r="BB78" i="27"/>
  <c r="AU59" i="27"/>
  <c r="AU79" i="27"/>
  <c r="AU70" i="27"/>
  <c r="AU58" i="27"/>
  <c r="AU60" i="27"/>
  <c r="AU77" i="27"/>
  <c r="AU76" i="27"/>
  <c r="AU67" i="27"/>
  <c r="AU65" i="27"/>
  <c r="AU61" i="27"/>
  <c r="AU56" i="27"/>
  <c r="AU75" i="27"/>
  <c r="AU78" i="27"/>
  <c r="AU68" i="27"/>
  <c r="AU69" i="27"/>
  <c r="Q76" i="27"/>
  <c r="Q74" i="27"/>
  <c r="Q66" i="27"/>
  <c r="Q68" i="27"/>
  <c r="Q60" i="27"/>
  <c r="Q56" i="27"/>
  <c r="Q79" i="27"/>
  <c r="Q65" i="27"/>
  <c r="Q58" i="27"/>
  <c r="Q57" i="27"/>
  <c r="Q77" i="27"/>
  <c r="Q70" i="27"/>
  <c r="Q75" i="27"/>
  <c r="Q78" i="27"/>
  <c r="AZ60" i="27"/>
  <c r="AZ68" i="27"/>
  <c r="AZ61" i="27"/>
  <c r="AZ57" i="27"/>
  <c r="AZ67" i="27"/>
  <c r="AZ69" i="27"/>
  <c r="AZ79" i="27"/>
  <c r="AZ58" i="27"/>
  <c r="AZ56" i="27"/>
  <c r="AZ65" i="27"/>
  <c r="T76" i="27"/>
  <c r="T59" i="27"/>
  <c r="T77" i="27"/>
  <c r="T56" i="27"/>
  <c r="T60" i="27"/>
  <c r="T79" i="27"/>
  <c r="T78" i="27"/>
  <c r="T57" i="27"/>
  <c r="T61" i="27"/>
  <c r="AZ75" i="27"/>
  <c r="AH79" i="27"/>
  <c r="AH76" i="27"/>
  <c r="AB75" i="27"/>
  <c r="W78" i="27"/>
  <c r="S74" i="27"/>
  <c r="S77" i="27"/>
  <c r="AJ57" i="27"/>
  <c r="Y57" i="27"/>
  <c r="Q59" i="27"/>
  <c r="AB66" i="27"/>
  <c r="AI74" i="27"/>
  <c r="Y68" i="27"/>
  <c r="BF77" i="27"/>
  <c r="W66" i="27"/>
  <c r="BC76" i="27"/>
  <c r="AG75" i="27"/>
  <c r="V79" i="27"/>
  <c r="AZ66" i="27"/>
  <c r="BA61" i="27"/>
  <c r="AS57" i="27"/>
  <c r="AI60" i="27"/>
  <c r="U76" i="27"/>
  <c r="BF56" i="27"/>
  <c r="T75" i="27"/>
  <c r="BC56" i="27"/>
  <c r="AS65" i="27"/>
  <c r="AV78" i="27"/>
  <c r="AV74" i="27"/>
  <c r="AG59" i="27"/>
  <c r="AG78" i="27"/>
  <c r="AG74" i="27"/>
  <c r="AG68" i="27"/>
  <c r="AG70" i="27"/>
  <c r="AG57" i="27"/>
  <c r="AG58" i="27"/>
  <c r="AG79" i="27"/>
  <c r="AG67" i="27"/>
  <c r="AG65" i="27"/>
  <c r="AG56" i="27"/>
  <c r="AG61" i="27"/>
  <c r="AG77" i="27"/>
  <c r="AG66" i="27"/>
  <c r="BE59" i="27"/>
  <c r="BE69" i="27"/>
  <c r="BE66" i="27"/>
  <c r="BE57" i="27"/>
  <c r="BE58" i="27"/>
  <c r="BE67" i="27"/>
  <c r="BE56" i="27"/>
  <c r="BE61" i="27"/>
  <c r="BE60"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BF68" i="27"/>
  <c r="BF69" i="27"/>
  <c r="BF58" i="27"/>
  <c r="BF75" i="27"/>
  <c r="BF65" i="27"/>
  <c r="BF60" i="27"/>
  <c r="BF79" i="27"/>
  <c r="BF78" i="27"/>
  <c r="BF66" i="27"/>
  <c r="BF61" i="27"/>
  <c r="BF57" i="27"/>
  <c r="BF74" i="27"/>
  <c r="AX76" i="27"/>
  <c r="AX61" i="27"/>
  <c r="AX59" i="27"/>
  <c r="AX75" i="27"/>
  <c r="AX79" i="27"/>
  <c r="AX66" i="27"/>
  <c r="AX68" i="27"/>
  <c r="AX58" i="27"/>
  <c r="AX56" i="27"/>
  <c r="AX78" i="27"/>
  <c r="AX74" i="27"/>
  <c r="AX65" i="27"/>
  <c r="AX67" i="27"/>
  <c r="AX57" i="27"/>
  <c r="AX77" i="27"/>
  <c r="P78" i="27"/>
  <c r="P77" i="27"/>
  <c r="P76" i="27"/>
  <c r="P75" i="27"/>
  <c r="P79" i="27"/>
  <c r="P74" i="27"/>
  <c r="P67" i="27"/>
  <c r="P66" i="27"/>
  <c r="P68" i="27"/>
  <c r="P70" i="27"/>
  <c r="P69" i="27"/>
  <c r="P65" i="27"/>
  <c r="AP78" i="27"/>
  <c r="AP76" i="27"/>
  <c r="AP60" i="27"/>
  <c r="AP66" i="27"/>
  <c r="AP57" i="27"/>
  <c r="AP70" i="27"/>
  <c r="AP65" i="27"/>
  <c r="AP79" i="27"/>
  <c r="AP77" i="27"/>
  <c r="AP61" i="27"/>
  <c r="AP56" i="27"/>
  <c r="AP74" i="27"/>
  <c r="AP75" i="27"/>
  <c r="BA68" i="27"/>
  <c r="BA69" i="27"/>
  <c r="AV66" i="27"/>
  <c r="AV69" i="27"/>
  <c r="AN66" i="27"/>
  <c r="AN69" i="27"/>
  <c r="AH65" i="27"/>
  <c r="Z65" i="27"/>
  <c r="Z70" i="27"/>
  <c r="T67" i="27"/>
  <c r="T68" i="27"/>
  <c r="BE79" i="27"/>
  <c r="BE75" i="27"/>
  <c r="AZ74" i="27"/>
  <c r="AV76" i="27"/>
  <c r="AR74" i="27"/>
  <c r="AR77" i="27"/>
  <c r="AH75" i="27"/>
  <c r="AB78" i="27"/>
  <c r="AB74" i="27"/>
  <c r="W79" i="27"/>
  <c r="BE68" i="27"/>
  <c r="AP69" i="27"/>
  <c r="BB61" i="27"/>
  <c r="AJ59" i="27"/>
  <c r="U56" i="27"/>
  <c r="AB69" i="27"/>
  <c r="AS74" i="27"/>
  <c r="X76" i="27"/>
  <c r="AY66" i="27"/>
  <c r="AG76" i="27"/>
  <c r="R75" i="27"/>
  <c r="BA60" i="27"/>
  <c r="AN57" i="27"/>
  <c r="T58" i="27"/>
  <c r="U78" i="27"/>
  <c r="AR56" i="27"/>
  <c r="BF59" i="27"/>
  <c r="AN76" i="27"/>
  <c r="T74" i="27"/>
  <c r="BC59" i="27"/>
  <c r="V56" i="27"/>
  <c r="AS70" i="27"/>
  <c r="V70" i="27"/>
  <c r="BA66" i="27"/>
  <c r="AV65" i="27"/>
  <c r="AN65" i="27"/>
  <c r="AH67" i="27"/>
  <c r="Z69" i="27"/>
  <c r="Z66" i="27"/>
  <c r="T66" i="27"/>
  <c r="T70" i="27"/>
  <c r="AZ77" i="27"/>
  <c r="AR75" i="27"/>
  <c r="AH74" i="27"/>
  <c r="W74" i="27"/>
  <c r="S78" i="27"/>
  <c r="BE65" i="27"/>
  <c r="AP68" i="27"/>
  <c r="BB59" i="27"/>
  <c r="AP58" i="27"/>
  <c r="AE57" i="27"/>
  <c r="U59" i="27"/>
  <c r="Q69" i="27"/>
  <c r="X78" i="27"/>
  <c r="AY59" i="27"/>
  <c r="AL60" i="27"/>
  <c r="R59" i="27"/>
  <c r="AU66" i="27"/>
  <c r="AL77" i="27"/>
  <c r="Z74" i="27"/>
  <c r="AN58" i="27"/>
  <c r="AE65" i="27"/>
  <c r="AR61" i="27"/>
  <c r="BB69" i="27"/>
  <c r="AN78" i="27"/>
  <c r="AU57" i="27"/>
  <c r="V60" i="27"/>
  <c r="AX70" i="27"/>
  <c r="AL68" i="27"/>
  <c r="BA67" i="27"/>
  <c r="AN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S66" i="27"/>
  <c r="AS68" i="27"/>
  <c r="AS59" i="27"/>
  <c r="AS56" i="27"/>
  <c r="AS77" i="27"/>
  <c r="AS61" i="27"/>
  <c r="AS60" i="27"/>
  <c r="AS79" i="27"/>
  <c r="AS67" i="27"/>
  <c r="AS69" i="27"/>
  <c r="AS58" i="27"/>
  <c r="AS78" i="27"/>
  <c r="AS76" i="27"/>
  <c r="AB58" i="27"/>
  <c r="AB56" i="27"/>
  <c r="AB67" i="27"/>
  <c r="AB57" i="27"/>
  <c r="AB60" i="27"/>
  <c r="AB68" i="27"/>
  <c r="AB79" i="27"/>
  <c r="AB70" i="27"/>
  <c r="AB65" i="27"/>
  <c r="AB59" i="27"/>
  <c r="AB61" i="27"/>
  <c r="AV60" i="27"/>
  <c r="AV56" i="27"/>
  <c r="AV79" i="27"/>
  <c r="AV57" i="27"/>
  <c r="AV61" i="27"/>
  <c r="AV59" i="27"/>
  <c r="AV58" i="27"/>
  <c r="BC65" i="27"/>
  <c r="BC68" i="27"/>
  <c r="BC57" i="27"/>
  <c r="BC58" i="27"/>
  <c r="BC77" i="27"/>
  <c r="BC74" i="27"/>
  <c r="BC69" i="27"/>
  <c r="BC60" i="27"/>
  <c r="BC61" i="27"/>
  <c r="BC78" i="27"/>
  <c r="BC66" i="27"/>
  <c r="BC70" i="27"/>
  <c r="BC75" i="27"/>
  <c r="BC79" i="27"/>
  <c r="BA65" i="27"/>
  <c r="AV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R69" i="27"/>
  <c r="AR58" i="27"/>
  <c r="AR66" i="27"/>
  <c r="AR59" i="27"/>
  <c r="AR76" i="27"/>
  <c r="AR70" i="27"/>
  <c r="AR65" i="27"/>
  <c r="AR57" i="27"/>
  <c r="AR60" i="27"/>
  <c r="AJ74" i="27"/>
  <c r="AJ79" i="27"/>
  <c r="AJ70" i="27"/>
  <c r="AJ69" i="27"/>
  <c r="AJ60" i="27"/>
  <c r="AJ61" i="27"/>
  <c r="AJ77" i="27"/>
  <c r="AJ66" i="27"/>
  <c r="AJ67" i="27"/>
  <c r="AJ58" i="27"/>
  <c r="AJ56" i="27"/>
  <c r="AJ75" i="27"/>
  <c r="AJ65" i="27"/>
  <c r="AJ78" i="27"/>
  <c r="AJ76" i="27"/>
  <c r="AI58" i="27"/>
  <c r="AI59" i="27"/>
  <c r="AI76" i="27"/>
  <c r="AI75" i="27"/>
  <c r="AI67" i="27"/>
  <c r="AI79" i="27"/>
  <c r="AI70" i="27"/>
  <c r="AI56" i="27"/>
  <c r="AI57" i="27"/>
  <c r="AI77" i="27"/>
  <c r="AI68" i="27"/>
  <c r="AI66" i="27"/>
  <c r="AY77" i="27"/>
  <c r="AY74" i="27"/>
  <c r="AY69" i="27"/>
  <c r="AY60" i="27"/>
  <c r="AY78" i="27"/>
  <c r="AY75" i="27"/>
  <c r="AY68" i="27"/>
  <c r="AY70" i="27"/>
  <c r="AY58" i="27"/>
  <c r="AY79" i="27"/>
  <c r="AY67" i="27"/>
  <c r="AY65" i="27"/>
  <c r="AY61" i="27"/>
  <c r="AY57" i="27"/>
  <c r="N75" i="27"/>
  <c r="N79" i="27"/>
  <c r="N78" i="27"/>
  <c r="N77" i="27"/>
  <c r="N76" i="27"/>
  <c r="N66" i="27"/>
  <c r="N70" i="27"/>
  <c r="N74" i="27"/>
  <c r="N68" i="27"/>
  <c r="N69" i="27"/>
  <c r="N65" i="27"/>
  <c r="N67" i="27"/>
  <c r="N56" i="27"/>
  <c r="N59" i="27"/>
  <c r="N58" i="27"/>
  <c r="N60" i="27"/>
  <c r="N57" i="27"/>
  <c r="P61" i="27"/>
  <c r="P60" i="27"/>
  <c r="BA70" i="27"/>
  <c r="AV68" i="27"/>
  <c r="AN68" i="27"/>
  <c r="AN70" i="27"/>
  <c r="AH68" i="27"/>
  <c r="Z67" i="27"/>
  <c r="T65" i="27"/>
  <c r="BE76" i="27"/>
  <c r="BE77" i="27"/>
  <c r="AZ76" i="27"/>
  <c r="AZ78" i="27"/>
  <c r="AV75" i="27"/>
  <c r="AR78" i="27"/>
  <c r="AB77" i="27"/>
  <c r="W75" i="27"/>
  <c r="S79" i="27"/>
  <c r="BE70" i="27"/>
  <c r="X65" i="27"/>
  <c r="X71" i="27" s="1"/>
  <c r="AX60" i="27"/>
  <c r="AP59" i="27"/>
  <c r="Y58" i="27"/>
  <c r="Q61" i="27"/>
  <c r="AI69" i="27"/>
  <c r="Q67" i="27"/>
  <c r="AI78" i="27"/>
  <c r="AY56" i="27"/>
  <c r="Z57" i="27"/>
  <c r="Z62" i="27" s="1"/>
  <c r="BF76" i="27"/>
  <c r="AG69" i="27"/>
  <c r="AU74" i="27"/>
  <c r="AU80" i="27" s="1"/>
  <c r="AL78" i="27"/>
  <c r="V77" i="27"/>
  <c r="AZ70" i="27"/>
  <c r="AI61" i="27"/>
  <c r="AZ59" i="27"/>
  <c r="AH57" i="27"/>
  <c r="BB70" i="27"/>
  <c r="BA75" i="27"/>
  <c r="AR68" i="27"/>
  <c r="BF67" i="27"/>
  <c r="AX69" i="27"/>
  <c r="AL65" i="27"/>
  <c r="AL71" i="27" s="1"/>
  <c r="T25" i="22"/>
  <c r="X25" i="22"/>
  <c r="U25" i="22"/>
  <c r="Y25" i="22"/>
  <c r="V25" i="22"/>
  <c r="Z25" i="22"/>
  <c r="S25" i="22"/>
  <c r="R25" i="22"/>
  <c r="W25" i="22"/>
  <c r="L82" i="27"/>
  <c r="H64" i="27"/>
  <c r="I56" i="25"/>
  <c r="C64" i="27"/>
  <c r="C82" i="27"/>
  <c r="C73" i="27"/>
  <c r="BD85" i="27"/>
  <c r="BD88" i="27"/>
  <c r="BD83" i="27"/>
  <c r="BD87" i="27"/>
  <c r="BD86" i="27"/>
  <c r="BD84" i="27"/>
  <c r="AQ15" i="27"/>
  <c r="T15" i="27"/>
  <c r="AM15" i="27"/>
  <c r="AP15" i="27"/>
  <c r="U15" i="27"/>
  <c r="AJ15" i="27"/>
  <c r="X15" i="27"/>
  <c r="P15" i="27"/>
  <c r="AG15" i="27"/>
  <c r="BE15" i="27"/>
  <c r="O15" i="27"/>
  <c r="AD15" i="27"/>
  <c r="Z15" i="27"/>
  <c r="AE15" i="27"/>
  <c r="AH15" i="27"/>
  <c r="BF15" i="27"/>
  <c r="AX15" i="27"/>
  <c r="S15" i="27"/>
  <c r="Y15" i="27"/>
  <c r="V15" i="27"/>
  <c r="R15" i="27"/>
  <c r="AS15" i="27"/>
  <c r="AB15" i="27"/>
  <c r="AV15" i="27"/>
  <c r="AW15" i="27"/>
  <c r="W15" i="27"/>
  <c r="AR15" i="27"/>
  <c r="AI15" i="27"/>
  <c r="BC15" i="27"/>
  <c r="AL15" i="27"/>
  <c r="AN15" i="27"/>
  <c r="BA15" i="27"/>
  <c r="BB15" i="27"/>
  <c r="AT15" i="27"/>
  <c r="AU15" i="27"/>
  <c r="Q15" i="27"/>
  <c r="AZ15" i="27"/>
  <c r="AY15" i="27"/>
  <c r="K56" i="25"/>
  <c r="E56" i="25"/>
  <c r="J56" i="25"/>
  <c r="H56" i="25"/>
  <c r="G56" i="25"/>
  <c r="F56" i="25"/>
  <c r="D56" i="25"/>
  <c r="DW28" i="22"/>
  <c r="DW31" i="22"/>
  <c r="DW29" i="22"/>
  <c r="T71" i="27" l="1"/>
  <c r="AE71" i="27"/>
  <c r="Z80" i="27"/>
  <c r="T80" i="27"/>
  <c r="AH80" i="27"/>
  <c r="AG62" i="27"/>
  <c r="S62" i="27"/>
  <c r="AP80" i="27"/>
  <c r="AY62" i="27"/>
  <c r="P62" i="27"/>
  <c r="AI71" i="27"/>
  <c r="BA71" i="27"/>
  <c r="R62" i="27"/>
  <c r="S71" i="27"/>
  <c r="AB62" i="27"/>
  <c r="Y71" i="27"/>
  <c r="AN71" i="27"/>
  <c r="AS80" i="27"/>
  <c r="AZ80" i="27"/>
  <c r="AP62" i="27"/>
  <c r="AP71" i="27"/>
  <c r="AE80" i="27"/>
  <c r="AG80" i="27"/>
  <c r="AI80" i="27"/>
  <c r="Q62" i="27"/>
  <c r="Q80" i="27"/>
  <c r="AU71" i="27"/>
  <c r="AN62" i="27"/>
  <c r="BE80" i="27"/>
  <c r="N80" i="27"/>
  <c r="AY80" i="27"/>
  <c r="AJ71" i="27"/>
  <c r="AJ80" i="27"/>
  <c r="W71" i="27"/>
  <c r="AV62" i="27"/>
  <c r="AB71" i="27"/>
  <c r="R71" i="27"/>
  <c r="V71" i="27"/>
  <c r="Y80" i="27"/>
  <c r="BE71" i="27"/>
  <c r="AV71" i="27"/>
  <c r="V62" i="27"/>
  <c r="AB80" i="27"/>
  <c r="P80" i="27"/>
  <c r="AX62" i="27"/>
  <c r="BF71" i="27"/>
  <c r="AG71" i="27"/>
  <c r="AS71" i="27"/>
  <c r="BF62" i="27"/>
  <c r="BB62" i="27"/>
  <c r="BA62" i="27"/>
  <c r="AN80" i="27"/>
  <c r="AL80" i="27"/>
  <c r="AR71" i="27"/>
  <c r="N71" i="27"/>
  <c r="U71" i="27"/>
  <c r="U80" i="27"/>
  <c r="BC80" i="27"/>
  <c r="R80" i="27"/>
  <c r="V80" i="27"/>
  <c r="AR62" i="27"/>
  <c r="U62" i="27"/>
  <c r="AR80" i="27"/>
  <c r="Z71" i="27"/>
  <c r="AX71" i="27"/>
  <c r="BF80" i="27"/>
  <c r="AE62" i="27"/>
  <c r="BE62" i="27"/>
  <c r="BC62" i="27"/>
  <c r="T62" i="27"/>
  <c r="AZ71" i="27"/>
  <c r="Q71" i="27"/>
  <c r="AU62" i="27"/>
  <c r="BB80" i="27"/>
  <c r="N62" i="27"/>
  <c r="AY71" i="27"/>
  <c r="AI62" i="27"/>
  <c r="AJ62" i="27"/>
  <c r="W62" i="27"/>
  <c r="BC71" i="27"/>
  <c r="AS62" i="27"/>
  <c r="Y62" i="27"/>
  <c r="W80" i="27"/>
  <c r="AH71" i="27"/>
  <c r="P71" i="27"/>
  <c r="AX80" i="27"/>
  <c r="AH62" i="27"/>
  <c r="AV80" i="27"/>
  <c r="S80" i="27"/>
  <c r="AZ62" i="27"/>
  <c r="BB71" i="27"/>
  <c r="BA80" i="27"/>
  <c r="X62" i="27"/>
  <c r="X80" i="27"/>
  <c r="AL62" i="27"/>
  <c r="DS25" i="22"/>
  <c r="DN25" i="22"/>
  <c r="DO25" i="22"/>
  <c r="DU25" i="22"/>
  <c r="DT25" i="22"/>
  <c r="DV25" i="22"/>
  <c r="DQ25" i="22"/>
  <c r="DP25" i="22"/>
  <c r="DR25" i="22"/>
  <c r="AV25" i="22"/>
  <c r="AT25" i="22"/>
  <c r="AW25" i="22"/>
  <c r="AY25" i="22"/>
  <c r="BA25" i="22"/>
  <c r="BB25" i="22"/>
  <c r="AZ25" i="22"/>
  <c r="AX25" i="22"/>
  <c r="AU25" i="22"/>
  <c r="BF25" i="22"/>
  <c r="BH25" i="22"/>
  <c r="AJ25" i="22"/>
  <c r="AJ152" i="22" s="1"/>
  <c r="AJ24" i="22" s="1"/>
  <c r="AL25" i="22"/>
  <c r="AL152" i="22" s="1"/>
  <c r="AL24" i="22" s="1"/>
  <c r="BM25" i="22"/>
  <c r="BG25" i="22"/>
  <c r="AI25" i="22"/>
  <c r="AI152" i="22" s="1"/>
  <c r="AI24" i="22" s="1"/>
  <c r="BL25" i="22"/>
  <c r="AP25" i="22"/>
  <c r="AP152" i="22" s="1"/>
  <c r="AP24" i="22" s="1"/>
  <c r="BK25" i="22"/>
  <c r="BN25" i="22"/>
  <c r="AO25" i="22"/>
  <c r="AO152" i="22" s="1"/>
  <c r="AO24" i="22" s="1"/>
  <c r="AN25" i="22"/>
  <c r="AN152" i="22" s="1"/>
  <c r="AN24" i="22" s="1"/>
  <c r="BJ25" i="22"/>
  <c r="AK25" i="22"/>
  <c r="AK152" i="22" s="1"/>
  <c r="AK24" i="22" s="1"/>
  <c r="AM25" i="22"/>
  <c r="AM152" i="22" s="1"/>
  <c r="AM24" i="22" s="1"/>
  <c r="AH25" i="22"/>
  <c r="BI25" i="22"/>
  <c r="L73" i="27"/>
  <c r="L64" i="27"/>
  <c r="H82" i="27"/>
  <c r="H73" i="27"/>
  <c r="DW36" i="22"/>
  <c r="DW43" i="22"/>
  <c r="DW40" i="22"/>
  <c r="DW42" i="22"/>
  <c r="DW39" i="22"/>
  <c r="DW45" i="22"/>
  <c r="D64" i="27"/>
  <c r="D73" i="27"/>
  <c r="D82" i="27"/>
  <c r="F64" i="27"/>
  <c r="F82" i="27"/>
  <c r="F73" i="27"/>
  <c r="J64" i="27"/>
  <c r="J82" i="27"/>
  <c r="J73" i="27"/>
  <c r="K73" i="27"/>
  <c r="K82" i="27"/>
  <c r="K64" i="27"/>
  <c r="I82" i="27"/>
  <c r="I73" i="27"/>
  <c r="I64" i="27"/>
  <c r="G73" i="27"/>
  <c r="G82" i="27"/>
  <c r="G64" i="27"/>
  <c r="E82" i="27"/>
  <c r="E73" i="27"/>
  <c r="E64" i="27"/>
  <c r="AP86" i="27"/>
  <c r="Y86" i="27"/>
  <c r="AP84" i="27"/>
  <c r="BD89" i="27"/>
  <c r="N85" i="27"/>
  <c r="Y84" i="27"/>
  <c r="AB88" i="27"/>
  <c r="S84" i="27"/>
  <c r="Y87" i="27"/>
  <c r="P84" i="27"/>
  <c r="CA28" i="22"/>
  <c r="BF85" i="27"/>
  <c r="AJ87" i="27"/>
  <c r="AZ88" i="27"/>
  <c r="T83" i="27"/>
  <c r="AI87" i="27"/>
  <c r="P88" i="27"/>
  <c r="AH86" i="27"/>
  <c r="AR85" i="27"/>
  <c r="AB87" i="27"/>
  <c r="AR84" i="27"/>
  <c r="AV88" i="27"/>
  <c r="AE84" i="27"/>
  <c r="W85" i="27"/>
  <c r="BF88" i="27"/>
  <c r="AN85" i="27"/>
  <c r="AB85" i="27"/>
  <c r="AR83" i="27"/>
  <c r="N87" i="27"/>
  <c r="AP85" i="27"/>
  <c r="V86" i="27"/>
  <c r="AS86" i="27"/>
  <c r="AG85" i="27"/>
  <c r="AX83" i="27"/>
  <c r="T86" i="27"/>
  <c r="AY87" i="27"/>
  <c r="AR88" i="27"/>
  <c r="BC83" i="27"/>
  <c r="T84" i="27"/>
  <c r="AG83" i="27"/>
  <c r="AI88" i="27"/>
  <c r="AG88" i="27"/>
  <c r="P87" i="27"/>
  <c r="P83" i="27"/>
  <c r="R86" i="27"/>
  <c r="S87" i="27"/>
  <c r="N83" i="27"/>
  <c r="BB83" i="27"/>
  <c r="AZ84" i="27"/>
  <c r="AZ85" i="27"/>
  <c r="AY83" i="27"/>
  <c r="AP87" i="27"/>
  <c r="Q84" i="27"/>
  <c r="X84" i="27"/>
  <c r="Q87" i="27"/>
  <c r="AP83" i="27"/>
  <c r="T88" i="27"/>
  <c r="BF87" i="27"/>
  <c r="N84" i="27"/>
  <c r="Q83" i="27"/>
  <c r="BB84" i="27"/>
  <c r="BB88" i="27"/>
  <c r="X83" i="27"/>
  <c r="AL87" i="27"/>
  <c r="AL84" i="27"/>
  <c r="T85" i="27"/>
  <c r="Z86" i="27"/>
  <c r="Y85" i="27"/>
  <c r="P85" i="27"/>
  <c r="AB83" i="27"/>
  <c r="V87" i="27"/>
  <c r="AP88" i="27"/>
  <c r="AV87" i="27"/>
  <c r="W84" i="27"/>
  <c r="BC86" i="27"/>
  <c r="AZ86" i="27"/>
  <c r="BB85" i="27"/>
  <c r="W88" i="27"/>
  <c r="AE83" i="27"/>
  <c r="S88" i="27"/>
  <c r="X86" i="27"/>
  <c r="R83" i="27"/>
  <c r="AJ84" i="27"/>
  <c r="AS83" i="27"/>
  <c r="BE83" i="27"/>
  <c r="AH85" i="27"/>
  <c r="Z87" i="27"/>
  <c r="AN86" i="27"/>
  <c r="R85" i="27"/>
  <c r="AL83" i="27"/>
  <c r="AH84" i="27"/>
  <c r="AG87" i="27"/>
  <c r="AS84" i="27"/>
  <c r="AI85" i="27"/>
  <c r="V88" i="27"/>
  <c r="AG84" i="27"/>
  <c r="AE87" i="27"/>
  <c r="Z83" i="27"/>
  <c r="Q86" i="27"/>
  <c r="AN83" i="27"/>
  <c r="BC84" i="27"/>
  <c r="Z84" i="27"/>
  <c r="AX86" i="27"/>
  <c r="AJ83" i="27"/>
  <c r="AV83" i="27"/>
  <c r="AB86" i="27"/>
  <c r="Y83" i="27"/>
  <c r="AV86" i="27"/>
  <c r="S83" i="27"/>
  <c r="AH83" i="27"/>
  <c r="AE86" i="27"/>
  <c r="X87" i="27"/>
  <c r="N86" i="27"/>
  <c r="AX87" i="27"/>
  <c r="AR87" i="27"/>
  <c r="AY85" i="27"/>
  <c r="AS87" i="27"/>
  <c r="Y88" i="27"/>
  <c r="BC87" i="27"/>
  <c r="BF86" i="27"/>
  <c r="AH87" i="27"/>
  <c r="BC88" i="27"/>
  <c r="AJ86" i="27"/>
  <c r="U87" i="27"/>
  <c r="Q85" i="27"/>
  <c r="AL85" i="27"/>
  <c r="Q88" i="27"/>
  <c r="BB87" i="27"/>
  <c r="AN87" i="27"/>
  <c r="AN88" i="27"/>
  <c r="AN84" i="27"/>
  <c r="AI83" i="27"/>
  <c r="AR86" i="27"/>
  <c r="BC85" i="27"/>
  <c r="AV85" i="27"/>
  <c r="AB84" i="27"/>
  <c r="U88" i="27"/>
  <c r="P86" i="27"/>
  <c r="AX88" i="27"/>
  <c r="BF84" i="27"/>
  <c r="AH88" i="27"/>
  <c r="AE88" i="27"/>
  <c r="Z88" i="27"/>
  <c r="X85" i="27"/>
  <c r="X88" i="27"/>
  <c r="AJ88" i="27"/>
  <c r="U84" i="27"/>
  <c r="V85" i="27"/>
  <c r="V84" i="27"/>
  <c r="T87" i="27"/>
  <c r="AI84" i="27"/>
  <c r="W86" i="27"/>
  <c r="R88" i="27"/>
  <c r="S85" i="27"/>
  <c r="S86" i="27"/>
  <c r="R84" i="27"/>
  <c r="AY88" i="27"/>
  <c r="AX85" i="27"/>
  <c r="AX84" i="27"/>
  <c r="AE85" i="27"/>
  <c r="BE86" i="27"/>
  <c r="BE85" i="27"/>
  <c r="AJ85" i="27"/>
  <c r="U85" i="27"/>
  <c r="U86" i="27"/>
  <c r="AL86" i="27"/>
  <c r="AL88" i="27"/>
  <c r="AZ87" i="27"/>
  <c r="AZ83" i="27"/>
  <c r="AI86" i="27"/>
  <c r="W87" i="27"/>
  <c r="W83" i="27"/>
  <c r="AG86" i="27"/>
  <c r="AY86" i="27"/>
  <c r="AV84" i="27"/>
  <c r="AS88" i="27"/>
  <c r="AS85" i="27"/>
  <c r="R87" i="27"/>
  <c r="V83" i="27"/>
  <c r="N88" i="27"/>
  <c r="BB86" i="27"/>
  <c r="Z85" i="27"/>
  <c r="AY84" i="27"/>
  <c r="BF83" i="27"/>
  <c r="BE84" i="27"/>
  <c r="BE87" i="27"/>
  <c r="BE88" i="27"/>
  <c r="U83" i="27"/>
  <c r="CY28" i="22"/>
  <c r="CY29" i="22"/>
  <c r="CY31" i="22"/>
  <c r="DW30" i="22"/>
  <c r="CA31" i="22"/>
  <c r="DW37" i="22"/>
  <c r="M58" i="25"/>
  <c r="M16" i="25"/>
  <c r="CY30" i="22"/>
  <c r="DW38" i="22"/>
  <c r="DW26" i="22"/>
  <c r="CA30" i="22"/>
  <c r="DW27" i="22"/>
  <c r="CA29" i="22"/>
  <c r="CY26" i="22"/>
  <c r="CA27" i="22"/>
  <c r="CA26" i="22"/>
  <c r="CY27" i="22"/>
  <c r="AM79" i="27" l="1"/>
  <c r="AM56" i="27"/>
  <c r="AM59" i="27"/>
  <c r="AM60" i="27"/>
  <c r="AM61" i="27"/>
  <c r="AM77" i="27"/>
  <c r="AM74" i="27"/>
  <c r="AM78" i="27"/>
  <c r="AM57" i="27"/>
  <c r="AM65" i="27"/>
  <c r="AM68" i="27"/>
  <c r="AM70" i="27"/>
  <c r="AM75" i="27"/>
  <c r="AM58" i="27"/>
  <c r="AM67" i="27"/>
  <c r="AM66" i="27"/>
  <c r="AM76" i="27"/>
  <c r="AM69" i="27"/>
  <c r="J571" i="33"/>
  <c r="J2151" i="33"/>
  <c r="E561" i="33"/>
  <c r="E2141" i="33"/>
  <c r="K561" i="33"/>
  <c r="K2141" i="33"/>
  <c r="F561" i="33"/>
  <c r="F2141" i="33"/>
  <c r="L571" i="33"/>
  <c r="L2151" i="33"/>
  <c r="H561" i="33"/>
  <c r="H2141" i="33"/>
  <c r="I561" i="33"/>
  <c r="I2141" i="33"/>
  <c r="G571" i="33"/>
  <c r="G2151" i="33"/>
  <c r="H571" i="33"/>
  <c r="H2151" i="33"/>
  <c r="I571" i="33"/>
  <c r="I2151" i="33"/>
  <c r="E571" i="33"/>
  <c r="E2151" i="33"/>
  <c r="F571" i="33"/>
  <c r="F2151" i="33"/>
  <c r="J561" i="33"/>
  <c r="J2141" i="33"/>
  <c r="G561" i="33"/>
  <c r="G2141" i="33"/>
  <c r="K571" i="33"/>
  <c r="K2151" i="33"/>
  <c r="D571" i="33"/>
  <c r="D2151" i="33"/>
  <c r="L561" i="33"/>
  <c r="L2141" i="33"/>
  <c r="D561" i="33"/>
  <c r="D2141" i="33"/>
  <c r="AT66" i="27"/>
  <c r="AT78" i="27"/>
  <c r="AT76" i="27"/>
  <c r="AT67" i="27"/>
  <c r="AT69" i="27"/>
  <c r="AT61" i="27"/>
  <c r="AT74" i="27"/>
  <c r="AT68" i="27"/>
  <c r="AT70" i="27"/>
  <c r="AT59" i="27"/>
  <c r="AT57" i="27"/>
  <c r="AT79" i="27"/>
  <c r="AT56" i="27"/>
  <c r="AT75" i="27"/>
  <c r="AT65" i="27"/>
  <c r="AT58" i="27"/>
  <c r="AT85" i="27" s="1"/>
  <c r="AT77" i="27"/>
  <c r="AT60" i="27"/>
  <c r="AT87" i="27" s="1"/>
  <c r="J579" i="33"/>
  <c r="G579" i="33"/>
  <c r="M571" i="33"/>
  <c r="L579" i="33"/>
  <c r="D579" i="33"/>
  <c r="M561" i="33"/>
  <c r="E579" i="33"/>
  <c r="K579" i="33"/>
  <c r="F579" i="33"/>
  <c r="H579" i="33"/>
  <c r="I579" i="33"/>
  <c r="G46" i="34"/>
  <c r="G566" i="34" s="1"/>
  <c r="G883" i="33"/>
  <c r="G1247" i="33" s="1"/>
  <c r="H46" i="34"/>
  <c r="H566" i="34" s="1"/>
  <c r="H883" i="33"/>
  <c r="H1247" i="33" s="1"/>
  <c r="I46" i="34"/>
  <c r="I566" i="34" s="1"/>
  <c r="I883" i="33"/>
  <c r="I1247" i="33" s="1"/>
  <c r="E46" i="34"/>
  <c r="E883" i="33"/>
  <c r="E1247" i="33" s="1"/>
  <c r="F46" i="34"/>
  <c r="F566" i="34" s="1"/>
  <c r="F883" i="33"/>
  <c r="F1247" i="33" s="1"/>
  <c r="J45" i="34"/>
  <c r="J565" i="34" s="1"/>
  <c r="J882" i="33"/>
  <c r="J1246" i="33" s="1"/>
  <c r="J2638" i="33" s="1"/>
  <c r="J4268" i="33" s="1"/>
  <c r="G45" i="34"/>
  <c r="G565" i="34" s="1"/>
  <c r="G882" i="33"/>
  <c r="G1246" i="33" s="1"/>
  <c r="G2638" i="33" s="1"/>
  <c r="G4268" i="33" s="1"/>
  <c r="K46" i="34"/>
  <c r="K566" i="34" s="1"/>
  <c r="K883" i="33"/>
  <c r="K1247" i="33" s="1"/>
  <c r="D46" i="34"/>
  <c r="D883" i="33"/>
  <c r="D1247" i="33" s="1"/>
  <c r="L45" i="34"/>
  <c r="L565" i="34" s="1"/>
  <c r="L882" i="33"/>
  <c r="L1246" i="33" s="1"/>
  <c r="L2638" i="33" s="1"/>
  <c r="L4268" i="33" s="1"/>
  <c r="D45" i="34"/>
  <c r="D882" i="33"/>
  <c r="D1246" i="33" s="1"/>
  <c r="D2638" i="33" s="1"/>
  <c r="D4268" i="33" s="1"/>
  <c r="J46" i="34"/>
  <c r="J566" i="34" s="1"/>
  <c r="J883" i="33"/>
  <c r="J1247" i="33" s="1"/>
  <c r="E45" i="34"/>
  <c r="E565" i="34" s="1"/>
  <c r="E882" i="33"/>
  <c r="E1246" i="33" s="1"/>
  <c r="E2638" i="33" s="1"/>
  <c r="E4268" i="33" s="1"/>
  <c r="K45" i="34"/>
  <c r="K565" i="34" s="1"/>
  <c r="K882" i="33"/>
  <c r="K1246" i="33" s="1"/>
  <c r="K2638" i="33" s="1"/>
  <c r="K4268" i="33" s="1"/>
  <c r="F45" i="34"/>
  <c r="F565" i="34" s="1"/>
  <c r="F882" i="33"/>
  <c r="F1246" i="33" s="1"/>
  <c r="F2638" i="33" s="1"/>
  <c r="F4268" i="33" s="1"/>
  <c r="L46" i="34"/>
  <c r="L566" i="34" s="1"/>
  <c r="L883" i="33"/>
  <c r="L1247" i="33" s="1"/>
  <c r="H45" i="34"/>
  <c r="H565" i="34" s="1"/>
  <c r="H882" i="33"/>
  <c r="H1246" i="33" s="1"/>
  <c r="I45" i="34"/>
  <c r="I565" i="34" s="1"/>
  <c r="I882" i="33"/>
  <c r="I1246" i="33" s="1"/>
  <c r="T21" i="35"/>
  <c r="T148" i="35" s="1"/>
  <c r="T20" i="35" s="1"/>
  <c r="U21" i="35"/>
  <c r="U148" i="35" s="1"/>
  <c r="U20" i="35" s="1"/>
  <c r="V21" i="35"/>
  <c r="V148" i="35" s="1"/>
  <c r="V20" i="35" s="1"/>
  <c r="R21" i="35"/>
  <c r="R148" i="35" s="1"/>
  <c r="R20" i="35" s="1"/>
  <c r="S21" i="35"/>
  <c r="S148" i="35" s="1"/>
  <c r="S20" i="35" s="1"/>
  <c r="L21" i="35"/>
  <c r="L148" i="35" s="1"/>
  <c r="L20" i="35" s="1"/>
  <c r="I21" i="35"/>
  <c r="I148" i="35" s="1"/>
  <c r="I20" i="35" s="1"/>
  <c r="X21" i="35"/>
  <c r="X148" i="35" s="1"/>
  <c r="X20" i="35" s="1"/>
  <c r="Q21" i="35"/>
  <c r="N21" i="35"/>
  <c r="N148" i="35" s="1"/>
  <c r="N20" i="35" s="1"/>
  <c r="F21" i="35"/>
  <c r="F148" i="35" s="1"/>
  <c r="F20" i="35" s="1"/>
  <c r="W21" i="35"/>
  <c r="W148" i="35" s="1"/>
  <c r="W20" i="35" s="1"/>
  <c r="G21" i="35"/>
  <c r="G148" i="35" s="1"/>
  <c r="G20" i="35" s="1"/>
  <c r="M21" i="35"/>
  <c r="M148" i="35" s="1"/>
  <c r="M20" i="35" s="1"/>
  <c r="H21" i="35"/>
  <c r="H148" i="35" s="1"/>
  <c r="H20" i="35" s="1"/>
  <c r="Y21" i="35"/>
  <c r="Y148" i="35" s="1"/>
  <c r="Y20" i="35" s="1"/>
  <c r="J21" i="35"/>
  <c r="J148" i="35" s="1"/>
  <c r="J20" i="35" s="1"/>
  <c r="K21" i="35"/>
  <c r="K148" i="35" s="1"/>
  <c r="K20" i="35" s="1"/>
  <c r="E566" i="34"/>
  <c r="K873" i="33"/>
  <c r="K36" i="34"/>
  <c r="G873" i="33"/>
  <c r="G36" i="34"/>
  <c r="E873" i="33"/>
  <c r="E36" i="34"/>
  <c r="F873" i="33"/>
  <c r="F36" i="34"/>
  <c r="L873" i="33"/>
  <c r="L1237" i="33" s="1"/>
  <c r="L36" i="34"/>
  <c r="D873" i="33"/>
  <c r="D36" i="34"/>
  <c r="H873" i="33"/>
  <c r="H36" i="34"/>
  <c r="J873" i="33"/>
  <c r="J36" i="34"/>
  <c r="I873" i="33"/>
  <c r="I36" i="34"/>
  <c r="CT25" i="22"/>
  <c r="CU25" i="22"/>
  <c r="K127" i="33"/>
  <c r="K543" i="33" s="1"/>
  <c r="K114" i="33"/>
  <c r="E114" i="33"/>
  <c r="E127" i="33"/>
  <c r="E543" i="33" s="1"/>
  <c r="G127" i="33"/>
  <c r="G543" i="33" s="1"/>
  <c r="G114" i="33"/>
  <c r="L127" i="33"/>
  <c r="L114" i="33"/>
  <c r="D127" i="33"/>
  <c r="D543" i="33" s="1"/>
  <c r="D114" i="33"/>
  <c r="M109" i="33"/>
  <c r="F127" i="33"/>
  <c r="F543" i="33" s="1"/>
  <c r="F114" i="33"/>
  <c r="H127" i="33"/>
  <c r="H543" i="33" s="1"/>
  <c r="H114" i="33"/>
  <c r="J127" i="33"/>
  <c r="J543" i="33" s="1"/>
  <c r="J114" i="33"/>
  <c r="I114" i="33"/>
  <c r="I127" i="33"/>
  <c r="I543" i="33" s="1"/>
  <c r="CL25" i="22"/>
  <c r="DJ25" i="22"/>
  <c r="CG25" i="22"/>
  <c r="DE25" i="22"/>
  <c r="CH25" i="22"/>
  <c r="DF25" i="22"/>
  <c r="CI25" i="22"/>
  <c r="DG25" i="22"/>
  <c r="CE25" i="22"/>
  <c r="DC25" i="22"/>
  <c r="CF25" i="22"/>
  <c r="DD25" i="22"/>
  <c r="DP152" i="22"/>
  <c r="DU152" i="22"/>
  <c r="CK25" i="22"/>
  <c r="DI25" i="22"/>
  <c r="CD25" i="22"/>
  <c r="DB25" i="22"/>
  <c r="DQ152" i="22"/>
  <c r="DO152" i="22"/>
  <c r="CJ25" i="22"/>
  <c r="DH25" i="22"/>
  <c r="DV152" i="22"/>
  <c r="DN152" i="22"/>
  <c r="DR152" i="22"/>
  <c r="DT152" i="22"/>
  <c r="DS152" i="22"/>
  <c r="BX25" i="22"/>
  <c r="CV25" i="22"/>
  <c r="BU25" i="22"/>
  <c r="CS25" i="22"/>
  <c r="BZ25" i="22"/>
  <c r="CX25" i="22"/>
  <c r="BR25" i="22"/>
  <c r="CP25" i="22"/>
  <c r="BS25" i="22"/>
  <c r="CQ25" i="22"/>
  <c r="BY25" i="22"/>
  <c r="CW25" i="22"/>
  <c r="BT25" i="22"/>
  <c r="CR25" i="22"/>
  <c r="BV25" i="22"/>
  <c r="BW25" i="22"/>
  <c r="AH152" i="22"/>
  <c r="AH24" i="22" s="1"/>
  <c r="AQ25" i="22"/>
  <c r="AQ152" i="22" s="1"/>
  <c r="AQ24" i="22" s="1"/>
  <c r="BC25" i="22"/>
  <c r="AT152" i="22"/>
  <c r="BG152" i="22"/>
  <c r="BI152" i="22"/>
  <c r="BF152" i="22"/>
  <c r="BE152" i="22"/>
  <c r="BO25" i="22"/>
  <c r="BL152" i="22"/>
  <c r="BK152" i="22"/>
  <c r="BH152" i="22"/>
  <c r="BM152" i="22"/>
  <c r="BJ152" i="22"/>
  <c r="BN152" i="22"/>
  <c r="AW152" i="22"/>
  <c r="AU152" i="22"/>
  <c r="AY152" i="22"/>
  <c r="BA152" i="22"/>
  <c r="K24" i="25" s="1"/>
  <c r="K66" i="25" s="1"/>
  <c r="AZ152" i="22"/>
  <c r="AV152" i="22"/>
  <c r="BB152" i="22"/>
  <c r="AX152" i="22"/>
  <c r="CA38" i="22"/>
  <c r="DW35" i="22"/>
  <c r="CA45" i="22"/>
  <c r="CY45" i="22"/>
  <c r="CA37" i="22"/>
  <c r="CA32" i="22"/>
  <c r="CY43" i="22"/>
  <c r="CY35" i="22"/>
  <c r="CY33" i="22"/>
  <c r="EI33" i="22"/>
  <c r="CY36" i="22"/>
  <c r="CY41" i="22"/>
  <c r="CY37" i="22"/>
  <c r="CY38" i="22"/>
  <c r="CA42" i="22"/>
  <c r="CA40" i="22"/>
  <c r="CA39" i="22"/>
  <c r="CA34" i="22"/>
  <c r="CA36" i="22"/>
  <c r="CA43" i="22"/>
  <c r="CY42" i="22"/>
  <c r="CA33" i="22"/>
  <c r="CY40" i="22"/>
  <c r="CY34" i="22"/>
  <c r="CA35" i="22"/>
  <c r="CY44" i="22"/>
  <c r="CY32" i="22"/>
  <c r="CY39" i="22"/>
  <c r="DW44" i="22"/>
  <c r="DW41" i="22"/>
  <c r="DW32" i="22"/>
  <c r="DW34" i="22"/>
  <c r="DW25" i="22"/>
  <c r="CA44" i="22"/>
  <c r="CA41" i="22"/>
  <c r="DW33" i="22"/>
  <c r="FG28" i="22"/>
  <c r="T89" i="27"/>
  <c r="AP89" i="27"/>
  <c r="P89" i="27"/>
  <c r="AR89" i="27"/>
  <c r="N89" i="27"/>
  <c r="Q89" i="27"/>
  <c r="Y89" i="27"/>
  <c r="X89" i="27"/>
  <c r="S89" i="27"/>
  <c r="BF89" i="27"/>
  <c r="AY89" i="27"/>
  <c r="AG89" i="27"/>
  <c r="U89" i="27"/>
  <c r="AB89" i="27"/>
  <c r="BC89" i="27"/>
  <c r="AE89" i="27"/>
  <c r="V89" i="27"/>
  <c r="Z89" i="27"/>
  <c r="BB89" i="27"/>
  <c r="AV89" i="27"/>
  <c r="AL89" i="27"/>
  <c r="AJ89" i="27"/>
  <c r="BE89" i="27"/>
  <c r="W89" i="27"/>
  <c r="R89" i="27"/>
  <c r="AS89" i="27"/>
  <c r="AX89" i="27"/>
  <c r="AN89" i="27"/>
  <c r="AH89" i="27"/>
  <c r="AZ89" i="27"/>
  <c r="AI89" i="27"/>
  <c r="FG29" i="22"/>
  <c r="EI28" i="22"/>
  <c r="EI40" i="22"/>
  <c r="FG31" i="22"/>
  <c r="EI44" i="22"/>
  <c r="EI36" i="22"/>
  <c r="EI31" i="22"/>
  <c r="EI32" i="22"/>
  <c r="EU31" i="22"/>
  <c r="EI43" i="22"/>
  <c r="EU28" i="22"/>
  <c r="EI29" i="22"/>
  <c r="EU38" i="22"/>
  <c r="FG30" i="22"/>
  <c r="EI30" i="22"/>
  <c r="EI41" i="22"/>
  <c r="FG27" i="22"/>
  <c r="EI35" i="22"/>
  <c r="EI37" i="22"/>
  <c r="EI27" i="22"/>
  <c r="FG26" i="22"/>
  <c r="EU30" i="22"/>
  <c r="EI38" i="22"/>
  <c r="EU29" i="22"/>
  <c r="EI26" i="22"/>
  <c r="AM87" i="27" l="1"/>
  <c r="AM80" i="27"/>
  <c r="AM86" i="27"/>
  <c r="AM85" i="27"/>
  <c r="AM71" i="27"/>
  <c r="AM62" i="27"/>
  <c r="AM83" i="27"/>
  <c r="AM84" i="27"/>
  <c r="AM88" i="27"/>
  <c r="I2163" i="33"/>
  <c r="I2475" i="33" s="1"/>
  <c r="K2144" i="33"/>
  <c r="K2456" i="33" s="1"/>
  <c r="K2162" i="33"/>
  <c r="K2474" i="33" s="1"/>
  <c r="D2144" i="33"/>
  <c r="D2162" i="33"/>
  <c r="G2144" i="33"/>
  <c r="G2456" i="33" s="1"/>
  <c r="G2162" i="33"/>
  <c r="G2474" i="33" s="1"/>
  <c r="K575" i="33"/>
  <c r="K2155" i="33"/>
  <c r="K2467" i="33" s="1"/>
  <c r="F575" i="33"/>
  <c r="F2155" i="33"/>
  <c r="F2467" i="33" s="1"/>
  <c r="I575" i="33"/>
  <c r="I2155" i="33"/>
  <c r="I2467" i="33" s="1"/>
  <c r="G575" i="33"/>
  <c r="G2155" i="33"/>
  <c r="G2467" i="33" s="1"/>
  <c r="F2162" i="33"/>
  <c r="F2474" i="33" s="1"/>
  <c r="F2144" i="33"/>
  <c r="F2456" i="33" s="1"/>
  <c r="E2144" i="33"/>
  <c r="E2456" i="33" s="1"/>
  <c r="E2162" i="33"/>
  <c r="E2474" i="33" s="1"/>
  <c r="L2144" i="33"/>
  <c r="L2456" i="33" s="1"/>
  <c r="L2162" i="33"/>
  <c r="L2474" i="33" s="1"/>
  <c r="J2162" i="33"/>
  <c r="J2474" i="33" s="1"/>
  <c r="J2144" i="33"/>
  <c r="J2456" i="33" s="1"/>
  <c r="J575" i="33"/>
  <c r="J2155" i="33"/>
  <c r="J2467" i="33" s="1"/>
  <c r="D575" i="33"/>
  <c r="D2155" i="33"/>
  <c r="E575" i="33"/>
  <c r="E2155" i="33"/>
  <c r="E2467" i="33" s="1"/>
  <c r="H575" i="33"/>
  <c r="H2155" i="33"/>
  <c r="H2467" i="33" s="1"/>
  <c r="L575" i="33"/>
  <c r="L2155" i="33"/>
  <c r="L2467" i="33" s="1"/>
  <c r="I2144" i="33"/>
  <c r="I2456" i="33" s="1"/>
  <c r="I2162" i="33"/>
  <c r="I2474" i="33" s="1"/>
  <c r="M2141" i="33"/>
  <c r="D2159" i="33"/>
  <c r="D2453" i="33"/>
  <c r="G2159" i="33"/>
  <c r="G2453" i="33"/>
  <c r="F2463" i="33"/>
  <c r="I2463" i="33"/>
  <c r="G2463" i="33"/>
  <c r="H2159" i="33"/>
  <c r="H2453" i="33"/>
  <c r="F2159" i="33"/>
  <c r="F2453" i="33"/>
  <c r="E2453" i="33"/>
  <c r="E2159" i="33"/>
  <c r="D2463" i="33"/>
  <c r="M2151" i="33"/>
  <c r="F2163" i="33"/>
  <c r="F2475" i="33" s="1"/>
  <c r="E2163" i="33"/>
  <c r="E2475" i="33" s="1"/>
  <c r="L2163" i="33"/>
  <c r="L2475" i="33" s="1"/>
  <c r="J2163" i="33"/>
  <c r="J2475" i="33" s="1"/>
  <c r="K574" i="33"/>
  <c r="K2154" i="33"/>
  <c r="K2466" i="33" s="1"/>
  <c r="F574" i="33"/>
  <c r="F576" i="33" s="1"/>
  <c r="F2154" i="33"/>
  <c r="F2466" i="33" s="1"/>
  <c r="I574" i="33"/>
  <c r="I2154" i="33"/>
  <c r="I2466" i="33" s="1"/>
  <c r="G574" i="33"/>
  <c r="G2154" i="33"/>
  <c r="G2466" i="33" s="1"/>
  <c r="H2144" i="33"/>
  <c r="H2456" i="33" s="1"/>
  <c r="H2162" i="33"/>
  <c r="H2474" i="33" s="1"/>
  <c r="D2639" i="33"/>
  <c r="D4269" i="33" s="1"/>
  <c r="G2639" i="33"/>
  <c r="G4269" i="33" s="1"/>
  <c r="AT71" i="27"/>
  <c r="K2463" i="33"/>
  <c r="J2159" i="33"/>
  <c r="J2453" i="33"/>
  <c r="E2463" i="33"/>
  <c r="H2463" i="33"/>
  <c r="I2159" i="33"/>
  <c r="I2453" i="33"/>
  <c r="L2463" i="33"/>
  <c r="K2159" i="33"/>
  <c r="K2453" i="33"/>
  <c r="J2463" i="33"/>
  <c r="L2453" i="33"/>
  <c r="L2159" i="33"/>
  <c r="H2163" i="33"/>
  <c r="H2475" i="33" s="1"/>
  <c r="K2163" i="33"/>
  <c r="K2475" i="33" s="1"/>
  <c r="D2163" i="33"/>
  <c r="G2163" i="33"/>
  <c r="G2475" i="33" s="1"/>
  <c r="J574" i="33"/>
  <c r="J576" i="33" s="1"/>
  <c r="J2154" i="33"/>
  <c r="J2466" i="33" s="1"/>
  <c r="D574" i="33"/>
  <c r="D576" i="33" s="1"/>
  <c r="D2154" i="33"/>
  <c r="E574" i="33"/>
  <c r="E576" i="33" s="1"/>
  <c r="E2154" i="33"/>
  <c r="E2466" i="33" s="1"/>
  <c r="H574" i="33"/>
  <c r="H576" i="33" s="1"/>
  <c r="H2154" i="33"/>
  <c r="H2466" i="33" s="1"/>
  <c r="L574" i="33"/>
  <c r="L576" i="33" s="1"/>
  <c r="L2154" i="33"/>
  <c r="L2466" i="33" s="1"/>
  <c r="L2629" i="33"/>
  <c r="J2639" i="33"/>
  <c r="J4269" i="33" s="1"/>
  <c r="E2639" i="33"/>
  <c r="E4269" i="33" s="1"/>
  <c r="AT84" i="27"/>
  <c r="AT80" i="27"/>
  <c r="AT86" i="27"/>
  <c r="AT88" i="27"/>
  <c r="AT62" i="27"/>
  <c r="AT83" i="27"/>
  <c r="K576" i="33"/>
  <c r="I576" i="33"/>
  <c r="G576" i="33"/>
  <c r="H565" i="33"/>
  <c r="H583" i="33"/>
  <c r="K565" i="33"/>
  <c r="K583" i="33"/>
  <c r="D565" i="33"/>
  <c r="D583" i="33"/>
  <c r="G583" i="33"/>
  <c r="G565" i="33"/>
  <c r="M575" i="33"/>
  <c r="I39" i="34"/>
  <c r="I564" i="33"/>
  <c r="I582" i="33"/>
  <c r="F39" i="34"/>
  <c r="F559" i="34" s="1"/>
  <c r="F582" i="33"/>
  <c r="F564" i="33"/>
  <c r="E39" i="34"/>
  <c r="E559" i="34" s="1"/>
  <c r="E582" i="33"/>
  <c r="E564" i="33"/>
  <c r="L39" i="34"/>
  <c r="L559" i="34" s="1"/>
  <c r="L564" i="33"/>
  <c r="L582" i="33"/>
  <c r="J39" i="34"/>
  <c r="J559" i="34" s="1"/>
  <c r="J564" i="33"/>
  <c r="J582" i="33"/>
  <c r="F583" i="33"/>
  <c r="F565" i="33"/>
  <c r="E565" i="33"/>
  <c r="E583" i="33"/>
  <c r="L565" i="33"/>
  <c r="L583" i="33"/>
  <c r="J583" i="33"/>
  <c r="J565" i="33"/>
  <c r="H39" i="34"/>
  <c r="H559" i="34" s="1"/>
  <c r="H582" i="33"/>
  <c r="H584" i="33" s="1"/>
  <c r="H586" i="33" s="1"/>
  <c r="H564" i="33"/>
  <c r="M579" i="33"/>
  <c r="I565" i="33"/>
  <c r="I583" i="33"/>
  <c r="K39" i="34"/>
  <c r="K559" i="34" s="1"/>
  <c r="K564" i="33"/>
  <c r="K582" i="33"/>
  <c r="D39" i="34"/>
  <c r="D559" i="34" s="1"/>
  <c r="D582" i="33"/>
  <c r="D564" i="33"/>
  <c r="G39" i="34"/>
  <c r="G559" i="34" s="1"/>
  <c r="G564" i="33"/>
  <c r="G582" i="33"/>
  <c r="BJ76" i="27"/>
  <c r="BJ70" i="27"/>
  <c r="BJ56" i="27"/>
  <c r="BJ65" i="27"/>
  <c r="BJ60" i="27"/>
  <c r="BJ78" i="27"/>
  <c r="BJ57" i="27"/>
  <c r="BJ75" i="27"/>
  <c r="BJ67" i="27"/>
  <c r="BJ66" i="27"/>
  <c r="BJ59" i="27"/>
  <c r="BJ77" i="27"/>
  <c r="BJ69" i="27"/>
  <c r="BJ74" i="27"/>
  <c r="BJ68" i="27"/>
  <c r="BJ61" i="27"/>
  <c r="BJ79" i="27"/>
  <c r="BJ58" i="27"/>
  <c r="AQ79" i="27"/>
  <c r="AQ77" i="27"/>
  <c r="AQ76" i="27"/>
  <c r="AQ67" i="27"/>
  <c r="AQ66" i="27"/>
  <c r="AQ69" i="27"/>
  <c r="AQ56" i="27"/>
  <c r="AQ75" i="27"/>
  <c r="AQ74" i="27"/>
  <c r="AQ68" i="27"/>
  <c r="AQ61" i="27"/>
  <c r="AQ78" i="27"/>
  <c r="AQ57" i="27"/>
  <c r="AQ59" i="27"/>
  <c r="AQ86" i="27" s="1"/>
  <c r="AQ58" i="27"/>
  <c r="AQ65" i="27"/>
  <c r="AQ70" i="27"/>
  <c r="AQ60" i="27"/>
  <c r="L543" i="33"/>
  <c r="CI74" i="27"/>
  <c r="CI76" i="27"/>
  <c r="CF56" i="27"/>
  <c r="CH60" i="27"/>
  <c r="CJ60" i="27"/>
  <c r="CG65" i="27"/>
  <c r="CG70" i="27"/>
  <c r="CH75" i="27"/>
  <c r="CF65" i="27"/>
  <c r="CH70" i="27"/>
  <c r="CG67" i="27"/>
  <c r="CH57" i="27"/>
  <c r="CI79" i="27"/>
  <c r="CJ66" i="27"/>
  <c r="CH56" i="27"/>
  <c r="CI68" i="27"/>
  <c r="CI66" i="27"/>
  <c r="CJ76" i="27"/>
  <c r="CI67" i="27"/>
  <c r="CG76" i="27"/>
  <c r="CJ69" i="27"/>
  <c r="CJ68" i="27"/>
  <c r="CI61" i="27"/>
  <c r="CI60" i="27"/>
  <c r="CH68" i="27"/>
  <c r="CH65" i="27"/>
  <c r="CI65" i="27"/>
  <c r="CH74" i="27"/>
  <c r="CH79" i="27"/>
  <c r="CJ56" i="27"/>
  <c r="CI58" i="27"/>
  <c r="CH69" i="27"/>
  <c r="CH77" i="27"/>
  <c r="CF79" i="27"/>
  <c r="CJ77" i="27"/>
  <c r="CF69" i="27"/>
  <c r="CF74" i="27"/>
  <c r="CJ70" i="27"/>
  <c r="CH59" i="27"/>
  <c r="CG66" i="27"/>
  <c r="CJ67" i="27"/>
  <c r="CG58" i="27"/>
  <c r="CI77" i="27"/>
  <c r="CJ61" i="27"/>
  <c r="CG77" i="27"/>
  <c r="CI75" i="27"/>
  <c r="CI70" i="27"/>
  <c r="CG75" i="27"/>
  <c r="CF58" i="27"/>
  <c r="CG59" i="27"/>
  <c r="CI57" i="27"/>
  <c r="CH61" i="27"/>
  <c r="CF78" i="27"/>
  <c r="CF66" i="27"/>
  <c r="CJ75" i="27"/>
  <c r="CF60" i="27"/>
  <c r="CJ58" i="27"/>
  <c r="CF75" i="27"/>
  <c r="CF76" i="27"/>
  <c r="CH67" i="27"/>
  <c r="CJ79" i="27"/>
  <c r="CF77" i="27"/>
  <c r="CF57" i="27"/>
  <c r="CJ78" i="27"/>
  <c r="CJ74" i="27"/>
  <c r="CH76" i="27"/>
  <c r="CG61" i="27"/>
  <c r="CF61" i="27"/>
  <c r="CF59" i="27"/>
  <c r="CH78" i="27"/>
  <c r="CH66" i="27"/>
  <c r="CG57" i="27"/>
  <c r="CI59" i="27"/>
  <c r="CI69" i="27"/>
  <c r="CG79" i="27"/>
  <c r="CJ59" i="27"/>
  <c r="CG69" i="27"/>
  <c r="CJ65" i="27"/>
  <c r="CG68" i="27"/>
  <c r="CG60" i="27"/>
  <c r="CF68" i="27"/>
  <c r="CI78" i="27"/>
  <c r="CG78" i="27"/>
  <c r="CF70" i="27"/>
  <c r="CF67" i="27"/>
  <c r="CH58" i="27"/>
  <c r="CI56" i="27"/>
  <c r="CG74" i="27"/>
  <c r="CJ57" i="27"/>
  <c r="CG56" i="27"/>
  <c r="BQ75" i="27"/>
  <c r="BM79" i="27"/>
  <c r="BQ77" i="27"/>
  <c r="BM76" i="27"/>
  <c r="BQ78" i="27"/>
  <c r="BY78" i="27"/>
  <c r="BY79" i="27"/>
  <c r="BU70" i="27"/>
  <c r="BU77" i="27"/>
  <c r="BM69" i="27"/>
  <c r="BR75" i="27"/>
  <c r="BZ68" i="27"/>
  <c r="BL56" i="27"/>
  <c r="BS75" i="27"/>
  <c r="BK78" i="27"/>
  <c r="BK66" i="27"/>
  <c r="CA68" i="27"/>
  <c r="BX77" i="27"/>
  <c r="CB65" i="27"/>
  <c r="BT68" i="27"/>
  <c r="BV56" i="27"/>
  <c r="BM56" i="27"/>
  <c r="CC58" i="27"/>
  <c r="BZ57" i="27"/>
  <c r="BR60" i="27"/>
  <c r="BS61" i="27"/>
  <c r="BP60" i="27"/>
  <c r="BO58" i="27"/>
  <c r="BX57" i="27"/>
  <c r="BY75" i="27"/>
  <c r="BY66" i="27"/>
  <c r="BY70" i="27"/>
  <c r="BV75" i="27"/>
  <c r="BN78" i="27"/>
  <c r="BN66" i="27"/>
  <c r="CD68" i="27"/>
  <c r="BP56" i="27"/>
  <c r="BO76" i="27"/>
  <c r="CE78" i="27"/>
  <c r="CE66" i="27"/>
  <c r="BT74" i="27"/>
  <c r="BL77" i="27"/>
  <c r="CB79" i="27"/>
  <c r="BX68" i="27"/>
  <c r="BZ56" i="27"/>
  <c r="BQ56" i="27"/>
  <c r="BY60" i="27"/>
  <c r="BN59" i="27"/>
  <c r="CD61" i="27"/>
  <c r="BX60" i="27"/>
  <c r="CA57" i="27"/>
  <c r="BO61" i="27"/>
  <c r="BU74" i="27"/>
  <c r="BU78" i="27"/>
  <c r="BU67" i="27"/>
  <c r="BM70" i="27"/>
  <c r="BZ77" i="27"/>
  <c r="BZ67" i="27"/>
  <c r="BR70" i="27"/>
  <c r="BK75" i="27"/>
  <c r="CA77" i="27"/>
  <c r="BK65" i="27"/>
  <c r="CA67" i="27"/>
  <c r="BP75" i="27"/>
  <c r="BP79" i="27"/>
  <c r="BT67" i="27"/>
  <c r="BL70" i="27"/>
  <c r="CA69" i="27"/>
  <c r="CC57" i="27"/>
  <c r="BQ61" i="27"/>
  <c r="BR59" i="27"/>
  <c r="CA60" i="27"/>
  <c r="CB59" i="27"/>
  <c r="BW58" i="27"/>
  <c r="CB58" i="27"/>
  <c r="BU79" i="27"/>
  <c r="BQ68" i="27"/>
  <c r="BN75" i="27"/>
  <c r="CD77" i="27"/>
  <c r="BN65" i="27"/>
  <c r="CD67" i="27"/>
  <c r="BV70" i="27"/>
  <c r="BO75" i="27"/>
  <c r="CE77" i="27"/>
  <c r="BO65" i="27"/>
  <c r="CE67" i="27"/>
  <c r="BM75" i="27"/>
  <c r="BM78" i="27"/>
  <c r="BU66" i="27"/>
  <c r="BU68" i="27"/>
  <c r="CC74" i="27"/>
  <c r="CC78" i="27"/>
  <c r="CC69" i="27"/>
  <c r="BQ79" i="27"/>
  <c r="BQ74" i="27"/>
  <c r="CC67" i="27"/>
  <c r="BY76" i="27"/>
  <c r="BU75" i="27"/>
  <c r="BM65" i="27"/>
  <c r="BZ76" i="27"/>
  <c r="BR79" i="27"/>
  <c r="BR67" i="27"/>
  <c r="BK74" i="27"/>
  <c r="CA76" i="27"/>
  <c r="BS79" i="27"/>
  <c r="BS67" i="27"/>
  <c r="BX75" i="27"/>
  <c r="BX79" i="27"/>
  <c r="BL67" i="27"/>
  <c r="CB69" i="27"/>
  <c r="BK70" i="27"/>
  <c r="BU57" i="27"/>
  <c r="BM60" i="27"/>
  <c r="BZ61" i="27"/>
  <c r="BX58" i="27"/>
  <c r="CE56" i="27"/>
  <c r="CA59" i="27"/>
  <c r="CA86" i="27" s="1"/>
  <c r="BU60" i="27"/>
  <c r="CC79" i="27"/>
  <c r="BY68" i="27"/>
  <c r="BN74" i="27"/>
  <c r="CD76" i="27"/>
  <c r="BV79" i="27"/>
  <c r="BV67" i="27"/>
  <c r="BN70" i="27"/>
  <c r="CE74" i="27"/>
  <c r="BW77" i="27"/>
  <c r="BW65" i="27"/>
  <c r="BO68" i="27"/>
  <c r="CB75" i="27"/>
  <c r="BT78" i="27"/>
  <c r="BX66" i="27"/>
  <c r="BX70" i="27"/>
  <c r="BO70" i="27"/>
  <c r="BQ58" i="27"/>
  <c r="CD57" i="27"/>
  <c r="BV60" i="27"/>
  <c r="BW61" i="27"/>
  <c r="BS56" i="27"/>
  <c r="BK59" i="27"/>
  <c r="BL61" i="27"/>
  <c r="BU76" i="27"/>
  <c r="BM66" i="27"/>
  <c r="CC68" i="27"/>
  <c r="BO56" i="27"/>
  <c r="BR76" i="27"/>
  <c r="BR66" i="27"/>
  <c r="BM77" i="27"/>
  <c r="BM74" i="27"/>
  <c r="BQ76" i="27"/>
  <c r="BY74" i="27"/>
  <c r="CC65" i="27"/>
  <c r="CC76" i="27"/>
  <c r="BM67" i="27"/>
  <c r="BZ74" i="27"/>
  <c r="BR77" i="27"/>
  <c r="BR65" i="27"/>
  <c r="BZ70" i="27"/>
  <c r="CA74" i="27"/>
  <c r="BS77" i="27"/>
  <c r="BS65" i="27"/>
  <c r="BK68" i="27"/>
  <c r="BP76" i="27"/>
  <c r="BL65" i="27"/>
  <c r="CB67" i="27"/>
  <c r="BT70" i="27"/>
  <c r="CA70" i="27"/>
  <c r="BM58" i="27"/>
  <c r="BZ59" i="27"/>
  <c r="CE59" i="27"/>
  <c r="BT59" i="27"/>
  <c r="BW57" i="27"/>
  <c r="BK61" i="27"/>
  <c r="BT61" i="27"/>
  <c r="BQ65" i="27"/>
  <c r="BQ69" i="27"/>
  <c r="CD74" i="27"/>
  <c r="BV77" i="27"/>
  <c r="BV65" i="27"/>
  <c r="BN68" i="27"/>
  <c r="CD70" i="27"/>
  <c r="BW75" i="27"/>
  <c r="BO78" i="27"/>
  <c r="BO66" i="27"/>
  <c r="CE68" i="27"/>
  <c r="BT76" i="27"/>
  <c r="BL79" i="27"/>
  <c r="BP67" i="27"/>
  <c r="CE70" i="27"/>
  <c r="BY59" i="27"/>
  <c r="BV58" i="27"/>
  <c r="BN61" i="27"/>
  <c r="BX59" i="27"/>
  <c r="BK57" i="27"/>
  <c r="BK60" i="27"/>
  <c r="BM61" i="27"/>
  <c r="CC77" i="27"/>
  <c r="CC66" i="27"/>
  <c r="BU69" i="27"/>
  <c r="BR74" i="27"/>
  <c r="BZ79" i="27"/>
  <c r="BZ78" i="27"/>
  <c r="BR69" i="27"/>
  <c r="CA78" i="27"/>
  <c r="BT66" i="27"/>
  <c r="BU59" i="27"/>
  <c r="CA66" i="27"/>
  <c r="BL69" i="27"/>
  <c r="CB57" i="27"/>
  <c r="BY77" i="27"/>
  <c r="CD78" i="27"/>
  <c r="CE76" i="27"/>
  <c r="CB77" i="27"/>
  <c r="BW69" i="27"/>
  <c r="BS60" i="27"/>
  <c r="CC75" i="27"/>
  <c r="BR68" i="27"/>
  <c r="BL57" i="27"/>
  <c r="BK77" i="27"/>
  <c r="CA65" i="27"/>
  <c r="BK69" i="27"/>
  <c r="BX78" i="27"/>
  <c r="BL68" i="27"/>
  <c r="BN56" i="27"/>
  <c r="BM57" i="27"/>
  <c r="BR57" i="27"/>
  <c r="BZ60" i="27"/>
  <c r="BL59" i="27"/>
  <c r="BO59" i="27"/>
  <c r="CC61" i="27"/>
  <c r="BY67" i="27"/>
  <c r="CD75" i="27"/>
  <c r="BN79" i="27"/>
  <c r="BN67" i="27"/>
  <c r="BX56" i="27"/>
  <c r="BW76" i="27"/>
  <c r="CE79" i="27"/>
  <c r="BW68" i="27"/>
  <c r="BL76" i="27"/>
  <c r="CB78" i="27"/>
  <c r="BX67" i="27"/>
  <c r="BR56" i="27"/>
  <c r="BY56" i="27"/>
  <c r="BV57" i="27"/>
  <c r="BN60" i="27"/>
  <c r="CE60" i="27"/>
  <c r="BP61" i="27"/>
  <c r="BK58" i="27"/>
  <c r="BT60" i="27"/>
  <c r="BR61" i="27"/>
  <c r="BW56" i="27"/>
  <c r="BO60" i="27"/>
  <c r="CC60" i="27"/>
  <c r="BY69" i="27"/>
  <c r="BV76" i="27"/>
  <c r="CD79" i="27"/>
  <c r="BV68" i="27"/>
  <c r="BP57" i="27"/>
  <c r="BO77" i="27"/>
  <c r="CE65" i="27"/>
  <c r="BL74" i="27"/>
  <c r="CB76" i="27"/>
  <c r="BT79" i="27"/>
  <c r="BP68" i="27"/>
  <c r="BO69" i="27"/>
  <c r="BQ57" i="27"/>
  <c r="BN58" i="27"/>
  <c r="CD60" i="27"/>
  <c r="BT57" i="27"/>
  <c r="BU61" i="27"/>
  <c r="CA58" i="27"/>
  <c r="BL60" i="27"/>
  <c r="BK76" i="27"/>
  <c r="BP78" i="27"/>
  <c r="CC56" i="27"/>
  <c r="CE58" i="27"/>
  <c r="BK56" i="27"/>
  <c r="BV69" i="27"/>
  <c r="BW67" i="27"/>
  <c r="BP69" i="27"/>
  <c r="BN57" i="27"/>
  <c r="BS58" i="27"/>
  <c r="BM68" i="27"/>
  <c r="BZ65" i="27"/>
  <c r="BZ69" i="27"/>
  <c r="CA75" i="27"/>
  <c r="BK79" i="27"/>
  <c r="BK67" i="27"/>
  <c r="BX76" i="27"/>
  <c r="BL66" i="27"/>
  <c r="BT69" i="27"/>
  <c r="BZ66" i="27"/>
  <c r="CB56" i="27"/>
  <c r="BP74" i="27"/>
  <c r="BS69" i="27"/>
  <c r="BR58" i="27"/>
  <c r="CB61" i="27"/>
  <c r="BQ67" i="27"/>
  <c r="CD66" i="27"/>
  <c r="BW79" i="27"/>
  <c r="BP65" i="27"/>
  <c r="BY57" i="27"/>
  <c r="BQ60" i="27"/>
  <c r="BU65" i="27"/>
  <c r="BZ75" i="27"/>
  <c r="BS74" i="27"/>
  <c r="BS78" i="27"/>
  <c r="BS66" i="27"/>
  <c r="BX74" i="27"/>
  <c r="BT65" i="27"/>
  <c r="CB68" i="27"/>
  <c r="CD56" i="27"/>
  <c r="BU58" i="27"/>
  <c r="BL75" i="27"/>
  <c r="CC70" i="27"/>
  <c r="BT56" i="27"/>
  <c r="BP77" i="27"/>
  <c r="BU56" i="27"/>
  <c r="BZ58" i="27"/>
  <c r="BO57" i="27"/>
  <c r="BY65" i="27"/>
  <c r="BN77" i="27"/>
  <c r="BN69" i="27"/>
  <c r="BW78" i="27"/>
  <c r="CB74" i="27"/>
  <c r="BX65" i="27"/>
  <c r="CE69" i="27"/>
  <c r="CD58" i="27"/>
  <c r="BT58" i="27"/>
  <c r="BS59" i="27"/>
  <c r="CE57" i="27"/>
  <c r="BQ66" i="27"/>
  <c r="BV78" i="27"/>
  <c r="CD69" i="27"/>
  <c r="BO79" i="27"/>
  <c r="BT75" i="27"/>
  <c r="BP66" i="27"/>
  <c r="BW70" i="27"/>
  <c r="BV59" i="27"/>
  <c r="BP59" i="27"/>
  <c r="BW60" i="27"/>
  <c r="BP58" i="27"/>
  <c r="BS68" i="27"/>
  <c r="BL58" i="27"/>
  <c r="BX61" i="27"/>
  <c r="BV66" i="27"/>
  <c r="BO67" i="27"/>
  <c r="BP70" i="27"/>
  <c r="BS57" i="27"/>
  <c r="CB60" i="27"/>
  <c r="BS76" i="27"/>
  <c r="CB66" i="27"/>
  <c r="BM59" i="27"/>
  <c r="BN76" i="27"/>
  <c r="CD59" i="27"/>
  <c r="CD86" i="27" s="1"/>
  <c r="CA79" i="27"/>
  <c r="CB70" i="27"/>
  <c r="CC59" i="27"/>
  <c r="CE61" i="27"/>
  <c r="CA61" i="27"/>
  <c r="BQ70" i="27"/>
  <c r="CD65" i="27"/>
  <c r="BW74" i="27"/>
  <c r="BW66" i="27"/>
  <c r="BT77" i="27"/>
  <c r="BX69" i="27"/>
  <c r="BY58" i="27"/>
  <c r="BV61" i="27"/>
  <c r="CA56" i="27"/>
  <c r="BY61" i="27"/>
  <c r="BO74" i="27"/>
  <c r="BR78" i="27"/>
  <c r="BS70" i="27"/>
  <c r="BV74" i="27"/>
  <c r="CE75" i="27"/>
  <c r="BL78" i="27"/>
  <c r="BQ59" i="27"/>
  <c r="BQ86" i="27" s="1"/>
  <c r="BW59" i="27"/>
  <c r="BG77" i="27"/>
  <c r="BG76" i="27"/>
  <c r="BG69" i="27"/>
  <c r="BG78" i="27"/>
  <c r="BG75" i="27"/>
  <c r="BG68" i="27"/>
  <c r="BG74" i="27"/>
  <c r="BG66" i="27"/>
  <c r="BG70" i="27"/>
  <c r="BG79" i="27"/>
  <c r="BG67" i="27"/>
  <c r="BG65" i="27"/>
  <c r="BG58" i="27"/>
  <c r="BG56" i="27"/>
  <c r="BG59" i="27"/>
  <c r="BG57" i="27"/>
  <c r="BG61" i="27"/>
  <c r="BG60" i="27"/>
  <c r="H15" i="25"/>
  <c r="H57" i="25" s="1"/>
  <c r="EA25" i="22"/>
  <c r="E2145" i="33" s="1"/>
  <c r="E2457" i="33" s="1"/>
  <c r="EG25" i="22"/>
  <c r="EE25" i="22"/>
  <c r="ED25" i="22"/>
  <c r="EH25" i="22"/>
  <c r="L2145" i="33" s="1"/>
  <c r="L2457" i="33" s="1"/>
  <c r="E15" i="25"/>
  <c r="E57" i="25" s="1"/>
  <c r="D15" i="25"/>
  <c r="D57" i="25" s="1"/>
  <c r="EC25" i="22"/>
  <c r="F15" i="25"/>
  <c r="F57" i="25" s="1"/>
  <c r="EF25" i="22"/>
  <c r="J2145" i="33" s="1"/>
  <c r="J2457" i="33" s="1"/>
  <c r="DZ25" i="22"/>
  <c r="D2145" i="33" s="1"/>
  <c r="D2146" i="33" s="1"/>
  <c r="G15" i="25"/>
  <c r="G57" i="25" s="1"/>
  <c r="EB25" i="22"/>
  <c r="F2145" i="33" s="1"/>
  <c r="F2457" i="33" s="1"/>
  <c r="I559" i="34"/>
  <c r="H58" i="34"/>
  <c r="H578" i="34" s="1"/>
  <c r="H895" i="33"/>
  <c r="H1259" i="33" s="1"/>
  <c r="D58" i="34"/>
  <c r="D895" i="33"/>
  <c r="L58" i="34"/>
  <c r="L578" i="34" s="1"/>
  <c r="L895" i="33"/>
  <c r="L1259" i="33" s="1"/>
  <c r="K50" i="34"/>
  <c r="K570" i="34" s="1"/>
  <c r="K887" i="33"/>
  <c r="K1251" i="33" s="1"/>
  <c r="E50" i="34"/>
  <c r="E570" i="34" s="1"/>
  <c r="E887" i="33"/>
  <c r="E1251" i="33" s="1"/>
  <c r="H50" i="34"/>
  <c r="H570" i="34" s="1"/>
  <c r="H887" i="33"/>
  <c r="H1251" i="33" s="1"/>
  <c r="L50" i="34"/>
  <c r="L570" i="34" s="1"/>
  <c r="L887" i="33"/>
  <c r="L1251" i="33" s="1"/>
  <c r="I57" i="34"/>
  <c r="I577" i="34" s="1"/>
  <c r="I894" i="33"/>
  <c r="I1258" i="33" s="1"/>
  <c r="K58" i="34"/>
  <c r="K578" i="34" s="1"/>
  <c r="K895" i="33"/>
  <c r="K1259" i="33" s="1"/>
  <c r="G58" i="34"/>
  <c r="G578" i="34" s="1"/>
  <c r="G895" i="33"/>
  <c r="G1259" i="33" s="1"/>
  <c r="D50" i="34"/>
  <c r="D887" i="33"/>
  <c r="F50" i="34"/>
  <c r="F570" i="34" s="1"/>
  <c r="F887" i="33"/>
  <c r="F1251" i="33" s="1"/>
  <c r="I50" i="34"/>
  <c r="I570" i="34" s="1"/>
  <c r="I887" i="33"/>
  <c r="I1251" i="33" s="1"/>
  <c r="G50" i="34"/>
  <c r="G570" i="34" s="1"/>
  <c r="G887" i="33"/>
  <c r="G1251" i="33" s="1"/>
  <c r="F58" i="34"/>
  <c r="F578" i="34" s="1"/>
  <c r="F895" i="33"/>
  <c r="F1259" i="33" s="1"/>
  <c r="E58" i="34"/>
  <c r="E578" i="34" s="1"/>
  <c r="E895" i="33"/>
  <c r="E1259" i="33" s="1"/>
  <c r="J58" i="34"/>
  <c r="J578" i="34" s="1"/>
  <c r="J895" i="33"/>
  <c r="J1259" i="33" s="1"/>
  <c r="J50" i="34"/>
  <c r="J570" i="34" s="1"/>
  <c r="J887" i="33"/>
  <c r="J1251" i="33" s="1"/>
  <c r="BH77" i="27"/>
  <c r="BH61" i="27"/>
  <c r="BH69" i="27"/>
  <c r="BH75" i="27"/>
  <c r="BH57" i="27"/>
  <c r="BH70" i="27"/>
  <c r="BH58" i="27"/>
  <c r="BH78" i="27"/>
  <c r="BH67" i="27"/>
  <c r="BH68" i="27"/>
  <c r="BH59" i="27"/>
  <c r="BH76" i="27"/>
  <c r="BH65" i="27"/>
  <c r="BH60" i="27"/>
  <c r="BH79" i="27"/>
  <c r="BH66" i="27"/>
  <c r="BH74" i="27"/>
  <c r="BH56" i="27"/>
  <c r="I58" i="34"/>
  <c r="I578" i="34" s="1"/>
  <c r="I895" i="33"/>
  <c r="I1259" i="33" s="1"/>
  <c r="K57" i="34"/>
  <c r="K577" i="34" s="1"/>
  <c r="K894" i="33"/>
  <c r="K1258" i="33" s="1"/>
  <c r="D57" i="34"/>
  <c r="D577" i="34" s="1"/>
  <c r="D894" i="33"/>
  <c r="G57" i="34"/>
  <c r="G577" i="34" s="1"/>
  <c r="G894" i="33"/>
  <c r="G1258" i="33" s="1"/>
  <c r="D49" i="34"/>
  <c r="D886" i="33"/>
  <c r="F49" i="34"/>
  <c r="F569" i="34" s="1"/>
  <c r="F886" i="33"/>
  <c r="F1250" i="33" s="1"/>
  <c r="I49" i="34"/>
  <c r="I569" i="34" s="1"/>
  <c r="I886" i="33"/>
  <c r="I1250" i="33" s="1"/>
  <c r="G49" i="34"/>
  <c r="G569" i="34" s="1"/>
  <c r="G886" i="33"/>
  <c r="G1250" i="33" s="1"/>
  <c r="H57" i="34"/>
  <c r="H577" i="34" s="1"/>
  <c r="H894" i="33"/>
  <c r="H1258" i="33" s="1"/>
  <c r="I54" i="34"/>
  <c r="K54" i="34"/>
  <c r="L54" i="34"/>
  <c r="J54" i="34"/>
  <c r="M882" i="33"/>
  <c r="M883" i="33"/>
  <c r="F57" i="34"/>
  <c r="F577" i="34" s="1"/>
  <c r="F894" i="33"/>
  <c r="F1258" i="33" s="1"/>
  <c r="E57" i="34"/>
  <c r="E577" i="34" s="1"/>
  <c r="E894" i="33"/>
  <c r="E1258" i="33" s="1"/>
  <c r="L57" i="34"/>
  <c r="L577" i="34" s="1"/>
  <c r="L894" i="33"/>
  <c r="L1258" i="33" s="1"/>
  <c r="J57" i="34"/>
  <c r="J577" i="34" s="1"/>
  <c r="J894" i="33"/>
  <c r="J1258" i="33" s="1"/>
  <c r="J49" i="34"/>
  <c r="J569" i="34" s="1"/>
  <c r="J886" i="33"/>
  <c r="J1250" i="33" s="1"/>
  <c r="K49" i="34"/>
  <c r="K569" i="34" s="1"/>
  <c r="K886" i="33"/>
  <c r="K1250" i="33" s="1"/>
  <c r="E49" i="34"/>
  <c r="E569" i="34" s="1"/>
  <c r="E886" i="33"/>
  <c r="E1250" i="33" s="1"/>
  <c r="H49" i="34"/>
  <c r="H569" i="34" s="1"/>
  <c r="H886" i="33"/>
  <c r="H1250" i="33" s="1"/>
  <c r="L49" i="34"/>
  <c r="L569" i="34" s="1"/>
  <c r="L886" i="33"/>
  <c r="L1250" i="33" s="1"/>
  <c r="H54" i="34"/>
  <c r="F54" i="34"/>
  <c r="E54" i="34"/>
  <c r="D54" i="34"/>
  <c r="M45" i="34"/>
  <c r="M46" i="34"/>
  <c r="G54" i="34"/>
  <c r="F44" i="34"/>
  <c r="E44" i="34"/>
  <c r="E881" i="33"/>
  <c r="K44" i="34"/>
  <c r="K881" i="33"/>
  <c r="J44" i="34"/>
  <c r="I881" i="33"/>
  <c r="H44" i="34"/>
  <c r="H881" i="33"/>
  <c r="L44" i="34"/>
  <c r="L881" i="33"/>
  <c r="G44" i="34"/>
  <c r="G881" i="33"/>
  <c r="I891" i="33"/>
  <c r="L891" i="33"/>
  <c r="L1255" i="33" s="1"/>
  <c r="G891" i="33"/>
  <c r="G1255" i="33" s="1"/>
  <c r="K891" i="33"/>
  <c r="K1255" i="33" s="1"/>
  <c r="J891" i="33"/>
  <c r="J1255" i="33" s="1"/>
  <c r="D891" i="33"/>
  <c r="D1255" i="33" s="1"/>
  <c r="F891" i="33"/>
  <c r="F1255" i="33" s="1"/>
  <c r="H891" i="33"/>
  <c r="E891" i="33"/>
  <c r="E1255" i="33" s="1"/>
  <c r="J24" i="25"/>
  <c r="J66" i="25" s="1"/>
  <c r="BC152" i="22"/>
  <c r="O21" i="35"/>
  <c r="O148" i="35" s="1"/>
  <c r="O20" i="35" s="1"/>
  <c r="L24" i="25"/>
  <c r="L66" i="25" s="1"/>
  <c r="Q148" i="35"/>
  <c r="Q20" i="35" s="1"/>
  <c r="Z21" i="35"/>
  <c r="Z148" i="35" s="1"/>
  <c r="Z20" i="35" s="1"/>
  <c r="E1237" i="33"/>
  <c r="E2629" i="33" s="1"/>
  <c r="E4259" i="33" s="1"/>
  <c r="I1237" i="33"/>
  <c r="I2629" i="33" s="1"/>
  <c r="I4259" i="33" s="1"/>
  <c r="M543" i="33"/>
  <c r="L4259" i="33"/>
  <c r="H1237" i="33"/>
  <c r="H2629" i="33" s="1"/>
  <c r="H4259" i="33" s="1"/>
  <c r="K1237" i="33"/>
  <c r="K2629" i="33" s="1"/>
  <c r="K4259" i="33" s="1"/>
  <c r="H2639" i="33"/>
  <c r="H4269" i="33" s="1"/>
  <c r="D1237" i="33"/>
  <c r="D2629" i="33" s="1"/>
  <c r="D4259" i="33" s="1"/>
  <c r="M873" i="33"/>
  <c r="J1237" i="33"/>
  <c r="J2629" i="33" s="1"/>
  <c r="J4259" i="33" s="1"/>
  <c r="G1237" i="33"/>
  <c r="G2629" i="33" s="1"/>
  <c r="G4259" i="33" s="1"/>
  <c r="F1237" i="33"/>
  <c r="F2629" i="33" s="1"/>
  <c r="F4259" i="33" s="1"/>
  <c r="J556" i="34"/>
  <c r="L556" i="34"/>
  <c r="G556" i="34"/>
  <c r="I556" i="34"/>
  <c r="H556" i="34"/>
  <c r="D556" i="34"/>
  <c r="M36" i="34"/>
  <c r="F556" i="34"/>
  <c r="E556" i="34"/>
  <c r="D565" i="34"/>
  <c r="M565" i="34" s="1"/>
  <c r="D566" i="34"/>
  <c r="M566" i="34" s="1"/>
  <c r="K556" i="34"/>
  <c r="I2638" i="33"/>
  <c r="I4268" i="33" s="1"/>
  <c r="I2639" i="33"/>
  <c r="H2638" i="33"/>
  <c r="H4268" i="33" s="1"/>
  <c r="DD152" i="22"/>
  <c r="DG152" i="22"/>
  <c r="DE152" i="22"/>
  <c r="CU152" i="22"/>
  <c r="M1247" i="33"/>
  <c r="CW152" i="22"/>
  <c r="CP152" i="22"/>
  <c r="CS152" i="22"/>
  <c r="EE152" i="22"/>
  <c r="ED152" i="22"/>
  <c r="CD152" i="22"/>
  <c r="CF152" i="22"/>
  <c r="CI152" i="22"/>
  <c r="CG152" i="22"/>
  <c r="CR152" i="22"/>
  <c r="CQ152" i="22"/>
  <c r="CX152" i="22"/>
  <c r="CV152" i="22"/>
  <c r="DH152" i="22"/>
  <c r="DI152" i="22"/>
  <c r="DC152" i="22"/>
  <c r="DF152" i="22"/>
  <c r="DJ152" i="22"/>
  <c r="CT152" i="22"/>
  <c r="CJ152" i="22"/>
  <c r="CK152" i="22"/>
  <c r="K29" i="25" s="1"/>
  <c r="CE152" i="22"/>
  <c r="E29" i="25" s="1"/>
  <c r="CH152" i="22"/>
  <c r="H29" i="25" s="1"/>
  <c r="CL152" i="22"/>
  <c r="L29" i="25" s="1"/>
  <c r="M1246" i="33"/>
  <c r="J132" i="33"/>
  <c r="J134" i="33" s="1"/>
  <c r="F132" i="33"/>
  <c r="F134" i="33" s="1"/>
  <c r="E132" i="33"/>
  <c r="E134" i="33" s="1"/>
  <c r="I132" i="33"/>
  <c r="I134" i="33" s="1"/>
  <c r="L132" i="33"/>
  <c r="H132" i="33"/>
  <c r="H134" i="33" s="1"/>
  <c r="D548" i="33"/>
  <c r="G132" i="33"/>
  <c r="G134" i="33" s="1"/>
  <c r="K132" i="33"/>
  <c r="K134" i="33" s="1"/>
  <c r="M114" i="33"/>
  <c r="D132" i="33"/>
  <c r="D134" i="33" s="1"/>
  <c r="M127" i="33"/>
  <c r="BJ24" i="22"/>
  <c r="H25" i="25"/>
  <c r="H67" i="25" s="1"/>
  <c r="BL24" i="22"/>
  <c r="J25" i="25"/>
  <c r="J67" i="25" s="1"/>
  <c r="BI24" i="22"/>
  <c r="G25" i="25"/>
  <c r="G67" i="25" s="1"/>
  <c r="DT24" i="22"/>
  <c r="J15" i="25"/>
  <c r="AW24" i="22"/>
  <c r="G24" i="25"/>
  <c r="G66" i="25" s="1"/>
  <c r="BH24" i="22"/>
  <c r="F25" i="25"/>
  <c r="F67" i="25" s="1"/>
  <c r="BE24" i="22"/>
  <c r="C25" i="25"/>
  <c r="C67" i="25" s="1"/>
  <c r="AT24" i="22"/>
  <c r="D24" i="25"/>
  <c r="D66" i="25" s="1"/>
  <c r="DS24" i="22"/>
  <c r="I15" i="25"/>
  <c r="DV24" i="22"/>
  <c r="L15" i="25"/>
  <c r="BN24" i="22"/>
  <c r="L25" i="25"/>
  <c r="L67" i="25" s="1"/>
  <c r="BK24" i="22"/>
  <c r="I25" i="25"/>
  <c r="I67" i="25" s="1"/>
  <c r="BF24" i="22"/>
  <c r="D25" i="25"/>
  <c r="D67" i="25" s="1"/>
  <c r="DU24" i="22"/>
  <c r="K15" i="25"/>
  <c r="AV24" i="22"/>
  <c r="F24" i="25"/>
  <c r="F66" i="25" s="1"/>
  <c r="I24" i="25"/>
  <c r="I66" i="25" s="1"/>
  <c r="AX24" i="22"/>
  <c r="H24" i="25"/>
  <c r="H66" i="25" s="1"/>
  <c r="AU24" i="22"/>
  <c r="E24" i="25"/>
  <c r="E66" i="25" s="1"/>
  <c r="BM24" i="22"/>
  <c r="K25" i="25"/>
  <c r="K67" i="25" s="1"/>
  <c r="BG24" i="22"/>
  <c r="E25" i="25"/>
  <c r="E67" i="25" s="1"/>
  <c r="AZ24" i="22"/>
  <c r="AY24" i="22"/>
  <c r="BB24" i="22"/>
  <c r="BA24" i="22"/>
  <c r="DR24" i="22"/>
  <c r="DO24" i="22"/>
  <c r="DN24" i="22"/>
  <c r="DP24" i="22"/>
  <c r="DQ24" i="22"/>
  <c r="CM25" i="22"/>
  <c r="CM152" i="22" s="1"/>
  <c r="B2467" i="33" s="1"/>
  <c r="FK25" i="22"/>
  <c r="FK152" i="22" s="1"/>
  <c r="FK24" i="22" s="1"/>
  <c r="FP25" i="22"/>
  <c r="FP152" i="22" s="1"/>
  <c r="FP24" i="22" s="1"/>
  <c r="FR25" i="22"/>
  <c r="FR152" i="22" s="1"/>
  <c r="FR24" i="22" s="1"/>
  <c r="FJ25" i="22"/>
  <c r="FJ152" i="22" s="1"/>
  <c r="FJ24" i="22" s="1"/>
  <c r="BT152" i="22"/>
  <c r="BS152" i="22"/>
  <c r="BZ152" i="22"/>
  <c r="BU152" i="22"/>
  <c r="DB152" i="22"/>
  <c r="AG17" i="32" s="1"/>
  <c r="DK25" i="22"/>
  <c r="DK152" i="22" s="1"/>
  <c r="DK24" i="22" s="1"/>
  <c r="FQ25" i="22"/>
  <c r="FQ152" i="22" s="1"/>
  <c r="FQ24" i="22" s="1"/>
  <c r="FN25" i="22"/>
  <c r="FN152" i="22" s="1"/>
  <c r="FN24" i="22" s="1"/>
  <c r="BW152" i="22"/>
  <c r="FO25" i="22"/>
  <c r="FO152" i="22" s="1"/>
  <c r="FO24" i="22" s="1"/>
  <c r="BV152" i="22"/>
  <c r="BY152" i="22"/>
  <c r="BR152" i="22"/>
  <c r="BX152" i="22"/>
  <c r="FL25" i="22"/>
  <c r="FL152" i="22" s="1"/>
  <c r="FL24" i="22" s="1"/>
  <c r="FM25" i="22"/>
  <c r="FM152" i="22" s="1"/>
  <c r="FM24" i="22" s="1"/>
  <c r="EX25" i="22"/>
  <c r="EX152" i="22" s="1"/>
  <c r="EX24" i="22" s="1"/>
  <c r="FC25" i="22"/>
  <c r="FC152" i="22" s="1"/>
  <c r="FC24" i="22" s="1"/>
  <c r="FB25" i="22"/>
  <c r="FB152" i="22" s="1"/>
  <c r="FB24" i="22" s="1"/>
  <c r="BO152" i="22"/>
  <c r="EY25" i="22"/>
  <c r="EY152" i="22" s="1"/>
  <c r="EY24" i="22" s="1"/>
  <c r="FF25" i="22"/>
  <c r="FF152" i="22" s="1"/>
  <c r="FF24" i="22" s="1"/>
  <c r="FE25" i="22"/>
  <c r="FE152" i="22" s="1"/>
  <c r="FE24" i="22" s="1"/>
  <c r="EZ25" i="22"/>
  <c r="EZ152" i="22" s="1"/>
  <c r="EZ24" i="22" s="1"/>
  <c r="CY25" i="22"/>
  <c r="FD25" i="22"/>
  <c r="FD152" i="22" s="1"/>
  <c r="FD24" i="22" s="1"/>
  <c r="CY46" i="22"/>
  <c r="CA25" i="22"/>
  <c r="FA25" i="22"/>
  <c r="FA152" i="22" s="1"/>
  <c r="FA24" i="22" s="1"/>
  <c r="EU36" i="22"/>
  <c r="FG37" i="22"/>
  <c r="FG34" i="22"/>
  <c r="FG45" i="22"/>
  <c r="FG36" i="22"/>
  <c r="FG41" i="22"/>
  <c r="FG38" i="22"/>
  <c r="FG42" i="22"/>
  <c r="EU41" i="22"/>
  <c r="FG35" i="22"/>
  <c r="EU40" i="22"/>
  <c r="FG43" i="22"/>
  <c r="EI39" i="22"/>
  <c r="EU35" i="22"/>
  <c r="FG39" i="22"/>
  <c r="FG32" i="22"/>
  <c r="EU37" i="22"/>
  <c r="EU43" i="22"/>
  <c r="EU34" i="22"/>
  <c r="EI34" i="22"/>
  <c r="FG33" i="22"/>
  <c r="EU42" i="22"/>
  <c r="EU32" i="22"/>
  <c r="FG44" i="22"/>
  <c r="EU33" i="22"/>
  <c r="FG40" i="22"/>
  <c r="EU45" i="22"/>
  <c r="EI42" i="22"/>
  <c r="EU44" i="22"/>
  <c r="EI45" i="22"/>
  <c r="EU39" i="22"/>
  <c r="DW46" i="22"/>
  <c r="DW152" i="22" s="1"/>
  <c r="DW24" i="22" s="1"/>
  <c r="EU27" i="22"/>
  <c r="EU26" i="22"/>
  <c r="AM89" i="27" l="1"/>
  <c r="G877" i="33"/>
  <c r="G2149" i="33"/>
  <c r="G2461" i="33" s="1"/>
  <c r="H877" i="33"/>
  <c r="H1241" i="33" s="1"/>
  <c r="H2149" i="33"/>
  <c r="H2461" i="33" s="1"/>
  <c r="H2145" i="33"/>
  <c r="H2457" i="33" s="1"/>
  <c r="D877" i="33"/>
  <c r="D878" i="33" s="1"/>
  <c r="D2149" i="33"/>
  <c r="D2156" i="33" s="1"/>
  <c r="I877" i="33"/>
  <c r="I2149" i="33"/>
  <c r="I2461" i="33" s="1"/>
  <c r="J877" i="33"/>
  <c r="J2149" i="33"/>
  <c r="J2461" i="33" s="1"/>
  <c r="K877" i="33"/>
  <c r="K2149" i="33"/>
  <c r="K2461" i="33" s="1"/>
  <c r="K2468" i="33" s="1"/>
  <c r="G2145" i="33"/>
  <c r="G2457" i="33" s="1"/>
  <c r="G2458" i="33" s="1"/>
  <c r="K2145" i="33"/>
  <c r="K2457" i="33" s="1"/>
  <c r="K2458" i="33" s="1"/>
  <c r="I2145" i="33"/>
  <c r="I2457" i="33" s="1"/>
  <c r="F877" i="33"/>
  <c r="F1241" i="33" s="1"/>
  <c r="F2633" i="33" s="1"/>
  <c r="F2149" i="33"/>
  <c r="F2461" i="33" s="1"/>
  <c r="F2468" i="33" s="1"/>
  <c r="L877" i="33"/>
  <c r="L1241" i="33" s="1"/>
  <c r="L2633" i="33" s="1"/>
  <c r="L2149" i="33"/>
  <c r="L2461" i="33" s="1"/>
  <c r="L2468" i="33" s="1"/>
  <c r="E877" i="33"/>
  <c r="E878" i="33" s="1"/>
  <c r="E2149" i="33"/>
  <c r="E2461" i="33" s="1"/>
  <c r="E2468" i="33" s="1"/>
  <c r="BV88" i="27"/>
  <c r="BO84" i="27"/>
  <c r="BU86" i="27"/>
  <c r="M574" i="33"/>
  <c r="M576" i="33" s="1"/>
  <c r="E588" i="33" s="1"/>
  <c r="G25" i="33" s="1"/>
  <c r="H2156" i="33"/>
  <c r="G2468" i="33"/>
  <c r="EH152" i="22"/>
  <c r="L23" i="25" s="1"/>
  <c r="L65" i="25" s="1"/>
  <c r="BO80" i="27"/>
  <c r="K2156" i="33"/>
  <c r="F584" i="33"/>
  <c r="F586" i="33" s="1"/>
  <c r="L584" i="33"/>
  <c r="L586" i="33" s="1"/>
  <c r="K2639" i="33"/>
  <c r="K4269" i="33" s="1"/>
  <c r="J2146" i="33"/>
  <c r="J1241" i="33"/>
  <c r="J2633" i="33" s="1"/>
  <c r="E2146" i="33"/>
  <c r="G1241" i="33"/>
  <c r="G2633" i="33" s="1"/>
  <c r="H2633" i="33"/>
  <c r="L2146" i="33"/>
  <c r="K2146" i="33"/>
  <c r="L2471" i="33"/>
  <c r="L2476" i="33" s="1"/>
  <c r="L2164" i="33"/>
  <c r="L2166" i="33" s="1"/>
  <c r="H2146" i="33"/>
  <c r="D2467" i="33"/>
  <c r="M2467" i="33" s="1"/>
  <c r="M2155" i="33"/>
  <c r="D2457" i="33"/>
  <c r="M2145" i="33"/>
  <c r="H2458" i="33"/>
  <c r="H2468" i="33"/>
  <c r="L2458" i="33"/>
  <c r="F2458" i="33"/>
  <c r="M2463" i="33"/>
  <c r="F2146" i="33"/>
  <c r="G2146" i="33"/>
  <c r="M2453" i="33"/>
  <c r="D2475" i="33"/>
  <c r="M2475" i="33" s="1"/>
  <c r="M2163" i="33"/>
  <c r="J2156" i="33"/>
  <c r="K2471" i="33"/>
  <c r="K2476" i="33" s="1"/>
  <c r="K2164" i="33"/>
  <c r="K2166" i="33" s="1"/>
  <c r="J2471" i="33"/>
  <c r="J2476" i="33" s="1"/>
  <c r="J2164" i="33"/>
  <c r="J2166" i="33" s="1"/>
  <c r="H2471" i="33"/>
  <c r="H2476" i="33" s="1"/>
  <c r="H2164" i="33"/>
  <c r="H2166" i="33" s="1"/>
  <c r="I2468" i="33"/>
  <c r="D2471" i="33"/>
  <c r="D2647" i="33" s="1"/>
  <c r="D4277" i="33" s="1"/>
  <c r="M2159" i="33"/>
  <c r="D2164" i="33"/>
  <c r="D2474" i="33"/>
  <c r="M2474" i="33" s="1"/>
  <c r="M2162" i="33"/>
  <c r="I2458" i="33"/>
  <c r="K584" i="33"/>
  <c r="K586" i="33" s="1"/>
  <c r="L2639" i="33"/>
  <c r="L4269" i="33" s="1"/>
  <c r="D2466" i="33"/>
  <c r="M2466" i="33" s="1"/>
  <c r="M2154" i="33"/>
  <c r="J2468" i="33"/>
  <c r="I2471" i="33"/>
  <c r="I2476" i="33" s="1"/>
  <c r="I2164" i="33"/>
  <c r="I2166" i="33" s="1"/>
  <c r="F2639" i="33"/>
  <c r="F4269" i="33" s="1"/>
  <c r="J2458" i="33"/>
  <c r="E2458" i="33"/>
  <c r="E2471" i="33"/>
  <c r="E2476" i="33" s="1"/>
  <c r="E2164" i="33"/>
  <c r="F2471" i="33"/>
  <c r="F2476" i="33" s="1"/>
  <c r="F2164" i="33"/>
  <c r="F2166" i="33" s="1"/>
  <c r="G2156" i="33"/>
  <c r="G2471" i="33"/>
  <c r="G2476" i="33" s="1"/>
  <c r="G2164" i="33"/>
  <c r="G2166" i="33" s="1"/>
  <c r="D2456" i="33"/>
  <c r="M2456" i="33" s="1"/>
  <c r="M2144" i="33"/>
  <c r="BM88" i="27"/>
  <c r="AT89" i="27"/>
  <c r="EB152" i="22"/>
  <c r="EO25" i="22"/>
  <c r="EO152" i="22" s="1"/>
  <c r="EO24" i="22" s="1"/>
  <c r="EC152" i="22"/>
  <c r="EP25" i="22"/>
  <c r="EP152" i="22" s="1"/>
  <c r="EP24" i="22" s="1"/>
  <c r="EL25" i="22"/>
  <c r="EL152" i="22" s="1"/>
  <c r="EL24" i="22" s="1"/>
  <c r="CA85" i="27"/>
  <c r="ER25" i="22"/>
  <c r="ER152" i="22" s="1"/>
  <c r="ER24" i="22" s="1"/>
  <c r="ES25" i="22"/>
  <c r="ES152" i="22" s="1"/>
  <c r="ES24" i="22" s="1"/>
  <c r="EF152" i="22"/>
  <c r="J19" i="25" s="1"/>
  <c r="J61" i="25" s="1"/>
  <c r="BW86" i="27"/>
  <c r="BY88" i="27"/>
  <c r="BU88" i="27"/>
  <c r="EQ25" i="22"/>
  <c r="EQ152" i="22" s="1"/>
  <c r="EQ24" i="22" s="1"/>
  <c r="BX88" i="27"/>
  <c r="CC87" i="27"/>
  <c r="BX86" i="27"/>
  <c r="BZ86" i="27"/>
  <c r="DZ152" i="22"/>
  <c r="D19" i="25" s="1"/>
  <c r="D61" i="25" s="1"/>
  <c r="EG152" i="22"/>
  <c r="CA88" i="27"/>
  <c r="ET25" i="22"/>
  <c r="ET152" i="22" s="1"/>
  <c r="ET24" i="22" s="1"/>
  <c r="EN25" i="22"/>
  <c r="EN152" i="22" s="1"/>
  <c r="EN24" i="22" s="1"/>
  <c r="EM25" i="22"/>
  <c r="EM152" i="22" s="1"/>
  <c r="EM24" i="22" s="1"/>
  <c r="EA152" i="22"/>
  <c r="E19" i="25" s="1"/>
  <c r="E61" i="25" s="1"/>
  <c r="E584" i="33"/>
  <c r="E586" i="33" s="1"/>
  <c r="I1241" i="33"/>
  <c r="K1241" i="33"/>
  <c r="K2633" i="33" s="1"/>
  <c r="CI86" i="27"/>
  <c r="G584" i="33"/>
  <c r="G586" i="33" s="1"/>
  <c r="BG87" i="27"/>
  <c r="M559" i="34"/>
  <c r="M39" i="34"/>
  <c r="BJ85" i="27"/>
  <c r="J584" i="33"/>
  <c r="J586" i="33" s="1"/>
  <c r="I584" i="33"/>
  <c r="I586" i="33" s="1"/>
  <c r="E1240" i="33"/>
  <c r="E2632" i="33" s="1"/>
  <c r="E4262" i="33" s="1"/>
  <c r="E566" i="33"/>
  <c r="D1240" i="33"/>
  <c r="M564" i="33"/>
  <c r="D566" i="33"/>
  <c r="K1240" i="33"/>
  <c r="K2632" i="33" s="1"/>
  <c r="K4262" i="33" s="1"/>
  <c r="K566" i="33"/>
  <c r="I1240" i="33"/>
  <c r="I2632" i="33" s="1"/>
  <c r="I4262" i="33" s="1"/>
  <c r="I566" i="33"/>
  <c r="M582" i="33"/>
  <c r="L1240" i="33"/>
  <c r="L2632" i="33" s="1"/>
  <c r="L4262" i="33" s="1"/>
  <c r="L566" i="33"/>
  <c r="M583" i="33"/>
  <c r="CG85" i="27"/>
  <c r="G1240" i="33"/>
  <c r="G2632" i="33" s="1"/>
  <c r="G4262" i="33" s="1"/>
  <c r="G566" i="33"/>
  <c r="D584" i="33"/>
  <c r="D586" i="33" s="1"/>
  <c r="H1240" i="33"/>
  <c r="H2632" i="33" s="1"/>
  <c r="H4262" i="33" s="1"/>
  <c r="H566" i="33"/>
  <c r="J1240" i="33"/>
  <c r="J2632" i="33" s="1"/>
  <c r="J4262" i="33" s="1"/>
  <c r="J566" i="33"/>
  <c r="F1240" i="33"/>
  <c r="F2632" i="33" s="1"/>
  <c r="F4262" i="33" s="1"/>
  <c r="F566" i="33"/>
  <c r="M565" i="33"/>
  <c r="BJ88" i="27"/>
  <c r="BJ71" i="27"/>
  <c r="BJ86" i="27"/>
  <c r="BJ84" i="27"/>
  <c r="BJ62" i="27"/>
  <c r="BJ83" i="27"/>
  <c r="BJ80" i="27"/>
  <c r="BJ87" i="27"/>
  <c r="BY84" i="27"/>
  <c r="BR84" i="27"/>
  <c r="AQ85" i="27"/>
  <c r="BU85" i="27"/>
  <c r="BN84" i="27"/>
  <c r="BM84" i="27"/>
  <c r="AQ87" i="27"/>
  <c r="CJ71" i="27"/>
  <c r="AQ84" i="27"/>
  <c r="BG88" i="27"/>
  <c r="BG84" i="27"/>
  <c r="BP85" i="27"/>
  <c r="BG85" i="27"/>
  <c r="BZ85" i="27"/>
  <c r="BQ87" i="27"/>
  <c r="CG84" i="27"/>
  <c r="BG86" i="27"/>
  <c r="BT85" i="27"/>
  <c r="BG83" i="27"/>
  <c r="BR85" i="27"/>
  <c r="CH85" i="27"/>
  <c r="AQ71" i="27"/>
  <c r="AQ88" i="27"/>
  <c r="AQ62" i="27"/>
  <c r="AQ83" i="27"/>
  <c r="AQ80" i="27"/>
  <c r="BM87" i="27"/>
  <c r="CH86" i="27"/>
  <c r="CG80" i="27"/>
  <c r="B2675" i="33"/>
  <c r="B3923" i="33"/>
  <c r="B3871" i="33"/>
  <c r="B4183" i="33"/>
  <c r="B3819" i="33"/>
  <c r="B3767" i="33"/>
  <c r="B3715" i="33"/>
  <c r="B3559" i="33"/>
  <c r="B3455" i="33"/>
  <c r="B3351" i="33"/>
  <c r="B3247" i="33"/>
  <c r="B3611" i="33"/>
  <c r="B3507" i="33"/>
  <c r="B3663" i="33"/>
  <c r="B2935" i="33"/>
  <c r="B4131" i="33"/>
  <c r="B4079" i="33"/>
  <c r="B3143" i="33"/>
  <c r="B2987" i="33"/>
  <c r="B4027" i="33"/>
  <c r="B3299" i="33"/>
  <c r="B3195" i="33"/>
  <c r="B3039" i="33"/>
  <c r="B3091" i="33"/>
  <c r="B2883" i="33"/>
  <c r="B3975" i="33"/>
  <c r="B3403" i="33"/>
  <c r="B2679" i="33"/>
  <c r="B3927" i="33"/>
  <c r="B3875" i="33"/>
  <c r="B4187" i="33"/>
  <c r="B3823" i="33"/>
  <c r="B3979" i="33"/>
  <c r="B3771" i="33"/>
  <c r="B3719" i="33"/>
  <c r="B3563" i="33"/>
  <c r="B3459" i="33"/>
  <c r="B3355" i="33"/>
  <c r="B3251" i="33"/>
  <c r="B3615" i="33"/>
  <c r="B3511" i="33"/>
  <c r="B3303" i="33"/>
  <c r="B4031" i="33"/>
  <c r="B3199" i="33"/>
  <c r="B2939" i="33"/>
  <c r="B4135" i="33"/>
  <c r="B4083" i="33"/>
  <c r="B3667" i="33"/>
  <c r="B3147" i="33"/>
  <c r="B2991" i="33"/>
  <c r="B3043" i="33"/>
  <c r="B2887" i="33"/>
  <c r="B3407" i="33"/>
  <c r="B3095" i="33"/>
  <c r="L134" i="33"/>
  <c r="BS84" i="27"/>
  <c r="BX80" i="27"/>
  <c r="BW87" i="27"/>
  <c r="CB80" i="27"/>
  <c r="BM85" i="27"/>
  <c r="CC86" i="27"/>
  <c r="CB87" i="27"/>
  <c r="BR88" i="27"/>
  <c r="BK84" i="27"/>
  <c r="CJ86" i="27"/>
  <c r="CH88" i="27"/>
  <c r="CF84" i="27"/>
  <c r="CI84" i="27"/>
  <c r="CI85" i="27"/>
  <c r="CD85" i="27"/>
  <c r="BU84" i="27"/>
  <c r="G878" i="33"/>
  <c r="BY85" i="27"/>
  <c r="BW80" i="27"/>
  <c r="BV86" i="27"/>
  <c r="CJ84" i="27"/>
  <c r="CJ80" i="27"/>
  <c r="CJ85" i="27"/>
  <c r="BY71" i="27"/>
  <c r="BL85" i="27"/>
  <c r="BU71" i="27"/>
  <c r="BL86" i="27"/>
  <c r="CA71" i="27"/>
  <c r="BP86" i="27"/>
  <c r="B570" i="34"/>
  <c r="B2835" i="33"/>
  <c r="B2783" i="33"/>
  <c r="B2831" i="33"/>
  <c r="B2779" i="33"/>
  <c r="L878" i="33"/>
  <c r="M132" i="33"/>
  <c r="C16" i="33" s="1"/>
  <c r="BC24" i="22"/>
  <c r="C11" i="22"/>
  <c r="BV80" i="27"/>
  <c r="CD71" i="27"/>
  <c r="BT71" i="27"/>
  <c r="J878" i="33"/>
  <c r="BM86" i="27"/>
  <c r="BG71" i="27"/>
  <c r="BS86" i="27"/>
  <c r="BX71" i="27"/>
  <c r="BU62" i="27"/>
  <c r="BU83" i="27"/>
  <c r="BS80" i="27"/>
  <c r="BP80" i="27"/>
  <c r="BS85" i="27"/>
  <c r="BQ84" i="27"/>
  <c r="BP84" i="27"/>
  <c r="BR62" i="27"/>
  <c r="BR83" i="27"/>
  <c r="CC88" i="27"/>
  <c r="BL84" i="27"/>
  <c r="BY86" i="27"/>
  <c r="BT88" i="27"/>
  <c r="BW88" i="27"/>
  <c r="CE80" i="27"/>
  <c r="BU87" i="27"/>
  <c r="BZ88" i="27"/>
  <c r="BW85" i="27"/>
  <c r="BQ88" i="27"/>
  <c r="BK71" i="27"/>
  <c r="BX87" i="27"/>
  <c r="BQ62" i="27"/>
  <c r="BQ83" i="27"/>
  <c r="BS88" i="27"/>
  <c r="BM62" i="27"/>
  <c r="BM83" i="27"/>
  <c r="CG87" i="27"/>
  <c r="CF88" i="27"/>
  <c r="CF87" i="27"/>
  <c r="CJ88" i="27"/>
  <c r="CH80" i="27"/>
  <c r="CI87" i="27"/>
  <c r="CH84" i="27"/>
  <c r="CH87" i="27"/>
  <c r="BG80" i="27"/>
  <c r="CA62" i="27"/>
  <c r="CA83" i="27"/>
  <c r="BP71" i="27"/>
  <c r="CB88" i="27"/>
  <c r="CB62" i="27"/>
  <c r="CB83" i="27"/>
  <c r="BK62" i="27"/>
  <c r="BK83" i="27"/>
  <c r="BT84" i="27"/>
  <c r="BL80" i="27"/>
  <c r="BT87" i="27"/>
  <c r="BN87" i="27"/>
  <c r="BO86" i="27"/>
  <c r="CB84" i="27"/>
  <c r="CD80" i="27"/>
  <c r="BK88" i="27"/>
  <c r="BS71" i="27"/>
  <c r="BR71" i="27"/>
  <c r="BM80" i="27"/>
  <c r="BO62" i="27"/>
  <c r="BO83" i="27"/>
  <c r="BL88" i="27"/>
  <c r="BV87" i="27"/>
  <c r="BN80" i="27"/>
  <c r="BO71" i="27"/>
  <c r="CB86" i="27"/>
  <c r="CC84" i="27"/>
  <c r="BU80" i="27"/>
  <c r="CD88" i="27"/>
  <c r="BZ62" i="27"/>
  <c r="BZ83" i="27"/>
  <c r="BT80" i="27"/>
  <c r="BP62" i="27"/>
  <c r="BP83" i="27"/>
  <c r="BX84" i="27"/>
  <c r="BR87" i="27"/>
  <c r="BV62" i="27"/>
  <c r="BV83" i="27"/>
  <c r="BL62" i="27"/>
  <c r="BL83" i="27"/>
  <c r="CI83" i="27"/>
  <c r="CI62" i="27"/>
  <c r="CG88" i="27"/>
  <c r="CI71" i="27"/>
  <c r="CI88" i="27"/>
  <c r="CH62" i="27"/>
  <c r="CH83" i="27"/>
  <c r="CF62" i="27"/>
  <c r="CF83" i="27"/>
  <c r="BG62" i="27"/>
  <c r="BT62" i="27"/>
  <c r="BT83" i="27"/>
  <c r="CD62" i="27"/>
  <c r="CD83" i="27"/>
  <c r="BZ71" i="27"/>
  <c r="BL87" i="27"/>
  <c r="CD87" i="27"/>
  <c r="CE71" i="27"/>
  <c r="BO87" i="27"/>
  <c r="BK85" i="27"/>
  <c r="BV84" i="27"/>
  <c r="BN62" i="27"/>
  <c r="BN83" i="27"/>
  <c r="BR80" i="27"/>
  <c r="BN88" i="27"/>
  <c r="BW84" i="27"/>
  <c r="BL71" i="27"/>
  <c r="CC71" i="27"/>
  <c r="BK86" i="27"/>
  <c r="CD84" i="27"/>
  <c r="BW71" i="27"/>
  <c r="CE62" i="27"/>
  <c r="BN71" i="27"/>
  <c r="CA87" i="27"/>
  <c r="BO88" i="27"/>
  <c r="BN86" i="27"/>
  <c r="BO85" i="27"/>
  <c r="BZ84" i="27"/>
  <c r="CG62" i="27"/>
  <c r="CG83" i="27"/>
  <c r="CG86" i="27"/>
  <c r="CJ83" i="27"/>
  <c r="CJ62" i="27"/>
  <c r="CH71" i="27"/>
  <c r="CG71" i="27"/>
  <c r="CC62" i="27"/>
  <c r="CC83" i="27"/>
  <c r="BN85" i="27"/>
  <c r="BW62" i="27"/>
  <c r="BW83" i="27"/>
  <c r="BP88" i="27"/>
  <c r="BY62" i="27"/>
  <c r="BY83" i="27"/>
  <c r="BX62" i="27"/>
  <c r="BX83" i="27"/>
  <c r="BZ87" i="27"/>
  <c r="BS87" i="27"/>
  <c r="BK87" i="27"/>
  <c r="BV85" i="27"/>
  <c r="BV71" i="27"/>
  <c r="BQ71" i="27"/>
  <c r="BT86" i="27"/>
  <c r="CA80" i="27"/>
  <c r="BZ80" i="27"/>
  <c r="BY80" i="27"/>
  <c r="BS62" i="27"/>
  <c r="BS83" i="27"/>
  <c r="BQ85" i="27"/>
  <c r="BX85" i="27"/>
  <c r="BK80" i="27"/>
  <c r="BM71" i="27"/>
  <c r="BQ80" i="27"/>
  <c r="CC80" i="27"/>
  <c r="CB85" i="27"/>
  <c r="BR86" i="27"/>
  <c r="CA84" i="27"/>
  <c r="BY87" i="27"/>
  <c r="BP87" i="27"/>
  <c r="CC85" i="27"/>
  <c r="CB71" i="27"/>
  <c r="CF86" i="27"/>
  <c r="CF85" i="27"/>
  <c r="CF80" i="27"/>
  <c r="CF71" i="27"/>
  <c r="CJ87" i="27"/>
  <c r="CI80" i="27"/>
  <c r="I878" i="33"/>
  <c r="F881" i="33"/>
  <c r="F888" i="33" s="1"/>
  <c r="F19" i="25"/>
  <c r="F61" i="25" s="1"/>
  <c r="D881" i="33"/>
  <c r="D888" i="33" s="1"/>
  <c r="I44" i="34"/>
  <c r="I51" i="34" s="1"/>
  <c r="D44" i="34"/>
  <c r="EI25" i="22"/>
  <c r="EI152" i="22" s="1"/>
  <c r="EI24" i="22" s="1"/>
  <c r="H878" i="33"/>
  <c r="BH62" i="27"/>
  <c r="BH80" i="27"/>
  <c r="BH71" i="27"/>
  <c r="J881" i="33"/>
  <c r="J888" i="33" s="1"/>
  <c r="K878" i="33"/>
  <c r="F878" i="33"/>
  <c r="I888" i="33"/>
  <c r="I40" i="34"/>
  <c r="J40" i="34"/>
  <c r="G40" i="34"/>
  <c r="K19" i="25"/>
  <c r="K61" i="25" s="1"/>
  <c r="L40" i="34"/>
  <c r="D40" i="34"/>
  <c r="D560" i="34" s="1"/>
  <c r="D561" i="34" s="1"/>
  <c r="E40" i="34"/>
  <c r="K40" i="34"/>
  <c r="F40" i="34"/>
  <c r="H40" i="34"/>
  <c r="H19" i="25"/>
  <c r="H61" i="25" s="1"/>
  <c r="G19" i="25"/>
  <c r="G61" i="25" s="1"/>
  <c r="G51" i="34"/>
  <c r="H51" i="34"/>
  <c r="J51" i="34"/>
  <c r="K51" i="34"/>
  <c r="F51" i="34"/>
  <c r="G888" i="33"/>
  <c r="L888" i="33"/>
  <c r="H888" i="33"/>
  <c r="E51" i="34"/>
  <c r="I37" i="25"/>
  <c r="I79" i="25" s="1"/>
  <c r="I19" i="25"/>
  <c r="I61" i="25" s="1"/>
  <c r="M54" i="34"/>
  <c r="L51" i="34"/>
  <c r="J37" i="25"/>
  <c r="J79" i="25" s="1"/>
  <c r="D37" i="25"/>
  <c r="D79" i="25" s="1"/>
  <c r="H37" i="25"/>
  <c r="H79" i="25" s="1"/>
  <c r="K37" i="25"/>
  <c r="K79" i="25" s="1"/>
  <c r="M886" i="33"/>
  <c r="M894" i="33"/>
  <c r="M895" i="33"/>
  <c r="CV24" i="22"/>
  <c r="M17" i="32"/>
  <c r="M51" i="32" s="1"/>
  <c r="M16" i="32" s="1"/>
  <c r="AA17" i="32"/>
  <c r="AA51" i="32" s="1"/>
  <c r="J18" i="25" s="1"/>
  <c r="J60" i="25" s="1"/>
  <c r="B2307" i="33"/>
  <c r="B2099" i="33"/>
  <c r="B1699" i="33"/>
  <c r="B1491" i="33"/>
  <c r="B1283" i="33"/>
  <c r="B1039" i="33"/>
  <c r="B831" i="33"/>
  <c r="B623" i="33"/>
  <c r="B379" i="33"/>
  <c r="B171" i="33"/>
  <c r="B2411" i="33"/>
  <c r="B2203" i="33"/>
  <c r="B1995" i="33"/>
  <c r="B1907" i="33"/>
  <c r="B1803" i="33"/>
  <c r="B1595" i="33"/>
  <c r="B1143" i="33"/>
  <c r="B462" i="34"/>
  <c r="B514" i="34"/>
  <c r="B2551" i="33"/>
  <c r="B2359" i="33"/>
  <c r="B2151" i="33"/>
  <c r="B1943" i="33"/>
  <c r="B1751" i="33"/>
  <c r="B1543" i="33"/>
  <c r="B1335" i="33"/>
  <c r="B1091" i="33"/>
  <c r="B883" i="33"/>
  <c r="B675" i="33"/>
  <c r="B431" i="33"/>
  <c r="B223" i="33"/>
  <c r="B2463" i="33"/>
  <c r="B254" i="34"/>
  <c r="B202" i="34"/>
  <c r="B98" i="34"/>
  <c r="B46" i="34"/>
  <c r="B1387" i="33"/>
  <c r="B935" i="33"/>
  <c r="B727" i="33"/>
  <c r="B483" i="33"/>
  <c r="B275" i="33"/>
  <c r="B410" i="34"/>
  <c r="B358" i="34"/>
  <c r="B306" i="34"/>
  <c r="B2499" i="33"/>
  <c r="B1647" i="33"/>
  <c r="B779" i="33"/>
  <c r="B2255" i="33"/>
  <c r="B1439" i="33"/>
  <c r="B571" i="33"/>
  <c r="B2047" i="33"/>
  <c r="B1195" i="33"/>
  <c r="B327" i="33"/>
  <c r="B2727" i="33"/>
  <c r="B1855" i="33"/>
  <c r="B987" i="33"/>
  <c r="L37" i="25"/>
  <c r="L79" i="25" s="1"/>
  <c r="F37" i="25"/>
  <c r="F79" i="25" s="1"/>
  <c r="Y17" i="32"/>
  <c r="Y51" i="32" s="1"/>
  <c r="K17" i="32"/>
  <c r="K51" i="32" s="1"/>
  <c r="K16" i="32" s="1"/>
  <c r="AN17" i="32"/>
  <c r="AN51" i="32" s="1"/>
  <c r="CX24" i="22"/>
  <c r="AC17" i="32"/>
  <c r="AC51" i="32" s="1"/>
  <c r="AC16" i="32" s="1"/>
  <c r="O17" i="32"/>
  <c r="O51" i="32" s="1"/>
  <c r="O16" i="32" s="1"/>
  <c r="I29" i="25"/>
  <c r="I71" i="25" s="1"/>
  <c r="CS24" i="22"/>
  <c r="J17" i="32"/>
  <c r="J51" i="32" s="1"/>
  <c r="J16" i="32" s="1"/>
  <c r="X17" i="32"/>
  <c r="X51" i="32" s="1"/>
  <c r="AJ17" i="32"/>
  <c r="AJ51" i="32" s="1"/>
  <c r="K888" i="33"/>
  <c r="M49" i="34"/>
  <c r="M57" i="34"/>
  <c r="M58" i="34"/>
  <c r="E888" i="33"/>
  <c r="M887" i="33"/>
  <c r="AH17" i="32"/>
  <c r="AH51" i="32" s="1"/>
  <c r="G29" i="25"/>
  <c r="G71" i="25" s="1"/>
  <c r="CW24" i="22"/>
  <c r="N17" i="32"/>
  <c r="N51" i="32" s="1"/>
  <c r="N16" i="32" s="1"/>
  <c r="AB17" i="32"/>
  <c r="AB51" i="32" s="1"/>
  <c r="K18" i="25" s="1"/>
  <c r="K60" i="25" s="1"/>
  <c r="L17" i="32"/>
  <c r="L51" i="32" s="1"/>
  <c r="L16" i="32" s="1"/>
  <c r="Z17" i="32"/>
  <c r="Z51" i="32" s="1"/>
  <c r="B102" i="34"/>
  <c r="B50" i="34"/>
  <c r="B1947" i="33"/>
  <c r="B362" i="34"/>
  <c r="B2103" i="33"/>
  <c r="B731" i="33"/>
  <c r="B29" i="25"/>
  <c r="B1859" i="33"/>
  <c r="B627" i="33"/>
  <c r="B539" i="33"/>
  <c r="B2731" i="33"/>
  <c r="B1391" i="33"/>
  <c r="B575" i="33"/>
  <c r="B1251" i="33"/>
  <c r="B2503" i="33"/>
  <c r="B1095" i="33"/>
  <c r="B518" i="34"/>
  <c r="B414" i="34"/>
  <c r="B2363" i="33"/>
  <c r="B123" i="33"/>
  <c r="B1199" i="33"/>
  <c r="B175" i="33"/>
  <c r="B1807" i="33"/>
  <c r="B2643" i="33"/>
  <c r="B1495" i="33"/>
  <c r="B466" i="34"/>
  <c r="B2155" i="33"/>
  <c r="B2207" i="33"/>
  <c r="B2607" i="33"/>
  <c r="B1999" i="33"/>
  <c r="B4239" i="33"/>
  <c r="B1703" i="33"/>
  <c r="B783" i="33"/>
  <c r="B4273" i="33"/>
  <c r="B310" i="34"/>
  <c r="B154" i="34"/>
  <c r="B2555" i="33"/>
  <c r="B1755" i="33"/>
  <c r="B258" i="34"/>
  <c r="B1651" i="33"/>
  <c r="B487" i="33"/>
  <c r="B2415" i="33"/>
  <c r="B1443" i="33"/>
  <c r="B383" i="33"/>
  <c r="B2259" i="33"/>
  <c r="B1287" i="33"/>
  <c r="B331" i="33"/>
  <c r="B2051" i="33"/>
  <c r="B1911" i="33"/>
  <c r="B1599" i="33"/>
  <c r="B679" i="33"/>
  <c r="B1547" i="33"/>
  <c r="B279" i="33"/>
  <c r="B2311" i="33"/>
  <c r="B1043" i="33"/>
  <c r="B991" i="33"/>
  <c r="B887" i="33"/>
  <c r="B227" i="33"/>
  <c r="B206" i="34"/>
  <c r="B1339" i="33"/>
  <c r="B939" i="33"/>
  <c r="B835" i="33"/>
  <c r="B435" i="33"/>
  <c r="B1147" i="33"/>
  <c r="AO17" i="32"/>
  <c r="AO51" i="32" s="1"/>
  <c r="V17" i="32"/>
  <c r="V51" i="32" s="1"/>
  <c r="H17" i="32"/>
  <c r="H51" i="32" s="1"/>
  <c r="H16" i="32" s="1"/>
  <c r="F29" i="25"/>
  <c r="F71" i="25" s="1"/>
  <c r="CP24" i="22"/>
  <c r="U17" i="32"/>
  <c r="U51" i="32" s="1"/>
  <c r="G17" i="32"/>
  <c r="G51" i="32" s="1"/>
  <c r="G16" i="32" s="1"/>
  <c r="AL17" i="32"/>
  <c r="AL51" i="32" s="1"/>
  <c r="G37" i="25"/>
  <c r="G79" i="25" s="1"/>
  <c r="E37" i="25"/>
  <c r="E79" i="25" s="1"/>
  <c r="CJ24" i="22"/>
  <c r="J29" i="25"/>
  <c r="J71" i="25" s="1"/>
  <c r="AK17" i="32"/>
  <c r="AK51" i="32" s="1"/>
  <c r="AM17" i="32"/>
  <c r="AM51" i="32" s="1"/>
  <c r="CR24" i="22"/>
  <c r="I17" i="32"/>
  <c r="I51" i="32" s="1"/>
  <c r="I16" i="32" s="1"/>
  <c r="W17" i="32"/>
  <c r="W51" i="32" s="1"/>
  <c r="D29" i="25"/>
  <c r="D71" i="25" s="1"/>
  <c r="AI17" i="32"/>
  <c r="AI51" i="32" s="1"/>
  <c r="M50" i="34"/>
  <c r="EG24" i="22"/>
  <c r="K23" i="25"/>
  <c r="K65" i="25" s="1"/>
  <c r="EC24" i="22"/>
  <c r="G23" i="25"/>
  <c r="G65" i="25" s="1"/>
  <c r="EE24" i="22"/>
  <c r="I23" i="25"/>
  <c r="I65" i="25" s="1"/>
  <c r="F23" i="25"/>
  <c r="F65" i="25" s="1"/>
  <c r="J23" i="25"/>
  <c r="J65" i="25" s="1"/>
  <c r="ED24" i="22"/>
  <c r="H23" i="25"/>
  <c r="H65" i="25" s="1"/>
  <c r="M891" i="33"/>
  <c r="CD24" i="22"/>
  <c r="D570" i="34"/>
  <c r="M570" i="34" s="1"/>
  <c r="DD24" i="22"/>
  <c r="CG24" i="22"/>
  <c r="DH24" i="22"/>
  <c r="DF24" i="22"/>
  <c r="DE24" i="22"/>
  <c r="DI24" i="22"/>
  <c r="CF24" i="22"/>
  <c r="DJ24" i="22"/>
  <c r="M1237" i="33"/>
  <c r="M4259" i="33"/>
  <c r="H71" i="25"/>
  <c r="M2629" i="33"/>
  <c r="D1250" i="33"/>
  <c r="CE24" i="22"/>
  <c r="DC24" i="22"/>
  <c r="B4269" i="33"/>
  <c r="B4235" i="33"/>
  <c r="B150" i="34"/>
  <c r="B535" i="33"/>
  <c r="DG24" i="22"/>
  <c r="CQ24" i="22"/>
  <c r="CI24" i="22"/>
  <c r="CL24" i="22"/>
  <c r="L71" i="25"/>
  <c r="K71" i="25"/>
  <c r="D1251" i="33"/>
  <c r="M1251" i="33" s="1"/>
  <c r="M4268" i="33"/>
  <c r="I4269" i="33"/>
  <c r="M4269" i="33" s="1"/>
  <c r="M2638" i="33"/>
  <c r="K1260" i="33"/>
  <c r="CH24" i="22"/>
  <c r="E574" i="34"/>
  <c r="E579" i="34" s="1"/>
  <c r="E59" i="34"/>
  <c r="D574" i="34"/>
  <c r="D59" i="34"/>
  <c r="H564" i="34"/>
  <c r="H571" i="34" s="1"/>
  <c r="M577" i="34"/>
  <c r="B2639" i="33"/>
  <c r="B566" i="34"/>
  <c r="CK24" i="22"/>
  <c r="J564" i="34"/>
  <c r="J571" i="34" s="1"/>
  <c r="K574" i="34"/>
  <c r="K579" i="34" s="1"/>
  <c r="K581" i="34" s="1"/>
  <c r="K59" i="34"/>
  <c r="K61" i="34" s="1"/>
  <c r="M556" i="34"/>
  <c r="G574" i="34"/>
  <c r="G579" i="34" s="1"/>
  <c r="G59" i="34"/>
  <c r="D569" i="34"/>
  <c r="M569" i="34" s="1"/>
  <c r="EF24" i="22"/>
  <c r="E564" i="34"/>
  <c r="E571" i="34" s="1"/>
  <c r="F564" i="34"/>
  <c r="F571" i="34" s="1"/>
  <c r="I574" i="34"/>
  <c r="I579" i="34" s="1"/>
  <c r="I581" i="34" s="1"/>
  <c r="I59" i="34"/>
  <c r="I61" i="34" s="1"/>
  <c r="K564" i="34"/>
  <c r="K571" i="34" s="1"/>
  <c r="L564" i="34"/>
  <c r="L571" i="34" s="1"/>
  <c r="F574" i="34"/>
  <c r="F579" i="34" s="1"/>
  <c r="F59" i="34"/>
  <c r="H574" i="34"/>
  <c r="H579" i="34" s="1"/>
  <c r="H59" i="34"/>
  <c r="G564" i="34"/>
  <c r="G571" i="34" s="1"/>
  <c r="D578" i="34"/>
  <c r="M578" i="34" s="1"/>
  <c r="L574" i="34"/>
  <c r="L579" i="34" s="1"/>
  <c r="L581" i="34" s="1"/>
  <c r="L59" i="34"/>
  <c r="L61" i="34" s="1"/>
  <c r="J574" i="34"/>
  <c r="J579" i="34" s="1"/>
  <c r="J581" i="34" s="1"/>
  <c r="J59" i="34"/>
  <c r="J61" i="34" s="1"/>
  <c r="L2651" i="33"/>
  <c r="L4281" i="33" s="1"/>
  <c r="E2642" i="33"/>
  <c r="E4272" i="33" s="1"/>
  <c r="E2650" i="33"/>
  <c r="E4280" i="33" s="1"/>
  <c r="F2643" i="33"/>
  <c r="F4273" i="33" s="1"/>
  <c r="K2647" i="33"/>
  <c r="K4277" i="33" s="1"/>
  <c r="H2643" i="33"/>
  <c r="H4273" i="33" s="1"/>
  <c r="J2643" i="33"/>
  <c r="J4273" i="33" s="1"/>
  <c r="E2651" i="33"/>
  <c r="E4281" i="33" s="1"/>
  <c r="H2651" i="33"/>
  <c r="H4281" i="33" s="1"/>
  <c r="H2642" i="33"/>
  <c r="H4272" i="33" s="1"/>
  <c r="J2642" i="33"/>
  <c r="J4272" i="33" s="1"/>
  <c r="F2650" i="33"/>
  <c r="F4280" i="33" s="1"/>
  <c r="I2643" i="33"/>
  <c r="I4273" i="33" s="1"/>
  <c r="G2651" i="33"/>
  <c r="G4281" i="33" s="1"/>
  <c r="I2651" i="33"/>
  <c r="I4281" i="33" s="1"/>
  <c r="G2642" i="33"/>
  <c r="G4272" i="33" s="1"/>
  <c r="F2642" i="33"/>
  <c r="F4272" i="33" s="1"/>
  <c r="K2642" i="33"/>
  <c r="K4272" i="33" s="1"/>
  <c r="L2650" i="33"/>
  <c r="L4280" i="33" s="1"/>
  <c r="L2643" i="33"/>
  <c r="L4273" i="33" s="1"/>
  <c r="E2643" i="33"/>
  <c r="E4273" i="33" s="1"/>
  <c r="K2643" i="33"/>
  <c r="K4273" i="33" s="1"/>
  <c r="J2651" i="33"/>
  <c r="J4281" i="33" s="1"/>
  <c r="H2650" i="33"/>
  <c r="H4280" i="33" s="1"/>
  <c r="I2650" i="33"/>
  <c r="I4280" i="33" s="1"/>
  <c r="F2651" i="33"/>
  <c r="F4281" i="33" s="1"/>
  <c r="L2642" i="33"/>
  <c r="L4272" i="33" s="1"/>
  <c r="J2650" i="33"/>
  <c r="J4280" i="33" s="1"/>
  <c r="G2643" i="33"/>
  <c r="G4273" i="33" s="1"/>
  <c r="K2651" i="33"/>
  <c r="K4281" i="33" s="1"/>
  <c r="G2650" i="33"/>
  <c r="G4280" i="33" s="1"/>
  <c r="K2650" i="33"/>
  <c r="K4280" i="33" s="1"/>
  <c r="I2642" i="33"/>
  <c r="I4272" i="33" s="1"/>
  <c r="K896" i="33"/>
  <c r="K898" i="33" s="1"/>
  <c r="E71" i="25"/>
  <c r="D896" i="33"/>
  <c r="B2603" i="33"/>
  <c r="B119" i="33"/>
  <c r="B1247" i="33"/>
  <c r="EB24" i="22"/>
  <c r="H548" i="33"/>
  <c r="I548" i="33"/>
  <c r="F548" i="33"/>
  <c r="E1260" i="33"/>
  <c r="CU24" i="22"/>
  <c r="K548" i="33"/>
  <c r="G548" i="33"/>
  <c r="D1259" i="33"/>
  <c r="D2651" i="33" s="1"/>
  <c r="D4281" i="33" s="1"/>
  <c r="F1260" i="33"/>
  <c r="G896" i="33"/>
  <c r="E896" i="33"/>
  <c r="H1255" i="33"/>
  <c r="H1260" i="33" s="1"/>
  <c r="H896" i="33"/>
  <c r="L548" i="33"/>
  <c r="E548" i="33"/>
  <c r="J548" i="33"/>
  <c r="I896" i="33"/>
  <c r="I898" i="33" s="1"/>
  <c r="I1255" i="33"/>
  <c r="I1260" i="33" s="1"/>
  <c r="L1245" i="33"/>
  <c r="J896" i="33"/>
  <c r="J898" i="33" s="1"/>
  <c r="H1245" i="33"/>
  <c r="F896" i="33"/>
  <c r="G1260" i="33"/>
  <c r="L1260" i="33"/>
  <c r="E1245" i="33"/>
  <c r="CT24" i="22"/>
  <c r="J1260" i="33"/>
  <c r="G1245" i="33"/>
  <c r="K1245" i="33"/>
  <c r="D1258" i="33"/>
  <c r="I1245" i="33"/>
  <c r="L896" i="33"/>
  <c r="L898" i="33" s="1"/>
  <c r="M548" i="33"/>
  <c r="C24" i="33" s="1"/>
  <c r="I57" i="25"/>
  <c r="K57" i="25"/>
  <c r="L57" i="25"/>
  <c r="J57" i="25"/>
  <c r="CM24" i="22"/>
  <c r="BX24" i="22"/>
  <c r="BY24" i="22"/>
  <c r="BU24" i="22"/>
  <c r="BS24" i="22"/>
  <c r="BW24" i="22"/>
  <c r="BO24" i="22"/>
  <c r="B25" i="25"/>
  <c r="BR24" i="22"/>
  <c r="BV24" i="22"/>
  <c r="BZ24" i="22"/>
  <c r="BT24" i="22"/>
  <c r="DB24" i="22"/>
  <c r="FS25" i="22"/>
  <c r="FS152" i="22" s="1"/>
  <c r="FS24" i="22" s="1"/>
  <c r="CY152" i="22"/>
  <c r="CY24" i="22" s="1"/>
  <c r="BH84" i="27"/>
  <c r="BH85" i="27"/>
  <c r="BH88" i="27"/>
  <c r="BH83" i="27"/>
  <c r="BH87" i="27"/>
  <c r="BH86" i="27"/>
  <c r="CA46" i="22"/>
  <c r="O57" i="27" s="1"/>
  <c r="FG25" i="22"/>
  <c r="CE88" i="27"/>
  <c r="AU87" i="27"/>
  <c r="BA83" i="27"/>
  <c r="BA86" i="27"/>
  <c r="BA87" i="27"/>
  <c r="BA88" i="27"/>
  <c r="BA84" i="27"/>
  <c r="BA85" i="27"/>
  <c r="CE84" i="27"/>
  <c r="M15" i="25"/>
  <c r="FG46" i="22"/>
  <c r="M66" i="25"/>
  <c r="M24" i="25"/>
  <c r="M17" i="25"/>
  <c r="M59" i="25"/>
  <c r="EU46" i="22"/>
  <c r="E1241" i="33" l="1"/>
  <c r="E2633" i="33" s="1"/>
  <c r="D1241" i="33"/>
  <c r="M877" i="33"/>
  <c r="D2650" i="33"/>
  <c r="D4280" i="33" s="1"/>
  <c r="J2647" i="33"/>
  <c r="J4277" i="33" s="1"/>
  <c r="M2639" i="33"/>
  <c r="L2647" i="33"/>
  <c r="L4277" i="33" s="1"/>
  <c r="EA24" i="22"/>
  <c r="I588" i="33"/>
  <c r="F2156" i="33"/>
  <c r="DZ24" i="22"/>
  <c r="EH24" i="22"/>
  <c r="D23" i="25"/>
  <c r="D65" i="25" s="1"/>
  <c r="E23" i="25"/>
  <c r="E65" i="25" s="1"/>
  <c r="L19" i="25"/>
  <c r="L61" i="25" s="1"/>
  <c r="I2633" i="33"/>
  <c r="E2156" i="33"/>
  <c r="E2166" i="33" s="1"/>
  <c r="I2156" i="33"/>
  <c r="D2461" i="33"/>
  <c r="M2461" i="33" s="1"/>
  <c r="M2468" i="33" s="1"/>
  <c r="M2149" i="33"/>
  <c r="M2156" i="33" s="1"/>
  <c r="L2156" i="33"/>
  <c r="I2146" i="33"/>
  <c r="M2146" i="33" s="1"/>
  <c r="M588" i="33"/>
  <c r="E25" i="33"/>
  <c r="D2166" i="33"/>
  <c r="M2164" i="33"/>
  <c r="AW67" i="27"/>
  <c r="AW66" i="27"/>
  <c r="AW74" i="27"/>
  <c r="AW59" i="27"/>
  <c r="F2647" i="33"/>
  <c r="F4277" i="33" s="1"/>
  <c r="AW57" i="27"/>
  <c r="E2647" i="33"/>
  <c r="E4277" i="33" s="1"/>
  <c r="AW75" i="27"/>
  <c r="AW61" i="27"/>
  <c r="AW65" i="27"/>
  <c r="AW69" i="27"/>
  <c r="C56" i="33"/>
  <c r="AW76" i="27"/>
  <c r="AW79" i="27"/>
  <c r="D2458" i="33"/>
  <c r="M2458" i="33" s="1"/>
  <c r="M2457" i="33"/>
  <c r="AW78" i="27"/>
  <c r="AW58" i="27"/>
  <c r="AW56" i="27"/>
  <c r="AW77" i="27"/>
  <c r="M2471" i="33"/>
  <c r="M2476" i="33" s="1"/>
  <c r="C62" i="33" s="1"/>
  <c r="D2476" i="33"/>
  <c r="AW70" i="27"/>
  <c r="AW60" i="27"/>
  <c r="AW68" i="27"/>
  <c r="G2647" i="33"/>
  <c r="G4277" i="33" s="1"/>
  <c r="EU25" i="22"/>
  <c r="O77" i="27"/>
  <c r="O61" i="27"/>
  <c r="O60" i="27"/>
  <c r="O79" i="27"/>
  <c r="O69" i="27"/>
  <c r="O75" i="27"/>
  <c r="O58" i="27"/>
  <c r="O59" i="27"/>
  <c r="O70" i="27"/>
  <c r="O68" i="27"/>
  <c r="O56" i="27"/>
  <c r="O66" i="27"/>
  <c r="O65" i="27"/>
  <c r="O78" i="27"/>
  <c r="O67" i="27"/>
  <c r="O76" i="27"/>
  <c r="O74" i="27"/>
  <c r="M584" i="33"/>
  <c r="C25" i="33" s="1"/>
  <c r="M1240" i="33"/>
  <c r="D2632" i="33"/>
  <c r="M566" i="33"/>
  <c r="BJ89" i="27"/>
  <c r="BG89" i="27"/>
  <c r="AQ89" i="27"/>
  <c r="BW89" i="27"/>
  <c r="M134" i="33"/>
  <c r="BM89" i="27"/>
  <c r="CJ89" i="27"/>
  <c r="BV89" i="27"/>
  <c r="BR89" i="27"/>
  <c r="CD89" i="27"/>
  <c r="BP89" i="27"/>
  <c r="CB89" i="27"/>
  <c r="CA89" i="27"/>
  <c r="BY89" i="27"/>
  <c r="CF89" i="27"/>
  <c r="CI89" i="27"/>
  <c r="BO89" i="27"/>
  <c r="CG89" i="27"/>
  <c r="BT89" i="27"/>
  <c r="BL89" i="27"/>
  <c r="BK89" i="27"/>
  <c r="BQ89" i="27"/>
  <c r="BS89" i="27"/>
  <c r="BX89" i="27"/>
  <c r="CC89" i="27"/>
  <c r="BN89" i="27"/>
  <c r="CH89" i="27"/>
  <c r="BZ89" i="27"/>
  <c r="BU89" i="27"/>
  <c r="I564" i="34"/>
  <c r="I571" i="34" s="1"/>
  <c r="F1245" i="33"/>
  <c r="F2637" i="33" s="1"/>
  <c r="F4267" i="33" s="1"/>
  <c r="F4274" i="33" s="1"/>
  <c r="M44" i="34"/>
  <c r="M51" i="34" s="1"/>
  <c r="D51" i="34"/>
  <c r="D564" i="34"/>
  <c r="D571" i="34" s="1"/>
  <c r="D1245" i="33"/>
  <c r="D2637" i="33" s="1"/>
  <c r="D4267" i="33" s="1"/>
  <c r="AD58" i="27"/>
  <c r="BI74" i="27"/>
  <c r="BI75" i="27"/>
  <c r="BI79" i="27"/>
  <c r="BI65" i="27"/>
  <c r="BI70" i="27"/>
  <c r="BI61" i="27"/>
  <c r="BI76" i="27"/>
  <c r="BI60" i="27"/>
  <c r="BI77" i="27"/>
  <c r="BI68" i="27"/>
  <c r="BI59" i="27"/>
  <c r="BI78" i="27"/>
  <c r="BI69" i="27"/>
  <c r="BI58" i="27"/>
  <c r="BI66" i="27"/>
  <c r="BI57" i="27"/>
  <c r="BI67" i="27"/>
  <c r="BI56" i="27"/>
  <c r="M878" i="33"/>
  <c r="M881" i="33"/>
  <c r="M888" i="33" s="1"/>
  <c r="E31" i="33" s="1"/>
  <c r="J1245" i="33"/>
  <c r="J2637" i="33" s="1"/>
  <c r="J4267" i="33" s="1"/>
  <c r="J4274" i="33" s="1"/>
  <c r="D41" i="34"/>
  <c r="AA16" i="32"/>
  <c r="M40" i="34"/>
  <c r="L18" i="25"/>
  <c r="L60" i="25" s="1"/>
  <c r="L62" i="25" s="1"/>
  <c r="AB16" i="32"/>
  <c r="D2643" i="33"/>
  <c r="D4273" i="33" s="1"/>
  <c r="M4273" i="33" s="1"/>
  <c r="I560" i="34"/>
  <c r="I561" i="34" s="1"/>
  <c r="I41" i="34"/>
  <c r="F560" i="34"/>
  <c r="F561" i="34" s="1"/>
  <c r="F41" i="34"/>
  <c r="L560" i="34"/>
  <c r="L561" i="34" s="1"/>
  <c r="L41" i="34"/>
  <c r="K560" i="34"/>
  <c r="K561" i="34" s="1"/>
  <c r="K41" i="34"/>
  <c r="E560" i="34"/>
  <c r="E561" i="34" s="1"/>
  <c r="E41" i="34"/>
  <c r="G560" i="34"/>
  <c r="G561" i="34" s="1"/>
  <c r="G41" i="34"/>
  <c r="H560" i="34"/>
  <c r="H561" i="34" s="1"/>
  <c r="H41" i="34"/>
  <c r="J560" i="34"/>
  <c r="J561" i="34" s="1"/>
  <c r="J41" i="34"/>
  <c r="D2633" i="33"/>
  <c r="M1241" i="33"/>
  <c r="J36" i="25"/>
  <c r="J78" i="25" s="1"/>
  <c r="AM16" i="32"/>
  <c r="J28" i="25"/>
  <c r="J70" i="25" s="1"/>
  <c r="F18" i="25"/>
  <c r="F20" i="25" s="1"/>
  <c r="W16" i="32"/>
  <c r="AL16" i="32"/>
  <c r="I28" i="25"/>
  <c r="I70" i="25" s="1"/>
  <c r="I36" i="25"/>
  <c r="I78" i="25" s="1"/>
  <c r="AH16" i="32"/>
  <c r="E28" i="25"/>
  <c r="E70" i="25" s="1"/>
  <c r="H28" i="25"/>
  <c r="H70" i="25" s="1"/>
  <c r="AK16" i="32"/>
  <c r="AJ16" i="32"/>
  <c r="G28" i="25"/>
  <c r="G70" i="25" s="1"/>
  <c r="AI16" i="32"/>
  <c r="F28" i="25"/>
  <c r="F70" i="25" s="1"/>
  <c r="L28" i="25"/>
  <c r="L70" i="25" s="1"/>
  <c r="AO16" i="32"/>
  <c r="AN16" i="32"/>
  <c r="K36" i="25"/>
  <c r="K78" i="25" s="1"/>
  <c r="K28" i="25"/>
  <c r="K70" i="25" s="1"/>
  <c r="AD59" i="27"/>
  <c r="AD77" i="27"/>
  <c r="AD79" i="27"/>
  <c r="AD67" i="27"/>
  <c r="H36" i="25"/>
  <c r="H78" i="25" s="1"/>
  <c r="AD61" i="27"/>
  <c r="AD69" i="27"/>
  <c r="AD78" i="27"/>
  <c r="AD74" i="27"/>
  <c r="AD68" i="27"/>
  <c r="G36" i="25"/>
  <c r="G78" i="25" s="1"/>
  <c r="L36" i="25"/>
  <c r="L78" i="25" s="1"/>
  <c r="AD65" i="27"/>
  <c r="AD60" i="27"/>
  <c r="AD56" i="27"/>
  <c r="AD75" i="27"/>
  <c r="M75" i="27" s="1"/>
  <c r="E36" i="25"/>
  <c r="E78" i="25" s="1"/>
  <c r="AD76" i="27"/>
  <c r="AD57" i="27"/>
  <c r="AD70" i="27"/>
  <c r="AD66" i="27"/>
  <c r="F36" i="25"/>
  <c r="F78" i="25" s="1"/>
  <c r="G18" i="25"/>
  <c r="G60" i="25" s="1"/>
  <c r="G62" i="25" s="1"/>
  <c r="X16" i="32"/>
  <c r="G4282" i="33"/>
  <c r="M896" i="33"/>
  <c r="C31" i="33" s="1"/>
  <c r="AD17" i="32"/>
  <c r="AD51" i="32" s="1"/>
  <c r="AD16" i="32" s="1"/>
  <c r="E18" i="25"/>
  <c r="E60" i="25" s="1"/>
  <c r="E62" i="25" s="1"/>
  <c r="L4282" i="33"/>
  <c r="V16" i="32"/>
  <c r="P17" i="32"/>
  <c r="P51" i="32" s="1"/>
  <c r="M4280" i="33"/>
  <c r="M4281" i="33"/>
  <c r="F4282" i="33"/>
  <c r="E4282" i="33"/>
  <c r="F61" i="34"/>
  <c r="M1250" i="33"/>
  <c r="D2642" i="33"/>
  <c r="D4272" i="33" s="1"/>
  <c r="M4272" i="33" s="1"/>
  <c r="J4282" i="33"/>
  <c r="K4282" i="33"/>
  <c r="D4282" i="33"/>
  <c r="I2637" i="33"/>
  <c r="I4267" i="33" s="1"/>
  <c r="I4274" i="33" s="1"/>
  <c r="K2637" i="33"/>
  <c r="K4267" i="33" s="1"/>
  <c r="K4274" i="33" s="1"/>
  <c r="G2637" i="33"/>
  <c r="G4267" i="33" s="1"/>
  <c r="G4274" i="33" s="1"/>
  <c r="E2637" i="33"/>
  <c r="E4267" i="33" s="1"/>
  <c r="E4274" i="33" s="1"/>
  <c r="H2637" i="33"/>
  <c r="H4267" i="33" s="1"/>
  <c r="H4274" i="33" s="1"/>
  <c r="L2637" i="33"/>
  <c r="L4267" i="33" s="1"/>
  <c r="L4274" i="33" s="1"/>
  <c r="J2634" i="33"/>
  <c r="J4263" i="33"/>
  <c r="J4264" i="33" s="1"/>
  <c r="K2634" i="33"/>
  <c r="K4263" i="33"/>
  <c r="K4264" i="33" s="1"/>
  <c r="H2634" i="33"/>
  <c r="H4263" i="33"/>
  <c r="H4264" i="33" s="1"/>
  <c r="F2634" i="33"/>
  <c r="F4263" i="33"/>
  <c r="F4264" i="33" s="1"/>
  <c r="E2634" i="33"/>
  <c r="E4263" i="33"/>
  <c r="E4264" i="33" s="1"/>
  <c r="I2634" i="33"/>
  <c r="I4263" i="33"/>
  <c r="I4264" i="33" s="1"/>
  <c r="G2634" i="33"/>
  <c r="G4263" i="33"/>
  <c r="G4264" i="33" s="1"/>
  <c r="L2634" i="33"/>
  <c r="L4263" i="33"/>
  <c r="L4264" i="33" s="1"/>
  <c r="L2652" i="33"/>
  <c r="E2652" i="33"/>
  <c r="G2652" i="33"/>
  <c r="F581" i="34"/>
  <c r="G61" i="34"/>
  <c r="H61" i="34"/>
  <c r="D61" i="34"/>
  <c r="G581" i="34"/>
  <c r="H581" i="34"/>
  <c r="D579" i="34"/>
  <c r="M574" i="34"/>
  <c r="M579" i="34" s="1"/>
  <c r="E61" i="34"/>
  <c r="M564" i="34"/>
  <c r="M571" i="34" s="1"/>
  <c r="M59" i="34"/>
  <c r="E581" i="34"/>
  <c r="M79" i="25"/>
  <c r="F2652" i="33"/>
  <c r="M2651" i="33"/>
  <c r="M2650" i="33"/>
  <c r="K2652" i="33"/>
  <c r="H2647" i="33"/>
  <c r="H4277" i="33" s="1"/>
  <c r="J2652" i="33"/>
  <c r="I2647" i="33"/>
  <c r="D2652" i="33"/>
  <c r="M37" i="25"/>
  <c r="AU88" i="27"/>
  <c r="D898" i="33"/>
  <c r="F898" i="33"/>
  <c r="M1258" i="33"/>
  <c r="K1252" i="33"/>
  <c r="H1242" i="33"/>
  <c r="H1252" i="33"/>
  <c r="H898" i="33"/>
  <c r="E898" i="33"/>
  <c r="M1259" i="33"/>
  <c r="L1242" i="33"/>
  <c r="F1242" i="33"/>
  <c r="I1252" i="33"/>
  <c r="E1252" i="33"/>
  <c r="L1252" i="33"/>
  <c r="G898" i="33"/>
  <c r="D1242" i="33"/>
  <c r="E1242" i="33"/>
  <c r="G1252" i="33"/>
  <c r="H18" i="25"/>
  <c r="Y16" i="32"/>
  <c r="M1255" i="33"/>
  <c r="I1242" i="33"/>
  <c r="J1242" i="33"/>
  <c r="K1242" i="33"/>
  <c r="M57" i="25"/>
  <c r="G1242" i="33"/>
  <c r="D1260" i="33"/>
  <c r="Z16" i="32"/>
  <c r="I18" i="25"/>
  <c r="J20" i="25"/>
  <c r="D18" i="25"/>
  <c r="K20" i="25"/>
  <c r="U16" i="32"/>
  <c r="AU85" i="27"/>
  <c r="AG51" i="32"/>
  <c r="AP17" i="32"/>
  <c r="AP51" i="32" s="1"/>
  <c r="AU84" i="27"/>
  <c r="AU83" i="27"/>
  <c r="AU86" i="27"/>
  <c r="FG152" i="22"/>
  <c r="FG24" i="22" s="1"/>
  <c r="EU152" i="22"/>
  <c r="EU24" i="22" s="1"/>
  <c r="BH89" i="27"/>
  <c r="CA152" i="22"/>
  <c r="CA24" i="22" s="1"/>
  <c r="BA89" i="27"/>
  <c r="CE85" i="27"/>
  <c r="CE86" i="27"/>
  <c r="CE83" i="27"/>
  <c r="CE87" i="27"/>
  <c r="B71" i="25"/>
  <c r="J33" i="25"/>
  <c r="J75" i="25" s="1"/>
  <c r="L33" i="25"/>
  <c r="L75" i="25" s="1"/>
  <c r="E33" i="25"/>
  <c r="E75" i="25" s="1"/>
  <c r="J35" i="25"/>
  <c r="J77" i="25" s="1"/>
  <c r="H33" i="25"/>
  <c r="H75" i="25" s="1"/>
  <c r="C33" i="25"/>
  <c r="C75" i="25" s="1"/>
  <c r="C35" i="25"/>
  <c r="C77" i="25" s="1"/>
  <c r="B67" i="25"/>
  <c r="F33" i="25"/>
  <c r="F75" i="25" s="1"/>
  <c r="I33" i="25"/>
  <c r="I75" i="25" s="1"/>
  <c r="D33" i="25"/>
  <c r="D75" i="25" s="1"/>
  <c r="D34" i="25"/>
  <c r="D76" i="25" s="1"/>
  <c r="G33" i="25"/>
  <c r="G75" i="25" s="1"/>
  <c r="K62" i="25"/>
  <c r="J62" i="25"/>
  <c r="B68" i="25"/>
  <c r="C34" i="25"/>
  <c r="C76" i="25" s="1"/>
  <c r="G34" i="25"/>
  <c r="G76" i="25" s="1"/>
  <c r="K33" i="25"/>
  <c r="K75" i="25" s="1"/>
  <c r="B69" i="25"/>
  <c r="M19" i="25"/>
  <c r="C62" i="25"/>
  <c r="O84" i="27" l="1"/>
  <c r="D2468" i="33"/>
  <c r="E56" i="33"/>
  <c r="E2168" i="33"/>
  <c r="G56" i="33" s="1"/>
  <c r="M2166" i="33"/>
  <c r="M2168" i="33"/>
  <c r="I2168" i="33"/>
  <c r="M79" i="27"/>
  <c r="O62" i="27"/>
  <c r="F1252" i="33"/>
  <c r="O80" i="27"/>
  <c r="O86" i="27"/>
  <c r="AW85" i="27"/>
  <c r="E62" i="33"/>
  <c r="I2478" i="33"/>
  <c r="M2478" i="33"/>
  <c r="E2478" i="33"/>
  <c r="G62" i="33" s="1"/>
  <c r="AW71" i="27"/>
  <c r="AW84" i="27"/>
  <c r="AW80" i="27"/>
  <c r="AW87" i="27"/>
  <c r="AW88" i="27"/>
  <c r="AW83" i="27"/>
  <c r="AW62" i="27"/>
  <c r="AW86" i="27"/>
  <c r="O71" i="27"/>
  <c r="D2634" i="33"/>
  <c r="O85" i="27"/>
  <c r="O83" i="27"/>
  <c r="O87" i="27"/>
  <c r="O88" i="27"/>
  <c r="M586" i="33"/>
  <c r="D4262" i="33"/>
  <c r="M4262" i="33" s="1"/>
  <c r="M2632" i="33"/>
  <c r="F60" i="25"/>
  <c r="J1252" i="33"/>
  <c r="L20" i="25"/>
  <c r="M60" i="27"/>
  <c r="M57" i="27"/>
  <c r="M2643" i="33"/>
  <c r="B2678" i="33"/>
  <c r="B4186" i="33"/>
  <c r="B3822" i="33"/>
  <c r="B4134" i="33"/>
  <c r="B4082" i="33"/>
  <c r="B3978" i="33"/>
  <c r="B3614" i="33"/>
  <c r="B3510" i="33"/>
  <c r="B3874" i="33"/>
  <c r="B3666" i="33"/>
  <c r="B3406" i="33"/>
  <c r="B3198" i="33"/>
  <c r="B3718" i="33"/>
  <c r="B2990" i="33"/>
  <c r="B4030" i="33"/>
  <c r="B3094" i="33"/>
  <c r="B3926" i="33"/>
  <c r="B3302" i="33"/>
  <c r="B2938" i="33"/>
  <c r="B3562" i="33"/>
  <c r="B3354" i="33"/>
  <c r="B3250" i="33"/>
  <c r="B3770" i="33"/>
  <c r="B3042" i="33"/>
  <c r="B3458" i="33"/>
  <c r="B3146" i="33"/>
  <c r="B2886" i="33"/>
  <c r="B2782" i="33"/>
  <c r="B2834" i="33"/>
  <c r="M58" i="27"/>
  <c r="E58" i="27" s="1"/>
  <c r="M59" i="27"/>
  <c r="F59" i="27" s="1"/>
  <c r="M66" i="27"/>
  <c r="C66" i="27" s="1"/>
  <c r="M70" i="27"/>
  <c r="G70" i="27" s="1"/>
  <c r="M77" i="27"/>
  <c r="D77" i="27" s="1"/>
  <c r="M69" i="27"/>
  <c r="C69" i="27" s="1"/>
  <c r="M1245" i="33"/>
  <c r="M1252" i="33" s="1"/>
  <c r="D1252" i="33"/>
  <c r="M78" i="27"/>
  <c r="E78" i="27" s="1"/>
  <c r="BI84" i="27"/>
  <c r="F30" i="25"/>
  <c r="M68" i="27"/>
  <c r="K68" i="27" s="1"/>
  <c r="M67" i="27"/>
  <c r="F67" i="27" s="1"/>
  <c r="M61" i="27"/>
  <c r="D61" i="27" s="1"/>
  <c r="BI88" i="27"/>
  <c r="BI86" i="27"/>
  <c r="BI62" i="27"/>
  <c r="BI83" i="27"/>
  <c r="BI85" i="27"/>
  <c r="BI80" i="27"/>
  <c r="BI87" i="27"/>
  <c r="BI71" i="27"/>
  <c r="M900" i="33"/>
  <c r="I900" i="33"/>
  <c r="E900" i="33"/>
  <c r="G31" i="33" s="1"/>
  <c r="M65" i="27"/>
  <c r="D65" i="27" s="1"/>
  <c r="AD71" i="27"/>
  <c r="M74" i="27"/>
  <c r="G74" i="27" s="1"/>
  <c r="AD80" i="27"/>
  <c r="M56" i="27"/>
  <c r="E56" i="27" s="1"/>
  <c r="AD62" i="27"/>
  <c r="M561" i="34"/>
  <c r="M41" i="34"/>
  <c r="M560" i="34"/>
  <c r="AP16" i="32"/>
  <c r="B517" i="34"/>
  <c r="B309" i="34"/>
  <c r="B101" i="34"/>
  <c r="B4272" i="33"/>
  <c r="B2642" i="33"/>
  <c r="B2502" i="33"/>
  <c r="B2310" i="33"/>
  <c r="B2102" i="33"/>
  <c r="B1910" i="33"/>
  <c r="B1702" i="33"/>
  <c r="B1494" i="33"/>
  <c r="B1286" i="33"/>
  <c r="B1094" i="33"/>
  <c r="B886" i="33"/>
  <c r="B678" i="33"/>
  <c r="B486" i="33"/>
  <c r="B278" i="33"/>
  <c r="B569" i="34"/>
  <c r="B361" i="34"/>
  <c r="B153" i="34"/>
  <c r="B2362" i="33"/>
  <c r="B2154" i="33"/>
  <c r="B1946" i="33"/>
  <c r="B1754" i="33"/>
  <c r="B1546" i="33"/>
  <c r="B1338" i="33"/>
  <c r="B1146" i="33"/>
  <c r="B938" i="33"/>
  <c r="B730" i="33"/>
  <c r="B538" i="33"/>
  <c r="B330" i="33"/>
  <c r="B122" i="33"/>
  <c r="B28" i="25"/>
  <c r="B70" i="25" s="1"/>
  <c r="B465" i="34"/>
  <c r="B257" i="34"/>
  <c r="B49" i="34"/>
  <c r="B4238" i="33"/>
  <c r="B2606" i="33"/>
  <c r="B2466" i="33"/>
  <c r="B2258" i="33"/>
  <c r="B2050" i="33"/>
  <c r="B1858" i="33"/>
  <c r="B1650" i="33"/>
  <c r="B1442" i="33"/>
  <c r="B1250" i="33"/>
  <c r="B1042" i="33"/>
  <c r="B834" i="33"/>
  <c r="B626" i="33"/>
  <c r="B434" i="33"/>
  <c r="B226" i="33"/>
  <c r="B413" i="34"/>
  <c r="B2554" i="33"/>
  <c r="B2206" i="33"/>
  <c r="B1806" i="33"/>
  <c r="B1390" i="33"/>
  <c r="B990" i="33"/>
  <c r="B574" i="33"/>
  <c r="B174" i="33"/>
  <c r="B205" i="34"/>
  <c r="B2730" i="33"/>
  <c r="B2414" i="33"/>
  <c r="B1998" i="33"/>
  <c r="B1598" i="33"/>
  <c r="B1198" i="33"/>
  <c r="B782" i="33"/>
  <c r="B382" i="33"/>
  <c r="M2633" i="33"/>
  <c r="D4263" i="33"/>
  <c r="J30" i="25"/>
  <c r="P16" i="32"/>
  <c r="G20" i="25"/>
  <c r="M2642" i="33"/>
  <c r="E20" i="25"/>
  <c r="M898" i="33"/>
  <c r="D2644" i="33"/>
  <c r="E2644" i="33"/>
  <c r="F2644" i="33"/>
  <c r="H2644" i="33"/>
  <c r="G2644" i="33"/>
  <c r="L2644" i="33"/>
  <c r="K2644" i="33"/>
  <c r="M2637" i="33"/>
  <c r="J2644" i="33"/>
  <c r="M18" i="25"/>
  <c r="I2644" i="33"/>
  <c r="D4274" i="33"/>
  <c r="M4267" i="33"/>
  <c r="M4274" i="33" s="1"/>
  <c r="H4282" i="33"/>
  <c r="I2652" i="33"/>
  <c r="I4277" i="33"/>
  <c r="I4282" i="33" s="1"/>
  <c r="D581" i="34"/>
  <c r="M2634" i="33"/>
  <c r="C79" i="27"/>
  <c r="G79" i="27"/>
  <c r="K79" i="27"/>
  <c r="D79" i="27"/>
  <c r="H79" i="27"/>
  <c r="L79" i="27"/>
  <c r="F79" i="27"/>
  <c r="J79" i="27"/>
  <c r="E79" i="27"/>
  <c r="I79" i="27"/>
  <c r="D60" i="27"/>
  <c r="H60" i="27"/>
  <c r="L60" i="27"/>
  <c r="E60" i="27"/>
  <c r="I60" i="27"/>
  <c r="F60" i="27"/>
  <c r="J60" i="27"/>
  <c r="G60" i="27"/>
  <c r="C60" i="27"/>
  <c r="K60" i="27"/>
  <c r="H58" i="27"/>
  <c r="L58" i="27"/>
  <c r="F58" i="27"/>
  <c r="J58" i="27"/>
  <c r="K58" i="27"/>
  <c r="F57" i="27"/>
  <c r="J57" i="27"/>
  <c r="C57" i="27"/>
  <c r="G57" i="27"/>
  <c r="K57" i="27"/>
  <c r="D57" i="27"/>
  <c r="H57" i="27"/>
  <c r="L57" i="27"/>
  <c r="E57" i="27"/>
  <c r="I57" i="27"/>
  <c r="K66" i="27"/>
  <c r="E66" i="27"/>
  <c r="C75" i="27"/>
  <c r="G75" i="27"/>
  <c r="K75" i="27"/>
  <c r="D75" i="27"/>
  <c r="H75" i="27"/>
  <c r="L75" i="27"/>
  <c r="F75" i="27"/>
  <c r="E75" i="27"/>
  <c r="I75" i="27"/>
  <c r="J75" i="27"/>
  <c r="M61" i="34"/>
  <c r="C15" i="34"/>
  <c r="M581" i="34"/>
  <c r="C25" i="34"/>
  <c r="H2652" i="33"/>
  <c r="M2647" i="33"/>
  <c r="M2652" i="33" s="1"/>
  <c r="C66" i="33" s="1"/>
  <c r="M1260" i="33"/>
  <c r="C38" i="33" s="1"/>
  <c r="I60" i="25"/>
  <c r="I62" i="25" s="1"/>
  <c r="I20" i="25"/>
  <c r="H60" i="25"/>
  <c r="H62" i="25" s="1"/>
  <c r="H20" i="25"/>
  <c r="M1242" i="33"/>
  <c r="AG16" i="32"/>
  <c r="D28" i="25"/>
  <c r="D70" i="25" s="1"/>
  <c r="M70" i="25" s="1"/>
  <c r="D60" i="25"/>
  <c r="D62" i="25" s="1"/>
  <c r="D20" i="25"/>
  <c r="D36" i="25"/>
  <c r="D78" i="25" s="1"/>
  <c r="M78" i="25" s="1"/>
  <c r="AU89" i="27"/>
  <c r="AD88" i="27"/>
  <c r="AD85" i="27"/>
  <c r="AD86" i="27"/>
  <c r="AD87" i="27"/>
  <c r="AD84" i="27"/>
  <c r="M76" i="27"/>
  <c r="AD83" i="27"/>
  <c r="E35" i="25"/>
  <c r="E77" i="25" s="1"/>
  <c r="E34" i="25"/>
  <c r="E76" i="25" s="1"/>
  <c r="CE89" i="27"/>
  <c r="L34" i="25"/>
  <c r="L76" i="25" s="1"/>
  <c r="K34" i="25"/>
  <c r="K76" i="25" s="1"/>
  <c r="M75" i="25"/>
  <c r="C80" i="25"/>
  <c r="F34" i="25"/>
  <c r="F76" i="25" s="1"/>
  <c r="H34" i="25"/>
  <c r="H76" i="25" s="1"/>
  <c r="L35" i="25"/>
  <c r="L77" i="25" s="1"/>
  <c r="D35" i="25"/>
  <c r="D77" i="25" s="1"/>
  <c r="F35" i="25"/>
  <c r="F77" i="25" s="1"/>
  <c r="K35" i="25"/>
  <c r="K77" i="25" s="1"/>
  <c r="J34" i="25"/>
  <c r="J76" i="25" s="1"/>
  <c r="J80" i="25" s="1"/>
  <c r="J82" i="25" s="1"/>
  <c r="M69" i="25"/>
  <c r="M33" i="25"/>
  <c r="C38" i="25"/>
  <c r="M25" i="25"/>
  <c r="O10" i="35" s="1"/>
  <c r="F62" i="25"/>
  <c r="L30" i="25"/>
  <c r="E30" i="25"/>
  <c r="M29" i="25"/>
  <c r="O14" i="35" s="1"/>
  <c r="C72" i="25"/>
  <c r="K30" i="25"/>
  <c r="M71" i="25"/>
  <c r="I35" i="25"/>
  <c r="I77" i="25" s="1"/>
  <c r="I30" i="25"/>
  <c r="C30" i="25"/>
  <c r="M27" i="25"/>
  <c r="O12" i="35" s="1"/>
  <c r="M61" i="25"/>
  <c r="G35" i="25"/>
  <c r="M26" i="25"/>
  <c r="O11" i="35" s="1"/>
  <c r="G30" i="25"/>
  <c r="H35" i="25"/>
  <c r="H77" i="25" s="1"/>
  <c r="M65" i="25"/>
  <c r="H30" i="25"/>
  <c r="I72" i="25"/>
  <c r="I34" i="25"/>
  <c r="I76" i="25" s="1"/>
  <c r="M23" i="25"/>
  <c r="G72" i="25"/>
  <c r="L72" i="25"/>
  <c r="H72" i="25"/>
  <c r="E72" i="25"/>
  <c r="F72" i="25"/>
  <c r="J72" i="25"/>
  <c r="AW89" i="27" l="1"/>
  <c r="D4264" i="33"/>
  <c r="M4264" i="33" s="1"/>
  <c r="O89" i="27"/>
  <c r="E70" i="27"/>
  <c r="F70" i="27"/>
  <c r="K70" i="27"/>
  <c r="C70" i="27"/>
  <c r="E38" i="33"/>
  <c r="E1262" i="33"/>
  <c r="G38" i="33" s="1"/>
  <c r="G58" i="27"/>
  <c r="I58" i="27"/>
  <c r="D58" i="27"/>
  <c r="C58" i="27"/>
  <c r="L59" i="27"/>
  <c r="G59" i="27"/>
  <c r="C59" i="27"/>
  <c r="E59" i="27"/>
  <c r="D59" i="27"/>
  <c r="J59" i="27"/>
  <c r="H59" i="27"/>
  <c r="I59" i="27"/>
  <c r="K59" i="27"/>
  <c r="F66" i="27"/>
  <c r="D66" i="27"/>
  <c r="J66" i="27"/>
  <c r="G66" i="27"/>
  <c r="M84" i="27"/>
  <c r="C84" i="27" s="1"/>
  <c r="L66" i="27"/>
  <c r="H70" i="27"/>
  <c r="I70" i="27"/>
  <c r="D70" i="27"/>
  <c r="I66" i="27"/>
  <c r="H66" i="27"/>
  <c r="C56" i="27"/>
  <c r="J77" i="27"/>
  <c r="K77" i="27"/>
  <c r="G77" i="27"/>
  <c r="F77" i="27"/>
  <c r="E69" i="27"/>
  <c r="L77" i="27"/>
  <c r="H61" i="27"/>
  <c r="C61" i="27"/>
  <c r="K69" i="27"/>
  <c r="D69" i="27"/>
  <c r="J69" i="27"/>
  <c r="I61" i="27"/>
  <c r="J61" i="27"/>
  <c r="I77" i="27"/>
  <c r="H77" i="27"/>
  <c r="C77" i="27"/>
  <c r="F69" i="27"/>
  <c r="E61" i="27"/>
  <c r="K61" i="27"/>
  <c r="F61" i="27"/>
  <c r="M62" i="27"/>
  <c r="M88" i="27"/>
  <c r="C88" i="27" s="1"/>
  <c r="E77" i="27"/>
  <c r="H69" i="27"/>
  <c r="L69" i="27"/>
  <c r="I69" i="27"/>
  <c r="L61" i="27"/>
  <c r="G61" i="27"/>
  <c r="J70" i="27"/>
  <c r="L70" i="27"/>
  <c r="G69" i="27"/>
  <c r="G78" i="27"/>
  <c r="L67" i="27"/>
  <c r="J78" i="27"/>
  <c r="I67" i="27"/>
  <c r="C78" i="27"/>
  <c r="F78" i="27"/>
  <c r="L78" i="27"/>
  <c r="H78" i="27"/>
  <c r="I78" i="27"/>
  <c r="M87" i="27"/>
  <c r="F87" i="27" s="1"/>
  <c r="D67" i="27"/>
  <c r="K78" i="27"/>
  <c r="D78" i="27"/>
  <c r="C74" i="27"/>
  <c r="L68" i="27"/>
  <c r="H68" i="27"/>
  <c r="I74" i="27"/>
  <c r="M86" i="27"/>
  <c r="D86" i="27" s="1"/>
  <c r="E74" i="27"/>
  <c r="J74" i="27"/>
  <c r="F68" i="27"/>
  <c r="G68" i="27"/>
  <c r="L74" i="27"/>
  <c r="F74" i="27"/>
  <c r="I68" i="27"/>
  <c r="C68" i="27"/>
  <c r="K67" i="27"/>
  <c r="E67" i="27"/>
  <c r="H74" i="27"/>
  <c r="K74" i="27"/>
  <c r="E68" i="27"/>
  <c r="D68" i="27"/>
  <c r="G67" i="27"/>
  <c r="J67" i="27"/>
  <c r="H67" i="27"/>
  <c r="D74" i="27"/>
  <c r="J68" i="27"/>
  <c r="C67" i="27"/>
  <c r="M71" i="27"/>
  <c r="BI89" i="27"/>
  <c r="M83" i="27"/>
  <c r="J83" i="27" s="1"/>
  <c r="G65" i="27"/>
  <c r="H56" i="27"/>
  <c r="J56" i="27"/>
  <c r="C65" i="27"/>
  <c r="I65" i="27"/>
  <c r="J65" i="27"/>
  <c r="L56" i="27"/>
  <c r="F56" i="27"/>
  <c r="F62" i="27" s="1"/>
  <c r="L65" i="27"/>
  <c r="E65" i="27"/>
  <c r="F65" i="27"/>
  <c r="K56" i="27"/>
  <c r="I56" i="27"/>
  <c r="H65" i="27"/>
  <c r="K65" i="27"/>
  <c r="D56" i="27"/>
  <c r="G56" i="27"/>
  <c r="M4263" i="33"/>
  <c r="M2644" i="33"/>
  <c r="E2654" i="33" s="1"/>
  <c r="G66" i="33" s="1"/>
  <c r="M1262" i="33"/>
  <c r="I1262" i="33"/>
  <c r="M4277" i="33"/>
  <c r="M4282" i="33" s="1"/>
  <c r="C98" i="33" s="1"/>
  <c r="E76" i="27"/>
  <c r="I76" i="27"/>
  <c r="F76" i="27"/>
  <c r="J76" i="27"/>
  <c r="D76" i="27"/>
  <c r="L76" i="27"/>
  <c r="C76" i="27"/>
  <c r="G76" i="27"/>
  <c r="K76" i="27"/>
  <c r="H76" i="27"/>
  <c r="L38" i="25"/>
  <c r="L40" i="25" s="1"/>
  <c r="L80" i="25"/>
  <c r="L82" i="25" s="1"/>
  <c r="E80" i="25"/>
  <c r="E82" i="25" s="1"/>
  <c r="D72" i="25"/>
  <c r="D38" i="25"/>
  <c r="M28" i="25"/>
  <c r="D30" i="25"/>
  <c r="M60" i="25"/>
  <c r="D80" i="25"/>
  <c r="M36" i="25"/>
  <c r="M20" i="25"/>
  <c r="K80" i="25"/>
  <c r="K82" i="25" s="1"/>
  <c r="J38" i="25"/>
  <c r="J40" i="25" s="1"/>
  <c r="K38" i="25"/>
  <c r="K40" i="25" s="1"/>
  <c r="F38" i="25"/>
  <c r="F40" i="25" s="1"/>
  <c r="E38" i="25"/>
  <c r="E40" i="25" s="1"/>
  <c r="G77" i="25"/>
  <c r="G80" i="25" s="1"/>
  <c r="G82" i="25" s="1"/>
  <c r="M62" i="25"/>
  <c r="C40" i="25"/>
  <c r="AD89" i="27"/>
  <c r="M85" i="27"/>
  <c r="M80" i="27"/>
  <c r="M67" i="25"/>
  <c r="C82" i="25"/>
  <c r="K72" i="25"/>
  <c r="I80" i="25"/>
  <c r="I82" i="25" s="1"/>
  <c r="G38" i="25"/>
  <c r="G40" i="25" s="1"/>
  <c r="M35" i="25"/>
  <c r="M34" i="25"/>
  <c r="H80" i="25"/>
  <c r="H82" i="25" s="1"/>
  <c r="M68" i="25"/>
  <c r="I38" i="25"/>
  <c r="I40" i="25" s="1"/>
  <c r="H38" i="25"/>
  <c r="H40" i="25" s="1"/>
  <c r="M77" i="25"/>
  <c r="M76" i="25"/>
  <c r="F80" i="25"/>
  <c r="J84" i="27" l="1"/>
  <c r="D84" i="27"/>
  <c r="K84" i="27"/>
  <c r="L62" i="27"/>
  <c r="E84" i="27"/>
  <c r="M30" i="25"/>
  <c r="O13" i="35"/>
  <c r="O15" i="35" s="1"/>
  <c r="D62" i="27"/>
  <c r="M2654" i="33"/>
  <c r="E66" i="33"/>
  <c r="E62" i="27"/>
  <c r="L80" i="27"/>
  <c r="C62" i="27"/>
  <c r="F84" i="27"/>
  <c r="L84" i="27"/>
  <c r="G84" i="27"/>
  <c r="I84" i="27"/>
  <c r="H84" i="27"/>
  <c r="L87" i="27"/>
  <c r="G62" i="27"/>
  <c r="I62" i="27"/>
  <c r="G80" i="27"/>
  <c r="I87" i="27"/>
  <c r="H87" i="27"/>
  <c r="D87" i="27"/>
  <c r="E87" i="27"/>
  <c r="C87" i="27"/>
  <c r="E88" i="27"/>
  <c r="H62" i="27"/>
  <c r="K62" i="27"/>
  <c r="L83" i="27"/>
  <c r="D88" i="27"/>
  <c r="F88" i="27"/>
  <c r="K88" i="27"/>
  <c r="J86" i="27"/>
  <c r="K87" i="27"/>
  <c r="J87" i="27"/>
  <c r="J88" i="27"/>
  <c r="L88" i="27"/>
  <c r="G88" i="27"/>
  <c r="K86" i="27"/>
  <c r="G87" i="27"/>
  <c r="I88" i="27"/>
  <c r="H88" i="27"/>
  <c r="C80" i="27"/>
  <c r="F80" i="27"/>
  <c r="J62" i="27"/>
  <c r="K80" i="27"/>
  <c r="D80" i="27"/>
  <c r="H71" i="27"/>
  <c r="D71" i="27"/>
  <c r="J80" i="27"/>
  <c r="L71" i="27"/>
  <c r="E71" i="27"/>
  <c r="I83" i="27"/>
  <c r="F71" i="27"/>
  <c r="I80" i="27"/>
  <c r="K83" i="27"/>
  <c r="E83" i="27"/>
  <c r="F83" i="27"/>
  <c r="I71" i="27"/>
  <c r="G71" i="27"/>
  <c r="J71" i="27"/>
  <c r="F86" i="27"/>
  <c r="L86" i="27"/>
  <c r="G86" i="27"/>
  <c r="I86" i="27"/>
  <c r="H86" i="27"/>
  <c r="C86" i="27"/>
  <c r="E86" i="27"/>
  <c r="E80" i="27"/>
  <c r="K71" i="27"/>
  <c r="C71" i="27"/>
  <c r="H83" i="27"/>
  <c r="G83" i="27"/>
  <c r="C83" i="27"/>
  <c r="D83" i="27"/>
  <c r="H80" i="27"/>
  <c r="I2654" i="33"/>
  <c r="E85" i="27"/>
  <c r="I85" i="27"/>
  <c r="F85" i="27"/>
  <c r="J85" i="27"/>
  <c r="H85" i="27"/>
  <c r="C85" i="27"/>
  <c r="G85" i="27"/>
  <c r="K85" i="27"/>
  <c r="D85" i="27"/>
  <c r="L85" i="27"/>
  <c r="D82" i="25"/>
  <c r="D40" i="25"/>
  <c r="M72" i="25"/>
  <c r="M89" i="27"/>
  <c r="M38" i="25"/>
  <c r="M40" i="25" s="1"/>
  <c r="M80" i="25"/>
  <c r="F82" i="25"/>
  <c r="J89" i="27" l="1"/>
  <c r="L89" i="27"/>
  <c r="F89" i="27"/>
  <c r="K89" i="27"/>
  <c r="I89" i="27"/>
  <c r="E89" i="27"/>
  <c r="H89" i="27"/>
  <c r="G89" i="27"/>
  <c r="C89" i="27"/>
  <c r="D89" i="27"/>
  <c r="M82" i="25"/>
</calcChain>
</file>

<file path=xl/comments1.xml><?xml version="1.0" encoding="utf-8"?>
<comments xmlns="http://schemas.openxmlformats.org/spreadsheetml/2006/main">
  <authors>
    <author>Frank Sterner</author>
  </authors>
  <commentList>
    <comment ref="B6" authorId="0" shapeId="0">
      <text>
        <r>
          <rPr>
            <b/>
            <sz val="9"/>
            <color indexed="81"/>
            <rFont val="Tahoma"/>
            <family val="2"/>
          </rPr>
          <t>Kalkyl kopplad till</t>
        </r>
        <r>
          <rPr>
            <sz val="9"/>
            <color indexed="81"/>
            <rFont val="Tahoma"/>
            <family val="2"/>
          </rPr>
          <t xml:space="preserve">
Välj ANSÖKAN eller KONTRAKT.
</t>
        </r>
        <r>
          <rPr>
            <i/>
            <sz val="9"/>
            <color indexed="81"/>
            <rFont val="Tahoma"/>
            <family val="2"/>
          </rPr>
          <t>Obligatoriskt.</t>
        </r>
      </text>
    </comment>
    <comment ref="B7" authorId="0" shapeId="0">
      <text>
        <r>
          <rPr>
            <b/>
            <sz val="9"/>
            <color indexed="81"/>
            <rFont val="Tahoma"/>
            <family val="2"/>
          </rPr>
          <t xml:space="preserve">Projekt
</t>
        </r>
        <r>
          <rPr>
            <sz val="9"/>
            <color indexed="81"/>
            <rFont val="Tahoma"/>
            <family val="2"/>
          </rPr>
          <t>Ange projekttitel.</t>
        </r>
      </text>
    </comment>
    <comment ref="B8" authorId="0" shapeId="0">
      <text>
        <r>
          <rPr>
            <b/>
            <sz val="9"/>
            <color indexed="81"/>
            <rFont val="Tahoma"/>
            <family val="2"/>
          </rPr>
          <t>Projektledare</t>
        </r>
        <r>
          <rPr>
            <sz val="9"/>
            <color indexed="81"/>
            <rFont val="Tahoma"/>
            <family val="2"/>
          </rPr>
          <t xml:space="preserve">
Ange namn på projektledare.</t>
        </r>
      </text>
    </comment>
    <comment ref="B9" authorId="0" shapeId="0">
      <text>
        <r>
          <rPr>
            <b/>
            <sz val="9"/>
            <color indexed="81"/>
            <rFont val="Tahoma"/>
            <family val="2"/>
          </rPr>
          <t>Projektledande institution</t>
        </r>
        <r>
          <rPr>
            <sz val="9"/>
            <color indexed="81"/>
            <rFont val="Tahoma"/>
            <family val="2"/>
          </rPr>
          <t xml:space="preserve">
Välj projektledande SLU-institution eller annan part. Namn på extern part anges i blad 3. </t>
        </r>
        <r>
          <rPr>
            <i/>
            <sz val="9"/>
            <color indexed="81"/>
            <rFont val="Tahoma"/>
            <family val="2"/>
          </rPr>
          <t>Obligatoriskt.</t>
        </r>
      </text>
    </comment>
    <comment ref="B10" authorId="0" shapeId="0">
      <text>
        <r>
          <rPr>
            <b/>
            <sz val="9"/>
            <color indexed="81"/>
            <rFont val="Tahoma"/>
            <family val="2"/>
          </rPr>
          <t xml:space="preserve">Finansiär
</t>
        </r>
        <r>
          <rPr>
            <sz val="9"/>
            <color indexed="81"/>
            <rFont val="Tahoma"/>
            <family val="2"/>
          </rPr>
          <t xml:space="preserve">Välj finansiär. Om "Annan" ange vilken i cell C11. Val av finansiär styr informationstext i cell C25 nedan. </t>
        </r>
        <r>
          <rPr>
            <i/>
            <sz val="9"/>
            <color indexed="81"/>
            <rFont val="Tahoma"/>
            <family val="2"/>
          </rPr>
          <t>Obligatoriskt.</t>
        </r>
      </text>
    </comment>
    <comment ref="B11" authorId="0" shapeId="0">
      <text>
        <r>
          <rPr>
            <b/>
            <sz val="9"/>
            <color indexed="81"/>
            <rFont val="Tahoma"/>
            <family val="2"/>
          </rPr>
          <t xml:space="preserve">Om "Annan" vilken?
</t>
        </r>
        <r>
          <rPr>
            <sz val="9"/>
            <color indexed="81"/>
            <rFont val="Tahoma"/>
            <family val="2"/>
          </rPr>
          <t>Ange finansiärens namn, om "Annan" är valt i cell C10.</t>
        </r>
      </text>
    </comment>
    <comment ref="B12" authorId="0" shapeId="0">
      <text>
        <r>
          <rPr>
            <b/>
            <sz val="9"/>
            <color indexed="81"/>
            <rFont val="Tahoma"/>
            <family val="2"/>
          </rPr>
          <t xml:space="preserve">Utlysning:
</t>
        </r>
        <r>
          <rPr>
            <sz val="9"/>
            <color indexed="81"/>
            <rFont val="Tahoma"/>
            <family val="2"/>
          </rPr>
          <t>Ange utlysningens namn, och infoga gärna hyperlänk till utlysningstext i cell C12</t>
        </r>
      </text>
    </comment>
    <comment ref="B13" authorId="0" shapeId="0">
      <text>
        <r>
          <rPr>
            <b/>
            <sz val="9"/>
            <color indexed="81"/>
            <rFont val="Tahoma"/>
            <family val="2"/>
          </rPr>
          <t xml:space="preserve">Fullkostnadsfinansiär
</t>
        </r>
        <r>
          <rPr>
            <sz val="9"/>
            <color indexed="81"/>
            <rFont val="Tahoma"/>
            <family val="2"/>
          </rPr>
          <t xml:space="preserve">Välj JA eller NEJ. </t>
        </r>
        <r>
          <rPr>
            <i/>
            <sz val="9"/>
            <color indexed="81"/>
            <rFont val="Tahoma"/>
            <family val="2"/>
          </rPr>
          <t>Obligatoriskt.</t>
        </r>
        <r>
          <rPr>
            <sz val="9"/>
            <color indexed="81"/>
            <rFont val="Tahoma"/>
            <family val="2"/>
          </rPr>
          <t xml:space="preserve">
Fullkostnadsfinansiärer är främst svenska myndigheter. En fullkostnadsfinansiär accepterar sökandespecifika påslag för insdirekta kostnader, lokalkostnader och LKP.
Dessa påslag finns (för SLU-institutioner) eller registreras (för externa parter) i blad 3.
</t>
        </r>
      </text>
    </comment>
    <comment ref="B14" authorId="0" shapeId="0">
      <text>
        <r>
          <rPr>
            <b/>
            <sz val="9"/>
            <color indexed="81"/>
            <rFont val="Tahoma"/>
            <family val="2"/>
          </rPr>
          <t xml:space="preserve">OH-finansiering (%)
</t>
        </r>
        <r>
          <rPr>
            <sz val="9"/>
            <color indexed="81"/>
            <rFont val="Tahoma"/>
            <family val="2"/>
          </rPr>
          <t xml:space="preserve">Relevant enbart, och </t>
        </r>
        <r>
          <rPr>
            <i/>
            <sz val="9"/>
            <color indexed="81"/>
            <rFont val="Tahoma"/>
            <family val="2"/>
          </rPr>
          <t>obligatoriskt</t>
        </r>
        <r>
          <rPr>
            <sz val="9"/>
            <color indexed="81"/>
            <rFont val="Tahoma"/>
            <family val="2"/>
          </rPr>
          <t xml:space="preserve">, om C13=NEJ
</t>
        </r>
        <r>
          <rPr>
            <b/>
            <sz val="9"/>
            <color indexed="81"/>
            <rFont val="Tahoma"/>
            <family val="2"/>
          </rPr>
          <t xml:space="preserve">
</t>
        </r>
        <r>
          <rPr>
            <sz val="9"/>
            <color indexed="81"/>
            <rFont val="Tahoma"/>
            <family val="2"/>
          </rPr>
          <t xml:space="preserve">Ange procentsats som finansiären tillåter till finansiering av OH (indirekta och lokalpåslag).
Värdet i denna cell läggs på kostnader som registreras i blad 5-8, baserat på val av OH-bas i cell C15.
Om finansiären har OH-finansiering i fasta belopp per </t>
        </r>
        <r>
          <rPr>
            <b/>
            <sz val="9"/>
            <color indexed="81"/>
            <rFont val="Tahoma"/>
            <family val="2"/>
          </rPr>
          <t>heltidsekvivalent (HTE)</t>
        </r>
        <r>
          <rPr>
            <sz val="9"/>
            <color indexed="81"/>
            <rFont val="Tahoma"/>
            <family val="2"/>
          </rPr>
          <t xml:space="preserve">, t.ex. Mistra. Registrera alla löner i blad 5, aktuellt fast belopp i blad 5 cell C10 och </t>
        </r>
        <r>
          <rPr>
            <b/>
            <sz val="9"/>
            <color indexed="81"/>
            <rFont val="Tahoma"/>
            <family val="2"/>
          </rPr>
          <t>OH-basen Lön</t>
        </r>
        <r>
          <rPr>
            <sz val="9"/>
            <color indexed="81"/>
            <rFont val="Tahoma"/>
            <family val="2"/>
          </rPr>
          <t xml:space="preserve"> i cell C15 detta blad. Kopiera sedan cell C11 i blad 5, och klistra in värdet i denna cell (C14).</t>
        </r>
      </text>
    </comment>
    <comment ref="B15" authorId="0" shapeId="0">
      <text>
        <r>
          <rPr>
            <b/>
            <sz val="9"/>
            <color indexed="81"/>
            <rFont val="Tahoma"/>
            <family val="2"/>
          </rPr>
          <t>OH-finansiering (bas)</t>
        </r>
        <r>
          <rPr>
            <sz val="9"/>
            <color indexed="81"/>
            <rFont val="Tahoma"/>
            <family val="2"/>
          </rPr>
          <t xml:space="preserve">
Relevant enbart, och </t>
        </r>
        <r>
          <rPr>
            <i/>
            <sz val="9"/>
            <color indexed="81"/>
            <rFont val="Tahoma"/>
            <family val="2"/>
          </rPr>
          <t>obligatoriskt</t>
        </r>
        <r>
          <rPr>
            <sz val="9"/>
            <color indexed="81"/>
            <rFont val="Tahoma"/>
            <family val="2"/>
          </rPr>
          <t xml:space="preserve">, om C13=NEJ.
Välj den bas som finansiärens OH-procentsats får läggas på.
Trots basen Lön+Drift eller Lön+Drift+Utrustning+Lokal kan finansiären undanta vissa driftskostnader som inte får ingå i basen. Sådana driftskostnader markeras med NEJ i kolumn F i blad 6.
Med basen Lön+Drift+Utrustning+Lokal läggs OH-finansiering (%) på alla direkta kostnader i blad 5-8, </t>
        </r>
        <r>
          <rPr>
            <b/>
            <sz val="9"/>
            <color indexed="81"/>
            <rFont val="Tahoma"/>
            <family val="2"/>
          </rPr>
          <t>förutom lokalpåslag</t>
        </r>
        <r>
          <rPr>
            <sz val="9"/>
            <color indexed="81"/>
            <rFont val="Tahoma"/>
            <family val="2"/>
          </rPr>
          <t xml:space="preserve">.
Om finansiären har OH-finansiering i fasta belopp per </t>
        </r>
        <r>
          <rPr>
            <b/>
            <sz val="9"/>
            <color indexed="81"/>
            <rFont val="Tahoma"/>
            <family val="2"/>
          </rPr>
          <t>heltidsekvivalent (HTE)</t>
        </r>
        <r>
          <rPr>
            <sz val="9"/>
            <color indexed="81"/>
            <rFont val="Tahoma"/>
            <family val="2"/>
          </rPr>
          <t xml:space="preserve">, t.ex. Mistra, ska </t>
        </r>
        <r>
          <rPr>
            <b/>
            <sz val="9"/>
            <color indexed="81"/>
            <rFont val="Tahoma"/>
            <family val="2"/>
          </rPr>
          <t>OH-basen Lön</t>
        </r>
        <r>
          <rPr>
            <sz val="9"/>
            <color indexed="81"/>
            <rFont val="Tahoma"/>
            <family val="2"/>
          </rPr>
          <t xml:space="preserve"> väljas i denna cell (C15).</t>
        </r>
      </text>
    </comment>
    <comment ref="B16" authorId="0" shapeId="0">
      <text>
        <r>
          <rPr>
            <b/>
            <sz val="9"/>
            <color indexed="81"/>
            <rFont val="Tahoma"/>
            <family val="2"/>
          </rPr>
          <t xml:space="preserve">LKP begränsning
</t>
        </r>
        <r>
          <rPr>
            <sz val="9"/>
            <color indexed="81"/>
            <rFont val="Tahoma"/>
            <family val="2"/>
          </rPr>
          <t>Relevant enbart om  C13=NEJ, och finansiären har ett tak för finansiering av LKP. Ange i så fall procentsats för LKP-taket.</t>
        </r>
      </text>
    </comment>
    <comment ref="B17" authorId="0" shapeId="0">
      <text>
        <r>
          <rPr>
            <b/>
            <sz val="9"/>
            <color indexed="81"/>
            <rFont val="Tahoma"/>
            <family val="2"/>
          </rPr>
          <t>Valuta/penningvärde</t>
        </r>
        <r>
          <rPr>
            <sz val="9"/>
            <color indexed="81"/>
            <rFont val="Tahoma"/>
            <family val="2"/>
          </rPr>
          <t xml:space="preserve">
Ange valuta/penningvärde som används i beloppsregistrering i blad 5-8. </t>
        </r>
        <r>
          <rPr>
            <i/>
            <sz val="9"/>
            <color indexed="81"/>
            <rFont val="Tahoma"/>
            <family val="2"/>
          </rPr>
          <t>Obligatoriskt.</t>
        </r>
      </text>
    </comment>
    <comment ref="B18" authorId="0" shapeId="0">
      <text>
        <r>
          <rPr>
            <b/>
            <sz val="9"/>
            <color indexed="81"/>
            <rFont val="Tahoma"/>
            <family val="2"/>
          </rPr>
          <t xml:space="preserve">Jämförelsevaluta
</t>
        </r>
        <r>
          <rPr>
            <sz val="9"/>
            <color indexed="81"/>
            <rFont val="Tahoma"/>
            <family val="2"/>
          </rPr>
          <t xml:space="preserve">Ange valuta som önskas översättning till på s 2 i blad 9.
</t>
        </r>
      </text>
    </comment>
    <comment ref="B19" authorId="0" shapeId="0">
      <text>
        <r>
          <rPr>
            <b/>
            <sz val="9"/>
            <color indexed="81"/>
            <rFont val="Tahoma"/>
            <family val="2"/>
          </rPr>
          <t xml:space="preserve">Växelkurs
</t>
        </r>
        <r>
          <rPr>
            <sz val="9"/>
            <color indexed="81"/>
            <rFont val="Tahoma"/>
            <family val="2"/>
          </rPr>
          <t xml:space="preserve">Ange växelkurs för översättning (på s 2 i blad 9) från valuta i cell C17 till jämförelsevaluta i cell C18.
</t>
        </r>
      </text>
    </comment>
    <comment ref="B20" authorId="0" shapeId="0">
      <text>
        <r>
          <rPr>
            <b/>
            <sz val="9"/>
            <color indexed="81"/>
            <rFont val="Tahoma"/>
            <family val="2"/>
          </rPr>
          <t xml:space="preserve">Projektstart
</t>
        </r>
        <r>
          <rPr>
            <sz val="9"/>
            <color indexed="81"/>
            <rFont val="Tahoma"/>
            <family val="2"/>
          </rPr>
          <t xml:space="preserve">Ange datum på formen åååå-mm-dd. </t>
        </r>
        <r>
          <rPr>
            <i/>
            <sz val="9"/>
            <color indexed="81"/>
            <rFont val="Tahoma"/>
            <family val="2"/>
          </rPr>
          <t>Obligatoriskt.</t>
        </r>
      </text>
    </comment>
    <comment ref="B21" authorId="0" shapeId="0">
      <text>
        <r>
          <rPr>
            <b/>
            <sz val="9"/>
            <color indexed="81"/>
            <rFont val="Tahoma"/>
            <family val="2"/>
          </rPr>
          <t>Projektslut</t>
        </r>
        <r>
          <rPr>
            <sz val="9"/>
            <color indexed="81"/>
            <rFont val="Tahoma"/>
            <family val="2"/>
          </rPr>
          <t xml:space="preserve">
Ange datum på formen åååå-mm-dd. </t>
        </r>
        <r>
          <rPr>
            <i/>
            <sz val="9"/>
            <color indexed="81"/>
            <rFont val="Tahoma"/>
            <family val="2"/>
          </rPr>
          <t>Obligatoriskt.</t>
        </r>
      </text>
    </comment>
  </commentList>
</comments>
</file>

<file path=xl/comments2.xml><?xml version="1.0" encoding="utf-8"?>
<comments xmlns="http://schemas.openxmlformats.org/spreadsheetml/2006/main">
  <authors>
    <author>Frank Sterner</author>
  </authors>
  <commentList>
    <comment ref="B18"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t>
        </r>
        <r>
          <rPr>
            <i/>
            <sz val="9"/>
            <color indexed="81"/>
            <rFont val="Tahoma"/>
            <family val="2"/>
          </rPr>
          <t xml:space="preserve">Projektledande institution </t>
        </r>
        <r>
          <rPr>
            <sz val="9"/>
            <color indexed="81"/>
            <rFont val="Tahoma"/>
            <family val="2"/>
          </rPr>
          <t xml:space="preserve">vald i cell C9 i blad 2.
Om lön tillhör annan I/P, välj den I/P i rullist på den raden.
</t>
        </r>
      </text>
    </comment>
    <comment ref="D18"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8"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E23.
</t>
        </r>
      </text>
    </comment>
    <comment ref="F18" authorId="0" shapeId="0">
      <text>
        <r>
          <rPr>
            <b/>
            <sz val="9"/>
            <color indexed="81"/>
            <rFont val="Tahoma"/>
            <family val="2"/>
          </rPr>
          <t>Aktuell månadslön</t>
        </r>
        <r>
          <rPr>
            <sz val="9"/>
            <color indexed="81"/>
            <rFont val="Tahoma"/>
            <family val="2"/>
          </rPr>
          <t xml:space="preserve">
</t>
        </r>
        <r>
          <rPr>
            <i/>
            <sz val="9"/>
            <color indexed="81"/>
            <rFont val="Tahoma"/>
            <family val="2"/>
          </rPr>
          <t>Aktuell</t>
        </r>
        <r>
          <rPr>
            <sz val="9"/>
            <color indexed="81"/>
            <rFont val="Tahoma"/>
            <family val="2"/>
          </rPr>
          <t xml:space="preserve"> leder till sida med länk till aktuell lönestatistik för SLU. Användbart om personen kommer att vara en nyrekrytering.</t>
        </r>
      </text>
    </comment>
    <comment ref="P18" authorId="0" shapeId="0">
      <text>
        <r>
          <rPr>
            <b/>
            <sz val="9"/>
            <color indexed="81"/>
            <rFont val="Tahoma"/>
            <family val="2"/>
          </rPr>
          <t xml:space="preserve">Månader i projektet
</t>
        </r>
        <r>
          <rPr>
            <sz val="9"/>
            <color indexed="81"/>
            <rFont val="Tahoma"/>
            <family val="2"/>
          </rPr>
          <t>Arbetstid i projektet registreras som månader per år. T.ex. om en person ska arbeta 70% under ett helt år registreras 8,4 månader för det året. Om antal månader för en person under ett år är mindre än 12, överväg behovet av att kompensera för semesterkostnad i det antal månader som registreras.</t>
        </r>
      </text>
    </comment>
    <comment ref="Q18" authorId="0" shapeId="0">
      <text>
        <r>
          <rPr>
            <b/>
            <sz val="9"/>
            <color indexed="81"/>
            <rFont val="Tahoma"/>
            <family val="2"/>
          </rPr>
          <t xml:space="preserve">Löneökning (%)
</t>
        </r>
        <r>
          <rPr>
            <sz val="9"/>
            <color indexed="81"/>
            <rFont val="Tahoma"/>
            <family val="2"/>
          </rPr>
          <t xml:space="preserve">Generell löneökning (samma varje år) hämtas till denna kolumn från blad 2. Om % löneökning för en person ska variera mellan åren hanteras det genom att registrera lön för respektive år på var sin rad, nollställ i så fall % i denna kolumn på dessa rader. En anledning att kalkylera med löneökning som varierar mellan åren är doktorandstegen.
</t>
        </r>
      </text>
    </comment>
  </commentList>
</comments>
</file>

<file path=xl/comments3.xml><?xml version="1.0" encoding="utf-8"?>
<comments xmlns="http://schemas.openxmlformats.org/spreadsheetml/2006/main">
  <authors>
    <author>Frank Sterner</author>
  </authors>
  <commentList>
    <comment ref="B11"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C9 i blad 2.
Om driftskostnad tillhör annan I/P, välj den I/P i rullist på den raden.
</t>
        </r>
      </text>
    </comment>
    <comment ref="C11" authorId="0" shapeId="0">
      <text>
        <r>
          <rPr>
            <b/>
            <sz val="9"/>
            <color indexed="81"/>
            <rFont val="Tahoma"/>
            <family val="2"/>
          </rPr>
          <t xml:space="preserve">Kostnadspost
</t>
        </r>
        <r>
          <rPr>
            <sz val="9"/>
            <color indexed="81"/>
            <rFont val="Tahoma"/>
            <family val="2"/>
          </rPr>
          <t xml:space="preserve">Här namnges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1"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1"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E16.
</t>
        </r>
      </text>
    </comment>
    <comment ref="F11" authorId="0" shapeId="0">
      <text>
        <r>
          <rPr>
            <b/>
            <sz val="9"/>
            <color indexed="81"/>
            <rFont val="Tahoma"/>
            <family val="2"/>
          </rPr>
          <t>Bas för OH-finansiering</t>
        </r>
        <r>
          <rPr>
            <sz val="9"/>
            <color indexed="81"/>
            <rFont val="Tahoma"/>
            <family val="2"/>
          </rPr>
          <t xml:space="preserve">
Väl JA om kostnaden får ingå i basen för OH-finansiering enligt finansiärens regler. Väl NEJ om kostnad inte får ingå i den basen, t.ex. sub-contracting i EU ramprogram. Inte relevant om Fullkostnadsfinansiär: JA i blad 2 cell C13.</t>
        </r>
      </text>
    </comment>
  </commentList>
</comments>
</file>

<file path=xl/comments4.xml><?xml version="1.0" encoding="utf-8"?>
<comments xmlns="http://schemas.openxmlformats.org/spreadsheetml/2006/main">
  <authors>
    <author>Frank Sterner</author>
  </authors>
  <commentList>
    <comment ref="B10"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C9 i blad 2.
Om utrustning tillhör annan I/P, välj den I/P i rullist på den raden.
</t>
        </r>
      </text>
    </comment>
    <comment ref="D10"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0"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E15.
</t>
        </r>
      </text>
    </comment>
    <comment ref="F10" authorId="0" shapeId="0">
      <text>
        <r>
          <rPr>
            <b/>
            <sz val="9"/>
            <color indexed="81"/>
            <rFont val="Tahoma"/>
            <family val="2"/>
          </rPr>
          <t>Startår</t>
        </r>
        <r>
          <rPr>
            <sz val="9"/>
            <color indexed="81"/>
            <rFont val="Tahoma"/>
            <family val="2"/>
          </rPr>
          <t xml:space="preserve">
Det år som utrustningen anskaffas.</t>
        </r>
      </text>
    </comment>
    <comment ref="G10" authorId="0" shapeId="0">
      <text>
        <r>
          <rPr>
            <b/>
            <sz val="9"/>
            <color indexed="81"/>
            <rFont val="Tahoma"/>
            <family val="2"/>
          </rPr>
          <t>Livslängd</t>
        </r>
        <r>
          <rPr>
            <sz val="9"/>
            <color indexed="81"/>
            <rFont val="Tahoma"/>
            <family val="2"/>
          </rPr>
          <t xml:space="preser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b/>
            <sz val="9"/>
            <color indexed="81"/>
            <rFont val="Tahoma"/>
            <family val="2"/>
          </rPr>
          <t xml:space="preserve">Belopp
</t>
        </r>
        <r>
          <rPr>
            <sz val="9"/>
            <color indexed="81"/>
            <rFont val="Tahoma"/>
            <family val="2"/>
          </rPr>
          <t xml:space="preserve">Inköpspris för utrustningen inklusive installation.
</t>
        </r>
      </text>
    </comment>
  </commentList>
</comments>
</file>

<file path=xl/comments5.xml><?xml version="1.0" encoding="utf-8"?>
<comments xmlns="http://schemas.openxmlformats.org/spreadsheetml/2006/main">
  <authors>
    <author>Frank Sterner</author>
  </authors>
  <commentList>
    <comment ref="B10" authorId="0" shapeId="0">
      <text>
        <r>
          <rPr>
            <b/>
            <sz val="9"/>
            <color indexed="81"/>
            <rFont val="Tahoma"/>
            <family val="2"/>
          </rPr>
          <t xml:space="preserve">Institution / Partner (I/P)
</t>
        </r>
        <r>
          <rPr>
            <sz val="9"/>
            <color indexed="81"/>
            <rFont val="Tahoma"/>
            <family val="2"/>
          </rPr>
          <t xml:space="preserve">När inget val har gjorts i rullister nedan, är förvalt värde i denna kolumn samma som Huvudsökande institution vald i cell B8 i blad 2.
Om utrustning tillhör annan I/P, välj den I/P i rullist på den raden.
</t>
        </r>
      </text>
    </comment>
    <comment ref="D10" authorId="0" shapeId="0">
      <text>
        <r>
          <rPr>
            <b/>
            <sz val="9"/>
            <color indexed="81"/>
            <rFont val="Tahoma"/>
            <family val="2"/>
          </rPr>
          <t xml:space="preserve">WP
</t>
        </r>
        <r>
          <rPr>
            <sz val="9"/>
            <color indexed="81"/>
            <rFont val="Tahoma"/>
            <family val="2"/>
          </rPr>
          <t>Om projektet är indelat i arbetspaket (work package = WP), välj WP-tillhörighet i denna kolumn. WP-namn registreras i blad 4. Rapport per WP finns i blad 11.</t>
        </r>
      </text>
    </comment>
    <comment ref="E10" authorId="0" shapeId="0">
      <text>
        <r>
          <rPr>
            <b/>
            <sz val="9"/>
            <color indexed="81"/>
            <rFont val="Tahoma"/>
            <family val="2"/>
          </rPr>
          <t xml:space="preserve">Medfinansieringsandel
</t>
        </r>
        <r>
          <rPr>
            <sz val="9"/>
            <color indexed="81"/>
            <rFont val="Tahoma"/>
            <family val="2"/>
          </rPr>
          <t xml:space="preserve">Om en lön ska medfinansieras till någon andel, ange % (0-100) i denna kolumn. Så länge kolumnens celler inte har ändrats enskilt, styrs hela kolumnen av cell E15.
</t>
        </r>
      </text>
    </comment>
  </commentList>
</comments>
</file>

<file path=xl/sharedStrings.xml><?xml version="1.0" encoding="utf-8"?>
<sst xmlns="http://schemas.openxmlformats.org/spreadsheetml/2006/main" count="2959" uniqueCount="381">
  <si>
    <t>(%)</t>
  </si>
  <si>
    <t>(LKP)</t>
  </si>
  <si>
    <t>Total</t>
  </si>
  <si>
    <t>Odlingsenheten</t>
  </si>
  <si>
    <t>Person</t>
  </si>
  <si>
    <t xml:space="preserve">SLU id: </t>
  </si>
  <si>
    <t xml:space="preserve">1. </t>
  </si>
  <si>
    <t xml:space="preserve">2. </t>
  </si>
  <si>
    <t xml:space="preserve">a. </t>
  </si>
  <si>
    <t xml:space="preserve">b. </t>
  </si>
  <si>
    <t xml:space="preserve">i. </t>
  </si>
  <si>
    <t xml:space="preserve">ii. </t>
  </si>
  <si>
    <t>SLU Projektkalkyl</t>
  </si>
  <si>
    <t>Så tidigt som möjligt före sista datum för ANSÖKAN om externfinansiering.</t>
  </si>
  <si>
    <t>Beroende på finansiär har kalkylanvändningen olika syften:</t>
  </si>
  <si>
    <t>regleringsbrev.</t>
  </si>
  <si>
    <t>Notera kommentarer till stöd för kalkyleringen bakom röda trianglar</t>
  </si>
  <si>
    <t>ANSÖKAN</t>
  </si>
  <si>
    <t>KONTRAKT</t>
  </si>
  <si>
    <t>JA</t>
  </si>
  <si>
    <t>NEJ</t>
  </si>
  <si>
    <t xml:space="preserve">Projekt: </t>
  </si>
  <si>
    <t xml:space="preserve">Finansiär: </t>
  </si>
  <si>
    <t>Institution</t>
  </si>
  <si>
    <t>Aktuell</t>
  </si>
  <si>
    <t>Månader i projektet</t>
  </si>
  <si>
    <t>Indirekt</t>
  </si>
  <si>
    <t>påslag</t>
  </si>
  <si>
    <t>Lokal-</t>
  </si>
  <si>
    <t>Kostnadspost</t>
  </si>
  <si>
    <t>Utrustning</t>
  </si>
  <si>
    <t>Lokal</t>
  </si>
  <si>
    <t>Startår</t>
  </si>
  <si>
    <t>Livslängd</t>
  </si>
  <si>
    <t>Belopp</t>
  </si>
  <si>
    <t>Lokalkostnader</t>
  </si>
  <si>
    <t>Summor</t>
  </si>
  <si>
    <t xml:space="preserve">Fullkostnadsfinansiär: </t>
  </si>
  <si>
    <t>Projektkostnader</t>
  </si>
  <si>
    <t>Löner inklusive LKP</t>
  </si>
  <si>
    <t>Driftskostnader och övriga personalkostnader</t>
  </si>
  <si>
    <t>Utrustning - avskrivningar</t>
  </si>
  <si>
    <t xml:space="preserve">Medfinansieringsandel </t>
  </si>
  <si>
    <t>Fakultet</t>
  </si>
  <si>
    <t>Biosystem och teknologi</t>
  </si>
  <si>
    <t>Skoglig resurshushållning</t>
  </si>
  <si>
    <t>Husdjurens utfodring och vård</t>
  </si>
  <si>
    <t>Landskapsarkitektur, planering och förvaltning</t>
  </si>
  <si>
    <t>Växtskyddsbiologi</t>
  </si>
  <si>
    <t>Akvatiska resurser</t>
  </si>
  <si>
    <t>Enheten för skoglig fältforskning</t>
  </si>
  <si>
    <t>Skogsmästarskolan</t>
  </si>
  <si>
    <t>Skogens ekologi och skötsel</t>
  </si>
  <si>
    <t>Vilt, fisk och miljö</t>
  </si>
  <si>
    <t>Vatten och miljö</t>
  </si>
  <si>
    <t>Sydsvensk skogsvetenskap</t>
  </si>
  <si>
    <t>Skogsekonomi</t>
  </si>
  <si>
    <t>Skoglig genetik och växtfysiologi</t>
  </si>
  <si>
    <t>Växtbiologi</t>
  </si>
  <si>
    <t>Växtproduktionsekologi</t>
  </si>
  <si>
    <t>Ekonomi</t>
  </si>
  <si>
    <t>Energi och teknik</t>
  </si>
  <si>
    <t>Husdjursgenetik</t>
  </si>
  <si>
    <t>Anatomi, fysiologi och biokemi</t>
  </si>
  <si>
    <t>Biomedicin och veterinär folkhälsovetenskap</t>
  </si>
  <si>
    <t>Kliniska vetenskaper</t>
  </si>
  <si>
    <t>Husdjurens miljö och hälsa</t>
  </si>
  <si>
    <t>Artdatabanken</t>
  </si>
  <si>
    <t>Anatomi, fysiologi och biokemi - Hippologi</t>
  </si>
  <si>
    <t>Växtförädling</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</si>
  <si>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</si>
  <si>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</si>
  <si>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</si>
  <si>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</si>
  <si>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</si>
  <si>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</si>
  <si>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</si>
  <si>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</si>
  <si>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</si>
  <si>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</si>
  <si>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</si>
  <si>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</si>
  <si>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</si>
  <si>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</si>
  <si>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</si>
  <si>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</si>
  <si>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</si>
  <si>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Kurs: 1</t>
  </si>
  <si>
    <t>=</t>
  </si>
  <si>
    <t xml:space="preserve">Projektkostnader i jämförelsevaluta </t>
  </si>
  <si>
    <t>Nationellt centrum för djurvälfärd</t>
  </si>
  <si>
    <t>Molekylära vetenskaper</t>
  </si>
  <si>
    <t>Enheten för samverkan och utveckling</t>
  </si>
  <si>
    <t>SLU-biblioteket</t>
  </si>
  <si>
    <t>Skogens biomaterial och teknologi</t>
  </si>
  <si>
    <t xml:space="preserve">SLU totalt </t>
  </si>
  <si>
    <t>Lövsta lantbruksforskning</t>
  </si>
  <si>
    <t>Påslagsvärden för SLU institutioner - 2020</t>
  </si>
  <si>
    <t>Indirekta kostnader</t>
  </si>
  <si>
    <t>Extern</t>
  </si>
  <si>
    <t>Summa</t>
  </si>
  <si>
    <t>LKP</t>
  </si>
  <si>
    <t>Institution / Partner</t>
  </si>
  <si>
    <t>Påslag på lön</t>
  </si>
  <si>
    <t>Påslag på lön+drift</t>
  </si>
  <si>
    <t xml:space="preserve">Summa </t>
  </si>
  <si>
    <t xml:space="preserve">Summa  </t>
  </si>
  <si>
    <t>SLU-gemensamt stöd</t>
  </si>
  <si>
    <t xml:space="preserve">LTV-fakulteten </t>
  </si>
  <si>
    <t>NJ-fakulteten</t>
  </si>
  <si>
    <t>S-fakulteten</t>
  </si>
  <si>
    <t>VH-fakulteten</t>
  </si>
  <si>
    <t>Stad och land LTV</t>
  </si>
  <si>
    <t>Stad och land NJ</t>
  </si>
  <si>
    <t>Ekologi NJ</t>
  </si>
  <si>
    <t>Mark och miljö NJ</t>
  </si>
  <si>
    <t>Norrländsk jordbruksvetenskap NJ</t>
  </si>
  <si>
    <t>Skoglig mykologi och växtpatologi NJ</t>
  </si>
  <si>
    <t>Ekologi S</t>
  </si>
  <si>
    <t>Skoglig mykologi och växtpatologi S</t>
  </si>
  <si>
    <t>Mark och miljö S</t>
  </si>
  <si>
    <t>Norrländsk jordbruksvetenskap VH</t>
  </si>
  <si>
    <t xml:space="preserve">Kalkyl kopplad till: </t>
  </si>
  <si>
    <t xml:space="preserve">Kalkyl i (SEK, TSEK, EUR etc.): </t>
  </si>
  <si>
    <t xml:space="preserve">Projektstart (åååå-mm-dd): </t>
  </si>
  <si>
    <t xml:space="preserve">Projektslut (åååå-mm-dd): </t>
  </si>
  <si>
    <t xml:space="preserve">Jämförelsevaluta: </t>
  </si>
  <si>
    <t xml:space="preserve">Växelkurs: </t>
  </si>
  <si>
    <t xml:space="preserve">Utlysning: </t>
  </si>
  <si>
    <t>EU ramprogram</t>
  </si>
  <si>
    <t>EU interreg</t>
  </si>
  <si>
    <t>Formas</t>
  </si>
  <si>
    <t>SSF</t>
  </si>
  <si>
    <t>Mistra</t>
  </si>
  <si>
    <t>Vetenskapsrådet</t>
  </si>
  <si>
    <t>Annan</t>
  </si>
  <si>
    <t>WP</t>
  </si>
  <si>
    <t>Övriga grunddata om projektet finns i blad 2.</t>
  </si>
  <si>
    <t>WP nr</t>
  </si>
  <si>
    <t>WP namn</t>
  </si>
  <si>
    <t>WP 1</t>
  </si>
  <si>
    <t>WP 2</t>
  </si>
  <si>
    <t>WP 3</t>
  </si>
  <si>
    <t>WP 4</t>
  </si>
  <si>
    <t>WP 5</t>
  </si>
  <si>
    <t>WP 6</t>
  </si>
  <si>
    <t>WP 7</t>
  </si>
  <si>
    <t>WP 8</t>
  </si>
  <si>
    <t>WP 9</t>
  </si>
  <si>
    <t>WP 10</t>
  </si>
  <si>
    <t>&gt;</t>
  </si>
  <si>
    <t>OH</t>
  </si>
  <si>
    <t>finan-</t>
  </si>
  <si>
    <t>siering</t>
  </si>
  <si>
    <t>Doktorand-</t>
  </si>
  <si>
    <t>stege</t>
  </si>
  <si>
    <t xml:space="preserve">Belopp i: </t>
  </si>
  <si>
    <t>Full kostnad</t>
  </si>
  <si>
    <t xml:space="preserve">Fast belopp per HTE: </t>
  </si>
  <si>
    <t xml:space="preserve">Antal årsarbetstimmar: </t>
  </si>
  <si>
    <t xml:space="preserve">Antal timmar i projektet: </t>
  </si>
  <si>
    <t xml:space="preserve">Värde att ange som "Månader i projektet": </t>
  </si>
  <si>
    <t>Notera kommentarer bakom röda trianglar.</t>
  </si>
  <si>
    <t>Lön i bidrag inklusive sökande LKP och löneökning</t>
  </si>
  <si>
    <t>Lön i medfinansiering inklusive sökande LKP och löneökning</t>
  </si>
  <si>
    <t xml:space="preserve">Projekt:  </t>
  </si>
  <si>
    <t>Lön totalt (bidrag &amp; medfinansiering) inklusive sökande LKP och löneökning</t>
  </si>
  <si>
    <t>Indirekta kostnader på lön i bidrag inklusive sökande LKP och löneökning</t>
  </si>
  <si>
    <t>Indirekta kostnader på lön i medfinansiering inklusive sökande LKP och löneökning</t>
  </si>
  <si>
    <t>Lokalkostnader på lön i bidrag inklusive sökande LKP och löneökning</t>
  </si>
  <si>
    <t>Lokalkostnader på lön i medfinansiering inklusive sökande LKP och löneökning</t>
  </si>
  <si>
    <t xml:space="preserve">OH-finansiering (till indirekta och lokaler) </t>
  </si>
  <si>
    <t>Medfinansieringsbehov p.g.a. OH-glapp (inklusive LKP)</t>
  </si>
  <si>
    <t>1. INSTRUKTION</t>
  </si>
  <si>
    <t>Naturvårdsverket</t>
  </si>
  <si>
    <t>SLF</t>
  </si>
  <si>
    <t>Wallenberg</t>
  </si>
  <si>
    <t>Drift i bidrag</t>
  </si>
  <si>
    <t>SUMMOR &gt;&gt;</t>
  </si>
  <si>
    <t>Personmånader totalt</t>
  </si>
  <si>
    <t>Drift i medfinansiering</t>
  </si>
  <si>
    <t>Indirekta på drift i bidrag</t>
  </si>
  <si>
    <t>Indirekta på drift i medfinansiering</t>
  </si>
  <si>
    <t>Lokaler på drift i medfinansiering</t>
  </si>
  <si>
    <t>Lokaler på drift i bidrag</t>
  </si>
  <si>
    <t>Medfinansieringsbehov p.g.a. OH-glapp</t>
  </si>
  <si>
    <t>Full kostnad i bidrag - drift inklusive påslag för indirekta och lokaler</t>
  </si>
  <si>
    <t>Full kostnad i bidrag - lön inklusive LKP, löneökning samt påslag för indirekta och lokaler</t>
  </si>
  <si>
    <t>Full kostnad i medfinansiering - lön inklusive LKP, löneökning samt påslag för indirekta och lokaler</t>
  </si>
  <si>
    <t>Full kostnad i medfinansiering - drift inklusive påslag för indirekta och lokaler</t>
  </si>
  <si>
    <t>avskrivningsregler i avsnitt 9.2.1 av ekonomihandboken</t>
  </si>
  <si>
    <t xml:space="preserve">Länk till </t>
  </si>
  <si>
    <t>Avskrivningar i bidrag</t>
  </si>
  <si>
    <t>Avskrivningar i medfinansiering</t>
  </si>
  <si>
    <t>Lokaler i bidrag</t>
  </si>
  <si>
    <t>Lokaler i medfinansiering</t>
  </si>
  <si>
    <r>
      <t xml:space="preserve">Notera kommentarer bakom röda trianglar. </t>
    </r>
    <r>
      <rPr>
        <sz val="9"/>
        <rFont val="Arial"/>
        <family val="2"/>
      </rPr>
      <t>Celler med</t>
    </r>
    <r>
      <rPr>
        <b/>
        <sz val="9"/>
        <rFont val="Arial"/>
        <family val="2"/>
      </rPr>
      <t xml:space="preserve"> fet ram </t>
    </r>
    <r>
      <rPr>
        <sz val="9"/>
        <rFont val="Arial"/>
        <family val="2"/>
      </rPr>
      <t>har fasta val, övriga är fritext.</t>
    </r>
  </si>
  <si>
    <t>Lön</t>
  </si>
  <si>
    <t>LOKALPÅSLAG &gt;&gt;</t>
  </si>
  <si>
    <t>Lön+Drift</t>
  </si>
  <si>
    <t>Lön+Drift+Utrustning+Lokal</t>
  </si>
  <si>
    <t xml:space="preserve"> </t>
  </si>
  <si>
    <t>Drift</t>
  </si>
  <si>
    <t>Lön inklusive LKP</t>
  </si>
  <si>
    <t xml:space="preserve">Om "Annan" ovan, vilken:  </t>
  </si>
  <si>
    <t xml:space="preserve">Värde till cell C14 i blad 2: </t>
  </si>
  <si>
    <t>Kalkylkommentarer - inklusive vem som har upprättat, granskat och godkänt kalkylen</t>
  </si>
  <si>
    <t>Institution / Partner ((I/P)</t>
  </si>
  <si>
    <t>Till bladets topp</t>
  </si>
  <si>
    <t>Medfinansieringskällor</t>
  </si>
  <si>
    <t xml:space="preserve">Kalkylkommentarer: </t>
  </si>
  <si>
    <t xml:space="preserve">Externa parter totalt </t>
  </si>
  <si>
    <t xml:space="preserve"> 2. GRUNDDATA</t>
  </si>
  <si>
    <t xml:space="preserve"> 4. WP</t>
  </si>
  <si>
    <t xml:space="preserve"> 5. LÖN</t>
  </si>
  <si>
    <t>WP - Work Package</t>
  </si>
  <si>
    <t>WP-namn</t>
  </si>
  <si>
    <t>Projekt totalt</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</si>
  <si>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</si>
  <si>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r>
      <rPr>
        <b/>
        <sz val="9"/>
        <rFont val="Arial"/>
        <family val="2"/>
      </rPr>
      <t>Och</t>
    </r>
    <r>
      <rPr>
        <sz val="9"/>
        <rFont val="Arial"/>
        <family val="2"/>
      </rPr>
      <t>, om ansökan blir beviljad, så tidigt som möjligt innan förslag till KONTRAKT undertecknas.</t>
    </r>
  </si>
  <si>
    <r>
      <rPr>
        <i/>
        <sz val="9"/>
        <rFont val="Arial"/>
        <family val="2"/>
      </rPr>
      <t xml:space="preserve">Att kalkylera full kostnad OCH kostnad att inkludera i ansökan eller kontrakt </t>
    </r>
    <r>
      <rPr>
        <sz val="9"/>
        <rFont val="Arial"/>
        <family val="2"/>
      </rPr>
      <t>- gäller för alla andra finansiärer som inte anpassar sin finansiering till sökandespecifika fulla kostnader, utan i stället har schabloner för kostnadstäckning eller fattar beslut i varje enskilt fall.</t>
    </r>
  </si>
  <si>
    <t>Gula</t>
  </si>
  <si>
    <t xml:space="preserve">Riktlinjer för externfinansiering </t>
  </si>
  <si>
    <t>JA/NEJ</t>
  </si>
  <si>
    <t xml:space="preserve"> 6. DRIFTSKOSTNADER</t>
  </si>
  <si>
    <t xml:space="preserve"> 7. UTRUSTNING - AVSKRIVNINGAR</t>
  </si>
  <si>
    <t xml:space="preserve"> 8. LOKAL</t>
  </si>
  <si>
    <t xml:space="preserve"> 9. TOTAL</t>
  </si>
  <si>
    <t xml:space="preserve"> 10. PARTNER</t>
  </si>
  <si>
    <t xml:space="preserve"> 11. WP</t>
  </si>
  <si>
    <t xml:space="preserve"> 13. PRISMA</t>
  </si>
  <si>
    <t>Registrering - blad 2-8</t>
  </si>
  <si>
    <t>Rapporter - blad 9-13</t>
  </si>
  <si>
    <t>grad</t>
  </si>
  <si>
    <t>Lön i</t>
  </si>
  <si>
    <t>bidrag</t>
  </si>
  <si>
    <t xml:space="preserve">Prisma </t>
  </si>
  <si>
    <t xml:space="preserve">Projekt totalt (se blad 9) </t>
  </si>
  <si>
    <t>Om projektet är indelat i delprojekt (work package = WP) anges namn på de WP som finns i projektet nedan. WP-tillhörighet registreras sedan för kostnader i blad 5-8. Rapport per WP finns i blad 11.</t>
  </si>
  <si>
    <t>EU INTERREG - Interreg har flera delprogram med i viss mån varierande regler, att ta del av program- och utlysningsspecifik information är alltså extra viktigt i detta fall. En vanlig variant av grundförutsättningar är: Fullkostnadsfinansiär: NEJ, OH-finansiering (%): 15%, OH-finansiering (bas): Lön. Oftast även ett krav på medfinansiering av direkta kostnader, t.ex. 25% av totalen. Detta regleras med kolumnen Medfinansieringsandel (kolumn E) i blad 5-8, ange 25% i kolumnrubriken. Om projekt beviljas måste alltid 100% redovisas i SLU:s projektredovisning, och rapporteras till finansiären, för att kunna få ut de 75% som bidraget utgörs av.</t>
  </si>
  <si>
    <r>
      <t xml:space="preserve">Informationstext nedan styrs av finansiärsval i cell C10 ovan. Informationen avser finansiärens vanligaste regler. </t>
    </r>
    <r>
      <rPr>
        <b/>
        <sz val="10"/>
        <rFont val="Arial"/>
        <family val="2"/>
      </rPr>
      <t>Läs alltid utlysningstexten,</t>
    </r>
    <r>
      <rPr>
        <sz val="10"/>
        <rFont val="Arial"/>
        <family val="2"/>
      </rPr>
      <t xml:space="preserve"> </t>
    </r>
    <r>
      <rPr>
        <b/>
        <sz val="10"/>
        <rFont val="Arial"/>
        <family val="2"/>
      </rPr>
      <t>och finansiärens eventuella generella dokument om godkända kostnader och krav på medfinansiering</t>
    </r>
    <r>
      <rPr>
        <sz val="10"/>
        <rFont val="Arial"/>
        <family val="2"/>
      </rPr>
      <t>, för full information. Angående driftskostnader är det alltid bra att först kontrollera om utlysningen har något specifikt krav på indelning av driftskostnader, för att sedan anpassa registreringen i blad 6 till den indelningen.</t>
    </r>
  </si>
  <si>
    <t>NATURVÅRDSVERKET - Fullkostnadsfinansiär: JA.  I blad 13 är personalkostnaderna strukturerade som Naturvårdsverket oftast vill ha dem i Prismas budgetformulär.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</si>
  <si>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NEJ, OH-finansiering (%): 25%, OH-finansiering (bas): Lön+Drift.</t>
  </si>
  <si>
    <t>EU RAMPROGRAM - Fullkostnadsfinansiär: NEJ, OH-finansiering (%): 25%, OH-finansiering (bas): Lön+Drift+Utrustning+Lokal. Normalt inget krav på medfinansiering av direkta kostnader. Driftskostnader (blad 6) i form av viss typ av köpta tjänster (sub-contracting) får inte ingå i basen för OH-finasiering, detta regleras genom att välja NEJ i kolumn F (blad 6) för dessa kostnader. Frivillig medfinansiering av direkta kostnader som tas upp i budget till finansiären ska tas med i kalkylen. Medfinansieringsandel regleras i kolumn E i blad 5-8. Om projektet beviljas är det viktigt att medfinansieringen finns med i SLU:s projektredovisning, för att också kunna tas upp i ekonomisk rapport till finansiären.</t>
  </si>
  <si>
    <t>SSF STIFTELSEN STRATEGISK FORSKNING - Fullkostnadsfinansiär: NEJ, OH-finansiering (%): 35%, OH-finansiering (bas): Lön+Drift. Driftskostnader (blad 6) i form av konsulttjänster får inte ingå i basen för OH-finasiering, detta regleras genom att välja NEJ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</si>
  <si>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FORMAS - Fullkostnadsfinansiär: JA. Löneökningar tillåtna enbart i doktorandstege. Övriga löneökningar kalkyleras som medfinansiering genom att ange en viss (liten) medfinansieringsandel i kolumn E blad 5. Har ofta begränsning av hur mycket bidrag som får användas till utrustning (blad 7), normalt max 500 tkr. I blad 13 är personalkostnaderna strukturerade som Formas oftast vill ha dem i Prismas budgetformulär. Frivillig (eller i vissa fall krävd av Formas) medfinansiering av direkta kostnader som tas upp i budget till finansiären ska tas med i kalkylen.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</si>
  <si>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VETENSKAPSRÅDET (VR) - Fullkostnadsfinansiär: JA. I blad 13 är personalkostnaderna strukturerade som VR oftast vill ha dem i Prismas budgetformulär. Frivillig (eller i vissa fall krävd av VR) medfinansiering av direkta kostnader som tas upp i budget till finansiären ska tas med i kalkylen.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</si>
  <si>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MISTRA -  Fullkostnadsfinansiär: NEJ, OH-finansiering (%): enligt uträkning i blad 5, OH-finansiering (bas): Lön. Tillämpar OH-finansiering (till indirekta och lokalpåslag) som fast belopp per år och heltidsekvivalent (HTE), stöd för att räkna om fast belopp till procentsats på lön finns i blad 5.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</si>
  <si>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 xml:space="preserve">Medfinansieringsbehov totalt: </t>
  </si>
  <si>
    <t xml:space="preserve">Medfinansieringsbehov i genomsnitt per år: </t>
  </si>
  <si>
    <t xml:space="preserve">Medfinansieringsbehov 1/3 av totalt: </t>
  </si>
  <si>
    <r>
      <t xml:space="preserve">I blad 9-11 kan </t>
    </r>
    <r>
      <rPr>
        <b/>
        <sz val="9"/>
        <rFont val="Arial"/>
        <family val="2"/>
      </rPr>
      <t>kalkylkommentarer</t>
    </r>
    <r>
      <rPr>
        <sz val="9"/>
        <rFont val="Arial"/>
        <family val="2"/>
      </rPr>
      <t xml:space="preserve"> registreras. I blad 10 finns även utrymme för att ange </t>
    </r>
    <r>
      <rPr>
        <b/>
        <sz val="9"/>
        <rFont val="Arial"/>
        <family val="2"/>
      </rPr>
      <t>medfiansieringskällor</t>
    </r>
    <r>
      <rPr>
        <sz val="9"/>
        <rFont val="Arial"/>
        <family val="2"/>
      </rPr>
      <t xml:space="preserve"> för respektive institution/partner.</t>
    </r>
  </si>
  <si>
    <r>
      <t xml:space="preserve">Förutom detta blad </t>
    </r>
    <r>
      <rPr>
        <i/>
        <sz val="9"/>
        <rFont val="Arial"/>
        <family val="2"/>
      </rPr>
      <t xml:space="preserve">Instruktion </t>
    </r>
    <r>
      <rPr>
        <sz val="9"/>
        <rFont val="Arial"/>
        <family val="2"/>
      </rPr>
      <t xml:space="preserve">består kalkylen av 12 blad, </t>
    </r>
    <r>
      <rPr>
        <b/>
        <sz val="9"/>
        <rFont val="Arial"/>
        <family val="2"/>
      </rPr>
      <t>7 registreringsblad</t>
    </r>
    <r>
      <rPr>
        <sz val="9"/>
        <rFont val="Arial"/>
        <family val="2"/>
      </rPr>
      <t xml:space="preserve"> och </t>
    </r>
    <r>
      <rPr>
        <b/>
        <sz val="9"/>
        <rFont val="Arial"/>
        <family val="2"/>
      </rPr>
      <t>5 rapportblad</t>
    </r>
    <r>
      <rPr>
        <sz val="9"/>
        <rFont val="Arial"/>
        <family val="2"/>
      </rPr>
      <t>:</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</si>
  <si>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NEJ, OH-finansiering (%): 25%, OH-finansiering (bas): Lön+Drift, LKP-begränsning (%): 50%. 25% OH-finansiering är ingen schablon hos stiftelserna, de fattar beslut om finansiering till indirekta kostnader och lokalpåslag i varje enskilt fall. SLU:s erfarenhet av beviljade projekt är att 25% på lön+drift är det Wallenberg maximalt beviljar, därför rekommenderar SLU att använda 25% i ansökan. Den precisering av indirekta kostnader som Wallenberg efterfrågar finns i blad 12. Normalt inget krav på medfinansiering av direkta kostnader. Frivillig medfinansiering av direkta kostnader som tas upp i budget till finansiären ska tas med i kalkylen. Medfinansieringsandel regleras i kolumn E i blad 5-8. Om projektet beviljas är det viktigt att medfinansieringen finns med i SLU:s projektredovisning, för att också kunna tas upp i ekonomisk rapport till finansiären.</t>
    </r>
  </si>
  <si>
    <t xml:space="preserve">Projektledare: </t>
  </si>
  <si>
    <t xml:space="preserve">Projektledande institution: </t>
  </si>
  <si>
    <t>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</si>
  <si>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r>
      <t>Lön i bidrag inklusive finansiärs LKP och löneökning</t>
    </r>
    <r>
      <rPr>
        <b/>
        <sz val="9"/>
        <color rgb="FFFF0000"/>
        <rFont val="Arial"/>
        <family val="2"/>
      </rPr>
      <t xml:space="preserve"> </t>
    </r>
    <r>
      <rPr>
        <sz val="9"/>
        <color rgb="FFFF0000"/>
        <rFont val="Arial"/>
        <family val="2"/>
      </rPr>
      <t>(relevant om finansiär accepterar lägre LKP än sökandes faktiska LKP - cell C16 i blad 2)</t>
    </r>
  </si>
  <si>
    <t>Extern part (inte SLU) - namn (fr.o.m. rad 67)</t>
  </si>
  <si>
    <t xml:space="preserve"> 12. INDIREKTA KOSTNADER</t>
  </si>
  <si>
    <t>Lön i medfinansiering, belopp</t>
  </si>
  <si>
    <t>säger att projektledaren, med stöd av ekonom vid institutionen, ska göra en budget i denna projektkalkyl i två faser av externfinansieringsprocessen:</t>
  </si>
  <si>
    <t>+/- vid rad 13 visar/döljer HTE</t>
  </si>
  <si>
    <t>+/- vid rad 17 visar/döljer timkalkylering</t>
  </si>
  <si>
    <t>Inte SLU Koordinator</t>
  </si>
  <si>
    <t>Inte SLU Partner 2</t>
  </si>
  <si>
    <t>Inte SLU Partner 3</t>
  </si>
  <si>
    <t>Inte SLU Partner 4</t>
  </si>
  <si>
    <t>Inte SLU Partner 5</t>
  </si>
  <si>
    <t>Inte SLU Partner 6</t>
  </si>
  <si>
    <t>Inte SLU Partner 7</t>
  </si>
  <si>
    <t>Inte SLU Partner 8</t>
  </si>
  <si>
    <t>Inte SLU Partner 9</t>
  </si>
  <si>
    <t>Inte SLU Partner 10</t>
  </si>
  <si>
    <t>Inte SLU Partner 11</t>
  </si>
  <si>
    <t>Inte SLU Partner 12</t>
  </si>
  <si>
    <t>Inte SLU Partner 13</t>
  </si>
  <si>
    <t>Inte SLU Partner 14</t>
  </si>
  <si>
    <t>Inte SLU Partner 15</t>
  </si>
  <si>
    <t>Inte SLU Partner 16</t>
  </si>
  <si>
    <t>Inte SLU Partner 17</t>
  </si>
  <si>
    <t>Inte SLU Partner 18</t>
  </si>
  <si>
    <t>Inte SLU Partner 19</t>
  </si>
  <si>
    <t>Inte SLU Partner 20</t>
  </si>
  <si>
    <t>Inte SLU Partner 21</t>
  </si>
  <si>
    <t>Inte SLU Partner 22</t>
  </si>
  <si>
    <t>Inte SLU Partner 23</t>
  </si>
  <si>
    <t>Inte SLU Partner 24</t>
  </si>
  <si>
    <t>Inte SLU Partner 25</t>
  </si>
  <si>
    <t>Inte SLU Partner 26</t>
  </si>
  <si>
    <t>Inte SLU Partner 27</t>
  </si>
  <si>
    <t>Inte SLU Partner 28</t>
  </si>
  <si>
    <t>Inte SLU Partner 29</t>
  </si>
  <si>
    <t>Inte SLU Partner 30</t>
  </si>
  <si>
    <t>I blad 2-4 registreras generell information om projektet, finansiären, partners och delprojekt (WP = Work Package). I blad 5-8 registreras projektets kostnader. Ett blad per kostnadsslag.</t>
  </si>
  <si>
    <r>
      <t xml:space="preserve">Blad 5-8 har en </t>
    </r>
    <r>
      <rPr>
        <b/>
        <sz val="9"/>
        <rFont val="Arial"/>
        <family val="2"/>
      </rPr>
      <t>WP-kolumn</t>
    </r>
    <r>
      <rPr>
        <sz val="9"/>
        <rFont val="Arial"/>
        <family val="2"/>
      </rPr>
      <t xml:space="preserve"> (kolumn D) där kostnaderna kan ges tillhörighet till olika WP. Dessa blad har också kolumnen </t>
    </r>
    <r>
      <rPr>
        <b/>
        <sz val="9"/>
        <rFont val="Arial"/>
        <family val="2"/>
      </rPr>
      <t xml:space="preserve">Medfinansieringsandel </t>
    </r>
    <r>
      <rPr>
        <sz val="9"/>
        <rFont val="Arial"/>
        <family val="2"/>
      </rPr>
      <t>(kolumn E)</t>
    </r>
    <r>
      <rPr>
        <b/>
        <sz val="9"/>
        <rFont val="Arial"/>
        <family val="2"/>
      </rPr>
      <t xml:space="preserve"> </t>
    </r>
    <r>
      <rPr>
        <sz val="9"/>
        <rFont val="Arial"/>
        <family val="2"/>
      </rPr>
      <t>för att kunna separera direkta kostnader (förutom lokalpåslag) som täcks av finansiären från kostnader som medfinansieras.</t>
    </r>
  </si>
  <si>
    <r>
      <t>Blad 6 har kolumnen</t>
    </r>
    <r>
      <rPr>
        <b/>
        <sz val="9"/>
        <rFont val="Arial"/>
        <family val="2"/>
      </rPr>
      <t xml:space="preserve"> Ingår i bas för OH-finansiering </t>
    </r>
    <r>
      <rPr>
        <sz val="9"/>
        <rFont val="Arial"/>
        <family val="2"/>
      </rPr>
      <t>(kolumn F). Vissa finansiärer som i grunden inkluderar drift i sin bas för OH-finansiering undantar specifika driftskostnader från basen, t.ex. konsulttjänster hos SSF.</t>
    </r>
  </si>
  <si>
    <t>Löne-ökning</t>
  </si>
  <si>
    <t>månads-lön</t>
  </si>
  <si>
    <t>Löneökning (%)</t>
  </si>
  <si>
    <t>På alla löner i detta blad läggs LKP, påslag för indirekta kostnader, lokalpåslag och löneökning baserat på val av I/P i kolumn B och på värden i blad 3.</t>
  </si>
  <si>
    <r>
      <t xml:space="preserve">Som stöd för att </t>
    </r>
    <r>
      <rPr>
        <b/>
        <sz val="9"/>
        <rFont val="Arial"/>
        <family val="2"/>
      </rPr>
      <t>kalkylera med timmar</t>
    </r>
    <r>
      <rPr>
        <sz val="9"/>
        <rFont val="Arial"/>
        <family val="2"/>
      </rPr>
      <t xml:space="preserve"> i projektet ges en omräkning av antal timmar till antal månader. Omräkningen baseras på antal årsarbetstimmar, vilket kan variera mellan finansiärer och mellan institutioner. T.ex. använder EU ofta 1 720 tim/år. Registrera årsarbetstimmar i cell C14 och antal timmar i projektet i cell C15, då ges antal månader i projektet i cell C16.</t>
    </r>
  </si>
  <si>
    <r>
      <t>På alla löner (förutom medfinansierade) i detta blad läggs den procentsats för OH-finansiering som har registrerats i cell C13 i blad 2. Vissa finansiärer (t.ex. Mistra) anger sin tillåtna täckning av OH-kostnader (indirekta och lokalpåslag) i ett fast belopp per heltids-ekvivalent (</t>
    </r>
    <r>
      <rPr>
        <b/>
        <sz val="9"/>
        <rFont val="Arial"/>
        <family val="2"/>
      </rPr>
      <t>HTE</t>
    </r>
    <r>
      <rPr>
        <sz val="9"/>
        <rFont val="Arial"/>
        <family val="2"/>
      </rPr>
      <t>). Om kalkylen avser en sådan finansiär ska först all lön registreras i detta blad, registrera sedan finansiärens fasta belopp i cell C10. Procent att registrera i cell C13 i blad 2 ges då i cell C11. I blad 2 cell C15 ska OH-bas Lön vara registrerat.</t>
    </r>
  </si>
  <si>
    <t>Påslag för indirekta kostnader och lokalpåslag läggs på kostnader i detta blad baserat på val av I/P i kolumn B och på värden i blad 3. Påslag för indirekta kostnader och lokalpåslag på driftskostnader gäller enbart eventuella externa parter, INTE SLU.</t>
  </si>
  <si>
    <t>Om fullkostnadsfinansiär är NEJ (cell C13 i blad 2) och bas för OH-finansiering är Lön+Drift eller Lön+Drift+Utrustning+Lokal (cell C15 i blad 2), läggs den procentsats för OH-finansiering som har registrerats i cell C14 i blad 2, på alla kostnader i detta blad (förutom medfinansierade). Trots basen Lön+Drift eller Lön+Drift+Utrustning+Lokal kan finansiären undanta vissa driftskostnader som inte får ingå i basen, välj NEJ i koumn F nedan för en sådan driftskostnad (t.ex. konsulttjänster hos SSF).</t>
  </si>
  <si>
    <t>Ingår i bas för OH-fi-nansiering</t>
  </si>
  <si>
    <r>
      <t>Här finns SLU-institutionernas procentsatser för indirekta kostnader, lokalpåslag och LKP</t>
    </r>
    <r>
      <rPr>
        <sz val="9"/>
        <rFont val="Arial"/>
        <family val="2"/>
      </rPr>
      <t>. Här registreras löneökning för SLU-institutioner samt namn och alla påslag för övriga parter. Procentsatser i detta blad används per automatik i blad 5 och 6 baserat på val av Institution / Partner (I/P) i dessa blads kolumn B. Rapport per partner finns i blad 10.</t>
    </r>
    <r>
      <rPr>
        <b/>
        <sz val="9"/>
        <rFont val="Arial"/>
        <family val="2"/>
      </rPr>
      <t xml:space="preserve"> Påslag för indirekt och lokal är enbart på lön för SLU:s institutioner. Hos andra lärosäten kan påslaget vara på lön ELLER på lön+drift.</t>
    </r>
  </si>
  <si>
    <t>Här visas projektets totala kostnader i valuta vald i blad 2 cell C17. Om jämförelsevaluta och valutakurs har registrerats i blad 2, cell C18 respektive C19, visas kostnaderna även i jämförelsevalutan (scrolla ner). Rapport per partner finns i blad 10, och rapport per delprojekt (WP = Work Package) i blad 11.</t>
  </si>
  <si>
    <t>Här visas kostnader per institution/partner (I/P). I/P som har belopp i kolumnen "Full kostnad" ingår i aktuell kalkyl.  I/P-namn i kolumnn B är länk till partnerns kostnadssammanställning nedan, där också medfinansieringskällor och kommentarer kan registreras. Namn på externa parter registreras i blad 3.</t>
  </si>
  <si>
    <t>Här visas projektets fulla indirekta kostnader. Naturvårdsverket och Wallenberg är de finansiärer som efterfrågar precisering av indirekta kostnader enligt nedan.</t>
  </si>
  <si>
    <t xml:space="preserve">Inte SLU Partner 4 </t>
  </si>
  <si>
    <t>Medfinansiering</t>
  </si>
  <si>
    <t>Person-månader</t>
  </si>
  <si>
    <t>Totalt</t>
  </si>
  <si>
    <t>Per år</t>
  </si>
  <si>
    <t>Person-</t>
  </si>
  <si>
    <t>månader</t>
  </si>
  <si>
    <r>
      <t xml:space="preserve">Medfinan-sierings-andel (%) </t>
    </r>
    <r>
      <rPr>
        <sz val="9"/>
        <rFont val="Arial"/>
        <family val="2"/>
      </rPr>
      <t>cell E23 styr alla</t>
    </r>
  </si>
  <si>
    <r>
      <t>Medfinan-sierings-andel (%)</t>
    </r>
    <r>
      <rPr>
        <sz val="9"/>
        <rFont val="Arial"/>
        <family val="2"/>
      </rPr>
      <t xml:space="preserve"> cell E16 styr alla</t>
    </r>
  </si>
  <si>
    <r>
      <t>Medfinan-sierings-andel (%)</t>
    </r>
    <r>
      <rPr>
        <sz val="9"/>
        <rFont val="Arial"/>
        <family val="2"/>
      </rPr>
      <t xml:space="preserve"> cell E15 styr alla</t>
    </r>
  </si>
  <si>
    <t>Människa och samhälle</t>
  </si>
  <si>
    <t>SLU KST</t>
  </si>
  <si>
    <t>Universitetsadministrationen</t>
  </si>
  <si>
    <t xml:space="preserve">Personmånader </t>
  </si>
  <si>
    <t>Om basen för OH-finansiering är Lön+Drift+Utrustning+Lokal i cell C15 i blad 2, läggs den procentsats för OH-finansiering som har registrerats i cell C14 i blad 2, på alla kostnader i detta blad, förutom lokalpåslag och medfinansierade andra lokalkostnader.</t>
  </si>
  <si>
    <t>Här visas kostnader per delprojekt (WP=work package). WP som har belopp i kolumnen "Full kostnad" ingår i aktuell kalkyl. WP-nummer i kolumnn B är länk till WP-kostnadssammanställning nedan. WP-namn registreras i blad 4.</t>
  </si>
  <si>
    <t>Lön i bidrag inklusive LKP</t>
  </si>
  <si>
    <t>Aktivitets-</t>
  </si>
  <si>
    <t>Annan kostnad</t>
  </si>
  <si>
    <t xml:space="preserve">Lön inklusive LKP </t>
  </si>
  <si>
    <t xml:space="preserve">Drift </t>
  </si>
  <si>
    <t xml:space="preserve">Utrustning </t>
  </si>
  <si>
    <t xml:space="preserve">Lokal </t>
  </si>
  <si>
    <t xml:space="preserve">Indirekta </t>
  </si>
  <si>
    <t xml:space="preserve">Total </t>
  </si>
  <si>
    <r>
      <t xml:space="preserve">är ett ansökningssystem som används av Formas, Forte, Naturvårdverket, Rymdstyrelsen och Vetenskapsrådet. I många av Prismas utlysningar har budgetformuläret den struktur för registrering av personalkostnader som visas nedan. </t>
    </r>
    <r>
      <rPr>
        <b/>
        <sz val="9"/>
        <rFont val="Arial"/>
        <family val="2"/>
      </rPr>
      <t>Aktivitetsgrad totalt (%)</t>
    </r>
    <r>
      <rPr>
        <sz val="9"/>
        <rFont val="Arial"/>
        <family val="2"/>
      </rPr>
      <t xml:space="preserve"> är kvoten: (personens antal månader totalt i projektet i blad 5) / (antal månader totalt från startdatum till slutdatum i blad 2). </t>
    </r>
    <r>
      <rPr>
        <b/>
        <sz val="9"/>
        <rFont val="Arial"/>
        <family val="2"/>
      </rPr>
      <t>Lön i bidrag (%)</t>
    </r>
    <r>
      <rPr>
        <sz val="9"/>
        <rFont val="Arial"/>
        <family val="2"/>
      </rPr>
      <t xml:space="preserve">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t>
    </r>
    <r>
      <rPr>
        <b/>
        <sz val="9"/>
        <rFont val="Arial"/>
        <family val="2"/>
      </rPr>
      <t>Annan kostnad</t>
    </r>
    <r>
      <rPr>
        <sz val="9"/>
        <rFont val="Arial"/>
        <family val="2"/>
      </rPr>
      <t xml:space="preserve"> i Prisma-formuläret.</t>
    </r>
  </si>
  <si>
    <t xml:space="preserve"> 3. PARTNER &amp; PÅSLAG 2021</t>
  </si>
  <si>
    <r>
      <t xml:space="preserve">celler är avsedda för registrering. </t>
    </r>
    <r>
      <rPr>
        <b/>
        <sz val="9"/>
        <rFont val="Arial"/>
        <family val="2"/>
      </rPr>
      <t>Registrering i andra celler kräver kunskap om hur kalkylen är konstruerad.</t>
    </r>
  </si>
  <si>
    <r>
      <rPr>
        <i/>
        <sz val="9"/>
        <rFont val="Arial"/>
        <family val="2"/>
      </rPr>
      <t xml:space="preserve">Att kalkylera full kostnad att inkludera i ansökan eller kontrakt, </t>
    </r>
    <r>
      <rPr>
        <sz val="9"/>
        <rFont val="Arial"/>
        <family val="2"/>
      </rPr>
      <t>gäller finansiärer med obligatorisk fullkostnadsfinansiering enligt</t>
    </r>
  </si>
  <si>
    <t>Blad 9-11 har kostnadssammanställning totalt (9), per partner (10) och per WP (11). Per partner i blad 10 inkluderar per institution och per fakultet på SLU. Blad 12 har precisering av projektts indirekta kostnader. Blad 13 är en anpassning till hur budgetformuläret oftast ser ut i ansökningssystemet Prisma.</t>
  </si>
  <si>
    <t xml:space="preserve">Om basen OH-basen är Lön+Drift+Utrustning+Lokal i cell C15 i blad 2, läggs den procent för OH-finansiering som har registrerats i cell C14 i blad 2, på alla kostnader i detta blad (utom medfinansierade). </t>
  </si>
  <si>
    <t>Extern part (inte SLU) - namnge fr.o.m. rad 58</t>
  </si>
  <si>
    <t>Välj institution - extern institution måste först namnges i blad 3 fr.o.m. rad 58</t>
  </si>
  <si>
    <t>projektkalkyl@slu.se 2021-01-07</t>
  </si>
  <si>
    <r>
      <t xml:space="preserve">Institution / Partner (I/P) - </t>
    </r>
    <r>
      <rPr>
        <sz val="9"/>
        <rFont val="Arial"/>
        <family val="2"/>
      </rPr>
      <t>Välj först projektledande I/P i blad 2 cell C9</t>
    </r>
  </si>
  <si>
    <r>
      <t>Institution / Partner (I/P) -</t>
    </r>
    <r>
      <rPr>
        <sz val="9"/>
        <rFont val="Arial"/>
        <family val="2"/>
      </rPr>
      <t xml:space="preserve"> Välj först projektledande I/P i blad 2 cell C9</t>
    </r>
  </si>
  <si>
    <t>Pelle</t>
  </si>
  <si>
    <t>Forskningsgrunkor</t>
  </si>
  <si>
    <t>Hitta den oförklariga faktorn i matrix</t>
  </si>
  <si>
    <t>Den allmänna standardnormala utlysningen</t>
  </si>
  <si>
    <t>SEK</t>
  </si>
  <si>
    <t>slu.huv.2021.4.1-#</t>
  </si>
  <si>
    <t>Stina</t>
  </si>
  <si>
    <t>Försökskostnader</t>
  </si>
  <si>
    <t>Analys A</t>
  </si>
  <si>
    <t>Osv +</t>
  </si>
  <si>
    <t>Liten snabbguide</t>
  </si>
  <si>
    <t>Grunddata</t>
  </si>
  <si>
    <t>Fyll i uppgifter om projektnamn, projektledare, projektperiod, finansär, fullkostnadsfinansiär?</t>
  </si>
  <si>
    <t>Parter</t>
  </si>
  <si>
    <t>Lägg till de personer, eller personalkategorier, som ska ingå.</t>
  </si>
  <si>
    <t>Ange vilken institution personen tillhör.</t>
  </si>
  <si>
    <t>För doktorander läggs en rad per doktorand år med lön enligt doktorandstegen (räkna upp för revisioner)</t>
  </si>
  <si>
    <t>Vid medfinansiering: Förslag att lägga en rad för sökta medel (medfinansiering 0 %)</t>
  </si>
  <si>
    <t>och en rad för medfinansieringen (medfinansiering 100 %), alternativt en rad och laborera med %-sats.</t>
  </si>
  <si>
    <t>Kostnader enligt underlag från Lövsta, Analyslaboratorie, FTL osv.</t>
  </si>
  <si>
    <t>Tänk på eventuella gemensamma satsningar/investeringar</t>
  </si>
  <si>
    <t>Kostnader för utrustning.</t>
  </si>
  <si>
    <t>För utrustning till lägre belopp (under 20 000 kr) lägg livslängd = 1</t>
  </si>
  <si>
    <t>Lägg aldrig längre livslängd än projektet för projektspecifik utrustning.</t>
  </si>
  <si>
    <t>Sammanställning av total budget per kostnadslag och år.</t>
  </si>
  <si>
    <t>Sammanställning av budget per part (lång lista då alla tänkbara parter ingår…)</t>
  </si>
  <si>
    <t>Prisma</t>
  </si>
  <si>
    <t>Sammanställning av personalkostnader som det söks medel för per person.</t>
  </si>
  <si>
    <t>Sammanställning medfinansiering (Annan kostnad)</t>
  </si>
  <si>
    <t>Projektkalkyl | Medarbetarwebben (slu.se)</t>
  </si>
  <si>
    <t xml:space="preserve">Länk till fullkostnadskalkylen </t>
  </si>
  <si>
    <r>
      <t xml:space="preserve">För projetkansökningar där </t>
    </r>
    <r>
      <rPr>
        <u/>
        <sz val="10"/>
        <rFont val="Arial"/>
        <family val="2"/>
      </rPr>
      <t>endast HUV</t>
    </r>
    <r>
      <rPr>
        <sz val="10"/>
        <rFont val="Arial"/>
      </rPr>
      <t xml:space="preserve"> ingår kan den förenklade kalkylen användas.</t>
    </r>
  </si>
  <si>
    <t>Doktorandstegen | Medarbetarwebben (slu.se)</t>
  </si>
  <si>
    <t>Lägg till eventuella externa parter (utanför SLU) och deras LKP samt indirekta kostnader (OH/Lokaler)</t>
  </si>
  <si>
    <t>Används om projektet har tydliga WP:n - redovisas oftast inte budgetmässigt till finansiär i ansökan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</si>
</sst>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
    <numFmt numFmtId="166" formatCode="yyyy/mm/dd;@"/>
    <numFmt numFmtId="167" formatCode="0.0000"/>
    <numFmt numFmtId="168" formatCode="0.0"/>
    <numFmt numFmtId="169" formatCode="0.0000000"/>
  </numFmts>
  <fonts count="33" x14ac:knownFonts="1">
    <font>
      <sz val="10"/>
      <name val="Arial"/>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rgb="FFFF0000"/>
      <name val="Arial"/>
      <family val="2"/>
    </font>
    <font>
      <b/>
      <sz val="10"/>
      <color theme="0"/>
      <name val="Arial"/>
      <family val="2"/>
    </font>
    <font>
      <sz val="10"/>
      <color theme="0"/>
      <name val="Arial"/>
      <family val="2"/>
    </font>
    <font>
      <b/>
      <sz val="11"/>
      <color rgb="FFFF000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i/>
      <sz val="9"/>
      <color theme="3"/>
      <name val="Arial"/>
      <family val="2"/>
    </font>
    <font>
      <b/>
      <sz val="10"/>
      <color rgb="FF002060"/>
      <name val="Arial"/>
      <family val="2"/>
    </font>
    <font>
      <sz val="10"/>
      <color rgb="FFFF0000"/>
      <name val="Arial"/>
      <family val="2"/>
    </font>
    <font>
      <sz val="9"/>
      <color theme="7" tint="0.79998168889431442"/>
      <name val="Arial"/>
      <family val="2"/>
    </font>
    <font>
      <u/>
      <sz val="9"/>
      <color theme="3"/>
      <name val="Arial"/>
      <family val="2"/>
    </font>
    <font>
      <i/>
      <u/>
      <sz val="9"/>
      <color theme="3"/>
      <name val="Arial"/>
      <family val="2"/>
    </font>
    <font>
      <u/>
      <sz val="10"/>
      <color rgb="FF002060"/>
      <name val="Arial"/>
      <family val="2"/>
    </font>
    <font>
      <u/>
      <sz val="10"/>
      <color theme="3"/>
      <name val="Arial"/>
      <family val="2"/>
    </font>
    <font>
      <u/>
      <sz val="1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0070C0"/>
        <bgColor indexed="64"/>
      </patternFill>
    </fill>
    <fill>
      <patternFill patternType="solid">
        <fgColor rgb="FFFFFFA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s>
  <borders count="20">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838">
    <xf numFmtId="0" fontId="0" fillId="0" borderId="0" xfId="0"/>
    <xf numFmtId="0" fontId="1" fillId="0" borderId="0" xfId="3" applyFont="1" applyProtection="1"/>
    <xf numFmtId="0" fontId="2" fillId="0" borderId="0" xfId="3" applyFont="1" applyProtection="1"/>
    <xf numFmtId="0" fontId="1" fillId="0" borderId="0" xfId="3" applyProtection="1"/>
    <xf numFmtId="3" fontId="1" fillId="0" borderId="0" xfId="3" applyNumberFormat="1" applyProtection="1"/>
    <xf numFmtId="0" fontId="7" fillId="0" borderId="0" xfId="3" applyFont="1" applyAlignment="1" applyProtection="1">
      <alignment horizontal="right"/>
    </xf>
    <xf numFmtId="0" fontId="3" fillId="0" borderId="0" xfId="3" applyFont="1" applyProtection="1"/>
    <xf numFmtId="0" fontId="1" fillId="0" borderId="0" xfId="3" applyFont="1" applyFill="1" applyAlignment="1" applyProtection="1">
      <alignment horizontal="center" vertical="center"/>
    </xf>
    <xf numFmtId="0" fontId="6" fillId="0" borderId="0" xfId="3" applyFont="1" applyProtection="1"/>
    <xf numFmtId="0" fontId="8" fillId="0" borderId="0" xfId="1" applyAlignment="1" applyProtection="1">
      <alignment horizontal="right"/>
    </xf>
    <xf numFmtId="49" fontId="2" fillId="0" borderId="0" xfId="3" applyNumberFormat="1" applyFont="1" applyProtection="1"/>
    <xf numFmtId="0" fontId="9" fillId="0" borderId="0" xfId="3" applyFont="1" applyAlignment="1" applyProtection="1">
      <alignment horizontal="right"/>
    </xf>
    <xf numFmtId="0" fontId="1" fillId="0" borderId="0" xfId="3" applyFont="1" applyFill="1" applyBorder="1" applyProtection="1"/>
    <xf numFmtId="0" fontId="7" fillId="0" borderId="0" xfId="3" applyFont="1" applyFill="1" applyBorder="1" applyAlignment="1" applyProtection="1">
      <alignment horizontal="right"/>
    </xf>
    <xf numFmtId="0" fontId="1"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1" fillId="0" borderId="0" xfId="0" applyFont="1" applyFill="1" applyAlignment="1" applyProtection="1">
      <alignment horizontal="left" vertical="top" wrapText="1"/>
    </xf>
    <xf numFmtId="0" fontId="0" fillId="0" borderId="0" xfId="0" applyFill="1" applyAlignment="1" applyProtection="1">
      <alignment wrapText="1"/>
    </xf>
    <xf numFmtId="0" fontId="2" fillId="0" borderId="0" xfId="3" applyFont="1" applyFill="1" applyBorder="1" applyProtection="1"/>
    <xf numFmtId="0" fontId="9" fillId="0" borderId="0" xfId="0" applyFont="1" applyBorder="1" applyAlignment="1">
      <alignment horizontal="center"/>
    </xf>
    <xf numFmtId="0" fontId="1" fillId="0" borderId="0" xfId="0" applyFont="1" applyFill="1" applyBorder="1" applyAlignment="1" applyProtection="1"/>
    <xf numFmtId="0" fontId="0" fillId="0" borderId="0" xfId="0" applyFill="1" applyBorder="1" applyAlignment="1" applyProtection="1"/>
    <xf numFmtId="0" fontId="1" fillId="0" borderId="0" xfId="3" applyFont="1" applyFill="1" applyBorder="1" applyAlignment="1" applyProtection="1">
      <alignment vertical="top"/>
    </xf>
    <xf numFmtId="0" fontId="1" fillId="0" borderId="0" xfId="3" applyFill="1" applyProtection="1"/>
    <xf numFmtId="0" fontId="2" fillId="0" borderId="0" xfId="3" applyFont="1" applyAlignment="1" applyProtection="1">
      <alignment horizontal="left"/>
    </xf>
    <xf numFmtId="0" fontId="1" fillId="0" borderId="0" xfId="3" applyAlignment="1" applyProtection="1">
      <alignment horizontal="right"/>
    </xf>
    <xf numFmtId="3" fontId="1" fillId="0" borderId="0" xfId="3" applyNumberFormat="1" applyFill="1" applyBorder="1" applyProtection="1"/>
    <xf numFmtId="0" fontId="0" fillId="0" borderId="0" xfId="0" applyAlignment="1">
      <alignment horizontal="right" vertical="center"/>
    </xf>
    <xf numFmtId="0" fontId="1" fillId="0" borderId="0" xfId="0" applyFont="1" applyAlignment="1">
      <alignment horizontal="right" vertical="center"/>
    </xf>
    <xf numFmtId="0" fontId="14" fillId="0" borderId="0" xfId="0" applyFont="1" applyFill="1" applyAlignment="1">
      <alignment vertical="center"/>
    </xf>
    <xf numFmtId="0" fontId="1" fillId="0" borderId="0" xfId="0" applyFont="1" applyFill="1" applyAlignment="1" applyProtection="1">
      <alignment horizontal="left" vertical="top"/>
    </xf>
    <xf numFmtId="0" fontId="15" fillId="0" borderId="0" xfId="0" applyFont="1"/>
    <xf numFmtId="49" fontId="1" fillId="0" borderId="0" xfId="3" applyNumberFormat="1" applyFont="1" applyFill="1" applyBorder="1" applyAlignment="1" applyProtection="1"/>
    <xf numFmtId="10" fontId="9" fillId="5" borderId="13" xfId="0" applyNumberFormat="1" applyFont="1" applyFill="1" applyBorder="1" applyProtection="1">
      <protection locked="0"/>
    </xf>
    <xf numFmtId="0" fontId="0" fillId="0" borderId="0" xfId="0" applyProtection="1"/>
    <xf numFmtId="0" fontId="4"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9" fillId="0" borderId="13" xfId="0" applyNumberFormat="1" applyFont="1" applyFill="1" applyBorder="1"/>
    <xf numFmtId="0" fontId="9" fillId="0" borderId="0" xfId="0" applyFont="1"/>
    <xf numFmtId="10" fontId="9" fillId="5" borderId="10" xfId="0" applyNumberFormat="1" applyFont="1" applyFill="1" applyBorder="1" applyAlignment="1" applyProtection="1">
      <alignment horizontal="right"/>
      <protection locked="0"/>
    </xf>
    <xf numFmtId="0" fontId="12" fillId="0" borderId="0" xfId="3" applyFont="1" applyAlignment="1" applyProtection="1">
      <alignment horizontal="left"/>
    </xf>
    <xf numFmtId="0" fontId="9" fillId="5" borderId="13" xfId="0" applyFont="1" applyFill="1" applyBorder="1" applyProtection="1">
      <protection locked="0"/>
    </xf>
    <xf numFmtId="0" fontId="17" fillId="0" borderId="13" xfId="3" applyNumberFormat="1" applyFont="1" applyFill="1" applyBorder="1" applyAlignment="1">
      <alignment horizontal="center"/>
    </xf>
    <xf numFmtId="10" fontId="16" fillId="0" borderId="0" xfId="3" applyNumberFormat="1" applyFont="1" applyFill="1" applyBorder="1" applyAlignment="1">
      <alignment horizontal="right"/>
    </xf>
    <xf numFmtId="10" fontId="16" fillId="0" borderId="0" xfId="3" applyNumberFormat="1" applyFont="1" applyFill="1" applyBorder="1"/>
    <xf numFmtId="0" fontId="17" fillId="0" borderId="0" xfId="0" applyFont="1" applyAlignment="1">
      <alignment wrapText="1"/>
    </xf>
    <xf numFmtId="10" fontId="17" fillId="0" borderId="0" xfId="3" applyNumberFormat="1" applyFont="1" applyFill="1" applyBorder="1" applyAlignment="1">
      <alignment horizontal="center"/>
    </xf>
    <xf numFmtId="3" fontId="9" fillId="2" borderId="8" xfId="3" applyNumberFormat="1" applyFont="1" applyFill="1" applyBorder="1"/>
    <xf numFmtId="3" fontId="9" fillId="2" borderId="9" xfId="3" applyNumberFormat="1" applyFont="1" applyFill="1" applyBorder="1"/>
    <xf numFmtId="10" fontId="9" fillId="2" borderId="7" xfId="3" applyNumberFormat="1" applyFont="1" applyFill="1" applyBorder="1"/>
    <xf numFmtId="10" fontId="9" fillId="0" borderId="1" xfId="3" applyNumberFormat="1" applyFont="1" applyFill="1" applyBorder="1"/>
    <xf numFmtId="10" fontId="9" fillId="2" borderId="1" xfId="3" applyNumberFormat="1" applyFont="1" applyFill="1" applyBorder="1"/>
    <xf numFmtId="10" fontId="9" fillId="0" borderId="15" xfId="3" applyNumberFormat="1" applyFont="1" applyFill="1" applyBorder="1"/>
    <xf numFmtId="3" fontId="17" fillId="2" borderId="12" xfId="3" applyNumberFormat="1" applyFont="1" applyFill="1" applyBorder="1"/>
    <xf numFmtId="3" fontId="17" fillId="0" borderId="5" xfId="3" applyNumberFormat="1" applyFont="1" applyFill="1" applyBorder="1"/>
    <xf numFmtId="3" fontId="17" fillId="2" borderId="5" xfId="3" applyNumberFormat="1" applyFont="1" applyFill="1" applyBorder="1"/>
    <xf numFmtId="0" fontId="17" fillId="0" borderId="8" xfId="3" applyNumberFormat="1" applyFont="1" applyFill="1" applyBorder="1" applyAlignment="1">
      <alignment horizontal="center"/>
    </xf>
    <xf numFmtId="3" fontId="17" fillId="0" borderId="16" xfId="3" applyNumberFormat="1" applyFont="1" applyFill="1" applyBorder="1"/>
    <xf numFmtId="0" fontId="1" fillId="0" borderId="0" xfId="3" applyNumberFormat="1" applyFont="1" applyFill="1" applyBorder="1" applyAlignment="1" applyProtection="1"/>
    <xf numFmtId="14" fontId="1" fillId="0" borderId="0" xfId="3" applyNumberFormat="1" applyFont="1" applyFill="1" applyBorder="1" applyAlignment="1" applyProtection="1">
      <alignment horizontal="left"/>
    </xf>
    <xf numFmtId="10" fontId="9" fillId="5" borderId="11" xfId="0" applyNumberFormat="1" applyFont="1" applyFill="1" applyBorder="1" applyProtection="1">
      <protection locked="0"/>
    </xf>
    <xf numFmtId="0" fontId="17" fillId="0" borderId="0" xfId="0" applyFont="1" applyFill="1" applyAlignment="1" applyProtection="1">
      <alignment horizontal="right" vertical="center"/>
    </xf>
    <xf numFmtId="0" fontId="17" fillId="0" borderId="0" xfId="3" applyFont="1" applyProtection="1"/>
    <xf numFmtId="0" fontId="9" fillId="0" borderId="0" xfId="3" applyFont="1" applyProtection="1"/>
    <xf numFmtId="0" fontId="1" fillId="0" borderId="0" xfId="0" applyNumberFormat="1" applyFont="1" applyFill="1" applyBorder="1" applyAlignment="1" applyProtection="1"/>
    <xf numFmtId="0" fontId="2" fillId="0" borderId="0" xfId="3" applyFont="1" applyFill="1" applyBorder="1" applyAlignment="1" applyProtection="1"/>
    <xf numFmtId="49" fontId="2" fillId="0" borderId="0" xfId="3" applyNumberFormat="1" applyFont="1" applyFill="1" applyBorder="1" applyAlignment="1" applyProtection="1"/>
    <xf numFmtId="0" fontId="1" fillId="0" borderId="0" xfId="3" applyFont="1" applyFill="1" applyBorder="1" applyAlignment="1" applyProtection="1"/>
    <xf numFmtId="0" fontId="6" fillId="0" borderId="0" xfId="3" applyFont="1" applyAlignment="1" applyProtection="1">
      <alignment horizontal="left"/>
    </xf>
    <xf numFmtId="0" fontId="1" fillId="0" borderId="0" xfId="3" applyAlignment="1" applyProtection="1">
      <alignment horizontal="left"/>
    </xf>
    <xf numFmtId="0" fontId="17" fillId="0" borderId="0" xfId="3" applyFont="1" applyFill="1" applyAlignment="1" applyProtection="1">
      <alignment horizontal="right" vertical="center"/>
    </xf>
    <xf numFmtId="0" fontId="0" fillId="0" borderId="0" xfId="0" applyAlignment="1" applyProtection="1"/>
    <xf numFmtId="0" fontId="1" fillId="0" borderId="0" xfId="0" applyFont="1" applyFill="1" applyBorder="1" applyAlignment="1" applyProtection="1">
      <alignment horizontal="left" vertical="top"/>
    </xf>
    <xf numFmtId="9" fontId="1" fillId="0" borderId="0" xfId="3" applyNumberFormat="1" applyFont="1" applyFill="1" applyBorder="1" applyAlignment="1" applyProtection="1">
      <alignment horizontal="left"/>
    </xf>
    <xf numFmtId="164" fontId="1" fillId="0" borderId="0" xfId="3" applyNumberFormat="1" applyFont="1" applyFill="1" applyBorder="1" applyAlignment="1" applyProtection="1">
      <alignment horizontal="left"/>
    </xf>
    <xf numFmtId="166" fontId="1"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9" fillId="0" borderId="0" xfId="3" applyFont="1" applyAlignment="1" applyProtection="1">
      <alignment horizontal="left"/>
    </xf>
    <xf numFmtId="0" fontId="9" fillId="0" borderId="0" xfId="3" applyFont="1" applyAlignment="1" applyProtection="1">
      <alignment horizontal="left"/>
    </xf>
    <xf numFmtId="0" fontId="17" fillId="0" borderId="0" xfId="3" applyFont="1" applyAlignment="1" applyProtection="1">
      <alignment horizontal="left"/>
    </xf>
    <xf numFmtId="0" fontId="9" fillId="0" borderId="0" xfId="0" applyFont="1" applyAlignment="1" applyProtection="1"/>
    <xf numFmtId="0" fontId="9" fillId="0" borderId="0" xfId="0" applyFont="1" applyAlignment="1" applyProtection="1">
      <alignment horizontal="left"/>
    </xf>
    <xf numFmtId="0" fontId="9" fillId="0" borderId="0" xfId="0" applyFont="1" applyFill="1" applyAlignment="1" applyProtection="1">
      <alignment horizontal="left" vertical="center"/>
    </xf>
    <xf numFmtId="0" fontId="17" fillId="0" borderId="0" xfId="3" applyFont="1" applyBorder="1" applyProtection="1"/>
    <xf numFmtId="0" fontId="9" fillId="0" borderId="0" xfId="3" applyFont="1" applyFill="1" applyBorder="1" applyAlignment="1" applyProtection="1">
      <alignment horizontal="center"/>
    </xf>
    <xf numFmtId="0" fontId="17" fillId="0" borderId="8" xfId="3" applyFont="1" applyBorder="1" applyProtection="1"/>
    <xf numFmtId="0" fontId="9" fillId="0" borderId="12" xfId="3" applyFont="1" applyBorder="1" applyProtection="1"/>
    <xf numFmtId="0" fontId="9" fillId="0" borderId="8" xfId="3" applyFont="1" applyBorder="1" applyProtection="1"/>
    <xf numFmtId="0" fontId="17" fillId="0" borderId="7" xfId="3" applyFont="1" applyBorder="1" applyProtection="1"/>
    <xf numFmtId="49" fontId="9" fillId="0" borderId="3" xfId="3" applyNumberFormat="1" applyFont="1" applyBorder="1" applyProtection="1"/>
    <xf numFmtId="0" fontId="9" fillId="0" borderId="3" xfId="3" applyFont="1" applyBorder="1" applyProtection="1"/>
    <xf numFmtId="0" fontId="9" fillId="0" borderId="0" xfId="3" applyFont="1" applyBorder="1" applyProtection="1"/>
    <xf numFmtId="0" fontId="9" fillId="0" borderId="9" xfId="3" applyFont="1" applyBorder="1" applyProtection="1"/>
    <xf numFmtId="0" fontId="17" fillId="0" borderId="3" xfId="3" applyFont="1" applyBorder="1" applyProtection="1"/>
    <xf numFmtId="49" fontId="9" fillId="0" borderId="3" xfId="3" applyNumberFormat="1" applyFont="1" applyBorder="1" applyAlignment="1" applyProtection="1">
      <alignment horizontal="right"/>
    </xf>
    <xf numFmtId="0" fontId="17" fillId="0" borderId="9" xfId="3" applyFont="1" applyBorder="1" applyProtection="1"/>
    <xf numFmtId="0" fontId="9" fillId="0" borderId="5" xfId="3" applyFont="1" applyBorder="1" applyProtection="1"/>
    <xf numFmtId="0" fontId="9" fillId="0" borderId="1" xfId="3" applyFont="1" applyBorder="1" applyProtection="1"/>
    <xf numFmtId="0" fontId="9" fillId="0" borderId="15" xfId="3" applyFont="1" applyBorder="1" applyProtection="1"/>
    <xf numFmtId="0" fontId="9" fillId="0" borderId="2" xfId="3" applyFont="1" applyBorder="1" applyProtection="1"/>
    <xf numFmtId="0" fontId="9" fillId="0" borderId="16" xfId="3" applyFont="1" applyBorder="1" applyProtection="1"/>
    <xf numFmtId="1" fontId="16" fillId="0" borderId="15" xfId="3" applyNumberFormat="1" applyFont="1" applyBorder="1" applyAlignment="1" applyProtection="1">
      <alignment horizontal="center"/>
    </xf>
    <xf numFmtId="1" fontId="16" fillId="0" borderId="2" xfId="3" applyNumberFormat="1" applyFont="1" applyBorder="1" applyAlignment="1" applyProtection="1">
      <alignment horizontal="center"/>
    </xf>
    <xf numFmtId="0" fontId="16" fillId="0" borderId="16" xfId="3" applyFont="1" applyBorder="1" applyAlignment="1" applyProtection="1">
      <alignment horizontal="center"/>
    </xf>
    <xf numFmtId="0" fontId="9" fillId="0" borderId="0" xfId="3" applyFont="1" applyAlignment="1" applyProtection="1">
      <alignment horizontal="center"/>
    </xf>
    <xf numFmtId="1" fontId="16" fillId="0" borderId="6" xfId="3" applyNumberFormat="1" applyFont="1" applyBorder="1" applyAlignment="1" applyProtection="1">
      <alignment horizontal="center"/>
    </xf>
    <xf numFmtId="1" fontId="16" fillId="0" borderId="0" xfId="3" applyNumberFormat="1" applyFont="1" applyBorder="1" applyAlignment="1" applyProtection="1">
      <alignment horizontal="center"/>
    </xf>
    <xf numFmtId="1" fontId="16" fillId="0" borderId="0" xfId="3" applyNumberFormat="1" applyFont="1" applyAlignment="1" applyProtection="1">
      <alignment horizontal="center"/>
    </xf>
    <xf numFmtId="0" fontId="9" fillId="5" borderId="13" xfId="3" applyFont="1" applyFill="1" applyBorder="1" applyAlignment="1" applyProtection="1">
      <alignment shrinkToFit="1"/>
      <protection locked="0"/>
    </xf>
    <xf numFmtId="0" fontId="9" fillId="5" borderId="13" xfId="3" applyFont="1" applyFill="1" applyBorder="1" applyProtection="1">
      <protection locked="0"/>
    </xf>
    <xf numFmtId="3" fontId="9" fillId="5" borderId="13" xfId="3" applyNumberFormat="1" applyFont="1" applyFill="1" applyBorder="1" applyProtection="1">
      <protection locked="0"/>
    </xf>
    <xf numFmtId="165" fontId="9" fillId="5" borderId="13" xfId="3" applyNumberFormat="1" applyFont="1" applyFill="1" applyBorder="1" applyProtection="1">
      <protection locked="0"/>
    </xf>
    <xf numFmtId="10" fontId="9" fillId="5" borderId="13" xfId="3" applyNumberFormat="1" applyFont="1" applyFill="1" applyBorder="1" applyProtection="1">
      <protection locked="0"/>
    </xf>
    <xf numFmtId="49" fontId="9" fillId="5" borderId="13" xfId="3" applyNumberFormat="1" applyFont="1" applyFill="1" applyBorder="1" applyAlignment="1" applyProtection="1">
      <alignment shrinkToFit="1"/>
      <protection locked="0"/>
    </xf>
    <xf numFmtId="0" fontId="9" fillId="3" borderId="13" xfId="3" applyFont="1" applyFill="1" applyBorder="1" applyAlignment="1" applyProtection="1">
      <alignment shrinkToFit="1"/>
      <protection locked="0"/>
    </xf>
    <xf numFmtId="10" fontId="9" fillId="3" borderId="13" xfId="3" applyNumberFormat="1" applyFont="1" applyFill="1" applyBorder="1" applyProtection="1">
      <protection locked="0"/>
    </xf>
    <xf numFmtId="0" fontId="9" fillId="0" borderId="0" xfId="0" applyFont="1" applyAlignment="1">
      <alignment horizontal="right"/>
    </xf>
    <xf numFmtId="49" fontId="9" fillId="5" borderId="13" xfId="0" applyNumberFormat="1" applyFont="1" applyFill="1" applyBorder="1" applyProtection="1">
      <protection locked="0"/>
    </xf>
    <xf numFmtId="0" fontId="17" fillId="0" borderId="0" xfId="3" applyFont="1" applyAlignment="1" applyProtection="1">
      <alignment horizontal="right"/>
    </xf>
    <xf numFmtId="0" fontId="9" fillId="0" borderId="0" xfId="3" applyFont="1" applyFill="1" applyProtection="1"/>
    <xf numFmtId="0" fontId="9" fillId="0" borderId="0" xfId="3" applyFont="1" applyFill="1" applyBorder="1" applyProtection="1"/>
    <xf numFmtId="0" fontId="9" fillId="0" borderId="0" xfId="3" applyFont="1" applyFill="1" applyBorder="1" applyAlignment="1" applyProtection="1">
      <alignment horizontal="left"/>
    </xf>
    <xf numFmtId="0" fontId="9" fillId="0" borderId="9" xfId="3" applyFont="1" applyBorder="1" applyAlignment="1" applyProtection="1">
      <alignment horizontal="left"/>
    </xf>
    <xf numFmtId="0" fontId="16" fillId="0" borderId="0" xfId="3" applyFont="1" applyBorder="1" applyAlignment="1" applyProtection="1">
      <alignment horizontal="center"/>
    </xf>
    <xf numFmtId="0" fontId="17" fillId="0" borderId="1" xfId="3" applyFont="1" applyBorder="1" applyProtection="1"/>
    <xf numFmtId="0" fontId="17" fillId="0" borderId="8" xfId="3" applyFont="1" applyBorder="1" applyAlignment="1" applyProtection="1">
      <alignment horizontal="left"/>
    </xf>
    <xf numFmtId="10" fontId="9" fillId="5" borderId="10" xfId="3" applyNumberFormat="1" applyFont="1" applyFill="1" applyBorder="1" applyProtection="1">
      <protection locked="0"/>
    </xf>
    <xf numFmtId="9" fontId="9" fillId="5" borderId="10" xfId="3" applyNumberFormat="1" applyFont="1" applyFill="1" applyBorder="1" applyProtection="1">
      <protection locked="0"/>
    </xf>
    <xf numFmtId="0" fontId="9" fillId="0" borderId="3" xfId="3" applyNumberFormat="1" applyFont="1" applyBorder="1" applyProtection="1"/>
    <xf numFmtId="1" fontId="16" fillId="0" borderId="10" xfId="3" applyNumberFormat="1" applyFont="1" applyFill="1" applyBorder="1" applyAlignment="1" applyProtection="1">
      <alignment horizontal="center"/>
    </xf>
    <xf numFmtId="10" fontId="9" fillId="3" borderId="10" xfId="0" applyNumberFormat="1" applyFont="1" applyFill="1" applyBorder="1" applyAlignment="1" applyProtection="1">
      <alignment horizontal="right"/>
      <protection locked="0"/>
    </xf>
    <xf numFmtId="0" fontId="9" fillId="3" borderId="13" xfId="0" applyFont="1" applyFill="1" applyBorder="1" applyProtection="1">
      <protection locked="0"/>
    </xf>
    <xf numFmtId="10" fontId="9" fillId="2" borderId="13" xfId="0" applyNumberFormat="1" applyFont="1" applyFill="1" applyBorder="1"/>
    <xf numFmtId="49" fontId="9" fillId="3" borderId="13" xfId="0" applyNumberFormat="1" applyFont="1" applyFill="1" applyBorder="1" applyProtection="1">
      <protection locked="0"/>
    </xf>
    <xf numFmtId="49" fontId="9" fillId="3" borderId="13" xfId="3" applyNumberFormat="1" applyFont="1" applyFill="1" applyBorder="1" applyAlignment="1" applyProtection="1">
      <alignment shrinkToFit="1"/>
      <protection locked="0"/>
    </xf>
    <xf numFmtId="3" fontId="9" fillId="3" borderId="13" xfId="3" applyNumberFormat="1" applyFont="1" applyFill="1" applyBorder="1" applyProtection="1">
      <protection locked="0"/>
    </xf>
    <xf numFmtId="165" fontId="9" fillId="3" borderId="13" xfId="3" applyNumberFormat="1" applyFont="1" applyFill="1" applyBorder="1" applyProtection="1">
      <protection locked="0"/>
    </xf>
    <xf numFmtId="9" fontId="9" fillId="3" borderId="10" xfId="3" applyNumberFormat="1" applyFont="1" applyFill="1" applyBorder="1" applyProtection="1">
      <protection locked="0"/>
    </xf>
    <xf numFmtId="0" fontId="9" fillId="0" borderId="0" xfId="3" applyFont="1" applyFill="1" applyAlignment="1" applyProtection="1">
      <alignment horizontal="right"/>
    </xf>
    <xf numFmtId="0" fontId="17" fillId="0" borderId="0" xfId="0" applyFont="1" applyAlignment="1" applyProtection="1">
      <alignment horizontal="right"/>
    </xf>
    <xf numFmtId="0" fontId="9" fillId="0" borderId="0" xfId="0" applyFont="1" applyProtection="1"/>
    <xf numFmtId="0" fontId="22" fillId="0" borderId="0" xfId="0" applyFont="1" applyProtection="1"/>
    <xf numFmtId="0" fontId="17" fillId="0" borderId="0" xfId="0" applyFont="1" applyProtection="1"/>
    <xf numFmtId="0" fontId="9" fillId="0" borderId="0" xfId="0" applyFont="1" applyFill="1" applyBorder="1" applyAlignment="1" applyProtection="1">
      <alignment horizontal="left"/>
    </xf>
    <xf numFmtId="0" fontId="9" fillId="0" borderId="3" xfId="0" applyFont="1" applyBorder="1" applyAlignment="1" applyProtection="1"/>
    <xf numFmtId="0" fontId="9" fillId="0" borderId="12" xfId="0" applyFont="1" applyBorder="1" applyAlignment="1" applyProtection="1"/>
    <xf numFmtId="0" fontId="9" fillId="3" borderId="13" xfId="3" applyFont="1" applyFill="1" applyBorder="1" applyProtection="1">
      <protection locked="0"/>
    </xf>
    <xf numFmtId="0" fontId="19" fillId="0" borderId="0" xfId="3" applyFont="1" applyFill="1" applyBorder="1" applyProtection="1"/>
    <xf numFmtId="3" fontId="9" fillId="5" borderId="8" xfId="0" applyNumberFormat="1" applyFont="1" applyFill="1" applyBorder="1" applyAlignment="1" applyProtection="1">
      <alignment horizontal="left" vertical="center"/>
      <protection locked="0"/>
    </xf>
    <xf numFmtId="0" fontId="9" fillId="5" borderId="8" xfId="0" applyFont="1" applyFill="1" applyBorder="1" applyAlignment="1" applyProtection="1">
      <alignment horizontal="left"/>
      <protection locked="0"/>
    </xf>
    <xf numFmtId="0" fontId="17" fillId="0" borderId="0" xfId="0" applyFont="1" applyFill="1" applyBorder="1" applyAlignment="1" applyProtection="1">
      <alignment horizontal="right"/>
    </xf>
    <xf numFmtId="165" fontId="9" fillId="0" borderId="0" xfId="0" applyNumberFormat="1" applyFont="1" applyFill="1" applyBorder="1" applyAlignment="1" applyProtection="1">
      <alignment horizontal="left"/>
    </xf>
    <xf numFmtId="3" fontId="9" fillId="5" borderId="13" xfId="0" applyNumberFormat="1" applyFont="1" applyFill="1" applyBorder="1" applyAlignment="1" applyProtection="1">
      <alignment horizontal="left"/>
      <protection locked="0"/>
    </xf>
    <xf numFmtId="1" fontId="21" fillId="0" borderId="9" xfId="1" applyNumberFormat="1" applyFont="1" applyBorder="1" applyAlignment="1" applyProtection="1">
      <alignment horizontal="left"/>
    </xf>
    <xf numFmtId="0" fontId="9" fillId="0" borderId="0" xfId="3" applyFont="1" applyBorder="1" applyAlignment="1" applyProtection="1">
      <alignment horizontal="left"/>
    </xf>
    <xf numFmtId="0" fontId="0" fillId="0" borderId="8" xfId="0" applyBorder="1" applyProtection="1"/>
    <xf numFmtId="0" fontId="9" fillId="0" borderId="9" xfId="3" applyFont="1" applyFill="1" applyBorder="1" applyAlignment="1" applyProtection="1">
      <alignment horizontal="left"/>
    </xf>
    <xf numFmtId="0" fontId="9" fillId="0" borderId="9" xfId="3" applyFont="1" applyFill="1" applyBorder="1" applyProtection="1"/>
    <xf numFmtId="0" fontId="9" fillId="0" borderId="10" xfId="3" applyFont="1" applyBorder="1" applyAlignment="1" applyProtection="1">
      <alignment horizontal="left"/>
    </xf>
    <xf numFmtId="10" fontId="9" fillId="3" borderId="11" xfId="0" applyNumberFormat="1" applyFont="1" applyFill="1" applyBorder="1" applyProtection="1">
      <protection locked="0"/>
    </xf>
    <xf numFmtId="10" fontId="9" fillId="3" borderId="13" xfId="0" applyNumberFormat="1" applyFont="1" applyFill="1" applyBorder="1" applyProtection="1">
      <protection locked="0"/>
    </xf>
    <xf numFmtId="1" fontId="9" fillId="0" borderId="0" xfId="3" applyNumberFormat="1" applyFont="1" applyProtection="1"/>
    <xf numFmtId="0" fontId="9" fillId="0" borderId="0" xfId="0" applyFont="1" applyFill="1" applyAlignment="1" applyProtection="1">
      <alignment vertical="center"/>
    </xf>
    <xf numFmtId="0" fontId="9" fillId="0" borderId="0" xfId="3" applyFont="1" applyFill="1" applyAlignment="1" applyProtection="1">
      <alignment horizontal="center" vertical="center"/>
    </xf>
    <xf numFmtId="0" fontId="16" fillId="0" borderId="0" xfId="3" applyFont="1" applyAlignment="1" applyProtection="1">
      <alignment horizontal="right"/>
    </xf>
    <xf numFmtId="1" fontId="9" fillId="0" borderId="0" xfId="3" applyNumberFormat="1" applyFont="1" applyBorder="1" applyProtection="1"/>
    <xf numFmtId="1" fontId="16" fillId="0" borderId="3" xfId="3" applyNumberFormat="1" applyFont="1" applyFill="1" applyBorder="1" applyAlignment="1" applyProtection="1">
      <alignment horizontal="center"/>
    </xf>
    <xf numFmtId="1" fontId="16" fillId="0" borderId="0" xfId="3" applyNumberFormat="1" applyFont="1" applyFill="1" applyBorder="1" applyAlignment="1" applyProtection="1">
      <alignment horizontal="center"/>
    </xf>
    <xf numFmtId="3" fontId="9" fillId="5" borderId="13" xfId="3" applyNumberFormat="1" applyFont="1" applyFill="1" applyBorder="1" applyAlignment="1" applyProtection="1">
      <protection locked="0"/>
    </xf>
    <xf numFmtId="3" fontId="9" fillId="0" borderId="13" xfId="3" applyNumberFormat="1" applyFont="1" applyBorder="1" applyProtection="1"/>
    <xf numFmtId="3" fontId="16" fillId="0" borderId="13" xfId="3" applyNumberFormat="1" applyFont="1" applyBorder="1" applyProtection="1"/>
    <xf numFmtId="49" fontId="9" fillId="5" borderId="13" xfId="3" applyNumberFormat="1" applyFont="1" applyFill="1" applyBorder="1" applyAlignment="1" applyProtection="1">
      <alignment horizontal="left"/>
      <protection locked="0"/>
    </xf>
    <xf numFmtId="0" fontId="9" fillId="5" borderId="13" xfId="0" applyFont="1" applyFill="1" applyBorder="1" applyAlignment="1" applyProtection="1">
      <protection locked="0"/>
    </xf>
    <xf numFmtId="0" fontId="19" fillId="0" borderId="0" xfId="3" applyFont="1" applyAlignment="1" applyProtection="1">
      <alignment horizontal="center"/>
    </xf>
    <xf numFmtId="3" fontId="9" fillId="7" borderId="0" xfId="3" applyNumberFormat="1" applyFont="1" applyFill="1" applyProtection="1"/>
    <xf numFmtId="2" fontId="9" fillId="7" borderId="13" xfId="3" applyNumberFormat="1" applyFont="1" applyFill="1" applyBorder="1" applyProtection="1"/>
    <xf numFmtId="0" fontId="9" fillId="0" borderId="0" xfId="3" applyFont="1" applyFill="1" applyAlignment="1" applyProtection="1">
      <alignment horizontal="left" vertical="center"/>
    </xf>
    <xf numFmtId="0" fontId="16" fillId="0" borderId="10" xfId="3" applyFont="1" applyBorder="1" applyAlignment="1" applyProtection="1">
      <alignment horizontal="center"/>
    </xf>
    <xf numFmtId="0" fontId="17" fillId="0" borderId="7" xfId="3" applyFont="1" applyBorder="1" applyAlignment="1" applyProtection="1">
      <alignment horizontal="left"/>
    </xf>
    <xf numFmtId="0" fontId="23" fillId="0" borderId="3" xfId="1" applyFont="1" applyBorder="1" applyAlignment="1" applyProtection="1">
      <alignment horizontal="right"/>
    </xf>
    <xf numFmtId="0" fontId="23" fillId="0" borderId="0" xfId="1" applyFont="1" applyBorder="1" applyAlignment="1" applyProtection="1">
      <alignment horizontal="right"/>
    </xf>
    <xf numFmtId="1" fontId="16" fillId="0" borderId="8" xfId="3" applyNumberFormat="1" applyFont="1" applyFill="1" applyBorder="1" applyAlignment="1" applyProtection="1">
      <alignment horizontal="center"/>
    </xf>
    <xf numFmtId="0" fontId="16" fillId="0" borderId="7" xfId="3" applyFont="1" applyBorder="1" applyAlignment="1" applyProtection="1">
      <alignment horizontal="center"/>
    </xf>
    <xf numFmtId="1" fontId="9" fillId="0" borderId="10" xfId="3" applyNumberFormat="1" applyFont="1" applyFill="1" applyBorder="1" applyAlignment="1" applyProtection="1">
      <alignment horizontal="left"/>
    </xf>
    <xf numFmtId="9" fontId="9" fillId="5" borderId="13" xfId="3" applyNumberFormat="1" applyFont="1" applyFill="1" applyBorder="1" applyAlignment="1" applyProtection="1">
      <alignment horizontal="right"/>
      <protection locked="0"/>
    </xf>
    <xf numFmtId="10" fontId="9" fillId="0" borderId="10" xfId="3" applyNumberFormat="1" applyFont="1" applyFill="1" applyBorder="1" applyProtection="1"/>
    <xf numFmtId="3" fontId="9" fillId="7" borderId="13" xfId="3" applyNumberFormat="1" applyFont="1" applyFill="1" applyBorder="1" applyProtection="1"/>
    <xf numFmtId="0" fontId="9" fillId="0" borderId="12" xfId="3" applyFont="1" applyBorder="1" applyAlignment="1" applyProtection="1"/>
    <xf numFmtId="1" fontId="16" fillId="0" borderId="1" xfId="3" applyNumberFormat="1" applyFont="1" applyFill="1" applyBorder="1" applyAlignment="1" applyProtection="1">
      <alignment horizontal="center"/>
    </xf>
    <xf numFmtId="2" fontId="9" fillId="0" borderId="15" xfId="3" applyNumberFormat="1" applyFont="1" applyFill="1" applyBorder="1" applyProtection="1"/>
    <xf numFmtId="2" fontId="9" fillId="0" borderId="2" xfId="3" applyNumberFormat="1" applyFont="1" applyFill="1" applyBorder="1" applyProtection="1"/>
    <xf numFmtId="2" fontId="9" fillId="0" borderId="16" xfId="3" applyNumberFormat="1" applyFont="1" applyFill="1" applyBorder="1" applyProtection="1"/>
    <xf numFmtId="0" fontId="17" fillId="6" borderId="0" xfId="0" applyFont="1" applyFill="1" applyAlignment="1" applyProtection="1">
      <alignment horizontal="right"/>
    </xf>
    <xf numFmtId="0" fontId="9" fillId="7" borderId="4" xfId="3" applyFont="1" applyFill="1" applyBorder="1" applyProtection="1"/>
    <xf numFmtId="0" fontId="9" fillId="7" borderId="11" xfId="3" applyFont="1" applyFill="1" applyBorder="1" applyProtection="1"/>
    <xf numFmtId="0" fontId="9" fillId="7" borderId="0" xfId="3" applyFont="1" applyFill="1" applyBorder="1" applyAlignment="1" applyProtection="1">
      <alignment horizontal="left"/>
    </xf>
    <xf numFmtId="0" fontId="9" fillId="5" borderId="10" xfId="3" applyFont="1" applyFill="1" applyBorder="1" applyProtection="1">
      <protection locked="0"/>
    </xf>
    <xf numFmtId="3" fontId="9" fillId="5" borderId="10" xfId="3" applyNumberFormat="1" applyFont="1" applyFill="1" applyBorder="1" applyProtection="1">
      <protection locked="0"/>
    </xf>
    <xf numFmtId="0" fontId="17" fillId="7" borderId="6" xfId="3" applyFont="1" applyFill="1" applyBorder="1" applyProtection="1"/>
    <xf numFmtId="168" fontId="9" fillId="7" borderId="11" xfId="3" applyNumberFormat="1" applyFont="1" applyFill="1" applyBorder="1" applyProtection="1"/>
    <xf numFmtId="3" fontId="9" fillId="7" borderId="11" xfId="3" applyNumberFormat="1" applyFont="1" applyFill="1" applyBorder="1" applyProtection="1"/>
    <xf numFmtId="0" fontId="9" fillId="5" borderId="10" xfId="3" applyFont="1" applyFill="1" applyBorder="1" applyAlignment="1" applyProtection="1">
      <alignment shrinkToFit="1"/>
      <protection locked="0"/>
    </xf>
    <xf numFmtId="1" fontId="9" fillId="7" borderId="10" xfId="3" applyNumberFormat="1" applyFont="1" applyFill="1" applyBorder="1" applyAlignment="1" applyProtection="1">
      <alignment horizontal="left"/>
    </xf>
    <xf numFmtId="3" fontId="16" fillId="7" borderId="8" xfId="3" applyNumberFormat="1" applyFont="1" applyFill="1" applyBorder="1" applyAlignment="1" applyProtection="1">
      <alignment horizontal="right"/>
    </xf>
    <xf numFmtId="3" fontId="16" fillId="7" borderId="6" xfId="3" applyNumberFormat="1" applyFont="1" applyFill="1" applyBorder="1" applyAlignment="1" applyProtection="1">
      <alignment horizontal="right"/>
    </xf>
    <xf numFmtId="10" fontId="9" fillId="0" borderId="13" xfId="3" applyNumberFormat="1" applyFont="1" applyBorder="1" applyProtection="1"/>
    <xf numFmtId="49" fontId="9" fillId="3" borderId="13" xfId="3" applyNumberFormat="1" applyFont="1" applyFill="1" applyBorder="1" applyAlignment="1" applyProtection="1">
      <alignment horizontal="left"/>
      <protection locked="0"/>
    </xf>
    <xf numFmtId="0" fontId="9" fillId="3" borderId="13" xfId="0" applyFont="1" applyFill="1" applyBorder="1" applyAlignment="1" applyProtection="1">
      <protection locked="0"/>
    </xf>
    <xf numFmtId="9" fontId="9" fillId="3" borderId="13" xfId="3" applyNumberFormat="1" applyFont="1" applyFill="1" applyBorder="1" applyAlignment="1" applyProtection="1">
      <alignment horizontal="right"/>
      <protection locked="0"/>
    </xf>
    <xf numFmtId="3" fontId="9" fillId="3" borderId="13" xfId="3" applyNumberFormat="1" applyFont="1" applyFill="1" applyBorder="1" applyAlignment="1" applyProtection="1">
      <protection locked="0"/>
    </xf>
    <xf numFmtId="0" fontId="17" fillId="0" borderId="12" xfId="3" applyFont="1" applyBorder="1" applyProtection="1"/>
    <xf numFmtId="0" fontId="17" fillId="0" borderId="5" xfId="3" applyFont="1" applyBorder="1" applyProtection="1"/>
    <xf numFmtId="0" fontId="9" fillId="0" borderId="9" xfId="1" applyFont="1" applyBorder="1" applyAlignment="1" applyProtection="1">
      <alignment horizontal="center"/>
    </xf>
    <xf numFmtId="0" fontId="9" fillId="0" borderId="10" xfId="3" applyFont="1" applyBorder="1" applyProtection="1"/>
    <xf numFmtId="0" fontId="16" fillId="0" borderId="13" xfId="3" applyFont="1" applyBorder="1" applyAlignment="1" applyProtection="1">
      <alignment horizontal="center"/>
    </xf>
    <xf numFmtId="3" fontId="16" fillId="7" borderId="13" xfId="3" applyNumberFormat="1" applyFont="1" applyFill="1" applyBorder="1" applyAlignment="1" applyProtection="1">
      <alignment horizontal="right"/>
    </xf>
    <xf numFmtId="3" fontId="16" fillId="7" borderId="4" xfId="3" applyNumberFormat="1" applyFont="1" applyFill="1" applyBorder="1" applyAlignment="1" applyProtection="1">
      <alignment horizontal="right"/>
    </xf>
    <xf numFmtId="0" fontId="9" fillId="0" borderId="5" xfId="3" applyFont="1" applyBorder="1" applyAlignment="1" applyProtection="1">
      <alignment horizontal="center"/>
    </xf>
    <xf numFmtId="49" fontId="9" fillId="5" borderId="10" xfId="3" applyNumberFormat="1" applyFont="1" applyFill="1" applyBorder="1" applyAlignment="1" applyProtection="1">
      <alignment horizontal="left"/>
      <protection locked="0"/>
    </xf>
    <xf numFmtId="9" fontId="9" fillId="5" borderId="10" xfId="3" applyNumberFormat="1" applyFont="1" applyFill="1" applyBorder="1" applyAlignment="1" applyProtection="1">
      <alignment horizontal="right"/>
      <protection locked="0"/>
    </xf>
    <xf numFmtId="3" fontId="9" fillId="5" borderId="10" xfId="3" applyNumberFormat="1" applyFont="1" applyFill="1" applyBorder="1" applyAlignment="1" applyProtection="1">
      <protection locked="0"/>
    </xf>
    <xf numFmtId="3" fontId="16" fillId="7" borderId="0" xfId="3" applyNumberFormat="1" applyFont="1" applyFill="1" applyBorder="1" applyAlignment="1" applyProtection="1">
      <alignment horizontal="right"/>
    </xf>
    <xf numFmtId="0" fontId="9" fillId="7" borderId="11" xfId="3" applyFont="1" applyFill="1" applyBorder="1" applyAlignment="1" applyProtection="1">
      <alignment horizontal="left"/>
    </xf>
    <xf numFmtId="3" fontId="16" fillId="8" borderId="13" xfId="3" applyNumberFormat="1" applyFont="1" applyFill="1" applyBorder="1" applyProtection="1"/>
    <xf numFmtId="3" fontId="9" fillId="2" borderId="13" xfId="3" applyNumberFormat="1" applyFont="1" applyFill="1" applyBorder="1" applyProtection="1"/>
    <xf numFmtId="3" fontId="16" fillId="2" borderId="13" xfId="3" applyNumberFormat="1" applyFont="1" applyFill="1" applyBorder="1" applyProtection="1"/>
    <xf numFmtId="0" fontId="9" fillId="2" borderId="0" xfId="3" applyFont="1" applyFill="1" applyProtection="1"/>
    <xf numFmtId="0" fontId="9" fillId="0" borderId="10" xfId="3" applyFont="1" applyBorder="1" applyAlignment="1" applyProtection="1">
      <alignment horizontal="center"/>
    </xf>
    <xf numFmtId="0" fontId="17" fillId="8" borderId="15" xfId="3" applyFont="1" applyFill="1" applyBorder="1" applyProtection="1"/>
    <xf numFmtId="0" fontId="9" fillId="8" borderId="2" xfId="3" applyFont="1" applyFill="1" applyBorder="1" applyProtection="1"/>
    <xf numFmtId="3" fontId="16" fillId="8" borderId="6" xfId="3" applyNumberFormat="1" applyFont="1" applyFill="1" applyBorder="1" applyAlignment="1" applyProtection="1">
      <alignment horizontal="right"/>
    </xf>
    <xf numFmtId="3" fontId="16" fillId="8" borderId="0" xfId="3" applyNumberFormat="1" applyFont="1" applyFill="1" applyBorder="1" applyAlignment="1" applyProtection="1">
      <alignment horizontal="right"/>
    </xf>
    <xf numFmtId="3" fontId="16" fillId="8" borderId="13" xfId="3" applyNumberFormat="1" applyFont="1" applyFill="1" applyBorder="1" applyAlignment="1" applyProtection="1">
      <alignment horizontal="right"/>
    </xf>
    <xf numFmtId="1" fontId="9" fillId="0" borderId="15" xfId="3" applyNumberFormat="1" applyFont="1" applyBorder="1" applyProtection="1"/>
    <xf numFmtId="1" fontId="9" fillId="0" borderId="2" xfId="3" applyNumberFormat="1" applyFont="1" applyBorder="1" applyProtection="1"/>
    <xf numFmtId="1" fontId="9" fillId="0" borderId="16" xfId="3" applyNumberFormat="1" applyFont="1" applyBorder="1" applyProtection="1"/>
    <xf numFmtId="3" fontId="16" fillId="0" borderId="13" xfId="3" applyNumberFormat="1" applyFont="1" applyFill="1" applyBorder="1" applyProtection="1"/>
    <xf numFmtId="1" fontId="16" fillId="0" borderId="13" xfId="3" applyNumberFormat="1" applyFont="1" applyBorder="1" applyAlignment="1" applyProtection="1">
      <alignment horizontal="center"/>
    </xf>
    <xf numFmtId="3" fontId="16" fillId="2" borderId="6" xfId="3" applyNumberFormat="1" applyFont="1" applyFill="1" applyBorder="1" applyAlignment="1" applyProtection="1">
      <alignment horizontal="right"/>
    </xf>
    <xf numFmtId="3" fontId="16" fillId="7" borderId="7" xfId="3" applyNumberFormat="1" applyFont="1" applyFill="1" applyBorder="1" applyAlignment="1" applyProtection="1">
      <alignment horizontal="right"/>
    </xf>
    <xf numFmtId="3" fontId="9" fillId="0" borderId="10" xfId="3" applyNumberFormat="1" applyFont="1" applyBorder="1" applyProtection="1"/>
    <xf numFmtId="3" fontId="16" fillId="0" borderId="10" xfId="3" applyNumberFormat="1" applyFont="1" applyBorder="1" applyProtection="1"/>
    <xf numFmtId="3" fontId="16" fillId="2" borderId="4" xfId="3" applyNumberFormat="1" applyFont="1" applyFill="1" applyBorder="1" applyAlignment="1" applyProtection="1">
      <alignment horizontal="right"/>
    </xf>
    <xf numFmtId="3" fontId="16" fillId="2" borderId="11" xfId="3" applyNumberFormat="1" applyFont="1" applyFill="1" applyBorder="1" applyAlignment="1" applyProtection="1">
      <alignment horizontal="right"/>
    </xf>
    <xf numFmtId="3" fontId="9" fillId="7" borderId="0" xfId="3" applyNumberFormat="1" applyFont="1" applyFill="1" applyBorder="1" applyProtection="1"/>
    <xf numFmtId="3" fontId="16" fillId="2" borderId="2" xfId="3" applyNumberFormat="1" applyFont="1" applyFill="1" applyBorder="1" applyAlignment="1" applyProtection="1">
      <alignment horizontal="right"/>
    </xf>
    <xf numFmtId="10" fontId="9" fillId="0" borderId="10" xfId="3" applyNumberFormat="1" applyFont="1" applyFill="1" applyBorder="1" applyProtection="1">
      <protection locked="0"/>
    </xf>
    <xf numFmtId="10" fontId="9" fillId="0" borderId="13" xfId="3" applyNumberFormat="1" applyFont="1" applyFill="1" applyBorder="1" applyProtection="1">
      <protection locked="0"/>
    </xf>
    <xf numFmtId="3" fontId="9" fillId="0" borderId="13" xfId="2" applyNumberFormat="1" applyFont="1" applyFill="1" applyBorder="1" applyProtection="1"/>
    <xf numFmtId="3" fontId="16" fillId="0" borderId="13" xfId="2" applyNumberFormat="1" applyFont="1" applyFill="1" applyBorder="1" applyProtection="1"/>
    <xf numFmtId="3" fontId="16" fillId="0" borderId="0" xfId="2" applyNumberFormat="1" applyFont="1" applyFill="1" applyBorder="1" applyProtection="1"/>
    <xf numFmtId="3" fontId="9" fillId="0" borderId="0" xfId="2" applyNumberFormat="1" applyFont="1" applyFill="1" applyBorder="1" applyProtection="1"/>
    <xf numFmtId="3" fontId="9" fillId="0" borderId="13" xfId="3" applyNumberFormat="1" applyFont="1" applyFill="1" applyBorder="1" applyProtection="1"/>
    <xf numFmtId="1" fontId="9" fillId="0" borderId="0" xfId="3" applyNumberFormat="1" applyFont="1" applyFill="1" applyProtection="1"/>
    <xf numFmtId="0" fontId="16" fillId="0" borderId="5" xfId="3" applyFont="1" applyBorder="1" applyAlignment="1" applyProtection="1">
      <alignment horizontal="center"/>
    </xf>
    <xf numFmtId="1" fontId="16" fillId="0" borderId="1" xfId="3" applyNumberFormat="1" applyFont="1" applyBorder="1" applyAlignment="1" applyProtection="1">
      <alignment horizontal="center"/>
    </xf>
    <xf numFmtId="0" fontId="17" fillId="0" borderId="1" xfId="3" applyFont="1" applyBorder="1" applyAlignment="1" applyProtection="1">
      <alignment horizontal="left"/>
    </xf>
    <xf numFmtId="1" fontId="9" fillId="0" borderId="13" xfId="3" applyNumberFormat="1" applyFont="1" applyFill="1" applyBorder="1" applyProtection="1"/>
    <xf numFmtId="0" fontId="9" fillId="0" borderId="0" xfId="3" applyFont="1" applyBorder="1" applyAlignment="1" applyProtection="1">
      <alignment horizontal="center"/>
    </xf>
    <xf numFmtId="0" fontId="9" fillId="0" borderId="1" xfId="3" applyFont="1" applyBorder="1" applyAlignment="1" applyProtection="1">
      <alignment horizontal="center"/>
    </xf>
    <xf numFmtId="0" fontId="9" fillId="0" borderId="15" xfId="3" applyFont="1" applyBorder="1" applyAlignment="1" applyProtection="1">
      <alignment horizontal="center"/>
    </xf>
    <xf numFmtId="0" fontId="9" fillId="0" borderId="2" xfId="3" applyFont="1" applyBorder="1" applyAlignment="1" applyProtection="1">
      <alignment horizontal="center"/>
    </xf>
    <xf numFmtId="0" fontId="9" fillId="0" borderId="16" xfId="3" applyFont="1" applyBorder="1" applyAlignment="1" applyProtection="1">
      <alignment horizontal="center"/>
    </xf>
    <xf numFmtId="1" fontId="17" fillId="0" borderId="1" xfId="3" applyNumberFormat="1" applyFont="1" applyBorder="1" applyAlignment="1" applyProtection="1">
      <alignment horizontal="left"/>
    </xf>
    <xf numFmtId="1" fontId="16" fillId="0" borderId="8" xfId="3" applyNumberFormat="1" applyFont="1" applyBorder="1" applyAlignment="1" applyProtection="1">
      <alignment horizontal="center"/>
    </xf>
    <xf numFmtId="164" fontId="9" fillId="5" borderId="10" xfId="2" applyNumberFormat="1" applyFont="1" applyFill="1" applyBorder="1" applyProtection="1">
      <protection locked="0"/>
    </xf>
    <xf numFmtId="10" fontId="9" fillId="0" borderId="10" xfId="2" applyNumberFormat="1" applyFont="1" applyFill="1" applyBorder="1" applyProtection="1">
      <protection locked="0"/>
    </xf>
    <xf numFmtId="0" fontId="9" fillId="0" borderId="1" xfId="3" applyFont="1" applyBorder="1" applyAlignment="1" applyProtection="1">
      <alignment horizontal="left"/>
    </xf>
    <xf numFmtId="9" fontId="9" fillId="3" borderId="17" xfId="3" applyNumberFormat="1" applyFont="1" applyFill="1" applyBorder="1" applyAlignment="1" applyProtection="1">
      <alignment horizontal="right" vertical="center"/>
      <protection locked="0"/>
    </xf>
    <xf numFmtId="0" fontId="9" fillId="7" borderId="6" xfId="3" applyFont="1" applyFill="1" applyBorder="1" applyAlignment="1" applyProtection="1">
      <alignment horizontal="left"/>
    </xf>
    <xf numFmtId="1" fontId="16" fillId="7" borderId="4" xfId="3" applyNumberFormat="1" applyFont="1" applyFill="1" applyBorder="1" applyAlignment="1" applyProtection="1">
      <alignment horizontal="center"/>
    </xf>
    <xf numFmtId="0" fontId="9" fillId="7" borderId="4" xfId="3" applyFont="1" applyFill="1" applyBorder="1" applyAlignment="1" applyProtection="1">
      <alignment horizontal="left"/>
    </xf>
    <xf numFmtId="10" fontId="9" fillId="2" borderId="13" xfId="3" applyNumberFormat="1" applyFont="1" applyFill="1" applyBorder="1" applyProtection="1">
      <protection locked="0"/>
    </xf>
    <xf numFmtId="3" fontId="9" fillId="2" borderId="13" xfId="2" applyNumberFormat="1" applyFont="1" applyFill="1" applyBorder="1" applyProtection="1"/>
    <xf numFmtId="3" fontId="16" fillId="2" borderId="13" xfId="2" applyNumberFormat="1" applyFont="1" applyFill="1" applyBorder="1" applyProtection="1"/>
    <xf numFmtId="3" fontId="16" fillId="2" borderId="0" xfId="2" applyNumberFormat="1" applyFont="1" applyFill="1" applyBorder="1" applyProtection="1"/>
    <xf numFmtId="3" fontId="9" fillId="2" borderId="0" xfId="2" applyNumberFormat="1" applyFont="1" applyFill="1" applyBorder="1" applyProtection="1"/>
    <xf numFmtId="1" fontId="9" fillId="2" borderId="0" xfId="3" applyNumberFormat="1" applyFont="1" applyFill="1" applyProtection="1"/>
    <xf numFmtId="1" fontId="9" fillId="2" borderId="13" xfId="3" applyNumberFormat="1" applyFont="1" applyFill="1" applyBorder="1" applyProtection="1"/>
    <xf numFmtId="0" fontId="9" fillId="7" borderId="13" xfId="3" applyFont="1" applyFill="1" applyBorder="1" applyAlignment="1" applyProtection="1">
      <alignment horizontal="left"/>
    </xf>
    <xf numFmtId="0" fontId="9" fillId="7" borderId="0" xfId="3" applyFont="1" applyFill="1" applyProtection="1"/>
    <xf numFmtId="3" fontId="9" fillId="7" borderId="8" xfId="3" applyNumberFormat="1" applyFont="1" applyFill="1" applyBorder="1" applyAlignment="1" applyProtection="1">
      <alignment horizontal="right"/>
    </xf>
    <xf numFmtId="3" fontId="9" fillId="7" borderId="6" xfId="3" applyNumberFormat="1" applyFont="1" applyFill="1" applyBorder="1" applyAlignment="1" applyProtection="1">
      <alignment horizontal="right"/>
    </xf>
    <xf numFmtId="3" fontId="9" fillId="7" borderId="13" xfId="3" applyNumberFormat="1" applyFont="1" applyFill="1" applyBorder="1" applyAlignment="1" applyProtection="1">
      <alignment horizontal="right"/>
    </xf>
    <xf numFmtId="3" fontId="9" fillId="7" borderId="0" xfId="3" applyNumberFormat="1" applyFont="1" applyFill="1" applyBorder="1" applyAlignment="1" applyProtection="1">
      <alignment horizontal="right"/>
    </xf>
    <xf numFmtId="10" fontId="9" fillId="2" borderId="10" xfId="3" applyNumberFormat="1" applyFont="1" applyFill="1" applyBorder="1" applyProtection="1"/>
    <xf numFmtId="10" fontId="9" fillId="2" borderId="13" xfId="3" applyNumberFormat="1" applyFont="1" applyFill="1" applyBorder="1" applyProtection="1"/>
    <xf numFmtId="1" fontId="9" fillId="2" borderId="0" xfId="3" applyNumberFormat="1" applyFont="1" applyFill="1" applyBorder="1" applyProtection="1"/>
    <xf numFmtId="0" fontId="9" fillId="0" borderId="13" xfId="3" applyFont="1" applyBorder="1" applyProtection="1"/>
    <xf numFmtId="0" fontId="9" fillId="2" borderId="13" xfId="3" applyFont="1" applyFill="1" applyBorder="1" applyProtection="1"/>
    <xf numFmtId="1" fontId="9" fillId="0" borderId="9" xfId="3" applyNumberFormat="1" applyFont="1" applyBorder="1" applyProtection="1"/>
    <xf numFmtId="10" fontId="9" fillId="0" borderId="13" xfId="3" applyNumberFormat="1" applyFont="1" applyFill="1" applyBorder="1" applyProtection="1"/>
    <xf numFmtId="3" fontId="9" fillId="2" borderId="10" xfId="3" applyNumberFormat="1" applyFont="1" applyFill="1" applyBorder="1" applyProtection="1"/>
    <xf numFmtId="0" fontId="9" fillId="8" borderId="13" xfId="3" applyFont="1" applyFill="1" applyBorder="1" applyAlignment="1" applyProtection="1">
      <alignment horizontal="left"/>
    </xf>
    <xf numFmtId="0" fontId="6" fillId="0" borderId="0" xfId="3" applyFont="1" applyFill="1" applyAlignment="1" applyProtection="1">
      <alignment horizontal="left"/>
    </xf>
    <xf numFmtId="0" fontId="6" fillId="5" borderId="0" xfId="3" applyFont="1" applyFill="1" applyAlignment="1" applyProtection="1">
      <alignment horizontal="center"/>
    </xf>
    <xf numFmtId="0" fontId="6" fillId="0" borderId="0" xfId="3" applyFont="1" applyFill="1" applyProtection="1"/>
    <xf numFmtId="0" fontId="17" fillId="9" borderId="0" xfId="0" applyFont="1" applyFill="1" applyAlignment="1" applyProtection="1">
      <alignment horizontal="right"/>
    </xf>
    <xf numFmtId="0" fontId="17" fillId="9" borderId="0" xfId="0" applyFont="1" applyFill="1" applyAlignment="1" applyProtection="1">
      <alignment horizontal="right" vertical="center"/>
    </xf>
    <xf numFmtId="1" fontId="9" fillId="5" borderId="10" xfId="3" applyNumberFormat="1" applyFont="1" applyFill="1" applyBorder="1" applyAlignment="1" applyProtection="1">
      <protection locked="0"/>
    </xf>
    <xf numFmtId="1" fontId="9" fillId="3" borderId="13" xfId="3" applyNumberFormat="1" applyFont="1" applyFill="1" applyBorder="1" applyAlignment="1" applyProtection="1">
      <protection locked="0"/>
    </xf>
    <xf numFmtId="1" fontId="9" fillId="5" borderId="13" xfId="3" applyNumberFormat="1" applyFont="1" applyFill="1" applyBorder="1" applyAlignment="1" applyProtection="1">
      <protection locked="0"/>
    </xf>
    <xf numFmtId="3" fontId="9" fillId="0" borderId="0" xfId="3" applyNumberFormat="1" applyFont="1" applyFill="1" applyBorder="1" applyProtection="1"/>
    <xf numFmtId="0" fontId="9" fillId="7" borderId="0" xfId="3" applyFont="1" applyFill="1" applyAlignment="1" applyProtection="1">
      <alignment horizontal="right"/>
    </xf>
    <xf numFmtId="1" fontId="9" fillId="7" borderId="0" xfId="3" applyNumberFormat="1" applyFont="1" applyFill="1" applyBorder="1" applyProtection="1"/>
    <xf numFmtId="0" fontId="17" fillId="7" borderId="0" xfId="3" applyFont="1" applyFill="1" applyBorder="1" applyProtection="1"/>
    <xf numFmtId="0" fontId="9" fillId="0" borderId="0" xfId="0" applyFont="1" applyFill="1" applyAlignment="1" applyProtection="1"/>
    <xf numFmtId="0" fontId="9" fillId="0" borderId="0" xfId="3" applyFont="1" applyAlignment="1" applyProtection="1">
      <alignment vertical="top"/>
    </xf>
    <xf numFmtId="0" fontId="17" fillId="0" borderId="0" xfId="3" applyFont="1" applyBorder="1" applyAlignment="1" applyProtection="1">
      <alignment horizontal="center" vertical="center"/>
    </xf>
    <xf numFmtId="1" fontId="17" fillId="0" borderId="7" xfId="3" applyNumberFormat="1" applyFont="1" applyFill="1" applyBorder="1" applyAlignment="1" applyProtection="1">
      <alignment horizontal="center"/>
    </xf>
    <xf numFmtId="0" fontId="17" fillId="0" borderId="13" xfId="3" applyFont="1" applyBorder="1" applyAlignment="1" applyProtection="1">
      <alignment horizontal="center"/>
    </xf>
    <xf numFmtId="0" fontId="9" fillId="2" borderId="8" xfId="3" applyFont="1" applyFill="1" applyBorder="1" applyProtection="1"/>
    <xf numFmtId="3" fontId="9" fillId="2" borderId="8" xfId="3" applyNumberFormat="1" applyFont="1" applyFill="1" applyBorder="1" applyProtection="1"/>
    <xf numFmtId="3" fontId="17" fillId="2" borderId="8" xfId="3" applyNumberFormat="1" applyFont="1" applyFill="1" applyBorder="1" applyProtection="1"/>
    <xf numFmtId="3" fontId="9" fillId="0" borderId="9" xfId="3" applyNumberFormat="1" applyFont="1" applyFill="1" applyBorder="1" applyProtection="1"/>
    <xf numFmtId="3" fontId="17" fillId="0" borderId="9" xfId="3" applyNumberFormat="1" applyFont="1" applyFill="1" applyBorder="1" applyProtection="1"/>
    <xf numFmtId="0" fontId="9" fillId="2" borderId="9" xfId="3" applyFont="1" applyFill="1" applyBorder="1" applyProtection="1"/>
    <xf numFmtId="3" fontId="9" fillId="2" borderId="9" xfId="3" applyNumberFormat="1" applyFont="1" applyFill="1" applyBorder="1" applyProtection="1"/>
    <xf numFmtId="3" fontId="17" fillId="2" borderId="9" xfId="3" applyNumberFormat="1" applyFont="1" applyFill="1" applyBorder="1" applyProtection="1"/>
    <xf numFmtId="0" fontId="9" fillId="0" borderId="9" xfId="0" applyFont="1" applyFill="1" applyBorder="1" applyAlignment="1" applyProtection="1">
      <alignment horizontal="left" vertical="center" shrinkToFit="1"/>
    </xf>
    <xf numFmtId="0" fontId="9" fillId="2" borderId="10" xfId="0" applyFont="1" applyFill="1" applyBorder="1" applyAlignment="1" applyProtection="1">
      <alignment horizontal="left" vertical="center" shrinkToFit="1"/>
    </xf>
    <xf numFmtId="3" fontId="17" fillId="2" borderId="10" xfId="3" applyNumberFormat="1" applyFont="1" applyFill="1" applyBorder="1" applyProtection="1"/>
    <xf numFmtId="0" fontId="16" fillId="0" borderId="0" xfId="3" applyFont="1" applyFill="1" applyBorder="1" applyAlignment="1" applyProtection="1">
      <alignment horizontal="right"/>
    </xf>
    <xf numFmtId="3" fontId="17" fillId="0" borderId="13" xfId="3" applyNumberFormat="1" applyFont="1" applyFill="1" applyBorder="1" applyProtection="1"/>
    <xf numFmtId="0" fontId="16" fillId="0" borderId="0" xfId="3" applyFont="1" applyFill="1" applyAlignment="1" applyProtection="1">
      <alignment horizontal="right"/>
    </xf>
    <xf numFmtId="3" fontId="16" fillId="0" borderId="0" xfId="0" applyNumberFormat="1" applyFont="1" applyBorder="1" applyAlignment="1">
      <alignment vertical="center"/>
    </xf>
    <xf numFmtId="3" fontId="17" fillId="0" borderId="0" xfId="3" applyNumberFormat="1" applyFont="1" applyFill="1" applyBorder="1" applyProtection="1"/>
    <xf numFmtId="0" fontId="17" fillId="0" borderId="0" xfId="3" applyFont="1" applyFill="1" applyBorder="1" applyAlignment="1" applyProtection="1">
      <alignment horizontal="center" vertical="center"/>
    </xf>
    <xf numFmtId="0" fontId="17" fillId="0" borderId="0" xfId="3" applyFont="1" applyFill="1" applyBorder="1" applyAlignment="1" applyProtection="1">
      <alignment horizontal="center"/>
    </xf>
    <xf numFmtId="3" fontId="9" fillId="2" borderId="12" xfId="3" applyNumberFormat="1" applyFont="1" applyFill="1" applyBorder="1" applyAlignment="1" applyProtection="1">
      <alignment horizontal="right"/>
    </xf>
    <xf numFmtId="0" fontId="9" fillId="0" borderId="9" xfId="3" applyFont="1" applyFill="1" applyBorder="1" applyAlignment="1" applyProtection="1">
      <alignment horizontal="left" vertical="center" shrinkToFit="1"/>
    </xf>
    <xf numFmtId="3" fontId="9" fillId="0" borderId="5" xfId="3" applyNumberFormat="1" applyFont="1" applyFill="1" applyBorder="1" applyAlignment="1" applyProtection="1">
      <alignment horizontal="right"/>
    </xf>
    <xf numFmtId="3" fontId="9" fillId="2" borderId="5" xfId="3" applyNumberFormat="1" applyFont="1" applyFill="1" applyBorder="1" applyProtection="1"/>
    <xf numFmtId="3" fontId="9" fillId="0" borderId="5" xfId="3" applyNumberFormat="1" applyFont="1" applyFill="1" applyBorder="1" applyProtection="1"/>
    <xf numFmtId="0" fontId="16" fillId="0" borderId="0" xfId="3" applyFont="1" applyBorder="1" applyAlignment="1" applyProtection="1">
      <alignment horizontal="right"/>
    </xf>
    <xf numFmtId="3" fontId="17" fillId="0" borderId="0" xfId="3" applyNumberFormat="1" applyFont="1" applyBorder="1" applyProtection="1"/>
    <xf numFmtId="0" fontId="9" fillId="2" borderId="7" xfId="3" applyFont="1" applyFill="1" applyBorder="1" applyAlignment="1" applyProtection="1">
      <alignment horizontal="left" vertical="center"/>
    </xf>
    <xf numFmtId="3" fontId="9" fillId="2" borderId="8" xfId="0" applyNumberFormat="1" applyFont="1" applyFill="1" applyBorder="1" applyAlignment="1">
      <alignment vertical="center"/>
    </xf>
    <xf numFmtId="0" fontId="9" fillId="0" borderId="1" xfId="3" applyFont="1" applyFill="1" applyBorder="1" applyAlignment="1" applyProtection="1">
      <alignment horizontal="left" vertical="center"/>
    </xf>
    <xf numFmtId="3" fontId="9" fillId="0" borderId="9" xfId="0" applyNumberFormat="1" applyFont="1" applyBorder="1" applyAlignment="1">
      <alignment vertical="center"/>
    </xf>
    <xf numFmtId="0" fontId="9" fillId="2" borderId="1" xfId="3" applyFont="1" applyFill="1" applyBorder="1" applyAlignment="1" applyProtection="1">
      <alignment horizontal="left" vertical="center"/>
    </xf>
    <xf numFmtId="3" fontId="9" fillId="2" borderId="9" xfId="0" applyNumberFormat="1" applyFont="1" applyFill="1" applyBorder="1" applyAlignment="1">
      <alignment vertical="center"/>
    </xf>
    <xf numFmtId="0" fontId="9" fillId="2" borderId="15" xfId="3" applyFont="1" applyFill="1" applyBorder="1" applyAlignment="1" applyProtection="1">
      <alignment horizontal="left" vertical="center"/>
    </xf>
    <xf numFmtId="3" fontId="9" fillId="2" borderId="10" xfId="0" applyNumberFormat="1" applyFont="1" applyFill="1" applyBorder="1" applyAlignment="1">
      <alignment vertical="center"/>
    </xf>
    <xf numFmtId="3" fontId="17" fillId="0" borderId="13" xfId="3" applyNumberFormat="1" applyFont="1" applyBorder="1" applyProtection="1"/>
    <xf numFmtId="9" fontId="17" fillId="0" borderId="13" xfId="3" applyNumberFormat="1" applyFont="1" applyBorder="1" applyProtection="1"/>
    <xf numFmtId="9" fontId="17" fillId="0" borderId="0" xfId="3" applyNumberFormat="1" applyFont="1" applyBorder="1" applyProtection="1"/>
    <xf numFmtId="49" fontId="9" fillId="0" borderId="0" xfId="3" applyNumberFormat="1" applyFont="1" applyAlignment="1" applyProtection="1">
      <alignment horizontal="right"/>
    </xf>
    <xf numFmtId="0" fontId="17" fillId="0" borderId="0" xfId="3" applyFont="1" applyAlignment="1" applyProtection="1">
      <alignment horizontal="center"/>
    </xf>
    <xf numFmtId="167" fontId="9" fillId="0" borderId="0" xfId="3" applyNumberFormat="1" applyFont="1" applyProtection="1"/>
    <xf numFmtId="0" fontId="9" fillId="2" borderId="7" xfId="3" applyFont="1" applyFill="1" applyBorder="1" applyProtection="1"/>
    <xf numFmtId="3" fontId="9" fillId="2" borderId="12" xfId="3" applyNumberFormat="1" applyFont="1" applyFill="1" applyBorder="1" applyProtection="1"/>
    <xf numFmtId="3" fontId="17" fillId="2" borderId="12" xfId="3" applyNumberFormat="1" applyFont="1" applyFill="1" applyBorder="1" applyProtection="1"/>
    <xf numFmtId="0" fontId="9" fillId="0" borderId="1" xfId="3" applyFont="1" applyFill="1" applyBorder="1" applyProtection="1"/>
    <xf numFmtId="3" fontId="17" fillId="0" borderId="5" xfId="3" applyNumberFormat="1" applyFont="1" applyFill="1" applyBorder="1" applyProtection="1"/>
    <xf numFmtId="0" fontId="9" fillId="2" borderId="1" xfId="3" applyFont="1" applyFill="1" applyBorder="1" applyProtection="1"/>
    <xf numFmtId="3" fontId="17" fillId="2" borderId="5" xfId="3" applyNumberFormat="1" applyFont="1" applyFill="1" applyBorder="1" applyProtection="1"/>
    <xf numFmtId="0" fontId="9" fillId="2" borderId="15" xfId="3" applyFont="1" applyFill="1" applyBorder="1" applyProtection="1"/>
    <xf numFmtId="3" fontId="9" fillId="2" borderId="16" xfId="3" applyNumberFormat="1" applyFont="1" applyFill="1" applyBorder="1" applyProtection="1"/>
    <xf numFmtId="3" fontId="17" fillId="2" borderId="16" xfId="3" applyNumberFormat="1" applyFont="1" applyFill="1" applyBorder="1" applyProtection="1"/>
    <xf numFmtId="3" fontId="16" fillId="0" borderId="0" xfId="3" applyNumberFormat="1" applyFont="1" applyFill="1" applyBorder="1" applyProtection="1"/>
    <xf numFmtId="0" fontId="9" fillId="2" borderId="7" xfId="3" applyFont="1" applyFill="1" applyBorder="1" applyAlignment="1" applyProtection="1">
      <alignment horizontal="left" vertical="center" shrinkToFit="1"/>
    </xf>
    <xf numFmtId="0" fontId="9" fillId="0" borderId="1" xfId="3" applyFont="1" applyFill="1" applyBorder="1" applyAlignment="1" applyProtection="1">
      <alignment horizontal="left" vertical="center" shrinkToFit="1"/>
    </xf>
    <xf numFmtId="0" fontId="9" fillId="2" borderId="1" xfId="3" applyFont="1" applyFill="1" applyBorder="1" applyAlignment="1" applyProtection="1">
      <alignment horizontal="left" vertical="center" shrinkToFit="1"/>
    </xf>
    <xf numFmtId="0" fontId="9" fillId="2" borderId="15" xfId="3" applyFont="1" applyFill="1" applyBorder="1" applyAlignment="1" applyProtection="1">
      <alignment horizontal="left" vertical="center" shrinkToFit="1"/>
    </xf>
    <xf numFmtId="3" fontId="16" fillId="0" borderId="0" xfId="3" applyNumberFormat="1" applyFont="1" applyBorder="1" applyProtection="1"/>
    <xf numFmtId="9" fontId="17" fillId="0" borderId="0" xfId="3" applyNumberFormat="1" applyFont="1" applyFill="1" applyBorder="1" applyProtection="1"/>
    <xf numFmtId="0" fontId="6" fillId="10" borderId="0" xfId="3" applyFont="1" applyFill="1" applyAlignment="1" applyProtection="1">
      <alignment horizontal="center"/>
    </xf>
    <xf numFmtId="0" fontId="4" fillId="0" borderId="0" xfId="3" applyFont="1" applyProtection="1"/>
    <xf numFmtId="0" fontId="6" fillId="0" borderId="0" xfId="3" applyFont="1" applyFill="1" applyAlignment="1" applyProtection="1">
      <alignment horizontal="center"/>
    </xf>
    <xf numFmtId="0" fontId="9" fillId="2" borderId="8" xfId="3" applyFont="1" applyFill="1" applyBorder="1" applyAlignment="1" applyProtection="1">
      <alignment horizontal="left" vertical="center"/>
    </xf>
    <xf numFmtId="0" fontId="17" fillId="0" borderId="0" xfId="0" applyNumberFormat="1" applyFont="1" applyFill="1" applyAlignment="1" applyProtection="1">
      <alignment horizontal="center" vertical="center"/>
    </xf>
    <xf numFmtId="0" fontId="9" fillId="0" borderId="0" xfId="0" applyNumberFormat="1" applyFont="1" applyFill="1" applyAlignment="1" applyProtection="1">
      <alignment horizontal="left"/>
    </xf>
    <xf numFmtId="0" fontId="9" fillId="0" borderId="0" xfId="3" applyNumberFormat="1" applyFont="1" applyProtection="1"/>
    <xf numFmtId="0" fontId="4" fillId="0" borderId="0" xfId="3" applyFont="1" applyAlignment="1" applyProtection="1">
      <alignment horizontal="left"/>
    </xf>
    <xf numFmtId="3" fontId="16" fillId="0" borderId="10" xfId="3" applyNumberFormat="1" applyFont="1" applyFill="1" applyBorder="1" applyProtection="1"/>
    <xf numFmtId="3" fontId="9" fillId="2" borderId="0" xfId="3" applyNumberFormat="1" applyFont="1" applyFill="1" applyBorder="1" applyProtection="1"/>
    <xf numFmtId="3" fontId="17" fillId="0" borderId="11" xfId="3" applyNumberFormat="1" applyFont="1" applyFill="1" applyBorder="1" applyProtection="1"/>
    <xf numFmtId="3" fontId="9" fillId="2" borderId="3" xfId="3" applyNumberFormat="1" applyFont="1" applyFill="1" applyBorder="1" applyProtection="1"/>
    <xf numFmtId="3" fontId="9" fillId="2" borderId="2" xfId="3" applyNumberFormat="1" applyFont="1" applyFill="1" applyBorder="1" applyProtection="1"/>
    <xf numFmtId="0" fontId="9" fillId="2" borderId="0" xfId="3" applyFont="1" applyFill="1" applyBorder="1" applyProtection="1"/>
    <xf numFmtId="0" fontId="9" fillId="2" borderId="5" xfId="3" applyFont="1" applyFill="1" applyBorder="1" applyProtection="1"/>
    <xf numFmtId="0" fontId="23" fillId="0" borderId="0" xfId="1" applyFont="1" applyAlignment="1" applyProtection="1"/>
    <xf numFmtId="3" fontId="9" fillId="2" borderId="7" xfId="3" applyNumberFormat="1" applyFont="1" applyFill="1" applyBorder="1" applyProtection="1"/>
    <xf numFmtId="3" fontId="9" fillId="2" borderId="1" xfId="3" applyNumberFormat="1" applyFont="1" applyFill="1" applyBorder="1" applyProtection="1"/>
    <xf numFmtId="0" fontId="17" fillId="0" borderId="0" xfId="3" applyFont="1" applyAlignment="1" applyProtection="1">
      <alignment horizontal="right" vertical="center"/>
    </xf>
    <xf numFmtId="3" fontId="17" fillId="0" borderId="8" xfId="3" applyNumberFormat="1" applyFont="1" applyFill="1" applyBorder="1" applyProtection="1"/>
    <xf numFmtId="0" fontId="0" fillId="0" borderId="0" xfId="0" applyFill="1" applyBorder="1" applyAlignment="1">
      <alignment horizontal="left" vertical="top"/>
    </xf>
    <xf numFmtId="0" fontId="9" fillId="0" borderId="1" xfId="0" applyFont="1" applyFill="1" applyBorder="1" applyAlignment="1" applyProtection="1">
      <alignment horizontal="left" vertical="center" shrinkToFit="1"/>
    </xf>
    <xf numFmtId="0" fontId="9" fillId="2" borderId="15" xfId="0" applyFont="1" applyFill="1" applyBorder="1" applyAlignment="1" applyProtection="1">
      <alignment horizontal="left" vertical="center" shrinkToFit="1"/>
    </xf>
    <xf numFmtId="3" fontId="9" fillId="2" borderId="15" xfId="3" applyNumberFormat="1" applyFont="1" applyFill="1" applyBorder="1" applyProtection="1"/>
    <xf numFmtId="3" fontId="9" fillId="0" borderId="1" xfId="3" applyNumberFormat="1" applyFont="1" applyFill="1" applyBorder="1" applyProtection="1"/>
    <xf numFmtId="3" fontId="9" fillId="2" borderId="0" xfId="3" applyNumberFormat="1" applyFont="1" applyFill="1" applyBorder="1" applyAlignment="1" applyProtection="1">
      <alignment horizontal="right"/>
    </xf>
    <xf numFmtId="3" fontId="9" fillId="2" borderId="7" xfId="3" applyNumberFormat="1" applyFont="1" applyFill="1" applyBorder="1" applyAlignment="1" applyProtection="1">
      <alignment horizontal="right"/>
    </xf>
    <xf numFmtId="3" fontId="9" fillId="2" borderId="3" xfId="3" applyNumberFormat="1" applyFont="1" applyFill="1" applyBorder="1" applyAlignment="1" applyProtection="1">
      <alignment horizontal="right"/>
    </xf>
    <xf numFmtId="3" fontId="9" fillId="2" borderId="1" xfId="3" applyNumberFormat="1" applyFont="1" applyFill="1" applyBorder="1" applyAlignment="1" applyProtection="1">
      <alignment horizontal="right"/>
    </xf>
    <xf numFmtId="3" fontId="9" fillId="2" borderId="15" xfId="3" applyNumberFormat="1" applyFont="1" applyFill="1" applyBorder="1" applyAlignment="1" applyProtection="1">
      <alignment horizontal="right"/>
    </xf>
    <xf numFmtId="3" fontId="9" fillId="2" borderId="2" xfId="3" applyNumberFormat="1" applyFont="1" applyFill="1" applyBorder="1" applyAlignment="1" applyProtection="1">
      <alignment horizontal="right"/>
    </xf>
    <xf numFmtId="3" fontId="9" fillId="2" borderId="8" xfId="3" applyNumberFormat="1" applyFont="1" applyFill="1" applyBorder="1" applyAlignment="1" applyProtection="1">
      <alignment horizontal="right"/>
    </xf>
    <xf numFmtId="3" fontId="9" fillId="2" borderId="9" xfId="3" applyNumberFormat="1" applyFont="1" applyFill="1" applyBorder="1" applyAlignment="1" applyProtection="1">
      <alignment horizontal="right"/>
    </xf>
    <xf numFmtId="3" fontId="9" fillId="2" borderId="10" xfId="3" applyNumberFormat="1" applyFont="1" applyFill="1" applyBorder="1" applyAlignment="1" applyProtection="1">
      <alignment horizontal="right"/>
    </xf>
    <xf numFmtId="3" fontId="9" fillId="0" borderId="9" xfId="3" applyNumberFormat="1" applyFont="1" applyFill="1" applyBorder="1" applyAlignment="1" applyProtection="1">
      <alignment horizontal="right"/>
    </xf>
    <xf numFmtId="3" fontId="9" fillId="0" borderId="0" xfId="3" applyNumberFormat="1" applyFont="1" applyFill="1" applyBorder="1" applyAlignment="1" applyProtection="1">
      <alignment horizontal="right"/>
    </xf>
    <xf numFmtId="3" fontId="9" fillId="2" borderId="0" xfId="0" applyNumberFormat="1" applyFont="1" applyFill="1" applyBorder="1" applyAlignment="1">
      <alignment vertical="center"/>
    </xf>
    <xf numFmtId="3" fontId="9" fillId="2" borderId="7" xfId="0" applyNumberFormat="1" applyFont="1" applyFill="1" applyBorder="1" applyAlignment="1">
      <alignment vertical="center"/>
    </xf>
    <xf numFmtId="3" fontId="9" fillId="2" borderId="3" xfId="0" applyNumberFormat="1" applyFont="1" applyFill="1" applyBorder="1" applyAlignment="1">
      <alignment vertical="center"/>
    </xf>
    <xf numFmtId="3" fontId="9" fillId="2" borderId="1" xfId="0" applyNumberFormat="1" applyFont="1" applyFill="1" applyBorder="1" applyAlignment="1">
      <alignment vertical="center"/>
    </xf>
    <xf numFmtId="3" fontId="9" fillId="2" borderId="15" xfId="0" applyNumberFormat="1" applyFont="1" applyFill="1" applyBorder="1" applyAlignment="1">
      <alignment vertical="center"/>
    </xf>
    <xf numFmtId="3" fontId="9" fillId="2" borderId="2" xfId="0" applyNumberFormat="1" applyFont="1" applyFill="1" applyBorder="1" applyAlignment="1">
      <alignment vertical="center"/>
    </xf>
    <xf numFmtId="3" fontId="9" fillId="0" borderId="1" xfId="0" applyNumberFormat="1" applyFont="1" applyFill="1" applyBorder="1" applyAlignment="1">
      <alignment vertical="center"/>
    </xf>
    <xf numFmtId="3" fontId="9" fillId="0" borderId="9" xfId="0"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 xfId="3" applyNumberFormat="1" applyFont="1" applyFill="1" applyBorder="1" applyAlignment="1" applyProtection="1">
      <alignment horizontal="right"/>
    </xf>
    <xf numFmtId="3" fontId="9" fillId="0" borderId="0" xfId="3" applyNumberFormat="1" applyFont="1" applyBorder="1" applyProtection="1"/>
    <xf numFmtId="3" fontId="1" fillId="0" borderId="0" xfId="3" applyNumberFormat="1" applyFont="1" applyProtection="1"/>
    <xf numFmtId="3" fontId="16" fillId="0" borderId="0" xfId="3" applyNumberFormat="1" applyFont="1" applyFill="1" applyBorder="1" applyAlignment="1" applyProtection="1">
      <alignment horizontal="center"/>
    </xf>
    <xf numFmtId="0" fontId="0" fillId="0" borderId="0" xfId="0" applyAlignment="1">
      <alignment vertical="center"/>
    </xf>
    <xf numFmtId="0" fontId="24" fillId="0" borderId="0" xfId="1" applyFont="1" applyAlignment="1" applyProtection="1">
      <alignment horizontal="right"/>
    </xf>
    <xf numFmtId="0" fontId="25" fillId="0" borderId="3" xfId="1" applyFont="1" applyBorder="1" applyAlignment="1" applyProtection="1">
      <alignment horizontal="right"/>
    </xf>
    <xf numFmtId="165" fontId="9" fillId="7" borderId="13" xfId="0" applyNumberFormat="1" applyFont="1" applyFill="1" applyBorder="1" applyAlignment="1" applyProtection="1">
      <alignment horizontal="left"/>
    </xf>
    <xf numFmtId="10" fontId="9" fillId="7" borderId="13" xfId="0" applyNumberFormat="1" applyFont="1" applyFill="1" applyBorder="1" applyAlignment="1" applyProtection="1">
      <alignment horizontal="left"/>
    </xf>
    <xf numFmtId="0" fontId="17" fillId="0" borderId="0" xfId="0" applyFont="1" applyAlignment="1">
      <alignment vertical="top"/>
    </xf>
    <xf numFmtId="0" fontId="9" fillId="0" borderId="0" xfId="0" applyFont="1" applyFill="1"/>
    <xf numFmtId="0" fontId="17" fillId="0" borderId="13" xfId="0" applyFont="1" applyBorder="1" applyAlignment="1">
      <alignment horizontal="left"/>
    </xf>
    <xf numFmtId="0" fontId="17" fillId="0" borderId="13" xfId="0" applyFont="1" applyBorder="1" applyAlignment="1">
      <alignment horizontal="center"/>
    </xf>
    <xf numFmtId="0" fontId="17" fillId="0" borderId="13" xfId="0" applyFont="1" applyFill="1" applyBorder="1" applyAlignment="1">
      <alignment horizontal="center"/>
    </xf>
    <xf numFmtId="1" fontId="17" fillId="0" borderId="13" xfId="0" applyNumberFormat="1" applyFont="1" applyBorder="1" applyAlignment="1">
      <alignment horizontal="center"/>
    </xf>
    <xf numFmtId="0" fontId="17" fillId="0" borderId="0" xfId="0" applyFont="1" applyBorder="1" applyAlignment="1">
      <alignment horizontal="center"/>
    </xf>
    <xf numFmtId="0" fontId="16" fillId="0" borderId="0" xfId="0" applyFont="1" applyBorder="1" applyAlignment="1">
      <alignment horizontal="left"/>
    </xf>
    <xf numFmtId="0" fontId="9" fillId="0" borderId="0" xfId="0" applyFont="1" applyBorder="1" applyAlignment="1">
      <alignment horizontal="left"/>
    </xf>
    <xf numFmtId="1" fontId="9" fillId="0" borderId="0" xfId="0" applyNumberFormat="1" applyFont="1" applyBorder="1" applyAlignment="1">
      <alignment horizontal="center"/>
    </xf>
    <xf numFmtId="0" fontId="16" fillId="0" borderId="0" xfId="0" applyFont="1" applyBorder="1" applyAlignment="1">
      <alignment horizontal="center"/>
    </xf>
    <xf numFmtId="0" fontId="17" fillId="0" borderId="14" xfId="0" applyFont="1" applyBorder="1" applyAlignment="1">
      <alignment horizontal="center"/>
    </xf>
    <xf numFmtId="0" fontId="9" fillId="2" borderId="10" xfId="0" applyFont="1" applyFill="1" applyBorder="1" applyAlignment="1">
      <alignment horizontal="left"/>
    </xf>
    <xf numFmtId="0" fontId="9" fillId="2" borderId="13" xfId="0" applyFont="1" applyFill="1" applyBorder="1" applyAlignment="1">
      <alignment horizontal="left"/>
    </xf>
    <xf numFmtId="0" fontId="9" fillId="0" borderId="13" xfId="0" applyFont="1" applyFill="1" applyBorder="1" applyAlignment="1">
      <alignment horizontal="left"/>
    </xf>
    <xf numFmtId="0" fontId="16" fillId="0" borderId="13" xfId="0" applyFont="1" applyFill="1" applyBorder="1" applyAlignment="1">
      <alignment horizontal="left"/>
    </xf>
    <xf numFmtId="10" fontId="16" fillId="0" borderId="13" xfId="0" applyNumberFormat="1" applyFont="1" applyFill="1" applyBorder="1"/>
    <xf numFmtId="10" fontId="9" fillId="0" borderId="0" xfId="0" applyNumberFormat="1" applyFont="1" applyFill="1"/>
    <xf numFmtId="10" fontId="9" fillId="2" borderId="13" xfId="0" applyNumberFormat="1" applyFont="1" applyFill="1" applyBorder="1" applyAlignment="1">
      <alignment horizontal="right"/>
    </xf>
    <xf numFmtId="10" fontId="9" fillId="2" borderId="9" xfId="0" applyNumberFormat="1" applyFont="1" applyFill="1" applyBorder="1" applyAlignment="1">
      <alignment horizontal="right"/>
    </xf>
    <xf numFmtId="10" fontId="17" fillId="0" borderId="13" xfId="3" applyNumberFormat="1" applyFont="1" applyFill="1" applyBorder="1"/>
    <xf numFmtId="10" fontId="17" fillId="0" borderId="13" xfId="0" applyNumberFormat="1" applyFont="1" applyFill="1" applyBorder="1"/>
    <xf numFmtId="10" fontId="9" fillId="0" borderId="0" xfId="3" applyNumberFormat="1" applyFont="1" applyFill="1" applyBorder="1"/>
    <xf numFmtId="10" fontId="17" fillId="0" borderId="14" xfId="3" applyNumberFormat="1" applyFont="1" applyFill="1" applyBorder="1" applyAlignment="1">
      <alignment horizontal="center"/>
    </xf>
    <xf numFmtId="10" fontId="9" fillId="2" borderId="10" xfId="3" applyNumberFormat="1" applyFont="1" applyFill="1" applyBorder="1"/>
    <xf numFmtId="10" fontId="9" fillId="2" borderId="13" xfId="3" applyNumberFormat="1" applyFont="1" applyFill="1" applyBorder="1"/>
    <xf numFmtId="3" fontId="9" fillId="2" borderId="13" xfId="0" applyNumberFormat="1" applyFont="1" applyFill="1" applyBorder="1"/>
    <xf numFmtId="3" fontId="9" fillId="0" borderId="0" xfId="0" applyNumberFormat="1" applyFont="1"/>
    <xf numFmtId="10" fontId="9" fillId="0" borderId="13" xfId="3" applyNumberFormat="1" applyFont="1" applyFill="1" applyBorder="1"/>
    <xf numFmtId="3" fontId="9" fillId="0" borderId="13" xfId="0" applyNumberFormat="1" applyFont="1" applyFill="1" applyBorder="1"/>
    <xf numFmtId="10" fontId="16" fillId="2" borderId="13" xfId="3" applyNumberFormat="1" applyFont="1" applyFill="1" applyBorder="1"/>
    <xf numFmtId="3" fontId="16" fillId="2" borderId="13" xfId="0" applyNumberFormat="1" applyFont="1" applyFill="1" applyBorder="1"/>
    <xf numFmtId="1" fontId="16" fillId="0" borderId="0" xfId="3" applyNumberFormat="1" applyFont="1" applyFill="1" applyBorder="1"/>
    <xf numFmtId="3" fontId="9" fillId="2" borderId="13" xfId="0" applyNumberFormat="1" applyFont="1" applyFill="1" applyBorder="1" applyAlignment="1" applyProtection="1"/>
    <xf numFmtId="3" fontId="9" fillId="0" borderId="13" xfId="0" applyNumberFormat="1" applyFont="1" applyFill="1" applyBorder="1" applyAlignment="1" applyProtection="1"/>
    <xf numFmtId="3" fontId="16" fillId="2" borderId="13" xfId="0" applyNumberFormat="1" applyFont="1" applyFill="1" applyBorder="1" applyAlignment="1" applyProtection="1"/>
    <xf numFmtId="0" fontId="16" fillId="0" borderId="0" xfId="0" applyFont="1"/>
    <xf numFmtId="3" fontId="9" fillId="2" borderId="0" xfId="3" applyNumberFormat="1" applyFont="1" applyFill="1" applyBorder="1"/>
    <xf numFmtId="3" fontId="16" fillId="2" borderId="0" xfId="3" applyNumberFormat="1" applyFont="1" applyFill="1" applyBorder="1"/>
    <xf numFmtId="1" fontId="17" fillId="0" borderId="8" xfId="3" applyNumberFormat="1" applyFont="1" applyFill="1" applyBorder="1" applyAlignment="1">
      <alignment horizontal="center"/>
    </xf>
    <xf numFmtId="3" fontId="9" fillId="2" borderId="7" xfId="3" applyNumberFormat="1" applyFont="1" applyFill="1" applyBorder="1"/>
    <xf numFmtId="3" fontId="9" fillId="2" borderId="3" xfId="3" applyNumberFormat="1" applyFont="1" applyFill="1" applyBorder="1"/>
    <xf numFmtId="3" fontId="9" fillId="2" borderId="1" xfId="3" applyNumberFormat="1" applyFont="1" applyFill="1" applyBorder="1"/>
    <xf numFmtId="3" fontId="16" fillId="8" borderId="10" xfId="3" applyNumberFormat="1" applyFont="1" applyFill="1" applyBorder="1"/>
    <xf numFmtId="3" fontId="18" fillId="8" borderId="13" xfId="0" applyNumberFormat="1" applyFont="1" applyFill="1" applyBorder="1"/>
    <xf numFmtId="3" fontId="17" fillId="8" borderId="16" xfId="3" applyNumberFormat="1" applyFont="1" applyFill="1" applyBorder="1"/>
    <xf numFmtId="3" fontId="18" fillId="8" borderId="13" xfId="3" applyNumberFormat="1" applyFont="1" applyFill="1" applyBorder="1"/>
    <xf numFmtId="0" fontId="9" fillId="0" borderId="0" xfId="0" applyFont="1" applyAlignment="1">
      <alignment horizontal="right" vertical="top"/>
    </xf>
    <xf numFmtId="0" fontId="20" fillId="0" borderId="0" xfId="0" applyFont="1"/>
    <xf numFmtId="0" fontId="0" fillId="8" borderId="0" xfId="0" applyFill="1"/>
    <xf numFmtId="0" fontId="20" fillId="0" borderId="0" xfId="3" applyFont="1" applyAlignment="1" applyProtection="1">
      <alignment horizontal="right"/>
    </xf>
    <xf numFmtId="0" fontId="9" fillId="5" borderId="0" xfId="0" applyFont="1" applyFill="1"/>
    <xf numFmtId="0" fontId="2" fillId="0" borderId="0" xfId="0" applyFont="1" applyFill="1" applyAlignment="1">
      <alignment horizontal="center" vertical="center"/>
    </xf>
    <xf numFmtId="0" fontId="13" fillId="0" borderId="0" xfId="0" applyFont="1" applyFill="1" applyAlignment="1">
      <alignment horizontal="center" vertical="center"/>
    </xf>
    <xf numFmtId="0" fontId="9" fillId="0" borderId="3" xfId="3" applyFont="1" applyBorder="1" applyAlignment="1" applyProtection="1">
      <alignment horizontal="left"/>
    </xf>
    <xf numFmtId="3" fontId="9" fillId="0" borderId="1" xfId="3" applyNumberFormat="1" applyFont="1" applyFill="1" applyBorder="1"/>
    <xf numFmtId="3" fontId="9" fillId="0" borderId="9" xfId="3" applyNumberFormat="1" applyFont="1" applyFill="1" applyBorder="1"/>
    <xf numFmtId="3" fontId="9" fillId="0" borderId="0" xfId="3" applyNumberFormat="1" applyFont="1" applyFill="1" applyBorder="1"/>
    <xf numFmtId="3" fontId="9" fillId="0" borderId="15" xfId="3" applyNumberFormat="1" applyFont="1" applyFill="1" applyBorder="1"/>
    <xf numFmtId="3" fontId="9" fillId="0" borderId="10" xfId="3" applyNumberFormat="1" applyFont="1" applyFill="1" applyBorder="1"/>
    <xf numFmtId="3" fontId="9" fillId="0" borderId="2" xfId="3" applyNumberFormat="1" applyFont="1" applyFill="1" applyBorder="1"/>
    <xf numFmtId="0" fontId="23" fillId="0" borderId="12" xfId="1" applyFont="1" applyBorder="1" applyAlignment="1" applyProtection="1">
      <alignment horizontal="right"/>
    </xf>
    <xf numFmtId="0" fontId="23" fillId="0" borderId="5" xfId="1" applyFont="1" applyBorder="1" applyAlignment="1" applyProtection="1">
      <alignment horizontal="right"/>
    </xf>
    <xf numFmtId="1" fontId="16" fillId="0" borderId="12" xfId="3" applyNumberFormat="1" applyFont="1" applyFill="1" applyBorder="1" applyAlignment="1" applyProtection="1">
      <alignment horizontal="center"/>
    </xf>
    <xf numFmtId="3" fontId="9" fillId="7" borderId="12" xfId="3" applyNumberFormat="1" applyFont="1" applyFill="1" applyBorder="1" applyAlignment="1" applyProtection="1">
      <alignment horizontal="right"/>
    </xf>
    <xf numFmtId="9" fontId="9" fillId="5" borderId="10" xfId="3" applyNumberFormat="1" applyFont="1" applyFill="1" applyBorder="1" applyAlignment="1" applyProtection="1">
      <alignment horizontal="center"/>
      <protection locked="0"/>
    </xf>
    <xf numFmtId="9" fontId="9" fillId="3" borderId="13" xfId="3" applyNumberFormat="1" applyFont="1" applyFill="1" applyBorder="1" applyAlignment="1" applyProtection="1">
      <alignment horizontal="center"/>
      <protection locked="0"/>
    </xf>
    <xf numFmtId="9" fontId="9" fillId="5" borderId="13" xfId="3" applyNumberFormat="1" applyFont="1" applyFill="1" applyBorder="1" applyAlignment="1" applyProtection="1">
      <alignment horizontal="center"/>
      <protection locked="0"/>
    </xf>
    <xf numFmtId="0" fontId="16" fillId="0" borderId="10" xfId="3" applyFont="1" applyBorder="1" applyAlignment="1" applyProtection="1">
      <alignment horizontal="center" vertical="top"/>
    </xf>
    <xf numFmtId="0" fontId="9" fillId="0" borderId="0" xfId="0" applyFont="1" applyAlignment="1" applyProtection="1">
      <alignment horizontal="left" vertical="top"/>
    </xf>
    <xf numFmtId="0" fontId="9" fillId="0" borderId="0" xfId="3" applyFont="1" applyAlignment="1" applyProtection="1">
      <alignment horizontal="left" vertical="top"/>
    </xf>
    <xf numFmtId="0" fontId="26" fillId="0" borderId="0" xfId="3" applyFont="1" applyProtection="1"/>
    <xf numFmtId="0" fontId="9" fillId="2" borderId="2" xfId="3" applyFont="1" applyFill="1" applyBorder="1" applyProtection="1"/>
    <xf numFmtId="0" fontId="9" fillId="2" borderId="16" xfId="3" applyFont="1" applyFill="1" applyBorder="1" applyProtection="1"/>
    <xf numFmtId="0" fontId="9" fillId="0" borderId="13" xfId="3" applyFont="1" applyBorder="1" applyAlignment="1" applyProtection="1">
      <alignment horizontal="left"/>
    </xf>
    <xf numFmtId="0" fontId="9" fillId="0" borderId="10" xfId="3" applyFont="1" applyBorder="1" applyAlignment="1" applyProtection="1"/>
    <xf numFmtId="0" fontId="17" fillId="0" borderId="9" xfId="3" applyFont="1" applyBorder="1" applyAlignment="1" applyProtection="1">
      <alignment horizontal="left"/>
    </xf>
    <xf numFmtId="0" fontId="17" fillId="0" borderId="0" xfId="3" applyFont="1" applyFill="1" applyAlignment="1" applyProtection="1">
      <alignment horizontal="center"/>
    </xf>
    <xf numFmtId="0" fontId="17" fillId="0" borderId="0" xfId="3" applyFont="1" applyFill="1" applyProtection="1"/>
    <xf numFmtId="0" fontId="17" fillId="7" borderId="4" xfId="3" applyFont="1" applyFill="1" applyBorder="1" applyProtection="1"/>
    <xf numFmtId="0" fontId="17" fillId="7" borderId="11" xfId="3" applyFont="1" applyFill="1" applyBorder="1" applyProtection="1"/>
    <xf numFmtId="3" fontId="16" fillId="7" borderId="11" xfId="3" applyNumberFormat="1" applyFont="1" applyFill="1" applyBorder="1" applyAlignment="1" applyProtection="1">
      <alignment horizontal="right"/>
    </xf>
    <xf numFmtId="3" fontId="9" fillId="7" borderId="11" xfId="3" applyNumberFormat="1" applyFont="1" applyFill="1" applyBorder="1" applyAlignment="1" applyProtection="1">
      <alignment horizontal="right"/>
    </xf>
    <xf numFmtId="0" fontId="9" fillId="2" borderId="13" xfId="3" applyFont="1" applyFill="1" applyBorder="1" applyAlignment="1" applyProtection="1">
      <alignment horizontal="left"/>
    </xf>
    <xf numFmtId="9" fontId="9" fillId="0" borderId="10" xfId="3" applyNumberFormat="1" applyFont="1" applyBorder="1" applyProtection="1"/>
    <xf numFmtId="9" fontId="9" fillId="2" borderId="10" xfId="3" applyNumberFormat="1" applyFont="1" applyFill="1" applyBorder="1" applyProtection="1"/>
    <xf numFmtId="0" fontId="23" fillId="0" borderId="0" xfId="1" applyFont="1" applyAlignment="1" applyProtection="1">
      <alignment horizontal="right"/>
    </xf>
    <xf numFmtId="0" fontId="29" fillId="0" borderId="0" xfId="1" applyFont="1" applyAlignment="1" applyProtection="1">
      <alignment horizontal="right"/>
    </xf>
    <xf numFmtId="0" fontId="29" fillId="0" borderId="0" xfId="1" applyFont="1" applyFill="1" applyBorder="1" applyAlignment="1" applyProtection="1">
      <alignment horizontal="right"/>
    </xf>
    <xf numFmtId="0" fontId="29" fillId="0" borderId="3" xfId="1" applyFont="1" applyBorder="1" applyAlignment="1" applyProtection="1">
      <alignment horizontal="right"/>
    </xf>
    <xf numFmtId="0" fontId="0" fillId="0" borderId="0" xfId="0" applyFill="1" applyProtection="1"/>
    <xf numFmtId="0" fontId="0" fillId="0" borderId="0" xfId="0" applyAlignment="1" applyProtection="1">
      <alignment horizontal="right"/>
    </xf>
    <xf numFmtId="0" fontId="3" fillId="0" borderId="0" xfId="0" applyFont="1" applyProtection="1"/>
    <xf numFmtId="0" fontId="16" fillId="0" borderId="11" xfId="0" applyFont="1" applyBorder="1" applyAlignment="1" applyProtection="1">
      <alignment wrapText="1"/>
    </xf>
    <xf numFmtId="0" fontId="16" fillId="0" borderId="13" xfId="0" applyFont="1" applyBorder="1" applyAlignment="1" applyProtection="1">
      <alignment wrapText="1"/>
    </xf>
    <xf numFmtId="0" fontId="16" fillId="0" borderId="9" xfId="0" applyFont="1" applyBorder="1" applyAlignment="1" applyProtection="1">
      <alignment wrapText="1"/>
    </xf>
    <xf numFmtId="0" fontId="16" fillId="0" borderId="9" xfId="0" applyFont="1" applyFill="1" applyBorder="1" applyAlignment="1" applyProtection="1">
      <alignment wrapText="1"/>
    </xf>
    <xf numFmtId="10" fontId="9" fillId="0" borderId="10" xfId="0" applyNumberFormat="1" applyFont="1" applyFill="1" applyBorder="1" applyAlignment="1" applyProtection="1">
      <alignment horizontal="right"/>
    </xf>
    <xf numFmtId="10" fontId="9" fillId="0" borderId="13" xfId="0" applyNumberFormat="1" applyFont="1" applyFill="1" applyBorder="1" applyProtection="1"/>
    <xf numFmtId="10" fontId="9" fillId="0" borderId="6" xfId="0" applyNumberFormat="1" applyFont="1" applyFill="1" applyBorder="1" applyProtection="1"/>
    <xf numFmtId="10" fontId="9" fillId="2" borderId="8" xfId="0" applyNumberFormat="1" applyFont="1" applyFill="1" applyBorder="1" applyProtection="1"/>
    <xf numFmtId="0" fontId="0" fillId="2" borderId="8" xfId="0" applyFill="1" applyBorder="1" applyProtection="1"/>
    <xf numFmtId="0" fontId="9" fillId="2" borderId="13" xfId="0" applyFont="1" applyFill="1" applyBorder="1" applyProtection="1"/>
    <xf numFmtId="0" fontId="9" fillId="2" borderId="13" xfId="0" applyFont="1" applyFill="1" applyBorder="1" applyAlignment="1" applyProtection="1">
      <alignment horizontal="right"/>
    </xf>
    <xf numFmtId="10" fontId="9" fillId="2" borderId="10" xfId="0" applyNumberFormat="1" applyFont="1" applyFill="1" applyBorder="1" applyAlignment="1" applyProtection="1">
      <alignment horizontal="right"/>
    </xf>
    <xf numFmtId="10" fontId="9" fillId="2" borderId="13" xfId="0" applyNumberFormat="1" applyFont="1" applyFill="1" applyBorder="1" applyProtection="1"/>
    <xf numFmtId="10" fontId="9" fillId="2" borderId="6" xfId="0" applyNumberFormat="1" applyFont="1" applyFill="1" applyBorder="1" applyProtection="1"/>
    <xf numFmtId="10" fontId="9" fillId="2" borderId="9" xfId="0" applyNumberFormat="1" applyFont="1" applyFill="1" applyBorder="1" applyProtection="1"/>
    <xf numFmtId="0" fontId="0" fillId="2" borderId="9" xfId="0" applyFill="1" applyBorder="1" applyProtection="1"/>
    <xf numFmtId="0" fontId="9" fillId="0" borderId="13" xfId="0" applyFont="1" applyFill="1" applyBorder="1" applyAlignment="1" applyProtection="1">
      <alignment horizontal="right"/>
    </xf>
    <xf numFmtId="169" fontId="0" fillId="0" borderId="0" xfId="0" applyNumberFormat="1" applyFill="1" applyProtection="1"/>
    <xf numFmtId="10" fontId="9" fillId="2" borderId="10" xfId="0" applyNumberFormat="1" applyFont="1" applyFill="1" applyBorder="1" applyProtection="1"/>
    <xf numFmtId="0" fontId="0" fillId="2" borderId="10" xfId="0" applyFill="1" applyBorder="1" applyProtection="1"/>
    <xf numFmtId="0" fontId="6" fillId="0" borderId="0" xfId="0" applyFont="1" applyProtection="1"/>
    <xf numFmtId="0" fontId="17" fillId="0" borderId="13" xfId="0" applyFont="1" applyBorder="1" applyProtection="1"/>
    <xf numFmtId="0" fontId="9" fillId="0" borderId="13" xfId="0" applyFont="1" applyBorder="1" applyProtection="1"/>
    <xf numFmtId="9" fontId="9" fillId="7" borderId="4" xfId="3" applyNumberFormat="1" applyFont="1" applyFill="1" applyBorder="1" applyAlignment="1" applyProtection="1">
      <alignment horizontal="right" vertical="center"/>
    </xf>
    <xf numFmtId="164" fontId="9" fillId="0" borderId="10" xfId="2" applyNumberFormat="1" applyFont="1" applyFill="1" applyBorder="1" applyProtection="1">
      <protection locked="0"/>
    </xf>
    <xf numFmtId="164" fontId="9" fillId="2" borderId="13" xfId="2" applyNumberFormat="1" applyFont="1" applyFill="1" applyBorder="1" applyProtection="1">
      <protection locked="0"/>
    </xf>
    <xf numFmtId="164" fontId="9" fillId="0" borderId="13" xfId="2" applyNumberFormat="1" applyFont="1" applyFill="1" applyBorder="1" applyProtection="1">
      <protection locked="0"/>
    </xf>
    <xf numFmtId="0" fontId="9" fillId="0" borderId="0" xfId="0" applyFont="1" applyAlignment="1" applyProtection="1">
      <alignment horizontal="center"/>
    </xf>
    <xf numFmtId="0" fontId="9" fillId="7" borderId="4" xfId="0" applyFont="1" applyFill="1" applyBorder="1" applyAlignment="1" applyProtection="1"/>
    <xf numFmtId="9" fontId="9" fillId="7" borderId="4" xfId="0" applyNumberFormat="1" applyFont="1" applyFill="1" applyBorder="1" applyAlignment="1" applyProtection="1"/>
    <xf numFmtId="9" fontId="9" fillId="7" borderId="11" xfId="0" applyNumberFormat="1" applyFont="1" applyFill="1" applyBorder="1" applyAlignment="1" applyProtection="1"/>
    <xf numFmtId="3" fontId="9" fillId="0" borderId="13" xfId="3" applyNumberFormat="1" applyFont="1" applyFill="1" applyBorder="1" applyAlignment="1" applyProtection="1"/>
    <xf numFmtId="3" fontId="9" fillId="2" borderId="13" xfId="3" applyNumberFormat="1" applyFont="1" applyFill="1" applyBorder="1" applyAlignment="1" applyProtection="1"/>
    <xf numFmtId="9" fontId="9" fillId="3" borderId="7" xfId="0" applyNumberFormat="1" applyFont="1" applyFill="1" applyBorder="1" applyAlignment="1" applyProtection="1">
      <protection locked="0"/>
    </xf>
    <xf numFmtId="0" fontId="9" fillId="8" borderId="2" xfId="0" applyFont="1" applyFill="1" applyBorder="1" applyAlignment="1" applyProtection="1"/>
    <xf numFmtId="9" fontId="9" fillId="8" borderId="2" xfId="0" applyNumberFormat="1" applyFont="1" applyFill="1" applyBorder="1" applyAlignment="1" applyProtection="1"/>
    <xf numFmtId="0" fontId="9" fillId="5" borderId="8" xfId="3" applyFont="1" applyFill="1" applyBorder="1" applyProtection="1">
      <protection locked="0"/>
    </xf>
    <xf numFmtId="3" fontId="9" fillId="5" borderId="8" xfId="3" applyNumberFormat="1" applyFont="1" applyFill="1" applyBorder="1" applyProtection="1">
      <protection locked="0"/>
    </xf>
    <xf numFmtId="3" fontId="9" fillId="5" borderId="7" xfId="3" applyNumberFormat="1" applyFont="1" applyFill="1" applyBorder="1" applyProtection="1">
      <protection locked="0"/>
    </xf>
    <xf numFmtId="0" fontId="9" fillId="3" borderId="9" xfId="3" applyFont="1" applyFill="1" applyBorder="1" applyProtection="1">
      <protection locked="0"/>
    </xf>
    <xf numFmtId="3" fontId="9" fillId="3" borderId="9" xfId="3" applyNumberFormat="1" applyFont="1" applyFill="1" applyBorder="1" applyProtection="1">
      <protection locked="0"/>
    </xf>
    <xf numFmtId="3" fontId="9" fillId="3" borderId="1" xfId="3" applyNumberFormat="1" applyFont="1" applyFill="1" applyBorder="1" applyProtection="1">
      <protection locked="0"/>
    </xf>
    <xf numFmtId="0" fontId="9" fillId="5" borderId="9" xfId="3" applyFont="1" applyFill="1" applyBorder="1" applyProtection="1">
      <protection locked="0"/>
    </xf>
    <xf numFmtId="3" fontId="9" fillId="5" borderId="9" xfId="3" applyNumberFormat="1" applyFont="1" applyFill="1" applyBorder="1" applyProtection="1">
      <protection locked="0"/>
    </xf>
    <xf numFmtId="3" fontId="9" fillId="5" borderId="1" xfId="3" applyNumberFormat="1" applyFont="1" applyFill="1" applyBorder="1" applyProtection="1">
      <protection locked="0"/>
    </xf>
    <xf numFmtId="0" fontId="9" fillId="3" borderId="10" xfId="3" applyFont="1" applyFill="1" applyBorder="1" applyProtection="1">
      <protection locked="0"/>
    </xf>
    <xf numFmtId="0" fontId="1" fillId="0" borderId="0" xfId="3" applyAlignment="1" applyProtection="1">
      <alignment vertical="center"/>
    </xf>
    <xf numFmtId="0" fontId="1" fillId="0" borderId="0" xfId="3" applyAlignment="1" applyProtection="1">
      <alignment horizontal="left" vertical="center"/>
    </xf>
    <xf numFmtId="1" fontId="9" fillId="7" borderId="13" xfId="3" applyNumberFormat="1" applyFont="1" applyFill="1" applyBorder="1" applyProtection="1"/>
    <xf numFmtId="0" fontId="2" fillId="0" borderId="0" xfId="1" applyFont="1" applyAlignment="1" applyProtection="1">
      <alignment horizontal="right"/>
    </xf>
    <xf numFmtId="0" fontId="2" fillId="0" borderId="0" xfId="1" applyFont="1" applyFill="1" applyBorder="1" applyAlignment="1" applyProtection="1">
      <alignment horizontal="right"/>
    </xf>
    <xf numFmtId="164" fontId="9" fillId="3" borderId="10" xfId="2" applyNumberFormat="1" applyFont="1" applyFill="1" applyBorder="1" applyProtection="1">
      <protection locked="0"/>
    </xf>
    <xf numFmtId="10" fontId="9" fillId="2" borderId="10" xfId="2" applyNumberFormat="1" applyFont="1" applyFill="1" applyBorder="1" applyProtection="1">
      <protection locked="0"/>
    </xf>
    <xf numFmtId="10" fontId="9" fillId="2" borderId="10" xfId="3" applyNumberFormat="1" applyFont="1" applyFill="1" applyBorder="1" applyProtection="1">
      <protection locked="0"/>
    </xf>
    <xf numFmtId="9" fontId="9" fillId="11" borderId="10" xfId="3" applyNumberFormat="1" applyFont="1" applyFill="1" applyBorder="1" applyProtection="1">
      <protection locked="0"/>
    </xf>
    <xf numFmtId="164" fontId="9" fillId="7" borderId="10" xfId="2" applyNumberFormat="1" applyFont="1" applyFill="1" applyBorder="1" applyProtection="1">
      <protection locked="0"/>
    </xf>
    <xf numFmtId="10" fontId="9" fillId="11" borderId="13" xfId="3" applyNumberFormat="1" applyFont="1" applyFill="1" applyBorder="1" applyProtection="1">
      <protection locked="0"/>
    </xf>
    <xf numFmtId="0" fontId="27" fillId="0" borderId="0" xfId="3" applyFont="1" applyFill="1" applyProtection="1"/>
    <xf numFmtId="1" fontId="21" fillId="7" borderId="13" xfId="1" applyNumberFormat="1" applyFont="1" applyFill="1" applyBorder="1" applyAlignment="1" applyProtection="1">
      <alignment horizontal="left"/>
    </xf>
    <xf numFmtId="0" fontId="21" fillId="0" borderId="8" xfId="1" applyFont="1" applyBorder="1" applyAlignment="1" applyProtection="1"/>
    <xf numFmtId="0" fontId="9" fillId="0" borderId="9" xfId="3" applyFont="1" applyBorder="1" applyAlignment="1" applyProtection="1">
      <alignment horizontal="center"/>
    </xf>
    <xf numFmtId="3" fontId="18" fillId="8" borderId="6" xfId="0" applyNumberFormat="1" applyFont="1" applyFill="1" applyBorder="1"/>
    <xf numFmtId="3" fontId="9" fillId="8" borderId="0" xfId="0" applyNumberFormat="1" applyFont="1" applyFill="1" applyBorder="1"/>
    <xf numFmtId="0" fontId="9" fillId="0" borderId="0" xfId="0" applyFont="1" applyAlignment="1" applyProtection="1">
      <alignment horizontal="right"/>
    </xf>
    <xf numFmtId="0" fontId="19" fillId="0" borderId="0" xfId="0" quotePrefix="1" applyFont="1" applyProtection="1"/>
    <xf numFmtId="1" fontId="16" fillId="3" borderId="0" xfId="3" applyNumberFormat="1" applyFont="1" applyFill="1" applyBorder="1"/>
    <xf numFmtId="3" fontId="9" fillId="0" borderId="0" xfId="3" applyNumberFormat="1" applyFont="1" applyFill="1" applyBorder="1" applyAlignment="1" applyProtection="1"/>
    <xf numFmtId="0" fontId="21" fillId="0" borderId="5" xfId="1" applyFont="1" applyBorder="1" applyAlignment="1" applyProtection="1"/>
    <xf numFmtId="1" fontId="21" fillId="0" borderId="5" xfId="1" applyNumberFormat="1" applyFont="1" applyBorder="1" applyAlignment="1" applyProtection="1">
      <alignment horizontal="left"/>
    </xf>
    <xf numFmtId="3" fontId="0" fillId="0" borderId="5" xfId="0" applyNumberFormat="1" applyFill="1" applyBorder="1" applyAlignment="1" applyProtection="1"/>
    <xf numFmtId="0" fontId="23" fillId="0" borderId="0" xfId="1" applyFont="1" applyAlignment="1" applyProtection="1"/>
    <xf numFmtId="0" fontId="28" fillId="2" borderId="9" xfId="1" applyFont="1" applyFill="1" applyBorder="1" applyAlignment="1" applyProtection="1">
      <alignment horizontal="right"/>
    </xf>
    <xf numFmtId="0" fontId="28" fillId="0" borderId="9" xfId="1" applyFont="1" applyFill="1" applyBorder="1" applyAlignment="1" applyProtection="1">
      <alignment horizontal="right"/>
    </xf>
    <xf numFmtId="0" fontId="30" fillId="0" borderId="1" xfId="1" applyFont="1" applyFill="1" applyBorder="1" applyAlignment="1" applyProtection="1">
      <alignment horizontal="right"/>
    </xf>
    <xf numFmtId="0" fontId="30" fillId="2" borderId="1" xfId="1" applyFont="1" applyFill="1" applyBorder="1" applyAlignment="1" applyProtection="1">
      <alignment horizontal="right"/>
    </xf>
    <xf numFmtId="0" fontId="30" fillId="0" borderId="15" xfId="1" applyFont="1" applyFill="1" applyBorder="1" applyAlignment="1" applyProtection="1">
      <alignment horizontal="right"/>
    </xf>
    <xf numFmtId="0" fontId="28" fillId="2" borderId="7" xfId="1" applyFont="1" applyFill="1" applyBorder="1" applyAlignment="1" applyProtection="1">
      <alignment horizontal="right"/>
    </xf>
    <xf numFmtId="0" fontId="28" fillId="2" borderId="1" xfId="1" applyFont="1" applyFill="1" applyBorder="1" applyAlignment="1" applyProtection="1">
      <alignment horizontal="right"/>
    </xf>
    <xf numFmtId="0" fontId="28" fillId="0" borderId="15" xfId="1" applyFont="1" applyFill="1" applyBorder="1" applyAlignment="1" applyProtection="1">
      <alignment horizontal="right"/>
    </xf>
    <xf numFmtId="0" fontId="28" fillId="0" borderId="1" xfId="1" applyFont="1" applyFill="1" applyBorder="1" applyAlignment="1" applyProtection="1">
      <alignment horizontal="right"/>
    </xf>
    <xf numFmtId="0" fontId="28" fillId="2" borderId="15" xfId="1" applyFont="1" applyFill="1" applyBorder="1" applyAlignment="1" applyProtection="1">
      <alignment horizontal="right"/>
    </xf>
    <xf numFmtId="0" fontId="9" fillId="0" borderId="10" xfId="3" applyFont="1" applyFill="1" applyBorder="1" applyProtection="1"/>
    <xf numFmtId="1" fontId="9" fillId="0" borderId="10" xfId="3" applyNumberFormat="1" applyFont="1" applyFill="1" applyBorder="1" applyProtection="1">
      <protection locked="0"/>
    </xf>
    <xf numFmtId="0" fontId="16" fillId="0" borderId="13" xfId="3" applyFont="1" applyFill="1" applyBorder="1" applyProtection="1"/>
    <xf numFmtId="0" fontId="17" fillId="0" borderId="13" xfId="3" applyFont="1" applyFill="1" applyBorder="1" applyProtection="1"/>
    <xf numFmtId="0" fontId="9" fillId="2" borderId="10" xfId="3" applyFont="1" applyFill="1" applyBorder="1" applyProtection="1"/>
    <xf numFmtId="0" fontId="0" fillId="0" borderId="0" xfId="0" applyAlignment="1"/>
    <xf numFmtId="0" fontId="9" fillId="0" borderId="0" xfId="0" applyFont="1" applyAlignment="1"/>
    <xf numFmtId="0" fontId="17" fillId="0" borderId="0" xfId="0" applyFont="1" applyAlignment="1" applyProtection="1"/>
    <xf numFmtId="0" fontId="9" fillId="0" borderId="13" xfId="3" applyFont="1" applyFill="1" applyBorder="1" applyProtection="1"/>
    <xf numFmtId="0" fontId="17" fillId="0" borderId="0" xfId="3" applyFont="1" applyAlignment="1">
      <alignment horizontal="right"/>
    </xf>
    <xf numFmtId="0" fontId="9" fillId="0" borderId="9" xfId="0" applyFont="1" applyFill="1" applyBorder="1" applyAlignment="1" applyProtection="1">
      <alignment horizontal="right"/>
    </xf>
    <xf numFmtId="10" fontId="9" fillId="0" borderId="9" xfId="0" applyNumberFormat="1" applyFont="1" applyFill="1" applyBorder="1" applyProtection="1"/>
    <xf numFmtId="10" fontId="9" fillId="0" borderId="1" xfId="0" applyNumberFormat="1" applyFont="1" applyFill="1" applyBorder="1" applyProtection="1"/>
    <xf numFmtId="0" fontId="9" fillId="2" borderId="10" xfId="0" applyFont="1" applyFill="1" applyBorder="1" applyAlignment="1" applyProtection="1">
      <alignment horizontal="right"/>
    </xf>
    <xf numFmtId="0" fontId="9" fillId="2" borderId="13" xfId="0" applyFont="1" applyFill="1" applyBorder="1" applyAlignment="1" applyProtection="1">
      <alignment horizontal="right"/>
    </xf>
    <xf numFmtId="0" fontId="9" fillId="0" borderId="13" xfId="0" applyFont="1" applyFill="1" applyBorder="1" applyAlignment="1" applyProtection="1">
      <alignment horizontal="right"/>
    </xf>
    <xf numFmtId="0" fontId="31" fillId="2" borderId="1" xfId="1" applyFont="1" applyFill="1" applyBorder="1" applyAlignment="1" applyProtection="1">
      <alignment horizontal="right"/>
    </xf>
    <xf numFmtId="0" fontId="9" fillId="2" borderId="8" xfId="0" applyFont="1" applyFill="1" applyBorder="1" applyAlignment="1" applyProtection="1">
      <alignment horizontal="right"/>
    </xf>
    <xf numFmtId="10" fontId="9" fillId="2" borderId="7" xfId="0" applyNumberFormat="1" applyFont="1" applyFill="1" applyBorder="1" applyProtection="1"/>
    <xf numFmtId="0" fontId="28" fillId="0" borderId="10" xfId="1" applyFont="1" applyFill="1" applyBorder="1" applyAlignment="1" applyProtection="1">
      <alignment horizontal="right"/>
    </xf>
    <xf numFmtId="0" fontId="28" fillId="2" borderId="8" xfId="1" applyFont="1" applyFill="1" applyBorder="1" applyAlignment="1" applyProtection="1">
      <alignment horizontal="right"/>
    </xf>
    <xf numFmtId="1" fontId="9" fillId="2" borderId="10" xfId="3" applyNumberFormat="1" applyFont="1" applyFill="1" applyBorder="1" applyProtection="1">
      <protection locked="0"/>
    </xf>
    <xf numFmtId="3" fontId="9" fillId="0" borderId="13" xfId="3" applyNumberFormat="1" applyFont="1" applyFill="1" applyBorder="1" applyAlignment="1" applyProtection="1">
      <alignment horizontal="center"/>
    </xf>
    <xf numFmtId="0" fontId="9" fillId="0" borderId="13" xfId="3" applyFont="1" applyBorder="1" applyAlignment="1" applyProtection="1">
      <alignment horizontal="center"/>
    </xf>
    <xf numFmtId="0" fontId="17" fillId="0" borderId="13" xfId="3" applyFont="1" applyBorder="1" applyProtection="1"/>
    <xf numFmtId="3" fontId="9" fillId="0" borderId="13" xfId="0" applyNumberFormat="1" applyFont="1" applyBorder="1" applyAlignment="1"/>
    <xf numFmtId="0" fontId="23" fillId="0" borderId="0" xfId="1" applyFont="1" applyFill="1" applyAlignment="1" applyProtection="1">
      <alignment horizontal="right" vertical="top"/>
    </xf>
    <xf numFmtId="0" fontId="0" fillId="0" borderId="0" xfId="0" applyAlignment="1">
      <alignment vertical="top"/>
    </xf>
    <xf numFmtId="0" fontId="31" fillId="0" borderId="15" xfId="1" applyFont="1" applyFill="1" applyBorder="1" applyAlignment="1" applyProtection="1">
      <alignment horizontal="right"/>
    </xf>
    <xf numFmtId="0" fontId="9" fillId="0" borderId="13" xfId="3" applyFont="1" applyFill="1" applyBorder="1" applyAlignment="1" applyProtection="1">
      <alignment horizontal="center"/>
    </xf>
    <xf numFmtId="0" fontId="9" fillId="3" borderId="10" xfId="3" applyFont="1" applyFill="1" applyBorder="1" applyAlignment="1" applyProtection="1">
      <alignment shrinkToFit="1"/>
      <protection locked="0"/>
    </xf>
    <xf numFmtId="0" fontId="9" fillId="0" borderId="1" xfId="0" applyFont="1" applyFill="1" applyBorder="1" applyAlignment="1" applyProtection="1">
      <alignment horizontal="left"/>
    </xf>
    <xf numFmtId="0" fontId="4" fillId="0" borderId="0" xfId="0" applyFont="1"/>
    <xf numFmtId="0" fontId="3" fillId="0" borderId="0" xfId="0" applyFont="1"/>
    <xf numFmtId="0" fontId="1" fillId="0" borderId="0" xfId="0" applyFont="1"/>
    <xf numFmtId="0" fontId="8" fillId="0" borderId="0" xfId="1" applyAlignment="1" applyProtection="1"/>
    <xf numFmtId="0" fontId="9" fillId="0" borderId="0" xfId="0" applyFont="1" applyAlignment="1"/>
    <xf numFmtId="0" fontId="0" fillId="0" borderId="0" xfId="0" applyAlignment="1"/>
    <xf numFmtId="0" fontId="2" fillId="5" borderId="0" xfId="0" applyFont="1" applyFill="1" applyAlignment="1">
      <alignment horizontal="left" vertical="center"/>
    </xf>
    <xf numFmtId="0" fontId="13" fillId="4" borderId="0" xfId="0" applyFont="1" applyFill="1" applyAlignment="1">
      <alignment horizontal="left" vertical="center"/>
    </xf>
    <xf numFmtId="0" fontId="0" fillId="0" borderId="0" xfId="0" applyAlignment="1">
      <alignment vertical="center"/>
    </xf>
    <xf numFmtId="0" fontId="9" fillId="0" borderId="0" xfId="0" applyFont="1" applyAlignment="1">
      <alignment wrapText="1"/>
    </xf>
    <xf numFmtId="0" fontId="0" fillId="0" borderId="0" xfId="0" applyAlignment="1">
      <alignment wrapText="1"/>
    </xf>
    <xf numFmtId="0" fontId="6" fillId="0" borderId="0" xfId="0" applyFont="1" applyAlignment="1"/>
    <xf numFmtId="0" fontId="23" fillId="0" borderId="0" xfId="1" applyFont="1" applyAlignment="1" applyProtection="1">
      <alignment horizontal="right"/>
    </xf>
    <xf numFmtId="0" fontId="9" fillId="0" borderId="0" xfId="1" applyFont="1" applyAlignment="1" applyProtection="1"/>
    <xf numFmtId="0" fontId="9" fillId="0" borderId="0" xfId="0" applyFont="1" applyAlignment="1">
      <alignment horizontal="right"/>
    </xf>
    <xf numFmtId="0" fontId="9" fillId="0" borderId="0" xfId="0" applyFont="1" applyAlignment="1">
      <alignment vertical="center"/>
    </xf>
    <xf numFmtId="0" fontId="9"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9" fillId="5" borderId="13" xfId="3" applyFont="1" applyFill="1" applyBorder="1" applyAlignment="1" applyProtection="1">
      <alignment horizontal="left" vertical="center"/>
      <protection locked="0"/>
    </xf>
    <xf numFmtId="0" fontId="9" fillId="5" borderId="8" xfId="3" applyFont="1" applyFill="1" applyBorder="1" applyAlignment="1" applyProtection="1">
      <alignment horizontal="left" vertical="center"/>
      <protection locked="0"/>
    </xf>
    <xf numFmtId="0" fontId="0" fillId="0" borderId="8" xfId="0" applyBorder="1" applyAlignment="1" applyProtection="1">
      <protection locked="0"/>
    </xf>
    <xf numFmtId="0" fontId="9" fillId="3" borderId="18" xfId="3" applyFont="1" applyFill="1" applyBorder="1" applyAlignment="1" applyProtection="1">
      <alignment horizontal="left" vertical="center"/>
      <protection locked="0"/>
    </xf>
    <xf numFmtId="0" fontId="0" fillId="0" borderId="19" xfId="0" applyBorder="1" applyAlignment="1" applyProtection="1">
      <protection locked="0"/>
    </xf>
    <xf numFmtId="10" fontId="9" fillId="5" borderId="9" xfId="3" applyNumberFormat="1" applyFont="1" applyFill="1" applyBorder="1" applyAlignment="1" applyProtection="1">
      <alignment horizontal="left" vertical="center"/>
      <protection locked="0"/>
    </xf>
    <xf numFmtId="10" fontId="0" fillId="0" borderId="9" xfId="0" applyNumberFormat="1" applyBorder="1" applyAlignment="1" applyProtection="1">
      <protection locked="0"/>
    </xf>
    <xf numFmtId="9" fontId="9" fillId="3" borderId="18" xfId="3" applyNumberFormat="1" applyFont="1" applyFill="1" applyBorder="1" applyAlignment="1" applyProtection="1">
      <alignment horizontal="left" vertical="center"/>
      <protection locked="0"/>
    </xf>
    <xf numFmtId="10" fontId="9" fillId="5" borderId="10" xfId="3" applyNumberFormat="1" applyFont="1" applyFill="1" applyBorder="1" applyAlignment="1" applyProtection="1">
      <alignment horizontal="left" vertical="center"/>
      <protection locked="0"/>
    </xf>
    <xf numFmtId="10" fontId="0" fillId="0" borderId="10" xfId="0" applyNumberFormat="1" applyBorder="1" applyAlignment="1" applyProtection="1">
      <protection locked="0"/>
    </xf>
    <xf numFmtId="0" fontId="9" fillId="3" borderId="10" xfId="3" applyFont="1" applyFill="1" applyBorder="1" applyAlignment="1" applyProtection="1">
      <alignment horizontal="left" vertical="center"/>
      <protection locked="0"/>
    </xf>
    <xf numFmtId="0" fontId="0" fillId="0" borderId="10" xfId="0" applyBorder="1" applyAlignment="1" applyProtection="1">
      <protection locked="0"/>
    </xf>
    <xf numFmtId="0" fontId="9" fillId="5" borderId="18" xfId="3" applyFont="1" applyFill="1" applyBorder="1" applyAlignment="1" applyProtection="1">
      <alignment horizontal="left" vertical="center"/>
      <protection locked="0"/>
    </xf>
    <xf numFmtId="14" fontId="9" fillId="5"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9" fillId="3" borderId="13" xfId="3" applyNumberFormat="1" applyFont="1" applyFill="1" applyBorder="1" applyAlignment="1" applyProtection="1">
      <alignment horizontal="left" vertical="center"/>
      <protection locked="0"/>
    </xf>
    <xf numFmtId="0" fontId="1" fillId="0" borderId="0" xfId="3" applyAlignment="1" applyProtection="1">
      <alignment vertical="center" wrapText="1"/>
    </xf>
    <xf numFmtId="0" fontId="0" fillId="0" borderId="0" xfId="0" applyAlignment="1" applyProtection="1">
      <alignment vertical="center" wrapText="1"/>
    </xf>
    <xf numFmtId="0" fontId="9" fillId="0" borderId="6" xfId="3" applyFont="1" applyBorder="1" applyAlignment="1" applyProtection="1">
      <alignment horizontal="left" vertical="top" wrapText="1"/>
    </xf>
    <xf numFmtId="0" fontId="0" fillId="0" borderId="11" xfId="0" applyBorder="1" applyAlignment="1" applyProtection="1">
      <alignment horizontal="left" vertical="top" wrapText="1"/>
    </xf>
    <xf numFmtId="0" fontId="1" fillId="0" borderId="11" xfId="0" applyFont="1" applyBorder="1" applyAlignment="1" applyProtection="1">
      <alignment horizontal="left" vertical="top" wrapText="1"/>
    </xf>
    <xf numFmtId="0" fontId="9" fillId="7" borderId="6" xfId="3" applyFont="1" applyFill="1" applyBorder="1" applyAlignment="1" applyProtection="1">
      <alignment horizontal="left" vertical="top" wrapText="1"/>
    </xf>
    <xf numFmtId="0" fontId="9" fillId="7" borderId="11" xfId="0" applyFont="1" applyFill="1" applyBorder="1" applyAlignment="1" applyProtection="1">
      <alignment horizontal="left" vertical="top" wrapText="1"/>
    </xf>
    <xf numFmtId="49" fontId="9" fillId="5" borderId="6" xfId="3" applyNumberFormat="1" applyFont="1" applyFill="1" applyBorder="1" applyAlignment="1" applyProtection="1">
      <alignment horizontal="left" vertical="center"/>
      <protection locked="0"/>
    </xf>
    <xf numFmtId="49" fontId="0" fillId="0" borderId="11" xfId="0" applyNumberFormat="1" applyBorder="1" applyAlignment="1" applyProtection="1">
      <protection locked="0"/>
    </xf>
    <xf numFmtId="0" fontId="9" fillId="2" borderId="13" xfId="0" applyFont="1" applyFill="1" applyBorder="1" applyAlignment="1" applyProtection="1">
      <alignment horizontal="right"/>
    </xf>
    <xf numFmtId="0" fontId="0" fillId="2" borderId="13" xfId="0" applyFill="1" applyBorder="1" applyAlignment="1"/>
    <xf numFmtId="0" fontId="9" fillId="0" borderId="13" xfId="0" applyFont="1" applyFill="1" applyBorder="1" applyAlignment="1" applyProtection="1">
      <alignment horizontal="right"/>
    </xf>
    <xf numFmtId="0" fontId="0" fillId="0" borderId="13" xfId="0" applyFill="1" applyBorder="1" applyAlignment="1"/>
    <xf numFmtId="0" fontId="17" fillId="0" borderId="8" xfId="0" applyFont="1" applyFill="1" applyBorder="1" applyAlignment="1" applyProtection="1">
      <alignment vertical="top" wrapText="1"/>
    </xf>
    <xf numFmtId="0" fontId="0" fillId="0" borderId="10" xfId="0" applyBorder="1" applyAlignment="1">
      <alignment vertical="top" wrapText="1"/>
    </xf>
    <xf numFmtId="0" fontId="9" fillId="0" borderId="0" xfId="0" applyFont="1" applyAlignment="1" applyProtection="1">
      <alignment vertical="center" wrapText="1"/>
    </xf>
    <xf numFmtId="0" fontId="6" fillId="0" borderId="0" xfId="0" applyFont="1" applyFill="1" applyAlignment="1" applyProtection="1"/>
    <xf numFmtId="0" fontId="17" fillId="0" borderId="0" xfId="0" applyFont="1" applyAlignment="1" applyProtection="1"/>
    <xf numFmtId="0" fontId="9" fillId="0" borderId="0" xfId="0" applyFont="1" applyAlignment="1" applyProtection="1">
      <alignment horizontal="left" vertical="top"/>
    </xf>
    <xf numFmtId="0" fontId="9" fillId="0" borderId="0" xfId="0" applyFont="1" applyAlignment="1" applyProtection="1"/>
    <xf numFmtId="0" fontId="17" fillId="0" borderId="6" xfId="0" applyFont="1" applyBorder="1" applyAlignment="1" applyProtection="1"/>
    <xf numFmtId="0" fontId="0" fillId="0" borderId="11" xfId="0" applyBorder="1" applyAlignment="1"/>
    <xf numFmtId="0" fontId="17" fillId="0" borderId="8" xfId="0" applyFont="1" applyBorder="1" applyAlignment="1" applyProtection="1">
      <alignment horizontal="right" vertical="top"/>
    </xf>
    <xf numFmtId="0" fontId="0" fillId="0" borderId="10" xfId="0" applyBorder="1" applyAlignment="1">
      <alignment horizontal="right" vertical="top"/>
    </xf>
    <xf numFmtId="0" fontId="17" fillId="0" borderId="8" xfId="0" applyFont="1" applyBorder="1" applyAlignment="1" applyProtection="1">
      <alignment horizontal="center" vertical="top"/>
    </xf>
    <xf numFmtId="0" fontId="0" fillId="0" borderId="10" xfId="0" applyBorder="1" applyAlignment="1">
      <alignment vertical="top"/>
    </xf>
    <xf numFmtId="0" fontId="17" fillId="0" borderId="8" xfId="0" applyFont="1" applyBorder="1" applyAlignment="1" applyProtection="1">
      <alignment wrapText="1"/>
    </xf>
    <xf numFmtId="0" fontId="0" fillId="0" borderId="10" xfId="0" applyBorder="1" applyAlignment="1">
      <alignment wrapText="1"/>
    </xf>
    <xf numFmtId="0" fontId="9" fillId="0" borderId="0" xfId="0" applyFont="1" applyAlignment="1" applyProtection="1">
      <alignment wrapText="1"/>
    </xf>
    <xf numFmtId="0" fontId="17" fillId="0" borderId="1" xfId="3" applyFont="1" applyBorder="1" applyAlignment="1" applyProtection="1"/>
    <xf numFmtId="0" fontId="9" fillId="9" borderId="0" xfId="3" applyFont="1" applyFill="1" applyAlignment="1" applyProtection="1">
      <alignment wrapText="1"/>
    </xf>
    <xf numFmtId="0" fontId="9" fillId="6" borderId="0" xfId="3" applyFont="1" applyFill="1" applyAlignment="1" applyProtection="1">
      <alignment wrapText="1"/>
    </xf>
    <xf numFmtId="0" fontId="9" fillId="0" borderId="0" xfId="3" applyFont="1" applyAlignment="1" applyProtection="1">
      <alignment horizontal="right"/>
    </xf>
    <xf numFmtId="0" fontId="19" fillId="0" borderId="0" xfId="3" applyFont="1" applyAlignment="1" applyProtection="1">
      <alignment horizontal="left"/>
    </xf>
    <xf numFmtId="1" fontId="17" fillId="0" borderId="7" xfId="3" applyNumberFormat="1" applyFont="1" applyFill="1" applyBorder="1" applyAlignment="1" applyProtection="1">
      <alignment horizontal="left"/>
    </xf>
    <xf numFmtId="0" fontId="0" fillId="0" borderId="3" xfId="0" applyBorder="1" applyAlignment="1"/>
    <xf numFmtId="1" fontId="16" fillId="0" borderId="1" xfId="3" applyNumberFormat="1" applyFont="1" applyFill="1" applyBorder="1" applyAlignment="1" applyProtection="1">
      <alignment horizontal="left"/>
    </xf>
    <xf numFmtId="0" fontId="0" fillId="0" borderId="0" xfId="0" applyBorder="1" applyAlignment="1"/>
    <xf numFmtId="0" fontId="17" fillId="0" borderId="8" xfId="3" applyFont="1" applyBorder="1" applyAlignment="1" applyProtection="1">
      <alignment horizontal="left" wrapText="1"/>
    </xf>
    <xf numFmtId="0" fontId="0" fillId="0" borderId="9" xfId="0" applyBorder="1" applyAlignment="1">
      <alignment wrapText="1"/>
    </xf>
    <xf numFmtId="0" fontId="9" fillId="0" borderId="0" xfId="3" applyFont="1" applyFill="1" applyAlignment="1" applyProtection="1">
      <alignment wrapText="1"/>
    </xf>
    <xf numFmtId="0" fontId="17" fillId="0" borderId="8" xfId="3" applyFont="1" applyBorder="1" applyAlignment="1" applyProtection="1">
      <alignment vertical="top" wrapText="1"/>
    </xf>
    <xf numFmtId="0" fontId="0" fillId="0" borderId="9" xfId="0" applyBorder="1" applyAlignment="1">
      <alignment vertical="top" wrapText="1"/>
    </xf>
    <xf numFmtId="0" fontId="17" fillId="0" borderId="8" xfId="3" applyFont="1" applyFill="1" applyBorder="1" applyAlignment="1" applyProtection="1">
      <alignment horizontal="left" vertical="top"/>
    </xf>
    <xf numFmtId="0" fontId="0" fillId="0" borderId="9" xfId="0" applyBorder="1" applyAlignment="1">
      <alignment vertical="top"/>
    </xf>
    <xf numFmtId="0" fontId="17" fillId="0" borderId="7" xfId="3" applyFont="1" applyBorder="1" applyAlignment="1" applyProtection="1">
      <alignment vertical="top"/>
    </xf>
    <xf numFmtId="0" fontId="0" fillId="0" borderId="1" xfId="0" applyBorder="1" applyAlignment="1">
      <alignment vertical="top"/>
    </xf>
    <xf numFmtId="0" fontId="0" fillId="0" borderId="15" xfId="0" applyBorder="1" applyAlignment="1">
      <alignment vertical="top"/>
    </xf>
    <xf numFmtId="0" fontId="17" fillId="0" borderId="8" xfId="3" applyFont="1" applyBorder="1" applyAlignment="1" applyProtection="1">
      <alignment wrapText="1"/>
    </xf>
    <xf numFmtId="0" fontId="17" fillId="0" borderId="9" xfId="3" applyFont="1" applyBorder="1" applyAlignment="1" applyProtection="1">
      <alignment wrapText="1"/>
    </xf>
    <xf numFmtId="0" fontId="17" fillId="0" borderId="7" xfId="3" applyFont="1" applyBorder="1" applyAlignment="1" applyProtection="1">
      <alignment horizontal="left" vertical="top"/>
    </xf>
    <xf numFmtId="0" fontId="17" fillId="0" borderId="8" xfId="3" applyFont="1" applyBorder="1" applyAlignment="1" applyProtection="1">
      <alignment vertical="top"/>
    </xf>
    <xf numFmtId="0" fontId="23" fillId="0" borderId="0" xfId="1" applyFont="1" applyAlignment="1" applyProtection="1"/>
    <xf numFmtId="0" fontId="17" fillId="0" borderId="8" xfId="3" applyFont="1" applyBorder="1" applyAlignment="1" applyProtection="1">
      <alignment horizontal="left" vertical="top"/>
    </xf>
    <xf numFmtId="0" fontId="17" fillId="0" borderId="8" xfId="1" applyFont="1" applyBorder="1" applyAlignment="1" applyProtection="1">
      <alignment horizontal="left" vertical="top"/>
    </xf>
    <xf numFmtId="0" fontId="9" fillId="0" borderId="0" xfId="3" applyFont="1" applyFill="1" applyAlignment="1" applyProtection="1">
      <alignment vertical="top"/>
    </xf>
    <xf numFmtId="0" fontId="0" fillId="0" borderId="0" xfId="0" applyAlignment="1">
      <alignment vertical="top"/>
    </xf>
    <xf numFmtId="0" fontId="9" fillId="5"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9" fillId="0" borderId="0" xfId="3" applyFont="1" applyFill="1" applyBorder="1" applyAlignment="1" applyProtection="1">
      <protection locked="0"/>
    </xf>
    <xf numFmtId="0" fontId="0" fillId="0" borderId="0" xfId="0" applyFill="1" applyBorder="1" applyAlignment="1" applyProtection="1">
      <protection locked="0"/>
    </xf>
    <xf numFmtId="0" fontId="17" fillId="0" borderId="0" xfId="3" applyFont="1" applyFill="1" applyBorder="1" applyAlignment="1" applyProtection="1">
      <alignment horizontal="left"/>
    </xf>
    <xf numFmtId="0" fontId="17" fillId="0" borderId="0" xfId="3" applyFont="1" applyFill="1" applyAlignment="1" applyProtection="1">
      <alignment horizontal="right"/>
    </xf>
    <xf numFmtId="0" fontId="2" fillId="0" borderId="0" xfId="0" applyFont="1" applyAlignment="1"/>
    <xf numFmtId="3" fontId="9" fillId="2" borderId="1" xfId="0" applyNumberFormat="1" applyFont="1" applyFill="1" applyBorder="1" applyAlignment="1"/>
    <xf numFmtId="3" fontId="0" fillId="2" borderId="0" xfId="0" applyNumberFormat="1" applyFill="1" applyBorder="1" applyAlignment="1"/>
    <xf numFmtId="0" fontId="0" fillId="0" borderId="0" xfId="0" applyAlignment="1" applyProtection="1">
      <alignment horizontal="left" vertical="top" wrapText="1"/>
      <protection locked="0"/>
    </xf>
    <xf numFmtId="3" fontId="9" fillId="0" borderId="1" xfId="0" applyNumberFormat="1" applyFont="1" applyFill="1" applyBorder="1" applyAlignment="1"/>
    <xf numFmtId="3" fontId="0" fillId="0" borderId="0" xfId="0" applyNumberFormat="1" applyFill="1" applyBorder="1" applyAlignment="1"/>
    <xf numFmtId="3" fontId="9" fillId="0" borderId="15" xfId="0" applyNumberFormat="1" applyFont="1" applyFill="1" applyBorder="1" applyAlignment="1"/>
    <xf numFmtId="3" fontId="0" fillId="0" borderId="2" xfId="0" applyNumberFormat="1" applyFill="1" applyBorder="1" applyAlignment="1"/>
    <xf numFmtId="3" fontId="16" fillId="0" borderId="1" xfId="0" applyNumberFormat="1" applyFont="1" applyFill="1" applyBorder="1" applyAlignment="1"/>
    <xf numFmtId="3" fontId="7" fillId="0" borderId="5" xfId="0" applyNumberFormat="1" applyFont="1" applyFill="1" applyBorder="1" applyAlignment="1"/>
    <xf numFmtId="3" fontId="9" fillId="2" borderId="7" xfId="0" applyNumberFormat="1" applyFont="1" applyFill="1" applyBorder="1" applyAlignment="1"/>
    <xf numFmtId="3" fontId="0" fillId="2" borderId="12" xfId="0" applyNumberFormat="1" applyFill="1" applyBorder="1" applyAlignment="1"/>
    <xf numFmtId="3" fontId="0" fillId="2" borderId="5" xfId="0" applyNumberFormat="1" applyFill="1" applyBorder="1" applyAlignment="1"/>
    <xf numFmtId="3" fontId="0" fillId="0" borderId="5" xfId="0" applyNumberFormat="1" applyFill="1" applyBorder="1" applyAlignment="1"/>
    <xf numFmtId="3" fontId="16" fillId="0" borderId="6" xfId="0" applyNumberFormat="1" applyFont="1" applyFill="1" applyBorder="1" applyAlignment="1"/>
    <xf numFmtId="3" fontId="7" fillId="0" borderId="11" xfId="0" applyNumberFormat="1" applyFont="1" applyFill="1" applyBorder="1" applyAlignment="1"/>
    <xf numFmtId="3" fontId="0" fillId="0" borderId="16" xfId="0" applyNumberFormat="1" applyFill="1" applyBorder="1" applyAlignment="1"/>
    <xf numFmtId="0" fontId="9" fillId="5"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17" fillId="0" borderId="13" xfId="0" applyNumberFormat="1" applyFont="1" applyFill="1" applyBorder="1" applyAlignment="1"/>
    <xf numFmtId="3" fontId="2" fillId="0" borderId="13" xfId="0" applyNumberFormat="1" applyFont="1" applyFill="1" applyBorder="1" applyAlignment="1"/>
    <xf numFmtId="3" fontId="17" fillId="0" borderId="15" xfId="0" applyNumberFormat="1" applyFont="1" applyFill="1" applyBorder="1" applyAlignment="1"/>
    <xf numFmtId="3" fontId="2" fillId="0" borderId="16" xfId="0" applyNumberFormat="1" applyFont="1" applyFill="1" applyBorder="1" applyAlignment="1"/>
    <xf numFmtId="3" fontId="16" fillId="0" borderId="13" xfId="0" applyNumberFormat="1" applyFont="1" applyFill="1" applyBorder="1" applyAlignment="1"/>
    <xf numFmtId="3" fontId="7" fillId="0" borderId="13" xfId="0" applyNumberFormat="1" applyFont="1" applyFill="1" applyBorder="1" applyAlignment="1"/>
    <xf numFmtId="3" fontId="9" fillId="2" borderId="15" xfId="0" applyNumberFormat="1" applyFont="1" applyFill="1" applyBorder="1" applyAlignment="1"/>
    <xf numFmtId="3" fontId="0" fillId="2" borderId="16" xfId="0" applyNumberFormat="1" applyFill="1" applyBorder="1" applyAlignment="1"/>
    <xf numFmtId="0" fontId="6" fillId="0" borderId="0" xfId="3" applyFont="1" applyFill="1" applyAlignment="1" applyProtection="1"/>
    <xf numFmtId="0" fontId="9" fillId="2" borderId="3" xfId="3" applyFont="1" applyFill="1" applyBorder="1" applyAlignment="1" applyProtection="1"/>
    <xf numFmtId="0" fontId="0" fillId="2" borderId="3" xfId="0" applyFill="1" applyBorder="1" applyAlignment="1"/>
    <xf numFmtId="0" fontId="0" fillId="2" borderId="12" xfId="0" applyFill="1" applyBorder="1" applyAlignment="1"/>
    <xf numFmtId="0" fontId="9" fillId="0" borderId="0" xfId="3" applyFont="1" applyFill="1" applyBorder="1" applyAlignment="1" applyProtection="1"/>
    <xf numFmtId="0" fontId="0" fillId="0" borderId="0" xfId="0" applyFill="1" applyBorder="1" applyAlignment="1"/>
    <xf numFmtId="0" fontId="0" fillId="0" borderId="5" xfId="0" applyFill="1" applyBorder="1" applyAlignment="1"/>
    <xf numFmtId="0" fontId="9" fillId="2" borderId="0" xfId="3" applyFont="1" applyFill="1" applyBorder="1" applyAlignment="1" applyProtection="1"/>
    <xf numFmtId="0" fontId="0" fillId="2" borderId="0" xfId="0" applyFill="1" applyBorder="1" applyAlignment="1"/>
    <xf numFmtId="0" fontId="0" fillId="2" borderId="5" xfId="0" applyFill="1" applyBorder="1" applyAlignment="1"/>
    <xf numFmtId="3" fontId="9" fillId="0" borderId="13" xfId="0" applyNumberFormat="1" applyFont="1" applyFill="1" applyBorder="1" applyAlignment="1"/>
    <xf numFmtId="3" fontId="0" fillId="0" borderId="13" xfId="0" applyNumberFormat="1" applyFill="1" applyBorder="1" applyAlignment="1"/>
    <xf numFmtId="3" fontId="0" fillId="2" borderId="3" xfId="0" applyNumberFormat="1" applyFill="1" applyBorder="1" applyAlignment="1"/>
    <xf numFmtId="0" fontId="9" fillId="0" borderId="2" xfId="3" applyFont="1" applyFill="1" applyBorder="1" applyAlignment="1" applyProtection="1"/>
    <xf numFmtId="0" fontId="0" fillId="0" borderId="2" xfId="0" applyFill="1" applyBorder="1" applyAlignment="1"/>
    <xf numFmtId="0" fontId="0" fillId="0" borderId="16" xfId="0" applyFill="1" applyBorder="1" applyAlignment="1"/>
    <xf numFmtId="0" fontId="17" fillId="0" borderId="8" xfId="0" applyFont="1" applyBorder="1" applyAlignment="1">
      <alignment horizontal="right" vertical="top"/>
    </xf>
    <xf numFmtId="0" fontId="17" fillId="0" borderId="7" xfId="0" applyFont="1" applyFill="1" applyBorder="1" applyAlignment="1">
      <alignment horizontal="center" vertical="top"/>
    </xf>
    <xf numFmtId="0" fontId="0" fillId="0" borderId="3" xfId="0" applyBorder="1" applyAlignment="1">
      <alignment vertical="top"/>
    </xf>
    <xf numFmtId="0" fontId="0" fillId="0" borderId="2" xfId="0" applyBorder="1" applyAlignment="1">
      <alignment vertical="top"/>
    </xf>
    <xf numFmtId="0" fontId="16" fillId="0" borderId="6" xfId="3" applyFont="1" applyBorder="1" applyAlignment="1" applyProtection="1">
      <alignment horizontal="center"/>
    </xf>
    <xf numFmtId="0" fontId="7" fillId="0" borderId="11" xfId="0" applyFont="1" applyBorder="1" applyAlignment="1">
      <alignment horizontal="center"/>
    </xf>
    <xf numFmtId="0" fontId="17" fillId="0" borderId="6" xfId="3" applyFont="1" applyBorder="1" applyAlignment="1" applyProtection="1">
      <alignment horizontal="center"/>
    </xf>
    <xf numFmtId="0" fontId="2" fillId="0" borderId="4" xfId="0" applyFont="1"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3" fontId="1" fillId="2" borderId="3" xfId="0" applyNumberFormat="1" applyFont="1" applyFill="1" applyBorder="1" applyAlignment="1"/>
    <xf numFmtId="3" fontId="1" fillId="0" borderId="0" xfId="0" applyNumberFormat="1" applyFont="1" applyFill="1" applyBorder="1" applyAlignment="1"/>
    <xf numFmtId="0" fontId="9" fillId="2" borderId="1" xfId="0" applyFont="1" applyFill="1" applyBorder="1" applyAlignment="1">
      <alignment horizontal="left"/>
    </xf>
    <xf numFmtId="0" fontId="1" fillId="2" borderId="0" xfId="0" applyFont="1" applyFill="1" applyBorder="1" applyAlignment="1"/>
    <xf numFmtId="0" fontId="9" fillId="0" borderId="1" xfId="0" applyFont="1" applyFill="1" applyBorder="1" applyAlignment="1">
      <alignment horizontal="left"/>
    </xf>
    <xf numFmtId="0" fontId="1" fillId="0" borderId="0" xfId="0" applyFont="1" applyFill="1" applyBorder="1" applyAlignment="1"/>
    <xf numFmtId="3" fontId="1" fillId="2" borderId="0" xfId="0" applyNumberFormat="1" applyFont="1" applyFill="1" applyBorder="1" applyAlignment="1"/>
    <xf numFmtId="0" fontId="9" fillId="0" borderId="15" xfId="0" applyFont="1" applyFill="1" applyBorder="1" applyAlignment="1">
      <alignment horizontal="left"/>
    </xf>
    <xf numFmtId="0" fontId="1" fillId="0" borderId="2" xfId="0" applyFont="1" applyFill="1" applyBorder="1" applyAlignment="1"/>
    <xf numFmtId="3" fontId="9" fillId="2" borderId="0" xfId="0" applyNumberFormat="1" applyFont="1" applyFill="1" applyBorder="1" applyAlignment="1"/>
    <xf numFmtId="3" fontId="9" fillId="0" borderId="0" xfId="0" applyNumberFormat="1" applyFont="1" applyFill="1" applyBorder="1" applyAlignment="1"/>
    <xf numFmtId="3" fontId="7" fillId="0" borderId="6" xfId="0" applyNumberFormat="1" applyFont="1" applyFill="1" applyBorder="1" applyAlignment="1"/>
    <xf numFmtId="3" fontId="2" fillId="0" borderId="6" xfId="0" applyNumberFormat="1" applyFont="1" applyFill="1" applyBorder="1" applyAlignment="1"/>
    <xf numFmtId="0" fontId="9" fillId="0" borderId="0" xfId="3" applyFont="1" applyBorder="1" applyAlignment="1" applyProtection="1"/>
    <xf numFmtId="0" fontId="17" fillId="0" borderId="7" xfId="0" applyFont="1" applyFill="1" applyBorder="1" applyAlignment="1">
      <alignment vertical="top"/>
    </xf>
    <xf numFmtId="0" fontId="0" fillId="0" borderId="12" xfId="0" applyBorder="1" applyAlignment="1">
      <alignment vertical="top"/>
    </xf>
    <xf numFmtId="0" fontId="0" fillId="0" borderId="16" xfId="0" applyBorder="1" applyAlignment="1">
      <alignment vertical="top"/>
    </xf>
    <xf numFmtId="0" fontId="9" fillId="0" borderId="1" xfId="0" applyNumberFormat="1" applyFont="1" applyFill="1" applyBorder="1" applyAlignment="1"/>
    <xf numFmtId="0" fontId="9" fillId="2" borderId="1" xfId="0" applyNumberFormat="1" applyFont="1" applyFill="1" applyBorder="1" applyAlignment="1"/>
    <xf numFmtId="3" fontId="9" fillId="0" borderId="5" xfId="0" applyNumberFormat="1" applyFont="1" applyFill="1" applyBorder="1" applyAlignment="1"/>
    <xf numFmtId="3" fontId="9" fillId="2" borderId="5" xfId="0" applyNumberFormat="1" applyFont="1" applyFill="1" applyBorder="1" applyAlignment="1"/>
    <xf numFmtId="0" fontId="9" fillId="5" borderId="3" xfId="3" applyFont="1" applyFill="1" applyBorder="1" applyAlignment="1" applyProtection="1">
      <alignment horizontal="left" vertical="top" wrapText="1"/>
      <protection locked="0"/>
    </xf>
    <xf numFmtId="0" fontId="9" fillId="5" borderId="12" xfId="3" applyFont="1" applyFill="1" applyBorder="1" applyAlignment="1" applyProtection="1">
      <alignment horizontal="left" vertical="top" wrapText="1"/>
      <protection locked="0"/>
    </xf>
    <xf numFmtId="0" fontId="9" fillId="5" borderId="1" xfId="3" applyFont="1" applyFill="1" applyBorder="1" applyAlignment="1" applyProtection="1">
      <alignment horizontal="left" vertical="top" wrapText="1"/>
      <protection locked="0"/>
    </xf>
    <xf numFmtId="0" fontId="9" fillId="5" borderId="0" xfId="3" applyFont="1" applyFill="1" applyBorder="1" applyAlignment="1" applyProtection="1">
      <alignment horizontal="left" vertical="top" wrapText="1"/>
      <protection locked="0"/>
    </xf>
    <xf numFmtId="0" fontId="9" fillId="5" borderId="5" xfId="3" applyFont="1" applyFill="1"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15" xfId="0" applyBorder="1" applyAlignment="1" applyProtection="1">
      <alignment wrapText="1"/>
      <protection locked="0"/>
    </xf>
    <xf numFmtId="0" fontId="0" fillId="0" borderId="2" xfId="0" applyBorder="1" applyAlignment="1" applyProtection="1">
      <alignment wrapText="1"/>
      <protection locked="0"/>
    </xf>
    <xf numFmtId="0" fontId="0" fillId="0" borderId="16" xfId="0" applyBorder="1" applyAlignment="1" applyProtection="1">
      <alignment wrapText="1"/>
      <protection locked="0"/>
    </xf>
    <xf numFmtId="3" fontId="17" fillId="0" borderId="6" xfId="0" applyNumberFormat="1" applyFont="1" applyFill="1" applyBorder="1" applyAlignment="1"/>
    <xf numFmtId="3" fontId="17" fillId="0" borderId="11" xfId="0" applyNumberFormat="1" applyFont="1" applyFill="1" applyBorder="1" applyAlignment="1"/>
    <xf numFmtId="3" fontId="9" fillId="0" borderId="16" xfId="0" applyNumberFormat="1" applyFont="1" applyFill="1" applyBorder="1" applyAlignment="1"/>
    <xf numFmtId="0" fontId="9" fillId="0" borderId="15" xfId="0" applyNumberFormat="1" applyFont="1" applyFill="1" applyBorder="1" applyAlignment="1"/>
    <xf numFmtId="0" fontId="0" fillId="0" borderId="2" xfId="0" applyBorder="1" applyAlignment="1"/>
    <xf numFmtId="0" fontId="17" fillId="0" borderId="13" xfId="0" applyFont="1" applyFill="1" applyBorder="1" applyAlignment="1">
      <alignment horizontal="right" vertical="top"/>
    </xf>
    <xf numFmtId="0" fontId="0" fillId="0" borderId="13" xfId="0" applyBorder="1" applyAlignment="1">
      <alignment vertical="top"/>
    </xf>
    <xf numFmtId="0" fontId="17" fillId="0" borderId="13" xfId="0" applyFont="1" applyFill="1" applyBorder="1" applyAlignment="1">
      <alignment horizontal="center" vertical="top"/>
    </xf>
    <xf numFmtId="0" fontId="17" fillId="0" borderId="13" xfId="0" applyFont="1" applyFill="1" applyBorder="1" applyAlignment="1">
      <alignment vertical="top"/>
    </xf>
    <xf numFmtId="0" fontId="2" fillId="0" borderId="9" xfId="0" applyFont="1" applyBorder="1" applyAlignment="1">
      <alignment wrapText="1"/>
    </xf>
    <xf numFmtId="0" fontId="9" fillId="0" borderId="0" xfId="3" applyFont="1" applyAlignment="1" applyProtection="1">
      <alignment vertical="top" wrapText="1"/>
    </xf>
    <xf numFmtId="0" fontId="0" fillId="0" borderId="0" xfId="0" applyAlignment="1">
      <alignment vertical="top" wrapText="1"/>
    </xf>
    <xf numFmtId="0" fontId="17" fillId="0" borderId="0" xfId="3" applyFont="1" applyAlignment="1" applyProtection="1">
      <alignment horizontal="right"/>
    </xf>
    <xf numFmtId="0" fontId="17" fillId="0" borderId="0" xfId="0" applyFont="1" applyAlignment="1">
      <alignment horizontal="right"/>
    </xf>
  </cellXfs>
  <cellStyles count="4">
    <cellStyle name="Hyperlänk" xfId="1" builtinId="8"/>
    <cellStyle name="Normal" xfId="0" builtinId="0"/>
    <cellStyle name="Normal 2" xfId="3"/>
    <cellStyle name="Procent" xfId="2" builtinId="5"/>
  </cellStyles>
  <dxfs count="0"/>
  <tableStyles count="0" defaultTableStyle="TableStyleMedium9" defaultPivotStyle="PivotStyleLight16"/>
  <colors>
    <mruColors>
      <color rgb="FFFFFFA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ternt.slu.se/rfe" TargetMode="External"/><Relationship Id="rId1" Type="http://schemas.openxmlformats.org/officeDocument/2006/relationships/hyperlink" Target="https://internt.slu.se/regleringsbre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ternt.slu.se/prisma"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ernt.slu.se/stod-service/admin-stod/hr/loner/lonesattning-och-lonebildning/doktorandstege/" TargetMode="External"/><Relationship Id="rId1" Type="http://schemas.openxmlformats.org/officeDocument/2006/relationships/hyperlink" Target="https://internt.slu.se/stod-service/externfinansiering/generellt-stod/projektkalky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internt.slu.se/stod-service/admin-stod/hr/loner/lonesattning-och-lonebildning/doktorandstege/" TargetMode="External"/><Relationship Id="rId2" Type="http://schemas.openxmlformats.org/officeDocument/2006/relationships/hyperlink" Target="https://internt.slu.se/stod-service/admin-stod/hr/loner/lonesattning-och-lonebildning/" TargetMode="External"/><Relationship Id="rId1" Type="http://schemas.openxmlformats.org/officeDocument/2006/relationships/hyperlink" Target="https://internt.slu.se/stod-service/admin-stod/hr/loner/lonesattning-och-lonebildning/doktorandsteg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internt.slu.se/stod-service/admin-stod/ekonomi/ekonomihandboken/ekonomihandboken-kap-9/" TargetMode="External"/><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2:N32"/>
  <sheetViews>
    <sheetView showGridLines="0" zoomScaleNormal="100" workbookViewId="0">
      <selection activeCell="B2" sqref="B2:D2"/>
    </sheetView>
  </sheetViews>
  <sheetFormatPr defaultRowHeight="12.75" x14ac:dyDescent="0.2"/>
  <cols>
    <col min="1" max="1" width="3.140625" customWidth="1"/>
    <col min="2" max="2" width="4.85546875" customWidth="1"/>
    <col min="3" max="3" width="13.7109375" customWidth="1"/>
    <col min="4" max="4" width="7.140625" customWidth="1"/>
    <col min="5" max="5" width="11" customWidth="1"/>
    <col min="6" max="6" width="9.140625" customWidth="1"/>
    <col min="7" max="7" width="8.85546875" customWidth="1"/>
    <col min="8" max="8" width="6.42578125" customWidth="1"/>
    <col min="9" max="9" width="6" customWidth="1"/>
    <col min="10" max="10" width="23.7109375" customWidth="1"/>
    <col min="11" max="11" width="10.85546875" customWidth="1"/>
    <col min="12" max="12" width="6" customWidth="1"/>
    <col min="13" max="13" width="10.5703125" customWidth="1"/>
    <col min="14" max="14" width="23.42578125" customWidth="1"/>
  </cols>
  <sheetData>
    <row r="2" spans="2:14" ht="15.75" x14ac:dyDescent="0.25">
      <c r="B2" s="639" t="s">
        <v>12</v>
      </c>
      <c r="C2" s="639"/>
      <c r="D2" s="639"/>
      <c r="E2" s="31"/>
      <c r="F2" s="639" t="s">
        <v>173</v>
      </c>
      <c r="G2" s="633"/>
      <c r="H2" s="633"/>
      <c r="M2" s="642" t="s">
        <v>343</v>
      </c>
      <c r="N2" s="633"/>
    </row>
    <row r="4" spans="2:14" x14ac:dyDescent="0.2">
      <c r="B4" s="640" t="s">
        <v>222</v>
      </c>
      <c r="C4" s="640"/>
      <c r="D4" s="640"/>
      <c r="E4" s="641" t="s">
        <v>261</v>
      </c>
      <c r="F4" s="633"/>
      <c r="G4" s="633"/>
      <c r="H4" s="633"/>
      <c r="I4" s="633"/>
      <c r="J4" s="633"/>
      <c r="K4" s="633"/>
      <c r="L4" s="633"/>
      <c r="M4" s="633"/>
      <c r="N4" s="633"/>
    </row>
    <row r="5" spans="2:14" ht="8.1" customHeight="1" x14ac:dyDescent="0.2">
      <c r="B5" s="39"/>
      <c r="C5" s="39"/>
      <c r="D5" s="39"/>
      <c r="E5" s="39"/>
      <c r="F5" s="39"/>
      <c r="G5" s="39"/>
      <c r="H5" s="39"/>
      <c r="I5" s="39"/>
      <c r="J5" s="39"/>
      <c r="K5" s="39"/>
      <c r="L5" s="39"/>
      <c r="M5" s="39"/>
      <c r="N5" s="39"/>
    </row>
    <row r="6" spans="2:14" x14ac:dyDescent="0.2">
      <c r="B6" s="117" t="s">
        <v>6</v>
      </c>
      <c r="C6" s="632" t="s">
        <v>13</v>
      </c>
      <c r="D6" s="633"/>
      <c r="E6" s="633"/>
      <c r="F6" s="633"/>
      <c r="G6" s="633"/>
      <c r="H6" s="633"/>
      <c r="I6" s="633"/>
      <c r="J6" s="39"/>
      <c r="K6" s="39"/>
      <c r="L6" s="39"/>
      <c r="M6" s="39"/>
      <c r="N6" s="39"/>
    </row>
    <row r="7" spans="2:14" ht="6" customHeight="1" x14ac:dyDescent="0.2">
      <c r="B7" s="39"/>
      <c r="C7" s="39"/>
      <c r="D7" s="39"/>
      <c r="E7" s="39"/>
      <c r="F7" s="39"/>
      <c r="G7" s="39"/>
      <c r="H7" s="39"/>
      <c r="I7" s="39"/>
      <c r="J7" s="39"/>
      <c r="K7" s="39"/>
      <c r="L7" s="39"/>
      <c r="M7" s="39"/>
      <c r="N7" s="39"/>
    </row>
    <row r="8" spans="2:14" x14ac:dyDescent="0.2">
      <c r="B8" s="117" t="s">
        <v>7</v>
      </c>
      <c r="C8" s="632" t="s">
        <v>219</v>
      </c>
      <c r="D8" s="633"/>
      <c r="E8" s="633"/>
      <c r="F8" s="633"/>
      <c r="G8" s="633"/>
      <c r="H8" s="633"/>
      <c r="I8" s="633"/>
      <c r="J8" s="633"/>
      <c r="K8" s="39"/>
      <c r="L8" s="39"/>
      <c r="M8" s="39"/>
      <c r="N8" s="39"/>
    </row>
    <row r="9" spans="2:14" x14ac:dyDescent="0.2">
      <c r="B9" s="39"/>
      <c r="C9" s="39"/>
      <c r="D9" s="39"/>
      <c r="E9" s="39"/>
      <c r="F9" s="39"/>
      <c r="G9" s="39"/>
      <c r="H9" s="39"/>
      <c r="I9" s="39"/>
      <c r="J9" s="39"/>
      <c r="K9" s="39"/>
      <c r="L9" s="39"/>
      <c r="M9" s="39"/>
      <c r="N9" s="39"/>
    </row>
    <row r="10" spans="2:14" x14ac:dyDescent="0.2">
      <c r="B10" s="643" t="s">
        <v>14</v>
      </c>
      <c r="C10" s="636"/>
      <c r="D10" s="636"/>
      <c r="E10" s="636"/>
      <c r="F10" s="636"/>
      <c r="G10" s="636"/>
      <c r="H10" s="39"/>
      <c r="I10" s="39"/>
      <c r="J10" s="39"/>
      <c r="K10" s="39"/>
      <c r="L10" s="39"/>
      <c r="M10" s="39"/>
      <c r="N10" s="39"/>
    </row>
    <row r="11" spans="2:14" ht="8.1" customHeight="1" x14ac:dyDescent="0.2">
      <c r="B11" s="39"/>
      <c r="C11" s="39"/>
      <c r="D11" s="39"/>
      <c r="E11" s="39"/>
      <c r="F11" s="39"/>
      <c r="G11" s="39"/>
      <c r="H11" s="39"/>
      <c r="I11" s="39"/>
      <c r="J11" s="39"/>
      <c r="K11" s="39"/>
      <c r="L11" s="39"/>
      <c r="M11" s="39"/>
      <c r="N11" s="39"/>
    </row>
    <row r="12" spans="2:14" x14ac:dyDescent="0.2">
      <c r="B12" s="117" t="s">
        <v>8</v>
      </c>
      <c r="C12" s="632" t="s">
        <v>338</v>
      </c>
      <c r="D12" s="633"/>
      <c r="E12" s="633"/>
      <c r="F12" s="633"/>
      <c r="G12" s="633"/>
      <c r="H12" s="633"/>
      <c r="I12" s="633"/>
      <c r="J12" s="633"/>
      <c r="K12" s="633"/>
      <c r="L12" s="633"/>
      <c r="M12" s="383" t="s">
        <v>15</v>
      </c>
    </row>
    <row r="13" spans="2:14" ht="6" customHeight="1" x14ac:dyDescent="0.2">
      <c r="B13" s="39"/>
      <c r="C13" s="39"/>
      <c r="D13" s="39"/>
      <c r="E13" s="39"/>
      <c r="F13" s="39"/>
      <c r="G13" s="39"/>
      <c r="H13" s="39"/>
      <c r="I13" s="39"/>
      <c r="J13" s="39"/>
      <c r="K13" s="39"/>
      <c r="L13" s="39"/>
      <c r="M13" s="39"/>
      <c r="N13" s="39"/>
    </row>
    <row r="14" spans="2:14" ht="26.1" customHeight="1" x14ac:dyDescent="0.2">
      <c r="B14" s="469" t="s">
        <v>9</v>
      </c>
      <c r="C14" s="637" t="s">
        <v>220</v>
      </c>
      <c r="D14" s="637"/>
      <c r="E14" s="637"/>
      <c r="F14" s="637"/>
      <c r="G14" s="637"/>
      <c r="H14" s="637"/>
      <c r="I14" s="637"/>
      <c r="J14" s="637"/>
      <c r="K14" s="637"/>
      <c r="L14" s="637"/>
      <c r="M14" s="637"/>
      <c r="N14" s="637"/>
    </row>
    <row r="15" spans="2:14" x14ac:dyDescent="0.2">
      <c r="B15" s="39"/>
      <c r="C15" s="39"/>
      <c r="D15" s="39"/>
      <c r="E15" s="39"/>
      <c r="F15" s="39"/>
      <c r="G15" s="39"/>
      <c r="H15" s="39"/>
      <c r="I15" s="39"/>
      <c r="J15" s="39"/>
      <c r="K15" s="39"/>
      <c r="L15" s="39"/>
      <c r="M15" s="39"/>
      <c r="N15" s="39"/>
    </row>
    <row r="16" spans="2:14" x14ac:dyDescent="0.2">
      <c r="B16" s="473" t="s">
        <v>221</v>
      </c>
      <c r="C16" s="632" t="s">
        <v>337</v>
      </c>
      <c r="D16" s="633"/>
      <c r="E16" s="633"/>
      <c r="F16" s="633"/>
      <c r="G16" s="633"/>
      <c r="H16" s="633"/>
      <c r="I16" s="633"/>
      <c r="J16" s="633"/>
      <c r="K16" s="633"/>
      <c r="L16" s="633"/>
      <c r="M16" s="633"/>
      <c r="N16" s="633"/>
    </row>
    <row r="17" spans="2:14" x14ac:dyDescent="0.2">
      <c r="B17" s="39"/>
      <c r="C17" s="470"/>
      <c r="D17" s="39"/>
      <c r="E17" s="39"/>
      <c r="F17" s="39"/>
      <c r="G17" s="39"/>
      <c r="H17" s="39"/>
      <c r="I17" s="39"/>
      <c r="J17" s="39"/>
      <c r="K17" s="39"/>
      <c r="L17" s="39"/>
      <c r="M17" s="39"/>
      <c r="N17" s="39"/>
    </row>
    <row r="18" spans="2:14" x14ac:dyDescent="0.2">
      <c r="B18" s="632" t="s">
        <v>252</v>
      </c>
      <c r="C18" s="633"/>
      <c r="D18" s="633"/>
      <c r="E18" s="633"/>
      <c r="F18" s="633"/>
      <c r="G18" s="633"/>
      <c r="H18" s="633"/>
      <c r="I18" s="633"/>
      <c r="J18" s="633"/>
      <c r="K18" s="39"/>
      <c r="L18" s="39"/>
      <c r="M18" s="39"/>
      <c r="N18" s="39"/>
    </row>
    <row r="19" spans="2:14" ht="8.1" customHeight="1" x14ac:dyDescent="0.2"/>
    <row r="20" spans="2:14" ht="18" customHeight="1" x14ac:dyDescent="0.2">
      <c r="B20" s="27" t="s">
        <v>10</v>
      </c>
      <c r="C20" s="634" t="s">
        <v>231</v>
      </c>
      <c r="D20" s="633"/>
      <c r="E20" s="471"/>
    </row>
    <row r="21" spans="2:14" ht="3" customHeight="1" x14ac:dyDescent="0.2">
      <c r="B21" s="27"/>
      <c r="C21" s="474"/>
      <c r="D21" s="471"/>
      <c r="E21" s="471"/>
    </row>
    <row r="22" spans="2:14" ht="26.1" customHeight="1" x14ac:dyDescent="0.2">
      <c r="C22" s="637" t="s">
        <v>294</v>
      </c>
      <c r="D22" s="638"/>
      <c r="E22" s="638"/>
      <c r="F22" s="638"/>
      <c r="G22" s="638"/>
      <c r="H22" s="638"/>
      <c r="I22" s="638"/>
      <c r="J22" s="638"/>
      <c r="K22" s="638"/>
      <c r="L22" s="638"/>
      <c r="M22" s="638"/>
      <c r="N22" s="638"/>
    </row>
    <row r="23" spans="2:14" ht="3" customHeight="1" x14ac:dyDescent="0.2">
      <c r="C23" s="39"/>
      <c r="D23" s="39"/>
      <c r="E23" s="39"/>
      <c r="F23" s="39"/>
      <c r="G23" s="39"/>
      <c r="H23" s="39"/>
      <c r="I23" s="39"/>
      <c r="J23" s="39"/>
      <c r="K23" s="39"/>
      <c r="L23" s="39"/>
      <c r="M23" s="39"/>
      <c r="N23" s="39"/>
    </row>
    <row r="24" spans="2:14" ht="26.1" customHeight="1" x14ac:dyDescent="0.2">
      <c r="C24" s="637" t="s">
        <v>295</v>
      </c>
      <c r="D24" s="638"/>
      <c r="E24" s="638"/>
      <c r="F24" s="638"/>
      <c r="G24" s="638"/>
      <c r="H24" s="638"/>
      <c r="I24" s="638"/>
      <c r="J24" s="638"/>
      <c r="K24" s="638"/>
      <c r="L24" s="638"/>
      <c r="M24" s="638"/>
      <c r="N24" s="638"/>
    </row>
    <row r="25" spans="2:14" ht="3" customHeight="1" x14ac:dyDescent="0.2">
      <c r="C25" s="39"/>
      <c r="D25" s="39"/>
      <c r="E25" s="39"/>
      <c r="F25" s="39"/>
      <c r="G25" s="39"/>
      <c r="H25" s="39"/>
      <c r="I25" s="39"/>
      <c r="J25" s="39"/>
      <c r="K25" s="39"/>
      <c r="L25" s="39"/>
      <c r="M25" s="39"/>
      <c r="N25" s="39"/>
    </row>
    <row r="26" spans="2:14" ht="26.1" customHeight="1" x14ac:dyDescent="0.2">
      <c r="C26" s="637" t="s">
        <v>296</v>
      </c>
      <c r="D26" s="638"/>
      <c r="E26" s="638"/>
      <c r="F26" s="638"/>
      <c r="G26" s="638"/>
      <c r="H26" s="638"/>
      <c r="I26" s="638"/>
      <c r="J26" s="638"/>
      <c r="K26" s="638"/>
      <c r="L26" s="638"/>
      <c r="M26" s="638"/>
      <c r="N26" s="638"/>
    </row>
    <row r="27" spans="2:14" ht="12.75" customHeight="1" x14ac:dyDescent="0.2">
      <c r="C27" s="458"/>
      <c r="D27" s="39"/>
      <c r="E27" s="39"/>
      <c r="F27" s="39"/>
      <c r="G27" s="39"/>
      <c r="H27" s="39"/>
      <c r="I27" s="39"/>
      <c r="J27" s="39"/>
      <c r="K27" s="39"/>
      <c r="L27" s="39"/>
      <c r="M27" s="39"/>
      <c r="N27" s="39"/>
    </row>
    <row r="28" spans="2:14" s="417" customFormat="1" ht="18" customHeight="1" x14ac:dyDescent="0.2">
      <c r="B28" s="28" t="s">
        <v>11</v>
      </c>
      <c r="C28" s="635" t="s">
        <v>232</v>
      </c>
      <c r="D28" s="636"/>
      <c r="F28" s="29"/>
      <c r="G28" s="29"/>
      <c r="H28" s="29"/>
      <c r="I28" s="29"/>
    </row>
    <row r="29" spans="2:14" s="417" customFormat="1" ht="3" customHeight="1" x14ac:dyDescent="0.2">
      <c r="B29" s="28"/>
      <c r="C29" s="475"/>
      <c r="F29" s="29"/>
      <c r="G29" s="29"/>
      <c r="H29" s="29"/>
      <c r="I29" s="29"/>
    </row>
    <row r="30" spans="2:14" ht="26.1" customHeight="1" x14ac:dyDescent="0.2">
      <c r="C30" s="637" t="s">
        <v>339</v>
      </c>
      <c r="D30" s="638"/>
      <c r="E30" s="638"/>
      <c r="F30" s="638"/>
      <c r="G30" s="638"/>
      <c r="H30" s="638"/>
      <c r="I30" s="638"/>
      <c r="J30" s="638"/>
      <c r="K30" s="638"/>
      <c r="L30" s="638"/>
      <c r="M30" s="638"/>
      <c r="N30" s="638"/>
    </row>
    <row r="31" spans="2:14" ht="3" customHeight="1" x14ac:dyDescent="0.2">
      <c r="C31" s="39"/>
      <c r="D31" s="39"/>
      <c r="E31" s="39"/>
      <c r="F31" s="39"/>
      <c r="G31" s="39"/>
      <c r="H31" s="39"/>
      <c r="I31" s="39"/>
      <c r="J31" s="39"/>
      <c r="K31" s="39"/>
      <c r="L31" s="39"/>
      <c r="M31" s="39"/>
      <c r="N31" s="39"/>
    </row>
    <row r="32" spans="2:14" x14ac:dyDescent="0.2">
      <c r="C32" s="632" t="s">
        <v>251</v>
      </c>
      <c r="D32" s="633"/>
      <c r="E32" s="633"/>
      <c r="F32" s="633"/>
      <c r="G32" s="633"/>
      <c r="H32" s="633"/>
      <c r="I32" s="633"/>
      <c r="J32" s="633"/>
      <c r="K32" s="633"/>
      <c r="L32" s="633"/>
      <c r="M32" s="633"/>
    </row>
  </sheetData>
  <sheetProtection formatCells="0"/>
  <mergeCells count="19">
    <mergeCell ref="B2:D2"/>
    <mergeCell ref="C14:N14"/>
    <mergeCell ref="B4:D4"/>
    <mergeCell ref="E4:N4"/>
    <mergeCell ref="C8:J8"/>
    <mergeCell ref="C12:L12"/>
    <mergeCell ref="C6:I6"/>
    <mergeCell ref="F2:H2"/>
    <mergeCell ref="M2:N2"/>
    <mergeCell ref="B10:G10"/>
    <mergeCell ref="C16:N16"/>
    <mergeCell ref="B18:J18"/>
    <mergeCell ref="C20:D20"/>
    <mergeCell ref="C32:M32"/>
    <mergeCell ref="C28:D28"/>
    <mergeCell ref="C22:N22"/>
    <mergeCell ref="C24:N24"/>
    <mergeCell ref="C26:N26"/>
    <mergeCell ref="C30:N30"/>
  </mergeCells>
  <hyperlinks>
    <hyperlink ref="M12" r:id="rId1"/>
    <hyperlink ref="B4:D4" r:id="rId2" display="Riktlinjer för externfinansiering"/>
  </hyperlinks>
  <pageMargins left="0.43307086614173229" right="0.43307086614173229" top="0.82677165354330717" bottom="0.43307086614173229" header="0" footer="0"/>
  <pageSetup paperSize="9" scale="95"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RowHeight="12.75" x14ac:dyDescent="0.2"/>
  <cols>
    <col min="1" max="1" width="3.7109375" style="3" customWidth="1"/>
    <col min="2" max="2" width="49.570312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customWidth="1" collapsed="1"/>
    <col min="15" max="15" width="10.140625" style="3" bestFit="1" customWidth="1" collapsed="1"/>
    <col min="16" max="40" width="9.140625" style="3"/>
    <col min="41" max="16384" width="9.140625" style="3" collapsed="1"/>
  </cols>
  <sheetData>
    <row r="1" spans="2:15" x14ac:dyDescent="0.2">
      <c r="B1" s="64"/>
      <c r="C1" s="64"/>
      <c r="D1" s="64"/>
      <c r="E1" s="64"/>
      <c r="F1" s="64"/>
      <c r="G1" s="64"/>
      <c r="H1" s="64"/>
      <c r="I1" s="64"/>
      <c r="J1" s="64"/>
      <c r="K1" s="64"/>
      <c r="L1" s="64"/>
      <c r="M1" s="64"/>
    </row>
    <row r="2" spans="2:15" ht="15.75" x14ac:dyDescent="0.25">
      <c r="B2" s="368" t="s">
        <v>12</v>
      </c>
      <c r="C2" s="297" t="s">
        <v>227</v>
      </c>
      <c r="G2" s="119"/>
      <c r="H2" s="728"/>
      <c r="I2" s="729"/>
      <c r="J2" s="64"/>
      <c r="K2" s="64"/>
      <c r="L2" s="64"/>
      <c r="M2" s="11" t="str">
        <f>'1. Instruktion'!M2</f>
        <v>projektkalkyl@slu.se 2021-01-07</v>
      </c>
    </row>
    <row r="3" spans="2:15" ht="12.75" customHeight="1" x14ac:dyDescent="0.25">
      <c r="B3" s="370"/>
      <c r="C3" s="297"/>
      <c r="G3" s="64"/>
      <c r="H3" s="64"/>
      <c r="I3" s="64"/>
      <c r="J3" s="64"/>
      <c r="K3" s="64"/>
      <c r="L3" s="64"/>
      <c r="M3" s="64"/>
    </row>
    <row r="4" spans="2:15" ht="12.75" customHeight="1" x14ac:dyDescent="0.2">
      <c r="B4" s="119" t="s">
        <v>150</v>
      </c>
      <c r="C4" s="702" t="s">
        <v>307</v>
      </c>
      <c r="D4" s="638"/>
      <c r="E4" s="638"/>
      <c r="F4" s="638"/>
      <c r="G4" s="638"/>
      <c r="H4" s="638"/>
      <c r="I4" s="638"/>
      <c r="J4" s="638"/>
      <c r="K4" s="638"/>
      <c r="L4" s="638"/>
      <c r="M4" s="638"/>
    </row>
    <row r="5" spans="2:15" ht="12.75" customHeight="1" x14ac:dyDescent="0.2">
      <c r="B5" s="119"/>
      <c r="C5" s="638"/>
      <c r="D5" s="638"/>
      <c r="E5" s="638"/>
      <c r="F5" s="638"/>
      <c r="G5" s="638"/>
      <c r="H5" s="638"/>
      <c r="I5" s="638"/>
      <c r="J5" s="638"/>
      <c r="K5" s="638"/>
      <c r="L5" s="638"/>
      <c r="M5" s="638"/>
    </row>
    <row r="6" spans="2:15" ht="6" customHeight="1" x14ac:dyDescent="0.25">
      <c r="B6" s="69"/>
      <c r="C6" s="8"/>
      <c r="D6" s="64"/>
      <c r="E6" s="64"/>
      <c r="F6" s="120"/>
      <c r="G6" s="64"/>
      <c r="H6" s="64"/>
      <c r="I6" s="64"/>
      <c r="J6" s="64"/>
      <c r="K6" s="64"/>
      <c r="L6" s="64"/>
      <c r="M6" s="64"/>
    </row>
    <row r="7" spans="2:15" ht="12.75" customHeight="1" x14ac:dyDescent="0.2">
      <c r="B7" s="140" t="s">
        <v>165</v>
      </c>
      <c r="C7" s="680" t="str">
        <f>'2. Grunddata'!C7</f>
        <v>Hitta den oförklariga faktorn i matrix</v>
      </c>
      <c r="D7" s="633"/>
      <c r="E7" s="633"/>
      <c r="F7" s="633"/>
      <c r="G7" s="633"/>
      <c r="H7" s="633"/>
      <c r="I7" s="633"/>
      <c r="J7" s="633"/>
      <c r="K7" s="633"/>
      <c r="L7" s="633"/>
      <c r="M7" s="633"/>
    </row>
    <row r="8" spans="2:15" x14ac:dyDescent="0.2">
      <c r="B8" s="140" t="s">
        <v>122</v>
      </c>
      <c r="C8" s="491" t="str">
        <f>IF('2. Grunddata'!$C$6="ANSÖKAN","ANSÖKAN",(IF('2. Grunddata'!$C$6="KONTRAKT","KONTRAKT","")))</f>
        <v>ANSÖKAN</v>
      </c>
      <c r="D8" s="64"/>
      <c r="E8" s="64"/>
      <c r="F8" s="64"/>
      <c r="G8" s="64"/>
      <c r="H8" s="64"/>
      <c r="I8" s="64"/>
      <c r="J8" s="64"/>
      <c r="K8" s="64"/>
      <c r="L8" s="64"/>
      <c r="M8" s="64"/>
    </row>
    <row r="9" spans="2:15" x14ac:dyDescent="0.2">
      <c r="B9" s="62" t="s">
        <v>254</v>
      </c>
      <c r="C9" s="680" t="str">
        <f>'2. Grunddata'!C8</f>
        <v>Stina</v>
      </c>
      <c r="D9" s="633"/>
      <c r="E9" s="633"/>
      <c r="F9" s="633"/>
      <c r="G9" s="633"/>
      <c r="H9" s="633"/>
      <c r="I9" s="633"/>
      <c r="J9" s="633"/>
      <c r="K9" s="633"/>
      <c r="L9" s="633"/>
      <c r="M9" s="633"/>
    </row>
    <row r="10" spans="2:15" x14ac:dyDescent="0.2">
      <c r="B10" s="140" t="s">
        <v>156</v>
      </c>
      <c r="C10" s="492" t="str">
        <f>'2. Grunddata'!C17</f>
        <v>SEK</v>
      </c>
      <c r="D10" s="64"/>
      <c r="E10" s="64"/>
      <c r="F10" s="64"/>
      <c r="I10" s="120"/>
      <c r="J10" s="120"/>
      <c r="K10" s="120"/>
      <c r="L10" s="120"/>
      <c r="M10" s="120"/>
    </row>
    <row r="11" spans="2:15" x14ac:dyDescent="0.2">
      <c r="B11" s="140"/>
      <c r="C11" s="679" t="s">
        <v>137</v>
      </c>
      <c r="D11" s="633"/>
      <c r="E11" s="633"/>
      <c r="F11" s="633"/>
      <c r="I11" s="120"/>
      <c r="J11" s="120"/>
      <c r="K11" s="731" t="s">
        <v>323</v>
      </c>
      <c r="L11" s="732"/>
      <c r="M11" s="618">
        <f>'5. Lön'!G21</f>
        <v>6</v>
      </c>
    </row>
    <row r="12" spans="2:15" ht="15" x14ac:dyDescent="0.25">
      <c r="B12" s="369" t="s">
        <v>38</v>
      </c>
      <c r="D12" s="64"/>
      <c r="E12" s="64"/>
      <c r="F12" s="64"/>
      <c r="G12" s="64"/>
      <c r="H12" s="64"/>
      <c r="I12" s="64"/>
      <c r="J12" s="64"/>
      <c r="K12" s="64"/>
      <c r="L12" s="64"/>
      <c r="M12" s="64"/>
    </row>
    <row r="13" spans="2:15" ht="3" customHeight="1" x14ac:dyDescent="0.2">
      <c r="B13" s="85"/>
      <c r="C13" s="64"/>
      <c r="D13" s="64"/>
      <c r="E13" s="64"/>
      <c r="F13" s="64"/>
      <c r="G13" s="64"/>
      <c r="H13" s="64"/>
      <c r="I13" s="64"/>
      <c r="J13" s="64"/>
      <c r="K13" s="64"/>
      <c r="L13" s="64"/>
      <c r="M13" s="64"/>
    </row>
    <row r="14" spans="2:15" x14ac:dyDescent="0.2">
      <c r="B14" s="309" t="str">
        <f>IF('2. Grunddata'!C6="KONTRAKT","Kostnader täckta av finansiär","Kostnader förväntade att täckas av finansiär")</f>
        <v>Kostnader förväntade att täckas av finansiär</v>
      </c>
      <c r="C14" s="310">
        <f>'5. Lön'!G23</f>
        <v>2022</v>
      </c>
      <c r="D14" s="310">
        <f>'5. Lön'!H23</f>
        <v>2023</v>
      </c>
      <c r="E14" s="310">
        <f>'5. Lön'!I23</f>
        <v>2024</v>
      </c>
      <c r="F14" s="310" t="str">
        <f>'5. Lön'!J23</f>
        <v/>
      </c>
      <c r="G14" s="310" t="str">
        <f>'5. Lön'!K23</f>
        <v/>
      </c>
      <c r="H14" s="310" t="str">
        <f>'5. Lön'!L23</f>
        <v/>
      </c>
      <c r="I14" s="310" t="str">
        <f>'5. Lön'!M23</f>
        <v/>
      </c>
      <c r="J14" s="310" t="str">
        <f>'5. Lön'!N23</f>
        <v/>
      </c>
      <c r="K14" s="310" t="str">
        <f>'5. Lön'!O23</f>
        <v/>
      </c>
      <c r="L14" s="310" t="str">
        <f>'5. Lön'!P23</f>
        <v/>
      </c>
      <c r="M14" s="311" t="s">
        <v>2</v>
      </c>
    </row>
    <row r="15" spans="2:15" ht="12.75" customHeight="1" x14ac:dyDescent="0.2">
      <c r="B15" s="312" t="s">
        <v>203</v>
      </c>
      <c r="C15" s="313">
        <f>IF('2. Grunddata'!$C16&gt;0,'5. Lön'!DM152,'5. Lön'!AS152)</f>
        <v>70892.55</v>
      </c>
      <c r="D15" s="313">
        <f>IF('2. Grunddata'!$C16&gt;0,'5. Lön'!DN152,'5. Lön'!AT152)</f>
        <v>72310.400999999998</v>
      </c>
      <c r="E15" s="313">
        <f>IF('2. Grunddata'!$C16&gt;0,'5. Lön'!DO152,'5. Lön'!AU152)</f>
        <v>147513.21804000001</v>
      </c>
      <c r="F15" s="313">
        <f>IF('2. Grunddata'!$C16&gt;0,'5. Lön'!DP152,'5. Lön'!AV152)</f>
        <v>0</v>
      </c>
      <c r="G15" s="313">
        <f>IF('2. Grunddata'!$C16&gt;0,'5. Lön'!DQ152,'5. Lön'!AW152)</f>
        <v>0</v>
      </c>
      <c r="H15" s="313">
        <f>IF('2. Grunddata'!$C16&gt;0,'5. Lön'!DR152,'5. Lön'!AX152)</f>
        <v>0</v>
      </c>
      <c r="I15" s="313">
        <f>IF('2. Grunddata'!$C16&gt;0,'5. Lön'!DS152,'5. Lön'!AY152)</f>
        <v>0</v>
      </c>
      <c r="J15" s="313">
        <f>IF('2. Grunddata'!$C16&gt;0,'5. Lön'!DT152,'5. Lön'!AZ152)</f>
        <v>0</v>
      </c>
      <c r="K15" s="313">
        <f>IF('2. Grunddata'!$C16&gt;0,'5. Lön'!DU152,'5. Lön'!BA152)</f>
        <v>0</v>
      </c>
      <c r="L15" s="313">
        <f>IF('2. Grunddata'!$C16&gt;0,'5. Lön'!DV152,'5. Lön'!BB152)</f>
        <v>0</v>
      </c>
      <c r="M15" s="314">
        <f t="shared" ref="M15:M20" si="0">SUM(C15:L15)</f>
        <v>290716.16904000001</v>
      </c>
      <c r="O15" s="4"/>
    </row>
    <row r="16" spans="2:15" x14ac:dyDescent="0.2">
      <c r="B16" s="158" t="s">
        <v>202</v>
      </c>
      <c r="C16" s="315">
        <f>'6. Drift'!V102</f>
        <v>300000</v>
      </c>
      <c r="D16" s="315">
        <f>'6. Drift'!W102</f>
        <v>350000</v>
      </c>
      <c r="E16" s="315">
        <f>'6. Drift'!X102</f>
        <v>225000</v>
      </c>
      <c r="F16" s="315">
        <f>'6. Drift'!Y102</f>
        <v>0</v>
      </c>
      <c r="G16" s="315">
        <f>'6. Drift'!Z102</f>
        <v>0</v>
      </c>
      <c r="H16" s="315">
        <f>'6. Drift'!AA102</f>
        <v>0</v>
      </c>
      <c r="I16" s="315">
        <f>'6. Drift'!AB102</f>
        <v>0</v>
      </c>
      <c r="J16" s="315">
        <f>'6. Drift'!AC102</f>
        <v>0</v>
      </c>
      <c r="K16" s="315">
        <f>'6. Drift'!AD102</f>
        <v>0</v>
      </c>
      <c r="L16" s="315">
        <f>'6. Drift'!AE102</f>
        <v>0</v>
      </c>
      <c r="M16" s="316">
        <f t="shared" si="0"/>
        <v>875000</v>
      </c>
    </row>
    <row r="17" spans="2:15" x14ac:dyDescent="0.2">
      <c r="B17" s="317" t="s">
        <v>30</v>
      </c>
      <c r="C17" s="318">
        <f>'7. Utrustning'!W50</f>
        <v>20000</v>
      </c>
      <c r="D17" s="318">
        <f>'7. Utrustning'!X50</f>
        <v>0</v>
      </c>
      <c r="E17" s="318">
        <f>'7. Utrustning'!Y50</f>
        <v>0</v>
      </c>
      <c r="F17" s="318">
        <f>'7. Utrustning'!Z50</f>
        <v>0</v>
      </c>
      <c r="G17" s="318">
        <f>'7. Utrustning'!AA50</f>
        <v>0</v>
      </c>
      <c r="H17" s="318">
        <f>'7. Utrustning'!AB50</f>
        <v>0</v>
      </c>
      <c r="I17" s="318">
        <f>'7. Utrustning'!AC50</f>
        <v>0</v>
      </c>
      <c r="J17" s="318">
        <f>'7. Utrustning'!AD50</f>
        <v>0</v>
      </c>
      <c r="K17" s="318">
        <f>'7. Utrustning'!AE50</f>
        <v>0</v>
      </c>
      <c r="L17" s="318">
        <f>'7. Utrustning'!AF50</f>
        <v>0</v>
      </c>
      <c r="M17" s="319">
        <f t="shared" si="0"/>
        <v>20000</v>
      </c>
    </row>
    <row r="18" spans="2:15" x14ac:dyDescent="0.2">
      <c r="B18" s="320" t="str">
        <f>IF('2. Grunddata'!C13="NEJ","Lokal accepterad som direkt kostnad av finansiär","Lokal")</f>
        <v>Lokal accepterad som direkt kostnad av finansiär</v>
      </c>
      <c r="C18" s="315">
        <f>IF('2. Grunddata'!$C13="NEJ",'8. Lokal'!T51-'8. Lokal'!T17,'8. Lokal'!T51)</f>
        <v>0</v>
      </c>
      <c r="D18" s="315">
        <f>IF('2. Grunddata'!$C13="NEJ",'8. Lokal'!U51-'8. Lokal'!U17,'8. Lokal'!U51)</f>
        <v>0</v>
      </c>
      <c r="E18" s="315">
        <f>IF('2. Grunddata'!$C13="NEJ",'8. Lokal'!V51-'8. Lokal'!V17,'8. Lokal'!V51)</f>
        <v>0</v>
      </c>
      <c r="F18" s="315">
        <f>IF('2. Grunddata'!$C13="NEJ",'8. Lokal'!W51-'8. Lokal'!W17,'8. Lokal'!W51)</f>
        <v>0</v>
      </c>
      <c r="G18" s="315">
        <f>IF('2. Grunddata'!$C13="NEJ",'8. Lokal'!X51-'8. Lokal'!X17,'8. Lokal'!X51)</f>
        <v>0</v>
      </c>
      <c r="H18" s="315">
        <f>IF('2. Grunddata'!$C13="NEJ",'8. Lokal'!Y51-'8. Lokal'!Y17,'8. Lokal'!Y51)</f>
        <v>0</v>
      </c>
      <c r="I18" s="315">
        <f>IF('2. Grunddata'!$C13="NEJ",'8. Lokal'!Z51-'8. Lokal'!Z17,'8. Lokal'!Z51)</f>
        <v>0</v>
      </c>
      <c r="J18" s="315">
        <f>IF('2. Grunddata'!$C13="NEJ",'8. Lokal'!AA51-'8. Lokal'!AA17,'8. Lokal'!AA51)</f>
        <v>0</v>
      </c>
      <c r="K18" s="315">
        <f>IF('2. Grunddata'!$C13="NEJ",'8. Lokal'!AB51-'8. Lokal'!AB17,'8. Lokal'!AB51)</f>
        <v>0</v>
      </c>
      <c r="L18" s="315">
        <f>IF('2. Grunddata'!$C13="NEJ",'8. Lokal'!AC51-'8. Lokal'!AC17,'8. Lokal'!AC51)</f>
        <v>0</v>
      </c>
      <c r="M18" s="316">
        <f t="shared" si="0"/>
        <v>0</v>
      </c>
    </row>
    <row r="19" spans="2:15" x14ac:dyDescent="0.2">
      <c r="B19" s="321" t="str">
        <f>IF('2. Grunddata'!C13="NEJ","Indirekt och lokalpåslag accepterade som OH av finansiär","Indirekta")</f>
        <v>Indirekt och lokalpåslag accepterade som OH av finansiär</v>
      </c>
      <c r="C19" s="293">
        <f>IF('2. Grunddata'!$C13="NEJ",'5. Lön'!DY152+'6. Drift'!CP102+'7. Utrustning'!AU50+'8. Lokal'!AR51,'5. Lön'!BQ152+'6. Drift'!AT102)</f>
        <v>17723.137500000001</v>
      </c>
      <c r="D19" s="293">
        <f>IF('2. Grunddata'!$C13="NEJ",'5. Lön'!DZ152+'6. Drift'!CQ102+'7. Utrustning'!AV50+'8. Lokal'!AS51,'5. Lön'!BR152+'6. Drift'!AU102)</f>
        <v>18077.60025</v>
      </c>
      <c r="E19" s="293">
        <f>IF('2. Grunddata'!$C13="NEJ",'5. Lön'!EA152+'6. Drift'!CR102+'7. Utrustning'!AW50+'8. Lokal'!AT51,'5. Lön'!BS152+'6. Drift'!AV102)</f>
        <v>36878.304510000002</v>
      </c>
      <c r="F19" s="293">
        <f>IF('2. Grunddata'!$C13="NEJ",'5. Lön'!EB152+'6. Drift'!CS102+'7. Utrustning'!AX50+'8. Lokal'!AU51,'5. Lön'!BT152+'6. Drift'!AW102)</f>
        <v>0</v>
      </c>
      <c r="G19" s="293">
        <f>IF('2. Grunddata'!$C13="NEJ",'5. Lön'!EC152+'6. Drift'!CT102+'7. Utrustning'!AY50+'8. Lokal'!AV51,'5. Lön'!BU152+'6. Drift'!AX102)</f>
        <v>0</v>
      </c>
      <c r="H19" s="293">
        <f>IF('2. Grunddata'!$C13="NEJ",'5. Lön'!ED152+'6. Drift'!CU102+'7. Utrustning'!AZ50+'8. Lokal'!AW51,'5. Lön'!BV152+'6. Drift'!AY102)</f>
        <v>0</v>
      </c>
      <c r="I19" s="293">
        <f>IF('2. Grunddata'!$C13="NEJ",'5. Lön'!EE152+'6. Drift'!CV102+'7. Utrustning'!BA50+'8. Lokal'!AX51,'5. Lön'!BW152+'6. Drift'!AZ102)</f>
        <v>0</v>
      </c>
      <c r="J19" s="293">
        <f>IF('2. Grunddata'!$C13="NEJ",'5. Lön'!EF152+'6. Drift'!CW102+'7. Utrustning'!BB50+'8. Lokal'!AY51,'5. Lön'!BX152+'6. Drift'!BA102)</f>
        <v>0</v>
      </c>
      <c r="K19" s="293">
        <f>IF('2. Grunddata'!$C13="NEJ",'5. Lön'!EG152+'6. Drift'!CX102+'7. Utrustning'!BC50+'8. Lokal'!AZ51,'5. Lön'!BY152+'6. Drift'!BB102)</f>
        <v>0</v>
      </c>
      <c r="L19" s="293">
        <f>IF('2. Grunddata'!$C13="NEJ",'5. Lön'!EH152+'6. Drift'!CY102+'7. Utrustning'!BD50+'8. Lokal'!BA51,'5. Lön'!BZ152+'6. Drift'!BC102)</f>
        <v>0</v>
      </c>
      <c r="M19" s="322">
        <f t="shared" si="0"/>
        <v>72679.042260000002</v>
      </c>
    </row>
    <row r="20" spans="2:15" x14ac:dyDescent="0.2">
      <c r="B20" s="323" t="str">
        <f>IF('2. Grunddata'!C6="KONTRAKT","Total kostnad i kontrakt med finansiär ","Total kostnad i ansökan till finansiär ")</f>
        <v xml:space="preserve">Total kostnad i ansökan till finansiär </v>
      </c>
      <c r="C20" s="237">
        <f>SUM(C15:C19)</f>
        <v>408615.6875</v>
      </c>
      <c r="D20" s="237">
        <f t="shared" ref="D20:L20" si="1">SUM(D15:D19)</f>
        <v>440388.00125000003</v>
      </c>
      <c r="E20" s="237">
        <f t="shared" si="1"/>
        <v>409391.52254999999</v>
      </c>
      <c r="F20" s="237">
        <f t="shared" si="1"/>
        <v>0</v>
      </c>
      <c r="G20" s="237">
        <f t="shared" si="1"/>
        <v>0</v>
      </c>
      <c r="H20" s="237">
        <f t="shared" si="1"/>
        <v>0</v>
      </c>
      <c r="I20" s="237">
        <f t="shared" si="1"/>
        <v>0</v>
      </c>
      <c r="J20" s="237">
        <f t="shared" si="1"/>
        <v>0</v>
      </c>
      <c r="K20" s="237">
        <f t="shared" si="1"/>
        <v>0</v>
      </c>
      <c r="L20" s="237">
        <f t="shared" si="1"/>
        <v>0</v>
      </c>
      <c r="M20" s="324">
        <f t="shared" si="0"/>
        <v>1258395.2113000001</v>
      </c>
    </row>
    <row r="21" spans="2:15" ht="6" customHeight="1" x14ac:dyDescent="0.2">
      <c r="B21" s="325"/>
      <c r="C21" s="326"/>
      <c r="D21" s="326"/>
      <c r="E21" s="326"/>
      <c r="F21" s="326"/>
      <c r="G21" s="326"/>
      <c r="H21" s="326"/>
      <c r="I21" s="326"/>
      <c r="J21" s="326"/>
      <c r="K21" s="326"/>
      <c r="L21" s="326"/>
      <c r="M21" s="327"/>
    </row>
    <row r="22" spans="2:15" x14ac:dyDescent="0.2">
      <c r="B22" s="328" t="str">
        <f>IF('2. Grunddata'!C6="KONTRAKT","Kostnader att medfinansiera","Kostnader förväntade att medfinansiera")</f>
        <v>Kostnader förväntade att medfinansiera</v>
      </c>
      <c r="C22" s="168"/>
      <c r="D22" s="168"/>
      <c r="E22" s="168"/>
      <c r="F22" s="168"/>
      <c r="G22" s="168"/>
      <c r="H22" s="168"/>
      <c r="I22" s="168"/>
      <c r="J22" s="168"/>
      <c r="K22" s="168"/>
      <c r="L22" s="168"/>
      <c r="M22" s="329"/>
    </row>
    <row r="23" spans="2:15" x14ac:dyDescent="0.2">
      <c r="B23" s="371" t="str">
        <f>IF('2. Grunddata'!C13="NEJ","Indirekt och lokalpåslag inte accepterade som OH av finansiär","")</f>
        <v>Indirekt och lokalpåslag inte accepterade som OH av finansiär</v>
      </c>
      <c r="C23" s="330">
        <f>IF('2. Grunddata'!$C13="NEJ",('5. Lön'!BQ152+'5. Lön'!CO152+'6. Drift'!AT102+'6. Drift'!BR102)-('5. Lön'!DY152+'6. Drift'!CP102+'7. Utrustning'!AU50+'8. Lokal'!AR51),0)</f>
        <v>24198.424805474086</v>
      </c>
      <c r="D23" s="330">
        <f>IF('2. Grunddata'!$C13="NEJ",('5. Lön'!BR152+'5. Lön'!CP152+'6. Drift'!AU102+'6. Drift'!BS102)-('5. Lön'!DZ152+'6. Drift'!CQ102+'7. Utrustning'!AV50+'8. Lokal'!AS51),0)</f>
        <v>24682.393301583576</v>
      </c>
      <c r="E23" s="330">
        <f>IF('2. Grunddata'!$C13="NEJ",('5. Lön'!BS152+'5. Lön'!CQ152+'6. Drift'!AV102+'6. Drift'!BT102)-('5. Lön'!EA152+'6. Drift'!CR102+'7. Utrustning'!AW50+'8. Lokal'!AT51),0)</f>
        <v>50352.082335230487</v>
      </c>
      <c r="F23" s="330">
        <f>IF('2. Grunddata'!$C13="NEJ",('5. Lön'!BT152+'5. Lön'!CR152+'6. Drift'!AW102+'6. Drift'!BU102)-('5. Lön'!EB152+'6. Drift'!CS102+'7. Utrustning'!AX50+'8. Lokal'!AU51),0)</f>
        <v>0</v>
      </c>
      <c r="G23" s="330">
        <f>IF('2. Grunddata'!$C13="NEJ",('5. Lön'!BU152+'5. Lön'!CS152+'6. Drift'!AX102+'6. Drift'!BV102)-('5. Lön'!EC152+'6. Drift'!CT102+'7. Utrustning'!AY50+'8. Lokal'!AV51),0)</f>
        <v>0</v>
      </c>
      <c r="H23" s="330">
        <f>IF('2. Grunddata'!$C13="NEJ",('5. Lön'!BV152+'5. Lön'!CT152+'6. Drift'!AY102+'6. Drift'!BW102)-('5. Lön'!ED152+'6. Drift'!CU102+'7. Utrustning'!AZ50+'8. Lokal'!AW51),0)</f>
        <v>0</v>
      </c>
      <c r="I23" s="330">
        <f>IF('2. Grunddata'!$C13="NEJ",('5. Lön'!BW152+'5. Lön'!CU152+'6. Drift'!AZ102+'6. Drift'!BX102)-('5. Lön'!EE152+'6. Drift'!CV102+'7. Utrustning'!BA50+'8. Lokal'!AX51),0)</f>
        <v>0</v>
      </c>
      <c r="J23" s="330">
        <f>IF('2. Grunddata'!$C13="NEJ",('5. Lön'!BX152+'5. Lön'!CV152+'6. Drift'!BA102+'6. Drift'!BY102)-('5. Lön'!EF152+'6. Drift'!CW102+'7. Utrustning'!BB50+'8. Lokal'!AY51),0)</f>
        <v>0</v>
      </c>
      <c r="K23" s="330">
        <f>IF('2. Grunddata'!$C13="NEJ",('5. Lön'!BY152+'5. Lön'!CW152+'6. Drift'!BB102+'6. Drift'!BZ102)-('5. Lön'!EG152+'6. Drift'!CX102+'7. Utrustning'!BC50+'8. Lokal'!AZ51),0)</f>
        <v>0</v>
      </c>
      <c r="L23" s="330">
        <f>IF('2. Grunddata'!$C13="NEJ",('5. Lön'!BZ152+'5. Lön'!CX152+'6. Drift'!BC102+'6. Drift'!CA102)-('5. Lön'!EH152+'6. Drift'!CY102+'7. Utrustning'!BD50+'8. Lokal'!BA51),0)</f>
        <v>0</v>
      </c>
      <c r="M23" s="314">
        <f t="shared" ref="M23:M29" si="2">SUM(C23:L23)</f>
        <v>99232.900442288141</v>
      </c>
    </row>
    <row r="24" spans="2:15" ht="12.75" customHeight="1" x14ac:dyDescent="0.2">
      <c r="B24" s="331" t="str">
        <f>IF('2. Grunddata'!C16&gt;0,"LKP som inte accepteras av finansiär","")</f>
        <v/>
      </c>
      <c r="C24" s="332">
        <f>IF('2. Grunddata'!$C16&gt;0,'5. Lön'!AS152-'5. Lön'!DM152,0)</f>
        <v>0</v>
      </c>
      <c r="D24" s="332">
        <f>IF('2. Grunddata'!$C16&gt;0,'5. Lön'!AT152-'5. Lön'!DN152,0)</f>
        <v>0</v>
      </c>
      <c r="E24" s="332">
        <f>IF('2. Grunddata'!$C16&gt;0,'5. Lön'!AU152-'5. Lön'!DO152,0)</f>
        <v>0</v>
      </c>
      <c r="F24" s="332">
        <f>IF('2. Grunddata'!$C16&gt;0,'5. Lön'!AV152-'5. Lön'!DP152,0)</f>
        <v>0</v>
      </c>
      <c r="G24" s="332">
        <f>IF('2. Grunddata'!$C16&gt;0,'5. Lön'!AW152-'5. Lön'!DQ152,0)</f>
        <v>0</v>
      </c>
      <c r="H24" s="332">
        <f>IF('2. Grunddata'!$C16&gt;0,'5. Lön'!AX152-'5. Lön'!DR152,0)</f>
        <v>0</v>
      </c>
      <c r="I24" s="332">
        <f>IF('2. Grunddata'!$C16&gt;0,'5. Lön'!AY152-'5. Lön'!DS152,0)</f>
        <v>0</v>
      </c>
      <c r="J24" s="332">
        <f>IF('2. Grunddata'!$C16&gt;0,'5. Lön'!AZ152-'5. Lön'!DT152,0)</f>
        <v>0</v>
      </c>
      <c r="K24" s="332">
        <f>IF('2. Grunddata'!$C16&gt;0,'5. Lön'!BA152-'5. Lön'!DU152,0)</f>
        <v>0</v>
      </c>
      <c r="L24" s="332">
        <f>IF('2. Grunddata'!$C16&gt;0,'5. Lön'!BB152-'5. Lön'!DV152,0)</f>
        <v>0</v>
      </c>
      <c r="M24" s="316">
        <f t="shared" si="2"/>
        <v>0</v>
      </c>
    </row>
    <row r="25" spans="2:15" ht="12.75" customHeight="1" x14ac:dyDescent="0.2">
      <c r="B25" s="317" t="str">
        <f>IF('5. Lön'!BO152&gt;0,"Lön inklusive LKP","")</f>
        <v>Lön inklusive LKP</v>
      </c>
      <c r="C25" s="333">
        <f>'5. Lön'!BE152</f>
        <v>35446.275000000001</v>
      </c>
      <c r="D25" s="333">
        <f>'5. Lön'!BF152</f>
        <v>36155.200499999999</v>
      </c>
      <c r="E25" s="333">
        <f>'5. Lön'!BG152</f>
        <v>73756.609020000004</v>
      </c>
      <c r="F25" s="333">
        <f>'5. Lön'!BH152</f>
        <v>0</v>
      </c>
      <c r="G25" s="333">
        <f>'5. Lön'!BI152</f>
        <v>0</v>
      </c>
      <c r="H25" s="333">
        <f>'5. Lön'!BJ152</f>
        <v>0</v>
      </c>
      <c r="I25" s="333">
        <f>'5. Lön'!BK152</f>
        <v>0</v>
      </c>
      <c r="J25" s="333">
        <f>'5. Lön'!BL152</f>
        <v>0</v>
      </c>
      <c r="K25" s="333">
        <f>'5. Lön'!BM152</f>
        <v>0</v>
      </c>
      <c r="L25" s="333">
        <f>'5. Lön'!BN152</f>
        <v>0</v>
      </c>
      <c r="M25" s="319">
        <f t="shared" si="2"/>
        <v>145358.08452</v>
      </c>
    </row>
    <row r="26" spans="2:15" x14ac:dyDescent="0.2">
      <c r="B26" s="158" t="str">
        <f>IF('6. Drift'!AR102&gt;0,"Drift","")</f>
        <v/>
      </c>
      <c r="C26" s="334">
        <f>'6. Drift'!AH102</f>
        <v>0</v>
      </c>
      <c r="D26" s="334">
        <f>'6. Drift'!AI102</f>
        <v>0</v>
      </c>
      <c r="E26" s="334">
        <f>'6. Drift'!AJ102</f>
        <v>0</v>
      </c>
      <c r="F26" s="334">
        <f>'6. Drift'!AK102</f>
        <v>0</v>
      </c>
      <c r="G26" s="334">
        <f>'6. Drift'!AL102</f>
        <v>0</v>
      </c>
      <c r="H26" s="334">
        <f>'6. Drift'!AM102</f>
        <v>0</v>
      </c>
      <c r="I26" s="334">
        <f>'6. Drift'!AN102</f>
        <v>0</v>
      </c>
      <c r="J26" s="334">
        <f>'6. Drift'!AO102</f>
        <v>0</v>
      </c>
      <c r="K26" s="334">
        <f>'6. Drift'!AP102</f>
        <v>0</v>
      </c>
      <c r="L26" s="334">
        <f>'6. Drift'!AQ102</f>
        <v>0</v>
      </c>
      <c r="M26" s="316">
        <f t="shared" si="2"/>
        <v>0</v>
      </c>
    </row>
    <row r="27" spans="2:15" x14ac:dyDescent="0.2">
      <c r="B27" s="317" t="str">
        <f>IF('7. Utrustning'!AS50&gt;0,"Utrustning","")</f>
        <v/>
      </c>
      <c r="C27" s="333">
        <f>'7. Utrustning'!AI50</f>
        <v>0</v>
      </c>
      <c r="D27" s="333">
        <f>'7. Utrustning'!AJ50</f>
        <v>0</v>
      </c>
      <c r="E27" s="333">
        <f>'7. Utrustning'!AK50</f>
        <v>0</v>
      </c>
      <c r="F27" s="333">
        <f>'7. Utrustning'!AL50</f>
        <v>0</v>
      </c>
      <c r="G27" s="333">
        <f>'7. Utrustning'!AM50</f>
        <v>0</v>
      </c>
      <c r="H27" s="333">
        <f>'7. Utrustning'!AN50</f>
        <v>0</v>
      </c>
      <c r="I27" s="333">
        <f>'7. Utrustning'!AO50</f>
        <v>0</v>
      </c>
      <c r="J27" s="333">
        <f>'7. Utrustning'!AP50</f>
        <v>0</v>
      </c>
      <c r="K27" s="333">
        <f>'7. Utrustning'!AQ50</f>
        <v>0</v>
      </c>
      <c r="L27" s="333">
        <f>'7. Utrustning'!AR50</f>
        <v>0</v>
      </c>
      <c r="M27" s="319">
        <f t="shared" si="2"/>
        <v>0</v>
      </c>
    </row>
    <row r="28" spans="2:15" x14ac:dyDescent="0.2">
      <c r="B28" s="320" t="str">
        <f>IF('8. Lokal'!AP51&gt;0,"Lokal","")</f>
        <v>Lokal</v>
      </c>
      <c r="C28" s="334">
        <f>'8. Lokal'!AF51</f>
        <v>4487.498415</v>
      </c>
      <c r="D28" s="334">
        <f>'8. Lokal'!AG51</f>
        <v>4577.2483832999997</v>
      </c>
      <c r="E28" s="334">
        <f>'8. Lokal'!AH51</f>
        <v>9337.5867019319994</v>
      </c>
      <c r="F28" s="334">
        <f>'8. Lokal'!AI51</f>
        <v>0</v>
      </c>
      <c r="G28" s="334">
        <f>'8. Lokal'!AJ51</f>
        <v>0</v>
      </c>
      <c r="H28" s="334">
        <f>'8. Lokal'!AK51</f>
        <v>0</v>
      </c>
      <c r="I28" s="334">
        <f>'8. Lokal'!AL51</f>
        <v>0</v>
      </c>
      <c r="J28" s="334">
        <f>'8. Lokal'!AM51</f>
        <v>0</v>
      </c>
      <c r="K28" s="334">
        <f>'8. Lokal'!AN51</f>
        <v>0</v>
      </c>
      <c r="L28" s="334">
        <f>'8. Lokal'!AO51</f>
        <v>0</v>
      </c>
      <c r="M28" s="316">
        <f t="shared" si="2"/>
        <v>18402.333500231998</v>
      </c>
    </row>
    <row r="29" spans="2:15" s="1" customFormat="1" x14ac:dyDescent="0.2">
      <c r="B29" s="321" t="str">
        <f>IF(('5. Lön'!CM152+'6. Drift'!BP102)&gt;0,"Indirekt","")</f>
        <v>Indirekt</v>
      </c>
      <c r="C29" s="293">
        <f>'5. Lön'!CC152+'6. Drift'!BF102</f>
        <v>16473.282737737045</v>
      </c>
      <c r="D29" s="293">
        <f>'5. Lön'!CD152+'6. Drift'!BG102</f>
        <v>16802.748392491787</v>
      </c>
      <c r="E29" s="293">
        <f>'5. Lön'!CE152+'6. Drift'!BH102</f>
        <v>34277.606720683245</v>
      </c>
      <c r="F29" s="293">
        <f>'5. Lön'!CF152+'6. Drift'!BI102</f>
        <v>0</v>
      </c>
      <c r="G29" s="293">
        <f>'5. Lön'!CG152+'6. Drift'!BJ102</f>
        <v>0</v>
      </c>
      <c r="H29" s="293">
        <f>'5. Lön'!CH152+'6. Drift'!BK102</f>
        <v>0</v>
      </c>
      <c r="I29" s="293">
        <f>'5. Lön'!CI152+'6. Drift'!BL102</f>
        <v>0</v>
      </c>
      <c r="J29" s="293">
        <f>'5. Lön'!CJ152+'6. Drift'!BM102</f>
        <v>0</v>
      </c>
      <c r="K29" s="293">
        <f>'5. Lön'!CK152+'6. Drift'!BN102</f>
        <v>0</v>
      </c>
      <c r="L29" s="293">
        <f>'5. Lön'!CL152+'6. Drift'!BO102</f>
        <v>0</v>
      </c>
      <c r="M29" s="322">
        <f t="shared" si="2"/>
        <v>67553.637850912084</v>
      </c>
    </row>
    <row r="30" spans="2:15" x14ac:dyDescent="0.2">
      <c r="B30" s="323" t="str">
        <f>IF('2. Grunddata'!C6="KONTRAKT","Total kostnad i medfinansiering av kontrakt med finansiär","Total kostnad i medfinansiering av ansökan till finansiär")</f>
        <v>Total kostnad i medfinansiering av ansökan till finansiär</v>
      </c>
      <c r="C30" s="237">
        <f>SUM(C23:C29)</f>
        <v>80605.480958211134</v>
      </c>
      <c r="D30" s="237">
        <f t="shared" ref="D30:M30" si="3">SUM(D23:D29)</f>
        <v>82217.590577375362</v>
      </c>
      <c r="E30" s="237">
        <f t="shared" si="3"/>
        <v>167723.88477784573</v>
      </c>
      <c r="F30" s="237">
        <f t="shared" si="3"/>
        <v>0</v>
      </c>
      <c r="G30" s="237">
        <f t="shared" si="3"/>
        <v>0</v>
      </c>
      <c r="H30" s="237">
        <f t="shared" si="3"/>
        <v>0</v>
      </c>
      <c r="I30" s="237">
        <f t="shared" si="3"/>
        <v>0</v>
      </c>
      <c r="J30" s="237">
        <f t="shared" si="3"/>
        <v>0</v>
      </c>
      <c r="K30" s="237">
        <f t="shared" si="3"/>
        <v>0</v>
      </c>
      <c r="L30" s="237">
        <f t="shared" si="3"/>
        <v>0</v>
      </c>
      <c r="M30" s="324">
        <f t="shared" si="3"/>
        <v>330546.95631343219</v>
      </c>
      <c r="N30" s="26"/>
      <c r="O30" s="26"/>
    </row>
    <row r="31" spans="2:15" ht="6" customHeight="1" x14ac:dyDescent="0.2">
      <c r="B31" s="335"/>
      <c r="C31" s="326"/>
      <c r="D31" s="326"/>
      <c r="E31" s="326"/>
      <c r="F31" s="326"/>
      <c r="G31" s="326"/>
      <c r="H31" s="326"/>
      <c r="I31" s="326"/>
      <c r="J31" s="326"/>
      <c r="K31" s="326"/>
      <c r="L31" s="326"/>
      <c r="M31" s="336"/>
    </row>
    <row r="32" spans="2:15" x14ac:dyDescent="0.2">
      <c r="B32" s="328" t="str">
        <f>IF('2. Grunddata'!C6="KONTRAKT","Full kostnad","Förväntad full kostnad")</f>
        <v>Förväntad full kostnad</v>
      </c>
      <c r="C32" s="326"/>
      <c r="D32" s="326"/>
      <c r="E32" s="326"/>
      <c r="F32" s="326"/>
      <c r="G32" s="326"/>
      <c r="H32" s="326"/>
      <c r="I32" s="326"/>
      <c r="J32" s="326"/>
      <c r="K32" s="326"/>
      <c r="L32" s="326"/>
      <c r="M32" s="336"/>
    </row>
    <row r="33" spans="2:13" x14ac:dyDescent="0.2">
      <c r="B33" s="337" t="s">
        <v>203</v>
      </c>
      <c r="C33" s="338">
        <f>C15+C24+C25</f>
        <v>106338.82500000001</v>
      </c>
      <c r="D33" s="338">
        <f t="shared" ref="D33:L33" si="4">D15+D24+D25</f>
        <v>108465.60149999999</v>
      </c>
      <c r="E33" s="338">
        <f t="shared" si="4"/>
        <v>221269.82706000001</v>
      </c>
      <c r="F33" s="338">
        <f t="shared" si="4"/>
        <v>0</v>
      </c>
      <c r="G33" s="338">
        <f t="shared" si="4"/>
        <v>0</v>
      </c>
      <c r="H33" s="338">
        <f t="shared" si="4"/>
        <v>0</v>
      </c>
      <c r="I33" s="338">
        <f t="shared" si="4"/>
        <v>0</v>
      </c>
      <c r="J33" s="338">
        <f t="shared" si="4"/>
        <v>0</v>
      </c>
      <c r="K33" s="338">
        <f t="shared" si="4"/>
        <v>0</v>
      </c>
      <c r="L33" s="338">
        <f t="shared" si="4"/>
        <v>0</v>
      </c>
      <c r="M33" s="314">
        <f>SUM(C33:L33)</f>
        <v>436074.25355999998</v>
      </c>
    </row>
    <row r="34" spans="2:13" x14ac:dyDescent="0.2">
      <c r="B34" s="339" t="s">
        <v>202</v>
      </c>
      <c r="C34" s="340">
        <f>C16+C26</f>
        <v>300000</v>
      </c>
      <c r="D34" s="340">
        <f t="shared" ref="D34:L34" si="5">D16+D26</f>
        <v>350000</v>
      </c>
      <c r="E34" s="340">
        <f t="shared" si="5"/>
        <v>225000</v>
      </c>
      <c r="F34" s="340">
        <f t="shared" si="5"/>
        <v>0</v>
      </c>
      <c r="G34" s="340">
        <f t="shared" si="5"/>
        <v>0</v>
      </c>
      <c r="H34" s="340">
        <f t="shared" si="5"/>
        <v>0</v>
      </c>
      <c r="I34" s="340">
        <f t="shared" si="5"/>
        <v>0</v>
      </c>
      <c r="J34" s="340">
        <f t="shared" si="5"/>
        <v>0</v>
      </c>
      <c r="K34" s="340">
        <f t="shared" si="5"/>
        <v>0</v>
      </c>
      <c r="L34" s="340">
        <f t="shared" si="5"/>
        <v>0</v>
      </c>
      <c r="M34" s="316">
        <f>SUM(C34:L34)</f>
        <v>875000</v>
      </c>
    </row>
    <row r="35" spans="2:13" x14ac:dyDescent="0.2">
      <c r="B35" s="341" t="s">
        <v>30</v>
      </c>
      <c r="C35" s="342">
        <f>C17+C27</f>
        <v>20000</v>
      </c>
      <c r="D35" s="342">
        <f t="shared" ref="D35:L35" si="6">D17+D27</f>
        <v>0</v>
      </c>
      <c r="E35" s="342">
        <f t="shared" si="6"/>
        <v>0</v>
      </c>
      <c r="F35" s="342">
        <f t="shared" si="6"/>
        <v>0</v>
      </c>
      <c r="G35" s="342">
        <f t="shared" si="6"/>
        <v>0</v>
      </c>
      <c r="H35" s="342">
        <f t="shared" si="6"/>
        <v>0</v>
      </c>
      <c r="I35" s="342">
        <f t="shared" si="6"/>
        <v>0</v>
      </c>
      <c r="J35" s="342">
        <f t="shared" si="6"/>
        <v>0</v>
      </c>
      <c r="K35" s="342">
        <f t="shared" si="6"/>
        <v>0</v>
      </c>
      <c r="L35" s="342">
        <f t="shared" si="6"/>
        <v>0</v>
      </c>
      <c r="M35" s="319">
        <f>SUM(C35:L35)</f>
        <v>20000</v>
      </c>
    </row>
    <row r="36" spans="2:13" x14ac:dyDescent="0.2">
      <c r="B36" s="339" t="s">
        <v>31</v>
      </c>
      <c r="C36" s="340">
        <f>'8. Lokal'!T51+'8. Lokal'!AF51</f>
        <v>13462.495245</v>
      </c>
      <c r="D36" s="340">
        <f>'8. Lokal'!U51+'8. Lokal'!AG51</f>
        <v>13731.745149899998</v>
      </c>
      <c r="E36" s="340">
        <f>'8. Lokal'!V51+'8. Lokal'!AH51</f>
        <v>28012.760105795998</v>
      </c>
      <c r="F36" s="340">
        <f>'8. Lokal'!W51+'8. Lokal'!AI51</f>
        <v>0</v>
      </c>
      <c r="G36" s="340">
        <f>'8. Lokal'!X51+'8. Lokal'!AJ51</f>
        <v>0</v>
      </c>
      <c r="H36" s="340">
        <f>'8. Lokal'!Y51+'8. Lokal'!AK51</f>
        <v>0</v>
      </c>
      <c r="I36" s="340">
        <f>'8. Lokal'!Z51+'8. Lokal'!AL51</f>
        <v>0</v>
      </c>
      <c r="J36" s="340">
        <f>'8. Lokal'!AA51+'8. Lokal'!AM51</f>
        <v>0</v>
      </c>
      <c r="K36" s="340">
        <f>'8. Lokal'!AB51+'8. Lokal'!AN51</f>
        <v>0</v>
      </c>
      <c r="L36" s="340">
        <f>'8. Lokal'!AC51+'8. Lokal'!AO51</f>
        <v>0</v>
      </c>
      <c r="M36" s="316">
        <f>SUM(C36:L36)</f>
        <v>55207.000500695998</v>
      </c>
    </row>
    <row r="37" spans="2:13" x14ac:dyDescent="0.2">
      <c r="B37" s="343" t="s">
        <v>26</v>
      </c>
      <c r="C37" s="344">
        <f>'5. Lön'!BQ152+'5. Lön'!CC152+'6. Drift'!AT102+'6. Drift'!BF102</f>
        <v>49419.848213211138</v>
      </c>
      <c r="D37" s="344">
        <f>'5. Lön'!BR152+'5. Lön'!CD152+'6. Drift'!AU102+'6. Drift'!BG102</f>
        <v>50408.245177475357</v>
      </c>
      <c r="E37" s="344">
        <f>'5. Lön'!BS152+'5. Lön'!CE152+'6. Drift'!AV102+'6. Drift'!BH102</f>
        <v>102832.82016204973</v>
      </c>
      <c r="F37" s="344">
        <f>'5. Lön'!BT152+'5. Lön'!CF152+'6. Drift'!AW102+'6. Drift'!BI102</f>
        <v>0</v>
      </c>
      <c r="G37" s="344">
        <f>'5. Lön'!BU152+'5. Lön'!CG152+'6. Drift'!AX102+'6. Drift'!BJ102</f>
        <v>0</v>
      </c>
      <c r="H37" s="344">
        <f>'5. Lön'!BV152+'5. Lön'!CH152+'6. Drift'!AY102+'6. Drift'!BK102</f>
        <v>0</v>
      </c>
      <c r="I37" s="344">
        <f>'5. Lön'!BW152+'5. Lön'!CI152+'6. Drift'!AZ102+'6. Drift'!BL102</f>
        <v>0</v>
      </c>
      <c r="J37" s="344">
        <f>'5. Lön'!BX152+'5. Lön'!CJ152+'6. Drift'!BA102+'6. Drift'!BM102</f>
        <v>0</v>
      </c>
      <c r="K37" s="344">
        <f>'5. Lön'!BY152+'5. Lön'!CK152+'6. Drift'!BB102+'6. Drift'!BN102</f>
        <v>0</v>
      </c>
      <c r="L37" s="344">
        <f>'5. Lön'!BZ152+'5. Lön'!CL152+'6. Drift'!BC102+'6. Drift'!BO102</f>
        <v>0</v>
      </c>
      <c r="M37" s="322">
        <f>SUM(C37:L37)</f>
        <v>202660.91355273622</v>
      </c>
    </row>
    <row r="38" spans="2:13" x14ac:dyDescent="0.2">
      <c r="B38" s="323" t="str">
        <f>IF('2. Grunddata'!C6="KONTRAKT","Total full kostnad","Total förväntad full kostnad")</f>
        <v>Total förväntad full kostnad</v>
      </c>
      <c r="C38" s="171">
        <f>SUM(C33:C37)</f>
        <v>489221.16845821112</v>
      </c>
      <c r="D38" s="171">
        <f t="shared" ref="D38:M38" si="7">SUM(D33:D37)</f>
        <v>522605.59182737535</v>
      </c>
      <c r="E38" s="171">
        <f t="shared" si="7"/>
        <v>577115.40732784569</v>
      </c>
      <c r="F38" s="171">
        <f t="shared" si="7"/>
        <v>0</v>
      </c>
      <c r="G38" s="171">
        <f t="shared" si="7"/>
        <v>0</v>
      </c>
      <c r="H38" s="171">
        <f t="shared" si="7"/>
        <v>0</v>
      </c>
      <c r="I38" s="171">
        <f t="shared" si="7"/>
        <v>0</v>
      </c>
      <c r="J38" s="171">
        <f t="shared" si="7"/>
        <v>0</v>
      </c>
      <c r="K38" s="171">
        <f t="shared" si="7"/>
        <v>0</v>
      </c>
      <c r="L38" s="171">
        <f t="shared" si="7"/>
        <v>0</v>
      </c>
      <c r="M38" s="345">
        <f t="shared" si="7"/>
        <v>1588942.1676134323</v>
      </c>
    </row>
    <row r="39" spans="2:13" x14ac:dyDescent="0.2">
      <c r="B39" s="119"/>
      <c r="C39" s="64"/>
      <c r="D39" s="64"/>
      <c r="E39" s="64"/>
      <c r="F39" s="64"/>
      <c r="G39" s="64"/>
      <c r="H39" s="64"/>
      <c r="I39" s="64"/>
      <c r="J39" s="64"/>
      <c r="K39" s="64"/>
      <c r="L39" s="64"/>
      <c r="M39" s="64"/>
    </row>
    <row r="40" spans="2:13" x14ac:dyDescent="0.2">
      <c r="B40" s="119" t="s">
        <v>42</v>
      </c>
      <c r="C40" s="346">
        <f t="shared" ref="C40:M40" si="8">IF(C38&gt;0,C30/C38,"")</f>
        <v>0.16476286423222586</v>
      </c>
      <c r="D40" s="346">
        <f t="shared" si="8"/>
        <v>0.15732244710564272</v>
      </c>
      <c r="E40" s="346">
        <f t="shared" si="8"/>
        <v>0.29062451400221539</v>
      </c>
      <c r="F40" s="346" t="str">
        <f t="shared" si="8"/>
        <v/>
      </c>
      <c r="G40" s="346" t="str">
        <f t="shared" si="8"/>
        <v/>
      </c>
      <c r="H40" s="346" t="str">
        <f t="shared" si="8"/>
        <v/>
      </c>
      <c r="I40" s="346" t="str">
        <f t="shared" si="8"/>
        <v/>
      </c>
      <c r="J40" s="346" t="str">
        <f t="shared" si="8"/>
        <v/>
      </c>
      <c r="K40" s="346" t="str">
        <f t="shared" si="8"/>
        <v/>
      </c>
      <c r="L40" s="346" t="str">
        <f t="shared" si="8"/>
        <v/>
      </c>
      <c r="M40" s="346">
        <f t="shared" si="8"/>
        <v>0.20802957027058377</v>
      </c>
    </row>
    <row r="41" spans="2:13" x14ac:dyDescent="0.2">
      <c r="B41" s="119"/>
      <c r="C41" s="347"/>
      <c r="D41" s="347"/>
      <c r="E41" s="347"/>
      <c r="F41" s="347"/>
      <c r="G41" s="347"/>
      <c r="H41" s="347"/>
      <c r="I41" s="347"/>
      <c r="J41" s="347"/>
      <c r="K41" s="347"/>
      <c r="L41" s="347"/>
      <c r="M41" s="347"/>
    </row>
    <row r="42" spans="2:13" x14ac:dyDescent="0.2">
      <c r="B42" s="730" t="s">
        <v>206</v>
      </c>
      <c r="C42" s="633"/>
      <c r="D42" s="633"/>
      <c r="E42" s="347"/>
      <c r="F42" s="347"/>
      <c r="G42" s="347"/>
      <c r="H42" s="347"/>
      <c r="I42" s="347"/>
      <c r="J42" s="347"/>
      <c r="K42" s="347"/>
      <c r="L42" s="347"/>
      <c r="M42" s="347"/>
    </row>
    <row r="43" spans="2:13" ht="3" customHeight="1" x14ac:dyDescent="0.2">
      <c r="C43" s="121"/>
      <c r="D43" s="367"/>
      <c r="E43" s="367"/>
      <c r="F43" s="367"/>
      <c r="G43" s="367"/>
      <c r="H43" s="367"/>
      <c r="I43" s="367"/>
      <c r="J43" s="367"/>
      <c r="K43" s="367"/>
      <c r="L43" s="367"/>
      <c r="M43" s="367"/>
    </row>
    <row r="44" spans="2:13" x14ac:dyDescent="0.2">
      <c r="B44" s="719"/>
      <c r="C44" s="720"/>
      <c r="D44" s="720"/>
      <c r="E44" s="720"/>
      <c r="F44" s="720"/>
      <c r="G44" s="720"/>
      <c r="H44" s="720"/>
      <c r="I44" s="720"/>
      <c r="J44" s="720"/>
      <c r="K44" s="720"/>
      <c r="L44" s="720"/>
      <c r="M44" s="721"/>
    </row>
    <row r="45" spans="2:13" x14ac:dyDescent="0.2">
      <c r="B45" s="722"/>
      <c r="C45" s="723"/>
      <c r="D45" s="723"/>
      <c r="E45" s="723"/>
      <c r="F45" s="723"/>
      <c r="G45" s="723"/>
      <c r="H45" s="723"/>
      <c r="I45" s="723"/>
      <c r="J45" s="723"/>
      <c r="K45" s="723"/>
      <c r="L45" s="723"/>
      <c r="M45" s="724"/>
    </row>
    <row r="46" spans="2:13" x14ac:dyDescent="0.2">
      <c r="B46" s="722"/>
      <c r="C46" s="723"/>
      <c r="D46" s="723"/>
      <c r="E46" s="723"/>
      <c r="F46" s="723"/>
      <c r="G46" s="723"/>
      <c r="H46" s="723"/>
      <c r="I46" s="723"/>
      <c r="J46" s="723"/>
      <c r="K46" s="723"/>
      <c r="L46" s="723"/>
      <c r="M46" s="724"/>
    </row>
    <row r="47" spans="2:13" x14ac:dyDescent="0.2">
      <c r="B47" s="722"/>
      <c r="C47" s="723"/>
      <c r="D47" s="723"/>
      <c r="E47" s="723"/>
      <c r="F47" s="723"/>
      <c r="G47" s="723"/>
      <c r="H47" s="723"/>
      <c r="I47" s="723"/>
      <c r="J47" s="723"/>
      <c r="K47" s="723"/>
      <c r="L47" s="723"/>
      <c r="M47" s="724"/>
    </row>
    <row r="48" spans="2:13" x14ac:dyDescent="0.2">
      <c r="B48" s="722"/>
      <c r="C48" s="723"/>
      <c r="D48" s="723"/>
      <c r="E48" s="723"/>
      <c r="F48" s="723"/>
      <c r="G48" s="723"/>
      <c r="H48" s="723"/>
      <c r="I48" s="723"/>
      <c r="J48" s="723"/>
      <c r="K48" s="723"/>
      <c r="L48" s="723"/>
      <c r="M48" s="724"/>
    </row>
    <row r="49" spans="2:13" x14ac:dyDescent="0.2">
      <c r="B49" s="722"/>
      <c r="C49" s="723"/>
      <c r="D49" s="723"/>
      <c r="E49" s="723"/>
      <c r="F49" s="723"/>
      <c r="G49" s="723"/>
      <c r="H49" s="723"/>
      <c r="I49" s="723"/>
      <c r="J49" s="723"/>
      <c r="K49" s="723"/>
      <c r="L49" s="723"/>
      <c r="M49" s="724"/>
    </row>
    <row r="50" spans="2:13" x14ac:dyDescent="0.2">
      <c r="B50" s="722"/>
      <c r="C50" s="723"/>
      <c r="D50" s="723"/>
      <c r="E50" s="723"/>
      <c r="F50" s="723"/>
      <c r="G50" s="723"/>
      <c r="H50" s="723"/>
      <c r="I50" s="723"/>
      <c r="J50" s="723"/>
      <c r="K50" s="723"/>
      <c r="L50" s="723"/>
      <c r="M50" s="724"/>
    </row>
    <row r="51" spans="2:13" x14ac:dyDescent="0.2">
      <c r="B51" s="722"/>
      <c r="C51" s="723"/>
      <c r="D51" s="723"/>
      <c r="E51" s="723"/>
      <c r="F51" s="723"/>
      <c r="G51" s="723"/>
      <c r="H51" s="723"/>
      <c r="I51" s="723"/>
      <c r="J51" s="723"/>
      <c r="K51" s="723"/>
      <c r="L51" s="723"/>
      <c r="M51" s="724"/>
    </row>
    <row r="52" spans="2:13" x14ac:dyDescent="0.2">
      <c r="B52" s="725"/>
      <c r="C52" s="726"/>
      <c r="D52" s="726"/>
      <c r="E52" s="726"/>
      <c r="F52" s="726"/>
      <c r="G52" s="726"/>
      <c r="H52" s="726"/>
      <c r="I52" s="726"/>
      <c r="J52" s="726"/>
      <c r="K52" s="726"/>
      <c r="L52" s="726"/>
      <c r="M52" s="727"/>
    </row>
    <row r="53" spans="2:13" x14ac:dyDescent="0.2">
      <c r="B53" s="64"/>
      <c r="C53" s="64"/>
      <c r="D53" s="64"/>
      <c r="E53" s="64"/>
      <c r="F53" s="64"/>
      <c r="G53" s="64"/>
      <c r="H53" s="64"/>
      <c r="I53" s="64"/>
      <c r="J53" s="64"/>
      <c r="K53" s="64"/>
      <c r="L53" s="64"/>
      <c r="M53" s="64"/>
    </row>
    <row r="54" spans="2:13" ht="15" x14ac:dyDescent="0.25">
      <c r="B54" s="375" t="s">
        <v>89</v>
      </c>
      <c r="C54" s="372">
        <f>'2. Grunddata'!C18</f>
        <v>0</v>
      </c>
      <c r="D54" s="348" t="s">
        <v>87</v>
      </c>
      <c r="E54" s="373" t="str">
        <f>'2. Grunddata'!C17</f>
        <v>SEK</v>
      </c>
      <c r="F54" s="349" t="s">
        <v>88</v>
      </c>
      <c r="G54" s="350">
        <f>'2. Grunddata'!C19</f>
        <v>0</v>
      </c>
      <c r="H54" s="374">
        <f>'2. Grunddata'!C18</f>
        <v>0</v>
      </c>
      <c r="I54" s="307"/>
      <c r="J54" s="308"/>
      <c r="K54" s="63"/>
      <c r="L54" s="63"/>
      <c r="M54" s="63"/>
    </row>
    <row r="55" spans="2:13" ht="3" customHeight="1" x14ac:dyDescent="0.2">
      <c r="B55" s="85"/>
      <c r="C55" s="64"/>
      <c r="D55" s="64"/>
      <c r="E55" s="64"/>
      <c r="F55" s="64"/>
      <c r="G55" s="64"/>
      <c r="H55" s="64"/>
      <c r="I55" s="64"/>
      <c r="J55" s="64"/>
      <c r="K55" s="64"/>
      <c r="L55" s="64"/>
      <c r="M55" s="64"/>
    </row>
    <row r="56" spans="2:13" x14ac:dyDescent="0.2">
      <c r="B56" s="309" t="str">
        <f t="shared" ref="B56:M56" si="9">B14</f>
        <v>Kostnader förväntade att täckas av finansiär</v>
      </c>
      <c r="C56" s="310">
        <f t="shared" si="9"/>
        <v>2022</v>
      </c>
      <c r="D56" s="310">
        <f t="shared" si="9"/>
        <v>2023</v>
      </c>
      <c r="E56" s="310">
        <f t="shared" si="9"/>
        <v>2024</v>
      </c>
      <c r="F56" s="310" t="str">
        <f t="shared" si="9"/>
        <v/>
      </c>
      <c r="G56" s="310" t="str">
        <f t="shared" si="9"/>
        <v/>
      </c>
      <c r="H56" s="310" t="str">
        <f t="shared" si="9"/>
        <v/>
      </c>
      <c r="I56" s="310" t="str">
        <f t="shared" si="9"/>
        <v/>
      </c>
      <c r="J56" s="310" t="str">
        <f t="shared" si="9"/>
        <v/>
      </c>
      <c r="K56" s="310" t="str">
        <f t="shared" si="9"/>
        <v/>
      </c>
      <c r="L56" s="310" t="str">
        <f t="shared" si="9"/>
        <v/>
      </c>
      <c r="M56" s="311" t="str">
        <f t="shared" si="9"/>
        <v>Total</v>
      </c>
    </row>
    <row r="57" spans="2:13" x14ac:dyDescent="0.2">
      <c r="B57" s="351" t="str">
        <f t="shared" ref="B57:B62" si="10">B15</f>
        <v>Lön inklusive LKP</v>
      </c>
      <c r="C57" s="313">
        <f t="shared" ref="C57:L57" si="11">C15*$G$54</f>
        <v>0</v>
      </c>
      <c r="D57" s="313">
        <f t="shared" si="11"/>
        <v>0</v>
      </c>
      <c r="E57" s="313">
        <f t="shared" si="11"/>
        <v>0</v>
      </c>
      <c r="F57" s="379">
        <f t="shared" si="11"/>
        <v>0</v>
      </c>
      <c r="G57" s="313">
        <f t="shared" si="11"/>
        <v>0</v>
      </c>
      <c r="H57" s="379">
        <f t="shared" si="11"/>
        <v>0</v>
      </c>
      <c r="I57" s="313">
        <f t="shared" si="11"/>
        <v>0</v>
      </c>
      <c r="J57" s="379">
        <f t="shared" si="11"/>
        <v>0</v>
      </c>
      <c r="K57" s="313">
        <f t="shared" si="11"/>
        <v>0</v>
      </c>
      <c r="L57" s="352">
        <f t="shared" si="11"/>
        <v>0</v>
      </c>
      <c r="M57" s="353">
        <f t="shared" ref="M57:M62" si="12">SUM(C57:L57)</f>
        <v>0</v>
      </c>
    </row>
    <row r="58" spans="2:13" s="23" customFormat="1" x14ac:dyDescent="0.2">
      <c r="B58" s="354" t="str">
        <f t="shared" si="10"/>
        <v>Drift</v>
      </c>
      <c r="C58" s="315">
        <f t="shared" ref="C58:L58" si="13">C16*$G$54</f>
        <v>0</v>
      </c>
      <c r="D58" s="315">
        <f t="shared" si="13"/>
        <v>0</v>
      </c>
      <c r="E58" s="315">
        <f t="shared" si="13"/>
        <v>0</v>
      </c>
      <c r="F58" s="303">
        <f t="shared" si="13"/>
        <v>0</v>
      </c>
      <c r="G58" s="315">
        <f t="shared" si="13"/>
        <v>0</v>
      </c>
      <c r="H58" s="303">
        <f t="shared" si="13"/>
        <v>0</v>
      </c>
      <c r="I58" s="315">
        <f t="shared" si="13"/>
        <v>0</v>
      </c>
      <c r="J58" s="303">
        <f t="shared" si="13"/>
        <v>0</v>
      </c>
      <c r="K58" s="315">
        <f t="shared" si="13"/>
        <v>0</v>
      </c>
      <c r="L58" s="334">
        <f t="shared" si="13"/>
        <v>0</v>
      </c>
      <c r="M58" s="355">
        <f t="shared" si="12"/>
        <v>0</v>
      </c>
    </row>
    <row r="59" spans="2:13" x14ac:dyDescent="0.2">
      <c r="B59" s="356" t="str">
        <f t="shared" si="10"/>
        <v>Utrustning</v>
      </c>
      <c r="C59" s="318">
        <f t="shared" ref="C59:L59" si="14">C17*$G$54</f>
        <v>0</v>
      </c>
      <c r="D59" s="318">
        <f t="shared" si="14"/>
        <v>0</v>
      </c>
      <c r="E59" s="318">
        <f t="shared" si="14"/>
        <v>0</v>
      </c>
      <c r="F59" s="377">
        <f t="shared" si="14"/>
        <v>0</v>
      </c>
      <c r="G59" s="318">
        <f t="shared" si="14"/>
        <v>0</v>
      </c>
      <c r="H59" s="377">
        <f t="shared" si="14"/>
        <v>0</v>
      </c>
      <c r="I59" s="318">
        <f t="shared" si="14"/>
        <v>0</v>
      </c>
      <c r="J59" s="377">
        <f t="shared" si="14"/>
        <v>0</v>
      </c>
      <c r="K59" s="318">
        <f t="shared" si="14"/>
        <v>0</v>
      </c>
      <c r="L59" s="333">
        <f t="shared" si="14"/>
        <v>0</v>
      </c>
      <c r="M59" s="357">
        <f t="shared" si="12"/>
        <v>0</v>
      </c>
    </row>
    <row r="60" spans="2:13" s="23" customFormat="1" x14ac:dyDescent="0.2">
      <c r="B60" s="354" t="str">
        <f t="shared" si="10"/>
        <v>Lokal accepterad som direkt kostnad av finansiär</v>
      </c>
      <c r="C60" s="315">
        <f t="shared" ref="C60:L60" si="15">C18*$G$54</f>
        <v>0</v>
      </c>
      <c r="D60" s="315">
        <f t="shared" si="15"/>
        <v>0</v>
      </c>
      <c r="E60" s="315">
        <f t="shared" si="15"/>
        <v>0</v>
      </c>
      <c r="F60" s="303">
        <f t="shared" si="15"/>
        <v>0</v>
      </c>
      <c r="G60" s="315">
        <f t="shared" si="15"/>
        <v>0</v>
      </c>
      <c r="H60" s="303">
        <f t="shared" si="15"/>
        <v>0</v>
      </c>
      <c r="I60" s="315">
        <f t="shared" si="15"/>
        <v>0</v>
      </c>
      <c r="J60" s="303">
        <f t="shared" si="15"/>
        <v>0</v>
      </c>
      <c r="K60" s="315">
        <f t="shared" si="15"/>
        <v>0</v>
      </c>
      <c r="L60" s="334">
        <f t="shared" si="15"/>
        <v>0</v>
      </c>
      <c r="M60" s="355">
        <f t="shared" si="12"/>
        <v>0</v>
      </c>
    </row>
    <row r="61" spans="2:13" x14ac:dyDescent="0.2">
      <c r="B61" s="358" t="str">
        <f t="shared" si="10"/>
        <v>Indirekt och lokalpåslag accepterade som OH av finansiär</v>
      </c>
      <c r="C61" s="293">
        <f t="shared" ref="C61:L61" si="16">C19*$G$54</f>
        <v>0</v>
      </c>
      <c r="D61" s="293">
        <f t="shared" si="16"/>
        <v>0</v>
      </c>
      <c r="E61" s="293">
        <f t="shared" si="16"/>
        <v>0</v>
      </c>
      <c r="F61" s="380">
        <f t="shared" si="16"/>
        <v>0</v>
      </c>
      <c r="G61" s="293">
        <f t="shared" si="16"/>
        <v>0</v>
      </c>
      <c r="H61" s="380">
        <f t="shared" si="16"/>
        <v>0</v>
      </c>
      <c r="I61" s="293">
        <f t="shared" si="16"/>
        <v>0</v>
      </c>
      <c r="J61" s="380">
        <f t="shared" si="16"/>
        <v>0</v>
      </c>
      <c r="K61" s="293">
        <f t="shared" si="16"/>
        <v>0</v>
      </c>
      <c r="L61" s="359">
        <f t="shared" si="16"/>
        <v>0</v>
      </c>
      <c r="M61" s="360">
        <f t="shared" si="12"/>
        <v>0</v>
      </c>
    </row>
    <row r="62" spans="2:13" x14ac:dyDescent="0.2">
      <c r="B62" s="323" t="str">
        <f t="shared" si="10"/>
        <v xml:space="preserve">Total kostnad i ansökan till finansiär </v>
      </c>
      <c r="C62" s="376">
        <f>SUM(C57:C61)</f>
        <v>0</v>
      </c>
      <c r="D62" s="376">
        <f t="shared" ref="D62:L62" si="17">SUM(D57:D61)</f>
        <v>0</v>
      </c>
      <c r="E62" s="376">
        <f t="shared" si="17"/>
        <v>0</v>
      </c>
      <c r="F62" s="376">
        <f t="shared" si="17"/>
        <v>0</v>
      </c>
      <c r="G62" s="376">
        <f t="shared" si="17"/>
        <v>0</v>
      </c>
      <c r="H62" s="376">
        <f t="shared" si="17"/>
        <v>0</v>
      </c>
      <c r="I62" s="376">
        <f t="shared" si="17"/>
        <v>0</v>
      </c>
      <c r="J62" s="376">
        <f t="shared" si="17"/>
        <v>0</v>
      </c>
      <c r="K62" s="376">
        <f t="shared" si="17"/>
        <v>0</v>
      </c>
      <c r="L62" s="376">
        <f t="shared" si="17"/>
        <v>0</v>
      </c>
      <c r="M62" s="324">
        <f t="shared" si="12"/>
        <v>0</v>
      </c>
    </row>
    <row r="63" spans="2:13" ht="6" customHeight="1" x14ac:dyDescent="0.2">
      <c r="B63" s="165"/>
      <c r="C63" s="361"/>
      <c r="D63" s="361"/>
      <c r="E63" s="361"/>
      <c r="F63" s="361"/>
      <c r="G63" s="361"/>
      <c r="H63" s="361"/>
      <c r="I63" s="361"/>
      <c r="J63" s="361"/>
      <c r="K63" s="361"/>
      <c r="L63" s="361"/>
      <c r="M63" s="327"/>
    </row>
    <row r="64" spans="2:13" x14ac:dyDescent="0.2">
      <c r="B64" s="328" t="str">
        <f t="shared" ref="B64:B72" si="18">B22</f>
        <v>Kostnader förväntade att medfinansiera</v>
      </c>
      <c r="C64" s="168"/>
      <c r="D64" s="168"/>
      <c r="E64" s="168"/>
      <c r="F64" s="168"/>
      <c r="G64" s="168"/>
      <c r="H64" s="168"/>
      <c r="I64" s="168"/>
      <c r="J64" s="168"/>
      <c r="K64" s="168"/>
      <c r="L64" s="168"/>
      <c r="M64" s="329"/>
    </row>
    <row r="65" spans="2:13" x14ac:dyDescent="0.2">
      <c r="B65" s="362" t="str">
        <f t="shared" si="18"/>
        <v>Indirekt och lokalpåslag inte accepterade som OH av finansiär</v>
      </c>
      <c r="C65" s="313">
        <f t="shared" ref="C65:L65" si="19">C23*$G$54</f>
        <v>0</v>
      </c>
      <c r="D65" s="379">
        <f t="shared" si="19"/>
        <v>0</v>
      </c>
      <c r="E65" s="313">
        <f t="shared" si="19"/>
        <v>0</v>
      </c>
      <c r="F65" s="379">
        <f t="shared" si="19"/>
        <v>0</v>
      </c>
      <c r="G65" s="313">
        <f t="shared" si="19"/>
        <v>0</v>
      </c>
      <c r="H65" s="379">
        <f t="shared" si="19"/>
        <v>0</v>
      </c>
      <c r="I65" s="313">
        <f t="shared" si="19"/>
        <v>0</v>
      </c>
      <c r="J65" s="379">
        <f t="shared" si="19"/>
        <v>0</v>
      </c>
      <c r="K65" s="313">
        <f t="shared" si="19"/>
        <v>0</v>
      </c>
      <c r="L65" s="352">
        <f t="shared" si="19"/>
        <v>0</v>
      </c>
      <c r="M65" s="353">
        <f t="shared" ref="M65:M71" si="20">SUM(C65:L65)</f>
        <v>0</v>
      </c>
    </row>
    <row r="66" spans="2:13" s="23" customFormat="1" x14ac:dyDescent="0.2">
      <c r="B66" s="363" t="str">
        <f t="shared" si="18"/>
        <v/>
      </c>
      <c r="C66" s="315">
        <f t="shared" ref="C66:L66" si="21">C24*$G$54</f>
        <v>0</v>
      </c>
      <c r="D66" s="303">
        <f t="shared" si="21"/>
        <v>0</v>
      </c>
      <c r="E66" s="315">
        <f t="shared" si="21"/>
        <v>0</v>
      </c>
      <c r="F66" s="303">
        <f t="shared" si="21"/>
        <v>0</v>
      </c>
      <c r="G66" s="315">
        <f t="shared" si="21"/>
        <v>0</v>
      </c>
      <c r="H66" s="303">
        <f t="shared" si="21"/>
        <v>0</v>
      </c>
      <c r="I66" s="315">
        <f t="shared" si="21"/>
        <v>0</v>
      </c>
      <c r="J66" s="303">
        <f t="shared" si="21"/>
        <v>0</v>
      </c>
      <c r="K66" s="315">
        <f t="shared" si="21"/>
        <v>0</v>
      </c>
      <c r="L66" s="334">
        <f t="shared" si="21"/>
        <v>0</v>
      </c>
      <c r="M66" s="355">
        <f t="shared" si="20"/>
        <v>0</v>
      </c>
    </row>
    <row r="67" spans="2:13" x14ac:dyDescent="0.2">
      <c r="B67" s="364" t="str">
        <f t="shared" si="18"/>
        <v>Lön inklusive LKP</v>
      </c>
      <c r="C67" s="318">
        <f t="shared" ref="C67:L67" si="22">C25*$G$54</f>
        <v>0</v>
      </c>
      <c r="D67" s="377">
        <f t="shared" si="22"/>
        <v>0</v>
      </c>
      <c r="E67" s="318">
        <f t="shared" si="22"/>
        <v>0</v>
      </c>
      <c r="F67" s="377">
        <f t="shared" si="22"/>
        <v>0</v>
      </c>
      <c r="G67" s="318">
        <f t="shared" si="22"/>
        <v>0</v>
      </c>
      <c r="H67" s="377">
        <f t="shared" si="22"/>
        <v>0</v>
      </c>
      <c r="I67" s="318">
        <f t="shared" si="22"/>
        <v>0</v>
      </c>
      <c r="J67" s="377">
        <f t="shared" si="22"/>
        <v>0</v>
      </c>
      <c r="K67" s="318">
        <f t="shared" si="22"/>
        <v>0</v>
      </c>
      <c r="L67" s="333">
        <f t="shared" si="22"/>
        <v>0</v>
      </c>
      <c r="M67" s="357">
        <f t="shared" si="20"/>
        <v>0</v>
      </c>
    </row>
    <row r="68" spans="2:13" s="23" customFormat="1" x14ac:dyDescent="0.2">
      <c r="B68" s="363" t="str">
        <f t="shared" si="18"/>
        <v/>
      </c>
      <c r="C68" s="315">
        <f t="shared" ref="C68:L68" si="23">C26*$G$54</f>
        <v>0</v>
      </c>
      <c r="D68" s="303">
        <f t="shared" si="23"/>
        <v>0</v>
      </c>
      <c r="E68" s="315">
        <f t="shared" si="23"/>
        <v>0</v>
      </c>
      <c r="F68" s="303">
        <f t="shared" si="23"/>
        <v>0</v>
      </c>
      <c r="G68" s="315">
        <f t="shared" si="23"/>
        <v>0</v>
      </c>
      <c r="H68" s="303">
        <f t="shared" si="23"/>
        <v>0</v>
      </c>
      <c r="I68" s="315">
        <f t="shared" si="23"/>
        <v>0</v>
      </c>
      <c r="J68" s="303">
        <f t="shared" si="23"/>
        <v>0</v>
      </c>
      <c r="K68" s="315">
        <f t="shared" si="23"/>
        <v>0</v>
      </c>
      <c r="L68" s="334">
        <f t="shared" si="23"/>
        <v>0</v>
      </c>
      <c r="M68" s="355">
        <f t="shared" si="20"/>
        <v>0</v>
      </c>
    </row>
    <row r="69" spans="2:13" x14ac:dyDescent="0.2">
      <c r="B69" s="364" t="str">
        <f t="shared" si="18"/>
        <v/>
      </c>
      <c r="C69" s="318">
        <f t="shared" ref="C69:L69" si="24">C27*$G$54</f>
        <v>0</v>
      </c>
      <c r="D69" s="377">
        <f t="shared" si="24"/>
        <v>0</v>
      </c>
      <c r="E69" s="318">
        <f t="shared" si="24"/>
        <v>0</v>
      </c>
      <c r="F69" s="377">
        <f t="shared" si="24"/>
        <v>0</v>
      </c>
      <c r="G69" s="318">
        <f t="shared" si="24"/>
        <v>0</v>
      </c>
      <c r="H69" s="377">
        <f t="shared" si="24"/>
        <v>0</v>
      </c>
      <c r="I69" s="318">
        <f t="shared" si="24"/>
        <v>0</v>
      </c>
      <c r="J69" s="377">
        <f t="shared" si="24"/>
        <v>0</v>
      </c>
      <c r="K69" s="318">
        <f t="shared" si="24"/>
        <v>0</v>
      </c>
      <c r="L69" s="333">
        <f t="shared" si="24"/>
        <v>0</v>
      </c>
      <c r="M69" s="357">
        <f t="shared" si="20"/>
        <v>0</v>
      </c>
    </row>
    <row r="70" spans="2:13" s="23" customFormat="1" x14ac:dyDescent="0.2">
      <c r="B70" s="363" t="str">
        <f t="shared" si="18"/>
        <v>Lokal</v>
      </c>
      <c r="C70" s="315">
        <f t="shared" ref="C70:L70" si="25">C28*$G$54</f>
        <v>0</v>
      </c>
      <c r="D70" s="303">
        <f t="shared" si="25"/>
        <v>0</v>
      </c>
      <c r="E70" s="315">
        <f t="shared" si="25"/>
        <v>0</v>
      </c>
      <c r="F70" s="303">
        <f t="shared" si="25"/>
        <v>0</v>
      </c>
      <c r="G70" s="315">
        <f t="shared" si="25"/>
        <v>0</v>
      </c>
      <c r="H70" s="303">
        <f t="shared" si="25"/>
        <v>0</v>
      </c>
      <c r="I70" s="315">
        <f t="shared" si="25"/>
        <v>0</v>
      </c>
      <c r="J70" s="303">
        <f t="shared" si="25"/>
        <v>0</v>
      </c>
      <c r="K70" s="315">
        <f t="shared" si="25"/>
        <v>0</v>
      </c>
      <c r="L70" s="334">
        <f t="shared" si="25"/>
        <v>0</v>
      </c>
      <c r="M70" s="355">
        <f t="shared" si="20"/>
        <v>0</v>
      </c>
    </row>
    <row r="71" spans="2:13" x14ac:dyDescent="0.2">
      <c r="B71" s="365" t="str">
        <f t="shared" si="18"/>
        <v>Indirekt</v>
      </c>
      <c r="C71" s="293">
        <f t="shared" ref="C71:L71" si="26">C29*$G$54</f>
        <v>0</v>
      </c>
      <c r="D71" s="380">
        <f t="shared" si="26"/>
        <v>0</v>
      </c>
      <c r="E71" s="293">
        <f t="shared" si="26"/>
        <v>0</v>
      </c>
      <c r="F71" s="380">
        <f t="shared" si="26"/>
        <v>0</v>
      </c>
      <c r="G71" s="293">
        <f t="shared" si="26"/>
        <v>0</v>
      </c>
      <c r="H71" s="380">
        <f t="shared" si="26"/>
        <v>0</v>
      </c>
      <c r="I71" s="293">
        <f t="shared" si="26"/>
        <v>0</v>
      </c>
      <c r="J71" s="380">
        <f t="shared" si="26"/>
        <v>0</v>
      </c>
      <c r="K71" s="293">
        <f t="shared" si="26"/>
        <v>0</v>
      </c>
      <c r="L71" s="359">
        <f t="shared" si="26"/>
        <v>0</v>
      </c>
      <c r="M71" s="360">
        <f t="shared" si="20"/>
        <v>0</v>
      </c>
    </row>
    <row r="72" spans="2:13" x14ac:dyDescent="0.2">
      <c r="B72" s="323" t="str">
        <f t="shared" si="18"/>
        <v>Total kostnad i medfinansiering av ansökan till finansiär</v>
      </c>
      <c r="C72" s="376">
        <f>SUM(C65:C71)</f>
        <v>0</v>
      </c>
      <c r="D72" s="376">
        <f t="shared" ref="D72:M72" si="27">SUM(D65:D71)</f>
        <v>0</v>
      </c>
      <c r="E72" s="376">
        <f t="shared" si="27"/>
        <v>0</v>
      </c>
      <c r="F72" s="376">
        <f t="shared" si="27"/>
        <v>0</v>
      </c>
      <c r="G72" s="376">
        <f t="shared" si="27"/>
        <v>0</v>
      </c>
      <c r="H72" s="376">
        <f t="shared" si="27"/>
        <v>0</v>
      </c>
      <c r="I72" s="376">
        <f t="shared" si="27"/>
        <v>0</v>
      </c>
      <c r="J72" s="376">
        <f t="shared" si="27"/>
        <v>0</v>
      </c>
      <c r="K72" s="376">
        <f t="shared" si="27"/>
        <v>0</v>
      </c>
      <c r="L72" s="376">
        <f t="shared" si="27"/>
        <v>0</v>
      </c>
      <c r="M72" s="324">
        <f t="shared" si="27"/>
        <v>0</v>
      </c>
    </row>
    <row r="73" spans="2:13" ht="6" customHeight="1" x14ac:dyDescent="0.2">
      <c r="B73" s="165"/>
      <c r="C73" s="366"/>
      <c r="D73" s="366"/>
      <c r="E73" s="366"/>
      <c r="F73" s="366"/>
      <c r="G73" s="366"/>
      <c r="H73" s="366"/>
      <c r="I73" s="366"/>
      <c r="J73" s="366"/>
      <c r="K73" s="366"/>
      <c r="L73" s="366"/>
      <c r="M73" s="336"/>
    </row>
    <row r="74" spans="2:13" x14ac:dyDescent="0.2">
      <c r="B74" s="328" t="str">
        <f>B32</f>
        <v>Förväntad full kostnad</v>
      </c>
      <c r="C74" s="366"/>
      <c r="D74" s="366"/>
      <c r="E74" s="366"/>
      <c r="F74" s="366"/>
      <c r="G74" s="366"/>
      <c r="H74" s="366"/>
      <c r="I74" s="366"/>
      <c r="J74" s="366"/>
      <c r="K74" s="366"/>
      <c r="L74" s="366"/>
      <c r="M74" s="336"/>
    </row>
    <row r="75" spans="2:13" x14ac:dyDescent="0.2">
      <c r="B75" s="337" t="s">
        <v>39</v>
      </c>
      <c r="C75" s="313">
        <f t="shared" ref="C75:L75" si="28">C33*$G$54</f>
        <v>0</v>
      </c>
      <c r="D75" s="313">
        <f t="shared" si="28"/>
        <v>0</v>
      </c>
      <c r="E75" s="313">
        <f t="shared" si="28"/>
        <v>0</v>
      </c>
      <c r="F75" s="313">
        <f t="shared" si="28"/>
        <v>0</v>
      </c>
      <c r="G75" s="313">
        <f t="shared" si="28"/>
        <v>0</v>
      </c>
      <c r="H75" s="313">
        <f t="shared" si="28"/>
        <v>0</v>
      </c>
      <c r="I75" s="313">
        <f t="shared" si="28"/>
        <v>0</v>
      </c>
      <c r="J75" s="313">
        <f t="shared" si="28"/>
        <v>0</v>
      </c>
      <c r="K75" s="313">
        <f t="shared" si="28"/>
        <v>0</v>
      </c>
      <c r="L75" s="352">
        <f t="shared" si="28"/>
        <v>0</v>
      </c>
      <c r="M75" s="353">
        <f t="shared" ref="M75:M80" si="29">SUM(C75:L75)</f>
        <v>0</v>
      </c>
    </row>
    <row r="76" spans="2:13" s="23" customFormat="1" x14ac:dyDescent="0.2">
      <c r="B76" s="339" t="s">
        <v>40</v>
      </c>
      <c r="C76" s="315">
        <f t="shared" ref="C76:L76" si="30">C34*$G$54</f>
        <v>0</v>
      </c>
      <c r="D76" s="315">
        <f t="shared" si="30"/>
        <v>0</v>
      </c>
      <c r="E76" s="315">
        <f t="shared" si="30"/>
        <v>0</v>
      </c>
      <c r="F76" s="315">
        <f t="shared" si="30"/>
        <v>0</v>
      </c>
      <c r="G76" s="315">
        <f t="shared" si="30"/>
        <v>0</v>
      </c>
      <c r="H76" s="315">
        <f t="shared" si="30"/>
        <v>0</v>
      </c>
      <c r="I76" s="315">
        <f t="shared" si="30"/>
        <v>0</v>
      </c>
      <c r="J76" s="315">
        <f t="shared" si="30"/>
        <v>0</v>
      </c>
      <c r="K76" s="315">
        <f t="shared" si="30"/>
        <v>0</v>
      </c>
      <c r="L76" s="334">
        <f t="shared" si="30"/>
        <v>0</v>
      </c>
      <c r="M76" s="355">
        <f t="shared" si="29"/>
        <v>0</v>
      </c>
    </row>
    <row r="77" spans="2:13" x14ac:dyDescent="0.2">
      <c r="B77" s="341" t="s">
        <v>41</v>
      </c>
      <c r="C77" s="318">
        <f t="shared" ref="C77:L77" si="31">C35*$G$54</f>
        <v>0</v>
      </c>
      <c r="D77" s="318">
        <f t="shared" si="31"/>
        <v>0</v>
      </c>
      <c r="E77" s="318">
        <f t="shared" si="31"/>
        <v>0</v>
      </c>
      <c r="F77" s="318">
        <f t="shared" si="31"/>
        <v>0</v>
      </c>
      <c r="G77" s="318">
        <f t="shared" si="31"/>
        <v>0</v>
      </c>
      <c r="H77" s="318">
        <f t="shared" si="31"/>
        <v>0</v>
      </c>
      <c r="I77" s="318">
        <f t="shared" si="31"/>
        <v>0</v>
      </c>
      <c r="J77" s="318">
        <f t="shared" si="31"/>
        <v>0</v>
      </c>
      <c r="K77" s="318">
        <f t="shared" si="31"/>
        <v>0</v>
      </c>
      <c r="L77" s="333">
        <f t="shared" si="31"/>
        <v>0</v>
      </c>
      <c r="M77" s="357">
        <f t="shared" si="29"/>
        <v>0</v>
      </c>
    </row>
    <row r="78" spans="2:13" s="23" customFormat="1" x14ac:dyDescent="0.2">
      <c r="B78" s="339" t="s">
        <v>35</v>
      </c>
      <c r="C78" s="315">
        <f t="shared" ref="C78:L78" si="32">C36*$G$54</f>
        <v>0</v>
      </c>
      <c r="D78" s="315">
        <f t="shared" si="32"/>
        <v>0</v>
      </c>
      <c r="E78" s="315">
        <f t="shared" si="32"/>
        <v>0</v>
      </c>
      <c r="F78" s="315">
        <f t="shared" si="32"/>
        <v>0</v>
      </c>
      <c r="G78" s="315">
        <f t="shared" si="32"/>
        <v>0</v>
      </c>
      <c r="H78" s="315">
        <f t="shared" si="32"/>
        <v>0</v>
      </c>
      <c r="I78" s="315">
        <f t="shared" si="32"/>
        <v>0</v>
      </c>
      <c r="J78" s="315">
        <f t="shared" si="32"/>
        <v>0</v>
      </c>
      <c r="K78" s="315">
        <f t="shared" si="32"/>
        <v>0</v>
      </c>
      <c r="L78" s="334">
        <f t="shared" si="32"/>
        <v>0</v>
      </c>
      <c r="M78" s="355">
        <f t="shared" si="29"/>
        <v>0</v>
      </c>
    </row>
    <row r="79" spans="2:13" x14ac:dyDescent="0.2">
      <c r="B79" s="343" t="s">
        <v>98</v>
      </c>
      <c r="C79" s="293">
        <f t="shared" ref="C79:L79" si="33">C37*$G$54</f>
        <v>0</v>
      </c>
      <c r="D79" s="293">
        <f t="shared" si="33"/>
        <v>0</v>
      </c>
      <c r="E79" s="293">
        <f t="shared" si="33"/>
        <v>0</v>
      </c>
      <c r="F79" s="293">
        <f t="shared" si="33"/>
        <v>0</v>
      </c>
      <c r="G79" s="293">
        <f t="shared" si="33"/>
        <v>0</v>
      </c>
      <c r="H79" s="293">
        <f t="shared" si="33"/>
        <v>0</v>
      </c>
      <c r="I79" s="293">
        <f t="shared" si="33"/>
        <v>0</v>
      </c>
      <c r="J79" s="293">
        <f t="shared" si="33"/>
        <v>0</v>
      </c>
      <c r="K79" s="293">
        <f t="shared" si="33"/>
        <v>0</v>
      </c>
      <c r="L79" s="359">
        <f t="shared" si="33"/>
        <v>0</v>
      </c>
      <c r="M79" s="360">
        <f t="shared" si="29"/>
        <v>0</v>
      </c>
    </row>
    <row r="80" spans="2:13" x14ac:dyDescent="0.2">
      <c r="B80" s="165" t="str">
        <f>B38</f>
        <v>Total förväntad full kostnad</v>
      </c>
      <c r="C80" s="237">
        <f>SUM(C75:C79)</f>
        <v>0</v>
      </c>
      <c r="D80" s="237">
        <f t="shared" ref="D80:L80" si="34">SUM(D75:D79)</f>
        <v>0</v>
      </c>
      <c r="E80" s="237">
        <f t="shared" si="34"/>
        <v>0</v>
      </c>
      <c r="F80" s="237">
        <f t="shared" si="34"/>
        <v>0</v>
      </c>
      <c r="G80" s="237">
        <f t="shared" si="34"/>
        <v>0</v>
      </c>
      <c r="H80" s="237">
        <f t="shared" si="34"/>
        <v>0</v>
      </c>
      <c r="I80" s="237">
        <f t="shared" si="34"/>
        <v>0</v>
      </c>
      <c r="J80" s="237">
        <f t="shared" si="34"/>
        <v>0</v>
      </c>
      <c r="K80" s="237">
        <f t="shared" si="34"/>
        <v>0</v>
      </c>
      <c r="L80" s="237">
        <f t="shared" si="34"/>
        <v>0</v>
      </c>
      <c r="M80" s="378">
        <f t="shared" si="29"/>
        <v>0</v>
      </c>
    </row>
    <row r="81" spans="2:13" x14ac:dyDescent="0.2">
      <c r="B81" s="165"/>
      <c r="C81" s="361"/>
      <c r="D81" s="361"/>
      <c r="E81" s="361"/>
      <c r="F81" s="361"/>
      <c r="G81" s="361"/>
      <c r="H81" s="361"/>
      <c r="I81" s="361"/>
      <c r="J81" s="361"/>
      <c r="K81" s="361"/>
      <c r="L81" s="361"/>
      <c r="M81" s="327"/>
    </row>
    <row r="82" spans="2:13" x14ac:dyDescent="0.2">
      <c r="B82" s="119" t="str">
        <f>B40</f>
        <v xml:space="preserve">Medfinansieringsandel </v>
      </c>
      <c r="C82" s="346" t="str">
        <f>IF(C80&gt;0,C72/C80,"")</f>
        <v/>
      </c>
      <c r="D82" s="346" t="str">
        <f t="shared" ref="D82:M82" si="35">IF(D80&gt;0,D72/D80,"")</f>
        <v/>
      </c>
      <c r="E82" s="346" t="str">
        <f t="shared" si="35"/>
        <v/>
      </c>
      <c r="F82" s="346" t="str">
        <f t="shared" si="35"/>
        <v/>
      </c>
      <c r="G82" s="346" t="str">
        <f t="shared" si="35"/>
        <v/>
      </c>
      <c r="H82" s="346" t="str">
        <f t="shared" si="35"/>
        <v/>
      </c>
      <c r="I82" s="346" t="str">
        <f t="shared" si="35"/>
        <v/>
      </c>
      <c r="J82" s="346" t="str">
        <f t="shared" si="35"/>
        <v/>
      </c>
      <c r="K82" s="346" t="str">
        <f t="shared" si="35"/>
        <v/>
      </c>
      <c r="L82" s="346" t="str">
        <f t="shared" si="35"/>
        <v/>
      </c>
      <c r="M82" s="346" t="str">
        <f t="shared" si="35"/>
        <v/>
      </c>
    </row>
    <row r="83" spans="2:13" x14ac:dyDescent="0.2">
      <c r="B83" s="119"/>
      <c r="C83" s="347"/>
      <c r="D83" s="347"/>
      <c r="E83" s="347"/>
      <c r="F83" s="347"/>
      <c r="G83" s="347"/>
      <c r="H83" s="347"/>
      <c r="I83" s="347"/>
      <c r="J83" s="347"/>
      <c r="K83" s="347"/>
      <c r="L83" s="347"/>
      <c r="M83" s="347"/>
    </row>
    <row r="84" spans="2:13" x14ac:dyDescent="0.2">
      <c r="B84" s="25"/>
    </row>
  </sheetData>
  <sheetProtection formatCells="0"/>
  <mergeCells count="8">
    <mergeCell ref="B44:M52"/>
    <mergeCell ref="H2:I2"/>
    <mergeCell ref="C4:M5"/>
    <mergeCell ref="C7:M7"/>
    <mergeCell ref="C9:M9"/>
    <mergeCell ref="C11:F11"/>
    <mergeCell ref="B42:D42"/>
    <mergeCell ref="K11:L11"/>
  </mergeCells>
  <pageMargins left="0.43307086614173229" right="0.43307086614173229" top="0.82677165354330717" bottom="0.43307086614173229" header="0" footer="0"/>
  <pageSetup paperSize="9" scale="80" orientation="landscape" r:id="rId1"/>
  <headerFooter>
    <oddFooter>&amp;C&amp;F&amp;R&amp;D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2:AN4282"/>
  <sheetViews>
    <sheetView showGridLines="0" zoomScaleNormal="100" workbookViewId="0">
      <selection activeCell="B2" sqref="B2"/>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8" t="s">
        <v>12</v>
      </c>
      <c r="C2" s="766" t="s">
        <v>228</v>
      </c>
      <c r="D2" s="633"/>
      <c r="G2" s="64"/>
      <c r="H2" s="64"/>
      <c r="I2" s="64"/>
      <c r="J2" s="64"/>
      <c r="K2" s="64"/>
      <c r="L2" s="64"/>
      <c r="M2" s="11" t="str">
        <f>'1. Instruktion'!M2</f>
        <v>projektkalkyl@slu.se 2021-01-07</v>
      </c>
    </row>
    <row r="3" spans="2:13" s="3" customFormat="1" ht="12.75" customHeight="1" x14ac:dyDescent="0.25">
      <c r="B3" s="370"/>
      <c r="C3" s="297"/>
      <c r="G3" s="64"/>
      <c r="H3" s="64"/>
      <c r="I3" s="64"/>
      <c r="J3" s="64"/>
      <c r="K3" s="64"/>
      <c r="L3" s="64"/>
      <c r="M3" s="64"/>
    </row>
    <row r="4" spans="2:13" s="3" customFormat="1" ht="12.75" customHeight="1" x14ac:dyDescent="0.2">
      <c r="B4" s="119" t="s">
        <v>150</v>
      </c>
      <c r="C4" s="702" t="s">
        <v>308</v>
      </c>
      <c r="D4" s="638"/>
      <c r="E4" s="638"/>
      <c r="F4" s="638"/>
      <c r="G4" s="638"/>
      <c r="H4" s="638"/>
      <c r="I4" s="638"/>
      <c r="J4" s="638"/>
      <c r="K4" s="638"/>
      <c r="L4" s="638"/>
      <c r="M4" s="638"/>
    </row>
    <row r="5" spans="2:13" s="3" customFormat="1" ht="12.75" customHeight="1" x14ac:dyDescent="0.2">
      <c r="B5" s="119"/>
      <c r="C5" s="638"/>
      <c r="D5" s="638"/>
      <c r="E5" s="638"/>
      <c r="F5" s="638"/>
      <c r="G5" s="638"/>
      <c r="H5" s="638"/>
      <c r="I5" s="638"/>
      <c r="J5" s="638"/>
      <c r="K5" s="638"/>
      <c r="L5" s="638"/>
      <c r="M5" s="638"/>
    </row>
    <row r="6" spans="2:13" s="3" customFormat="1" ht="12.75" customHeight="1" x14ac:dyDescent="0.2">
      <c r="B6" s="119"/>
      <c r="C6" s="638"/>
      <c r="D6" s="638"/>
      <c r="E6" s="638"/>
      <c r="F6" s="638"/>
      <c r="G6" s="638"/>
      <c r="H6" s="638"/>
      <c r="I6" s="638"/>
      <c r="J6" s="638"/>
      <c r="K6" s="638"/>
      <c r="L6" s="638"/>
      <c r="M6" s="638"/>
    </row>
    <row r="7" spans="2:13" s="3" customFormat="1" ht="6" customHeight="1" x14ac:dyDescent="0.25">
      <c r="B7" s="69"/>
      <c r="C7" s="8"/>
      <c r="D7" s="64"/>
      <c r="E7" s="64"/>
      <c r="F7" s="120"/>
      <c r="G7" s="64"/>
      <c r="H7" s="64"/>
      <c r="I7" s="64"/>
      <c r="J7" s="64"/>
      <c r="K7" s="64"/>
      <c r="L7" s="64"/>
      <c r="M7" s="64"/>
    </row>
    <row r="8" spans="2:13" s="3" customFormat="1" ht="12.75" customHeight="1" x14ac:dyDescent="0.2">
      <c r="B8" s="140" t="s">
        <v>165</v>
      </c>
      <c r="C8" s="680" t="str">
        <f>'2. Grunddata'!C7</f>
        <v>Hitta den oförklariga faktorn i matrix</v>
      </c>
      <c r="D8" s="633"/>
      <c r="E8" s="633"/>
      <c r="F8" s="633"/>
      <c r="G8" s="633"/>
      <c r="H8" s="633"/>
      <c r="I8" s="633"/>
      <c r="J8" s="633"/>
      <c r="K8" s="633"/>
      <c r="L8" s="633"/>
      <c r="M8" s="633"/>
    </row>
    <row r="9" spans="2:13" s="3" customFormat="1" ht="12.75" x14ac:dyDescent="0.2">
      <c r="B9" s="140" t="s">
        <v>122</v>
      </c>
      <c r="C9" s="491" t="str">
        <f>IF('2. Grunddata'!$C$6="ANSÖKAN","ANSÖKAN",(IF('2. Grunddata'!$C$6="KONTRAKT","KONTRAKT","")))</f>
        <v>ANSÖKAN</v>
      </c>
      <c r="D9" s="64"/>
      <c r="E9" s="64"/>
      <c r="F9" s="64"/>
      <c r="G9" s="64"/>
      <c r="H9" s="64"/>
      <c r="I9" s="64"/>
      <c r="J9" s="64"/>
      <c r="K9" s="64"/>
      <c r="L9" s="64"/>
      <c r="M9" s="64"/>
    </row>
    <row r="10" spans="2:13" s="3" customFormat="1" ht="12.75" x14ac:dyDescent="0.2">
      <c r="B10" s="62" t="s">
        <v>254</v>
      </c>
      <c r="C10" s="680" t="str">
        <f>'2. Grunddata'!C8</f>
        <v>Stina</v>
      </c>
      <c r="D10" s="633"/>
      <c r="E10" s="633"/>
      <c r="F10" s="633"/>
      <c r="G10" s="633"/>
      <c r="H10" s="633"/>
      <c r="I10" s="633"/>
      <c r="J10" s="633"/>
      <c r="K10" s="633"/>
      <c r="L10" s="633"/>
      <c r="M10" s="633"/>
    </row>
    <row r="11" spans="2:13" s="3" customFormat="1" ht="12.75" x14ac:dyDescent="0.2">
      <c r="B11" s="140" t="s">
        <v>156</v>
      </c>
      <c r="C11" s="492" t="str">
        <f>'2. Grunddata'!C17</f>
        <v>SEK</v>
      </c>
      <c r="D11" s="64"/>
      <c r="E11" s="64"/>
      <c r="F11" s="64"/>
      <c r="I11" s="120"/>
      <c r="J11" s="120"/>
      <c r="K11" s="120"/>
      <c r="L11" s="120"/>
      <c r="M11" s="120"/>
    </row>
    <row r="12" spans="2:13" s="3" customFormat="1" ht="12.75" x14ac:dyDescent="0.2">
      <c r="B12" s="140"/>
      <c r="C12" s="679" t="s">
        <v>137</v>
      </c>
      <c r="D12" s="633"/>
      <c r="E12" s="633"/>
      <c r="F12" s="633"/>
      <c r="I12" s="120"/>
      <c r="J12" s="120"/>
      <c r="K12" s="120"/>
      <c r="L12" s="120"/>
      <c r="M12" s="120"/>
    </row>
    <row r="14" spans="2:13" ht="12.75" x14ac:dyDescent="0.2">
      <c r="B14" s="782" t="s">
        <v>207</v>
      </c>
      <c r="C14" s="783" t="s">
        <v>157</v>
      </c>
      <c r="D14" s="784"/>
      <c r="E14" s="788" t="s">
        <v>311</v>
      </c>
      <c r="F14" s="789"/>
      <c r="G14" s="790"/>
      <c r="H14" s="791"/>
      <c r="I14" s="710" t="s">
        <v>312</v>
      </c>
      <c r="J14" s="806" t="s">
        <v>258</v>
      </c>
      <c r="K14" s="784"/>
      <c r="L14" s="784"/>
      <c r="M14" s="807"/>
    </row>
    <row r="15" spans="2:13" ht="12.95" customHeight="1" x14ac:dyDescent="0.2">
      <c r="B15" s="687"/>
      <c r="C15" s="709"/>
      <c r="D15" s="785"/>
      <c r="E15" s="786" t="s">
        <v>313</v>
      </c>
      <c r="F15" s="787"/>
      <c r="G15" s="786" t="s">
        <v>314</v>
      </c>
      <c r="H15" s="787"/>
      <c r="I15" s="689"/>
      <c r="J15" s="709"/>
      <c r="K15" s="785"/>
      <c r="L15" s="785"/>
      <c r="M15" s="808"/>
    </row>
    <row r="16" spans="2:13" ht="15" customHeight="1" x14ac:dyDescent="0.2">
      <c r="B16" s="592" t="s">
        <v>44</v>
      </c>
      <c r="C16" s="733" t="str">
        <f>IF(M132=0,"",M132)</f>
        <v/>
      </c>
      <c r="D16" s="734"/>
      <c r="E16" s="733" t="str">
        <f>IF(M124=0,"",M124)</f>
        <v/>
      </c>
      <c r="F16" s="734"/>
      <c r="G16" s="733" t="str">
        <f>IF(E136=0,"",E136)</f>
        <v/>
      </c>
      <c r="H16" s="734"/>
      <c r="I16" s="317" t="str">
        <f>IF(L107=0,"",L107)</f>
        <v/>
      </c>
      <c r="J16" s="381"/>
      <c r="K16" s="381"/>
      <c r="L16" s="381"/>
      <c r="M16" s="382"/>
    </row>
    <row r="17" spans="2:13" ht="15" customHeight="1" x14ac:dyDescent="0.2">
      <c r="B17" s="594" t="s">
        <v>92</v>
      </c>
      <c r="C17" s="736" t="str">
        <f>IF(M184=0,"",M184)</f>
        <v/>
      </c>
      <c r="D17" s="737"/>
      <c r="E17" s="736" t="str">
        <f>IF(M176=0,"",M176)</f>
        <v/>
      </c>
      <c r="F17" s="737"/>
      <c r="G17" s="736" t="str">
        <f>IF(E188=0,"",E188)</f>
        <v/>
      </c>
      <c r="H17" s="737"/>
      <c r="I17" s="158" t="str">
        <f>IF(L158=0,"",L158)</f>
        <v/>
      </c>
      <c r="J17" s="381"/>
      <c r="K17" s="381"/>
      <c r="L17" s="381"/>
      <c r="M17" s="382"/>
    </row>
    <row r="18" spans="2:13" ht="15" customHeight="1" x14ac:dyDescent="0.2">
      <c r="B18" s="592" t="s">
        <v>47</v>
      </c>
      <c r="C18" s="733" t="str">
        <f>IF(M236=0,"",M236)</f>
        <v/>
      </c>
      <c r="D18" s="734"/>
      <c r="E18" s="733" t="str">
        <f>IF(M228=0,"",M228)</f>
        <v/>
      </c>
      <c r="F18" s="734"/>
      <c r="G18" s="733" t="str">
        <f>IF(E240=0,"",E240)</f>
        <v/>
      </c>
      <c r="H18" s="734"/>
      <c r="I18" s="317" t="str">
        <f>IF(L210=0,"",L210)</f>
        <v/>
      </c>
      <c r="J18" s="381"/>
      <c r="K18" s="381"/>
      <c r="L18" s="381"/>
      <c r="M18" s="382"/>
    </row>
    <row r="19" spans="2:13" ht="15" customHeight="1" x14ac:dyDescent="0.2">
      <c r="B19" s="594" t="s">
        <v>3</v>
      </c>
      <c r="C19" s="736" t="str">
        <f>IF(M288=0,"",M288)</f>
        <v/>
      </c>
      <c r="D19" s="737"/>
      <c r="E19" s="736" t="str">
        <f>IF(M280=0,"",M280)</f>
        <v/>
      </c>
      <c r="F19" s="737"/>
      <c r="G19" s="736" t="str">
        <f>IF(E292=0,"",E292)</f>
        <v/>
      </c>
      <c r="H19" s="737"/>
      <c r="I19" s="158" t="str">
        <f>IF(L262=0,"",L262)</f>
        <v/>
      </c>
      <c r="J19" s="381"/>
      <c r="K19" s="381"/>
      <c r="L19" s="381"/>
      <c r="M19" s="382"/>
    </row>
    <row r="20" spans="2:13" ht="15" customHeight="1" x14ac:dyDescent="0.2">
      <c r="B20" s="612" t="s">
        <v>320</v>
      </c>
      <c r="C20" s="733" t="str">
        <f>IF(M340=0,"",M340)</f>
        <v/>
      </c>
      <c r="D20" s="734"/>
      <c r="E20" s="733" t="str">
        <f>IF(M332=0,"",M332)</f>
        <v/>
      </c>
      <c r="F20" s="734"/>
      <c r="G20" s="733" t="str">
        <f>IF(E344=0,"",E344)</f>
        <v/>
      </c>
      <c r="H20" s="734"/>
      <c r="I20" s="317" t="str">
        <f>IF(L314=0,"",L314)</f>
        <v/>
      </c>
      <c r="J20" s="381"/>
      <c r="K20" s="381"/>
      <c r="L20" s="381"/>
      <c r="M20" s="382"/>
    </row>
    <row r="21" spans="2:13" ht="15" customHeight="1" x14ac:dyDescent="0.2">
      <c r="B21" s="594" t="s">
        <v>112</v>
      </c>
      <c r="C21" s="736" t="str">
        <f>IF(M392=0,"",M392)</f>
        <v/>
      </c>
      <c r="D21" s="737"/>
      <c r="E21" s="736" t="str">
        <f>IF(M384=0,"",M384)</f>
        <v/>
      </c>
      <c r="F21" s="737"/>
      <c r="G21" s="736" t="str">
        <f>IF(E396=0,"",E396)</f>
        <v/>
      </c>
      <c r="H21" s="737"/>
      <c r="I21" s="158" t="str">
        <f>IF(L366=0,"",L366)</f>
        <v/>
      </c>
      <c r="J21" s="381"/>
      <c r="K21" s="381"/>
      <c r="L21" s="381"/>
      <c r="M21" s="382"/>
    </row>
    <row r="22" spans="2:13" ht="15" customHeight="1" x14ac:dyDescent="0.2">
      <c r="B22" s="592" t="s">
        <v>69</v>
      </c>
      <c r="C22" s="733" t="str">
        <f>IF(M444=0,"",M444)</f>
        <v/>
      </c>
      <c r="D22" s="734"/>
      <c r="E22" s="733" t="str">
        <f>IF(M436=0,"",M436)</f>
        <v/>
      </c>
      <c r="F22" s="734"/>
      <c r="G22" s="733" t="str">
        <f>IF(E448=0,"",E448)</f>
        <v/>
      </c>
      <c r="H22" s="734"/>
      <c r="I22" s="317" t="str">
        <f>IF(L418=0,"",L418)</f>
        <v/>
      </c>
      <c r="J22" s="381"/>
      <c r="K22" s="381"/>
      <c r="L22" s="381"/>
      <c r="M22" s="382"/>
    </row>
    <row r="23" spans="2:13" ht="15" customHeight="1" x14ac:dyDescent="0.2">
      <c r="B23" s="593" t="s">
        <v>48</v>
      </c>
      <c r="C23" s="738" t="str">
        <f>IF(M496=0,"",M496)</f>
        <v/>
      </c>
      <c r="D23" s="739"/>
      <c r="E23" s="738" t="str">
        <f>IF(M488=0,"",M488)</f>
        <v/>
      </c>
      <c r="F23" s="739"/>
      <c r="G23" s="738" t="str">
        <f>IF(E500=0,"",E500)</f>
        <v/>
      </c>
      <c r="H23" s="739"/>
      <c r="I23" s="596" t="str">
        <f>IF(L470=0,"",L470)</f>
        <v/>
      </c>
      <c r="J23" s="381"/>
      <c r="K23" s="381"/>
      <c r="L23" s="381"/>
      <c r="M23" s="382"/>
    </row>
    <row r="24" spans="2:13" ht="15" customHeight="1" x14ac:dyDescent="0.2">
      <c r="B24" s="509" t="s">
        <v>108</v>
      </c>
      <c r="C24" s="740" t="str">
        <f>IF(M548=0,"",M548)</f>
        <v/>
      </c>
      <c r="D24" s="741"/>
      <c r="E24" s="776" t="str">
        <f>IF(M540=0,"",M540)</f>
        <v/>
      </c>
      <c r="F24" s="777"/>
      <c r="G24" s="738" t="str">
        <f>IF(E550=0,"",E550)</f>
        <v/>
      </c>
      <c r="H24" s="739"/>
      <c r="I24" s="604" t="str">
        <f>IF(L522=0,"",L522)</f>
        <v/>
      </c>
      <c r="J24" s="381"/>
      <c r="K24" s="381"/>
      <c r="L24" s="381"/>
      <c r="M24" s="382"/>
    </row>
    <row r="25" spans="2:13" ht="15" customHeight="1" x14ac:dyDescent="0.2">
      <c r="B25" s="591" t="s">
        <v>49</v>
      </c>
      <c r="C25" s="742" t="str">
        <f>IF(M584=0,"",M584)</f>
        <v/>
      </c>
      <c r="D25" s="743"/>
      <c r="E25" s="742" t="str">
        <f>IF(M576=0,"",M576)</f>
        <v/>
      </c>
      <c r="F25" s="743"/>
      <c r="G25" s="801" t="str">
        <f>IF(E588=0,"",E588)</f>
        <v/>
      </c>
      <c r="H25" s="734"/>
      <c r="I25" s="312" t="str">
        <f>IF(L558=0,"",L558)</f>
        <v/>
      </c>
      <c r="J25" s="381"/>
      <c r="K25" s="381"/>
      <c r="L25" s="381"/>
      <c r="M25" s="382"/>
    </row>
    <row r="26" spans="2:13" ht="15" customHeight="1" x14ac:dyDescent="0.2">
      <c r="B26" s="594" t="s">
        <v>67</v>
      </c>
      <c r="C26" s="736" t="str">
        <f>IF(M636=0,"",M636)</f>
        <v/>
      </c>
      <c r="D26" s="745"/>
      <c r="E26" s="736" t="str">
        <f>IF(M628=0,"",M628)</f>
        <v/>
      </c>
      <c r="F26" s="745"/>
      <c r="G26" s="802" t="str">
        <f>IF(E640=0,"",E640)</f>
        <v/>
      </c>
      <c r="H26" s="737"/>
      <c r="I26" s="158" t="str">
        <f>IF(L610=0,"",L610)</f>
        <v/>
      </c>
      <c r="J26" s="381"/>
      <c r="K26" s="381"/>
      <c r="L26" s="381"/>
      <c r="M26" s="382"/>
    </row>
    <row r="27" spans="2:13" ht="15" customHeight="1" x14ac:dyDescent="0.2">
      <c r="B27" s="592" t="s">
        <v>114</v>
      </c>
      <c r="C27" s="733" t="str">
        <f>IF(M688=0,"",M688)</f>
        <v/>
      </c>
      <c r="D27" s="744"/>
      <c r="E27" s="733" t="str">
        <f>IF(M680=0,"",M680)</f>
        <v/>
      </c>
      <c r="F27" s="744"/>
      <c r="G27" s="801" t="str">
        <f>IF(E692=0,"",E692)</f>
        <v/>
      </c>
      <c r="H27" s="734"/>
      <c r="I27" s="317" t="str">
        <f>IF(L662=0,"",L662)</f>
        <v/>
      </c>
      <c r="J27" s="381"/>
      <c r="K27" s="381"/>
      <c r="L27" s="381"/>
      <c r="M27" s="382"/>
    </row>
    <row r="28" spans="2:13" ht="15" customHeight="1" x14ac:dyDescent="0.2">
      <c r="B28" s="594" t="s">
        <v>60</v>
      </c>
      <c r="C28" s="736" t="str">
        <f>IF(M740=0,"",M740)</f>
        <v/>
      </c>
      <c r="D28" s="745"/>
      <c r="E28" s="736" t="str">
        <f>IF(M732=0,"",M732)</f>
        <v/>
      </c>
      <c r="F28" s="745"/>
      <c r="G28" s="802" t="str">
        <f>IF(E744=0,"",E744)</f>
        <v/>
      </c>
      <c r="H28" s="737"/>
      <c r="I28" s="158" t="str">
        <f>IF(L714=0,"",L714)</f>
        <v/>
      </c>
      <c r="J28" s="381"/>
      <c r="K28" s="381"/>
      <c r="L28" s="381"/>
      <c r="M28" s="382"/>
    </row>
    <row r="29" spans="2:13" ht="15" customHeight="1" x14ac:dyDescent="0.2">
      <c r="B29" s="592" t="s">
        <v>61</v>
      </c>
      <c r="C29" s="733" t="str">
        <f>IF(M792=0,"",M792)</f>
        <v/>
      </c>
      <c r="D29" s="744"/>
      <c r="E29" s="733" t="str">
        <f>IF(M784=0,"",M784)</f>
        <v/>
      </c>
      <c r="F29" s="744"/>
      <c r="G29" s="801" t="str">
        <f>IF(E796=0,"",E796)</f>
        <v/>
      </c>
      <c r="H29" s="734"/>
      <c r="I29" s="317" t="str">
        <f>IF(L766=0,"",L766)</f>
        <v/>
      </c>
      <c r="J29" s="381"/>
      <c r="K29" s="381"/>
      <c r="L29" s="381"/>
      <c r="M29" s="382"/>
    </row>
    <row r="30" spans="2:13" ht="15" customHeight="1" x14ac:dyDescent="0.2">
      <c r="B30" s="594" t="s">
        <v>115</v>
      </c>
      <c r="C30" s="736" t="str">
        <f>IF(M844=0,"",M844)</f>
        <v/>
      </c>
      <c r="D30" s="745"/>
      <c r="E30" s="736" t="str">
        <f>IF(M836=0,"",M836)</f>
        <v/>
      </c>
      <c r="F30" s="745"/>
      <c r="G30" s="802" t="str">
        <f>IF(E848=0,"",E848)</f>
        <v/>
      </c>
      <c r="H30" s="737"/>
      <c r="I30" s="158" t="str">
        <f>IF(L818=0,"",L818)</f>
        <v/>
      </c>
      <c r="J30" s="381"/>
      <c r="K30" s="381"/>
      <c r="L30" s="381"/>
      <c r="M30" s="382"/>
    </row>
    <row r="31" spans="2:13" ht="15" customHeight="1" x14ac:dyDescent="0.2">
      <c r="B31" s="592" t="s">
        <v>91</v>
      </c>
      <c r="C31" s="733" t="str">
        <f>IF(M896=0,"",M896)</f>
        <v/>
      </c>
      <c r="D31" s="744"/>
      <c r="E31" s="733" t="str">
        <f>IF(M888=0,"",M888)</f>
        <v/>
      </c>
      <c r="F31" s="744"/>
      <c r="G31" s="801" t="str">
        <f>IF(E900=0,"",E900)</f>
        <v/>
      </c>
      <c r="H31" s="734"/>
      <c r="I31" s="317" t="str">
        <f>IF(L870=0,"",L870)</f>
        <v/>
      </c>
      <c r="J31" s="381"/>
      <c r="K31" s="381"/>
      <c r="L31" s="381"/>
      <c r="M31" s="382"/>
    </row>
    <row r="32" spans="2:13" ht="15" customHeight="1" x14ac:dyDescent="0.2">
      <c r="B32" s="594" t="s">
        <v>116</v>
      </c>
      <c r="C32" s="736" t="str">
        <f>IF(M948=0,"",M948)</f>
        <v/>
      </c>
      <c r="D32" s="745"/>
      <c r="E32" s="736" t="str">
        <f>IF(M940=0,"",M940)</f>
        <v/>
      </c>
      <c r="F32" s="745"/>
      <c r="G32" s="802" t="str">
        <f>IF(E952=0,"",E952)</f>
        <v/>
      </c>
      <c r="H32" s="737"/>
      <c r="I32" s="158" t="str">
        <f>IF(L922=0,"",L922)</f>
        <v/>
      </c>
      <c r="J32" s="381"/>
      <c r="K32" s="381"/>
      <c r="L32" s="381"/>
      <c r="M32" s="382"/>
    </row>
    <row r="33" spans="2:13" ht="15" customHeight="1" x14ac:dyDescent="0.2">
      <c r="B33" s="592" t="s">
        <v>117</v>
      </c>
      <c r="C33" s="733" t="str">
        <f>IF(M1000=0,"",M1000)</f>
        <v/>
      </c>
      <c r="D33" s="744"/>
      <c r="E33" s="733" t="str">
        <f>IF(M992=0,"",M992)</f>
        <v/>
      </c>
      <c r="F33" s="744"/>
      <c r="G33" s="801" t="str">
        <f>IF(E1004=0,"",E1004)</f>
        <v/>
      </c>
      <c r="H33" s="734"/>
      <c r="I33" s="317" t="str">
        <f>IF(L974=0,"",L974)</f>
        <v/>
      </c>
      <c r="J33" s="381"/>
      <c r="K33" s="381"/>
      <c r="L33" s="381"/>
      <c r="M33" s="382"/>
    </row>
    <row r="34" spans="2:13" ht="15" customHeight="1" x14ac:dyDescent="0.2">
      <c r="B34" s="594" t="s">
        <v>113</v>
      </c>
      <c r="C34" s="736" t="str">
        <f>IF(M1052=0,"",M1052)</f>
        <v/>
      </c>
      <c r="D34" s="745"/>
      <c r="E34" s="736" t="str">
        <f>IF(M1044=0,"",M1044)</f>
        <v/>
      </c>
      <c r="F34" s="745"/>
      <c r="G34" s="802" t="str">
        <f>IF(E1056=0,"",E1056)</f>
        <v/>
      </c>
      <c r="H34" s="737"/>
      <c r="I34" s="158" t="str">
        <f>IF(L1026=0,"",L1026)</f>
        <v/>
      </c>
      <c r="J34" s="381"/>
      <c r="K34" s="381"/>
      <c r="L34" s="381"/>
      <c r="M34" s="382"/>
    </row>
    <row r="35" spans="2:13" ht="15" customHeight="1" x14ac:dyDescent="0.2">
      <c r="B35" s="592" t="s">
        <v>54</v>
      </c>
      <c r="C35" s="733" t="str">
        <f>IF(M1104=0,"",M1104)</f>
        <v/>
      </c>
      <c r="D35" s="744"/>
      <c r="E35" s="733" t="str">
        <f>IF(M1096=0,"",M1096)</f>
        <v/>
      </c>
      <c r="F35" s="744"/>
      <c r="G35" s="801" t="str">
        <f>IF(E1108=0,"",E1108)</f>
        <v/>
      </c>
      <c r="H35" s="734"/>
      <c r="I35" s="317" t="str">
        <f>IF(L1078=0,"",L1078)</f>
        <v/>
      </c>
      <c r="J35" s="381"/>
      <c r="K35" s="381"/>
      <c r="L35" s="381"/>
      <c r="M35" s="382"/>
    </row>
    <row r="36" spans="2:13" ht="15" customHeight="1" x14ac:dyDescent="0.2">
      <c r="B36" s="594" t="s">
        <v>58</v>
      </c>
      <c r="C36" s="736" t="str">
        <f>IF(M1156=0,"",M1156)</f>
        <v/>
      </c>
      <c r="D36" s="745"/>
      <c r="E36" s="736" t="str">
        <f>IF(M1148=0,"",M1148)</f>
        <v/>
      </c>
      <c r="F36" s="745"/>
      <c r="G36" s="802" t="str">
        <f>IF(E1160=0,"",E1160)</f>
        <v/>
      </c>
      <c r="H36" s="737"/>
      <c r="I36" s="158" t="str">
        <f>IF(L1130=0,"",L1130)</f>
        <v/>
      </c>
      <c r="J36" s="381"/>
      <c r="K36" s="381"/>
      <c r="L36" s="381"/>
      <c r="M36" s="382"/>
    </row>
    <row r="37" spans="2:13" ht="15" customHeight="1" x14ac:dyDescent="0.2">
      <c r="B37" s="595" t="s">
        <v>59</v>
      </c>
      <c r="C37" s="764" t="str">
        <f>IF(M1208=0,"",M1208)</f>
        <v/>
      </c>
      <c r="D37" s="765"/>
      <c r="E37" s="764" t="str">
        <f>IF(M1200=0,"",M1200)</f>
        <v/>
      </c>
      <c r="F37" s="765"/>
      <c r="G37" s="801" t="str">
        <f>IF(E1212=0,"",E1212)</f>
        <v/>
      </c>
      <c r="H37" s="734"/>
      <c r="I37" s="600" t="str">
        <f>IF(L1182=0,"",L1182)</f>
        <v/>
      </c>
      <c r="J37" s="381"/>
      <c r="K37" s="381"/>
      <c r="L37" s="381"/>
      <c r="M37" s="382"/>
    </row>
    <row r="38" spans="2:13" ht="15" customHeight="1" x14ac:dyDescent="0.2">
      <c r="B38" s="509" t="s">
        <v>109</v>
      </c>
      <c r="C38" s="746" t="str">
        <f>IF(M1260=0,"",M1260)</f>
        <v/>
      </c>
      <c r="D38" s="747"/>
      <c r="E38" s="762" t="str">
        <f>IF(M1252=0,"",M1252)</f>
        <v/>
      </c>
      <c r="F38" s="763"/>
      <c r="G38" s="762" t="str">
        <f>IF(E1262=0,"",E1262)</f>
        <v/>
      </c>
      <c r="H38" s="803"/>
      <c r="I38" s="598" t="str">
        <f>IF(L1234=0,"",L1234)</f>
        <v/>
      </c>
      <c r="J38" s="381"/>
      <c r="K38" s="381"/>
      <c r="L38" s="381"/>
      <c r="M38" s="382"/>
    </row>
    <row r="39" spans="2:13" ht="15" customHeight="1" x14ac:dyDescent="0.2">
      <c r="B39" s="591" t="s">
        <v>118</v>
      </c>
      <c r="C39" s="742" t="str">
        <f>IF(M1296=0,"",M1296)</f>
        <v/>
      </c>
      <c r="D39" s="743"/>
      <c r="E39" s="742" t="str">
        <f>IF(M1288=0,"",M1288)</f>
        <v/>
      </c>
      <c r="F39" s="743"/>
      <c r="G39" s="801" t="str">
        <f>IF(E1300=0,"",E1300)</f>
        <v/>
      </c>
      <c r="H39" s="734"/>
      <c r="I39" s="312" t="str">
        <f>IF(L1270=0,"",L1270)</f>
        <v/>
      </c>
      <c r="J39" s="381"/>
      <c r="K39" s="381"/>
      <c r="L39" s="381"/>
      <c r="M39" s="382"/>
    </row>
    <row r="40" spans="2:13" ht="15" customHeight="1" x14ac:dyDescent="0.2">
      <c r="B40" s="594" t="s">
        <v>50</v>
      </c>
      <c r="C40" s="736" t="str">
        <f>IF(M1348=0,"",M1348)</f>
        <v/>
      </c>
      <c r="D40" s="745"/>
      <c r="E40" s="736" t="str">
        <f>IF(M1340=0,"",M1340)</f>
        <v/>
      </c>
      <c r="F40" s="745"/>
      <c r="G40" s="802" t="str">
        <f>IF(E1352=0,"",E1352)</f>
        <v/>
      </c>
      <c r="H40" s="737"/>
      <c r="I40" s="158" t="str">
        <f>IF(L1322=0,"",L1322)</f>
        <v/>
      </c>
      <c r="J40" s="381"/>
      <c r="K40" s="381"/>
      <c r="L40" s="381"/>
      <c r="M40" s="382"/>
    </row>
    <row r="41" spans="2:13" ht="15" customHeight="1" x14ac:dyDescent="0.2">
      <c r="B41" s="592" t="s">
        <v>120</v>
      </c>
      <c r="C41" s="733" t="str">
        <f>IF(M1400=0,"",M1400)</f>
        <v/>
      </c>
      <c r="D41" s="744"/>
      <c r="E41" s="733" t="str">
        <f>IF(M1392=0,"",M1392)</f>
        <v/>
      </c>
      <c r="F41" s="744"/>
      <c r="G41" s="801" t="str">
        <f>IF(E1404=0,"",E1404)</f>
        <v/>
      </c>
      <c r="H41" s="734"/>
      <c r="I41" s="317" t="str">
        <f>IF(L1374=0,"",L1374)</f>
        <v/>
      </c>
      <c r="J41" s="381"/>
      <c r="K41" s="381"/>
      <c r="L41" s="381"/>
      <c r="M41" s="382"/>
    </row>
    <row r="42" spans="2:13" ht="15" customHeight="1" x14ac:dyDescent="0.2">
      <c r="B42" s="594" t="s">
        <v>94</v>
      </c>
      <c r="C42" s="736" t="str">
        <f>IF(M1452=0,"",M1452)</f>
        <v/>
      </c>
      <c r="D42" s="745"/>
      <c r="E42" s="736" t="str">
        <f>IF(M1444=0,"",M1444)</f>
        <v/>
      </c>
      <c r="F42" s="745"/>
      <c r="G42" s="802" t="str">
        <f>IF(E1456=0,"",E1456)</f>
        <v/>
      </c>
      <c r="H42" s="737"/>
      <c r="I42" s="158" t="str">
        <f>IF(L1426=0,"",L1426)</f>
        <v/>
      </c>
      <c r="J42" s="381"/>
      <c r="K42" s="381"/>
      <c r="L42" s="381"/>
      <c r="M42" s="382"/>
    </row>
    <row r="43" spans="2:13" ht="15" customHeight="1" x14ac:dyDescent="0.2">
      <c r="B43" s="592" t="s">
        <v>52</v>
      </c>
      <c r="C43" s="733" t="str">
        <f>IF(M1504=0,"",M1504)</f>
        <v/>
      </c>
      <c r="D43" s="744"/>
      <c r="E43" s="733" t="str">
        <f>IF(M1496=0,"",M1496)</f>
        <v/>
      </c>
      <c r="F43" s="744"/>
      <c r="G43" s="801" t="str">
        <f>IF(E1508=0,"",E1508)</f>
        <v/>
      </c>
      <c r="H43" s="734"/>
      <c r="I43" s="317" t="str">
        <f>IF(L1478=0,"",L1478)</f>
        <v/>
      </c>
      <c r="J43" s="381"/>
      <c r="K43" s="381"/>
      <c r="L43" s="381"/>
      <c r="M43" s="382"/>
    </row>
    <row r="44" spans="2:13" ht="15" customHeight="1" x14ac:dyDescent="0.2">
      <c r="B44" s="594" t="s">
        <v>57</v>
      </c>
      <c r="C44" s="736" t="str">
        <f>IF(M1556=0,"",M1556)</f>
        <v/>
      </c>
      <c r="D44" s="745"/>
      <c r="E44" s="736" t="str">
        <f>IF(M1548=0,"",M1548)</f>
        <v/>
      </c>
      <c r="F44" s="745"/>
      <c r="G44" s="802" t="str">
        <f>IF(E1560=0,"",E1560)</f>
        <v/>
      </c>
      <c r="H44" s="737"/>
      <c r="I44" s="158" t="str">
        <f>IF(L1530=0,"",L1530)</f>
        <v/>
      </c>
      <c r="J44" s="381"/>
      <c r="K44" s="381"/>
      <c r="L44" s="381"/>
      <c r="M44" s="382"/>
    </row>
    <row r="45" spans="2:13" ht="15" customHeight="1" x14ac:dyDescent="0.2">
      <c r="B45" s="592" t="s">
        <v>119</v>
      </c>
      <c r="C45" s="733" t="str">
        <f>IF(M1608=0,"",M1608)</f>
        <v/>
      </c>
      <c r="D45" s="744"/>
      <c r="E45" s="733" t="str">
        <f>IF(M1600=0,"",M1600)</f>
        <v/>
      </c>
      <c r="F45" s="744"/>
      <c r="G45" s="801" t="str">
        <f>IF(E1612=0,"",E1612)</f>
        <v/>
      </c>
      <c r="H45" s="734"/>
      <c r="I45" s="317" t="str">
        <f>IF(L1582=0,"",L1582)</f>
        <v/>
      </c>
      <c r="J45" s="381"/>
      <c r="K45" s="381"/>
      <c r="L45" s="381"/>
      <c r="M45" s="382"/>
    </row>
    <row r="46" spans="2:13" ht="15" customHeight="1" x14ac:dyDescent="0.2">
      <c r="B46" s="594" t="s">
        <v>45</v>
      </c>
      <c r="C46" s="736" t="str">
        <f>IF(M1660=0,"",M1660)</f>
        <v/>
      </c>
      <c r="D46" s="745"/>
      <c r="E46" s="736" t="str">
        <f>IF(M1652=0,"",M1652)</f>
        <v/>
      </c>
      <c r="F46" s="745"/>
      <c r="G46" s="802" t="str">
        <f>IF(E1664=0,"",E1664)</f>
        <v/>
      </c>
      <c r="H46" s="737"/>
      <c r="I46" s="158" t="str">
        <f>IF(L1634=0,"",L1634)</f>
        <v/>
      </c>
      <c r="J46" s="381"/>
      <c r="K46" s="381"/>
      <c r="L46" s="381"/>
      <c r="M46" s="382"/>
    </row>
    <row r="47" spans="2:13" ht="15" customHeight="1" x14ac:dyDescent="0.2">
      <c r="B47" s="592" t="s">
        <v>56</v>
      </c>
      <c r="C47" s="733" t="str">
        <f>IF(M1712=0,"",M1712)</f>
        <v/>
      </c>
      <c r="D47" s="744"/>
      <c r="E47" s="733" t="str">
        <f>IF(M1704=0,"",M1704)</f>
        <v/>
      </c>
      <c r="F47" s="744"/>
      <c r="G47" s="801" t="str">
        <f>IF(E1716=0,"",E1716)</f>
        <v/>
      </c>
      <c r="H47" s="734"/>
      <c r="I47" s="317" t="str">
        <f>IF(L1686=0,"",L1686)</f>
        <v/>
      </c>
      <c r="J47" s="381"/>
      <c r="K47" s="381"/>
      <c r="L47" s="381"/>
      <c r="M47" s="382"/>
    </row>
    <row r="48" spans="2:13" ht="15" customHeight="1" x14ac:dyDescent="0.2">
      <c r="B48" s="594" t="s">
        <v>51</v>
      </c>
      <c r="C48" s="736" t="str">
        <f>IF(M1764=0,"",M1764)</f>
        <v/>
      </c>
      <c r="D48" s="745"/>
      <c r="E48" s="736" t="str">
        <f>IF(M1756=0,"",M1756)</f>
        <v/>
      </c>
      <c r="F48" s="745"/>
      <c r="G48" s="802" t="str">
        <f>IF(E1768=0,"",E1768)</f>
        <v/>
      </c>
      <c r="H48" s="737"/>
      <c r="I48" s="158" t="str">
        <f>IF(L1738=0,"",L1738)</f>
        <v/>
      </c>
      <c r="J48" s="381"/>
      <c r="K48" s="381"/>
      <c r="L48" s="381"/>
      <c r="M48" s="382"/>
    </row>
    <row r="49" spans="2:13" ht="15" customHeight="1" x14ac:dyDescent="0.2">
      <c r="B49" s="592" t="s">
        <v>55</v>
      </c>
      <c r="C49" s="733" t="str">
        <f>IF(M1816=0,"",M1816)</f>
        <v/>
      </c>
      <c r="D49" s="744"/>
      <c r="E49" s="733" t="str">
        <f>IF(M1808=0,"",M1808)</f>
        <v/>
      </c>
      <c r="F49" s="744"/>
      <c r="G49" s="801" t="str">
        <f>IF(E1820=0,"",E1820)</f>
        <v/>
      </c>
      <c r="H49" s="734"/>
      <c r="I49" s="317" t="str">
        <f>IF(L1790=0,"",L1790)</f>
        <v/>
      </c>
      <c r="J49" s="381"/>
      <c r="K49" s="381"/>
      <c r="L49" s="381"/>
      <c r="M49" s="382"/>
    </row>
    <row r="50" spans="2:13" ht="15" customHeight="1" x14ac:dyDescent="0.2">
      <c r="B50" s="593" t="s">
        <v>53</v>
      </c>
      <c r="C50" s="738" t="str">
        <f>IF(M1868=0,"",M1868)</f>
        <v/>
      </c>
      <c r="D50" s="748"/>
      <c r="E50" s="738" t="str">
        <f>IF(M1860=0,"",M1860)</f>
        <v/>
      </c>
      <c r="F50" s="748"/>
      <c r="G50" s="802" t="str">
        <f>IF(E1872=0,"",E1872)</f>
        <v/>
      </c>
      <c r="H50" s="737"/>
      <c r="I50" s="596" t="str">
        <f>IF(L1842=0,"",L1842)</f>
        <v/>
      </c>
      <c r="J50" s="381"/>
      <c r="K50" s="381"/>
      <c r="L50" s="381"/>
      <c r="M50" s="382"/>
    </row>
    <row r="51" spans="2:13" ht="15" customHeight="1" x14ac:dyDescent="0.2">
      <c r="B51" s="510" t="s">
        <v>110</v>
      </c>
      <c r="C51" s="746" t="str">
        <f>IF(M1920=0,"",M1920)</f>
        <v/>
      </c>
      <c r="D51" s="747"/>
      <c r="E51" s="762" t="str">
        <f>IF(M1912=0,"",M1912)</f>
        <v/>
      </c>
      <c r="F51" s="763"/>
      <c r="G51" s="762" t="str">
        <f>IF(E1922=0,"",E1922)</f>
        <v/>
      </c>
      <c r="H51" s="803"/>
      <c r="I51" s="598" t="str">
        <f>IF(L1894=0,"",L1894)</f>
        <v/>
      </c>
      <c r="J51" s="381"/>
      <c r="K51" s="381"/>
      <c r="L51" s="381"/>
      <c r="M51" s="382"/>
    </row>
    <row r="52" spans="2:13" ht="15" customHeight="1" x14ac:dyDescent="0.2">
      <c r="B52" s="591" t="s">
        <v>63</v>
      </c>
      <c r="C52" s="742" t="str">
        <f>IF(M1956=0,"",M1956)</f>
        <v/>
      </c>
      <c r="D52" s="743"/>
      <c r="E52" s="742" t="str">
        <f>IF(M1948=0,"",M1948)</f>
        <v/>
      </c>
      <c r="F52" s="743"/>
      <c r="G52" s="801" t="str">
        <f>IF(E1960=0,"",E1960)</f>
        <v/>
      </c>
      <c r="H52" s="734"/>
      <c r="I52" s="312" t="str">
        <f>IF(L1930=0,"",L1930)</f>
        <v/>
      </c>
      <c r="J52" s="381"/>
      <c r="K52" s="381"/>
      <c r="L52" s="381"/>
      <c r="M52" s="382"/>
    </row>
    <row r="53" spans="2:13" ht="15" customHeight="1" x14ac:dyDescent="0.2">
      <c r="B53" s="594" t="s">
        <v>68</v>
      </c>
      <c r="C53" s="736" t="str">
        <f>IF(M2008=0,"",M2008)</f>
        <v/>
      </c>
      <c r="D53" s="745"/>
      <c r="E53" s="736" t="str">
        <f>IF(M2000=0,"",M2000)</f>
        <v/>
      </c>
      <c r="F53" s="745"/>
      <c r="G53" s="802" t="str">
        <f>IF(E2012=0,"",E2012)</f>
        <v/>
      </c>
      <c r="H53" s="737"/>
      <c r="I53" s="158" t="str">
        <f>IF(L1982=0,"",L1982)</f>
        <v/>
      </c>
      <c r="J53" s="381"/>
      <c r="K53" s="381"/>
      <c r="L53" s="381"/>
      <c r="M53" s="382"/>
    </row>
    <row r="54" spans="2:13" ht="15" customHeight="1" x14ac:dyDescent="0.2">
      <c r="B54" s="592" t="s">
        <v>64</v>
      </c>
      <c r="C54" s="733" t="str">
        <f>IF(M2060=0,"",M2060)</f>
        <v/>
      </c>
      <c r="D54" s="744"/>
      <c r="E54" s="733" t="str">
        <f>IF(M2052=0,"",M2052)</f>
        <v/>
      </c>
      <c r="F54" s="744"/>
      <c r="G54" s="801" t="str">
        <f>IF(E2064=0,"",E2064)</f>
        <v/>
      </c>
      <c r="H54" s="734"/>
      <c r="I54" s="317" t="str">
        <f>IF(L2034=0,"",L2034)</f>
        <v/>
      </c>
      <c r="J54" s="381"/>
      <c r="K54" s="381"/>
      <c r="L54" s="381"/>
      <c r="M54" s="382"/>
    </row>
    <row r="55" spans="2:13" ht="15" customHeight="1" x14ac:dyDescent="0.2">
      <c r="B55" s="594" t="s">
        <v>66</v>
      </c>
      <c r="C55" s="736" t="str">
        <f>IF(M2112=0,"",M2112)</f>
        <v/>
      </c>
      <c r="D55" s="745"/>
      <c r="E55" s="736" t="str">
        <f>IF(M2104=0,"",M2104)</f>
        <v/>
      </c>
      <c r="F55" s="745"/>
      <c r="G55" s="802" t="str">
        <f>IF(E2116=0,"",E2116)</f>
        <v/>
      </c>
      <c r="H55" s="737"/>
      <c r="I55" s="158" t="str">
        <f>IF(L2086=0,"",L2086)</f>
        <v/>
      </c>
      <c r="J55" s="381"/>
      <c r="K55" s="381"/>
      <c r="L55" s="381"/>
      <c r="M55" s="382"/>
    </row>
    <row r="56" spans="2:13" ht="15" customHeight="1" x14ac:dyDescent="0.2">
      <c r="B56" s="592" t="s">
        <v>46</v>
      </c>
      <c r="C56" s="733">
        <f>IF(M2164=0,"",M2164)</f>
        <v>1588942.1676134323</v>
      </c>
      <c r="D56" s="744"/>
      <c r="E56" s="733">
        <f>IF(M2156=0,"",M2156)</f>
        <v>330546.95631343219</v>
      </c>
      <c r="F56" s="744"/>
      <c r="G56" s="801">
        <f>IF(E2168=0,"",E2168)</f>
        <v>110182.31877114407</v>
      </c>
      <c r="H56" s="734"/>
      <c r="I56" s="317">
        <f>IF(L2138=0,"",L2138)</f>
        <v>6</v>
      </c>
      <c r="J56" s="381"/>
      <c r="K56" s="381"/>
      <c r="L56" s="381"/>
      <c r="M56" s="382"/>
    </row>
    <row r="57" spans="2:13" ht="15" customHeight="1" x14ac:dyDescent="0.2">
      <c r="B57" s="594" t="s">
        <v>62</v>
      </c>
      <c r="C57" s="736" t="str">
        <f>IF(M2216=0,"",M2216)</f>
        <v/>
      </c>
      <c r="D57" s="745"/>
      <c r="E57" s="736" t="str">
        <f>IF(M2208=0,"",M2208)</f>
        <v/>
      </c>
      <c r="F57" s="745"/>
      <c r="G57" s="802" t="str">
        <f>IF(E2220=0,"",E2220)</f>
        <v/>
      </c>
      <c r="H57" s="737"/>
      <c r="I57" s="158" t="str">
        <f>IF(L2190=0,"",L2190)</f>
        <v/>
      </c>
      <c r="J57" s="381"/>
      <c r="K57" s="381"/>
      <c r="L57" s="381"/>
      <c r="M57" s="382"/>
    </row>
    <row r="58" spans="2:13" ht="15" customHeight="1" x14ac:dyDescent="0.2">
      <c r="B58" s="592" t="s">
        <v>65</v>
      </c>
      <c r="C58" s="733" t="str">
        <f>IF(M2268=0,"",M2268)</f>
        <v/>
      </c>
      <c r="D58" s="744"/>
      <c r="E58" s="733" t="str">
        <f>IF(M2260=0,"",M2260)</f>
        <v/>
      </c>
      <c r="F58" s="744"/>
      <c r="G58" s="801" t="str">
        <f>IF(E2272=0,"",E2272)</f>
        <v/>
      </c>
      <c r="H58" s="734"/>
      <c r="I58" s="317" t="str">
        <f>IF(L2242=0,"",L2242)</f>
        <v/>
      </c>
      <c r="J58" s="381"/>
      <c r="K58" s="381"/>
      <c r="L58" s="381"/>
      <c r="M58" s="382"/>
    </row>
    <row r="59" spans="2:13" ht="15" customHeight="1" x14ac:dyDescent="0.2">
      <c r="B59" s="594" t="s">
        <v>96</v>
      </c>
      <c r="C59" s="736" t="str">
        <f>IF(M2320=0,"",M2320)</f>
        <v/>
      </c>
      <c r="D59" s="745"/>
      <c r="E59" s="736" t="str">
        <f>IF(M2312=0,"",M2312)</f>
        <v/>
      </c>
      <c r="F59" s="745"/>
      <c r="G59" s="802" t="str">
        <f>IF(E2324=0,"",E2324)</f>
        <v/>
      </c>
      <c r="H59" s="737"/>
      <c r="I59" s="158" t="str">
        <f>IF(L2294=0,"",L2294)</f>
        <v/>
      </c>
      <c r="J59" s="381"/>
      <c r="K59" s="381"/>
      <c r="L59" s="381"/>
      <c r="M59" s="382"/>
    </row>
    <row r="60" spans="2:13" ht="15" customHeight="1" x14ac:dyDescent="0.2">
      <c r="B60" s="592" t="s">
        <v>90</v>
      </c>
      <c r="C60" s="733" t="str">
        <f>IF(M2372=0,"",M2372)</f>
        <v/>
      </c>
      <c r="D60" s="744"/>
      <c r="E60" s="733" t="str">
        <f>IF(M2364=0,"",M2364)</f>
        <v/>
      </c>
      <c r="F60" s="744"/>
      <c r="G60" s="801" t="str">
        <f>IF(E2376=0,"",E2376)</f>
        <v/>
      </c>
      <c r="H60" s="734"/>
      <c r="I60" s="317" t="str">
        <f>IF(L2346=0,"",L2346)</f>
        <v/>
      </c>
      <c r="J60" s="381"/>
      <c r="K60" s="381"/>
      <c r="L60" s="381"/>
      <c r="M60" s="382"/>
    </row>
    <row r="61" spans="2:13" ht="15" customHeight="1" x14ac:dyDescent="0.2">
      <c r="B61" s="593" t="s">
        <v>121</v>
      </c>
      <c r="C61" s="738" t="str">
        <f>IF(M2424=0,"",M2424)</f>
        <v/>
      </c>
      <c r="D61" s="748"/>
      <c r="E61" s="738" t="str">
        <f>IF(M2416=0,"",M2416)</f>
        <v/>
      </c>
      <c r="F61" s="748"/>
      <c r="G61" s="802" t="str">
        <f>IF(E2428=0,"",E2428)</f>
        <v/>
      </c>
      <c r="H61" s="737"/>
      <c r="I61" s="596" t="str">
        <f>IF(L2398=0,"",L2398)</f>
        <v/>
      </c>
      <c r="J61" s="381"/>
      <c r="K61" s="381"/>
      <c r="L61" s="381"/>
      <c r="M61" s="382"/>
    </row>
    <row r="62" spans="2:13" ht="15" customHeight="1" x14ac:dyDescent="0.2">
      <c r="B62" s="509" t="s">
        <v>111</v>
      </c>
      <c r="C62" s="746">
        <f>IF(M2476=0,"",M2476)</f>
        <v>1588942.1676134323</v>
      </c>
      <c r="D62" s="747"/>
      <c r="E62" s="762">
        <f>IF(M2468=0,"",M2468)</f>
        <v>330546.95631343219</v>
      </c>
      <c r="F62" s="763"/>
      <c r="G62" s="762">
        <f>IF(E2478=0,"",E2478)</f>
        <v>110182.31877114407</v>
      </c>
      <c r="H62" s="803"/>
      <c r="I62" s="598">
        <f>IF(L2450=0,"",L2450)</f>
        <v>6</v>
      </c>
      <c r="J62" s="381"/>
      <c r="K62" s="381"/>
      <c r="L62" s="381"/>
      <c r="M62" s="382"/>
    </row>
    <row r="63" spans="2:13" ht="15" customHeight="1" x14ac:dyDescent="0.2">
      <c r="B63" s="591" t="s">
        <v>93</v>
      </c>
      <c r="C63" s="742" t="str">
        <f>IF(M2512=0,"",M2512)</f>
        <v/>
      </c>
      <c r="D63" s="743"/>
      <c r="E63" s="742" t="str">
        <f>IF(M2504=0,"",M2504)</f>
        <v/>
      </c>
      <c r="F63" s="743"/>
      <c r="G63" s="801" t="str">
        <f>IF(E2516=0,"",E2516)</f>
        <v/>
      </c>
      <c r="H63" s="734"/>
      <c r="I63" s="312" t="str">
        <f>IF(L2486=0,"",L2486)</f>
        <v/>
      </c>
      <c r="J63" s="381"/>
      <c r="K63" s="381"/>
      <c r="L63" s="381"/>
      <c r="M63" s="382"/>
    </row>
    <row r="64" spans="2:13" ht="15" customHeight="1" x14ac:dyDescent="0.2">
      <c r="B64" s="624" t="s">
        <v>322</v>
      </c>
      <c r="C64" s="738" t="str">
        <f>IF(M2564=0,"",M2564)</f>
        <v/>
      </c>
      <c r="D64" s="748"/>
      <c r="E64" s="738" t="str">
        <f>IF(M2556=0,"",M2556)</f>
        <v/>
      </c>
      <c r="F64" s="748"/>
      <c r="G64" s="802" t="str">
        <f>IF(E2568=0,"",E2568)</f>
        <v/>
      </c>
      <c r="H64" s="737"/>
      <c r="I64" s="596" t="str">
        <f>IF(L2538=0,"",L2538)</f>
        <v/>
      </c>
      <c r="J64" s="381"/>
      <c r="K64" s="381"/>
      <c r="L64" s="381"/>
      <c r="M64" s="382"/>
    </row>
    <row r="65" spans="2:13" ht="15" customHeight="1" x14ac:dyDescent="0.2">
      <c r="B65" s="511" t="s">
        <v>107</v>
      </c>
      <c r="C65" s="746" t="str">
        <f>IF(M2616=0,"",M2616)</f>
        <v/>
      </c>
      <c r="D65" s="747"/>
      <c r="E65" s="762" t="str">
        <f>IF(M2608=0,"",M2608)</f>
        <v/>
      </c>
      <c r="F65" s="763"/>
      <c r="G65" s="762" t="str">
        <f>IF(E2618=0,"",E2618)</f>
        <v/>
      </c>
      <c r="H65" s="803"/>
      <c r="I65" s="598" t="str">
        <f>IF(L2590=0,"",L2590)</f>
        <v/>
      </c>
      <c r="J65" s="381"/>
      <c r="K65" s="381"/>
      <c r="L65" s="381"/>
      <c r="M65" s="382"/>
    </row>
    <row r="66" spans="2:13" ht="15" customHeight="1" x14ac:dyDescent="0.2">
      <c r="B66" s="419" t="s">
        <v>95</v>
      </c>
      <c r="C66" s="760">
        <f>IF(M2652=0,"",M2652)</f>
        <v>1588942.1676134323</v>
      </c>
      <c r="D66" s="761"/>
      <c r="E66" s="758">
        <f>IF(M2644=0,"",M2644)</f>
        <v>330546.95631343219</v>
      </c>
      <c r="F66" s="759"/>
      <c r="G66" s="758">
        <f>IF(E2654=0,"",E2654)</f>
        <v>110182.31877114407</v>
      </c>
      <c r="H66" s="804"/>
      <c r="I66" s="599">
        <f>IF(L2626=0,"",L2626)</f>
        <v>6</v>
      </c>
      <c r="J66" s="494"/>
      <c r="K66" s="494"/>
      <c r="L66" s="494"/>
      <c r="M66" s="495"/>
    </row>
    <row r="67" spans="2:13" ht="15" customHeight="1" x14ac:dyDescent="0.2">
      <c r="B67" s="616" t="s">
        <v>264</v>
      </c>
      <c r="C67" s="742" t="str">
        <f>IF(M2688=0,"",M2688)</f>
        <v/>
      </c>
      <c r="D67" s="778"/>
      <c r="E67" s="742"/>
      <c r="F67" s="792"/>
      <c r="G67" s="767"/>
      <c r="H67" s="769"/>
      <c r="I67" s="312" t="str">
        <f>IF(L2662=0,"",L2662)</f>
        <v/>
      </c>
      <c r="J67" s="767" t="str">
        <f>IF('3. Partner'!J58="","",'3. Partner'!J58)</f>
        <v/>
      </c>
      <c r="K67" s="768"/>
      <c r="L67" s="768"/>
      <c r="M67" s="769"/>
    </row>
    <row r="68" spans="2:13" ht="15" customHeight="1" x14ac:dyDescent="0.2">
      <c r="B68" s="587" t="s">
        <v>265</v>
      </c>
      <c r="C68" s="736" t="str">
        <f>IF(M2740=0,"",M2740)</f>
        <v/>
      </c>
      <c r="D68" s="737"/>
      <c r="E68" s="736"/>
      <c r="F68" s="793"/>
      <c r="G68" s="770"/>
      <c r="H68" s="772"/>
      <c r="I68" s="158" t="str">
        <f>IF(L2714=0,"",L2714)</f>
        <v/>
      </c>
      <c r="J68" s="770" t="str">
        <f>IF('3. Partner'!J59="","",'3. Partner'!J59)</f>
        <v/>
      </c>
      <c r="K68" s="771"/>
      <c r="L68" s="771"/>
      <c r="M68" s="772"/>
    </row>
    <row r="69" spans="2:13" ht="15" customHeight="1" x14ac:dyDescent="0.2">
      <c r="B69" s="586" t="s">
        <v>266</v>
      </c>
      <c r="C69" s="733" t="str">
        <f>IF(M2792=0,"",M2792)</f>
        <v/>
      </c>
      <c r="D69" s="734"/>
      <c r="E69" s="733"/>
      <c r="F69" s="798"/>
      <c r="G69" s="773"/>
      <c r="H69" s="775"/>
      <c r="I69" s="317" t="str">
        <f>IF(L2766=0,"",L2766)</f>
        <v/>
      </c>
      <c r="J69" s="773" t="str">
        <f>IF('3. Partner'!J60="","",'3. Partner'!J60)</f>
        <v/>
      </c>
      <c r="K69" s="774"/>
      <c r="L69" s="774"/>
      <c r="M69" s="775"/>
    </row>
    <row r="70" spans="2:13" ht="15" customHeight="1" x14ac:dyDescent="0.2">
      <c r="B70" s="587" t="s">
        <v>310</v>
      </c>
      <c r="C70" s="736" t="str">
        <f>IF(M2844=0,"",M2844)</f>
        <v/>
      </c>
      <c r="D70" s="737"/>
      <c r="E70" s="736"/>
      <c r="F70" s="793"/>
      <c r="G70" s="770"/>
      <c r="H70" s="772"/>
      <c r="I70" s="158" t="str">
        <f>IF(L2818=0,"",L2818)</f>
        <v/>
      </c>
      <c r="J70" s="770" t="str">
        <f>IF('3. Partner'!J61="","",'3. Partner'!J61)</f>
        <v/>
      </c>
      <c r="K70" s="771"/>
      <c r="L70" s="771"/>
      <c r="M70" s="772"/>
    </row>
    <row r="71" spans="2:13" ht="15" customHeight="1" x14ac:dyDescent="0.2">
      <c r="B71" s="586" t="s">
        <v>268</v>
      </c>
      <c r="C71" s="733" t="str">
        <f>IF(M2896=0,"",M2896)</f>
        <v/>
      </c>
      <c r="D71" s="734"/>
      <c r="E71" s="794"/>
      <c r="F71" s="795"/>
      <c r="G71" s="773"/>
      <c r="H71" s="775"/>
      <c r="I71" s="317" t="str">
        <f>IF(L2870=0,"",L2870)</f>
        <v/>
      </c>
      <c r="J71" s="773" t="str">
        <f>IF('3. Partner'!J62="","",'3. Partner'!J62)</f>
        <v/>
      </c>
      <c r="K71" s="774"/>
      <c r="L71" s="774"/>
      <c r="M71" s="775"/>
    </row>
    <row r="72" spans="2:13" ht="15" customHeight="1" x14ac:dyDescent="0.2">
      <c r="B72" s="587" t="s">
        <v>269</v>
      </c>
      <c r="C72" s="736" t="str">
        <f>IF(M2948=0,"",M2948)</f>
        <v/>
      </c>
      <c r="D72" s="737"/>
      <c r="E72" s="796"/>
      <c r="F72" s="797"/>
      <c r="G72" s="770"/>
      <c r="H72" s="772"/>
      <c r="I72" s="158" t="str">
        <f>IF(L2922=0,"",L2922)</f>
        <v/>
      </c>
      <c r="J72" s="770" t="str">
        <f>IF('3. Partner'!J63="","",'3. Partner'!J63)</f>
        <v/>
      </c>
      <c r="K72" s="771"/>
      <c r="L72" s="771"/>
      <c r="M72" s="772"/>
    </row>
    <row r="73" spans="2:13" ht="15" customHeight="1" x14ac:dyDescent="0.2">
      <c r="B73" s="586" t="s">
        <v>270</v>
      </c>
      <c r="C73" s="733" t="str">
        <f>IF(M3000=0,"",M3000)</f>
        <v/>
      </c>
      <c r="D73" s="734"/>
      <c r="E73" s="794"/>
      <c r="F73" s="795"/>
      <c r="G73" s="773"/>
      <c r="H73" s="775"/>
      <c r="I73" s="317" t="str">
        <f>IF(L2974=0,"",L2974)</f>
        <v/>
      </c>
      <c r="J73" s="773" t="str">
        <f>IF('3. Partner'!J64="","",'3. Partner'!J64)</f>
        <v/>
      </c>
      <c r="K73" s="774"/>
      <c r="L73" s="774"/>
      <c r="M73" s="775"/>
    </row>
    <row r="74" spans="2:13" ht="15" customHeight="1" x14ac:dyDescent="0.2">
      <c r="B74" s="587" t="s">
        <v>271</v>
      </c>
      <c r="C74" s="736" t="str">
        <f>IF(M3052=0,"",M3052)</f>
        <v/>
      </c>
      <c r="D74" s="737"/>
      <c r="E74" s="796"/>
      <c r="F74" s="797"/>
      <c r="G74" s="770"/>
      <c r="H74" s="772"/>
      <c r="I74" s="158" t="str">
        <f>IF(L3026=0,"",L3026)</f>
        <v/>
      </c>
      <c r="J74" s="770" t="str">
        <f>IF('3. Partner'!J65="","",'3. Partner'!J65)</f>
        <v/>
      </c>
      <c r="K74" s="771"/>
      <c r="L74" s="771"/>
      <c r="M74" s="772"/>
    </row>
    <row r="75" spans="2:13" ht="15" customHeight="1" x14ac:dyDescent="0.2">
      <c r="B75" s="586" t="s">
        <v>272</v>
      </c>
      <c r="C75" s="733" t="str">
        <f>IF(M3104=0,"",M3104)</f>
        <v/>
      </c>
      <c r="D75" s="734"/>
      <c r="E75" s="794"/>
      <c r="F75" s="795"/>
      <c r="G75" s="773"/>
      <c r="H75" s="775"/>
      <c r="I75" s="317" t="str">
        <f>IF(L3078=0,"",L3078)</f>
        <v/>
      </c>
      <c r="J75" s="773" t="str">
        <f>IF('3. Partner'!J66="","",'3. Partner'!J66)</f>
        <v/>
      </c>
      <c r="K75" s="774"/>
      <c r="L75" s="774"/>
      <c r="M75" s="775"/>
    </row>
    <row r="76" spans="2:13" ht="15" customHeight="1" x14ac:dyDescent="0.2">
      <c r="B76" s="587" t="s">
        <v>273</v>
      </c>
      <c r="C76" s="736" t="str">
        <f>IF(M3156=0,"",M3156)</f>
        <v/>
      </c>
      <c r="D76" s="737"/>
      <c r="E76" s="796"/>
      <c r="F76" s="797"/>
      <c r="G76" s="770"/>
      <c r="H76" s="772"/>
      <c r="I76" s="158" t="str">
        <f>IF(L3130=0,"",L3130)</f>
        <v/>
      </c>
      <c r="J76" s="770" t="str">
        <f>IF('3. Partner'!J67="","",'3. Partner'!J67)</f>
        <v/>
      </c>
      <c r="K76" s="771"/>
      <c r="L76" s="771"/>
      <c r="M76" s="772"/>
    </row>
    <row r="77" spans="2:13" ht="15" customHeight="1" x14ac:dyDescent="0.2">
      <c r="B77" s="586" t="s">
        <v>274</v>
      </c>
      <c r="C77" s="733" t="str">
        <f>IF(M3208=0,"",M3208)</f>
        <v/>
      </c>
      <c r="D77" s="734"/>
      <c r="E77" s="794"/>
      <c r="F77" s="795"/>
      <c r="G77" s="773"/>
      <c r="H77" s="775"/>
      <c r="I77" s="317" t="str">
        <f>IF(L3182=0,"",L3182)</f>
        <v/>
      </c>
      <c r="J77" s="773" t="str">
        <f>IF('3. Partner'!J68="","",'3. Partner'!J68)</f>
        <v/>
      </c>
      <c r="K77" s="774"/>
      <c r="L77" s="774"/>
      <c r="M77" s="775"/>
    </row>
    <row r="78" spans="2:13" ht="15" customHeight="1" x14ac:dyDescent="0.2">
      <c r="B78" s="587" t="s">
        <v>275</v>
      </c>
      <c r="C78" s="736" t="str">
        <f>IF(M3260=0,"",M3260)</f>
        <v/>
      </c>
      <c r="D78" s="737"/>
      <c r="E78" s="796"/>
      <c r="F78" s="797"/>
      <c r="G78" s="770"/>
      <c r="H78" s="772"/>
      <c r="I78" s="158" t="str">
        <f>IF(L3234=0,"",L3234)</f>
        <v/>
      </c>
      <c r="J78" s="770" t="str">
        <f>IF('3. Partner'!J69="","",'3. Partner'!J69)</f>
        <v/>
      </c>
      <c r="K78" s="771"/>
      <c r="L78" s="771"/>
      <c r="M78" s="772"/>
    </row>
    <row r="79" spans="2:13" ht="15" customHeight="1" x14ac:dyDescent="0.2">
      <c r="B79" s="586" t="s">
        <v>276</v>
      </c>
      <c r="C79" s="733" t="str">
        <f>IF(M3312=0,"",M3312)</f>
        <v/>
      </c>
      <c r="D79" s="734"/>
      <c r="E79" s="794"/>
      <c r="F79" s="795"/>
      <c r="G79" s="773"/>
      <c r="H79" s="775"/>
      <c r="I79" s="317" t="str">
        <f>IF(L3286=0,"",L3286)</f>
        <v/>
      </c>
      <c r="J79" s="773" t="str">
        <f>IF('3. Partner'!J70="","",'3. Partner'!J70)</f>
        <v/>
      </c>
      <c r="K79" s="774"/>
      <c r="L79" s="774"/>
      <c r="M79" s="775"/>
    </row>
    <row r="80" spans="2:13" ht="15" customHeight="1" x14ac:dyDescent="0.2">
      <c r="B80" s="587" t="s">
        <v>277</v>
      </c>
      <c r="C80" s="736" t="str">
        <f>IF(M3364=0,"",M3364)</f>
        <v/>
      </c>
      <c r="D80" s="737"/>
      <c r="E80" s="796"/>
      <c r="F80" s="797"/>
      <c r="G80" s="770"/>
      <c r="H80" s="772"/>
      <c r="I80" s="158" t="str">
        <f>IF(L3338=0,"",L3338)</f>
        <v/>
      </c>
      <c r="J80" s="770" t="str">
        <f>IF('3. Partner'!J71="","",'3. Partner'!J71)</f>
        <v/>
      </c>
      <c r="K80" s="771"/>
      <c r="L80" s="771"/>
      <c r="M80" s="772"/>
    </row>
    <row r="81" spans="2:13" ht="15" customHeight="1" x14ac:dyDescent="0.2">
      <c r="B81" s="586" t="s">
        <v>278</v>
      </c>
      <c r="C81" s="733" t="str">
        <f>IF(M3416=0,"",M3416)</f>
        <v/>
      </c>
      <c r="D81" s="734"/>
      <c r="E81" s="794"/>
      <c r="F81" s="795"/>
      <c r="G81" s="773"/>
      <c r="H81" s="775"/>
      <c r="I81" s="317" t="str">
        <f>IF(L3390=0,"",L3390)</f>
        <v/>
      </c>
      <c r="J81" s="773" t="str">
        <f>IF('3. Partner'!J72="","",'3. Partner'!J72)</f>
        <v/>
      </c>
      <c r="K81" s="774"/>
      <c r="L81" s="774"/>
      <c r="M81" s="775"/>
    </row>
    <row r="82" spans="2:13" ht="15" customHeight="1" x14ac:dyDescent="0.2">
      <c r="B82" s="587" t="s">
        <v>279</v>
      </c>
      <c r="C82" s="736" t="str">
        <f>IF(M3468=0,"",M3468)</f>
        <v/>
      </c>
      <c r="D82" s="737"/>
      <c r="E82" s="796"/>
      <c r="F82" s="797"/>
      <c r="G82" s="770"/>
      <c r="H82" s="772"/>
      <c r="I82" s="158" t="str">
        <f>IF(L3442=0,"",L3442)</f>
        <v/>
      </c>
      <c r="J82" s="770" t="str">
        <f>IF('3. Partner'!J73="","",'3. Partner'!J73)</f>
        <v/>
      </c>
      <c r="K82" s="771"/>
      <c r="L82" s="771"/>
      <c r="M82" s="772"/>
    </row>
    <row r="83" spans="2:13" ht="15" customHeight="1" x14ac:dyDescent="0.2">
      <c r="B83" s="586" t="s">
        <v>280</v>
      </c>
      <c r="C83" s="733" t="str">
        <f>IF(M3520=0,"",M3520)</f>
        <v/>
      </c>
      <c r="D83" s="734"/>
      <c r="E83" s="794"/>
      <c r="F83" s="795"/>
      <c r="G83" s="773"/>
      <c r="H83" s="775"/>
      <c r="I83" s="317" t="str">
        <f>IF(L3494=0,"",L3494)</f>
        <v/>
      </c>
      <c r="J83" s="773" t="str">
        <f>IF('3. Partner'!J74="","",'3. Partner'!J74)</f>
        <v/>
      </c>
      <c r="K83" s="774"/>
      <c r="L83" s="774"/>
      <c r="M83" s="775"/>
    </row>
    <row r="84" spans="2:13" ht="15" customHeight="1" x14ac:dyDescent="0.2">
      <c r="B84" s="587" t="s">
        <v>281</v>
      </c>
      <c r="C84" s="736" t="str">
        <f>IF(M3572=0,"",M3572)</f>
        <v/>
      </c>
      <c r="D84" s="737"/>
      <c r="E84" s="796"/>
      <c r="F84" s="797"/>
      <c r="G84" s="770"/>
      <c r="H84" s="772"/>
      <c r="I84" s="158" t="str">
        <f>IF(L3546=0,"",L3546)</f>
        <v/>
      </c>
      <c r="J84" s="770" t="str">
        <f>IF('3. Partner'!J75="","",'3. Partner'!J75)</f>
        <v/>
      </c>
      <c r="K84" s="771"/>
      <c r="L84" s="771"/>
      <c r="M84" s="772"/>
    </row>
    <row r="85" spans="2:13" ht="15" customHeight="1" x14ac:dyDescent="0.2">
      <c r="B85" s="586" t="s">
        <v>282</v>
      </c>
      <c r="C85" s="733" t="str">
        <f>IF(M3624=0,"",M3624)</f>
        <v/>
      </c>
      <c r="D85" s="734"/>
      <c r="E85" s="794"/>
      <c r="F85" s="795"/>
      <c r="G85" s="773"/>
      <c r="H85" s="775"/>
      <c r="I85" s="317" t="str">
        <f>IF(L3598=0,"",L3598)</f>
        <v/>
      </c>
      <c r="J85" s="773" t="str">
        <f>IF('3. Partner'!J76="","",'3. Partner'!J76)</f>
        <v/>
      </c>
      <c r="K85" s="774"/>
      <c r="L85" s="774"/>
      <c r="M85" s="775"/>
    </row>
    <row r="86" spans="2:13" ht="15" customHeight="1" x14ac:dyDescent="0.2">
      <c r="B86" s="587" t="s">
        <v>283</v>
      </c>
      <c r="C86" s="736" t="str">
        <f>IF(M3676=0,"",M3676)</f>
        <v/>
      </c>
      <c r="D86" s="737"/>
      <c r="E86" s="796"/>
      <c r="F86" s="797"/>
      <c r="G86" s="770"/>
      <c r="H86" s="772"/>
      <c r="I86" s="158" t="str">
        <f>IF(L3650=0,"",L3650)</f>
        <v/>
      </c>
      <c r="J86" s="770" t="str">
        <f>IF('3. Partner'!J77="","",'3. Partner'!J77)</f>
        <v/>
      </c>
      <c r="K86" s="771"/>
      <c r="L86" s="771"/>
      <c r="M86" s="772"/>
    </row>
    <row r="87" spans="2:13" ht="15" customHeight="1" x14ac:dyDescent="0.2">
      <c r="B87" s="586" t="s">
        <v>284</v>
      </c>
      <c r="C87" s="733" t="str">
        <f>IF(M3728=0,"",M3728)</f>
        <v/>
      </c>
      <c r="D87" s="734"/>
      <c r="E87" s="794"/>
      <c r="F87" s="795"/>
      <c r="G87" s="773"/>
      <c r="H87" s="775"/>
      <c r="I87" s="317" t="str">
        <f>IF(L3702=0,"",L3702)</f>
        <v/>
      </c>
      <c r="J87" s="773" t="str">
        <f>IF('3. Partner'!J78="","",'3. Partner'!J78)</f>
        <v/>
      </c>
      <c r="K87" s="774"/>
      <c r="L87" s="774"/>
      <c r="M87" s="775"/>
    </row>
    <row r="88" spans="2:13" ht="15" customHeight="1" x14ac:dyDescent="0.2">
      <c r="B88" s="587" t="s">
        <v>285</v>
      </c>
      <c r="C88" s="736" t="str">
        <f>IF(M3780=0,"",M3780)</f>
        <v/>
      </c>
      <c r="D88" s="737"/>
      <c r="E88" s="796"/>
      <c r="F88" s="797"/>
      <c r="G88" s="770"/>
      <c r="H88" s="772"/>
      <c r="I88" s="158" t="str">
        <f>IF(L3754=0,"",L3754)</f>
        <v/>
      </c>
      <c r="J88" s="770" t="str">
        <f>IF('3. Partner'!J79="","",'3. Partner'!J79)</f>
        <v/>
      </c>
      <c r="K88" s="771"/>
      <c r="L88" s="771"/>
      <c r="M88" s="772"/>
    </row>
    <row r="89" spans="2:13" ht="15" customHeight="1" x14ac:dyDescent="0.2">
      <c r="B89" s="586" t="s">
        <v>286</v>
      </c>
      <c r="C89" s="733" t="str">
        <f>IF(M3832=0,"",M3832)</f>
        <v/>
      </c>
      <c r="D89" s="734"/>
      <c r="E89" s="794"/>
      <c r="F89" s="795"/>
      <c r="G89" s="773"/>
      <c r="H89" s="775"/>
      <c r="I89" s="317" t="str">
        <f>IF(L3806=0,"",L3806)</f>
        <v/>
      </c>
      <c r="J89" s="773" t="str">
        <f>IF('3. Partner'!J80="","",'3. Partner'!J80)</f>
        <v/>
      </c>
      <c r="K89" s="774"/>
      <c r="L89" s="774"/>
      <c r="M89" s="775"/>
    </row>
    <row r="90" spans="2:13" ht="15" customHeight="1" x14ac:dyDescent="0.2">
      <c r="B90" s="587" t="s">
        <v>287</v>
      </c>
      <c r="C90" s="736" t="str">
        <f>IF(M3884=0,"",M3884)</f>
        <v/>
      </c>
      <c r="D90" s="737"/>
      <c r="E90" s="796"/>
      <c r="F90" s="797"/>
      <c r="G90" s="770"/>
      <c r="H90" s="772"/>
      <c r="I90" s="158" t="str">
        <f>IF(L3858=0,"",L3858)</f>
        <v/>
      </c>
      <c r="J90" s="770" t="str">
        <f>IF('3. Partner'!J81="","",'3. Partner'!J81)</f>
        <v/>
      </c>
      <c r="K90" s="771"/>
      <c r="L90" s="771"/>
      <c r="M90" s="772"/>
    </row>
    <row r="91" spans="2:13" ht="15" customHeight="1" x14ac:dyDescent="0.2">
      <c r="B91" s="586" t="s">
        <v>288</v>
      </c>
      <c r="C91" s="733" t="str">
        <f>IF(M3936=0,"",M3936)</f>
        <v/>
      </c>
      <c r="D91" s="734"/>
      <c r="E91" s="794"/>
      <c r="F91" s="795"/>
      <c r="G91" s="773"/>
      <c r="H91" s="775"/>
      <c r="I91" s="317" t="str">
        <f>IF(L3910=0,"",L3910)</f>
        <v/>
      </c>
      <c r="J91" s="773" t="str">
        <f>IF('3. Partner'!J82="","",'3. Partner'!J82)</f>
        <v/>
      </c>
      <c r="K91" s="774"/>
      <c r="L91" s="774"/>
      <c r="M91" s="775"/>
    </row>
    <row r="92" spans="2:13" ht="15" customHeight="1" x14ac:dyDescent="0.2">
      <c r="B92" s="587" t="s">
        <v>289</v>
      </c>
      <c r="C92" s="736" t="str">
        <f>IF(M3988=0,"",M3988)</f>
        <v/>
      </c>
      <c r="D92" s="737"/>
      <c r="E92" s="796"/>
      <c r="F92" s="797"/>
      <c r="G92" s="770"/>
      <c r="H92" s="772"/>
      <c r="I92" s="158" t="str">
        <f>IF(L3962=0,"",L3962)</f>
        <v/>
      </c>
      <c r="J92" s="770" t="str">
        <f>IF('3. Partner'!J83="","",'3. Partner'!J83)</f>
        <v/>
      </c>
      <c r="K92" s="771"/>
      <c r="L92" s="771"/>
      <c r="M92" s="772"/>
    </row>
    <row r="93" spans="2:13" ht="15" customHeight="1" x14ac:dyDescent="0.2">
      <c r="B93" s="586" t="s">
        <v>290</v>
      </c>
      <c r="C93" s="733" t="str">
        <f>IF(M4040=0,"",M4040)</f>
        <v/>
      </c>
      <c r="D93" s="734"/>
      <c r="E93" s="794"/>
      <c r="F93" s="795"/>
      <c r="G93" s="773"/>
      <c r="H93" s="775"/>
      <c r="I93" s="317" t="str">
        <f>IF(L4014=0,"",L4014)</f>
        <v/>
      </c>
      <c r="J93" s="773" t="str">
        <f>IF('3. Partner'!J84="","",'3. Partner'!J84)</f>
        <v/>
      </c>
      <c r="K93" s="774"/>
      <c r="L93" s="774"/>
      <c r="M93" s="775"/>
    </row>
    <row r="94" spans="2:13" ht="15" customHeight="1" x14ac:dyDescent="0.2">
      <c r="B94" s="587" t="s">
        <v>291</v>
      </c>
      <c r="C94" s="736" t="str">
        <f>IF(M4092=0,"",M4092)</f>
        <v/>
      </c>
      <c r="D94" s="737"/>
      <c r="E94" s="796"/>
      <c r="F94" s="797"/>
      <c r="G94" s="770"/>
      <c r="H94" s="772"/>
      <c r="I94" s="158" t="str">
        <f>IF(L4066=0,"",L4066)</f>
        <v/>
      </c>
      <c r="J94" s="770" t="str">
        <f>IF('3. Partner'!J85="","",'3. Partner'!J85)</f>
        <v/>
      </c>
      <c r="K94" s="771"/>
      <c r="L94" s="771"/>
      <c r="M94" s="772"/>
    </row>
    <row r="95" spans="2:13" ht="15" customHeight="1" x14ac:dyDescent="0.2">
      <c r="B95" s="586" t="s">
        <v>292</v>
      </c>
      <c r="C95" s="733" t="str">
        <f>IF(M4144=0,"",M4144)</f>
        <v/>
      </c>
      <c r="D95" s="734"/>
      <c r="E95" s="794"/>
      <c r="F95" s="795"/>
      <c r="G95" s="773"/>
      <c r="H95" s="775"/>
      <c r="I95" s="317" t="str">
        <f>IF(L4118=0,"",L4118)</f>
        <v/>
      </c>
      <c r="J95" s="773" t="str">
        <f>IF('3. Partner'!J86="","",'3. Partner'!J86)</f>
        <v/>
      </c>
      <c r="K95" s="774"/>
      <c r="L95" s="774"/>
      <c r="M95" s="775"/>
    </row>
    <row r="96" spans="2:13" ht="15" customHeight="1" x14ac:dyDescent="0.2">
      <c r="B96" s="615" t="s">
        <v>293</v>
      </c>
      <c r="C96" s="736" t="str">
        <f>IF(M4196=0,"",M4196)</f>
        <v/>
      </c>
      <c r="D96" s="737"/>
      <c r="E96" s="799"/>
      <c r="F96" s="800"/>
      <c r="G96" s="779"/>
      <c r="H96" s="781"/>
      <c r="I96" s="596" t="str">
        <f>IF(L4170=0,"",L4170)</f>
        <v/>
      </c>
      <c r="J96" s="779" t="str">
        <f>IF('3. Partner'!J87="","",'3. Partner'!J87)</f>
        <v/>
      </c>
      <c r="K96" s="780"/>
      <c r="L96" s="780"/>
      <c r="M96" s="781"/>
    </row>
    <row r="97" spans="2:15" ht="12.95" customHeight="1" x14ac:dyDescent="0.2">
      <c r="B97" s="418" t="s">
        <v>211</v>
      </c>
      <c r="C97" s="762" t="str">
        <f>IF(M4248=0,"",M4248)</f>
        <v/>
      </c>
      <c r="D97" s="763"/>
      <c r="E97" s="805"/>
      <c r="F97" s="699"/>
      <c r="G97" s="805"/>
      <c r="H97" s="699"/>
      <c r="I97" s="598" t="str">
        <f>IF(L4222=0,"",L4222)</f>
        <v/>
      </c>
    </row>
    <row r="98" spans="2:15" ht="12.95" customHeight="1" x14ac:dyDescent="0.2">
      <c r="B98" s="564" t="s">
        <v>237</v>
      </c>
      <c r="C98" s="758">
        <f>IF(M4282=0,"",M4282)</f>
        <v>1588942.1676134323</v>
      </c>
      <c r="D98" s="759"/>
      <c r="E98" s="805"/>
      <c r="F98" s="699"/>
      <c r="G98" s="805"/>
      <c r="H98" s="699"/>
      <c r="I98" s="599">
        <f>IF(L4256=0,"",L4256)</f>
        <v>6</v>
      </c>
    </row>
    <row r="99" spans="2:15" ht="12" customHeight="1" x14ac:dyDescent="0.2"/>
    <row r="100" spans="2:15" s="3" customFormat="1" ht="12.75" customHeight="1" x14ac:dyDescent="0.2">
      <c r="B100" s="140" t="s">
        <v>165</v>
      </c>
      <c r="C100" s="141" t="str">
        <f>'2. Grunddata'!C$7</f>
        <v>Hitta den oförklariga faktorn i matrix</v>
      </c>
      <c r="D100" s="64"/>
      <c r="E100" s="64"/>
      <c r="F100" s="64"/>
      <c r="G100" s="64"/>
      <c r="H100" s="64"/>
      <c r="I100" s="64"/>
      <c r="J100" s="64"/>
      <c r="K100" s="64"/>
      <c r="L100" s="64"/>
      <c r="M100" s="64"/>
    </row>
    <row r="101" spans="2:15" s="3" customFormat="1" ht="12.75" x14ac:dyDescent="0.2">
      <c r="B101" s="140" t="s">
        <v>122</v>
      </c>
      <c r="C101" s="141" t="str">
        <f>IF('2. Grunddata'!$C$6="ANSÖKAN","ANSÖKAN",(IF('2. Grunddata'!$C$6="KONTRAKT","KONTRAKT","")))</f>
        <v>ANSÖKAN</v>
      </c>
      <c r="D101" s="64"/>
      <c r="E101" s="64"/>
      <c r="F101" s="64"/>
      <c r="G101" s="64"/>
      <c r="H101" s="64"/>
      <c r="I101" s="64"/>
      <c r="J101" s="64"/>
      <c r="K101" s="64"/>
      <c r="L101" s="64"/>
      <c r="M101" s="64"/>
    </row>
    <row r="102" spans="2:15" s="3" customFormat="1" ht="12.75" x14ac:dyDescent="0.2">
      <c r="B102" s="62" t="s">
        <v>254</v>
      </c>
      <c r="C102" s="141" t="str">
        <f>'2. Grunddata'!C$8</f>
        <v>Stina</v>
      </c>
      <c r="D102" s="64"/>
      <c r="E102" s="64"/>
      <c r="F102" s="64"/>
      <c r="I102" s="120"/>
      <c r="J102" s="120"/>
      <c r="K102" s="120"/>
      <c r="L102" s="120"/>
      <c r="M102" s="120"/>
    </row>
    <row r="103" spans="2:15" s="3" customFormat="1" ht="12.75" x14ac:dyDescent="0.2">
      <c r="B103" s="140" t="s">
        <v>156</v>
      </c>
      <c r="C103" s="64" t="str">
        <f>'2. Grunddata'!C$17</f>
        <v>SEK</v>
      </c>
      <c r="D103" s="64"/>
      <c r="E103" s="64"/>
      <c r="F103" s="64"/>
      <c r="I103" s="120"/>
      <c r="J103" s="120"/>
      <c r="K103" s="120"/>
      <c r="L103" s="120"/>
      <c r="M103" s="120"/>
    </row>
    <row r="104" spans="2:15" s="3" customFormat="1" ht="12.75" x14ac:dyDescent="0.2">
      <c r="B104" s="140"/>
      <c r="C104" s="143" t="s">
        <v>137</v>
      </c>
      <c r="D104" s="64"/>
      <c r="E104" s="64"/>
      <c r="F104" s="64"/>
      <c r="I104" s="120"/>
      <c r="J104" s="120"/>
      <c r="K104" s="120"/>
      <c r="L104" s="499" t="s">
        <v>315</v>
      </c>
      <c r="M104" s="120"/>
    </row>
    <row r="105" spans="2:15" ht="12.75" customHeight="1" x14ac:dyDescent="0.2">
      <c r="L105" s="349" t="s">
        <v>316</v>
      </c>
    </row>
    <row r="106" spans="2:15" s="3" customFormat="1" ht="15" x14ac:dyDescent="0.25">
      <c r="B106" s="369" t="s">
        <v>38</v>
      </c>
      <c r="C106" s="369" t="str">
        <f>B16</f>
        <v>Biosystem och teknologi</v>
      </c>
      <c r="E106" s="64"/>
      <c r="G106" s="64"/>
      <c r="H106" s="64"/>
      <c r="I106" s="64"/>
      <c r="J106" s="64"/>
      <c r="K106" s="64"/>
      <c r="L106" s="625">
        <f>SUMIF('5. Lön'!$B$25:$B$151,$C106,'5. Lön'!AE$25:AE$151)</f>
        <v>0</v>
      </c>
      <c r="M106" s="383" t="s">
        <v>208</v>
      </c>
    </row>
    <row r="107" spans="2:15" s="3" customFormat="1" ht="6" customHeight="1" x14ac:dyDescent="0.2">
      <c r="B107" s="85"/>
      <c r="C107" s="64"/>
      <c r="D107" s="64"/>
      <c r="E107" s="64"/>
      <c r="F107" s="64"/>
      <c r="G107" s="64"/>
      <c r="H107" s="64"/>
      <c r="I107" s="64"/>
      <c r="J107" s="64"/>
      <c r="K107" s="64"/>
      <c r="L107" s="64"/>
      <c r="M107" s="64"/>
    </row>
    <row r="108" spans="2:15" s="3" customFormat="1" ht="12.75" x14ac:dyDescent="0.2">
      <c r="B108" s="309" t="str">
        <f>IF('2. Grunddata'!C$6="KONTRAKT","Kostnader täckta av finansiär","Kostnader förväntade att täckas av finansiär")</f>
        <v>Kostnader förväntade att täckas av finansiär</v>
      </c>
      <c r="C108" s="310">
        <f>'5. Lön'!G$23</f>
        <v>2022</v>
      </c>
      <c r="D108" s="310">
        <f>'5. Lön'!H$23</f>
        <v>2023</v>
      </c>
      <c r="E108" s="310">
        <f>'5. Lön'!I$23</f>
        <v>2024</v>
      </c>
      <c r="F108" s="310" t="str">
        <f>'5. Lön'!J$23</f>
        <v/>
      </c>
      <c r="G108" s="310" t="str">
        <f>'5. Lön'!K$23</f>
        <v/>
      </c>
      <c r="H108" s="310" t="str">
        <f>'5. Lön'!L$23</f>
        <v/>
      </c>
      <c r="I108" s="310" t="str">
        <f>'5. Lön'!M$23</f>
        <v/>
      </c>
      <c r="J108" s="310" t="str">
        <f>'5. Lön'!N$23</f>
        <v/>
      </c>
      <c r="K108" s="310" t="str">
        <f>'5. Lön'!O$23</f>
        <v/>
      </c>
      <c r="L108" s="310" t="str">
        <f>'5. Lön'!P$23</f>
        <v/>
      </c>
      <c r="M108" s="311" t="s">
        <v>2</v>
      </c>
    </row>
    <row r="109" spans="2:15" s="3" customFormat="1" ht="12.75" customHeight="1" x14ac:dyDescent="0.2">
      <c r="B109" s="312" t="s">
        <v>203</v>
      </c>
      <c r="C109" s="313">
        <f>IF('2. Grunddata'!$C$16&gt;0,SUMIF('5. Lön'!$B$25:$B$151,$C106,'5. Lön'!DM$25:DM$151),SUMIF('5. Lön'!$B$25:$B$151,$C106,'5. Lön'!AS$25:AS$151))</f>
        <v>0</v>
      </c>
      <c r="D109" s="313">
        <f>IF('2. Grunddata'!$C$16&gt;0,SUMIF('5. Lön'!$B$25:$B$151,$C106,'5. Lön'!DN$25:DN$151),SUMIF('5. Lön'!$B$25:$B$151,$C106,'5. Lön'!AT$25:AT$151))</f>
        <v>0</v>
      </c>
      <c r="E109" s="313">
        <f>IF('2. Grunddata'!$C$16&gt;0,SUMIF('5. Lön'!$B$25:$B$151,$C106,'5. Lön'!DO$25:DO$151),SUMIF('5. Lön'!$B$25:$B$151,$C106,'5. Lön'!AU$25:AU$151))</f>
        <v>0</v>
      </c>
      <c r="F109" s="313">
        <f>IF('2. Grunddata'!$C$16&gt;0,SUMIF('5. Lön'!$B$25:$B$151,$C106,'5. Lön'!DP$25:DP$151),SUMIF('5. Lön'!$B$25:$B$151,$C106,'5. Lön'!AV$25:AV$151))</f>
        <v>0</v>
      </c>
      <c r="G109" s="313">
        <f>IF('2. Grunddata'!$C$16&gt;0,SUMIF('5. Lön'!$B$25:$B$151,$C106,'5. Lön'!DQ$25:DQ$151),SUMIF('5. Lön'!$B$25:$B$151,$C106,'5. Lön'!AW$25:AW$151))</f>
        <v>0</v>
      </c>
      <c r="H109" s="313">
        <f>IF('2. Grunddata'!$C$16&gt;0,SUMIF('5. Lön'!$B$25:$B$151,$C106,'5. Lön'!DR$25:DR$151),SUMIF('5. Lön'!$B$25:$B$151,$C106,'5. Lön'!AX$25:AX$151))</f>
        <v>0</v>
      </c>
      <c r="I109" s="313">
        <f>IF('2. Grunddata'!$C$16&gt;0,SUMIF('5. Lön'!$B$25:$B$151,$C106,'5. Lön'!DS$25:DS$151),SUMIF('5. Lön'!$B$25:$B$151,$C106,'5. Lön'!AY$25:AY$151))</f>
        <v>0</v>
      </c>
      <c r="J109" s="313">
        <f>IF('2. Grunddata'!$C$16&gt;0,SUMIF('5. Lön'!$B$25:$B$151,$C106,'5. Lön'!DT$25:DT$151),SUMIF('5. Lön'!$B$25:$B$151,$C106,'5. Lön'!AZ$25:AZ$151))</f>
        <v>0</v>
      </c>
      <c r="K109" s="313">
        <f>IF('2. Grunddata'!$C$16&gt;0,SUMIF('5. Lön'!$B$25:$B$151,$C106,'5. Lön'!DU$25:DU$151),SUMIF('5. Lön'!$B$25:$B$151,$C106,'5. Lön'!BA$25:BA$151))</f>
        <v>0</v>
      </c>
      <c r="L109" s="313">
        <f>IF('2. Grunddata'!$C$16&gt;0,SUMIF('5. Lön'!$B$25:$B$151,$C106,'5. Lön'!DV$25:DV$151),SUMIF('5. Lön'!$B$25:$B$151,$C106,'5. Lön'!BB$25:BB$151))</f>
        <v>0</v>
      </c>
      <c r="M109" s="314">
        <f t="shared" ref="M109:M114" si="0">SUM(C109:L109)</f>
        <v>0</v>
      </c>
      <c r="O109" s="4"/>
    </row>
    <row r="110" spans="2:15" s="3" customFormat="1" ht="12.75" customHeight="1" x14ac:dyDescent="0.2">
      <c r="B110" s="158" t="s">
        <v>202</v>
      </c>
      <c r="C110" s="315">
        <f>SUMIF('6. Drift'!$B$18:$B$101,$C106,'6. Drift'!V$18:V$101)</f>
        <v>0</v>
      </c>
      <c r="D110" s="315">
        <f>SUMIF('6. Drift'!$B$18:$B$101,$C106,'6. Drift'!W$18:W$101)</f>
        <v>0</v>
      </c>
      <c r="E110" s="315">
        <f>SUMIF('6. Drift'!$B$18:$B$101,$C106,'6. Drift'!X$18:X$101)</f>
        <v>0</v>
      </c>
      <c r="F110" s="315">
        <f>SUMIF('6. Drift'!$B$18:$B$101,$C106,'6. Drift'!Y$18:Y$101)</f>
        <v>0</v>
      </c>
      <c r="G110" s="315">
        <f>SUMIF('6. Drift'!$B$18:$B$101,$C106,'6. Drift'!Z$18:Z$101)</f>
        <v>0</v>
      </c>
      <c r="H110" s="315">
        <f>SUMIF('6. Drift'!$B$18:$B$101,$C106,'6. Drift'!AA$18:AA$101)</f>
        <v>0</v>
      </c>
      <c r="I110" s="315">
        <f>SUMIF('6. Drift'!$B$18:$B$101,$C106,'6. Drift'!AB$18:AB$101)</f>
        <v>0</v>
      </c>
      <c r="J110" s="315">
        <f>SUMIF('6. Drift'!$B$18:$B$101,$C106,'6. Drift'!AC$18:AC$101)</f>
        <v>0</v>
      </c>
      <c r="K110" s="315">
        <f>SUMIF('6. Drift'!$B$18:$B$101,$C106,'6. Drift'!AD$18:AD$101)</f>
        <v>0</v>
      </c>
      <c r="L110" s="315">
        <f>SUMIF('6. Drift'!$B$18:$B$101,$C106,'6. Drift'!AE$18:AE$101)</f>
        <v>0</v>
      </c>
      <c r="M110" s="316">
        <f t="shared" si="0"/>
        <v>0</v>
      </c>
    </row>
    <row r="111" spans="2:15" s="3" customFormat="1" ht="12.75" x14ac:dyDescent="0.2">
      <c r="B111" s="317" t="s">
        <v>30</v>
      </c>
      <c r="C111" s="318">
        <f>SUMIF('7. Utrustning'!$B$17:$B$49,$C106,'7. Utrustning'!W$17:W$49)</f>
        <v>0</v>
      </c>
      <c r="D111" s="318">
        <f>SUMIF('7. Utrustning'!$B$17:$B$49,$C106,'7. Utrustning'!X$17:X$49)</f>
        <v>0</v>
      </c>
      <c r="E111" s="318">
        <f>SUMIF('7. Utrustning'!$B$17:$B$49,$C106,'7. Utrustning'!Y$17:Y$49)</f>
        <v>0</v>
      </c>
      <c r="F111" s="318">
        <f>SUMIF('7. Utrustning'!$B$17:$B$49,$C106,'7. Utrustning'!Z$17:Z$49)</f>
        <v>0</v>
      </c>
      <c r="G111" s="318">
        <f>SUMIF('7. Utrustning'!$B$17:$B$49,$C106,'7. Utrustning'!AA$17:AA$49)</f>
        <v>0</v>
      </c>
      <c r="H111" s="318">
        <f>SUMIF('7. Utrustning'!$B$17:$B$49,$C106,'7. Utrustning'!AB$17:AB$49)</f>
        <v>0</v>
      </c>
      <c r="I111" s="318">
        <f>SUMIF('7. Utrustning'!$B$17:$B$49,$C106,'7. Utrustning'!AC$17:AC$49)</f>
        <v>0</v>
      </c>
      <c r="J111" s="318">
        <f>SUMIF('7. Utrustning'!$B$17:$B$49,$C106,'7. Utrustning'!AD$17:AD$49)</f>
        <v>0</v>
      </c>
      <c r="K111" s="318">
        <f>SUMIF('7. Utrustning'!$B$17:$B$49,$C106,'7. Utrustning'!AE$17:AE$49)</f>
        <v>0</v>
      </c>
      <c r="L111" s="318">
        <f>SUMIF('7. Utrustning'!$B$17:$B$49,$C106,'7. Utrustning'!AF$17:AF$49)</f>
        <v>0</v>
      </c>
      <c r="M111" s="319">
        <f t="shared" si="0"/>
        <v>0</v>
      </c>
    </row>
    <row r="112" spans="2:15" s="3" customFormat="1" ht="12.75" x14ac:dyDescent="0.2">
      <c r="B112" s="320" t="str">
        <f>IF('2. Grunddata'!C$13="NEJ","Lokal accepterad som direkt kostnad av finansiär","Lokal")</f>
        <v>Lokal accepterad som direkt kostnad av finansiär</v>
      </c>
      <c r="C112" s="315">
        <f>IF('2. Grunddata'!$C$13="NEJ",SUMIF('8. Lokal'!$B$18:$B$50,$C106,'8. Lokal'!T$18:T$50),SUMIF('5. Lön'!$B$25:$B$151,$C106,'5. Lön'!CO$25:CO$151)+SUMIF('6. Drift'!$B$18:$B$101,$C106,'6. Drift'!BR$18:BR$101)+SUMIF('8. Lokal'!$B$18:$B$50,$C106,'8. Lokal'!T$18:T$50))</f>
        <v>0</v>
      </c>
      <c r="D112" s="315">
        <f>IF('2. Grunddata'!$C$13="NEJ",SUMIF('8. Lokal'!$B$18:$B$50,$C106,'8. Lokal'!U$18:U$50),SUMIF('5. Lön'!$B$25:$B$151,$C106,'5. Lön'!CP$25:CP$151)+SUMIF('6. Drift'!$B$18:$B$101,$C106,'6. Drift'!BS$18:BS$101)+SUMIF('8. Lokal'!$B$18:$B$50,$C106,'8. Lokal'!U$18:U$50))</f>
        <v>0</v>
      </c>
      <c r="E112" s="315">
        <f>IF('2. Grunddata'!$C$13="NEJ",SUMIF('8. Lokal'!$B$18:$B$50,$C106,'8. Lokal'!V$18:V$50),SUMIF('5. Lön'!$B$25:$B$151,$C106,'5. Lön'!CQ$25:CQ$151)+SUMIF('6. Drift'!$B$18:$B$101,$C106,'6. Drift'!BT$18:BT$101)+SUMIF('8. Lokal'!$B$18:$B$50,$C106,'8. Lokal'!V$18:V$50))</f>
        <v>0</v>
      </c>
      <c r="F112" s="315">
        <f>IF('2. Grunddata'!$C$13="NEJ",SUMIF('8. Lokal'!$B$18:$B$50,$C106,'8. Lokal'!W$18:W$50),SUMIF('5. Lön'!$B$25:$B$151,$C106,'5. Lön'!CR$25:CR$151)+SUMIF('6. Drift'!$B$18:$B$101,$C106,'6. Drift'!BU$18:BU$101)+SUMIF('8. Lokal'!$B$18:$B$50,$C106,'8. Lokal'!W$18:W$50))</f>
        <v>0</v>
      </c>
      <c r="G112" s="315">
        <f>IF('2. Grunddata'!$C$13="NEJ",SUMIF('8. Lokal'!$B$18:$B$50,$C106,'8. Lokal'!X$18:X$50),SUMIF('5. Lön'!$B$25:$B$151,$C106,'5. Lön'!CS$25:CS$151)+SUMIF('6. Drift'!$B$18:$B$101,$C106,'6. Drift'!BV$18:BV$101)+SUMIF('8. Lokal'!$B$18:$B$50,$C106,'8. Lokal'!X$18:X$50))</f>
        <v>0</v>
      </c>
      <c r="H112" s="315">
        <f>IF('2. Grunddata'!$C$13="NEJ",SUMIF('8. Lokal'!$B$18:$B$50,$C106,'8. Lokal'!Y$18:Y$50),SUMIF('5. Lön'!$B$25:$B$151,$C106,'5. Lön'!CT$25:CT$151)+SUMIF('6. Drift'!$B$18:$B$101,$C106,'6. Drift'!BW$18:BW$101)+SUMIF('8. Lokal'!$B$18:$B$50,$C106,'8. Lokal'!Y$18:Y$50))</f>
        <v>0</v>
      </c>
      <c r="I112" s="315">
        <f>IF('2. Grunddata'!$C$13="NEJ",SUMIF('8. Lokal'!$B$18:$B$50,$C106,'8. Lokal'!Z$18:Z$50),SUMIF('5. Lön'!$B$25:$B$151,$C106,'5. Lön'!CU$25:CU$151)+SUMIF('6. Drift'!$B$18:$B$101,$C106,'6. Drift'!BX$18:BX$101)+SUMIF('8. Lokal'!$B$18:$B$50,$C106,'8. Lokal'!Z$18:Z$50))</f>
        <v>0</v>
      </c>
      <c r="J112" s="315">
        <f>IF('2. Grunddata'!$C$13="NEJ",SUMIF('8. Lokal'!$B$18:$B$50,$C106,'8. Lokal'!AA$18:AA$50),SUMIF('5. Lön'!$B$25:$B$151,$C106,'5. Lön'!CV$25:CV$151)+SUMIF('6. Drift'!$B$18:$B$101,$C106,'6. Drift'!BY$18:BY$101)+SUMIF('8. Lokal'!$B$18:$B$50,$C106,'8. Lokal'!AA$18:AA$50))</f>
        <v>0</v>
      </c>
      <c r="K112" s="315">
        <f>IF('2. Grunddata'!$C$13="NEJ",SUMIF('8. Lokal'!$B$18:$B$50,$C106,'8. Lokal'!AB$18:AB$50),SUMIF('5. Lön'!$B$25:$B$151,$C106,'5. Lön'!CW$25:CW$151)+SUMIF('6. Drift'!$B$18:$B$101,$C106,'6. Drift'!BZ$18:BZ$101)+SUMIF('8. Lokal'!$B$18:$B$50,$C106,'8. Lokal'!AB$18:AB$50))</f>
        <v>0</v>
      </c>
      <c r="L112" s="315">
        <f>IF('2. Grunddata'!$C$13="NEJ",SUMIF('8. Lokal'!$B$18:$B$50,$C106,'8. Lokal'!AC$18:AC$50),SUMIF('5. Lön'!$B$25:$B$151,$C106,'5. Lön'!CX$25:CX$151)+SUMIF('6. Drift'!$B$18:$B$101,$C106,'6. Drift'!CA$18:CA$101)+SUMIF('8. Lokal'!$B$18:$B$50,$C106,'8. Lokal'!AC$18:AC$50))</f>
        <v>0</v>
      </c>
      <c r="M112" s="316">
        <f t="shared" si="0"/>
        <v>0</v>
      </c>
    </row>
    <row r="113" spans="2:15" s="3" customFormat="1" ht="12.75" x14ac:dyDescent="0.2">
      <c r="B113" s="321" t="str">
        <f>IF('2. Grunddata'!C$13="NEJ","Indirekt och lokalpåslag accepterade som OH av finansiär","Indirekta")</f>
        <v>Indirekt och lokalpåslag accepterade som OH av finansiär</v>
      </c>
      <c r="C113" s="293">
        <f>IF('2. Grunddata'!$C$13="NEJ",SUMIF('5. Lön'!$B$25:$B$151,$C106,'5. Lön'!DY$25:DY$151)+SUMIF('6. Drift'!$B$18:$B$101,$C106,'6. Drift'!CP$18:CP$101)+SUMIF('7. Utrustning'!$B$17:$B$49,$C106,'7. Utrustning'!AU$17:AU$49)+SUMIF('8. Lokal'!$B$18:$B$50,$C106,'8. Lokal'!AR$18:AR$50),SUMIF('5. Lön'!$B$25:$B$151,$C106,'5. Lön'!BQ$25:BQ$151)+SUMIF('6. Drift'!$B$18:$B$101,$C106,'6. Drift'!AT$18:AT$101))</f>
        <v>0</v>
      </c>
      <c r="D113" s="293">
        <f>IF('2. Grunddata'!$C$13="NEJ",SUMIF('5. Lön'!$B$25:$B$151,$C106,'5. Lön'!DZ$25:DZ$151)+SUMIF('6. Drift'!$B$18:$B$101,$C106,'6. Drift'!CQ$18:CQ$101)+SUMIF('7. Utrustning'!$B$17:$B$49,$C106,'7. Utrustning'!AV$17:AV$49)+SUMIF('8. Lokal'!$B$18:$B$50,$C106,'8. Lokal'!AS$18:AS$50),SUMIF('5. Lön'!$B$25:$B$151,$C106,'5. Lön'!BR$25:BR$151)+SUMIF('6. Drift'!$B$18:$B$101,$C106,'6. Drift'!AU$18:AU$101))</f>
        <v>0</v>
      </c>
      <c r="E113" s="293">
        <f>IF('2. Grunddata'!$C$13="NEJ",SUMIF('5. Lön'!$B$25:$B$151,$C106,'5. Lön'!EA$25:EA$151)+SUMIF('6. Drift'!$B$18:$B$101,$C106,'6. Drift'!CR$18:CR$101)+SUMIF('7. Utrustning'!$B$17:$B$49,$C106,'7. Utrustning'!AW$17:AW$49)+SUMIF('8. Lokal'!$B$18:$B$50,$C106,'8. Lokal'!AT$18:AT$50),SUMIF('5. Lön'!$B$25:$B$151,$C106,'5. Lön'!BS$25:BS$151)+SUMIF('6. Drift'!$B$18:$B$101,$C106,'6. Drift'!AV$18:AV$101))</f>
        <v>0</v>
      </c>
      <c r="F113" s="293">
        <f>IF('2. Grunddata'!$C$13="NEJ",SUMIF('5. Lön'!$B$25:$B$151,$C106,'5. Lön'!EB$25:EB$151)+SUMIF('6. Drift'!$B$18:$B$101,$C106,'6. Drift'!CS$18:CS$101)+SUMIF('7. Utrustning'!$B$17:$B$49,$C106,'7. Utrustning'!AX$17:AX$49)+SUMIF('8. Lokal'!$B$18:$B$50,$C106,'8. Lokal'!AU$18:AU$50),SUMIF('5. Lön'!$B$25:$B$151,$C106,'5. Lön'!BT$25:BT$151)+SUMIF('6. Drift'!$B$18:$B$101,$C106,'6. Drift'!AW$18:AW$101))</f>
        <v>0</v>
      </c>
      <c r="G113" s="293">
        <f>IF('2. Grunddata'!$C$13="NEJ",SUMIF('5. Lön'!$B$25:$B$151,$C106,'5. Lön'!EC$25:EC$151)+SUMIF('6. Drift'!$B$18:$B$101,$C106,'6. Drift'!CT$18:CT$101)+SUMIF('7. Utrustning'!$B$17:$B$49,$C106,'7. Utrustning'!AY$17:AY$49)+SUMIF('8. Lokal'!$B$18:$B$50,$C106,'8. Lokal'!AV$18:AV$50),SUMIF('5. Lön'!$B$25:$B$151,$C106,'5. Lön'!BU$25:BU$151)+SUMIF('6. Drift'!$B$18:$B$101,$C106,'6. Drift'!AX$18:AX$101))</f>
        <v>0</v>
      </c>
      <c r="H113" s="293">
        <f>IF('2. Grunddata'!$C$13="NEJ",SUMIF('5. Lön'!$B$25:$B$151,$C106,'5. Lön'!ED$25:ED$151)+SUMIF('6. Drift'!$B$18:$B$101,$C106,'6. Drift'!CU$18:CU$101)+SUMIF('7. Utrustning'!$B$17:$B$49,$C106,'7. Utrustning'!AZ$17:AZ$49)+SUMIF('8. Lokal'!$B$18:$B$50,$C106,'8. Lokal'!AW$18:AW$50),SUMIF('5. Lön'!$B$25:$B$151,$C106,'5. Lön'!BV$25:BV$151)+SUMIF('6. Drift'!$B$18:$B$101,$C106,'6. Drift'!AY$18:AY$101))</f>
        <v>0</v>
      </c>
      <c r="I113" s="293">
        <f>IF('2. Grunddata'!$C$13="NEJ",SUMIF('5. Lön'!$B$25:$B$151,$C106,'5. Lön'!EE$25:EE$151)+SUMIF('6. Drift'!$B$18:$B$101,$C106,'6. Drift'!CV$18:CV$101)+SUMIF('7. Utrustning'!$B$17:$B$49,$C106,'7. Utrustning'!BA$17:BA$49)+SUMIF('8. Lokal'!$B$18:$B$50,$C106,'8. Lokal'!AX$18:AX$50),SUMIF('5. Lön'!$B$25:$B$151,$C106,'5. Lön'!BW$25:BW$151)+SUMIF('6. Drift'!$B$18:$B$101,$C106,'6. Drift'!AZ$18:AZ$101))</f>
        <v>0</v>
      </c>
      <c r="J113" s="293">
        <f>IF('2. Grunddata'!$C$13="NEJ",SUMIF('5. Lön'!$B$25:$B$151,$C106,'5. Lön'!EF$25:EF$151)+SUMIF('6. Drift'!$B$18:$B$101,$C106,'6. Drift'!CW$18:CW$101)+SUMIF('7. Utrustning'!$B$17:$B$49,$C106,'7. Utrustning'!BB$17:BB$49)+SUMIF('8. Lokal'!$B$18:$B$50,$C106,'8. Lokal'!AY$18:AY$50),SUMIF('5. Lön'!$B$25:$B$151,$C106,'5. Lön'!BX$25:BX$151)+SUMIF('6. Drift'!$B$18:$B$101,$C106,'6. Drift'!BA$18:BA$101))</f>
        <v>0</v>
      </c>
      <c r="K113" s="293">
        <f>IF('2. Grunddata'!$C$13="NEJ",SUMIF('5. Lön'!$B$25:$B$151,$C106,'5. Lön'!EG$25:EG$151)+SUMIF('6. Drift'!$B$18:$B$101,$C106,'6. Drift'!CX$18:CX$101)+SUMIF('7. Utrustning'!$B$17:$B$49,$C106,'7. Utrustning'!BC$17:BC$49)+SUMIF('8. Lokal'!$B$18:$B$50,$C106,'8. Lokal'!AZ$18:AZ$50),SUMIF('5. Lön'!$B$25:$B$151,$C106,'5. Lön'!BY$25:BY$151)+SUMIF('6. Drift'!$B$18:$B$101,$C106,'6. Drift'!BB$18:BB$101))</f>
        <v>0</v>
      </c>
      <c r="L113" s="293">
        <f>IF('2. Grunddata'!$C$13="NEJ",SUMIF('5. Lön'!$B$25:$B$151,$C106,'5. Lön'!EH$25:EH$151)+SUMIF('6. Drift'!$B$18:$B$101,$C106,'6. Drift'!CY$18:CY$101)+SUMIF('7. Utrustning'!$B$17:$B$49,$C106,'7. Utrustning'!BD$17:BD$49)+SUMIF('8. Lokal'!$B$18:$B$50,$C106,'8. Lokal'!BA$18:BA$50),SUMIF('5. Lön'!$B$25:$B$151,$C106,'5. Lön'!BZ$25:BZ$151)+SUMIF('6. Drift'!$B$18:$B$101,$C106,'6. Drift'!BC$18:BC$101))</f>
        <v>0</v>
      </c>
      <c r="M113" s="322">
        <f t="shared" si="0"/>
        <v>0</v>
      </c>
    </row>
    <row r="114" spans="2:15" s="3" customFormat="1" ht="12.75" x14ac:dyDescent="0.2">
      <c r="B114" s="323" t="str">
        <f>IF('2. Grunddata'!C$6="KONTRAKT","Total kostnad i kontrakt med finansiär ","Total kostnad i ansökan till finansiär ")</f>
        <v xml:space="preserve">Total kostnad i ansökan till finansiär </v>
      </c>
      <c r="C114" s="237">
        <f>SUM(C109:C113)</f>
        <v>0</v>
      </c>
      <c r="D114" s="237">
        <f t="shared" ref="D114:L114" si="1">SUM(D109:D113)</f>
        <v>0</v>
      </c>
      <c r="E114" s="237">
        <f t="shared" si="1"/>
        <v>0</v>
      </c>
      <c r="F114" s="237">
        <f t="shared" si="1"/>
        <v>0</v>
      </c>
      <c r="G114" s="237">
        <f t="shared" si="1"/>
        <v>0</v>
      </c>
      <c r="H114" s="237">
        <f t="shared" si="1"/>
        <v>0</v>
      </c>
      <c r="I114" s="237">
        <f t="shared" si="1"/>
        <v>0</v>
      </c>
      <c r="J114" s="237">
        <f t="shared" si="1"/>
        <v>0</v>
      </c>
      <c r="K114" s="237">
        <f t="shared" si="1"/>
        <v>0</v>
      </c>
      <c r="L114" s="237">
        <f t="shared" si="1"/>
        <v>0</v>
      </c>
      <c r="M114" s="324">
        <f t="shared" si="0"/>
        <v>0</v>
      </c>
    </row>
    <row r="115" spans="2:15" s="3" customFormat="1" ht="6" customHeight="1" x14ac:dyDescent="0.2">
      <c r="B115" s="325"/>
      <c r="C115" s="326"/>
      <c r="D115" s="326"/>
      <c r="E115" s="326"/>
      <c r="F115" s="326"/>
      <c r="G115" s="326"/>
      <c r="H115" s="326"/>
      <c r="I115" s="326"/>
      <c r="J115" s="326"/>
      <c r="K115" s="326"/>
      <c r="L115" s="326"/>
      <c r="M115" s="327"/>
    </row>
    <row r="116" spans="2:15" s="3" customFormat="1" ht="12.75" x14ac:dyDescent="0.2">
      <c r="B116" s="328" t="str">
        <f>IF('2. Grunddata'!C$6="KONTRAKT","Kostnader att medfinansiera","Kostnader förväntade att medfinansiera")</f>
        <v>Kostnader förväntade att medfinansiera</v>
      </c>
      <c r="C116" s="168"/>
      <c r="D116" s="168"/>
      <c r="E116" s="168"/>
      <c r="F116" s="168"/>
      <c r="G116" s="168"/>
      <c r="H116" s="168"/>
      <c r="I116" s="168"/>
      <c r="J116" s="168"/>
      <c r="K116" s="168"/>
      <c r="L116" s="168"/>
      <c r="M116" s="329"/>
    </row>
    <row r="117" spans="2:15" s="3" customFormat="1" ht="12.75" x14ac:dyDescent="0.2">
      <c r="B117" s="371" t="str">
        <f>IF('2. Grunddata'!C$13="NEJ","Indirekt och lokalpåslag inte accepterade som OH av finansiär","")</f>
        <v>Indirekt och lokalpåslag inte accepterade som OH av finansiär</v>
      </c>
      <c r="C117" s="330">
        <f>IF('2. Grunddata'!$C$13="NEJ",(SUMIF('5. Lön'!$B$25:$B$151,$C106,'5. Lön'!BQ$25:BQ$151)+SUMIF('5. Lön'!$B$25:$B$151,$C106,'5. Lön'!CO$25:CO$151)+SUMIF('6. Drift'!$B$18:$B$101,$C106,'6. Drift'!AT$18:AT$101)+SUMIF('6. Drift'!$B$18:$B$101,$C106,'6. Drift'!BR$18:BR$101))-(SUMIF('5. Lön'!$B$25:$B$151,$C106,'5. Lön'!DY$25:DY$151)+SUMIF('6. Drift'!$B$18:$B$101,$C106,'6. Drift'!CP$18:CP$101)+SUMIF('7. Utrustning'!$B$17:$B$49,$C106,'7. Utrustning'!AU$17:AU$49)+SUMIF('8. Lokal'!$B$18:$B$50,$C106,'8. Lokal'!AR$18:AR$50)),0)</f>
        <v>0</v>
      </c>
      <c r="D117" s="330">
        <f>IF('2. Grunddata'!$C$13="NEJ",(SUMIF('5. Lön'!$B$25:$B$151,$C106,'5. Lön'!BR$25:BR$151)+SUMIF('5. Lön'!$B$25:$B$151,$C106,'5. Lön'!CP$25:CP$151)+SUMIF('6. Drift'!$B$18:$B$101,$C106,'6. Drift'!AU$18:AU$101)+SUMIF('6. Drift'!$B$18:$B$101,$C106,'6. Drift'!BS$18:BS$101))-(SUMIF('5. Lön'!$B$25:$B$151,$C106,'5. Lön'!DZ$25:DZ$151)+SUMIF('6. Drift'!$B$18:$B$101,$C106,'6. Drift'!CQ$18:CQ$101)+SUMIF('7. Utrustning'!$B$17:$B$49,$C106,'7. Utrustning'!AV$17:AV$49)+SUMIF('8. Lokal'!$B$18:$B$50,$C106,'8. Lokal'!AS$18:AS$50)),0)</f>
        <v>0</v>
      </c>
      <c r="E117" s="330">
        <f>IF('2. Grunddata'!$C$13="NEJ",(SUMIF('5. Lön'!$B$25:$B$151,$C106,'5. Lön'!BS$25:BS$151)+SUMIF('5. Lön'!$B$25:$B$151,$C106,'5. Lön'!CQ$25:CQ$151)+SUMIF('6. Drift'!$B$18:$B$101,$C106,'6. Drift'!AV$18:AV$101)+SUMIF('6. Drift'!$B$18:$B$101,$C106,'6. Drift'!BT$18:BT$101))-(SUMIF('5. Lön'!$B$25:$B$151,$C106,'5. Lön'!EA$25:EA$151)+SUMIF('6. Drift'!$B$18:$B$101,$C106,'6. Drift'!CR$18:CR$101)+SUMIF('7. Utrustning'!$B$17:$B$49,$C106,'7. Utrustning'!AW$17:AW$49)+SUMIF('8. Lokal'!$B$18:$B$50,$C106,'8. Lokal'!AT$18:AT$50)),0)</f>
        <v>0</v>
      </c>
      <c r="F117" s="330">
        <f>IF('2. Grunddata'!$C$13="NEJ",(SUMIF('5. Lön'!$B$25:$B$151,$C106,'5. Lön'!BT$25:BT$151)+SUMIF('5. Lön'!$B$25:$B$151,$C106,'5. Lön'!CR$25:CR$151)+SUMIF('6. Drift'!$B$18:$B$101,$C106,'6. Drift'!AW$18:AW$101)+SUMIF('6. Drift'!$B$18:$B$101,$C106,'6. Drift'!BU$18:BU$101))-(SUMIF('5. Lön'!$B$25:$B$151,$C106,'5. Lön'!EB$25:EB$151)+SUMIF('6. Drift'!$B$18:$B$101,$C106,'6. Drift'!CS$18:CS$101)+SUMIF('7. Utrustning'!$B$17:$B$49,$C106,'7. Utrustning'!AX$17:AX$49)+SUMIF('8. Lokal'!$B$18:$B$50,$C106,'8. Lokal'!AU$18:AU$50)),0)</f>
        <v>0</v>
      </c>
      <c r="G117" s="330">
        <f>IF('2. Grunddata'!$C$13="NEJ",(SUMIF('5. Lön'!$B$25:$B$151,$C106,'5. Lön'!BU$25:BU$151)+SUMIF('5. Lön'!$B$25:$B$151,$C106,'5. Lön'!CS$25:CS$151)+SUMIF('6. Drift'!$B$18:$B$101,$C106,'6. Drift'!AX$18:AX$101)+SUMIF('6. Drift'!$B$18:$B$101,$C106,'6. Drift'!BV$18:BV$101))-(SUMIF('5. Lön'!$B$25:$B$151,$C106,'5. Lön'!EC$25:EC$151)+SUMIF('6. Drift'!$B$18:$B$101,$C106,'6. Drift'!CT$18:CT$101)+SUMIF('7. Utrustning'!$B$17:$B$49,$C106,'7. Utrustning'!AY$17:AY$49)+SUMIF('8. Lokal'!$B$18:$B$50,$C106,'8. Lokal'!AV$18:AV$50)),0)</f>
        <v>0</v>
      </c>
      <c r="H117" s="330">
        <f>IF('2. Grunddata'!$C$13="NEJ",(SUMIF('5. Lön'!$B$25:$B$151,$C106,'5. Lön'!BV$25:BV$151)+SUMIF('5. Lön'!$B$25:$B$151,$C106,'5. Lön'!CT$25:CT$151)+SUMIF('6. Drift'!$B$18:$B$101,$C106,'6. Drift'!AY$18:AY$101)+SUMIF('6. Drift'!$B$18:$B$101,$C106,'6. Drift'!BW$18:BW$101))-(SUMIF('5. Lön'!$B$25:$B$151,$C106,'5. Lön'!ED$25:ED$151)+SUMIF('6. Drift'!$B$18:$B$101,$C106,'6. Drift'!CU$18:CU$101)+SUMIF('7. Utrustning'!$B$17:$B$49,$C106,'7. Utrustning'!AZ$17:AZ$49)+SUMIF('8. Lokal'!$B$18:$B$50,$C106,'8. Lokal'!AW$18:AW$50)),0)</f>
        <v>0</v>
      </c>
      <c r="I117" s="330">
        <f>IF('2. Grunddata'!$C$13="NEJ",(SUMIF('5. Lön'!$B$25:$B$151,$C106,'5. Lön'!BW$25:BW$151)+SUMIF('5. Lön'!$B$25:$B$151,$C106,'5. Lön'!CU$25:CU$151)+SUMIF('6. Drift'!$B$18:$B$101,$C106,'6. Drift'!AZ$18:AZ$101)+SUMIF('6. Drift'!$B$18:$B$101,$C106,'6. Drift'!BX$18:BX$101))-(SUMIF('5. Lön'!$B$25:$B$151,$C106,'5. Lön'!EE$25:EE$151)+SUMIF('6. Drift'!$B$18:$B$101,$C106,'6. Drift'!CV$18:CV$101)+SUMIF('7. Utrustning'!$B$17:$B$49,$C106,'7. Utrustning'!BA$17:BA$49)+SUMIF('8. Lokal'!$B$18:$B$50,$C106,'8. Lokal'!AX$18:AX$50)),0)</f>
        <v>0</v>
      </c>
      <c r="J117" s="330">
        <f>IF('2. Grunddata'!$C$13="NEJ",(SUMIF('5. Lön'!$B$25:$B$151,$C106,'5. Lön'!BX$25:BX$151)+SUMIF('5. Lön'!$B$25:$B$151,$C106,'5. Lön'!CV$25:CV$151)+SUMIF('6. Drift'!$B$18:$B$101,$C106,'6. Drift'!BA$18:BA$101)+SUMIF('6. Drift'!$B$18:$B$101,$C106,'6. Drift'!BY$18:BY$101))-(SUMIF('5. Lön'!$B$25:$B$151,$C106,'5. Lön'!EF$25:EF$151)+SUMIF('6. Drift'!$B$18:$B$101,$C106,'6. Drift'!CW$18:CW$101)+SUMIF('7. Utrustning'!$B$17:$B$49,$C106,'7. Utrustning'!BB$17:BB$49)+SUMIF('8. Lokal'!$B$18:$B$50,$C106,'8. Lokal'!AY$18:AY$50)),0)</f>
        <v>0</v>
      </c>
      <c r="K117" s="330">
        <f>IF('2. Grunddata'!$C$13="NEJ",(SUMIF('5. Lön'!$B$25:$B$151,$C106,'5. Lön'!BY$25:BY$151)+SUMIF('5. Lön'!$B$25:$B$151,$C106,'5. Lön'!CW$25:CW$151)+SUMIF('6. Drift'!$B$18:$B$101,$C106,'6. Drift'!BB$18:BB$101)+SUMIF('6. Drift'!$B$18:$B$101,$C106,'6. Drift'!BZ$18:BZ$101))-(SUMIF('5. Lön'!$B$25:$B$151,$C106,'5. Lön'!EG$25:EG$151)+SUMIF('6. Drift'!$B$18:$B$101,$C106,'6. Drift'!CX$18:CX$101)+SUMIF('7. Utrustning'!$B$17:$B$49,$C106,'7. Utrustning'!BC$17:BC$49)+SUMIF('8. Lokal'!$B$18:$B$50,$C106,'8. Lokal'!AZ$18:AZ$50)),0)</f>
        <v>0</v>
      </c>
      <c r="L117" s="330">
        <f>IF('2. Grunddata'!$C$13="NEJ",(SUMIF('5. Lön'!$B$25:$B$151,$C106,'5. Lön'!BZ$25:BZ$151)+SUMIF('5. Lön'!$B$25:$B$151,$C106,'5. Lön'!CX$25:CX$151)+SUMIF('6. Drift'!$B$18:$B$101,$C106,'6. Drift'!BC$18:BC$101)+SUMIF('6. Drift'!$B$18:$B$101,$C106,'6. Drift'!CA$18:CA$101))-(SUMIF('5. Lön'!$B$25:$B$151,$C106,'5. Lön'!EH$25:EH$151)+SUMIF('6. Drift'!$B$18:$B$101,$C106,'6. Drift'!CY$18:CY$101)+SUMIF('7. Utrustning'!$B$17:$B$49,$C106,'7. Utrustning'!BD$17:BD$49)+SUMIF('8. Lokal'!$B$18:$B$50,$C106,'8. Lokal'!BA$18:BA$50)),0)</f>
        <v>0</v>
      </c>
      <c r="M117" s="314">
        <f t="shared" ref="M117:M123" si="2">SUM(C117:L117)</f>
        <v>0</v>
      </c>
    </row>
    <row r="118" spans="2:15" s="3" customFormat="1" ht="12.75" customHeight="1" x14ac:dyDescent="0.2">
      <c r="B118" s="331" t="str">
        <f>IF('2. Grunddata'!C$16&gt;0,"LKP som inte accepteras av finansiär","")</f>
        <v/>
      </c>
      <c r="C118" s="332">
        <f>IF('2. Grunddata'!$C$16&gt;0,SUMIF('5. Lön'!$B$25:$B$151,$C106,'5. Lön'!AS$25:AS$151)-SUMIF('5. Lön'!$B$25:$B$151,$C106,'5. Lön'!DM$25:DM$151),0)</f>
        <v>0</v>
      </c>
      <c r="D118" s="332">
        <f>IF('2. Grunddata'!$C$16&gt;0,SUMIF('5. Lön'!$B$25:$B$151,$C106,'5. Lön'!AT$25:AT$151)-SUMIF('5. Lön'!$B$25:$B$151,$C106,'5. Lön'!DN$25:DN$151),0)</f>
        <v>0</v>
      </c>
      <c r="E118" s="332">
        <f>IF('2. Grunddata'!$C$16&gt;0,SUMIF('5. Lön'!$B$25:$B$151,$C106,'5. Lön'!AU$25:AU$151)-SUMIF('5. Lön'!$B$25:$B$151,$C106,'5. Lön'!DO$25:DO$151),0)</f>
        <v>0</v>
      </c>
      <c r="F118" s="332">
        <f>IF('2. Grunddata'!$C$16&gt;0,SUMIF('5. Lön'!$B$25:$B$151,$C106,'5. Lön'!AV$25:AV$151)-SUMIF('5. Lön'!$B$25:$B$151,$C106,'5. Lön'!DP$25:DP$151),0)</f>
        <v>0</v>
      </c>
      <c r="G118" s="332">
        <f>IF('2. Grunddata'!$C$16&gt;0,SUMIF('5. Lön'!$B$25:$B$151,$C106,'5. Lön'!AW$25:AW$151)-SUMIF('5. Lön'!$B$25:$B$151,$C106,'5. Lön'!DQ$25:DQ$151),0)</f>
        <v>0</v>
      </c>
      <c r="H118" s="332">
        <f>IF('2. Grunddata'!$C$16&gt;0,SUMIF('5. Lön'!$B$25:$B$151,$C106,'5. Lön'!AX$25:AX$151)-SUMIF('5. Lön'!$B$25:$B$151,$C106,'5. Lön'!DR$25:DR$151),0)</f>
        <v>0</v>
      </c>
      <c r="I118" s="332">
        <f>IF('2. Grunddata'!$C$16&gt;0,SUMIF('5. Lön'!$B$25:$B$151,$C106,'5. Lön'!AY$25:AY$151)-SUMIF('5. Lön'!$B$25:$B$151,$C106,'5. Lön'!DS$25:DS$151),0)</f>
        <v>0</v>
      </c>
      <c r="J118" s="332">
        <f>IF('2. Grunddata'!$C$16&gt;0,SUMIF('5. Lön'!$B$25:$B$151,$C106,'5. Lön'!AZ$25:AZ$151)-SUMIF('5. Lön'!$B$25:$B$151,$C106,'5. Lön'!DT$25:DT$151),0)</f>
        <v>0</v>
      </c>
      <c r="K118" s="332">
        <f>IF('2. Grunddata'!$C$16&gt;0,SUMIF('5. Lön'!$B$25:$B$151,$C106,'5. Lön'!BA$25:BA$151)-SUMIF('5. Lön'!$B$25:$B$151,$C106,'5. Lön'!DU$25:DU$151),0)</f>
        <v>0</v>
      </c>
      <c r="L118" s="332">
        <f>IF('2. Grunddata'!$C$16&gt;0,SUMIF('5. Lön'!$B$25:$B$151,$C106,'5. Lön'!BB$25:BB$151)-SUMIF('5. Lön'!$B$25:$B$151,$C106,'5. Lön'!DV$25:DV$151),0)</f>
        <v>0</v>
      </c>
      <c r="M118" s="316">
        <f t="shared" si="2"/>
        <v>0</v>
      </c>
    </row>
    <row r="119" spans="2:15" s="3" customFormat="1" ht="12.75" customHeight="1" x14ac:dyDescent="0.2">
      <c r="B119" s="317" t="str">
        <f>IF('5. Lön'!BO$152&gt;0,"Lön inklusive LKP","")</f>
        <v>Lön inklusive LKP</v>
      </c>
      <c r="C119" s="333">
        <f>SUMIF('5. Lön'!$B$25:$B$151,$C106,'5. Lön'!BE$25:BE$151)</f>
        <v>0</v>
      </c>
      <c r="D119" s="333">
        <f>SUMIF('5. Lön'!$B$25:$B$151,$C106,'5. Lön'!BF$25:BF$151)</f>
        <v>0</v>
      </c>
      <c r="E119" s="333">
        <f>SUMIF('5. Lön'!$B$25:$B$151,$C106,'5. Lön'!BG$25:BG$151)</f>
        <v>0</v>
      </c>
      <c r="F119" s="333">
        <f>SUMIF('5. Lön'!$B$25:$B$151,$C106,'5. Lön'!BH$25:BH$151)</f>
        <v>0</v>
      </c>
      <c r="G119" s="333">
        <f>SUMIF('5. Lön'!$B$25:$B$151,$C106,'5. Lön'!BI$25:BI$151)</f>
        <v>0</v>
      </c>
      <c r="H119" s="333">
        <f>SUMIF('5. Lön'!$B$25:$B$151,$C106,'5. Lön'!BJ$25:BJ$151)</f>
        <v>0</v>
      </c>
      <c r="I119" s="333">
        <f>SUMIF('5. Lön'!$B$25:$B$151,$C106,'5. Lön'!BK$25:BK$151)</f>
        <v>0</v>
      </c>
      <c r="J119" s="333">
        <f>SUMIF('5. Lön'!$B$25:$B$151,$C106,'5. Lön'!BL$25:BL$151)</f>
        <v>0</v>
      </c>
      <c r="K119" s="333">
        <f>SUMIF('5. Lön'!$B$25:$B$151,$C106,'5. Lön'!BM$25:BM$151)</f>
        <v>0</v>
      </c>
      <c r="L119" s="333">
        <f>SUMIF('5. Lön'!$B$25:$B$151,$C106,'5. Lön'!BN$25:BN$151)</f>
        <v>0</v>
      </c>
      <c r="M119" s="319">
        <f t="shared" si="2"/>
        <v>0</v>
      </c>
    </row>
    <row r="120" spans="2:15" s="3" customFormat="1" ht="12.75" x14ac:dyDescent="0.2">
      <c r="B120" s="158" t="str">
        <f>IF('6. Drift'!AR$102&gt;0,"Drift","")</f>
        <v/>
      </c>
      <c r="C120" s="334">
        <f>SUMIF('6. Drift'!$B$18:$B$101,$C106,'6. Drift'!AH$18:AH$101)</f>
        <v>0</v>
      </c>
      <c r="D120" s="334">
        <f>SUMIF('6. Drift'!$B$18:$B$101,$C106,'6. Drift'!AI$18:AI$101)</f>
        <v>0</v>
      </c>
      <c r="E120" s="334">
        <f>SUMIF('6. Drift'!$B$18:$B$101,$C106,'6. Drift'!AJ$18:AJ$101)</f>
        <v>0</v>
      </c>
      <c r="F120" s="334">
        <f>SUMIF('6. Drift'!$B$18:$B$101,$C106,'6. Drift'!AK$18:AK$101)</f>
        <v>0</v>
      </c>
      <c r="G120" s="334">
        <f>SUMIF('6. Drift'!$B$18:$B$101,$C106,'6. Drift'!AL$18:AL$101)</f>
        <v>0</v>
      </c>
      <c r="H120" s="334">
        <f>SUMIF('6. Drift'!$B$18:$B$101,$C106,'6. Drift'!AM$18:AM$101)</f>
        <v>0</v>
      </c>
      <c r="I120" s="334">
        <f>SUMIF('6. Drift'!$B$18:$B$101,$C106,'6. Drift'!AN$18:AN$101)</f>
        <v>0</v>
      </c>
      <c r="J120" s="334">
        <f>SUMIF('6. Drift'!$B$18:$B$101,$C106,'6. Drift'!AO$18:AO$101)</f>
        <v>0</v>
      </c>
      <c r="K120" s="334">
        <f>SUMIF('6. Drift'!$B$18:$B$101,$C106,'6. Drift'!AP$18:AP$101)</f>
        <v>0</v>
      </c>
      <c r="L120" s="334">
        <f>SUMIF('6. Drift'!$B$18:$B$101,$C106,'6. Drift'!AQ$18:AQ$101)</f>
        <v>0</v>
      </c>
      <c r="M120" s="316">
        <f t="shared" si="2"/>
        <v>0</v>
      </c>
    </row>
    <row r="121" spans="2:15" s="3" customFormat="1" ht="12.75" x14ac:dyDescent="0.2">
      <c r="B121" s="317" t="str">
        <f>IF('7. Utrustning'!AS$50&gt;0,"Utrustning","")</f>
        <v/>
      </c>
      <c r="C121" s="333">
        <f>SUMIF('7. Utrustning'!$B$17:$B$49,$C106,'7. Utrustning'!AI$17:AI$49)</f>
        <v>0</v>
      </c>
      <c r="D121" s="333">
        <f>SUMIF('7. Utrustning'!$B$17:$B$49,$C106,'7. Utrustning'!AJ$17:AJ$49)</f>
        <v>0</v>
      </c>
      <c r="E121" s="333">
        <f>SUMIF('7. Utrustning'!$B$17:$B$49,$C106,'7. Utrustning'!AK$17:AK$49)</f>
        <v>0</v>
      </c>
      <c r="F121" s="333">
        <f>SUMIF('7. Utrustning'!$B$17:$B$49,$C106,'7. Utrustning'!AL$17:AL$49)</f>
        <v>0</v>
      </c>
      <c r="G121" s="333">
        <f>SUMIF('7. Utrustning'!$B$17:$B$49,$C106,'7. Utrustning'!AM$17:AM$49)</f>
        <v>0</v>
      </c>
      <c r="H121" s="333">
        <f>SUMIF('7. Utrustning'!$B$17:$B$49,$C106,'7. Utrustning'!AN$17:AN$49)</f>
        <v>0</v>
      </c>
      <c r="I121" s="333">
        <f>SUMIF('7. Utrustning'!$B$17:$B$49,$C106,'7. Utrustning'!AO$17:AO$49)</f>
        <v>0</v>
      </c>
      <c r="J121" s="333">
        <f>SUMIF('7. Utrustning'!$B$17:$B$49,$C106,'7. Utrustning'!AP$17:AP$49)</f>
        <v>0</v>
      </c>
      <c r="K121" s="333">
        <f>SUMIF('7. Utrustning'!$B$17:$B$49,$C106,'7. Utrustning'!AQ$17:AQ$49)</f>
        <v>0</v>
      </c>
      <c r="L121" s="333">
        <f>SUMIF('7. Utrustning'!$B$17:$B$49,$C106,'7. Utrustning'!AR$17:AR$49)</f>
        <v>0</v>
      </c>
      <c r="M121" s="319">
        <f t="shared" si="2"/>
        <v>0</v>
      </c>
    </row>
    <row r="122" spans="2:15" s="3" customFormat="1" ht="12.75" x14ac:dyDescent="0.2">
      <c r="B122" s="320" t="str">
        <f>IF('8. Lokal'!AP$51&gt;0,"Lokal","")</f>
        <v>Lokal</v>
      </c>
      <c r="C122" s="334">
        <f>SUMIF('5. Lön'!$B$25:$B$151,$C106,'5. Lön'!DA$25:DA$151)+SUMIF('6. Drift'!$B$18:$B$101,$C106,'6. Drift'!CD$18:CD$101)+SUMIF('8. Lokal'!$B$18:$B$50,$C106,'8. Lokal'!AF$18:AF$50)</f>
        <v>0</v>
      </c>
      <c r="D122" s="334">
        <f>SUMIF('5. Lön'!$B$25:$B$151,$C106,'5. Lön'!DB$25:DB$151)+SUMIF('6. Drift'!$B$18:$B$101,$C106,'6. Drift'!CE$18:CE$101)+SUMIF('8. Lokal'!$B$18:$B$50,$C106,'8. Lokal'!AG$18:AG$50)</f>
        <v>0</v>
      </c>
      <c r="E122" s="334">
        <f>SUMIF('5. Lön'!$B$25:$B$151,$C106,'5. Lön'!DC$25:DC$151)+SUMIF('6. Drift'!$B$18:$B$101,$C106,'6. Drift'!CF$18:CF$101)+SUMIF('8. Lokal'!$B$18:$B$50,$C106,'8. Lokal'!AH$18:AH$50)</f>
        <v>0</v>
      </c>
      <c r="F122" s="334">
        <f>SUMIF('5. Lön'!$B$25:$B$151,$C106,'5. Lön'!DD$25:DD$151)+SUMIF('6. Drift'!$B$18:$B$101,$C106,'6. Drift'!CG$18:CG$101)+SUMIF('8. Lokal'!$B$18:$B$50,$C106,'8. Lokal'!AI$18:AI$50)</f>
        <v>0</v>
      </c>
      <c r="G122" s="334">
        <f>SUMIF('5. Lön'!$B$25:$B$151,$C106,'5. Lön'!DE$25:DE$151)+SUMIF('6. Drift'!$B$18:$B$101,$C106,'6. Drift'!CH$18:CH$101)+SUMIF('8. Lokal'!$B$18:$B$50,$C106,'8. Lokal'!AJ$18:AJ$50)</f>
        <v>0</v>
      </c>
      <c r="H122" s="334">
        <f>SUMIF('5. Lön'!$B$25:$B$151,$C106,'5. Lön'!DF$25:DF$151)+SUMIF('6. Drift'!$B$18:$B$101,$C106,'6. Drift'!CI$18:CI$101)+SUMIF('8. Lokal'!$B$18:$B$50,$C106,'8. Lokal'!AK$18:AK$50)</f>
        <v>0</v>
      </c>
      <c r="I122" s="334">
        <f>SUMIF('5. Lön'!$B$25:$B$151,$C106,'5. Lön'!DG$25:DG$151)+SUMIF('6. Drift'!$B$18:$B$101,$C106,'6. Drift'!CJ$18:CJ$101)+SUMIF('8. Lokal'!$B$18:$B$50,$C106,'8. Lokal'!AL$18:AL$50)</f>
        <v>0</v>
      </c>
      <c r="J122" s="334">
        <f>SUMIF('5. Lön'!$B$25:$B$151,$C106,'5. Lön'!DH$25:DH$151)+SUMIF('6. Drift'!$B$18:$B$101,$C106,'6. Drift'!CK$18:CK$101)+SUMIF('8. Lokal'!$B$18:$B$50,$C106,'8. Lokal'!AM$18:AM$50)</f>
        <v>0</v>
      </c>
      <c r="K122" s="334">
        <f>SUMIF('5. Lön'!$B$25:$B$151,$C106,'5. Lön'!DI$25:DI$151)+SUMIF('6. Drift'!$B$18:$B$101,$C106,'6. Drift'!CL$18:CL$101)+SUMIF('8. Lokal'!$B$18:$B$50,$C106,'8. Lokal'!AN$18:AN$50)</f>
        <v>0</v>
      </c>
      <c r="L122" s="334">
        <f>SUMIF('5. Lön'!$B$25:$B$151,$C106,'5. Lön'!DJ$25:DJ$151)+SUMIF('6. Drift'!$B$18:$B$101,$C106,'6. Drift'!CM$18:CM$101)+SUMIF('8. Lokal'!$B$18:$B$50,$C106,'8. Lokal'!AO$18:AO$50)</f>
        <v>0</v>
      </c>
      <c r="M122" s="316">
        <f t="shared" si="2"/>
        <v>0</v>
      </c>
    </row>
    <row r="123" spans="2:15" s="1" customFormat="1" ht="12.75" x14ac:dyDescent="0.2">
      <c r="B123" s="321" t="str">
        <f>IF(('5. Lön'!CM$152+'6. Drift'!BP$102)&gt;0,"Indirekt","")</f>
        <v>Indirekt</v>
      </c>
      <c r="C123" s="293">
        <f>SUMIF('5. Lön'!$B$25:$B$151,$C106,'5. Lön'!CC$25:CC$151)+SUMIF('6. Drift'!$B$18:$B$101,$C106,'6. Drift'!BF$18:BF$101)</f>
        <v>0</v>
      </c>
      <c r="D123" s="293">
        <f>SUMIF('5. Lön'!$B$25:$B$151,$C106,'5. Lön'!CD$25:CD$151)+SUMIF('6. Drift'!$B$18:$B$101,$C106,'6. Drift'!BG$18:BG$101)</f>
        <v>0</v>
      </c>
      <c r="E123" s="293">
        <f>SUMIF('5. Lön'!$B$25:$B$151,$C106,'5. Lön'!CE$25:CE$151)+SUMIF('6. Drift'!$B$18:$B$101,$C106,'6. Drift'!BH$18:BH$101)</f>
        <v>0</v>
      </c>
      <c r="F123" s="293">
        <f>SUMIF('5. Lön'!$B$25:$B$151,$C106,'5. Lön'!CF$25:CF$151)+SUMIF('6. Drift'!$B$18:$B$101,$C106,'6. Drift'!BI$18:BI$101)</f>
        <v>0</v>
      </c>
      <c r="G123" s="293">
        <f>SUMIF('5. Lön'!$B$25:$B$151,$C106,'5. Lön'!CG$25:CG$151)+SUMIF('6. Drift'!$B$18:$B$101,$C106,'6. Drift'!BJ$18:BJ$101)</f>
        <v>0</v>
      </c>
      <c r="H123" s="293">
        <f>SUMIF('5. Lön'!$B$25:$B$151,$C106,'5. Lön'!CH$25:CH$151)+SUMIF('6. Drift'!$B$18:$B$101,$C106,'6. Drift'!BK$18:BK$101)</f>
        <v>0</v>
      </c>
      <c r="I123" s="293">
        <f>SUMIF('5. Lön'!$B$25:$B$151,$C106,'5. Lön'!CI$25:CI$151)+SUMIF('6. Drift'!$B$18:$B$101,$C106,'6. Drift'!BL$18:BL$101)</f>
        <v>0</v>
      </c>
      <c r="J123" s="293">
        <f>SUMIF('5. Lön'!$B$25:$B$151,$C106,'5. Lön'!CJ$25:CJ$151)+SUMIF('6. Drift'!$B$18:$B$101,$C106,'6. Drift'!BM$18:BM$101)</f>
        <v>0</v>
      </c>
      <c r="K123" s="293">
        <f>SUMIF('5. Lön'!$B$25:$B$151,$C106,'5. Lön'!CK$25:CK$151)+SUMIF('6. Drift'!$B$18:$B$101,$C106,'6. Drift'!BN$18:BN$101)</f>
        <v>0</v>
      </c>
      <c r="L123" s="293">
        <f>SUMIF('5. Lön'!$B$25:$B$151,$C106,'5. Lön'!CL$25:CL$151)+SUMIF('6. Drift'!$B$18:$B$101,$C106,'6. Drift'!BO$18:BO$101)</f>
        <v>0</v>
      </c>
      <c r="M123" s="322">
        <f t="shared" si="2"/>
        <v>0</v>
      </c>
    </row>
    <row r="124" spans="2:15" s="3" customFormat="1" ht="12.75" x14ac:dyDescent="0.2">
      <c r="B124" s="323" t="str">
        <f>IF('2. Grunddata'!C$6="KONTRAKT","Total kostnad i medfinansiering av kontrakt med finansiär","Total kostnad i medfinansiering av ansökan till finansiär")</f>
        <v>Total kostnad i medfinansiering av ansökan till finansiär</v>
      </c>
      <c r="C124" s="237">
        <f>SUM(C117:C123)</f>
        <v>0</v>
      </c>
      <c r="D124" s="237">
        <f t="shared" ref="D124:M124" si="3">SUM(D117:D123)</f>
        <v>0</v>
      </c>
      <c r="E124" s="237">
        <f t="shared" si="3"/>
        <v>0</v>
      </c>
      <c r="F124" s="237">
        <f t="shared" si="3"/>
        <v>0</v>
      </c>
      <c r="G124" s="237">
        <f t="shared" si="3"/>
        <v>0</v>
      </c>
      <c r="H124" s="237">
        <f t="shared" si="3"/>
        <v>0</v>
      </c>
      <c r="I124" s="237">
        <f t="shared" si="3"/>
        <v>0</v>
      </c>
      <c r="J124" s="237">
        <f t="shared" si="3"/>
        <v>0</v>
      </c>
      <c r="K124" s="237">
        <f t="shared" si="3"/>
        <v>0</v>
      </c>
      <c r="L124" s="237">
        <f t="shared" si="3"/>
        <v>0</v>
      </c>
      <c r="M124" s="324">
        <f t="shared" si="3"/>
        <v>0</v>
      </c>
      <c r="N124" s="26"/>
      <c r="O124" s="26"/>
    </row>
    <row r="125" spans="2:15" s="3" customFormat="1" ht="6" customHeight="1" x14ac:dyDescent="0.2">
      <c r="B125" s="335"/>
      <c r="C125" s="326"/>
      <c r="D125" s="326"/>
      <c r="E125" s="326"/>
      <c r="F125" s="326"/>
      <c r="G125" s="326"/>
      <c r="H125" s="326"/>
      <c r="I125" s="326"/>
      <c r="J125" s="326"/>
      <c r="K125" s="326"/>
      <c r="L125" s="326"/>
      <c r="M125" s="336"/>
    </row>
    <row r="126" spans="2:15" s="3" customFormat="1" ht="12.75" x14ac:dyDescent="0.2">
      <c r="B126" s="328" t="str">
        <f>IF('2. Grunddata'!C$6="KONTRAKT","Full kostnad","Förväntad full kostnad")</f>
        <v>Förväntad full kostnad</v>
      </c>
      <c r="C126" s="326"/>
      <c r="D126" s="326"/>
      <c r="E126" s="326"/>
      <c r="F126" s="326"/>
      <c r="G126" s="326"/>
      <c r="H126" s="326"/>
      <c r="I126" s="326"/>
      <c r="J126" s="326"/>
      <c r="K126" s="326"/>
      <c r="L126" s="326"/>
      <c r="M126" s="336"/>
    </row>
    <row r="127" spans="2:15" s="3" customFormat="1" ht="12.75" x14ac:dyDescent="0.2">
      <c r="B127" s="337" t="s">
        <v>203</v>
      </c>
      <c r="C127" s="338">
        <f>C109+C118+C119</f>
        <v>0</v>
      </c>
      <c r="D127" s="338">
        <f t="shared" ref="D127:L127" si="4">D109+D118+D119</f>
        <v>0</v>
      </c>
      <c r="E127" s="338">
        <f t="shared" si="4"/>
        <v>0</v>
      </c>
      <c r="F127" s="338">
        <f t="shared" si="4"/>
        <v>0</v>
      </c>
      <c r="G127" s="338">
        <f t="shared" si="4"/>
        <v>0</v>
      </c>
      <c r="H127" s="338">
        <f t="shared" si="4"/>
        <v>0</v>
      </c>
      <c r="I127" s="338">
        <f t="shared" si="4"/>
        <v>0</v>
      </c>
      <c r="J127" s="338">
        <f t="shared" si="4"/>
        <v>0</v>
      </c>
      <c r="K127" s="338">
        <f t="shared" si="4"/>
        <v>0</v>
      </c>
      <c r="L127" s="338">
        <f t="shared" si="4"/>
        <v>0</v>
      </c>
      <c r="M127" s="314">
        <f>SUM(C127:L127)</f>
        <v>0</v>
      </c>
    </row>
    <row r="128" spans="2:15" s="3" customFormat="1" ht="12.75" x14ac:dyDescent="0.2">
      <c r="B128" s="339" t="s">
        <v>202</v>
      </c>
      <c r="C128" s="340">
        <f>C110+C120</f>
        <v>0</v>
      </c>
      <c r="D128" s="340">
        <f t="shared" ref="D128:L129" si="5">D110+D120</f>
        <v>0</v>
      </c>
      <c r="E128" s="340">
        <f t="shared" si="5"/>
        <v>0</v>
      </c>
      <c r="F128" s="340">
        <f t="shared" si="5"/>
        <v>0</v>
      </c>
      <c r="G128" s="340">
        <f t="shared" si="5"/>
        <v>0</v>
      </c>
      <c r="H128" s="340">
        <f t="shared" si="5"/>
        <v>0</v>
      </c>
      <c r="I128" s="340">
        <f t="shared" si="5"/>
        <v>0</v>
      </c>
      <c r="J128" s="340">
        <f t="shared" si="5"/>
        <v>0</v>
      </c>
      <c r="K128" s="340">
        <f t="shared" si="5"/>
        <v>0</v>
      </c>
      <c r="L128" s="340">
        <f t="shared" si="5"/>
        <v>0</v>
      </c>
      <c r="M128" s="316">
        <f>SUM(C128:L128)</f>
        <v>0</v>
      </c>
    </row>
    <row r="129" spans="2:13" s="3" customFormat="1" ht="12.75" x14ac:dyDescent="0.2">
      <c r="B129" s="341" t="s">
        <v>30</v>
      </c>
      <c r="C129" s="342">
        <f>C111+C121</f>
        <v>0</v>
      </c>
      <c r="D129" s="342">
        <f t="shared" si="5"/>
        <v>0</v>
      </c>
      <c r="E129" s="342">
        <f t="shared" si="5"/>
        <v>0</v>
      </c>
      <c r="F129" s="342">
        <f t="shared" si="5"/>
        <v>0</v>
      </c>
      <c r="G129" s="342">
        <f t="shared" si="5"/>
        <v>0</v>
      </c>
      <c r="H129" s="342">
        <f t="shared" si="5"/>
        <v>0</v>
      </c>
      <c r="I129" s="342">
        <f t="shared" si="5"/>
        <v>0</v>
      </c>
      <c r="J129" s="342">
        <f t="shared" si="5"/>
        <v>0</v>
      </c>
      <c r="K129" s="342">
        <f t="shared" si="5"/>
        <v>0</v>
      </c>
      <c r="L129" s="342">
        <f t="shared" si="5"/>
        <v>0</v>
      </c>
      <c r="M129" s="319">
        <f>SUM(C129:L129)</f>
        <v>0</v>
      </c>
    </row>
    <row r="130" spans="2:13" s="3" customFormat="1" ht="12.75" x14ac:dyDescent="0.2">
      <c r="B130" s="339" t="s">
        <v>31</v>
      </c>
      <c r="C130" s="340">
        <f>SUMIF('5. Lön'!$B$25:$B$151,$C106,'5. Lön'!CO$25:CO$151)+SUMIF('5. Lön'!$B$25:$B$151,$C106,'5. Lön'!DA$25:DA$151)+SUMIF('6. Drift'!$B$18:$B$101,$C106,'6. Drift'!BR$18:BR$101)+SUMIF('6. Drift'!$B$18:$B$101,$C106,'6. Drift'!CD$18:CD$101)+SUMIF('8. Lokal'!$B$18:$B$50,$C106,'8. Lokal'!T$18:T$50)+SUMIF('8. Lokal'!$B$18:$B$50,$C106,'8. Lokal'!AF$18:AF$50)</f>
        <v>0</v>
      </c>
      <c r="D130" s="340">
        <f>SUMIF('5. Lön'!$B$25:$B$151,$C106,'5. Lön'!CP$25:CP$151)+SUMIF('5. Lön'!$B$25:$B$151,$C106,'5. Lön'!DB$25:DB$151)+SUMIF('6. Drift'!$B$18:$B$101,$C106,'6. Drift'!BS$18:BS$101)+SUMIF('6. Drift'!$B$18:$B$101,$C106,'6. Drift'!CE$18:CE$101)+SUMIF('8. Lokal'!$B$18:$B$50,$C106,'8. Lokal'!U$18:U$50)+SUMIF('8. Lokal'!$B$18:$B$50,$C106,'8. Lokal'!AG$18:AG$50)</f>
        <v>0</v>
      </c>
      <c r="E130" s="340">
        <f>SUMIF('5. Lön'!$B$25:$B$151,$C106,'5. Lön'!CQ$25:CQ$151)+SUMIF('5. Lön'!$B$25:$B$151,$C106,'5. Lön'!DC$25:DC$151)+SUMIF('6. Drift'!$B$18:$B$101,$C106,'6. Drift'!BT$18:BT$101)+SUMIF('6. Drift'!$B$18:$B$101,$C106,'6. Drift'!CF$18:CF$101)+SUMIF('8. Lokal'!$B$18:$B$50,$C106,'8. Lokal'!V$18:V$50)+SUMIF('8. Lokal'!$B$18:$B$50,$C106,'8. Lokal'!AH$18:AH$50)</f>
        <v>0</v>
      </c>
      <c r="F130" s="340">
        <f>SUMIF('5. Lön'!$B$25:$B$151,$C106,'5. Lön'!CR$25:CR$151)+SUMIF('5. Lön'!$B$25:$B$151,$C106,'5. Lön'!DD$25:DD$151)+SUMIF('6. Drift'!$B$18:$B$101,$C106,'6. Drift'!BU$18:BU$101)+SUMIF('6. Drift'!$B$18:$B$101,$C106,'6. Drift'!CG$18:CG$101)+SUMIF('8. Lokal'!$B$18:$B$50,$C106,'8. Lokal'!W$18:W$50)+SUMIF('8. Lokal'!$B$18:$B$50,$C106,'8. Lokal'!AI$18:AI$50)</f>
        <v>0</v>
      </c>
      <c r="G130" s="340">
        <f>SUMIF('5. Lön'!$B$25:$B$151,$C106,'5. Lön'!CS$25:CS$151)+SUMIF('5. Lön'!$B$25:$B$151,$C106,'5. Lön'!DE$25:DE$151)+SUMIF('6. Drift'!$B$18:$B$101,$C106,'6. Drift'!BV$18:BV$101)+SUMIF('6. Drift'!$B$18:$B$101,$C106,'6. Drift'!CH$18:CH$101)+SUMIF('8. Lokal'!$B$18:$B$50,$C106,'8. Lokal'!X$18:X$50)+SUMIF('8. Lokal'!$B$18:$B$50,$C106,'8. Lokal'!AJ$18:AJ$50)</f>
        <v>0</v>
      </c>
      <c r="H130" s="340">
        <f>SUMIF('5. Lön'!$B$25:$B$151,$C106,'5. Lön'!CT$25:CT$151)+SUMIF('5. Lön'!$B$25:$B$151,$C106,'5. Lön'!DF$25:DF$151)+SUMIF('6. Drift'!$B$18:$B$101,$C106,'6. Drift'!BW$18:BW$101)+SUMIF('6. Drift'!$B$18:$B$101,$C106,'6. Drift'!CI$18:CI$101)+SUMIF('8. Lokal'!$B$18:$B$50,$C106,'8. Lokal'!Y$18:Y$50)+SUMIF('8. Lokal'!$B$18:$B$50,$C106,'8. Lokal'!AK$18:AK$50)</f>
        <v>0</v>
      </c>
      <c r="I130" s="340">
        <f>SUMIF('5. Lön'!$B$25:$B$151,$C106,'5. Lön'!CU$25:CU$151)+SUMIF('5. Lön'!$B$25:$B$151,$C106,'5. Lön'!DG$25:DG$151)+SUMIF('6. Drift'!$B$18:$B$101,$C106,'6. Drift'!BX$18:BX$101)+SUMIF('6. Drift'!$B$18:$B$101,$C106,'6. Drift'!CJ$18:CJ$101)+SUMIF('8. Lokal'!$B$18:$B$50,$C106,'8. Lokal'!Z$18:Z$50)+SUMIF('8. Lokal'!$B$18:$B$50,$C106,'8. Lokal'!AL$18:AL$50)</f>
        <v>0</v>
      </c>
      <c r="J130" s="340">
        <f>SUMIF('5. Lön'!$B$25:$B$151,$C106,'5. Lön'!CV$25:CV$151)+SUMIF('5. Lön'!$B$25:$B$151,$C106,'5. Lön'!DH$25:DH$151)+SUMIF('6. Drift'!$B$18:$B$101,$C106,'6. Drift'!BY$18:BY$101)+SUMIF('6. Drift'!$B$18:$B$101,$C106,'6. Drift'!CK$18:CK$101)+SUMIF('8. Lokal'!$B$18:$B$50,$C106,'8. Lokal'!AA$18:AA$50)+SUMIF('8. Lokal'!$B$18:$B$50,$C106,'8. Lokal'!AM$18:AM$50)</f>
        <v>0</v>
      </c>
      <c r="K130" s="340">
        <f>SUMIF('5. Lön'!$B$25:$B$151,$C106,'5. Lön'!CW$25:CW$151)+SUMIF('5. Lön'!$B$25:$B$151,$C106,'5. Lön'!DI$25:DI$151)+SUMIF('6. Drift'!$B$18:$B$101,$C106,'6. Drift'!BZ$18:BZ$101)+SUMIF('6. Drift'!$B$18:$B$101,$C106,'6. Drift'!CL$18:CL$101)+SUMIF('8. Lokal'!$B$18:$B$50,$C106,'8. Lokal'!AB$18:AB$50)+SUMIF('8. Lokal'!$B$18:$B$50,$C106,'8. Lokal'!AN$18:AN$50)</f>
        <v>0</v>
      </c>
      <c r="L130" s="340">
        <f>SUMIF('5. Lön'!$B$25:$B$151,$C106,'5. Lön'!CX$25:CX$151)+SUMIF('5. Lön'!$B$25:$B$151,$C106,'5. Lön'!DJ$25:DJ$151)+SUMIF('6. Drift'!$B$18:$B$101,$C106,'6. Drift'!CA$18:CA$101)+SUMIF('6. Drift'!$B$18:$B$101,$C106,'6. Drift'!CM$18:CM$101)+SUMIF('8. Lokal'!$B$18:$B$50,$C106,'8. Lokal'!AC$18:AC$50)+SUMIF('8. Lokal'!$B$18:$B$50,$C106,'8. Lokal'!AO$18:AO$50)</f>
        <v>0</v>
      </c>
      <c r="M130" s="316">
        <f>SUM(C130:L130)</f>
        <v>0</v>
      </c>
    </row>
    <row r="131" spans="2:13" s="3" customFormat="1" ht="12.75" x14ac:dyDescent="0.2">
      <c r="B131" s="343" t="s">
        <v>26</v>
      </c>
      <c r="C131" s="344">
        <f>SUMIF('5. Lön'!$B$25:$B$151,$C106,'5. Lön'!BQ$25:BQ$151)+SUMIF('5. Lön'!$B$25:$B$151,$C106,'5. Lön'!CC$25:CC$151)+SUMIF('6. Drift'!$B$18:$B$101,$C106,'6. Drift'!AT$18:AT$101)+SUMIF('6. Drift'!$B$18:$B$101,$C106,'6. Drift'!BF$18:BF$101)</f>
        <v>0</v>
      </c>
      <c r="D131" s="344">
        <f>SUMIF('5. Lön'!$B$25:$B$151,$C106,'5. Lön'!BR$25:BR$151)+SUMIF('5. Lön'!$B$25:$B$151,$C106,'5. Lön'!CD$25:CD$151)+SUMIF('6. Drift'!$B$18:$B$101,$C106,'6. Drift'!AU$18:AU$101)+SUMIF('6. Drift'!$B$18:$B$101,$C106,'6. Drift'!BG$18:BG$101)</f>
        <v>0</v>
      </c>
      <c r="E131" s="344">
        <f>SUMIF('5. Lön'!$B$25:$B$151,$C106,'5. Lön'!BS$25:BS$151)+SUMIF('5. Lön'!$B$25:$B$151,$C106,'5. Lön'!CE$25:CE$151)+SUMIF('6. Drift'!$B$18:$B$101,$C106,'6. Drift'!AV$18:AV$101)+SUMIF('6. Drift'!$B$18:$B$101,$C106,'6. Drift'!BH$18:BH$101)</f>
        <v>0</v>
      </c>
      <c r="F131" s="344">
        <f>SUMIF('5. Lön'!$B$25:$B$151,$C106,'5. Lön'!BT$25:BT$151)+SUMIF('5. Lön'!$B$25:$B$151,$C106,'5. Lön'!CF$25:CF$151)+SUMIF('6. Drift'!$B$18:$B$101,$C106,'6. Drift'!AW$18:AW$101)+SUMIF('6. Drift'!$B$18:$B$101,$C106,'6. Drift'!BI$18:BI$101)</f>
        <v>0</v>
      </c>
      <c r="G131" s="344">
        <f>SUMIF('5. Lön'!$B$25:$B$151,$C106,'5. Lön'!BU$25:BU$151)+SUMIF('5. Lön'!$B$25:$B$151,$C106,'5. Lön'!CG$25:CG$151)+SUMIF('6. Drift'!$B$18:$B$101,$C106,'6. Drift'!AX$18:AX$101)+SUMIF('6. Drift'!$B$18:$B$101,$C106,'6. Drift'!BJ$18:BJ$101)</f>
        <v>0</v>
      </c>
      <c r="H131" s="344">
        <f>SUMIF('5. Lön'!$B$25:$B$151,$C106,'5. Lön'!BV$25:BV$151)+SUMIF('5. Lön'!$B$25:$B$151,$C106,'5. Lön'!CH$25:CH$151)+SUMIF('6. Drift'!$B$18:$B$101,$C106,'6. Drift'!AY$18:AY$101)+SUMIF('6. Drift'!$B$18:$B$101,$C106,'6. Drift'!BK$18:BK$101)</f>
        <v>0</v>
      </c>
      <c r="I131" s="344">
        <f>SUMIF('5. Lön'!$B$25:$B$151,$C106,'5. Lön'!BW$25:BW$151)+SUMIF('5. Lön'!$B$25:$B$151,$C106,'5. Lön'!CI$25:CI$151)+SUMIF('6. Drift'!$B$18:$B$101,$C106,'6. Drift'!AZ$18:AZ$101)+SUMIF('6. Drift'!$B$18:$B$101,$C106,'6. Drift'!BL$18:BL$101)</f>
        <v>0</v>
      </c>
      <c r="J131" s="344">
        <f>SUMIF('5. Lön'!$B$25:$B$151,$C106,'5. Lön'!BX$25:BX$151)+SUMIF('5. Lön'!$B$25:$B$151,$C106,'5. Lön'!CJ$25:CJ$151)+SUMIF('6. Drift'!$B$18:$B$101,$C106,'6. Drift'!BA$18:BA$101)+SUMIF('6. Drift'!$B$18:$B$101,$C106,'6. Drift'!BM$18:BM$101)</f>
        <v>0</v>
      </c>
      <c r="K131" s="344">
        <f>SUMIF('5. Lön'!$B$25:$B$151,$C106,'5. Lön'!BY$25:BY$151)+SUMIF('5. Lön'!$B$25:$B$151,$C106,'5. Lön'!CK$25:CK$151)+SUMIF('6. Drift'!$B$18:$B$101,$C106,'6. Drift'!BB$18:BB$101)+SUMIF('6. Drift'!$B$18:$B$101,$C106,'6. Drift'!BN$18:BN$101)</f>
        <v>0</v>
      </c>
      <c r="L131" s="344">
        <f>SUMIF('5. Lön'!$B$25:$B$151,$C106,'5. Lön'!BZ$25:BZ$151)+SUMIF('5. Lön'!$B$25:$B$151,$C106,'5. Lön'!CL$25:CL$151)+SUMIF('6. Drift'!$B$18:$B$101,$C106,'6. Drift'!BC$18:BC$101)+SUMIF('6. Drift'!$B$18:$B$101,$C106,'6. Drift'!BO$18:BO$101)</f>
        <v>0</v>
      </c>
      <c r="M131" s="322">
        <f>SUM(C131:L131)</f>
        <v>0</v>
      </c>
    </row>
    <row r="132" spans="2:13" s="3" customFormat="1" ht="12.75" x14ac:dyDescent="0.2">
      <c r="B132" s="323" t="str">
        <f>IF('2. Grunddata'!C$6="KONTRAKT","Total full kostnad","Total förväntad full kostnad")</f>
        <v>Total förväntad full kostnad</v>
      </c>
      <c r="C132" s="171">
        <f>SUM(C127:C131)</f>
        <v>0</v>
      </c>
      <c r="D132" s="171">
        <f t="shared" ref="D132:M132" si="6">SUM(D127:D131)</f>
        <v>0</v>
      </c>
      <c r="E132" s="171">
        <f t="shared" si="6"/>
        <v>0</v>
      </c>
      <c r="F132" s="171">
        <f t="shared" si="6"/>
        <v>0</v>
      </c>
      <c r="G132" s="171">
        <f t="shared" si="6"/>
        <v>0</v>
      </c>
      <c r="H132" s="171">
        <f t="shared" si="6"/>
        <v>0</v>
      </c>
      <c r="I132" s="171">
        <f t="shared" si="6"/>
        <v>0</v>
      </c>
      <c r="J132" s="171">
        <f t="shared" si="6"/>
        <v>0</v>
      </c>
      <c r="K132" s="171">
        <f t="shared" si="6"/>
        <v>0</v>
      </c>
      <c r="L132" s="171">
        <f t="shared" si="6"/>
        <v>0</v>
      </c>
      <c r="M132" s="345">
        <f t="shared" si="6"/>
        <v>0</v>
      </c>
    </row>
    <row r="133" spans="2:13" s="3" customFormat="1" ht="12.75" x14ac:dyDescent="0.2">
      <c r="B133" s="119"/>
      <c r="C133" s="64"/>
      <c r="D133" s="64"/>
      <c r="E133" s="64"/>
      <c r="F133" s="64"/>
      <c r="G133" s="64"/>
      <c r="H133" s="64"/>
      <c r="I133" s="64"/>
      <c r="J133" s="64"/>
      <c r="K133" s="64"/>
      <c r="L133" s="64"/>
      <c r="M133" s="64"/>
    </row>
    <row r="134" spans="2:13" s="3" customFormat="1" ht="12.75" customHeight="1" x14ac:dyDescent="0.2">
      <c r="B134" s="119" t="s">
        <v>42</v>
      </c>
      <c r="C134" s="346" t="str">
        <f t="shared" ref="C134:M134" si="7">IF(C132&gt;0,C124/C132,"")</f>
        <v/>
      </c>
      <c r="D134" s="346" t="str">
        <f t="shared" si="7"/>
        <v/>
      </c>
      <c r="E134" s="346" t="str">
        <f t="shared" si="7"/>
        <v/>
      </c>
      <c r="F134" s="346" t="str">
        <f t="shared" si="7"/>
        <v/>
      </c>
      <c r="G134" s="346" t="str">
        <f t="shared" si="7"/>
        <v/>
      </c>
      <c r="H134" s="346" t="str">
        <f t="shared" si="7"/>
        <v/>
      </c>
      <c r="I134" s="346" t="str">
        <f t="shared" si="7"/>
        <v/>
      </c>
      <c r="J134" s="346" t="str">
        <f t="shared" si="7"/>
        <v/>
      </c>
      <c r="K134" s="346" t="str">
        <f t="shared" si="7"/>
        <v/>
      </c>
      <c r="L134" s="346" t="str">
        <f t="shared" si="7"/>
        <v/>
      </c>
      <c r="M134" s="346" t="str">
        <f t="shared" si="7"/>
        <v/>
      </c>
    </row>
    <row r="135" spans="2:13" s="3" customFormat="1" ht="12.75" customHeight="1" x14ac:dyDescent="0.2">
      <c r="B135" s="119"/>
      <c r="C135" s="347"/>
      <c r="D135" s="347"/>
      <c r="E135" s="347"/>
      <c r="F135" s="347"/>
      <c r="G135" s="347"/>
      <c r="H135" s="347"/>
      <c r="I135" s="347"/>
      <c r="J135" s="347"/>
      <c r="K135" s="347"/>
      <c r="L135" s="347"/>
      <c r="M135" s="347"/>
    </row>
    <row r="136" spans="2:13" ht="12.75" customHeight="1" x14ac:dyDescent="0.2">
      <c r="D136" s="119" t="s">
        <v>249</v>
      </c>
      <c r="E136" s="187" t="str">
        <f>IF(M124=0,"",M124/(DATEDIF('2. Grunddata'!C$20,'2. Grunddata'!C$21,"d")/365))</f>
        <v/>
      </c>
      <c r="H136" s="119" t="s">
        <v>250</v>
      </c>
      <c r="I136" s="187">
        <f>M124/3</f>
        <v>0</v>
      </c>
      <c r="L136" s="119" t="s">
        <v>248</v>
      </c>
      <c r="M136" s="187">
        <f>M124</f>
        <v>0</v>
      </c>
    </row>
    <row r="137" spans="2:13" ht="12.75" customHeight="1" x14ac:dyDescent="0.2">
      <c r="B137" s="80" t="s">
        <v>209</v>
      </c>
    </row>
    <row r="138" spans="2:13" ht="12.75" customHeight="1" x14ac:dyDescent="0.2">
      <c r="B138" s="551"/>
      <c r="C138" s="552"/>
      <c r="D138" s="552"/>
      <c r="E138" s="552"/>
      <c r="F138" s="552"/>
      <c r="G138" s="552"/>
      <c r="H138" s="552"/>
      <c r="I138" s="552"/>
      <c r="J138" s="552"/>
      <c r="K138" s="552"/>
      <c r="L138" s="553"/>
      <c r="M138" s="387">
        <f>SUM(C138:L138)</f>
        <v>0</v>
      </c>
    </row>
    <row r="139" spans="2:13" ht="12.75" customHeight="1" x14ac:dyDescent="0.2">
      <c r="B139" s="554"/>
      <c r="C139" s="555"/>
      <c r="D139" s="555"/>
      <c r="E139" s="555"/>
      <c r="F139" s="555"/>
      <c r="G139" s="555"/>
      <c r="H139" s="555"/>
      <c r="I139" s="555"/>
      <c r="J139" s="555"/>
      <c r="K139" s="555"/>
      <c r="L139" s="556"/>
      <c r="M139" s="319">
        <f t="shared" ref="M139:M142" si="8">SUM(C139:L139)</f>
        <v>0</v>
      </c>
    </row>
    <row r="140" spans="2:13" ht="12.75" customHeight="1" x14ac:dyDescent="0.2">
      <c r="B140" s="557"/>
      <c r="C140" s="558"/>
      <c r="D140" s="558"/>
      <c r="E140" s="558"/>
      <c r="F140" s="558"/>
      <c r="G140" s="558"/>
      <c r="H140" s="558"/>
      <c r="I140" s="558"/>
      <c r="J140" s="558"/>
      <c r="K140" s="558"/>
      <c r="L140" s="559"/>
      <c r="M140" s="316">
        <f t="shared" si="8"/>
        <v>0</v>
      </c>
    </row>
    <row r="141" spans="2:13" ht="12.75" customHeight="1" x14ac:dyDescent="0.2">
      <c r="B141" s="554"/>
      <c r="C141" s="555"/>
      <c r="D141" s="555"/>
      <c r="E141" s="555"/>
      <c r="F141" s="555"/>
      <c r="G141" s="555"/>
      <c r="H141" s="555"/>
      <c r="I141" s="555"/>
      <c r="J141" s="555"/>
      <c r="K141" s="555"/>
      <c r="L141" s="556"/>
      <c r="M141" s="319">
        <f t="shared" si="8"/>
        <v>0</v>
      </c>
    </row>
    <row r="142" spans="2:13" ht="12.75" customHeight="1" x14ac:dyDescent="0.2">
      <c r="B142" s="197"/>
      <c r="C142" s="558"/>
      <c r="D142" s="558"/>
      <c r="E142" s="558"/>
      <c r="F142" s="558"/>
      <c r="G142" s="558"/>
      <c r="H142" s="558"/>
      <c r="I142" s="558"/>
      <c r="J142" s="558"/>
      <c r="K142" s="558"/>
      <c r="L142" s="559"/>
      <c r="M142" s="316">
        <f t="shared" si="8"/>
        <v>0</v>
      </c>
    </row>
    <row r="143" spans="2:13" ht="12.75" customHeight="1" x14ac:dyDescent="0.2">
      <c r="B143" s="165" t="str">
        <f>IF('2. Grunddata'!C$6="KONTRAKT","Total medfinansiering","Total förväntad medfinansiering")</f>
        <v>Total förväntad medfinansiering</v>
      </c>
      <c r="C143" s="170">
        <f t="shared" ref="C143:M143" si="9">SUM(C138:C142)</f>
        <v>0</v>
      </c>
      <c r="D143" s="170">
        <f t="shared" si="9"/>
        <v>0</v>
      </c>
      <c r="E143" s="170">
        <f t="shared" si="9"/>
        <v>0</v>
      </c>
      <c r="F143" s="170">
        <f t="shared" si="9"/>
        <v>0</v>
      </c>
      <c r="G143" s="170">
        <f t="shared" si="9"/>
        <v>0</v>
      </c>
      <c r="H143" s="170">
        <f t="shared" si="9"/>
        <v>0</v>
      </c>
      <c r="I143" s="170">
        <f t="shared" si="9"/>
        <v>0</v>
      </c>
      <c r="J143" s="170">
        <f t="shared" si="9"/>
        <v>0</v>
      </c>
      <c r="K143" s="170">
        <f t="shared" si="9"/>
        <v>0</v>
      </c>
      <c r="L143" s="170">
        <f t="shared" si="9"/>
        <v>0</v>
      </c>
      <c r="M143" s="345">
        <f t="shared" si="9"/>
        <v>0</v>
      </c>
    </row>
    <row r="144" spans="2:13" ht="12.75" customHeight="1" x14ac:dyDescent="0.2"/>
    <row r="145" spans="2:13" ht="12.75" customHeight="1" x14ac:dyDescent="0.2">
      <c r="B145" s="386" t="s">
        <v>210</v>
      </c>
      <c r="C145" s="64" t="str">
        <f>B16</f>
        <v>Biosystem och teknologi</v>
      </c>
    </row>
    <row r="146" spans="2:13" ht="12.75" customHeight="1" x14ac:dyDescent="0.2">
      <c r="B146" s="719"/>
      <c r="C146" s="720"/>
      <c r="D146" s="720"/>
      <c r="E146" s="720"/>
      <c r="F146" s="720"/>
      <c r="G146" s="720"/>
      <c r="H146" s="720"/>
      <c r="I146" s="720"/>
      <c r="J146" s="720"/>
      <c r="K146" s="720"/>
      <c r="L146" s="720"/>
      <c r="M146" s="721"/>
    </row>
    <row r="147" spans="2:13" ht="12.75" customHeight="1" x14ac:dyDescent="0.2">
      <c r="B147" s="722"/>
      <c r="C147" s="735"/>
      <c r="D147" s="735"/>
      <c r="E147" s="735"/>
      <c r="F147" s="735"/>
      <c r="G147" s="735"/>
      <c r="H147" s="735"/>
      <c r="I147" s="735"/>
      <c r="J147" s="735"/>
      <c r="K147" s="735"/>
      <c r="L147" s="735"/>
      <c r="M147" s="724"/>
    </row>
    <row r="148" spans="2:13" ht="12.75" customHeight="1" x14ac:dyDescent="0.2">
      <c r="B148" s="722"/>
      <c r="C148" s="735"/>
      <c r="D148" s="735"/>
      <c r="E148" s="735"/>
      <c r="F148" s="735"/>
      <c r="G148" s="735"/>
      <c r="H148" s="735"/>
      <c r="I148" s="735"/>
      <c r="J148" s="735"/>
      <c r="K148" s="735"/>
      <c r="L148" s="735"/>
      <c r="M148" s="724"/>
    </row>
    <row r="149" spans="2:13" ht="12.75" customHeight="1" x14ac:dyDescent="0.2">
      <c r="B149" s="722"/>
      <c r="C149" s="735"/>
      <c r="D149" s="735"/>
      <c r="E149" s="735"/>
      <c r="F149" s="735"/>
      <c r="G149" s="735"/>
      <c r="H149" s="735"/>
      <c r="I149" s="735"/>
      <c r="J149" s="735"/>
      <c r="K149" s="735"/>
      <c r="L149" s="735"/>
      <c r="M149" s="724"/>
    </row>
    <row r="150" spans="2:13" ht="12.75" customHeight="1" x14ac:dyDescent="0.2">
      <c r="B150" s="725"/>
      <c r="C150" s="726"/>
      <c r="D150" s="726"/>
      <c r="E150" s="726"/>
      <c r="F150" s="726"/>
      <c r="G150" s="726"/>
      <c r="H150" s="726"/>
      <c r="I150" s="726"/>
      <c r="J150" s="726"/>
      <c r="K150" s="726"/>
      <c r="L150" s="726"/>
      <c r="M150" s="727"/>
    </row>
    <row r="151" spans="2:13" ht="12.75" customHeight="1" x14ac:dyDescent="0.2">
      <c r="B151" s="388"/>
      <c r="C151" s="388"/>
      <c r="D151" s="388"/>
      <c r="E151" s="388"/>
      <c r="F151" s="388"/>
      <c r="G151" s="388"/>
      <c r="H151" s="388"/>
      <c r="I151" s="388"/>
      <c r="J151" s="388"/>
      <c r="K151" s="388"/>
      <c r="L151" s="388"/>
      <c r="M151" s="388"/>
    </row>
    <row r="152" spans="2:13" s="3" customFormat="1" ht="12.75" customHeight="1" x14ac:dyDescent="0.2">
      <c r="B152" s="140" t="s">
        <v>165</v>
      </c>
      <c r="C152" s="141" t="str">
        <f>'2. Grunddata'!C$7</f>
        <v>Hitta den oförklariga faktorn i matrix</v>
      </c>
      <c r="D152" s="64"/>
      <c r="E152" s="64"/>
      <c r="F152" s="64"/>
      <c r="G152" s="64"/>
      <c r="H152" s="64"/>
      <c r="I152" s="64"/>
      <c r="J152" s="64"/>
      <c r="K152" s="64"/>
      <c r="L152" s="64"/>
      <c r="M152" s="64"/>
    </row>
    <row r="153" spans="2:13" s="3" customFormat="1" ht="12.75" x14ac:dyDescent="0.2">
      <c r="B153" s="140" t="s">
        <v>122</v>
      </c>
      <c r="C153" s="141" t="str">
        <f>IF('2. Grunddata'!$C$6="ANSÖKAN","ANSÖKAN",(IF('2. Grunddata'!$C$6="KONTRAKT","KONTRAKT","")))</f>
        <v>ANSÖKAN</v>
      </c>
      <c r="D153" s="64"/>
      <c r="E153" s="64"/>
      <c r="F153" s="64"/>
      <c r="G153" s="64"/>
      <c r="H153" s="64"/>
      <c r="I153" s="64"/>
      <c r="J153" s="64"/>
      <c r="K153" s="64"/>
      <c r="L153" s="64"/>
      <c r="M153" s="64"/>
    </row>
    <row r="154" spans="2:13" s="3" customFormat="1" ht="12.75" x14ac:dyDescent="0.2">
      <c r="B154" s="62" t="s">
        <v>254</v>
      </c>
      <c r="C154" s="141" t="str">
        <f>'2. Grunddata'!C$8</f>
        <v>Stina</v>
      </c>
      <c r="D154" s="64"/>
      <c r="E154" s="64"/>
      <c r="F154" s="64"/>
      <c r="I154" s="120"/>
      <c r="J154" s="120"/>
      <c r="K154" s="120"/>
      <c r="L154" s="120"/>
      <c r="M154" s="120"/>
    </row>
    <row r="155" spans="2:13" s="3" customFormat="1" ht="12.75" x14ac:dyDescent="0.2">
      <c r="B155" s="140" t="s">
        <v>156</v>
      </c>
      <c r="C155" s="64" t="str">
        <f>'2. Grunddata'!C$17</f>
        <v>SEK</v>
      </c>
      <c r="D155" s="64"/>
      <c r="E155" s="64"/>
      <c r="F155" s="64"/>
      <c r="I155" s="120"/>
      <c r="J155" s="120"/>
      <c r="K155" s="120"/>
      <c r="L155" s="120"/>
      <c r="M155" s="120"/>
    </row>
    <row r="156" spans="2:13" s="3" customFormat="1" ht="12.75" x14ac:dyDescent="0.2">
      <c r="B156" s="140"/>
      <c r="C156" s="143" t="s">
        <v>137</v>
      </c>
      <c r="D156" s="64"/>
      <c r="E156" s="64"/>
      <c r="F156" s="64"/>
      <c r="I156" s="120"/>
      <c r="J156" s="120"/>
      <c r="K156" s="120"/>
      <c r="L156" s="499" t="s">
        <v>315</v>
      </c>
      <c r="M156" s="120"/>
    </row>
    <row r="157" spans="2:13" ht="12.75" customHeight="1" x14ac:dyDescent="0.2">
      <c r="L157" s="349" t="s">
        <v>316</v>
      </c>
    </row>
    <row r="158" spans="2:13" s="3" customFormat="1" ht="15" x14ac:dyDescent="0.25">
      <c r="B158" s="369" t="s">
        <v>38</v>
      </c>
      <c r="C158" s="369" t="str">
        <f>B17</f>
        <v>Enheten för samverkan och utveckling</v>
      </c>
      <c r="E158" s="64"/>
      <c r="G158" s="64"/>
      <c r="H158" s="64"/>
      <c r="I158" s="64"/>
      <c r="J158" s="64"/>
      <c r="K158" s="64"/>
      <c r="L158" s="625">
        <f>SUMIF('5. Lön'!$B$25:$B$151,$C158,'5. Lön'!AE$25:AE$151)</f>
        <v>0</v>
      </c>
      <c r="M158" s="383" t="s">
        <v>208</v>
      </c>
    </row>
    <row r="159" spans="2:13" s="3" customFormat="1" ht="6" customHeight="1" x14ac:dyDescent="0.2">
      <c r="B159" s="85"/>
      <c r="C159" s="64"/>
      <c r="D159" s="64"/>
      <c r="E159" s="64"/>
      <c r="F159" s="64"/>
      <c r="G159" s="64"/>
      <c r="H159" s="64"/>
      <c r="I159" s="64"/>
      <c r="J159" s="64"/>
      <c r="K159" s="64"/>
      <c r="L159" s="64"/>
      <c r="M159" s="64"/>
    </row>
    <row r="160" spans="2:13" s="3" customFormat="1" ht="12.75" x14ac:dyDescent="0.2">
      <c r="B160" s="309" t="str">
        <f>IF('2. Grunddata'!C$6="KONTRAKT","Kostnader täckta av finansiär","Kostnader förväntade att täckas av finansiär")</f>
        <v>Kostnader förväntade att täckas av finansiär</v>
      </c>
      <c r="C160" s="310">
        <f>'5. Lön'!G$23</f>
        <v>2022</v>
      </c>
      <c r="D160" s="310">
        <f>'5. Lön'!H$23</f>
        <v>2023</v>
      </c>
      <c r="E160" s="310">
        <f>'5. Lön'!I$23</f>
        <v>2024</v>
      </c>
      <c r="F160" s="310" t="str">
        <f>'5. Lön'!J$23</f>
        <v/>
      </c>
      <c r="G160" s="310" t="str">
        <f>'5. Lön'!K$23</f>
        <v/>
      </c>
      <c r="H160" s="310" t="str">
        <f>'5. Lön'!L$23</f>
        <v/>
      </c>
      <c r="I160" s="310" t="str">
        <f>'5. Lön'!M$23</f>
        <v/>
      </c>
      <c r="J160" s="310" t="str">
        <f>'5. Lön'!N$23</f>
        <v/>
      </c>
      <c r="K160" s="310" t="str">
        <f>'5. Lön'!O$23</f>
        <v/>
      </c>
      <c r="L160" s="310" t="str">
        <f>'5. Lön'!P$23</f>
        <v/>
      </c>
      <c r="M160" s="311" t="s">
        <v>2</v>
      </c>
    </row>
    <row r="161" spans="2:15" s="3" customFormat="1" ht="12.75" customHeight="1" x14ac:dyDescent="0.2">
      <c r="B161" s="312" t="s">
        <v>203</v>
      </c>
      <c r="C161" s="313">
        <f>IF('2. Grunddata'!$C$16&gt;0,SUMIF('5. Lön'!$B$25:$B$151,$C158,'5. Lön'!DM$25:DM$151),SUMIF('5. Lön'!$B$25:$B$151,$C158,'5. Lön'!AS$25:AS$151))</f>
        <v>0</v>
      </c>
      <c r="D161" s="313">
        <f>IF('2. Grunddata'!$C$16&gt;0,SUMIF('5. Lön'!$B$25:$B$151,$C158,'5. Lön'!DN$25:DN$151),SUMIF('5. Lön'!$B$25:$B$151,$C158,'5. Lön'!AT$25:AT$151))</f>
        <v>0</v>
      </c>
      <c r="E161" s="313">
        <f>IF('2. Grunddata'!$C$16&gt;0,SUMIF('5. Lön'!$B$25:$B$151,$C158,'5. Lön'!DO$25:DO$151),SUMIF('5. Lön'!$B$25:$B$151,$C158,'5. Lön'!AU$25:AU$151))</f>
        <v>0</v>
      </c>
      <c r="F161" s="313">
        <f>IF('2. Grunddata'!$C$16&gt;0,SUMIF('5. Lön'!$B$25:$B$151,$C158,'5. Lön'!DP$25:DP$151),SUMIF('5. Lön'!$B$25:$B$151,$C158,'5. Lön'!AV$25:AV$151))</f>
        <v>0</v>
      </c>
      <c r="G161" s="313">
        <f>IF('2. Grunddata'!$C$16&gt;0,SUMIF('5. Lön'!$B$25:$B$151,$C158,'5. Lön'!DQ$25:DQ$151),SUMIF('5. Lön'!$B$25:$B$151,$C158,'5. Lön'!AW$25:AW$151))</f>
        <v>0</v>
      </c>
      <c r="H161" s="313">
        <f>IF('2. Grunddata'!$C$16&gt;0,SUMIF('5. Lön'!$B$25:$B$151,$C158,'5. Lön'!DR$25:DR$151),SUMIF('5. Lön'!$B$25:$B$151,$C158,'5. Lön'!AX$25:AX$151))</f>
        <v>0</v>
      </c>
      <c r="I161" s="313">
        <f>IF('2. Grunddata'!$C$16&gt;0,SUMIF('5. Lön'!$B$25:$B$151,$C158,'5. Lön'!DS$25:DS$151),SUMIF('5. Lön'!$B$25:$B$151,$C158,'5. Lön'!AY$25:AY$151))</f>
        <v>0</v>
      </c>
      <c r="J161" s="313">
        <f>IF('2. Grunddata'!$C$16&gt;0,SUMIF('5. Lön'!$B$25:$B$151,$C158,'5. Lön'!DT$25:DT$151),SUMIF('5. Lön'!$B$25:$B$151,$C158,'5. Lön'!AZ$25:AZ$151))</f>
        <v>0</v>
      </c>
      <c r="K161" s="313">
        <f>IF('2. Grunddata'!$C$16&gt;0,SUMIF('5. Lön'!$B$25:$B$151,$C158,'5. Lön'!DU$25:DU$151),SUMIF('5. Lön'!$B$25:$B$151,$C158,'5. Lön'!BA$25:BA$151))</f>
        <v>0</v>
      </c>
      <c r="L161" s="313">
        <f>IF('2. Grunddata'!$C$16&gt;0,SUMIF('5. Lön'!$B$25:$B$151,$C158,'5. Lön'!DV$25:DV$151),SUMIF('5. Lön'!$B$25:$B$151,$C158,'5. Lön'!BB$25:BB$151))</f>
        <v>0</v>
      </c>
      <c r="M161" s="314">
        <f t="shared" ref="M161:M166" si="10">SUM(C161:L161)</f>
        <v>0</v>
      </c>
      <c r="O161" s="4"/>
    </row>
    <row r="162" spans="2:15" s="3" customFormat="1" ht="12.75" customHeight="1" x14ac:dyDescent="0.2">
      <c r="B162" s="158" t="s">
        <v>202</v>
      </c>
      <c r="C162" s="315">
        <f>SUMIF('6. Drift'!$B$18:$B$101,$C158,'6. Drift'!V$18:V$101)</f>
        <v>0</v>
      </c>
      <c r="D162" s="315">
        <f>SUMIF('6. Drift'!$B$18:$B$101,$C158,'6. Drift'!W$18:W$101)</f>
        <v>0</v>
      </c>
      <c r="E162" s="315">
        <f>SUMIF('6. Drift'!$B$18:$B$101,$C158,'6. Drift'!X$18:X$101)</f>
        <v>0</v>
      </c>
      <c r="F162" s="315">
        <f>SUMIF('6. Drift'!$B$18:$B$101,$C158,'6. Drift'!Y$18:Y$101)</f>
        <v>0</v>
      </c>
      <c r="G162" s="315">
        <f>SUMIF('6. Drift'!$B$18:$B$101,$C158,'6. Drift'!Z$18:Z$101)</f>
        <v>0</v>
      </c>
      <c r="H162" s="315">
        <f>SUMIF('6. Drift'!$B$18:$B$101,$C158,'6. Drift'!AA$18:AA$101)</f>
        <v>0</v>
      </c>
      <c r="I162" s="315">
        <f>SUMIF('6. Drift'!$B$18:$B$101,$C158,'6. Drift'!AB$18:AB$101)</f>
        <v>0</v>
      </c>
      <c r="J162" s="315">
        <f>SUMIF('6. Drift'!$B$18:$B$101,$C158,'6. Drift'!AC$18:AC$101)</f>
        <v>0</v>
      </c>
      <c r="K162" s="315">
        <f>SUMIF('6. Drift'!$B$18:$B$101,$C158,'6. Drift'!AD$18:AD$101)</f>
        <v>0</v>
      </c>
      <c r="L162" s="315">
        <f>SUMIF('6. Drift'!$B$18:$B$101,$C158,'6. Drift'!AE$18:AE$101)</f>
        <v>0</v>
      </c>
      <c r="M162" s="316">
        <f t="shared" si="10"/>
        <v>0</v>
      </c>
    </row>
    <row r="163" spans="2:15" s="3" customFormat="1" ht="12.75" x14ac:dyDescent="0.2">
      <c r="B163" s="317" t="s">
        <v>30</v>
      </c>
      <c r="C163" s="318">
        <f>SUMIF('7. Utrustning'!$B$17:$B$49,$C158,'7. Utrustning'!W$17:W$49)</f>
        <v>0</v>
      </c>
      <c r="D163" s="318">
        <f>SUMIF('7. Utrustning'!$B$17:$B$49,$C158,'7. Utrustning'!X$17:X$49)</f>
        <v>0</v>
      </c>
      <c r="E163" s="318">
        <f>SUMIF('7. Utrustning'!$B$17:$B$49,$C158,'7. Utrustning'!Y$17:Y$49)</f>
        <v>0</v>
      </c>
      <c r="F163" s="318">
        <f>SUMIF('7. Utrustning'!$B$17:$B$49,$C158,'7. Utrustning'!Z$17:Z$49)</f>
        <v>0</v>
      </c>
      <c r="G163" s="318">
        <f>SUMIF('7. Utrustning'!$B$17:$B$49,$C158,'7. Utrustning'!AA$17:AA$49)</f>
        <v>0</v>
      </c>
      <c r="H163" s="318">
        <f>SUMIF('7. Utrustning'!$B$17:$B$49,$C158,'7. Utrustning'!AB$17:AB$49)</f>
        <v>0</v>
      </c>
      <c r="I163" s="318">
        <f>SUMIF('7. Utrustning'!$B$17:$B$49,$C158,'7. Utrustning'!AC$17:AC$49)</f>
        <v>0</v>
      </c>
      <c r="J163" s="318">
        <f>SUMIF('7. Utrustning'!$B$17:$B$49,$C158,'7. Utrustning'!AD$17:AD$49)</f>
        <v>0</v>
      </c>
      <c r="K163" s="318">
        <f>SUMIF('7. Utrustning'!$B$17:$B$49,$C158,'7. Utrustning'!AE$17:AE$49)</f>
        <v>0</v>
      </c>
      <c r="L163" s="318">
        <f>SUMIF('7. Utrustning'!$B$17:$B$49,$C158,'7. Utrustning'!AF$17:AF$49)</f>
        <v>0</v>
      </c>
      <c r="M163" s="319">
        <f t="shared" si="10"/>
        <v>0</v>
      </c>
    </row>
    <row r="164" spans="2:15" s="3" customFormat="1" ht="12.75" x14ac:dyDescent="0.2">
      <c r="B164" s="320" t="str">
        <f>IF('2. Grunddata'!C$13="NEJ","Lokal accepterad som direkt kostnad av finansiär","Lokal")</f>
        <v>Lokal accepterad som direkt kostnad av finansiär</v>
      </c>
      <c r="C164" s="315">
        <f>IF('2. Grunddata'!$C$13="NEJ",SUMIF('8. Lokal'!$B$18:$B$50,$C158,'8. Lokal'!T$18:T$50),SUMIF('5. Lön'!$B$25:$B$151,$C158,'5. Lön'!CO$25:CO$151)+SUMIF('6. Drift'!$B$18:$B$101,$C158,'6. Drift'!BR$18:BR$101)+SUMIF('8. Lokal'!$B$18:$B$50,$C158,'8. Lokal'!T$18:T$50))</f>
        <v>0</v>
      </c>
      <c r="D164" s="315">
        <f>IF('2. Grunddata'!$C$13="NEJ",SUMIF('8. Lokal'!$B$18:$B$50,$C158,'8. Lokal'!U$18:U$50),SUMIF('5. Lön'!$B$25:$B$151,$C158,'5. Lön'!CP$25:CP$151)+SUMIF('6. Drift'!$B$18:$B$101,$C158,'6. Drift'!BS$18:BS$101)+SUMIF('8. Lokal'!$B$18:$B$50,$C158,'8. Lokal'!U$18:U$50))</f>
        <v>0</v>
      </c>
      <c r="E164" s="315">
        <f>IF('2. Grunddata'!$C$13="NEJ",SUMIF('8. Lokal'!$B$18:$B$50,$C158,'8. Lokal'!V$18:V$50),SUMIF('5. Lön'!$B$25:$B$151,$C158,'5. Lön'!CQ$25:CQ$151)+SUMIF('6. Drift'!$B$18:$B$101,$C158,'6. Drift'!BT$18:BT$101)+SUMIF('8. Lokal'!$B$18:$B$50,$C158,'8. Lokal'!V$18:V$50))</f>
        <v>0</v>
      </c>
      <c r="F164" s="315">
        <f>IF('2. Grunddata'!$C$13="NEJ",SUMIF('8. Lokal'!$B$18:$B$50,$C158,'8. Lokal'!W$18:W$50),SUMIF('5. Lön'!$B$25:$B$151,$C158,'5. Lön'!CR$25:CR$151)+SUMIF('6. Drift'!$B$18:$B$101,$C158,'6. Drift'!BU$18:BU$101)+SUMIF('8. Lokal'!$B$18:$B$50,$C158,'8. Lokal'!W$18:W$50))</f>
        <v>0</v>
      </c>
      <c r="G164" s="315">
        <f>IF('2. Grunddata'!$C$13="NEJ",SUMIF('8. Lokal'!$B$18:$B$50,$C158,'8. Lokal'!X$18:X$50),SUMIF('5. Lön'!$B$25:$B$151,$C158,'5. Lön'!CS$25:CS$151)+SUMIF('6. Drift'!$B$18:$B$101,$C158,'6. Drift'!BV$18:BV$101)+SUMIF('8. Lokal'!$B$18:$B$50,$C158,'8. Lokal'!X$18:X$50))</f>
        <v>0</v>
      </c>
      <c r="H164" s="315">
        <f>IF('2. Grunddata'!$C$13="NEJ",SUMIF('8. Lokal'!$B$18:$B$50,$C158,'8. Lokal'!Y$18:Y$50),SUMIF('5. Lön'!$B$25:$B$151,$C158,'5. Lön'!CT$25:CT$151)+SUMIF('6. Drift'!$B$18:$B$101,$C158,'6. Drift'!BW$18:BW$101)+SUMIF('8. Lokal'!$B$18:$B$50,$C158,'8. Lokal'!Y$18:Y$50))</f>
        <v>0</v>
      </c>
      <c r="I164" s="315">
        <f>IF('2. Grunddata'!$C$13="NEJ",SUMIF('8. Lokal'!$B$18:$B$50,$C158,'8. Lokal'!Z$18:Z$50),SUMIF('5. Lön'!$B$25:$B$151,$C158,'5. Lön'!CU$25:CU$151)+SUMIF('6. Drift'!$B$18:$B$101,$C158,'6. Drift'!BX$18:BX$101)+SUMIF('8. Lokal'!$B$18:$B$50,$C158,'8. Lokal'!Z$18:Z$50))</f>
        <v>0</v>
      </c>
      <c r="J164" s="315">
        <f>IF('2. Grunddata'!$C$13="NEJ",SUMIF('8. Lokal'!$B$18:$B$50,$C158,'8. Lokal'!AA$18:AA$50),SUMIF('5. Lön'!$B$25:$B$151,$C158,'5. Lön'!CV$25:CV$151)+SUMIF('6. Drift'!$B$18:$B$101,$C158,'6. Drift'!BY$18:BY$101)+SUMIF('8. Lokal'!$B$18:$B$50,$C158,'8. Lokal'!AA$18:AA$50))</f>
        <v>0</v>
      </c>
      <c r="K164" s="315">
        <f>IF('2. Grunddata'!$C$13="NEJ",SUMIF('8. Lokal'!$B$18:$B$50,$C158,'8. Lokal'!AB$18:AB$50),SUMIF('5. Lön'!$B$25:$B$151,$C158,'5. Lön'!CW$25:CW$151)+SUMIF('6. Drift'!$B$18:$B$101,$C158,'6. Drift'!BZ$18:BZ$101)+SUMIF('8. Lokal'!$B$18:$B$50,$C158,'8. Lokal'!AB$18:AB$50))</f>
        <v>0</v>
      </c>
      <c r="L164" s="315">
        <f>IF('2. Grunddata'!$C$13="NEJ",SUMIF('8. Lokal'!$B$18:$B$50,$C158,'8. Lokal'!AC$18:AC$50),SUMIF('5. Lön'!$B$25:$B$151,$C158,'5. Lön'!CX$25:CX$151)+SUMIF('6. Drift'!$B$18:$B$101,$C158,'6. Drift'!CA$18:CA$101)+SUMIF('8. Lokal'!$B$18:$B$50,$C158,'8. Lokal'!AC$18:AC$50))</f>
        <v>0</v>
      </c>
      <c r="M164" s="316">
        <f t="shared" si="10"/>
        <v>0</v>
      </c>
    </row>
    <row r="165" spans="2:15" s="3" customFormat="1" ht="12.75" x14ac:dyDescent="0.2">
      <c r="B165" s="321" t="str">
        <f>IF('2. Grunddata'!C$13="NEJ","Indirekt och lokalpåslag accepterade som OH av finansiär","Indirekta")</f>
        <v>Indirekt och lokalpåslag accepterade som OH av finansiär</v>
      </c>
      <c r="C165" s="293">
        <f>IF('2. Grunddata'!$C$13="NEJ",SUMIF('5. Lön'!$B$25:$B$151,$C158,'5. Lön'!DY$25:DY$151)+SUMIF('6. Drift'!$B$18:$B$101,$C158,'6. Drift'!CP$18:CP$101)+SUMIF('7. Utrustning'!$B$17:$B$49,$C158,'7. Utrustning'!AU$17:AU$49)+SUMIF('8. Lokal'!$B$18:$B$50,$C158,'8. Lokal'!AR$18:AR$50),SUMIF('5. Lön'!$B$25:$B$151,$C158,'5. Lön'!BQ$25:BQ$151)+SUMIF('6. Drift'!$B$18:$B$101,$C158,'6. Drift'!AT$18:AT$101))</f>
        <v>0</v>
      </c>
      <c r="D165" s="293">
        <f>IF('2. Grunddata'!$C$13="NEJ",SUMIF('5. Lön'!$B$25:$B$151,$C158,'5. Lön'!DZ$25:DZ$151)+SUMIF('6. Drift'!$B$18:$B$101,$C158,'6. Drift'!CQ$18:CQ$101)+SUMIF('7. Utrustning'!$B$17:$B$49,$C158,'7. Utrustning'!AV$17:AV$49)+SUMIF('8. Lokal'!$B$18:$B$50,$C158,'8. Lokal'!AS$18:AS$50),SUMIF('5. Lön'!$B$25:$B$151,$C158,'5. Lön'!BR$25:BR$151)+SUMIF('6. Drift'!$B$18:$B$101,$C158,'6. Drift'!AU$18:AU$101))</f>
        <v>0</v>
      </c>
      <c r="E165" s="293">
        <f>IF('2. Grunddata'!$C$13="NEJ",SUMIF('5. Lön'!$B$25:$B$151,$C158,'5. Lön'!EA$25:EA$151)+SUMIF('6. Drift'!$B$18:$B$101,$C158,'6. Drift'!CR$18:CR$101)+SUMIF('7. Utrustning'!$B$17:$B$49,$C158,'7. Utrustning'!AW$17:AW$49)+SUMIF('8. Lokal'!$B$18:$B$50,$C158,'8. Lokal'!AT$18:AT$50),SUMIF('5. Lön'!$B$25:$B$151,$C158,'5. Lön'!BS$25:BS$151)+SUMIF('6. Drift'!$B$18:$B$101,$C158,'6. Drift'!AV$18:AV$101))</f>
        <v>0</v>
      </c>
      <c r="F165" s="293">
        <f>IF('2. Grunddata'!$C$13="NEJ",SUMIF('5. Lön'!$B$25:$B$151,$C158,'5. Lön'!EB$25:EB$151)+SUMIF('6. Drift'!$B$18:$B$101,$C158,'6. Drift'!CS$18:CS$101)+SUMIF('7. Utrustning'!$B$17:$B$49,$C158,'7. Utrustning'!AX$17:AX$49)+SUMIF('8. Lokal'!$B$18:$B$50,$C158,'8. Lokal'!AU$18:AU$50),SUMIF('5. Lön'!$B$25:$B$151,$C158,'5. Lön'!BT$25:BT$151)+SUMIF('6. Drift'!$B$18:$B$101,$C158,'6. Drift'!AW$18:AW$101))</f>
        <v>0</v>
      </c>
      <c r="G165" s="293">
        <f>IF('2. Grunddata'!$C$13="NEJ",SUMIF('5. Lön'!$B$25:$B$151,$C158,'5. Lön'!EC$25:EC$151)+SUMIF('6. Drift'!$B$18:$B$101,$C158,'6. Drift'!CT$18:CT$101)+SUMIF('7. Utrustning'!$B$17:$B$49,$C158,'7. Utrustning'!AY$17:AY$49)+SUMIF('8. Lokal'!$B$18:$B$50,$C158,'8. Lokal'!AV$18:AV$50),SUMIF('5. Lön'!$B$25:$B$151,$C158,'5. Lön'!BU$25:BU$151)+SUMIF('6. Drift'!$B$18:$B$101,$C158,'6. Drift'!AX$18:AX$101))</f>
        <v>0</v>
      </c>
      <c r="H165" s="293">
        <f>IF('2. Grunddata'!$C$13="NEJ",SUMIF('5. Lön'!$B$25:$B$151,$C158,'5. Lön'!ED$25:ED$151)+SUMIF('6. Drift'!$B$18:$B$101,$C158,'6. Drift'!CU$18:CU$101)+SUMIF('7. Utrustning'!$B$17:$B$49,$C158,'7. Utrustning'!AZ$17:AZ$49)+SUMIF('8. Lokal'!$B$18:$B$50,$C158,'8. Lokal'!AW$18:AW$50),SUMIF('5. Lön'!$B$25:$B$151,$C158,'5. Lön'!BV$25:BV$151)+SUMIF('6. Drift'!$B$18:$B$101,$C158,'6. Drift'!AY$18:AY$101))</f>
        <v>0</v>
      </c>
      <c r="I165" s="293">
        <f>IF('2. Grunddata'!$C$13="NEJ",SUMIF('5. Lön'!$B$25:$B$151,$C158,'5. Lön'!EE$25:EE$151)+SUMIF('6. Drift'!$B$18:$B$101,$C158,'6. Drift'!CV$18:CV$101)+SUMIF('7. Utrustning'!$B$17:$B$49,$C158,'7. Utrustning'!BA$17:BA$49)+SUMIF('8. Lokal'!$B$18:$B$50,$C158,'8. Lokal'!AX$18:AX$50),SUMIF('5. Lön'!$B$25:$B$151,$C158,'5. Lön'!BW$25:BW$151)+SUMIF('6. Drift'!$B$18:$B$101,$C158,'6. Drift'!AZ$18:AZ$101))</f>
        <v>0</v>
      </c>
      <c r="J165" s="293">
        <f>IF('2. Grunddata'!$C$13="NEJ",SUMIF('5. Lön'!$B$25:$B$151,$C158,'5. Lön'!EF$25:EF$151)+SUMIF('6. Drift'!$B$18:$B$101,$C158,'6. Drift'!CW$18:CW$101)+SUMIF('7. Utrustning'!$B$17:$B$49,$C158,'7. Utrustning'!BB$17:BB$49)+SUMIF('8. Lokal'!$B$18:$B$50,$C158,'8. Lokal'!AY$18:AY$50),SUMIF('5. Lön'!$B$25:$B$151,$C158,'5. Lön'!BX$25:BX$151)+SUMIF('6. Drift'!$B$18:$B$101,$C158,'6. Drift'!BA$18:BA$101))</f>
        <v>0</v>
      </c>
      <c r="K165" s="293">
        <f>IF('2. Grunddata'!$C$13="NEJ",SUMIF('5. Lön'!$B$25:$B$151,$C158,'5. Lön'!EG$25:EG$151)+SUMIF('6. Drift'!$B$18:$B$101,$C158,'6. Drift'!CX$18:CX$101)+SUMIF('7. Utrustning'!$B$17:$B$49,$C158,'7. Utrustning'!BC$17:BC$49)+SUMIF('8. Lokal'!$B$18:$B$50,$C158,'8. Lokal'!AZ$18:AZ$50),SUMIF('5. Lön'!$B$25:$B$151,$C158,'5. Lön'!BY$25:BY$151)+SUMIF('6. Drift'!$B$18:$B$101,$C158,'6. Drift'!BB$18:BB$101))</f>
        <v>0</v>
      </c>
      <c r="L165" s="293">
        <f>IF('2. Grunddata'!$C$13="NEJ",SUMIF('5. Lön'!$B$25:$B$151,$C158,'5. Lön'!EH$25:EH$151)+SUMIF('6. Drift'!$B$18:$B$101,$C158,'6. Drift'!CY$18:CY$101)+SUMIF('7. Utrustning'!$B$17:$B$49,$C158,'7. Utrustning'!BD$17:BD$49)+SUMIF('8. Lokal'!$B$18:$B$50,$C158,'8. Lokal'!BA$18:BA$50),SUMIF('5. Lön'!$B$25:$B$151,$C158,'5. Lön'!BZ$25:BZ$151)+SUMIF('6. Drift'!$B$18:$B$101,$C158,'6. Drift'!BC$18:BC$101))</f>
        <v>0</v>
      </c>
      <c r="M165" s="322">
        <f t="shared" si="10"/>
        <v>0</v>
      </c>
    </row>
    <row r="166" spans="2:15" s="3" customFormat="1" ht="12.75" x14ac:dyDescent="0.2">
      <c r="B166" s="323" t="str">
        <f>IF('2. Grunddata'!C$6="KONTRAKT","Total kostnad i kontrakt med finansiär ","Total kostnad i ansökan till finansiär ")</f>
        <v xml:space="preserve">Total kostnad i ansökan till finansiär </v>
      </c>
      <c r="C166" s="237">
        <f>SUM(C161:C165)</f>
        <v>0</v>
      </c>
      <c r="D166" s="237">
        <f t="shared" ref="D166:L166" si="11">SUM(D161:D165)</f>
        <v>0</v>
      </c>
      <c r="E166" s="237">
        <f t="shared" si="11"/>
        <v>0</v>
      </c>
      <c r="F166" s="237">
        <f t="shared" si="11"/>
        <v>0</v>
      </c>
      <c r="G166" s="237">
        <f t="shared" si="11"/>
        <v>0</v>
      </c>
      <c r="H166" s="237">
        <f t="shared" si="11"/>
        <v>0</v>
      </c>
      <c r="I166" s="237">
        <f t="shared" si="11"/>
        <v>0</v>
      </c>
      <c r="J166" s="237">
        <f t="shared" si="11"/>
        <v>0</v>
      </c>
      <c r="K166" s="237">
        <f t="shared" si="11"/>
        <v>0</v>
      </c>
      <c r="L166" s="237">
        <f t="shared" si="11"/>
        <v>0</v>
      </c>
      <c r="M166" s="324">
        <f t="shared" si="10"/>
        <v>0</v>
      </c>
    </row>
    <row r="167" spans="2:15" s="3" customFormat="1" ht="6" customHeight="1" x14ac:dyDescent="0.2">
      <c r="B167" s="325"/>
      <c r="C167" s="326"/>
      <c r="D167" s="326"/>
      <c r="E167" s="326"/>
      <c r="F167" s="326"/>
      <c r="G167" s="326"/>
      <c r="H167" s="326"/>
      <c r="I167" s="326"/>
      <c r="J167" s="326"/>
      <c r="K167" s="326"/>
      <c r="L167" s="326"/>
      <c r="M167" s="327"/>
    </row>
    <row r="168" spans="2:15" s="3" customFormat="1" ht="12.75" x14ac:dyDescent="0.2">
      <c r="B168" s="328" t="str">
        <f>IF('2. Grunddata'!C$6="KONTRAKT","Kostnader att medfinansiera","Kostnader förväntade att medfinansiera")</f>
        <v>Kostnader förväntade att medfinansiera</v>
      </c>
      <c r="C168" s="168"/>
      <c r="D168" s="168"/>
      <c r="E168" s="168"/>
      <c r="F168" s="168"/>
      <c r="G168" s="168"/>
      <c r="H168" s="168"/>
      <c r="I168" s="168"/>
      <c r="J168" s="168"/>
      <c r="K168" s="168"/>
      <c r="L168" s="168"/>
      <c r="M168" s="329"/>
    </row>
    <row r="169" spans="2:15" s="3" customFormat="1" ht="12.75" x14ac:dyDescent="0.2">
      <c r="B169" s="371" t="str">
        <f>IF('2. Grunddata'!C$13="NEJ","Indirekt och lokalpåslag inte accepterade som OH av finansiär","")</f>
        <v>Indirekt och lokalpåslag inte accepterade som OH av finansiär</v>
      </c>
      <c r="C169" s="330">
        <f>IF('2. Grunddata'!$C$13="NEJ",(SUMIF('5. Lön'!$B$25:$B$151,$C158,'5. Lön'!BQ$25:BQ$151)+SUMIF('5. Lön'!$B$25:$B$151,$C158,'5. Lön'!CO$25:CO$151)+SUMIF('6. Drift'!$B$18:$B$101,$C158,'6. Drift'!AT$18:AT$101)+SUMIF('6. Drift'!$B$18:$B$101,$C158,'6. Drift'!BR$18:BR$101))-(SUMIF('5. Lön'!$B$25:$B$151,$C158,'5. Lön'!DY$25:DY$151)+SUMIF('6. Drift'!$B$18:$B$101,$C158,'6. Drift'!CP$18:CP$101)+SUMIF('7. Utrustning'!$B$17:$B$49,$C158,'7. Utrustning'!AU$17:AU$49)+SUMIF('8. Lokal'!$B$18:$B$50,$C158,'8. Lokal'!AR$18:AR$50)),0)</f>
        <v>0</v>
      </c>
      <c r="D169" s="330">
        <f>IF('2. Grunddata'!$C$13="NEJ",(SUMIF('5. Lön'!$B$25:$B$151,$C158,'5. Lön'!BR$25:BR$151)+SUMIF('5. Lön'!$B$25:$B$151,$C158,'5. Lön'!CP$25:CP$151)+SUMIF('6. Drift'!$B$18:$B$101,$C158,'6. Drift'!AU$18:AU$101)+SUMIF('6. Drift'!$B$18:$B$101,$C158,'6. Drift'!BS$18:BS$101))-(SUMIF('5. Lön'!$B$25:$B$151,$C158,'5. Lön'!DZ$25:DZ$151)+SUMIF('6. Drift'!$B$18:$B$101,$C158,'6. Drift'!CQ$18:CQ$101)+SUMIF('7. Utrustning'!$B$17:$B$49,$C158,'7. Utrustning'!AV$17:AV$49)+SUMIF('8. Lokal'!$B$18:$B$50,$C158,'8. Lokal'!AS$18:AS$50)),0)</f>
        <v>0</v>
      </c>
      <c r="E169" s="330">
        <f>IF('2. Grunddata'!$C$13="NEJ",(SUMIF('5. Lön'!$B$25:$B$151,$C158,'5. Lön'!BS$25:BS$151)+SUMIF('5. Lön'!$B$25:$B$151,$C158,'5. Lön'!CQ$25:CQ$151)+SUMIF('6. Drift'!$B$18:$B$101,$C158,'6. Drift'!AV$18:AV$101)+SUMIF('6. Drift'!$B$18:$B$101,$C158,'6. Drift'!BT$18:BT$101))-(SUMIF('5. Lön'!$B$25:$B$151,$C158,'5. Lön'!EA$25:EA$151)+SUMIF('6. Drift'!$B$18:$B$101,$C158,'6. Drift'!CR$18:CR$101)+SUMIF('7. Utrustning'!$B$17:$B$49,$C158,'7. Utrustning'!AW$17:AW$49)+SUMIF('8. Lokal'!$B$18:$B$50,$C158,'8. Lokal'!AT$18:AT$50)),0)</f>
        <v>0</v>
      </c>
      <c r="F169" s="330">
        <f>IF('2. Grunddata'!$C$13="NEJ",(SUMIF('5. Lön'!$B$25:$B$151,$C158,'5. Lön'!BT$25:BT$151)+SUMIF('5. Lön'!$B$25:$B$151,$C158,'5. Lön'!CR$25:CR$151)+SUMIF('6. Drift'!$B$18:$B$101,$C158,'6. Drift'!AW$18:AW$101)+SUMIF('6. Drift'!$B$18:$B$101,$C158,'6. Drift'!BU$18:BU$101))-(SUMIF('5. Lön'!$B$25:$B$151,$C158,'5. Lön'!EB$25:EB$151)+SUMIF('6. Drift'!$B$18:$B$101,$C158,'6. Drift'!CS$18:CS$101)+SUMIF('7. Utrustning'!$B$17:$B$49,$C158,'7. Utrustning'!AX$17:AX$49)+SUMIF('8. Lokal'!$B$18:$B$50,$C158,'8. Lokal'!AU$18:AU$50)),0)</f>
        <v>0</v>
      </c>
      <c r="G169" s="330">
        <f>IF('2. Grunddata'!$C$13="NEJ",(SUMIF('5. Lön'!$B$25:$B$151,$C158,'5. Lön'!BU$25:BU$151)+SUMIF('5. Lön'!$B$25:$B$151,$C158,'5. Lön'!CS$25:CS$151)+SUMIF('6. Drift'!$B$18:$B$101,$C158,'6. Drift'!AX$18:AX$101)+SUMIF('6. Drift'!$B$18:$B$101,$C158,'6. Drift'!BV$18:BV$101))-(SUMIF('5. Lön'!$B$25:$B$151,$C158,'5. Lön'!EC$25:EC$151)+SUMIF('6. Drift'!$B$18:$B$101,$C158,'6. Drift'!CT$18:CT$101)+SUMIF('7. Utrustning'!$B$17:$B$49,$C158,'7. Utrustning'!AY$17:AY$49)+SUMIF('8. Lokal'!$B$18:$B$50,$C158,'8. Lokal'!AV$18:AV$50)),0)</f>
        <v>0</v>
      </c>
      <c r="H169" s="330">
        <f>IF('2. Grunddata'!$C$13="NEJ",(SUMIF('5. Lön'!$B$25:$B$151,$C158,'5. Lön'!BV$25:BV$151)+SUMIF('5. Lön'!$B$25:$B$151,$C158,'5. Lön'!CT$25:CT$151)+SUMIF('6. Drift'!$B$18:$B$101,$C158,'6. Drift'!AY$18:AY$101)+SUMIF('6. Drift'!$B$18:$B$101,$C158,'6. Drift'!BW$18:BW$101))-(SUMIF('5. Lön'!$B$25:$B$151,$C158,'5. Lön'!ED$25:ED$151)+SUMIF('6. Drift'!$B$18:$B$101,$C158,'6. Drift'!CU$18:CU$101)+SUMIF('7. Utrustning'!$B$17:$B$49,$C158,'7. Utrustning'!AZ$17:AZ$49)+SUMIF('8. Lokal'!$B$18:$B$50,$C158,'8. Lokal'!AW$18:AW$50)),0)</f>
        <v>0</v>
      </c>
      <c r="I169" s="330">
        <f>IF('2. Grunddata'!$C$13="NEJ",(SUMIF('5. Lön'!$B$25:$B$151,$C158,'5. Lön'!BW$25:BW$151)+SUMIF('5. Lön'!$B$25:$B$151,$C158,'5. Lön'!CU$25:CU$151)+SUMIF('6. Drift'!$B$18:$B$101,$C158,'6. Drift'!AZ$18:AZ$101)+SUMIF('6. Drift'!$B$18:$B$101,$C158,'6. Drift'!BX$18:BX$101))-(SUMIF('5. Lön'!$B$25:$B$151,$C158,'5. Lön'!EE$25:EE$151)+SUMIF('6. Drift'!$B$18:$B$101,$C158,'6. Drift'!CV$18:CV$101)+SUMIF('7. Utrustning'!$B$17:$B$49,$C158,'7. Utrustning'!BA$17:BA$49)+SUMIF('8. Lokal'!$B$18:$B$50,$C158,'8. Lokal'!AX$18:AX$50)),0)</f>
        <v>0</v>
      </c>
      <c r="J169" s="330">
        <f>IF('2. Grunddata'!$C$13="NEJ",(SUMIF('5. Lön'!$B$25:$B$151,$C158,'5. Lön'!BX$25:BX$151)+SUMIF('5. Lön'!$B$25:$B$151,$C158,'5. Lön'!CV$25:CV$151)+SUMIF('6. Drift'!$B$18:$B$101,$C158,'6. Drift'!BA$18:BA$101)+SUMIF('6. Drift'!$B$18:$B$101,$C158,'6. Drift'!BY$18:BY$101))-(SUMIF('5. Lön'!$B$25:$B$151,$C158,'5. Lön'!EF$25:EF$151)+SUMIF('6. Drift'!$B$18:$B$101,$C158,'6. Drift'!CW$18:CW$101)+SUMIF('7. Utrustning'!$B$17:$B$49,$C158,'7. Utrustning'!BB$17:BB$49)+SUMIF('8. Lokal'!$B$18:$B$50,$C158,'8. Lokal'!AY$18:AY$50)),0)</f>
        <v>0</v>
      </c>
      <c r="K169" s="330">
        <f>IF('2. Grunddata'!$C$13="NEJ",(SUMIF('5. Lön'!$B$25:$B$151,$C158,'5. Lön'!BY$25:BY$151)+SUMIF('5. Lön'!$B$25:$B$151,$C158,'5. Lön'!CW$25:CW$151)+SUMIF('6. Drift'!$B$18:$B$101,$C158,'6. Drift'!BB$18:BB$101)+SUMIF('6. Drift'!$B$18:$B$101,$C158,'6. Drift'!BZ$18:BZ$101))-(SUMIF('5. Lön'!$B$25:$B$151,$C158,'5. Lön'!EG$25:EG$151)+SUMIF('6. Drift'!$B$18:$B$101,$C158,'6. Drift'!CX$18:CX$101)+SUMIF('7. Utrustning'!$B$17:$B$49,$C158,'7. Utrustning'!BC$17:BC$49)+SUMIF('8. Lokal'!$B$18:$B$50,$C158,'8. Lokal'!AZ$18:AZ$50)),0)</f>
        <v>0</v>
      </c>
      <c r="L169" s="330">
        <f>IF('2. Grunddata'!$C$13="NEJ",(SUMIF('5. Lön'!$B$25:$B$151,$C158,'5. Lön'!BZ$25:BZ$151)+SUMIF('5. Lön'!$B$25:$B$151,$C158,'5. Lön'!CX$25:CX$151)+SUMIF('6. Drift'!$B$18:$B$101,$C158,'6. Drift'!BC$18:BC$101)+SUMIF('6. Drift'!$B$18:$B$101,$C158,'6. Drift'!CA$18:CA$101))-(SUMIF('5. Lön'!$B$25:$B$151,$C158,'5. Lön'!EH$25:EH$151)+SUMIF('6. Drift'!$B$18:$B$101,$C158,'6. Drift'!CY$18:CY$101)+SUMIF('7. Utrustning'!$B$17:$B$49,$C158,'7. Utrustning'!BD$17:BD$49)+SUMIF('8. Lokal'!$B$18:$B$50,$C158,'8. Lokal'!BA$18:BA$50)),0)</f>
        <v>0</v>
      </c>
      <c r="M169" s="314">
        <f t="shared" ref="M169:M175" si="12">SUM(C169:L169)</f>
        <v>0</v>
      </c>
    </row>
    <row r="170" spans="2:15" s="3" customFormat="1" ht="12.75" customHeight="1" x14ac:dyDescent="0.2">
      <c r="B170" s="331" t="str">
        <f>IF('2. Grunddata'!C$16&gt;0,"LKP som inte accepteras av finansiär","")</f>
        <v/>
      </c>
      <c r="C170" s="332">
        <f>IF('2. Grunddata'!$C$16&gt;0,SUMIF('5. Lön'!$B$25:$B$151,$C158,'5. Lön'!AS$25:AS$151)-SUMIF('5. Lön'!$B$25:$B$151,$C158,'5. Lön'!DM$25:DM$151),0)</f>
        <v>0</v>
      </c>
      <c r="D170" s="332">
        <f>IF('2. Grunddata'!$C$16&gt;0,SUMIF('5. Lön'!$B$25:$B$151,$C158,'5. Lön'!AT$25:AT$151)-SUMIF('5. Lön'!$B$25:$B$151,$C158,'5. Lön'!DN$25:DN$151),0)</f>
        <v>0</v>
      </c>
      <c r="E170" s="332">
        <f>IF('2. Grunddata'!$C$16&gt;0,SUMIF('5. Lön'!$B$25:$B$151,$C158,'5. Lön'!AU$25:AU$151)-SUMIF('5. Lön'!$B$25:$B$151,$C158,'5. Lön'!DO$25:DO$151),0)</f>
        <v>0</v>
      </c>
      <c r="F170" s="332">
        <f>IF('2. Grunddata'!$C$16&gt;0,SUMIF('5. Lön'!$B$25:$B$151,$C158,'5. Lön'!AV$25:AV$151)-SUMIF('5. Lön'!$B$25:$B$151,$C158,'5. Lön'!DP$25:DP$151),0)</f>
        <v>0</v>
      </c>
      <c r="G170" s="332">
        <f>IF('2. Grunddata'!$C$16&gt;0,SUMIF('5. Lön'!$B$25:$B$151,$C158,'5. Lön'!AW$25:AW$151)-SUMIF('5. Lön'!$B$25:$B$151,$C158,'5. Lön'!DQ$25:DQ$151),0)</f>
        <v>0</v>
      </c>
      <c r="H170" s="332">
        <f>IF('2. Grunddata'!$C$16&gt;0,SUMIF('5. Lön'!$B$25:$B$151,$C158,'5. Lön'!AX$25:AX$151)-SUMIF('5. Lön'!$B$25:$B$151,$C158,'5. Lön'!DR$25:DR$151),0)</f>
        <v>0</v>
      </c>
      <c r="I170" s="332">
        <f>IF('2. Grunddata'!$C$16&gt;0,SUMIF('5. Lön'!$B$25:$B$151,$C158,'5. Lön'!AY$25:AY$151)-SUMIF('5. Lön'!$B$25:$B$151,$C158,'5. Lön'!DS$25:DS$151),0)</f>
        <v>0</v>
      </c>
      <c r="J170" s="332">
        <f>IF('2. Grunddata'!$C$16&gt;0,SUMIF('5. Lön'!$B$25:$B$151,$C158,'5. Lön'!AZ$25:AZ$151)-SUMIF('5. Lön'!$B$25:$B$151,$C158,'5. Lön'!DT$25:DT$151),0)</f>
        <v>0</v>
      </c>
      <c r="K170" s="332">
        <f>IF('2. Grunddata'!$C$16&gt;0,SUMIF('5. Lön'!$B$25:$B$151,$C158,'5. Lön'!BA$25:BA$151)-SUMIF('5. Lön'!$B$25:$B$151,$C158,'5. Lön'!DU$25:DU$151),0)</f>
        <v>0</v>
      </c>
      <c r="L170" s="332">
        <f>IF('2. Grunddata'!$C$16&gt;0,SUMIF('5. Lön'!$B$25:$B$151,$C158,'5. Lön'!BB$25:BB$151)-SUMIF('5. Lön'!$B$25:$B$151,$C158,'5. Lön'!DV$25:DV$151),0)</f>
        <v>0</v>
      </c>
      <c r="M170" s="316">
        <f t="shared" si="12"/>
        <v>0</v>
      </c>
    </row>
    <row r="171" spans="2:15" s="3" customFormat="1" ht="12.75" customHeight="1" x14ac:dyDescent="0.2">
      <c r="B171" s="317" t="str">
        <f>IF('5. Lön'!BO$152&gt;0,"Lön inklusive LKP","")</f>
        <v>Lön inklusive LKP</v>
      </c>
      <c r="C171" s="333">
        <f>SUMIF('5. Lön'!$B$25:$B$151,$C158,'5. Lön'!BE$25:BE$151)</f>
        <v>0</v>
      </c>
      <c r="D171" s="333">
        <f>SUMIF('5. Lön'!$B$25:$B$151,$C158,'5. Lön'!BF$25:BF$151)</f>
        <v>0</v>
      </c>
      <c r="E171" s="333">
        <f>SUMIF('5. Lön'!$B$25:$B$151,$C158,'5. Lön'!BG$25:BG$151)</f>
        <v>0</v>
      </c>
      <c r="F171" s="333">
        <f>SUMIF('5. Lön'!$B$25:$B$151,$C158,'5. Lön'!BH$25:BH$151)</f>
        <v>0</v>
      </c>
      <c r="G171" s="333">
        <f>SUMIF('5. Lön'!$B$25:$B$151,$C158,'5. Lön'!BI$25:BI$151)</f>
        <v>0</v>
      </c>
      <c r="H171" s="333">
        <f>SUMIF('5. Lön'!$B$25:$B$151,$C158,'5. Lön'!BJ$25:BJ$151)</f>
        <v>0</v>
      </c>
      <c r="I171" s="333">
        <f>SUMIF('5. Lön'!$B$25:$B$151,$C158,'5. Lön'!BK$25:BK$151)</f>
        <v>0</v>
      </c>
      <c r="J171" s="333">
        <f>SUMIF('5. Lön'!$B$25:$B$151,$C158,'5. Lön'!BL$25:BL$151)</f>
        <v>0</v>
      </c>
      <c r="K171" s="333">
        <f>SUMIF('5. Lön'!$B$25:$B$151,$C158,'5. Lön'!BM$25:BM$151)</f>
        <v>0</v>
      </c>
      <c r="L171" s="333">
        <f>SUMIF('5. Lön'!$B$25:$B$151,$C158,'5. Lön'!BN$25:BN$151)</f>
        <v>0</v>
      </c>
      <c r="M171" s="319">
        <f t="shared" si="12"/>
        <v>0</v>
      </c>
    </row>
    <row r="172" spans="2:15" s="3" customFormat="1" ht="12.75" x14ac:dyDescent="0.2">
      <c r="B172" s="158" t="str">
        <f>IF('6. Drift'!AR$102&gt;0,"Drift","")</f>
        <v/>
      </c>
      <c r="C172" s="334">
        <f>SUMIF('6. Drift'!$B$18:$B$101,$C158,'6. Drift'!AH$18:AH$101)</f>
        <v>0</v>
      </c>
      <c r="D172" s="334">
        <f>SUMIF('6. Drift'!$B$18:$B$101,$C158,'6. Drift'!AI$18:AI$101)</f>
        <v>0</v>
      </c>
      <c r="E172" s="334">
        <f>SUMIF('6. Drift'!$B$18:$B$101,$C158,'6. Drift'!AJ$18:AJ$101)</f>
        <v>0</v>
      </c>
      <c r="F172" s="334">
        <f>SUMIF('6. Drift'!$B$18:$B$101,$C158,'6. Drift'!AK$18:AK$101)</f>
        <v>0</v>
      </c>
      <c r="G172" s="334">
        <f>SUMIF('6. Drift'!$B$18:$B$101,$C158,'6. Drift'!AL$18:AL$101)</f>
        <v>0</v>
      </c>
      <c r="H172" s="334">
        <f>SUMIF('6. Drift'!$B$18:$B$101,$C158,'6. Drift'!AM$18:AM$101)</f>
        <v>0</v>
      </c>
      <c r="I172" s="334">
        <f>SUMIF('6. Drift'!$B$18:$B$101,$C158,'6. Drift'!AN$18:AN$101)</f>
        <v>0</v>
      </c>
      <c r="J172" s="334">
        <f>SUMIF('6. Drift'!$B$18:$B$101,$C158,'6. Drift'!AO$18:AO$101)</f>
        <v>0</v>
      </c>
      <c r="K172" s="334">
        <f>SUMIF('6. Drift'!$B$18:$B$101,$C158,'6. Drift'!AP$18:AP$101)</f>
        <v>0</v>
      </c>
      <c r="L172" s="334">
        <f>SUMIF('6. Drift'!$B$18:$B$101,$C158,'6. Drift'!AQ$18:AQ$101)</f>
        <v>0</v>
      </c>
      <c r="M172" s="316">
        <f t="shared" si="12"/>
        <v>0</v>
      </c>
    </row>
    <row r="173" spans="2:15" s="3" customFormat="1" ht="12.75" x14ac:dyDescent="0.2">
      <c r="B173" s="317" t="str">
        <f>IF('7. Utrustning'!AS$50&gt;0,"Utrustning","")</f>
        <v/>
      </c>
      <c r="C173" s="333">
        <f>SUMIF('7. Utrustning'!$B$17:$B$49,$C158,'7. Utrustning'!AI$17:AI$49)</f>
        <v>0</v>
      </c>
      <c r="D173" s="333">
        <f>SUMIF('7. Utrustning'!$B$17:$B$49,$C158,'7. Utrustning'!AJ$17:AJ$49)</f>
        <v>0</v>
      </c>
      <c r="E173" s="333">
        <f>SUMIF('7. Utrustning'!$B$17:$B$49,$C158,'7. Utrustning'!AK$17:AK$49)</f>
        <v>0</v>
      </c>
      <c r="F173" s="333">
        <f>SUMIF('7. Utrustning'!$B$17:$B$49,$C158,'7. Utrustning'!AL$17:AL$49)</f>
        <v>0</v>
      </c>
      <c r="G173" s="333">
        <f>SUMIF('7. Utrustning'!$B$17:$B$49,$C158,'7. Utrustning'!AM$17:AM$49)</f>
        <v>0</v>
      </c>
      <c r="H173" s="333">
        <f>SUMIF('7. Utrustning'!$B$17:$B$49,$C158,'7. Utrustning'!AN$17:AN$49)</f>
        <v>0</v>
      </c>
      <c r="I173" s="333">
        <f>SUMIF('7. Utrustning'!$B$17:$B$49,$C158,'7. Utrustning'!AO$17:AO$49)</f>
        <v>0</v>
      </c>
      <c r="J173" s="333">
        <f>SUMIF('7. Utrustning'!$B$17:$B$49,$C158,'7. Utrustning'!AP$17:AP$49)</f>
        <v>0</v>
      </c>
      <c r="K173" s="333">
        <f>SUMIF('7. Utrustning'!$B$17:$B$49,$C158,'7. Utrustning'!AQ$17:AQ$49)</f>
        <v>0</v>
      </c>
      <c r="L173" s="333">
        <f>SUMIF('7. Utrustning'!$B$17:$B$49,$C158,'7. Utrustning'!AR$17:AR$49)</f>
        <v>0</v>
      </c>
      <c r="M173" s="319">
        <f t="shared" si="12"/>
        <v>0</v>
      </c>
    </row>
    <row r="174" spans="2:15" s="3" customFormat="1" ht="12.75" x14ac:dyDescent="0.2">
      <c r="B174" s="320" t="str">
        <f>IF('8. Lokal'!AP$51&gt;0,"Lokal","")</f>
        <v>Lokal</v>
      </c>
      <c r="C174" s="334">
        <f>SUMIF('5. Lön'!$B$25:$B$151,$C158,'5. Lön'!DA$25:DA$151)+SUMIF('6. Drift'!$B$18:$B$101,$C158,'6. Drift'!CD$18:CD$101)+SUMIF('8. Lokal'!$B$18:$B$50,$C158,'8. Lokal'!AF$18:AF$50)</f>
        <v>0</v>
      </c>
      <c r="D174" s="334">
        <f>SUMIF('5. Lön'!$B$25:$B$151,$C158,'5. Lön'!DB$25:DB$151)+SUMIF('6. Drift'!$B$18:$B$101,$C158,'6. Drift'!CE$18:CE$101)+SUMIF('8. Lokal'!$B$18:$B$50,$C158,'8. Lokal'!AG$18:AG$50)</f>
        <v>0</v>
      </c>
      <c r="E174" s="334">
        <f>SUMIF('5. Lön'!$B$25:$B$151,$C158,'5. Lön'!DC$25:DC$151)+SUMIF('6. Drift'!$B$18:$B$101,$C158,'6. Drift'!CF$18:CF$101)+SUMIF('8. Lokal'!$B$18:$B$50,$C158,'8. Lokal'!AH$18:AH$50)</f>
        <v>0</v>
      </c>
      <c r="F174" s="334">
        <f>SUMIF('5. Lön'!$B$25:$B$151,$C158,'5. Lön'!DD$25:DD$151)+SUMIF('6. Drift'!$B$18:$B$101,$C158,'6. Drift'!CG$18:CG$101)+SUMIF('8. Lokal'!$B$18:$B$50,$C158,'8. Lokal'!AI$18:AI$50)</f>
        <v>0</v>
      </c>
      <c r="G174" s="334">
        <f>SUMIF('5. Lön'!$B$25:$B$151,$C158,'5. Lön'!DE$25:DE$151)+SUMIF('6. Drift'!$B$18:$B$101,$C158,'6. Drift'!CH$18:CH$101)+SUMIF('8. Lokal'!$B$18:$B$50,$C158,'8. Lokal'!AJ$18:AJ$50)</f>
        <v>0</v>
      </c>
      <c r="H174" s="334">
        <f>SUMIF('5. Lön'!$B$25:$B$151,$C158,'5. Lön'!DF$25:DF$151)+SUMIF('6. Drift'!$B$18:$B$101,$C158,'6. Drift'!CI$18:CI$101)+SUMIF('8. Lokal'!$B$18:$B$50,$C158,'8. Lokal'!AK$18:AK$50)</f>
        <v>0</v>
      </c>
      <c r="I174" s="334">
        <f>SUMIF('5. Lön'!$B$25:$B$151,$C158,'5. Lön'!DG$25:DG$151)+SUMIF('6. Drift'!$B$18:$B$101,$C158,'6. Drift'!CJ$18:CJ$101)+SUMIF('8. Lokal'!$B$18:$B$50,$C158,'8. Lokal'!AL$18:AL$50)</f>
        <v>0</v>
      </c>
      <c r="J174" s="334">
        <f>SUMIF('5. Lön'!$B$25:$B$151,$C158,'5. Lön'!DH$25:DH$151)+SUMIF('6. Drift'!$B$18:$B$101,$C158,'6. Drift'!CK$18:CK$101)+SUMIF('8. Lokal'!$B$18:$B$50,$C158,'8. Lokal'!AM$18:AM$50)</f>
        <v>0</v>
      </c>
      <c r="K174" s="334">
        <f>SUMIF('5. Lön'!$B$25:$B$151,$C158,'5. Lön'!DI$25:DI$151)+SUMIF('6. Drift'!$B$18:$B$101,$C158,'6. Drift'!CL$18:CL$101)+SUMIF('8. Lokal'!$B$18:$B$50,$C158,'8. Lokal'!AN$18:AN$50)</f>
        <v>0</v>
      </c>
      <c r="L174" s="334">
        <f>SUMIF('5. Lön'!$B$25:$B$151,$C158,'5. Lön'!DJ$25:DJ$151)+SUMIF('6. Drift'!$B$18:$B$101,$C158,'6. Drift'!CM$18:CM$101)+SUMIF('8. Lokal'!$B$18:$B$50,$C158,'8. Lokal'!AO$18:AO$50)</f>
        <v>0</v>
      </c>
      <c r="M174" s="316">
        <f t="shared" si="12"/>
        <v>0</v>
      </c>
    </row>
    <row r="175" spans="2:15" s="1" customFormat="1" ht="12.75" x14ac:dyDescent="0.2">
      <c r="B175" s="321" t="str">
        <f>IF(('5. Lön'!CM$152+'6. Drift'!BP$102)&gt;0,"Indirekt","")</f>
        <v>Indirekt</v>
      </c>
      <c r="C175" s="293">
        <f>SUMIF('5. Lön'!$B$25:$B$151,$C158,'5. Lön'!CC$25:CC$151)+SUMIF('6. Drift'!$B$18:$B$101,$C158,'6. Drift'!BF$18:BF$101)</f>
        <v>0</v>
      </c>
      <c r="D175" s="293">
        <f>SUMIF('5. Lön'!$B$25:$B$151,$C158,'5. Lön'!CD$25:CD$151)+SUMIF('6. Drift'!$B$18:$B$101,$C158,'6. Drift'!BG$18:BG$101)</f>
        <v>0</v>
      </c>
      <c r="E175" s="293">
        <f>SUMIF('5. Lön'!$B$25:$B$151,$C158,'5. Lön'!CE$25:CE$151)+SUMIF('6. Drift'!$B$18:$B$101,$C158,'6. Drift'!BH$18:BH$101)</f>
        <v>0</v>
      </c>
      <c r="F175" s="293">
        <f>SUMIF('5. Lön'!$B$25:$B$151,$C158,'5. Lön'!CF$25:CF$151)+SUMIF('6. Drift'!$B$18:$B$101,$C158,'6. Drift'!BI$18:BI$101)</f>
        <v>0</v>
      </c>
      <c r="G175" s="293">
        <f>SUMIF('5. Lön'!$B$25:$B$151,$C158,'5. Lön'!CG$25:CG$151)+SUMIF('6. Drift'!$B$18:$B$101,$C158,'6. Drift'!BJ$18:BJ$101)</f>
        <v>0</v>
      </c>
      <c r="H175" s="293">
        <f>SUMIF('5. Lön'!$B$25:$B$151,$C158,'5. Lön'!CH$25:CH$151)+SUMIF('6. Drift'!$B$18:$B$101,$C158,'6. Drift'!BK$18:BK$101)</f>
        <v>0</v>
      </c>
      <c r="I175" s="293">
        <f>SUMIF('5. Lön'!$B$25:$B$151,$C158,'5. Lön'!CI$25:CI$151)+SUMIF('6. Drift'!$B$18:$B$101,$C158,'6. Drift'!BL$18:BL$101)</f>
        <v>0</v>
      </c>
      <c r="J175" s="293">
        <f>SUMIF('5. Lön'!$B$25:$B$151,$C158,'5. Lön'!CJ$25:CJ$151)+SUMIF('6. Drift'!$B$18:$B$101,$C158,'6. Drift'!BM$18:BM$101)</f>
        <v>0</v>
      </c>
      <c r="K175" s="293">
        <f>SUMIF('5. Lön'!$B$25:$B$151,$C158,'5. Lön'!CK$25:CK$151)+SUMIF('6. Drift'!$B$18:$B$101,$C158,'6. Drift'!BN$18:BN$101)</f>
        <v>0</v>
      </c>
      <c r="L175" s="293">
        <f>SUMIF('5. Lön'!$B$25:$B$151,$C158,'5. Lön'!CL$25:CL$151)+SUMIF('6. Drift'!$B$18:$B$101,$C158,'6. Drift'!BO$18:BO$101)</f>
        <v>0</v>
      </c>
      <c r="M175" s="322">
        <f t="shared" si="12"/>
        <v>0</v>
      </c>
    </row>
    <row r="176" spans="2:15" s="3" customFormat="1" ht="12.75" x14ac:dyDescent="0.2">
      <c r="B176" s="323" t="str">
        <f>IF('2. Grunddata'!C$6="KONTRAKT","Total kostnad i medfinansiering av kontrakt med finansiär","Total kostnad i medfinansiering av ansökan till finansiär")</f>
        <v>Total kostnad i medfinansiering av ansökan till finansiär</v>
      </c>
      <c r="C176" s="237">
        <f>SUM(C169:C175)</f>
        <v>0</v>
      </c>
      <c r="D176" s="237">
        <f t="shared" ref="D176:M176" si="13">SUM(D169:D175)</f>
        <v>0</v>
      </c>
      <c r="E176" s="237">
        <f t="shared" si="13"/>
        <v>0</v>
      </c>
      <c r="F176" s="237">
        <f t="shared" si="13"/>
        <v>0</v>
      </c>
      <c r="G176" s="237">
        <f t="shared" si="13"/>
        <v>0</v>
      </c>
      <c r="H176" s="237">
        <f t="shared" si="13"/>
        <v>0</v>
      </c>
      <c r="I176" s="237">
        <f t="shared" si="13"/>
        <v>0</v>
      </c>
      <c r="J176" s="237">
        <f t="shared" si="13"/>
        <v>0</v>
      </c>
      <c r="K176" s="237">
        <f t="shared" si="13"/>
        <v>0</v>
      </c>
      <c r="L176" s="237">
        <f t="shared" si="13"/>
        <v>0</v>
      </c>
      <c r="M176" s="324">
        <f t="shared" si="13"/>
        <v>0</v>
      </c>
      <c r="N176" s="26"/>
      <c r="O176" s="26"/>
    </row>
    <row r="177" spans="2:13" s="3" customFormat="1" ht="6" customHeight="1" x14ac:dyDescent="0.2">
      <c r="B177" s="335"/>
      <c r="C177" s="326"/>
      <c r="D177" s="326"/>
      <c r="E177" s="326"/>
      <c r="F177" s="326"/>
      <c r="G177" s="326"/>
      <c r="H177" s="326"/>
      <c r="I177" s="326"/>
      <c r="J177" s="326"/>
      <c r="K177" s="326"/>
      <c r="L177" s="326"/>
      <c r="M177" s="336"/>
    </row>
    <row r="178" spans="2:13" s="3" customFormat="1" ht="12.75" x14ac:dyDescent="0.2">
      <c r="B178" s="328" t="str">
        <f>IF('2. Grunddata'!C$6="KONTRAKT","Full kostnad","Förväntad full kostnad")</f>
        <v>Förväntad full kostnad</v>
      </c>
      <c r="C178" s="326"/>
      <c r="D178" s="326"/>
      <c r="E178" s="326"/>
      <c r="F178" s="326"/>
      <c r="G178" s="326"/>
      <c r="H178" s="326"/>
      <c r="I178" s="326"/>
      <c r="J178" s="326"/>
      <c r="K178" s="326"/>
      <c r="L178" s="326"/>
      <c r="M178" s="336"/>
    </row>
    <row r="179" spans="2:13" s="3" customFormat="1" ht="12.75" x14ac:dyDescent="0.2">
      <c r="B179" s="337" t="s">
        <v>203</v>
      </c>
      <c r="C179" s="338">
        <f>C161+C170+C171</f>
        <v>0</v>
      </c>
      <c r="D179" s="338">
        <f t="shared" ref="D179:L179" si="14">D161+D170+D171</f>
        <v>0</v>
      </c>
      <c r="E179" s="338">
        <f t="shared" si="14"/>
        <v>0</v>
      </c>
      <c r="F179" s="338">
        <f t="shared" si="14"/>
        <v>0</v>
      </c>
      <c r="G179" s="338">
        <f t="shared" si="14"/>
        <v>0</v>
      </c>
      <c r="H179" s="338">
        <f t="shared" si="14"/>
        <v>0</v>
      </c>
      <c r="I179" s="338">
        <f t="shared" si="14"/>
        <v>0</v>
      </c>
      <c r="J179" s="338">
        <f t="shared" si="14"/>
        <v>0</v>
      </c>
      <c r="K179" s="338">
        <f t="shared" si="14"/>
        <v>0</v>
      </c>
      <c r="L179" s="338">
        <f t="shared" si="14"/>
        <v>0</v>
      </c>
      <c r="M179" s="314">
        <f>SUM(C179:L179)</f>
        <v>0</v>
      </c>
    </row>
    <row r="180" spans="2:13" s="3" customFormat="1" ht="12.75" x14ac:dyDescent="0.2">
      <c r="B180" s="339" t="s">
        <v>202</v>
      </c>
      <c r="C180" s="340">
        <f>C162+C172</f>
        <v>0</v>
      </c>
      <c r="D180" s="340">
        <f t="shared" ref="D180:L180" si="15">D162+D172</f>
        <v>0</v>
      </c>
      <c r="E180" s="340">
        <f t="shared" si="15"/>
        <v>0</v>
      </c>
      <c r="F180" s="340">
        <f t="shared" si="15"/>
        <v>0</v>
      </c>
      <c r="G180" s="340">
        <f t="shared" si="15"/>
        <v>0</v>
      </c>
      <c r="H180" s="340">
        <f t="shared" si="15"/>
        <v>0</v>
      </c>
      <c r="I180" s="340">
        <f t="shared" si="15"/>
        <v>0</v>
      </c>
      <c r="J180" s="340">
        <f t="shared" si="15"/>
        <v>0</v>
      </c>
      <c r="K180" s="340">
        <f t="shared" si="15"/>
        <v>0</v>
      </c>
      <c r="L180" s="340">
        <f t="shared" si="15"/>
        <v>0</v>
      </c>
      <c r="M180" s="316">
        <f>SUM(C180:L180)</f>
        <v>0</v>
      </c>
    </row>
    <row r="181" spans="2:13" s="3" customFormat="1" ht="12.75" x14ac:dyDescent="0.2">
      <c r="B181" s="341" t="s">
        <v>30</v>
      </c>
      <c r="C181" s="342">
        <f>C163+C173</f>
        <v>0</v>
      </c>
      <c r="D181" s="342">
        <f t="shared" ref="D181:L181" si="16">D163+D173</f>
        <v>0</v>
      </c>
      <c r="E181" s="342">
        <f t="shared" si="16"/>
        <v>0</v>
      </c>
      <c r="F181" s="342">
        <f t="shared" si="16"/>
        <v>0</v>
      </c>
      <c r="G181" s="342">
        <f t="shared" si="16"/>
        <v>0</v>
      </c>
      <c r="H181" s="342">
        <f t="shared" si="16"/>
        <v>0</v>
      </c>
      <c r="I181" s="342">
        <f t="shared" si="16"/>
        <v>0</v>
      </c>
      <c r="J181" s="342">
        <f t="shared" si="16"/>
        <v>0</v>
      </c>
      <c r="K181" s="342">
        <f t="shared" si="16"/>
        <v>0</v>
      </c>
      <c r="L181" s="342">
        <f t="shared" si="16"/>
        <v>0</v>
      </c>
      <c r="M181" s="319">
        <f>SUM(C181:L181)</f>
        <v>0</v>
      </c>
    </row>
    <row r="182" spans="2:13" s="3" customFormat="1" ht="12.75" x14ac:dyDescent="0.2">
      <c r="B182" s="339" t="s">
        <v>31</v>
      </c>
      <c r="C182" s="340">
        <f>SUMIF('5. Lön'!$B$25:$B$151,$C158,'5. Lön'!CO$25:CO$151)+SUMIF('5. Lön'!$B$25:$B$151,$C158,'5. Lön'!DA$25:DA$151)+SUMIF('6. Drift'!$B$18:$B$101,$C158,'6. Drift'!BR$18:BR$101)+SUMIF('6. Drift'!$B$18:$B$101,$C158,'6. Drift'!CD$18:CD$101)+SUMIF('8. Lokal'!$B$18:$B$50,$C158,'8. Lokal'!T$18:T$50)+SUMIF('8. Lokal'!$B$18:$B$50,$C158,'8. Lokal'!AF$18:AF$50)</f>
        <v>0</v>
      </c>
      <c r="D182" s="340">
        <f>SUMIF('5. Lön'!$B$25:$B$151,$C158,'5. Lön'!CP$25:CP$151)+SUMIF('5. Lön'!$B$25:$B$151,$C158,'5. Lön'!DB$25:DB$151)+SUMIF('6. Drift'!$B$18:$B$101,$C158,'6. Drift'!BS$18:BS$101)+SUMIF('6. Drift'!$B$18:$B$101,$C158,'6. Drift'!CE$18:CE$101)+SUMIF('8. Lokal'!$B$18:$B$50,$C158,'8. Lokal'!U$18:U$50)+SUMIF('8. Lokal'!$B$18:$B$50,$C158,'8. Lokal'!AG$18:AG$50)</f>
        <v>0</v>
      </c>
      <c r="E182" s="340">
        <f>SUMIF('5. Lön'!$B$25:$B$151,$C158,'5. Lön'!CQ$25:CQ$151)+SUMIF('5. Lön'!$B$25:$B$151,$C158,'5. Lön'!DC$25:DC$151)+SUMIF('6. Drift'!$B$18:$B$101,$C158,'6. Drift'!BT$18:BT$101)+SUMIF('6. Drift'!$B$18:$B$101,$C158,'6. Drift'!CF$18:CF$101)+SUMIF('8. Lokal'!$B$18:$B$50,$C158,'8. Lokal'!V$18:V$50)+SUMIF('8. Lokal'!$B$18:$B$50,$C158,'8. Lokal'!AH$18:AH$50)</f>
        <v>0</v>
      </c>
      <c r="F182" s="340">
        <f>SUMIF('5. Lön'!$B$25:$B$151,$C158,'5. Lön'!CR$25:CR$151)+SUMIF('5. Lön'!$B$25:$B$151,$C158,'5. Lön'!DD$25:DD$151)+SUMIF('6. Drift'!$B$18:$B$101,$C158,'6. Drift'!BU$18:BU$101)+SUMIF('6. Drift'!$B$18:$B$101,$C158,'6. Drift'!CG$18:CG$101)+SUMIF('8. Lokal'!$B$18:$B$50,$C158,'8. Lokal'!W$18:W$50)+SUMIF('8. Lokal'!$B$18:$B$50,$C158,'8. Lokal'!AI$18:AI$50)</f>
        <v>0</v>
      </c>
      <c r="G182" s="340">
        <f>SUMIF('5. Lön'!$B$25:$B$151,$C158,'5. Lön'!CS$25:CS$151)+SUMIF('5. Lön'!$B$25:$B$151,$C158,'5. Lön'!DE$25:DE$151)+SUMIF('6. Drift'!$B$18:$B$101,$C158,'6. Drift'!BV$18:BV$101)+SUMIF('6. Drift'!$B$18:$B$101,$C158,'6. Drift'!CH$18:CH$101)+SUMIF('8. Lokal'!$B$18:$B$50,$C158,'8. Lokal'!X$18:X$50)+SUMIF('8. Lokal'!$B$18:$B$50,$C158,'8. Lokal'!AJ$18:AJ$50)</f>
        <v>0</v>
      </c>
      <c r="H182" s="340">
        <f>SUMIF('5. Lön'!$B$25:$B$151,$C158,'5. Lön'!CT$25:CT$151)+SUMIF('5. Lön'!$B$25:$B$151,$C158,'5. Lön'!DF$25:DF$151)+SUMIF('6. Drift'!$B$18:$B$101,$C158,'6. Drift'!BW$18:BW$101)+SUMIF('6. Drift'!$B$18:$B$101,$C158,'6. Drift'!CI$18:CI$101)+SUMIF('8. Lokal'!$B$18:$B$50,$C158,'8. Lokal'!Y$18:Y$50)+SUMIF('8. Lokal'!$B$18:$B$50,$C158,'8. Lokal'!AK$18:AK$50)</f>
        <v>0</v>
      </c>
      <c r="I182" s="340">
        <f>SUMIF('5. Lön'!$B$25:$B$151,$C158,'5. Lön'!CU$25:CU$151)+SUMIF('5. Lön'!$B$25:$B$151,$C158,'5. Lön'!DG$25:DG$151)+SUMIF('6. Drift'!$B$18:$B$101,$C158,'6. Drift'!BX$18:BX$101)+SUMIF('6. Drift'!$B$18:$B$101,$C158,'6. Drift'!CJ$18:CJ$101)+SUMIF('8. Lokal'!$B$18:$B$50,$C158,'8. Lokal'!Z$18:Z$50)+SUMIF('8. Lokal'!$B$18:$B$50,$C158,'8. Lokal'!AL$18:AL$50)</f>
        <v>0</v>
      </c>
      <c r="J182" s="340">
        <f>SUMIF('5. Lön'!$B$25:$B$151,$C158,'5. Lön'!CV$25:CV$151)+SUMIF('5. Lön'!$B$25:$B$151,$C158,'5. Lön'!DH$25:DH$151)+SUMIF('6. Drift'!$B$18:$B$101,$C158,'6. Drift'!BY$18:BY$101)+SUMIF('6. Drift'!$B$18:$B$101,$C158,'6. Drift'!CK$18:CK$101)+SUMIF('8. Lokal'!$B$18:$B$50,$C158,'8. Lokal'!AA$18:AA$50)+SUMIF('8. Lokal'!$B$18:$B$50,$C158,'8. Lokal'!AM$18:AM$50)</f>
        <v>0</v>
      </c>
      <c r="K182" s="340">
        <f>SUMIF('5. Lön'!$B$25:$B$151,$C158,'5. Lön'!CW$25:CW$151)+SUMIF('5. Lön'!$B$25:$B$151,$C158,'5. Lön'!DI$25:DI$151)+SUMIF('6. Drift'!$B$18:$B$101,$C158,'6. Drift'!BZ$18:BZ$101)+SUMIF('6. Drift'!$B$18:$B$101,$C158,'6. Drift'!CL$18:CL$101)+SUMIF('8. Lokal'!$B$18:$B$50,$C158,'8. Lokal'!AB$18:AB$50)+SUMIF('8. Lokal'!$B$18:$B$50,$C158,'8. Lokal'!AN$18:AN$50)</f>
        <v>0</v>
      </c>
      <c r="L182" s="340">
        <f>SUMIF('5. Lön'!$B$25:$B$151,$C158,'5. Lön'!CX$25:CX$151)+SUMIF('5. Lön'!$B$25:$B$151,$C158,'5. Lön'!DJ$25:DJ$151)+SUMIF('6. Drift'!$B$18:$B$101,$C158,'6. Drift'!CA$18:CA$101)+SUMIF('6. Drift'!$B$18:$B$101,$C158,'6. Drift'!CM$18:CM$101)+SUMIF('8. Lokal'!$B$18:$B$50,$C158,'8. Lokal'!AC$18:AC$50)+SUMIF('8. Lokal'!$B$18:$B$50,$C158,'8. Lokal'!AO$18:AO$50)</f>
        <v>0</v>
      </c>
      <c r="M182" s="316">
        <f>SUM(C182:L182)</f>
        <v>0</v>
      </c>
    </row>
    <row r="183" spans="2:13" s="3" customFormat="1" ht="12.75" x14ac:dyDescent="0.2">
      <c r="B183" s="343" t="s">
        <v>26</v>
      </c>
      <c r="C183" s="344">
        <f>SUMIF('5. Lön'!$B$25:$B$151,$C158,'5. Lön'!BQ$25:BQ$151)+SUMIF('5. Lön'!$B$25:$B$151,$C158,'5. Lön'!CC$25:CC$151)+SUMIF('6. Drift'!$B$18:$B$101,$C158,'6. Drift'!AT$18:AT$101)+SUMIF('6. Drift'!$B$18:$B$101,$C158,'6. Drift'!BF$18:BF$101)</f>
        <v>0</v>
      </c>
      <c r="D183" s="344">
        <f>SUMIF('5. Lön'!$B$25:$B$151,$C158,'5. Lön'!BR$25:BR$151)+SUMIF('5. Lön'!$B$25:$B$151,$C158,'5. Lön'!CD$25:CD$151)+SUMIF('6. Drift'!$B$18:$B$101,$C158,'6. Drift'!AU$18:AU$101)+SUMIF('6. Drift'!$B$18:$B$101,$C158,'6. Drift'!BG$18:BG$101)</f>
        <v>0</v>
      </c>
      <c r="E183" s="344">
        <f>SUMIF('5. Lön'!$B$25:$B$151,$C158,'5. Lön'!BS$25:BS$151)+SUMIF('5. Lön'!$B$25:$B$151,$C158,'5. Lön'!CE$25:CE$151)+SUMIF('6. Drift'!$B$18:$B$101,$C158,'6. Drift'!AV$18:AV$101)+SUMIF('6. Drift'!$B$18:$B$101,$C158,'6. Drift'!BH$18:BH$101)</f>
        <v>0</v>
      </c>
      <c r="F183" s="344">
        <f>SUMIF('5. Lön'!$B$25:$B$151,$C158,'5. Lön'!BT$25:BT$151)+SUMIF('5. Lön'!$B$25:$B$151,$C158,'5. Lön'!CF$25:CF$151)+SUMIF('6. Drift'!$B$18:$B$101,$C158,'6. Drift'!AW$18:AW$101)+SUMIF('6. Drift'!$B$18:$B$101,$C158,'6. Drift'!BI$18:BI$101)</f>
        <v>0</v>
      </c>
      <c r="G183" s="344">
        <f>SUMIF('5. Lön'!$B$25:$B$151,$C158,'5. Lön'!BU$25:BU$151)+SUMIF('5. Lön'!$B$25:$B$151,$C158,'5. Lön'!CG$25:CG$151)+SUMIF('6. Drift'!$B$18:$B$101,$C158,'6. Drift'!AX$18:AX$101)+SUMIF('6. Drift'!$B$18:$B$101,$C158,'6. Drift'!BJ$18:BJ$101)</f>
        <v>0</v>
      </c>
      <c r="H183" s="344">
        <f>SUMIF('5. Lön'!$B$25:$B$151,$C158,'5. Lön'!BV$25:BV$151)+SUMIF('5. Lön'!$B$25:$B$151,$C158,'5. Lön'!CH$25:CH$151)+SUMIF('6. Drift'!$B$18:$B$101,$C158,'6. Drift'!AY$18:AY$101)+SUMIF('6. Drift'!$B$18:$B$101,$C158,'6. Drift'!BK$18:BK$101)</f>
        <v>0</v>
      </c>
      <c r="I183" s="344">
        <f>SUMIF('5. Lön'!$B$25:$B$151,$C158,'5. Lön'!BW$25:BW$151)+SUMIF('5. Lön'!$B$25:$B$151,$C158,'5. Lön'!CI$25:CI$151)+SUMIF('6. Drift'!$B$18:$B$101,$C158,'6. Drift'!AZ$18:AZ$101)+SUMIF('6. Drift'!$B$18:$B$101,$C158,'6. Drift'!BL$18:BL$101)</f>
        <v>0</v>
      </c>
      <c r="J183" s="344">
        <f>SUMIF('5. Lön'!$B$25:$B$151,$C158,'5. Lön'!BX$25:BX$151)+SUMIF('5. Lön'!$B$25:$B$151,$C158,'5. Lön'!CJ$25:CJ$151)+SUMIF('6. Drift'!$B$18:$B$101,$C158,'6. Drift'!BA$18:BA$101)+SUMIF('6. Drift'!$B$18:$B$101,$C158,'6. Drift'!BM$18:BM$101)</f>
        <v>0</v>
      </c>
      <c r="K183" s="344">
        <f>SUMIF('5. Lön'!$B$25:$B$151,$C158,'5. Lön'!BY$25:BY$151)+SUMIF('5. Lön'!$B$25:$B$151,$C158,'5. Lön'!CK$25:CK$151)+SUMIF('6. Drift'!$B$18:$B$101,$C158,'6. Drift'!BB$18:BB$101)+SUMIF('6. Drift'!$B$18:$B$101,$C158,'6. Drift'!BN$18:BN$101)</f>
        <v>0</v>
      </c>
      <c r="L183" s="344">
        <f>SUMIF('5. Lön'!$B$25:$B$151,$C158,'5. Lön'!BZ$25:BZ$151)+SUMIF('5. Lön'!$B$25:$B$151,$C158,'5. Lön'!CL$25:CL$151)+SUMIF('6. Drift'!$B$18:$B$101,$C158,'6. Drift'!BC$18:BC$101)+SUMIF('6. Drift'!$B$18:$B$101,$C158,'6. Drift'!BO$18:BO$101)</f>
        <v>0</v>
      </c>
      <c r="M183" s="322">
        <f>SUM(C183:L183)</f>
        <v>0</v>
      </c>
    </row>
    <row r="184" spans="2:13" s="3" customFormat="1" ht="12.75" x14ac:dyDescent="0.2">
      <c r="B184" s="323" t="str">
        <f>IF('2. Grunddata'!C$6="KONTRAKT","Total full kostnad","Total förväntad full kostnad")</f>
        <v>Total förväntad full kostnad</v>
      </c>
      <c r="C184" s="171">
        <f>SUM(C179:C183)</f>
        <v>0</v>
      </c>
      <c r="D184" s="171">
        <f t="shared" ref="D184:M184" si="17">SUM(D179:D183)</f>
        <v>0</v>
      </c>
      <c r="E184" s="171">
        <f t="shared" si="17"/>
        <v>0</v>
      </c>
      <c r="F184" s="171">
        <f t="shared" si="17"/>
        <v>0</v>
      </c>
      <c r="G184" s="171">
        <f t="shared" si="17"/>
        <v>0</v>
      </c>
      <c r="H184" s="171">
        <f t="shared" si="17"/>
        <v>0</v>
      </c>
      <c r="I184" s="171">
        <f t="shared" si="17"/>
        <v>0</v>
      </c>
      <c r="J184" s="171">
        <f t="shared" si="17"/>
        <v>0</v>
      </c>
      <c r="K184" s="171">
        <f t="shared" si="17"/>
        <v>0</v>
      </c>
      <c r="L184" s="171">
        <f t="shared" si="17"/>
        <v>0</v>
      </c>
      <c r="M184" s="345">
        <f t="shared" si="17"/>
        <v>0</v>
      </c>
    </row>
    <row r="185" spans="2:13" s="3" customFormat="1" ht="12.75" x14ac:dyDescent="0.2">
      <c r="B185" s="119"/>
      <c r="C185" s="64"/>
      <c r="D185" s="64"/>
      <c r="E185" s="64"/>
      <c r="F185" s="64"/>
      <c r="G185" s="64"/>
      <c r="H185" s="64"/>
      <c r="I185" s="64"/>
      <c r="J185" s="64"/>
      <c r="K185" s="64"/>
      <c r="L185" s="64"/>
      <c r="M185" s="64"/>
    </row>
    <row r="186" spans="2:13" s="3" customFormat="1" ht="12.75" customHeight="1" x14ac:dyDescent="0.2">
      <c r="B186" s="605" t="s">
        <v>42</v>
      </c>
      <c r="C186" s="346" t="str">
        <f t="shared" ref="C186:M186" si="18">IF(C184&gt;0,C176/C184,"")</f>
        <v/>
      </c>
      <c r="D186" s="346" t="str">
        <f t="shared" si="18"/>
        <v/>
      </c>
      <c r="E186" s="346" t="str">
        <f t="shared" si="18"/>
        <v/>
      </c>
      <c r="F186" s="346" t="str">
        <f t="shared" si="18"/>
        <v/>
      </c>
      <c r="G186" s="346" t="str">
        <f t="shared" si="18"/>
        <v/>
      </c>
      <c r="H186" s="346" t="str">
        <f t="shared" si="18"/>
        <v/>
      </c>
      <c r="I186" s="346" t="str">
        <f t="shared" si="18"/>
        <v/>
      </c>
      <c r="J186" s="346" t="str">
        <f t="shared" si="18"/>
        <v/>
      </c>
      <c r="K186" s="346" t="str">
        <f t="shared" si="18"/>
        <v/>
      </c>
      <c r="L186" s="346" t="str">
        <f t="shared" si="18"/>
        <v/>
      </c>
      <c r="M186" s="346" t="str">
        <f t="shared" si="18"/>
        <v/>
      </c>
    </row>
    <row r="187" spans="2:13" ht="12.75" customHeight="1" x14ac:dyDescent="0.2"/>
    <row r="188" spans="2:13" ht="12.75" customHeight="1" x14ac:dyDescent="0.2">
      <c r="D188" s="119" t="s">
        <v>249</v>
      </c>
      <c r="E188" s="187" t="str">
        <f>IF(M176=0,"",M176/(DATEDIF('2. Grunddata'!C$20,'2. Grunddata'!C$21,"d")/365))</f>
        <v/>
      </c>
      <c r="H188" s="119" t="s">
        <v>250</v>
      </c>
      <c r="I188" s="187">
        <f>M176/3</f>
        <v>0</v>
      </c>
      <c r="L188" s="119" t="s">
        <v>248</v>
      </c>
      <c r="M188" s="187">
        <f>M176</f>
        <v>0</v>
      </c>
    </row>
    <row r="189" spans="2:13" ht="12.75" customHeight="1" x14ac:dyDescent="0.2">
      <c r="B189" s="80" t="s">
        <v>209</v>
      </c>
    </row>
    <row r="190" spans="2:13" ht="12.75" customHeight="1" x14ac:dyDescent="0.2">
      <c r="B190" s="551"/>
      <c r="C190" s="552"/>
      <c r="D190" s="552"/>
      <c r="E190" s="552"/>
      <c r="F190" s="552"/>
      <c r="G190" s="552"/>
      <c r="H190" s="552"/>
      <c r="I190" s="552"/>
      <c r="J190" s="552"/>
      <c r="K190" s="552"/>
      <c r="L190" s="553"/>
      <c r="M190" s="387">
        <f>SUM(C190:L190)</f>
        <v>0</v>
      </c>
    </row>
    <row r="191" spans="2:13" ht="12.75" customHeight="1" x14ac:dyDescent="0.2">
      <c r="B191" s="554"/>
      <c r="C191" s="555"/>
      <c r="D191" s="555"/>
      <c r="E191" s="555"/>
      <c r="F191" s="555"/>
      <c r="G191" s="555"/>
      <c r="H191" s="555"/>
      <c r="I191" s="555"/>
      <c r="J191" s="555"/>
      <c r="K191" s="555"/>
      <c r="L191" s="556"/>
      <c r="M191" s="319">
        <f t="shared" ref="M191:M194" si="19">SUM(C191:L191)</f>
        <v>0</v>
      </c>
    </row>
    <row r="192" spans="2:13" ht="12.75" customHeight="1" x14ac:dyDescent="0.2">
      <c r="B192" s="557"/>
      <c r="C192" s="558"/>
      <c r="D192" s="558"/>
      <c r="E192" s="558"/>
      <c r="F192" s="558"/>
      <c r="G192" s="558"/>
      <c r="H192" s="558"/>
      <c r="I192" s="558"/>
      <c r="J192" s="558"/>
      <c r="K192" s="558"/>
      <c r="L192" s="559"/>
      <c r="M192" s="316">
        <f t="shared" si="19"/>
        <v>0</v>
      </c>
    </row>
    <row r="193" spans="2:13" ht="12.75" customHeight="1" x14ac:dyDescent="0.2">
      <c r="B193" s="554"/>
      <c r="C193" s="555"/>
      <c r="D193" s="555"/>
      <c r="E193" s="555"/>
      <c r="F193" s="555"/>
      <c r="G193" s="555"/>
      <c r="H193" s="555"/>
      <c r="I193" s="555"/>
      <c r="J193" s="555"/>
      <c r="K193" s="555"/>
      <c r="L193" s="556"/>
      <c r="M193" s="319">
        <f t="shared" si="19"/>
        <v>0</v>
      </c>
    </row>
    <row r="194" spans="2:13" ht="12.75" customHeight="1" x14ac:dyDescent="0.2">
      <c r="B194" s="197"/>
      <c r="C194" s="558"/>
      <c r="D194" s="558"/>
      <c r="E194" s="558"/>
      <c r="F194" s="558"/>
      <c r="G194" s="558"/>
      <c r="H194" s="558"/>
      <c r="I194" s="558"/>
      <c r="J194" s="558"/>
      <c r="K194" s="558"/>
      <c r="L194" s="559"/>
      <c r="M194" s="316">
        <f t="shared" si="19"/>
        <v>0</v>
      </c>
    </row>
    <row r="195" spans="2:13" ht="12.75" customHeight="1" x14ac:dyDescent="0.2">
      <c r="B195" s="165" t="str">
        <f>IF('2. Grunddata'!C$6="KONTRAKT","Total medfinansiering","Total förväntad medfinansiering")</f>
        <v>Total förväntad medfinansiering</v>
      </c>
      <c r="C195" s="170">
        <f t="shared" ref="C195:M195" si="20">SUM(C190:C194)</f>
        <v>0</v>
      </c>
      <c r="D195" s="170">
        <f t="shared" si="20"/>
        <v>0</v>
      </c>
      <c r="E195" s="170">
        <f t="shared" si="20"/>
        <v>0</v>
      </c>
      <c r="F195" s="170">
        <f t="shared" si="20"/>
        <v>0</v>
      </c>
      <c r="G195" s="170">
        <f t="shared" si="20"/>
        <v>0</v>
      </c>
      <c r="H195" s="170">
        <f t="shared" si="20"/>
        <v>0</v>
      </c>
      <c r="I195" s="170">
        <f t="shared" si="20"/>
        <v>0</v>
      </c>
      <c r="J195" s="170">
        <f t="shared" si="20"/>
        <v>0</v>
      </c>
      <c r="K195" s="170">
        <f t="shared" si="20"/>
        <v>0</v>
      </c>
      <c r="L195" s="170">
        <f t="shared" si="20"/>
        <v>0</v>
      </c>
      <c r="M195" s="345">
        <f t="shared" si="20"/>
        <v>0</v>
      </c>
    </row>
    <row r="196" spans="2:13" ht="12.75" customHeight="1" x14ac:dyDescent="0.2"/>
    <row r="197" spans="2:13" ht="12.75" customHeight="1" x14ac:dyDescent="0.2">
      <c r="B197" s="386" t="s">
        <v>210</v>
      </c>
      <c r="C197" s="64" t="str">
        <f>B17</f>
        <v>Enheten för samverkan och utveckling</v>
      </c>
    </row>
    <row r="198" spans="2:13" ht="12.75" customHeight="1" x14ac:dyDescent="0.2">
      <c r="B198" s="719"/>
      <c r="C198" s="720"/>
      <c r="D198" s="720"/>
      <c r="E198" s="720"/>
      <c r="F198" s="720"/>
      <c r="G198" s="720"/>
      <c r="H198" s="720"/>
      <c r="I198" s="720"/>
      <c r="J198" s="720"/>
      <c r="K198" s="720"/>
      <c r="L198" s="720"/>
      <c r="M198" s="721"/>
    </row>
    <row r="199" spans="2:13" ht="12.75" customHeight="1" x14ac:dyDescent="0.2">
      <c r="B199" s="722"/>
      <c r="C199" s="735"/>
      <c r="D199" s="735"/>
      <c r="E199" s="735"/>
      <c r="F199" s="735"/>
      <c r="G199" s="735"/>
      <c r="H199" s="735"/>
      <c r="I199" s="735"/>
      <c r="J199" s="735"/>
      <c r="K199" s="735"/>
      <c r="L199" s="735"/>
      <c r="M199" s="724"/>
    </row>
    <row r="200" spans="2:13" ht="12.75" customHeight="1" x14ac:dyDescent="0.2">
      <c r="B200" s="722"/>
      <c r="C200" s="735"/>
      <c r="D200" s="735"/>
      <c r="E200" s="735"/>
      <c r="F200" s="735"/>
      <c r="G200" s="735"/>
      <c r="H200" s="735"/>
      <c r="I200" s="735"/>
      <c r="J200" s="735"/>
      <c r="K200" s="735"/>
      <c r="L200" s="735"/>
      <c r="M200" s="724"/>
    </row>
    <row r="201" spans="2:13" ht="12.75" customHeight="1" x14ac:dyDescent="0.2">
      <c r="B201" s="722"/>
      <c r="C201" s="735"/>
      <c r="D201" s="735"/>
      <c r="E201" s="735"/>
      <c r="F201" s="735"/>
      <c r="G201" s="735"/>
      <c r="H201" s="735"/>
      <c r="I201" s="735"/>
      <c r="J201" s="735"/>
      <c r="K201" s="735"/>
      <c r="L201" s="735"/>
      <c r="M201" s="724"/>
    </row>
    <row r="202" spans="2:13" ht="12.75" customHeight="1" x14ac:dyDescent="0.2">
      <c r="B202" s="725"/>
      <c r="C202" s="726"/>
      <c r="D202" s="726"/>
      <c r="E202" s="726"/>
      <c r="F202" s="726"/>
      <c r="G202" s="726"/>
      <c r="H202" s="726"/>
      <c r="I202" s="726"/>
      <c r="J202" s="726"/>
      <c r="K202" s="726"/>
      <c r="L202" s="726"/>
      <c r="M202" s="727"/>
    </row>
    <row r="204" spans="2:13" s="3" customFormat="1" ht="12.75" customHeight="1" x14ac:dyDescent="0.2">
      <c r="B204" s="140" t="s">
        <v>165</v>
      </c>
      <c r="C204" s="141" t="str">
        <f>'2. Grunddata'!C$7</f>
        <v>Hitta den oförklariga faktorn i matrix</v>
      </c>
      <c r="D204" s="64"/>
      <c r="E204" s="64"/>
      <c r="F204" s="64"/>
      <c r="G204" s="64"/>
      <c r="H204" s="64"/>
      <c r="I204" s="64"/>
      <c r="J204" s="64"/>
      <c r="K204" s="64"/>
      <c r="L204" s="64"/>
      <c r="M204" s="64"/>
    </row>
    <row r="205" spans="2:13" s="3" customFormat="1" ht="12.75" x14ac:dyDescent="0.2">
      <c r="B205" s="140" t="s">
        <v>122</v>
      </c>
      <c r="C205" s="141" t="str">
        <f>IF('2. Grunddata'!$C$6="ANSÖKAN","ANSÖKAN",(IF('2. Grunddata'!$C$6="KONTRAKT","KONTRAKT","")))</f>
        <v>ANSÖKAN</v>
      </c>
      <c r="D205" s="64"/>
      <c r="E205" s="64"/>
      <c r="F205" s="64"/>
      <c r="G205" s="64"/>
      <c r="H205" s="64"/>
      <c r="I205" s="64"/>
      <c r="J205" s="64"/>
      <c r="K205" s="64"/>
      <c r="L205" s="64"/>
      <c r="M205" s="64"/>
    </row>
    <row r="206" spans="2:13" s="3" customFormat="1" ht="12.75" x14ac:dyDescent="0.2">
      <c r="B206" s="62" t="s">
        <v>254</v>
      </c>
      <c r="C206" s="141" t="str">
        <f>'2. Grunddata'!C$8</f>
        <v>Stina</v>
      </c>
      <c r="D206" s="64"/>
      <c r="E206" s="64"/>
      <c r="F206" s="64"/>
      <c r="I206" s="120"/>
      <c r="J206" s="120"/>
      <c r="K206" s="120"/>
      <c r="L206" s="120"/>
      <c r="M206" s="120"/>
    </row>
    <row r="207" spans="2:13" s="3" customFormat="1" ht="12.75" x14ac:dyDescent="0.2">
      <c r="B207" s="140" t="s">
        <v>156</v>
      </c>
      <c r="C207" s="64" t="str">
        <f>'2. Grunddata'!C$17</f>
        <v>SEK</v>
      </c>
      <c r="D207" s="64"/>
      <c r="E207" s="64"/>
      <c r="F207" s="64"/>
      <c r="I207" s="120"/>
      <c r="J207" s="120"/>
      <c r="K207" s="120"/>
      <c r="L207" s="120"/>
      <c r="M207" s="120"/>
    </row>
    <row r="208" spans="2:13" s="3" customFormat="1" ht="12.75" x14ac:dyDescent="0.2">
      <c r="B208" s="140"/>
      <c r="C208" s="143" t="s">
        <v>137</v>
      </c>
      <c r="D208" s="64"/>
      <c r="E208" s="64"/>
      <c r="F208" s="64"/>
      <c r="I208" s="120"/>
      <c r="J208" s="120"/>
      <c r="K208" s="120"/>
      <c r="L208" s="499" t="s">
        <v>315</v>
      </c>
      <c r="M208" s="120"/>
    </row>
    <row r="209" spans="2:15" ht="12.75" customHeight="1" x14ac:dyDescent="0.2">
      <c r="L209" s="349" t="s">
        <v>316</v>
      </c>
    </row>
    <row r="210" spans="2:15" s="3" customFormat="1" ht="15" x14ac:dyDescent="0.25">
      <c r="B210" s="369" t="s">
        <v>38</v>
      </c>
      <c r="C210" s="369" t="str">
        <f>B18</f>
        <v>Landskapsarkitektur, planering och förvaltning</v>
      </c>
      <c r="E210" s="64"/>
      <c r="G210" s="64"/>
      <c r="H210" s="64"/>
      <c r="I210" s="64"/>
      <c r="J210" s="64"/>
      <c r="K210" s="64"/>
      <c r="L210" s="625">
        <f>SUMIF('5. Lön'!$B$25:$B$151,$C210,'5. Lön'!AE$25:AE$151)</f>
        <v>0</v>
      </c>
      <c r="M210" s="383" t="s">
        <v>208</v>
      </c>
    </row>
    <row r="211" spans="2:15" s="3" customFormat="1" ht="6" customHeight="1" x14ac:dyDescent="0.2">
      <c r="B211" s="85"/>
      <c r="C211" s="64"/>
      <c r="D211" s="64"/>
      <c r="E211" s="64"/>
      <c r="F211" s="64"/>
      <c r="G211" s="64"/>
      <c r="H211" s="64"/>
      <c r="I211" s="64"/>
      <c r="J211" s="64"/>
      <c r="K211" s="64"/>
      <c r="L211" s="64"/>
      <c r="M211" s="64"/>
    </row>
    <row r="212" spans="2:15" s="3" customFormat="1" ht="12.75" x14ac:dyDescent="0.2">
      <c r="B212" s="309" t="str">
        <f>IF('2. Grunddata'!C$6="KONTRAKT","Kostnader täckta av finansiär","Kostnader förväntade att täckas av finansiär")</f>
        <v>Kostnader förväntade att täckas av finansiär</v>
      </c>
      <c r="C212" s="310">
        <f>'5. Lön'!G$23</f>
        <v>2022</v>
      </c>
      <c r="D212" s="310">
        <f>'5. Lön'!H$23</f>
        <v>2023</v>
      </c>
      <c r="E212" s="310">
        <f>'5. Lön'!I$23</f>
        <v>2024</v>
      </c>
      <c r="F212" s="310" t="str">
        <f>'5. Lön'!J$23</f>
        <v/>
      </c>
      <c r="G212" s="310" t="str">
        <f>'5. Lön'!K$23</f>
        <v/>
      </c>
      <c r="H212" s="310" t="str">
        <f>'5. Lön'!L$23</f>
        <v/>
      </c>
      <c r="I212" s="310" t="str">
        <f>'5. Lön'!M$23</f>
        <v/>
      </c>
      <c r="J212" s="310" t="str">
        <f>'5. Lön'!N$23</f>
        <v/>
      </c>
      <c r="K212" s="310" t="str">
        <f>'5. Lön'!O$23</f>
        <v/>
      </c>
      <c r="L212" s="310" t="str">
        <f>'5. Lön'!P$23</f>
        <v/>
      </c>
      <c r="M212" s="311" t="s">
        <v>2</v>
      </c>
    </row>
    <row r="213" spans="2:15" s="3" customFormat="1" ht="12.75" customHeight="1" x14ac:dyDescent="0.2">
      <c r="B213" s="312" t="s">
        <v>203</v>
      </c>
      <c r="C213" s="313">
        <f>IF('2. Grunddata'!$C$16&gt;0,SUMIF('5. Lön'!$B$25:$B$151,$C210,'5. Lön'!DM$25:DM$151),SUMIF('5. Lön'!$B$25:$B$151,$C210,'5. Lön'!AS$25:AS$151))</f>
        <v>0</v>
      </c>
      <c r="D213" s="313">
        <f>IF('2. Grunddata'!$C$16&gt;0,SUMIF('5. Lön'!$B$25:$B$151,$C210,'5. Lön'!DN$25:DN$151),SUMIF('5. Lön'!$B$25:$B$151,$C210,'5. Lön'!AT$25:AT$151))</f>
        <v>0</v>
      </c>
      <c r="E213" s="313">
        <f>IF('2. Grunddata'!$C$16&gt;0,SUMIF('5. Lön'!$B$25:$B$151,$C210,'5. Lön'!DO$25:DO$151),SUMIF('5. Lön'!$B$25:$B$151,$C210,'5. Lön'!AU$25:AU$151))</f>
        <v>0</v>
      </c>
      <c r="F213" s="313">
        <f>IF('2. Grunddata'!$C$16&gt;0,SUMIF('5. Lön'!$B$25:$B$151,$C210,'5. Lön'!DP$25:DP$151),SUMIF('5. Lön'!$B$25:$B$151,$C210,'5. Lön'!AV$25:AV$151))</f>
        <v>0</v>
      </c>
      <c r="G213" s="313">
        <f>IF('2. Grunddata'!$C$16&gt;0,SUMIF('5. Lön'!$B$25:$B$151,$C210,'5. Lön'!DQ$25:DQ$151),SUMIF('5. Lön'!$B$25:$B$151,$C210,'5. Lön'!AW$25:AW$151))</f>
        <v>0</v>
      </c>
      <c r="H213" s="313">
        <f>IF('2. Grunddata'!$C$16&gt;0,SUMIF('5. Lön'!$B$25:$B$151,$C210,'5. Lön'!DR$25:DR$151),SUMIF('5. Lön'!$B$25:$B$151,$C210,'5. Lön'!AX$25:AX$151))</f>
        <v>0</v>
      </c>
      <c r="I213" s="313">
        <f>IF('2. Grunddata'!$C$16&gt;0,SUMIF('5. Lön'!$B$25:$B$151,$C210,'5. Lön'!DS$25:DS$151),SUMIF('5. Lön'!$B$25:$B$151,$C210,'5. Lön'!AY$25:AY$151))</f>
        <v>0</v>
      </c>
      <c r="J213" s="313">
        <f>IF('2. Grunddata'!$C$16&gt;0,SUMIF('5. Lön'!$B$25:$B$151,$C210,'5. Lön'!DT$25:DT$151),SUMIF('5. Lön'!$B$25:$B$151,$C210,'5. Lön'!AZ$25:AZ$151))</f>
        <v>0</v>
      </c>
      <c r="K213" s="313">
        <f>IF('2. Grunddata'!$C$16&gt;0,SUMIF('5. Lön'!$B$25:$B$151,$C210,'5. Lön'!DU$25:DU$151),SUMIF('5. Lön'!$B$25:$B$151,$C210,'5. Lön'!BA$25:BA$151))</f>
        <v>0</v>
      </c>
      <c r="L213" s="313">
        <f>IF('2. Grunddata'!$C$16&gt;0,SUMIF('5. Lön'!$B$25:$B$151,$C210,'5. Lön'!DV$25:DV$151),SUMIF('5. Lön'!$B$25:$B$151,$C210,'5. Lön'!BB$25:BB$151))</f>
        <v>0</v>
      </c>
      <c r="M213" s="314">
        <f t="shared" ref="M213:M218" si="21">SUM(C213:L213)</f>
        <v>0</v>
      </c>
      <c r="O213" s="4"/>
    </row>
    <row r="214" spans="2:15" s="3" customFormat="1" ht="12.75" customHeight="1" x14ac:dyDescent="0.2">
      <c r="B214" s="158" t="s">
        <v>202</v>
      </c>
      <c r="C214" s="315">
        <f>SUMIF('6. Drift'!$B$18:$B$101,$C210,'6. Drift'!V$18:V$101)</f>
        <v>0</v>
      </c>
      <c r="D214" s="315">
        <f>SUMIF('6. Drift'!$B$18:$B$101,$C210,'6. Drift'!W$18:W$101)</f>
        <v>0</v>
      </c>
      <c r="E214" s="315">
        <f>SUMIF('6. Drift'!$B$18:$B$101,$C210,'6. Drift'!X$18:X$101)</f>
        <v>0</v>
      </c>
      <c r="F214" s="315">
        <f>SUMIF('6. Drift'!$B$18:$B$101,$C210,'6. Drift'!Y$18:Y$101)</f>
        <v>0</v>
      </c>
      <c r="G214" s="315">
        <f>SUMIF('6. Drift'!$B$18:$B$101,$C210,'6. Drift'!Z$18:Z$101)</f>
        <v>0</v>
      </c>
      <c r="H214" s="315">
        <f>SUMIF('6. Drift'!$B$18:$B$101,$C210,'6. Drift'!AA$18:AA$101)</f>
        <v>0</v>
      </c>
      <c r="I214" s="315">
        <f>SUMIF('6. Drift'!$B$18:$B$101,$C210,'6. Drift'!AB$18:AB$101)</f>
        <v>0</v>
      </c>
      <c r="J214" s="315">
        <f>SUMIF('6. Drift'!$B$18:$B$101,$C210,'6. Drift'!AC$18:AC$101)</f>
        <v>0</v>
      </c>
      <c r="K214" s="315">
        <f>SUMIF('6. Drift'!$B$18:$B$101,$C210,'6. Drift'!AD$18:AD$101)</f>
        <v>0</v>
      </c>
      <c r="L214" s="315">
        <f>SUMIF('6. Drift'!$B$18:$B$101,$C210,'6. Drift'!AE$18:AE$101)</f>
        <v>0</v>
      </c>
      <c r="M214" s="316">
        <f t="shared" si="21"/>
        <v>0</v>
      </c>
    </row>
    <row r="215" spans="2:15" s="3" customFormat="1" ht="12.75" x14ac:dyDescent="0.2">
      <c r="B215" s="317" t="s">
        <v>30</v>
      </c>
      <c r="C215" s="318">
        <f>SUMIF('7. Utrustning'!$B$17:$B$49,$C210,'7. Utrustning'!W$17:W$49)</f>
        <v>0</v>
      </c>
      <c r="D215" s="318">
        <f>SUMIF('7. Utrustning'!$B$17:$B$49,$C210,'7. Utrustning'!X$17:X$49)</f>
        <v>0</v>
      </c>
      <c r="E215" s="318">
        <f>SUMIF('7. Utrustning'!$B$17:$B$49,$C210,'7. Utrustning'!Y$17:Y$49)</f>
        <v>0</v>
      </c>
      <c r="F215" s="318">
        <f>SUMIF('7. Utrustning'!$B$17:$B$49,$C210,'7. Utrustning'!Z$17:Z$49)</f>
        <v>0</v>
      </c>
      <c r="G215" s="318">
        <f>SUMIF('7. Utrustning'!$B$17:$B$49,$C210,'7. Utrustning'!AA$17:AA$49)</f>
        <v>0</v>
      </c>
      <c r="H215" s="318">
        <f>SUMIF('7. Utrustning'!$B$17:$B$49,$C210,'7. Utrustning'!AB$17:AB$49)</f>
        <v>0</v>
      </c>
      <c r="I215" s="318">
        <f>SUMIF('7. Utrustning'!$B$17:$B$49,$C210,'7. Utrustning'!AC$17:AC$49)</f>
        <v>0</v>
      </c>
      <c r="J215" s="318">
        <f>SUMIF('7. Utrustning'!$B$17:$B$49,$C210,'7. Utrustning'!AD$17:AD$49)</f>
        <v>0</v>
      </c>
      <c r="K215" s="318">
        <f>SUMIF('7. Utrustning'!$B$17:$B$49,$C210,'7. Utrustning'!AE$17:AE$49)</f>
        <v>0</v>
      </c>
      <c r="L215" s="318">
        <f>SUMIF('7. Utrustning'!$B$17:$B$49,$C210,'7. Utrustning'!AF$17:AF$49)</f>
        <v>0</v>
      </c>
      <c r="M215" s="319">
        <f t="shared" si="21"/>
        <v>0</v>
      </c>
    </row>
    <row r="216" spans="2:15" s="3" customFormat="1" ht="12.75" x14ac:dyDescent="0.2">
      <c r="B216" s="320" t="str">
        <f>IF('2. Grunddata'!C$13="NEJ","Lokal accepterad som direkt kostnad av finansiär","Lokal")</f>
        <v>Lokal accepterad som direkt kostnad av finansiär</v>
      </c>
      <c r="C216" s="315">
        <f>IF('2. Grunddata'!$C$13="NEJ",SUMIF('8. Lokal'!$B$18:$B$50,$C210,'8. Lokal'!T$18:T$50),SUMIF('5. Lön'!$B$25:$B$151,$C210,'5. Lön'!CO$25:CO$151)+SUMIF('6. Drift'!$B$18:$B$101,$C210,'6. Drift'!BR$18:BR$101)+SUMIF('8. Lokal'!$B$18:$B$50,$C210,'8. Lokal'!T$18:T$50))</f>
        <v>0</v>
      </c>
      <c r="D216" s="315">
        <f>IF('2. Grunddata'!$C$13="NEJ",SUMIF('8. Lokal'!$B$18:$B$50,$C210,'8. Lokal'!U$18:U$50),SUMIF('5. Lön'!$B$25:$B$151,$C210,'5. Lön'!CP$25:CP$151)+SUMIF('6. Drift'!$B$18:$B$101,$C210,'6. Drift'!BS$18:BS$101)+SUMIF('8. Lokal'!$B$18:$B$50,$C210,'8. Lokal'!U$18:U$50))</f>
        <v>0</v>
      </c>
      <c r="E216" s="315">
        <f>IF('2. Grunddata'!$C$13="NEJ",SUMIF('8. Lokal'!$B$18:$B$50,$C210,'8. Lokal'!V$18:V$50),SUMIF('5. Lön'!$B$25:$B$151,$C210,'5. Lön'!CQ$25:CQ$151)+SUMIF('6. Drift'!$B$18:$B$101,$C210,'6. Drift'!BT$18:BT$101)+SUMIF('8. Lokal'!$B$18:$B$50,$C210,'8. Lokal'!V$18:V$50))</f>
        <v>0</v>
      </c>
      <c r="F216" s="315">
        <f>IF('2. Grunddata'!$C$13="NEJ",SUMIF('8. Lokal'!$B$18:$B$50,$C210,'8. Lokal'!W$18:W$50),SUMIF('5. Lön'!$B$25:$B$151,$C210,'5. Lön'!CR$25:CR$151)+SUMIF('6. Drift'!$B$18:$B$101,$C210,'6. Drift'!BU$18:BU$101)+SUMIF('8. Lokal'!$B$18:$B$50,$C210,'8. Lokal'!W$18:W$50))</f>
        <v>0</v>
      </c>
      <c r="G216" s="315">
        <f>IF('2. Grunddata'!$C$13="NEJ",SUMIF('8. Lokal'!$B$18:$B$50,$C210,'8. Lokal'!X$18:X$50),SUMIF('5. Lön'!$B$25:$B$151,$C210,'5. Lön'!CS$25:CS$151)+SUMIF('6. Drift'!$B$18:$B$101,$C210,'6. Drift'!BV$18:BV$101)+SUMIF('8. Lokal'!$B$18:$B$50,$C210,'8. Lokal'!X$18:X$50))</f>
        <v>0</v>
      </c>
      <c r="H216" s="315">
        <f>IF('2. Grunddata'!$C$13="NEJ",SUMIF('8. Lokal'!$B$18:$B$50,$C210,'8. Lokal'!Y$18:Y$50),SUMIF('5. Lön'!$B$25:$B$151,$C210,'5. Lön'!CT$25:CT$151)+SUMIF('6. Drift'!$B$18:$B$101,$C210,'6. Drift'!BW$18:BW$101)+SUMIF('8. Lokal'!$B$18:$B$50,$C210,'8. Lokal'!Y$18:Y$50))</f>
        <v>0</v>
      </c>
      <c r="I216" s="315">
        <f>IF('2. Grunddata'!$C$13="NEJ",SUMIF('8. Lokal'!$B$18:$B$50,$C210,'8. Lokal'!Z$18:Z$50),SUMIF('5. Lön'!$B$25:$B$151,$C210,'5. Lön'!CU$25:CU$151)+SUMIF('6. Drift'!$B$18:$B$101,$C210,'6. Drift'!BX$18:BX$101)+SUMIF('8. Lokal'!$B$18:$B$50,$C210,'8. Lokal'!Z$18:Z$50))</f>
        <v>0</v>
      </c>
      <c r="J216" s="315">
        <f>IF('2. Grunddata'!$C$13="NEJ",SUMIF('8. Lokal'!$B$18:$B$50,$C210,'8. Lokal'!AA$18:AA$50),SUMIF('5. Lön'!$B$25:$B$151,$C210,'5. Lön'!CV$25:CV$151)+SUMIF('6. Drift'!$B$18:$B$101,$C210,'6. Drift'!BY$18:BY$101)+SUMIF('8. Lokal'!$B$18:$B$50,$C210,'8. Lokal'!AA$18:AA$50))</f>
        <v>0</v>
      </c>
      <c r="K216" s="315">
        <f>IF('2. Grunddata'!$C$13="NEJ",SUMIF('8. Lokal'!$B$18:$B$50,$C210,'8. Lokal'!AB$18:AB$50),SUMIF('5. Lön'!$B$25:$B$151,$C210,'5. Lön'!CW$25:CW$151)+SUMIF('6. Drift'!$B$18:$B$101,$C210,'6. Drift'!BZ$18:BZ$101)+SUMIF('8. Lokal'!$B$18:$B$50,$C210,'8. Lokal'!AB$18:AB$50))</f>
        <v>0</v>
      </c>
      <c r="L216" s="315">
        <f>IF('2. Grunddata'!$C$13="NEJ",SUMIF('8. Lokal'!$B$18:$B$50,$C210,'8. Lokal'!AC$18:AC$50),SUMIF('5. Lön'!$B$25:$B$151,$C210,'5. Lön'!CX$25:CX$151)+SUMIF('6. Drift'!$B$18:$B$101,$C210,'6. Drift'!CA$18:CA$101)+SUMIF('8. Lokal'!$B$18:$B$50,$C210,'8. Lokal'!AC$18:AC$50))</f>
        <v>0</v>
      </c>
      <c r="M216" s="316">
        <f t="shared" si="21"/>
        <v>0</v>
      </c>
    </row>
    <row r="217" spans="2:15" s="3" customFormat="1" ht="12.75" x14ac:dyDescent="0.2">
      <c r="B217" s="321" t="str">
        <f>IF('2. Grunddata'!C$13="NEJ","Indirekt och lokalpåslag accepterade som OH av finansiär","Indirekta")</f>
        <v>Indirekt och lokalpåslag accepterade som OH av finansiär</v>
      </c>
      <c r="C217" s="293">
        <f>IF('2. Grunddata'!$C$13="NEJ",SUMIF('5. Lön'!$B$25:$B$151,$C210,'5. Lön'!DY$25:DY$151)+SUMIF('6. Drift'!$B$18:$B$101,$C210,'6. Drift'!CP$18:CP$101)+SUMIF('7. Utrustning'!$B$17:$B$49,$C210,'7. Utrustning'!AU$17:AU$49)+SUMIF('8. Lokal'!$B$18:$B$50,$C210,'8. Lokal'!AR$18:AR$50),SUMIF('5. Lön'!$B$25:$B$151,$C210,'5. Lön'!BQ$25:BQ$151)+SUMIF('6. Drift'!$B$18:$B$101,$C210,'6. Drift'!AT$18:AT$101))</f>
        <v>0</v>
      </c>
      <c r="D217" s="293">
        <f>IF('2. Grunddata'!$C$13="NEJ",SUMIF('5. Lön'!$B$25:$B$151,$C210,'5. Lön'!DZ$25:DZ$151)+SUMIF('6. Drift'!$B$18:$B$101,$C210,'6. Drift'!CQ$18:CQ$101)+SUMIF('7. Utrustning'!$B$17:$B$49,$C210,'7. Utrustning'!AV$17:AV$49)+SUMIF('8. Lokal'!$B$18:$B$50,$C210,'8. Lokal'!AS$18:AS$50),SUMIF('5. Lön'!$B$25:$B$151,$C210,'5. Lön'!BR$25:BR$151)+SUMIF('6. Drift'!$B$18:$B$101,$C210,'6. Drift'!AU$18:AU$101))</f>
        <v>0</v>
      </c>
      <c r="E217" s="293">
        <f>IF('2. Grunddata'!$C$13="NEJ",SUMIF('5. Lön'!$B$25:$B$151,$C210,'5. Lön'!EA$25:EA$151)+SUMIF('6. Drift'!$B$18:$B$101,$C210,'6. Drift'!CR$18:CR$101)+SUMIF('7. Utrustning'!$B$17:$B$49,$C210,'7. Utrustning'!AW$17:AW$49)+SUMIF('8. Lokal'!$B$18:$B$50,$C210,'8. Lokal'!AT$18:AT$50),SUMIF('5. Lön'!$B$25:$B$151,$C210,'5. Lön'!BS$25:BS$151)+SUMIF('6. Drift'!$B$18:$B$101,$C210,'6. Drift'!AV$18:AV$101))</f>
        <v>0</v>
      </c>
      <c r="F217" s="293">
        <f>IF('2. Grunddata'!$C$13="NEJ",SUMIF('5. Lön'!$B$25:$B$151,$C210,'5. Lön'!EB$25:EB$151)+SUMIF('6. Drift'!$B$18:$B$101,$C210,'6. Drift'!CS$18:CS$101)+SUMIF('7. Utrustning'!$B$17:$B$49,$C210,'7. Utrustning'!AX$17:AX$49)+SUMIF('8. Lokal'!$B$18:$B$50,$C210,'8. Lokal'!AU$18:AU$50),SUMIF('5. Lön'!$B$25:$B$151,$C210,'5. Lön'!BT$25:BT$151)+SUMIF('6. Drift'!$B$18:$B$101,$C210,'6. Drift'!AW$18:AW$101))</f>
        <v>0</v>
      </c>
      <c r="G217" s="293">
        <f>IF('2. Grunddata'!$C$13="NEJ",SUMIF('5. Lön'!$B$25:$B$151,$C210,'5. Lön'!EC$25:EC$151)+SUMIF('6. Drift'!$B$18:$B$101,$C210,'6. Drift'!CT$18:CT$101)+SUMIF('7. Utrustning'!$B$17:$B$49,$C210,'7. Utrustning'!AY$17:AY$49)+SUMIF('8. Lokal'!$B$18:$B$50,$C210,'8. Lokal'!AV$18:AV$50),SUMIF('5. Lön'!$B$25:$B$151,$C210,'5. Lön'!BU$25:BU$151)+SUMIF('6. Drift'!$B$18:$B$101,$C210,'6. Drift'!AX$18:AX$101))</f>
        <v>0</v>
      </c>
      <c r="H217" s="293">
        <f>IF('2. Grunddata'!$C$13="NEJ",SUMIF('5. Lön'!$B$25:$B$151,$C210,'5. Lön'!ED$25:ED$151)+SUMIF('6. Drift'!$B$18:$B$101,$C210,'6. Drift'!CU$18:CU$101)+SUMIF('7. Utrustning'!$B$17:$B$49,$C210,'7. Utrustning'!AZ$17:AZ$49)+SUMIF('8. Lokal'!$B$18:$B$50,$C210,'8. Lokal'!AW$18:AW$50),SUMIF('5. Lön'!$B$25:$B$151,$C210,'5. Lön'!BV$25:BV$151)+SUMIF('6. Drift'!$B$18:$B$101,$C210,'6. Drift'!AY$18:AY$101))</f>
        <v>0</v>
      </c>
      <c r="I217" s="293">
        <f>IF('2. Grunddata'!$C$13="NEJ",SUMIF('5. Lön'!$B$25:$B$151,$C210,'5. Lön'!EE$25:EE$151)+SUMIF('6. Drift'!$B$18:$B$101,$C210,'6. Drift'!CV$18:CV$101)+SUMIF('7. Utrustning'!$B$17:$B$49,$C210,'7. Utrustning'!BA$17:BA$49)+SUMIF('8. Lokal'!$B$18:$B$50,$C210,'8. Lokal'!AX$18:AX$50),SUMIF('5. Lön'!$B$25:$B$151,$C210,'5. Lön'!BW$25:BW$151)+SUMIF('6. Drift'!$B$18:$B$101,$C210,'6. Drift'!AZ$18:AZ$101))</f>
        <v>0</v>
      </c>
      <c r="J217" s="293">
        <f>IF('2. Grunddata'!$C$13="NEJ",SUMIF('5. Lön'!$B$25:$B$151,$C210,'5. Lön'!EF$25:EF$151)+SUMIF('6. Drift'!$B$18:$B$101,$C210,'6. Drift'!CW$18:CW$101)+SUMIF('7. Utrustning'!$B$17:$B$49,$C210,'7. Utrustning'!BB$17:BB$49)+SUMIF('8. Lokal'!$B$18:$B$50,$C210,'8. Lokal'!AY$18:AY$50),SUMIF('5. Lön'!$B$25:$B$151,$C210,'5. Lön'!BX$25:BX$151)+SUMIF('6. Drift'!$B$18:$B$101,$C210,'6. Drift'!BA$18:BA$101))</f>
        <v>0</v>
      </c>
      <c r="K217" s="293">
        <f>IF('2. Grunddata'!$C$13="NEJ",SUMIF('5. Lön'!$B$25:$B$151,$C210,'5. Lön'!EG$25:EG$151)+SUMIF('6. Drift'!$B$18:$B$101,$C210,'6. Drift'!CX$18:CX$101)+SUMIF('7. Utrustning'!$B$17:$B$49,$C210,'7. Utrustning'!BC$17:BC$49)+SUMIF('8. Lokal'!$B$18:$B$50,$C210,'8. Lokal'!AZ$18:AZ$50),SUMIF('5. Lön'!$B$25:$B$151,$C210,'5. Lön'!BY$25:BY$151)+SUMIF('6. Drift'!$B$18:$B$101,$C210,'6. Drift'!BB$18:BB$101))</f>
        <v>0</v>
      </c>
      <c r="L217" s="293">
        <f>IF('2. Grunddata'!$C$13="NEJ",SUMIF('5. Lön'!$B$25:$B$151,$C210,'5. Lön'!EH$25:EH$151)+SUMIF('6. Drift'!$B$18:$B$101,$C210,'6. Drift'!CY$18:CY$101)+SUMIF('7. Utrustning'!$B$17:$B$49,$C210,'7. Utrustning'!BD$17:BD$49)+SUMIF('8. Lokal'!$B$18:$B$50,$C210,'8. Lokal'!BA$18:BA$50),SUMIF('5. Lön'!$B$25:$B$151,$C210,'5. Lön'!BZ$25:BZ$151)+SUMIF('6. Drift'!$B$18:$B$101,$C210,'6. Drift'!BC$18:BC$101))</f>
        <v>0</v>
      </c>
      <c r="M217" s="322">
        <f t="shared" si="21"/>
        <v>0</v>
      </c>
    </row>
    <row r="218" spans="2:15" s="3" customFormat="1" ht="12.75" x14ac:dyDescent="0.2">
      <c r="B218" s="323" t="str">
        <f>IF('2. Grunddata'!C$6="KONTRAKT","Total kostnad i kontrakt med finansiär ","Total kostnad i ansökan till finansiär ")</f>
        <v xml:space="preserve">Total kostnad i ansökan till finansiär </v>
      </c>
      <c r="C218" s="237">
        <f>SUM(C213:C217)</f>
        <v>0</v>
      </c>
      <c r="D218" s="237">
        <f t="shared" ref="D218:L218" si="22">SUM(D213:D217)</f>
        <v>0</v>
      </c>
      <c r="E218" s="237">
        <f t="shared" si="22"/>
        <v>0</v>
      </c>
      <c r="F218" s="237">
        <f t="shared" si="22"/>
        <v>0</v>
      </c>
      <c r="G218" s="237">
        <f t="shared" si="22"/>
        <v>0</v>
      </c>
      <c r="H218" s="237">
        <f t="shared" si="22"/>
        <v>0</v>
      </c>
      <c r="I218" s="237">
        <f t="shared" si="22"/>
        <v>0</v>
      </c>
      <c r="J218" s="237">
        <f t="shared" si="22"/>
        <v>0</v>
      </c>
      <c r="K218" s="237">
        <f t="shared" si="22"/>
        <v>0</v>
      </c>
      <c r="L218" s="237">
        <f t="shared" si="22"/>
        <v>0</v>
      </c>
      <c r="M218" s="324">
        <f t="shared" si="21"/>
        <v>0</v>
      </c>
    </row>
    <row r="219" spans="2:15" s="3" customFormat="1" ht="6" customHeight="1" x14ac:dyDescent="0.2">
      <c r="B219" s="325"/>
      <c r="C219" s="326"/>
      <c r="D219" s="326"/>
      <c r="E219" s="326"/>
      <c r="F219" s="326"/>
      <c r="G219" s="326"/>
      <c r="H219" s="326"/>
      <c r="I219" s="326"/>
      <c r="J219" s="326"/>
      <c r="K219" s="326"/>
      <c r="L219" s="326"/>
      <c r="M219" s="327"/>
    </row>
    <row r="220" spans="2:15" s="3" customFormat="1" ht="12.75" x14ac:dyDescent="0.2">
      <c r="B220" s="328" t="str">
        <f>IF('2. Grunddata'!C$6="KONTRAKT","Kostnader att medfinansiera","Kostnader förväntade att medfinansiera")</f>
        <v>Kostnader förväntade att medfinansiera</v>
      </c>
      <c r="C220" s="168"/>
      <c r="D220" s="168"/>
      <c r="E220" s="168"/>
      <c r="F220" s="168"/>
      <c r="G220" s="168"/>
      <c r="H220" s="168"/>
      <c r="I220" s="168"/>
      <c r="J220" s="168"/>
      <c r="K220" s="168"/>
      <c r="L220" s="168"/>
      <c r="M220" s="329"/>
    </row>
    <row r="221" spans="2:15" s="3" customFormat="1" ht="12.75" x14ac:dyDescent="0.2">
      <c r="B221" s="371" t="str">
        <f>IF('2. Grunddata'!C$13="NEJ","Indirekt och lokalpåslag inte accepterade som OH av finansiär","")</f>
        <v>Indirekt och lokalpåslag inte accepterade som OH av finansiär</v>
      </c>
      <c r="C221" s="330">
        <f>IF('2. Grunddata'!$C$13="NEJ",(SUMIF('5. Lön'!$B$25:$B$151,$C210,'5. Lön'!BQ$25:BQ$151)+SUMIF('5. Lön'!$B$25:$B$151,$C210,'5. Lön'!CO$25:CO$151)+SUMIF('6. Drift'!$B$18:$B$101,$C210,'6. Drift'!AT$18:AT$101)+SUMIF('6. Drift'!$B$18:$B$101,$C210,'6. Drift'!BR$18:BR$101))-(SUMIF('5. Lön'!$B$25:$B$151,$C210,'5. Lön'!DY$25:DY$151)+SUMIF('6. Drift'!$B$18:$B$101,$C210,'6. Drift'!CP$18:CP$101)+SUMIF('7. Utrustning'!$B$17:$B$49,$C210,'7. Utrustning'!AU$17:AU$49)+SUMIF('8. Lokal'!$B$18:$B$50,$C210,'8. Lokal'!AR$18:AR$50)),0)</f>
        <v>0</v>
      </c>
      <c r="D221" s="330">
        <f>IF('2. Grunddata'!$C$13="NEJ",(SUMIF('5. Lön'!$B$25:$B$151,$C210,'5. Lön'!BR$25:BR$151)+SUMIF('5. Lön'!$B$25:$B$151,$C210,'5. Lön'!CP$25:CP$151)+SUMIF('6. Drift'!$B$18:$B$101,$C210,'6. Drift'!AU$18:AU$101)+SUMIF('6. Drift'!$B$18:$B$101,$C210,'6. Drift'!BS$18:BS$101))-(SUMIF('5. Lön'!$B$25:$B$151,$C210,'5. Lön'!DZ$25:DZ$151)+SUMIF('6. Drift'!$B$18:$B$101,$C210,'6. Drift'!CQ$18:CQ$101)+SUMIF('7. Utrustning'!$B$17:$B$49,$C210,'7. Utrustning'!AV$17:AV$49)+SUMIF('8. Lokal'!$B$18:$B$50,$C210,'8. Lokal'!AS$18:AS$50)),0)</f>
        <v>0</v>
      </c>
      <c r="E221" s="330">
        <f>IF('2. Grunddata'!$C$13="NEJ",(SUMIF('5. Lön'!$B$25:$B$151,$C210,'5. Lön'!BS$25:BS$151)+SUMIF('5. Lön'!$B$25:$B$151,$C210,'5. Lön'!CQ$25:CQ$151)+SUMIF('6. Drift'!$B$18:$B$101,$C210,'6. Drift'!AV$18:AV$101)+SUMIF('6. Drift'!$B$18:$B$101,$C210,'6. Drift'!BT$18:BT$101))-(SUMIF('5. Lön'!$B$25:$B$151,$C210,'5. Lön'!EA$25:EA$151)+SUMIF('6. Drift'!$B$18:$B$101,$C210,'6. Drift'!CR$18:CR$101)+SUMIF('7. Utrustning'!$B$17:$B$49,$C210,'7. Utrustning'!AW$17:AW$49)+SUMIF('8. Lokal'!$B$18:$B$50,$C210,'8. Lokal'!AT$18:AT$50)),0)</f>
        <v>0</v>
      </c>
      <c r="F221" s="330">
        <f>IF('2. Grunddata'!$C$13="NEJ",(SUMIF('5. Lön'!$B$25:$B$151,$C210,'5. Lön'!BT$25:BT$151)+SUMIF('5. Lön'!$B$25:$B$151,$C210,'5. Lön'!CR$25:CR$151)+SUMIF('6. Drift'!$B$18:$B$101,$C210,'6. Drift'!AW$18:AW$101)+SUMIF('6. Drift'!$B$18:$B$101,$C210,'6. Drift'!BU$18:BU$101))-(SUMIF('5. Lön'!$B$25:$B$151,$C210,'5. Lön'!EB$25:EB$151)+SUMIF('6. Drift'!$B$18:$B$101,$C210,'6. Drift'!CS$18:CS$101)+SUMIF('7. Utrustning'!$B$17:$B$49,$C210,'7. Utrustning'!AX$17:AX$49)+SUMIF('8. Lokal'!$B$18:$B$50,$C210,'8. Lokal'!AU$18:AU$50)),0)</f>
        <v>0</v>
      </c>
      <c r="G221" s="330">
        <f>IF('2. Grunddata'!$C$13="NEJ",(SUMIF('5. Lön'!$B$25:$B$151,$C210,'5. Lön'!BU$25:BU$151)+SUMIF('5. Lön'!$B$25:$B$151,$C210,'5. Lön'!CS$25:CS$151)+SUMIF('6. Drift'!$B$18:$B$101,$C210,'6. Drift'!AX$18:AX$101)+SUMIF('6. Drift'!$B$18:$B$101,$C210,'6. Drift'!BV$18:BV$101))-(SUMIF('5. Lön'!$B$25:$B$151,$C210,'5. Lön'!EC$25:EC$151)+SUMIF('6. Drift'!$B$18:$B$101,$C210,'6. Drift'!CT$18:CT$101)+SUMIF('7. Utrustning'!$B$17:$B$49,$C210,'7. Utrustning'!AY$17:AY$49)+SUMIF('8. Lokal'!$B$18:$B$50,$C210,'8. Lokal'!AV$18:AV$50)),0)</f>
        <v>0</v>
      </c>
      <c r="H221" s="330">
        <f>IF('2. Grunddata'!$C$13="NEJ",(SUMIF('5. Lön'!$B$25:$B$151,$C210,'5. Lön'!BV$25:BV$151)+SUMIF('5. Lön'!$B$25:$B$151,$C210,'5. Lön'!CT$25:CT$151)+SUMIF('6. Drift'!$B$18:$B$101,$C210,'6. Drift'!AY$18:AY$101)+SUMIF('6. Drift'!$B$18:$B$101,$C210,'6. Drift'!BW$18:BW$101))-(SUMIF('5. Lön'!$B$25:$B$151,$C210,'5. Lön'!ED$25:ED$151)+SUMIF('6. Drift'!$B$18:$B$101,$C210,'6. Drift'!CU$18:CU$101)+SUMIF('7. Utrustning'!$B$17:$B$49,$C210,'7. Utrustning'!AZ$17:AZ$49)+SUMIF('8. Lokal'!$B$18:$B$50,$C210,'8. Lokal'!AW$18:AW$50)),0)</f>
        <v>0</v>
      </c>
      <c r="I221" s="330">
        <f>IF('2. Grunddata'!$C$13="NEJ",(SUMIF('5. Lön'!$B$25:$B$151,$C210,'5. Lön'!BW$25:BW$151)+SUMIF('5. Lön'!$B$25:$B$151,$C210,'5. Lön'!CU$25:CU$151)+SUMIF('6. Drift'!$B$18:$B$101,$C210,'6. Drift'!AZ$18:AZ$101)+SUMIF('6. Drift'!$B$18:$B$101,$C210,'6. Drift'!BX$18:BX$101))-(SUMIF('5. Lön'!$B$25:$B$151,$C210,'5. Lön'!EE$25:EE$151)+SUMIF('6. Drift'!$B$18:$B$101,$C210,'6. Drift'!CV$18:CV$101)+SUMIF('7. Utrustning'!$B$17:$B$49,$C210,'7. Utrustning'!BA$17:BA$49)+SUMIF('8. Lokal'!$B$18:$B$50,$C210,'8. Lokal'!AX$18:AX$50)),0)</f>
        <v>0</v>
      </c>
      <c r="J221" s="330">
        <f>IF('2. Grunddata'!$C$13="NEJ",(SUMIF('5. Lön'!$B$25:$B$151,$C210,'5. Lön'!BX$25:BX$151)+SUMIF('5. Lön'!$B$25:$B$151,$C210,'5. Lön'!CV$25:CV$151)+SUMIF('6. Drift'!$B$18:$B$101,$C210,'6. Drift'!BA$18:BA$101)+SUMIF('6. Drift'!$B$18:$B$101,$C210,'6. Drift'!BY$18:BY$101))-(SUMIF('5. Lön'!$B$25:$B$151,$C210,'5. Lön'!EF$25:EF$151)+SUMIF('6. Drift'!$B$18:$B$101,$C210,'6. Drift'!CW$18:CW$101)+SUMIF('7. Utrustning'!$B$17:$B$49,$C210,'7. Utrustning'!BB$17:BB$49)+SUMIF('8. Lokal'!$B$18:$B$50,$C210,'8. Lokal'!AY$18:AY$50)),0)</f>
        <v>0</v>
      </c>
      <c r="K221" s="330">
        <f>IF('2. Grunddata'!$C$13="NEJ",(SUMIF('5. Lön'!$B$25:$B$151,$C210,'5. Lön'!BY$25:BY$151)+SUMIF('5. Lön'!$B$25:$B$151,$C210,'5. Lön'!CW$25:CW$151)+SUMIF('6. Drift'!$B$18:$B$101,$C210,'6. Drift'!BB$18:BB$101)+SUMIF('6. Drift'!$B$18:$B$101,$C210,'6. Drift'!BZ$18:BZ$101))-(SUMIF('5. Lön'!$B$25:$B$151,$C210,'5. Lön'!EG$25:EG$151)+SUMIF('6. Drift'!$B$18:$B$101,$C210,'6. Drift'!CX$18:CX$101)+SUMIF('7. Utrustning'!$B$17:$B$49,$C210,'7. Utrustning'!BC$17:BC$49)+SUMIF('8. Lokal'!$B$18:$B$50,$C210,'8. Lokal'!AZ$18:AZ$50)),0)</f>
        <v>0</v>
      </c>
      <c r="L221" s="330">
        <f>IF('2. Grunddata'!$C$13="NEJ",(SUMIF('5. Lön'!$B$25:$B$151,$C210,'5. Lön'!BZ$25:BZ$151)+SUMIF('5. Lön'!$B$25:$B$151,$C210,'5. Lön'!CX$25:CX$151)+SUMIF('6. Drift'!$B$18:$B$101,$C210,'6. Drift'!BC$18:BC$101)+SUMIF('6. Drift'!$B$18:$B$101,$C210,'6. Drift'!CA$18:CA$101))-(SUMIF('5. Lön'!$B$25:$B$151,$C210,'5. Lön'!EH$25:EH$151)+SUMIF('6. Drift'!$B$18:$B$101,$C210,'6. Drift'!CY$18:CY$101)+SUMIF('7. Utrustning'!$B$17:$B$49,$C210,'7. Utrustning'!BD$17:BD$49)+SUMIF('8. Lokal'!$B$18:$B$50,$C210,'8. Lokal'!BA$18:BA$50)),0)</f>
        <v>0</v>
      </c>
      <c r="M221" s="314">
        <f t="shared" ref="M221:M227" si="23">SUM(C221:L221)</f>
        <v>0</v>
      </c>
    </row>
    <row r="222" spans="2:15" s="3" customFormat="1" ht="12.75" customHeight="1" x14ac:dyDescent="0.2">
      <c r="B222" s="331" t="str">
        <f>IF('2. Grunddata'!C$16&gt;0,"LKP som inte accepteras av finansiär","")</f>
        <v/>
      </c>
      <c r="C222" s="332">
        <f>IF('2. Grunddata'!$C$16&gt;0,SUMIF('5. Lön'!$B$25:$B$151,$C210,'5. Lön'!AS$25:AS$151)-SUMIF('5. Lön'!$B$25:$B$151,$C210,'5. Lön'!DM$25:DM$151),0)</f>
        <v>0</v>
      </c>
      <c r="D222" s="332">
        <f>IF('2. Grunddata'!$C$16&gt;0,SUMIF('5. Lön'!$B$25:$B$151,$C210,'5. Lön'!AT$25:AT$151)-SUMIF('5. Lön'!$B$25:$B$151,$C210,'5. Lön'!DN$25:DN$151),0)</f>
        <v>0</v>
      </c>
      <c r="E222" s="332">
        <f>IF('2. Grunddata'!$C$16&gt;0,SUMIF('5. Lön'!$B$25:$B$151,$C210,'5. Lön'!AU$25:AU$151)-SUMIF('5. Lön'!$B$25:$B$151,$C210,'5. Lön'!DO$25:DO$151),0)</f>
        <v>0</v>
      </c>
      <c r="F222" s="332">
        <f>IF('2. Grunddata'!$C$16&gt;0,SUMIF('5. Lön'!$B$25:$B$151,$C210,'5. Lön'!AV$25:AV$151)-SUMIF('5. Lön'!$B$25:$B$151,$C210,'5. Lön'!DP$25:DP$151),0)</f>
        <v>0</v>
      </c>
      <c r="G222" s="332">
        <f>IF('2. Grunddata'!$C$16&gt;0,SUMIF('5. Lön'!$B$25:$B$151,$C210,'5. Lön'!AW$25:AW$151)-SUMIF('5. Lön'!$B$25:$B$151,$C210,'5. Lön'!DQ$25:DQ$151),0)</f>
        <v>0</v>
      </c>
      <c r="H222" s="332">
        <f>IF('2. Grunddata'!$C$16&gt;0,SUMIF('5. Lön'!$B$25:$B$151,$C210,'5. Lön'!AX$25:AX$151)-SUMIF('5. Lön'!$B$25:$B$151,$C210,'5. Lön'!DR$25:DR$151),0)</f>
        <v>0</v>
      </c>
      <c r="I222" s="332">
        <f>IF('2. Grunddata'!$C$16&gt;0,SUMIF('5. Lön'!$B$25:$B$151,$C210,'5. Lön'!AY$25:AY$151)-SUMIF('5. Lön'!$B$25:$B$151,$C210,'5. Lön'!DS$25:DS$151),0)</f>
        <v>0</v>
      </c>
      <c r="J222" s="332">
        <f>IF('2. Grunddata'!$C$16&gt;0,SUMIF('5. Lön'!$B$25:$B$151,$C210,'5. Lön'!AZ$25:AZ$151)-SUMIF('5. Lön'!$B$25:$B$151,$C210,'5. Lön'!DT$25:DT$151),0)</f>
        <v>0</v>
      </c>
      <c r="K222" s="332">
        <f>IF('2. Grunddata'!$C$16&gt;0,SUMIF('5. Lön'!$B$25:$B$151,$C210,'5. Lön'!BA$25:BA$151)-SUMIF('5. Lön'!$B$25:$B$151,$C210,'5. Lön'!DU$25:DU$151),0)</f>
        <v>0</v>
      </c>
      <c r="L222" s="332">
        <f>IF('2. Grunddata'!$C$16&gt;0,SUMIF('5. Lön'!$B$25:$B$151,$C210,'5. Lön'!BB$25:BB$151)-SUMIF('5. Lön'!$B$25:$B$151,$C210,'5. Lön'!DV$25:DV$151),0)</f>
        <v>0</v>
      </c>
      <c r="M222" s="316">
        <f t="shared" si="23"/>
        <v>0</v>
      </c>
    </row>
    <row r="223" spans="2:15" s="3" customFormat="1" ht="12.75" customHeight="1" x14ac:dyDescent="0.2">
      <c r="B223" s="317" t="str">
        <f>IF('5. Lön'!BO$152&gt;0,"Lön inklusive LKP","")</f>
        <v>Lön inklusive LKP</v>
      </c>
      <c r="C223" s="333">
        <f>SUMIF('5. Lön'!$B$25:$B$151,$C210,'5. Lön'!BE$25:BE$151)</f>
        <v>0</v>
      </c>
      <c r="D223" s="333">
        <f>SUMIF('5. Lön'!$B$25:$B$151,$C210,'5. Lön'!BF$25:BF$151)</f>
        <v>0</v>
      </c>
      <c r="E223" s="333">
        <f>SUMIF('5. Lön'!$B$25:$B$151,$C210,'5. Lön'!BG$25:BG$151)</f>
        <v>0</v>
      </c>
      <c r="F223" s="333">
        <f>SUMIF('5. Lön'!$B$25:$B$151,$C210,'5. Lön'!BH$25:BH$151)</f>
        <v>0</v>
      </c>
      <c r="G223" s="333">
        <f>SUMIF('5. Lön'!$B$25:$B$151,$C210,'5. Lön'!BI$25:BI$151)</f>
        <v>0</v>
      </c>
      <c r="H223" s="333">
        <f>SUMIF('5. Lön'!$B$25:$B$151,$C210,'5. Lön'!BJ$25:BJ$151)</f>
        <v>0</v>
      </c>
      <c r="I223" s="333">
        <f>SUMIF('5. Lön'!$B$25:$B$151,$C210,'5. Lön'!BK$25:BK$151)</f>
        <v>0</v>
      </c>
      <c r="J223" s="333">
        <f>SUMIF('5. Lön'!$B$25:$B$151,$C210,'5. Lön'!BL$25:BL$151)</f>
        <v>0</v>
      </c>
      <c r="K223" s="333">
        <f>SUMIF('5. Lön'!$B$25:$B$151,$C210,'5. Lön'!BM$25:BM$151)</f>
        <v>0</v>
      </c>
      <c r="L223" s="333">
        <f>SUMIF('5. Lön'!$B$25:$B$151,$C210,'5. Lön'!BN$25:BN$151)</f>
        <v>0</v>
      </c>
      <c r="M223" s="319">
        <f t="shared" si="23"/>
        <v>0</v>
      </c>
    </row>
    <row r="224" spans="2:15" s="3" customFormat="1" ht="12.75" x14ac:dyDescent="0.2">
      <c r="B224" s="158" t="str">
        <f>IF('6. Drift'!AR$102&gt;0,"Drift","")</f>
        <v/>
      </c>
      <c r="C224" s="334">
        <f>SUMIF('6. Drift'!$B$18:$B$101,$C210,'6. Drift'!AH$18:AH$101)</f>
        <v>0</v>
      </c>
      <c r="D224" s="334">
        <f>SUMIF('6. Drift'!$B$18:$B$101,$C210,'6. Drift'!AI$18:AI$101)</f>
        <v>0</v>
      </c>
      <c r="E224" s="334">
        <f>SUMIF('6. Drift'!$B$18:$B$101,$C210,'6. Drift'!AJ$18:AJ$101)</f>
        <v>0</v>
      </c>
      <c r="F224" s="334">
        <f>SUMIF('6. Drift'!$B$18:$B$101,$C210,'6. Drift'!AK$18:AK$101)</f>
        <v>0</v>
      </c>
      <c r="G224" s="334">
        <f>SUMIF('6. Drift'!$B$18:$B$101,$C210,'6. Drift'!AL$18:AL$101)</f>
        <v>0</v>
      </c>
      <c r="H224" s="334">
        <f>SUMIF('6. Drift'!$B$18:$B$101,$C210,'6. Drift'!AM$18:AM$101)</f>
        <v>0</v>
      </c>
      <c r="I224" s="334">
        <f>SUMIF('6. Drift'!$B$18:$B$101,$C210,'6. Drift'!AN$18:AN$101)</f>
        <v>0</v>
      </c>
      <c r="J224" s="334">
        <f>SUMIF('6. Drift'!$B$18:$B$101,$C210,'6. Drift'!AO$18:AO$101)</f>
        <v>0</v>
      </c>
      <c r="K224" s="334">
        <f>SUMIF('6. Drift'!$B$18:$B$101,$C210,'6. Drift'!AP$18:AP$101)</f>
        <v>0</v>
      </c>
      <c r="L224" s="334">
        <f>SUMIF('6. Drift'!$B$18:$B$101,$C210,'6. Drift'!AQ$18:AQ$101)</f>
        <v>0</v>
      </c>
      <c r="M224" s="316">
        <f t="shared" si="23"/>
        <v>0</v>
      </c>
    </row>
    <row r="225" spans="2:15" s="3" customFormat="1" ht="12.75" x14ac:dyDescent="0.2">
      <c r="B225" s="317" t="str">
        <f>IF('7. Utrustning'!AS$50&gt;0,"Utrustning","")</f>
        <v/>
      </c>
      <c r="C225" s="333">
        <f>SUMIF('7. Utrustning'!$B$17:$B$49,$C210,'7. Utrustning'!AI$17:AI$49)</f>
        <v>0</v>
      </c>
      <c r="D225" s="333">
        <f>SUMIF('7. Utrustning'!$B$17:$B$49,$C210,'7. Utrustning'!AJ$17:AJ$49)</f>
        <v>0</v>
      </c>
      <c r="E225" s="333">
        <f>SUMIF('7. Utrustning'!$B$17:$B$49,$C210,'7. Utrustning'!AK$17:AK$49)</f>
        <v>0</v>
      </c>
      <c r="F225" s="333">
        <f>SUMIF('7. Utrustning'!$B$17:$B$49,$C210,'7. Utrustning'!AL$17:AL$49)</f>
        <v>0</v>
      </c>
      <c r="G225" s="333">
        <f>SUMIF('7. Utrustning'!$B$17:$B$49,$C210,'7. Utrustning'!AM$17:AM$49)</f>
        <v>0</v>
      </c>
      <c r="H225" s="333">
        <f>SUMIF('7. Utrustning'!$B$17:$B$49,$C210,'7. Utrustning'!AN$17:AN$49)</f>
        <v>0</v>
      </c>
      <c r="I225" s="333">
        <f>SUMIF('7. Utrustning'!$B$17:$B$49,$C210,'7. Utrustning'!AO$17:AO$49)</f>
        <v>0</v>
      </c>
      <c r="J225" s="333">
        <f>SUMIF('7. Utrustning'!$B$17:$B$49,$C210,'7. Utrustning'!AP$17:AP$49)</f>
        <v>0</v>
      </c>
      <c r="K225" s="333">
        <f>SUMIF('7. Utrustning'!$B$17:$B$49,$C210,'7. Utrustning'!AQ$17:AQ$49)</f>
        <v>0</v>
      </c>
      <c r="L225" s="333">
        <f>SUMIF('7. Utrustning'!$B$17:$B$49,$C210,'7. Utrustning'!AR$17:AR$49)</f>
        <v>0</v>
      </c>
      <c r="M225" s="319">
        <f t="shared" si="23"/>
        <v>0</v>
      </c>
    </row>
    <row r="226" spans="2:15" s="3" customFormat="1" ht="12.75" x14ac:dyDescent="0.2">
      <c r="B226" s="320" t="str">
        <f>IF('8. Lokal'!AP$51&gt;0,"Lokal","")</f>
        <v>Lokal</v>
      </c>
      <c r="C226" s="334">
        <f>SUMIF('5. Lön'!$B$25:$B$151,$C210,'5. Lön'!DA$25:DA$151)+SUMIF('6. Drift'!$B$18:$B$101,$C210,'6. Drift'!CD$18:CD$101)+SUMIF('8. Lokal'!$B$18:$B$50,$C210,'8. Lokal'!AF$18:AF$50)</f>
        <v>0</v>
      </c>
      <c r="D226" s="334">
        <f>SUMIF('5. Lön'!$B$25:$B$151,$C210,'5. Lön'!DB$25:DB$151)+SUMIF('6. Drift'!$B$18:$B$101,$C210,'6. Drift'!CE$18:CE$101)+SUMIF('8. Lokal'!$B$18:$B$50,$C210,'8. Lokal'!AG$18:AG$50)</f>
        <v>0</v>
      </c>
      <c r="E226" s="334">
        <f>SUMIF('5. Lön'!$B$25:$B$151,$C210,'5. Lön'!DC$25:DC$151)+SUMIF('6. Drift'!$B$18:$B$101,$C210,'6. Drift'!CF$18:CF$101)+SUMIF('8. Lokal'!$B$18:$B$50,$C210,'8. Lokal'!AH$18:AH$50)</f>
        <v>0</v>
      </c>
      <c r="F226" s="334">
        <f>SUMIF('5. Lön'!$B$25:$B$151,$C210,'5. Lön'!DD$25:DD$151)+SUMIF('6. Drift'!$B$18:$B$101,$C210,'6. Drift'!CG$18:CG$101)+SUMIF('8. Lokal'!$B$18:$B$50,$C210,'8. Lokal'!AI$18:AI$50)</f>
        <v>0</v>
      </c>
      <c r="G226" s="334">
        <f>SUMIF('5. Lön'!$B$25:$B$151,$C210,'5. Lön'!DE$25:DE$151)+SUMIF('6. Drift'!$B$18:$B$101,$C210,'6. Drift'!CH$18:CH$101)+SUMIF('8. Lokal'!$B$18:$B$50,$C210,'8. Lokal'!AJ$18:AJ$50)</f>
        <v>0</v>
      </c>
      <c r="H226" s="334">
        <f>SUMIF('5. Lön'!$B$25:$B$151,$C210,'5. Lön'!DF$25:DF$151)+SUMIF('6. Drift'!$B$18:$B$101,$C210,'6. Drift'!CI$18:CI$101)+SUMIF('8. Lokal'!$B$18:$B$50,$C210,'8. Lokal'!AK$18:AK$50)</f>
        <v>0</v>
      </c>
      <c r="I226" s="334">
        <f>SUMIF('5. Lön'!$B$25:$B$151,$C210,'5. Lön'!DG$25:DG$151)+SUMIF('6. Drift'!$B$18:$B$101,$C210,'6. Drift'!CJ$18:CJ$101)+SUMIF('8. Lokal'!$B$18:$B$50,$C210,'8. Lokal'!AL$18:AL$50)</f>
        <v>0</v>
      </c>
      <c r="J226" s="334">
        <f>SUMIF('5. Lön'!$B$25:$B$151,$C210,'5. Lön'!DH$25:DH$151)+SUMIF('6. Drift'!$B$18:$B$101,$C210,'6. Drift'!CK$18:CK$101)+SUMIF('8. Lokal'!$B$18:$B$50,$C210,'8. Lokal'!AM$18:AM$50)</f>
        <v>0</v>
      </c>
      <c r="K226" s="334">
        <f>SUMIF('5. Lön'!$B$25:$B$151,$C210,'5. Lön'!DI$25:DI$151)+SUMIF('6. Drift'!$B$18:$B$101,$C210,'6. Drift'!CL$18:CL$101)+SUMIF('8. Lokal'!$B$18:$B$50,$C210,'8. Lokal'!AN$18:AN$50)</f>
        <v>0</v>
      </c>
      <c r="L226" s="334">
        <f>SUMIF('5. Lön'!$B$25:$B$151,$C210,'5. Lön'!DJ$25:DJ$151)+SUMIF('6. Drift'!$B$18:$B$101,$C210,'6. Drift'!CM$18:CM$101)+SUMIF('8. Lokal'!$B$18:$B$50,$C210,'8. Lokal'!AO$18:AO$50)</f>
        <v>0</v>
      </c>
      <c r="M226" s="316">
        <f t="shared" si="23"/>
        <v>0</v>
      </c>
    </row>
    <row r="227" spans="2:15" s="1" customFormat="1" ht="12.75" x14ac:dyDescent="0.2">
      <c r="B227" s="321" t="str">
        <f>IF(('5. Lön'!CM$152+'6. Drift'!BP$102)&gt;0,"Indirekt","")</f>
        <v>Indirekt</v>
      </c>
      <c r="C227" s="293">
        <f>SUMIF('5. Lön'!$B$25:$B$151,$C210,'5. Lön'!CC$25:CC$151)+SUMIF('6. Drift'!$B$18:$B$101,$C210,'6. Drift'!BF$18:BF$101)</f>
        <v>0</v>
      </c>
      <c r="D227" s="293">
        <f>SUMIF('5. Lön'!$B$25:$B$151,$C210,'5. Lön'!CD$25:CD$151)+SUMIF('6. Drift'!$B$18:$B$101,$C210,'6. Drift'!BG$18:BG$101)</f>
        <v>0</v>
      </c>
      <c r="E227" s="293">
        <f>SUMIF('5. Lön'!$B$25:$B$151,$C210,'5. Lön'!CE$25:CE$151)+SUMIF('6. Drift'!$B$18:$B$101,$C210,'6. Drift'!BH$18:BH$101)</f>
        <v>0</v>
      </c>
      <c r="F227" s="293">
        <f>SUMIF('5. Lön'!$B$25:$B$151,$C210,'5. Lön'!CF$25:CF$151)+SUMIF('6. Drift'!$B$18:$B$101,$C210,'6. Drift'!BI$18:BI$101)</f>
        <v>0</v>
      </c>
      <c r="G227" s="293">
        <f>SUMIF('5. Lön'!$B$25:$B$151,$C210,'5. Lön'!CG$25:CG$151)+SUMIF('6. Drift'!$B$18:$B$101,$C210,'6. Drift'!BJ$18:BJ$101)</f>
        <v>0</v>
      </c>
      <c r="H227" s="293">
        <f>SUMIF('5. Lön'!$B$25:$B$151,$C210,'5. Lön'!CH$25:CH$151)+SUMIF('6. Drift'!$B$18:$B$101,$C210,'6. Drift'!BK$18:BK$101)</f>
        <v>0</v>
      </c>
      <c r="I227" s="293">
        <f>SUMIF('5. Lön'!$B$25:$B$151,$C210,'5. Lön'!CI$25:CI$151)+SUMIF('6. Drift'!$B$18:$B$101,$C210,'6. Drift'!BL$18:BL$101)</f>
        <v>0</v>
      </c>
      <c r="J227" s="293">
        <f>SUMIF('5. Lön'!$B$25:$B$151,$C210,'5. Lön'!CJ$25:CJ$151)+SUMIF('6. Drift'!$B$18:$B$101,$C210,'6. Drift'!BM$18:BM$101)</f>
        <v>0</v>
      </c>
      <c r="K227" s="293">
        <f>SUMIF('5. Lön'!$B$25:$B$151,$C210,'5. Lön'!CK$25:CK$151)+SUMIF('6. Drift'!$B$18:$B$101,$C210,'6. Drift'!BN$18:BN$101)</f>
        <v>0</v>
      </c>
      <c r="L227" s="293">
        <f>SUMIF('5. Lön'!$B$25:$B$151,$C210,'5. Lön'!CL$25:CL$151)+SUMIF('6. Drift'!$B$18:$B$101,$C210,'6. Drift'!BO$18:BO$101)</f>
        <v>0</v>
      </c>
      <c r="M227" s="322">
        <f t="shared" si="23"/>
        <v>0</v>
      </c>
    </row>
    <row r="228" spans="2:15" s="3" customFormat="1" ht="12.75" x14ac:dyDescent="0.2">
      <c r="B228" s="323" t="str">
        <f>IF('2. Grunddata'!C$6="KONTRAKT","Total kostnad i medfinansiering av kontrakt med finansiär","Total kostnad i medfinansiering av ansökan till finansiär")</f>
        <v>Total kostnad i medfinansiering av ansökan till finansiär</v>
      </c>
      <c r="C228" s="237">
        <f>SUM(C221:C227)</f>
        <v>0</v>
      </c>
      <c r="D228" s="237">
        <f t="shared" ref="D228:M228" si="24">SUM(D221:D227)</f>
        <v>0</v>
      </c>
      <c r="E228" s="237">
        <f t="shared" si="24"/>
        <v>0</v>
      </c>
      <c r="F228" s="237">
        <f t="shared" si="24"/>
        <v>0</v>
      </c>
      <c r="G228" s="237">
        <f t="shared" si="24"/>
        <v>0</v>
      </c>
      <c r="H228" s="237">
        <f t="shared" si="24"/>
        <v>0</v>
      </c>
      <c r="I228" s="237">
        <f t="shared" si="24"/>
        <v>0</v>
      </c>
      <c r="J228" s="237">
        <f t="shared" si="24"/>
        <v>0</v>
      </c>
      <c r="K228" s="237">
        <f t="shared" si="24"/>
        <v>0</v>
      </c>
      <c r="L228" s="237">
        <f t="shared" si="24"/>
        <v>0</v>
      </c>
      <c r="M228" s="324">
        <f t="shared" si="24"/>
        <v>0</v>
      </c>
      <c r="N228" s="26"/>
      <c r="O228" s="26"/>
    </row>
    <row r="229" spans="2:15" s="3" customFormat="1" ht="6" customHeight="1" x14ac:dyDescent="0.2">
      <c r="B229" s="335"/>
      <c r="C229" s="326"/>
      <c r="D229" s="326"/>
      <c r="E229" s="326"/>
      <c r="F229" s="326"/>
      <c r="G229" s="326"/>
      <c r="H229" s="326"/>
      <c r="I229" s="326"/>
      <c r="J229" s="326"/>
      <c r="K229" s="326"/>
      <c r="L229" s="326"/>
      <c r="M229" s="336"/>
    </row>
    <row r="230" spans="2:15" s="3" customFormat="1" ht="12.75" x14ac:dyDescent="0.2">
      <c r="B230" s="328" t="str">
        <f>IF('2. Grunddata'!C$6="KONTRAKT","Full kostnad","Förväntad full kostnad")</f>
        <v>Förväntad full kostnad</v>
      </c>
      <c r="C230" s="326"/>
      <c r="D230" s="326"/>
      <c r="E230" s="326"/>
      <c r="F230" s="326"/>
      <c r="G230" s="326"/>
      <c r="H230" s="326"/>
      <c r="I230" s="326"/>
      <c r="J230" s="326"/>
      <c r="K230" s="326"/>
      <c r="L230" s="326"/>
      <c r="M230" s="336"/>
    </row>
    <row r="231" spans="2:15" s="3" customFormat="1" ht="12.75" x14ac:dyDescent="0.2">
      <c r="B231" s="337" t="s">
        <v>203</v>
      </c>
      <c r="C231" s="338">
        <f>C213+C222+C223</f>
        <v>0</v>
      </c>
      <c r="D231" s="338">
        <f t="shared" ref="D231:L231" si="25">D213+D222+D223</f>
        <v>0</v>
      </c>
      <c r="E231" s="338">
        <f t="shared" si="25"/>
        <v>0</v>
      </c>
      <c r="F231" s="338">
        <f t="shared" si="25"/>
        <v>0</v>
      </c>
      <c r="G231" s="338">
        <f t="shared" si="25"/>
        <v>0</v>
      </c>
      <c r="H231" s="338">
        <f t="shared" si="25"/>
        <v>0</v>
      </c>
      <c r="I231" s="338">
        <f t="shared" si="25"/>
        <v>0</v>
      </c>
      <c r="J231" s="338">
        <f t="shared" si="25"/>
        <v>0</v>
      </c>
      <c r="K231" s="338">
        <f t="shared" si="25"/>
        <v>0</v>
      </c>
      <c r="L231" s="338">
        <f t="shared" si="25"/>
        <v>0</v>
      </c>
      <c r="M231" s="314">
        <f>SUM(C231:L231)</f>
        <v>0</v>
      </c>
    </row>
    <row r="232" spans="2:15" s="3" customFormat="1" ht="12.75" x14ac:dyDescent="0.2">
      <c r="B232" s="339" t="s">
        <v>202</v>
      </c>
      <c r="C232" s="340">
        <f>C214+C224</f>
        <v>0</v>
      </c>
      <c r="D232" s="340">
        <f t="shared" ref="D232:L232" si="26">D214+D224</f>
        <v>0</v>
      </c>
      <c r="E232" s="340">
        <f t="shared" si="26"/>
        <v>0</v>
      </c>
      <c r="F232" s="340">
        <f t="shared" si="26"/>
        <v>0</v>
      </c>
      <c r="G232" s="340">
        <f t="shared" si="26"/>
        <v>0</v>
      </c>
      <c r="H232" s="340">
        <f t="shared" si="26"/>
        <v>0</v>
      </c>
      <c r="I232" s="340">
        <f t="shared" si="26"/>
        <v>0</v>
      </c>
      <c r="J232" s="340">
        <f t="shared" si="26"/>
        <v>0</v>
      </c>
      <c r="K232" s="340">
        <f t="shared" si="26"/>
        <v>0</v>
      </c>
      <c r="L232" s="340">
        <f t="shared" si="26"/>
        <v>0</v>
      </c>
      <c r="M232" s="316">
        <f>SUM(C232:L232)</f>
        <v>0</v>
      </c>
    </row>
    <row r="233" spans="2:15" s="3" customFormat="1" ht="12.75" x14ac:dyDescent="0.2">
      <c r="B233" s="341" t="s">
        <v>30</v>
      </c>
      <c r="C233" s="342">
        <f>C215+C225</f>
        <v>0</v>
      </c>
      <c r="D233" s="342">
        <f t="shared" ref="D233:L233" si="27">D215+D225</f>
        <v>0</v>
      </c>
      <c r="E233" s="342">
        <f t="shared" si="27"/>
        <v>0</v>
      </c>
      <c r="F233" s="342">
        <f t="shared" si="27"/>
        <v>0</v>
      </c>
      <c r="G233" s="342">
        <f t="shared" si="27"/>
        <v>0</v>
      </c>
      <c r="H233" s="342">
        <f t="shared" si="27"/>
        <v>0</v>
      </c>
      <c r="I233" s="342">
        <f t="shared" si="27"/>
        <v>0</v>
      </c>
      <c r="J233" s="342">
        <f t="shared" si="27"/>
        <v>0</v>
      </c>
      <c r="K233" s="342">
        <f t="shared" si="27"/>
        <v>0</v>
      </c>
      <c r="L233" s="342">
        <f t="shared" si="27"/>
        <v>0</v>
      </c>
      <c r="M233" s="319">
        <f>SUM(C233:L233)</f>
        <v>0</v>
      </c>
    </row>
    <row r="234" spans="2:15" s="3" customFormat="1" ht="12.75" x14ac:dyDescent="0.2">
      <c r="B234" s="339" t="s">
        <v>31</v>
      </c>
      <c r="C234" s="340">
        <f>SUMIF('5. Lön'!$B$25:$B$151,$C210,'5. Lön'!CO$25:CO$151)+SUMIF('5. Lön'!$B$25:$B$151,$C210,'5. Lön'!DA$25:DA$151)+SUMIF('6. Drift'!$B$18:$B$101,$C210,'6. Drift'!BR$18:BR$101)+SUMIF('6. Drift'!$B$18:$B$101,$C210,'6. Drift'!CD$18:CD$101)+SUMIF('8. Lokal'!$B$18:$B$50,$C210,'8. Lokal'!T$18:T$50)+SUMIF('8. Lokal'!$B$18:$B$50,$C210,'8. Lokal'!AF$18:AF$50)</f>
        <v>0</v>
      </c>
      <c r="D234" s="340">
        <f>SUMIF('5. Lön'!$B$25:$B$151,$C210,'5. Lön'!CP$25:CP$151)+SUMIF('5. Lön'!$B$25:$B$151,$C210,'5. Lön'!DB$25:DB$151)+SUMIF('6. Drift'!$B$18:$B$101,$C210,'6. Drift'!BS$18:BS$101)+SUMIF('6. Drift'!$B$18:$B$101,$C210,'6. Drift'!CE$18:CE$101)+SUMIF('8. Lokal'!$B$18:$B$50,$C210,'8. Lokal'!U$18:U$50)+SUMIF('8. Lokal'!$B$18:$B$50,$C210,'8. Lokal'!AG$18:AG$50)</f>
        <v>0</v>
      </c>
      <c r="E234" s="340">
        <f>SUMIF('5. Lön'!$B$25:$B$151,$C210,'5. Lön'!CQ$25:CQ$151)+SUMIF('5. Lön'!$B$25:$B$151,$C210,'5. Lön'!DC$25:DC$151)+SUMIF('6. Drift'!$B$18:$B$101,$C210,'6. Drift'!BT$18:BT$101)+SUMIF('6. Drift'!$B$18:$B$101,$C210,'6. Drift'!CF$18:CF$101)+SUMIF('8. Lokal'!$B$18:$B$50,$C210,'8. Lokal'!V$18:V$50)+SUMIF('8. Lokal'!$B$18:$B$50,$C210,'8. Lokal'!AH$18:AH$50)</f>
        <v>0</v>
      </c>
      <c r="F234" s="340">
        <f>SUMIF('5. Lön'!$B$25:$B$151,$C210,'5. Lön'!CR$25:CR$151)+SUMIF('5. Lön'!$B$25:$B$151,$C210,'5. Lön'!DD$25:DD$151)+SUMIF('6. Drift'!$B$18:$B$101,$C210,'6. Drift'!BU$18:BU$101)+SUMIF('6. Drift'!$B$18:$B$101,$C210,'6. Drift'!CG$18:CG$101)+SUMIF('8. Lokal'!$B$18:$B$50,$C210,'8. Lokal'!W$18:W$50)+SUMIF('8. Lokal'!$B$18:$B$50,$C210,'8. Lokal'!AI$18:AI$50)</f>
        <v>0</v>
      </c>
      <c r="G234" s="340">
        <f>SUMIF('5. Lön'!$B$25:$B$151,$C210,'5. Lön'!CS$25:CS$151)+SUMIF('5. Lön'!$B$25:$B$151,$C210,'5. Lön'!DE$25:DE$151)+SUMIF('6. Drift'!$B$18:$B$101,$C210,'6. Drift'!BV$18:BV$101)+SUMIF('6. Drift'!$B$18:$B$101,$C210,'6. Drift'!CH$18:CH$101)+SUMIF('8. Lokal'!$B$18:$B$50,$C210,'8. Lokal'!X$18:X$50)+SUMIF('8. Lokal'!$B$18:$B$50,$C210,'8. Lokal'!AJ$18:AJ$50)</f>
        <v>0</v>
      </c>
      <c r="H234" s="340">
        <f>SUMIF('5. Lön'!$B$25:$B$151,$C210,'5. Lön'!CT$25:CT$151)+SUMIF('5. Lön'!$B$25:$B$151,$C210,'5. Lön'!DF$25:DF$151)+SUMIF('6. Drift'!$B$18:$B$101,$C210,'6. Drift'!BW$18:BW$101)+SUMIF('6. Drift'!$B$18:$B$101,$C210,'6. Drift'!CI$18:CI$101)+SUMIF('8. Lokal'!$B$18:$B$50,$C210,'8. Lokal'!Y$18:Y$50)+SUMIF('8. Lokal'!$B$18:$B$50,$C210,'8. Lokal'!AK$18:AK$50)</f>
        <v>0</v>
      </c>
      <c r="I234" s="340">
        <f>SUMIF('5. Lön'!$B$25:$B$151,$C210,'5. Lön'!CU$25:CU$151)+SUMIF('5. Lön'!$B$25:$B$151,$C210,'5. Lön'!DG$25:DG$151)+SUMIF('6. Drift'!$B$18:$B$101,$C210,'6. Drift'!BX$18:BX$101)+SUMIF('6. Drift'!$B$18:$B$101,$C210,'6. Drift'!CJ$18:CJ$101)+SUMIF('8. Lokal'!$B$18:$B$50,$C210,'8. Lokal'!Z$18:Z$50)+SUMIF('8. Lokal'!$B$18:$B$50,$C210,'8. Lokal'!AL$18:AL$50)</f>
        <v>0</v>
      </c>
      <c r="J234" s="340">
        <f>SUMIF('5. Lön'!$B$25:$B$151,$C210,'5. Lön'!CV$25:CV$151)+SUMIF('5. Lön'!$B$25:$B$151,$C210,'5. Lön'!DH$25:DH$151)+SUMIF('6. Drift'!$B$18:$B$101,$C210,'6. Drift'!BY$18:BY$101)+SUMIF('6. Drift'!$B$18:$B$101,$C210,'6. Drift'!CK$18:CK$101)+SUMIF('8. Lokal'!$B$18:$B$50,$C210,'8. Lokal'!AA$18:AA$50)+SUMIF('8. Lokal'!$B$18:$B$50,$C210,'8. Lokal'!AM$18:AM$50)</f>
        <v>0</v>
      </c>
      <c r="K234" s="340">
        <f>SUMIF('5. Lön'!$B$25:$B$151,$C210,'5. Lön'!CW$25:CW$151)+SUMIF('5. Lön'!$B$25:$B$151,$C210,'5. Lön'!DI$25:DI$151)+SUMIF('6. Drift'!$B$18:$B$101,$C210,'6. Drift'!BZ$18:BZ$101)+SUMIF('6. Drift'!$B$18:$B$101,$C210,'6. Drift'!CL$18:CL$101)+SUMIF('8. Lokal'!$B$18:$B$50,$C210,'8. Lokal'!AB$18:AB$50)+SUMIF('8. Lokal'!$B$18:$B$50,$C210,'8. Lokal'!AN$18:AN$50)</f>
        <v>0</v>
      </c>
      <c r="L234" s="340">
        <f>SUMIF('5. Lön'!$B$25:$B$151,$C210,'5. Lön'!CX$25:CX$151)+SUMIF('5. Lön'!$B$25:$B$151,$C210,'5. Lön'!DJ$25:DJ$151)+SUMIF('6. Drift'!$B$18:$B$101,$C210,'6. Drift'!CA$18:CA$101)+SUMIF('6. Drift'!$B$18:$B$101,$C210,'6. Drift'!CM$18:CM$101)+SUMIF('8. Lokal'!$B$18:$B$50,$C210,'8. Lokal'!AC$18:AC$50)+SUMIF('8. Lokal'!$B$18:$B$50,$C210,'8. Lokal'!AO$18:AO$50)</f>
        <v>0</v>
      </c>
      <c r="M234" s="316">
        <f>SUM(C234:L234)</f>
        <v>0</v>
      </c>
    </row>
    <row r="235" spans="2:15" s="3" customFormat="1" ht="12.75" x14ac:dyDescent="0.2">
      <c r="B235" s="343" t="s">
        <v>26</v>
      </c>
      <c r="C235" s="344">
        <f>SUMIF('5. Lön'!$B$25:$B$151,$C210,'5. Lön'!BQ$25:BQ$151)+SUMIF('5. Lön'!$B$25:$B$151,$C210,'5. Lön'!CC$25:CC$151)+SUMIF('6. Drift'!$B$18:$B$101,$C210,'6. Drift'!AT$18:AT$101)+SUMIF('6. Drift'!$B$18:$B$101,$C210,'6. Drift'!BF$18:BF$101)</f>
        <v>0</v>
      </c>
      <c r="D235" s="344">
        <f>SUMIF('5. Lön'!$B$25:$B$151,$C210,'5. Lön'!BR$25:BR$151)+SUMIF('5. Lön'!$B$25:$B$151,$C210,'5. Lön'!CD$25:CD$151)+SUMIF('6. Drift'!$B$18:$B$101,$C210,'6. Drift'!AU$18:AU$101)+SUMIF('6. Drift'!$B$18:$B$101,$C210,'6. Drift'!BG$18:BG$101)</f>
        <v>0</v>
      </c>
      <c r="E235" s="344">
        <f>SUMIF('5. Lön'!$B$25:$B$151,$C210,'5. Lön'!BS$25:BS$151)+SUMIF('5. Lön'!$B$25:$B$151,$C210,'5. Lön'!CE$25:CE$151)+SUMIF('6. Drift'!$B$18:$B$101,$C210,'6. Drift'!AV$18:AV$101)+SUMIF('6. Drift'!$B$18:$B$101,$C210,'6. Drift'!BH$18:BH$101)</f>
        <v>0</v>
      </c>
      <c r="F235" s="344">
        <f>SUMIF('5. Lön'!$B$25:$B$151,$C210,'5. Lön'!BT$25:BT$151)+SUMIF('5. Lön'!$B$25:$B$151,$C210,'5. Lön'!CF$25:CF$151)+SUMIF('6. Drift'!$B$18:$B$101,$C210,'6. Drift'!AW$18:AW$101)+SUMIF('6. Drift'!$B$18:$B$101,$C210,'6. Drift'!BI$18:BI$101)</f>
        <v>0</v>
      </c>
      <c r="G235" s="344">
        <f>SUMIF('5. Lön'!$B$25:$B$151,$C210,'5. Lön'!BU$25:BU$151)+SUMIF('5. Lön'!$B$25:$B$151,$C210,'5. Lön'!CG$25:CG$151)+SUMIF('6. Drift'!$B$18:$B$101,$C210,'6. Drift'!AX$18:AX$101)+SUMIF('6. Drift'!$B$18:$B$101,$C210,'6. Drift'!BJ$18:BJ$101)</f>
        <v>0</v>
      </c>
      <c r="H235" s="344">
        <f>SUMIF('5. Lön'!$B$25:$B$151,$C210,'5. Lön'!BV$25:BV$151)+SUMIF('5. Lön'!$B$25:$B$151,$C210,'5. Lön'!CH$25:CH$151)+SUMIF('6. Drift'!$B$18:$B$101,$C210,'6. Drift'!AY$18:AY$101)+SUMIF('6. Drift'!$B$18:$B$101,$C210,'6. Drift'!BK$18:BK$101)</f>
        <v>0</v>
      </c>
      <c r="I235" s="344">
        <f>SUMIF('5. Lön'!$B$25:$B$151,$C210,'5. Lön'!BW$25:BW$151)+SUMIF('5. Lön'!$B$25:$B$151,$C210,'5. Lön'!CI$25:CI$151)+SUMIF('6. Drift'!$B$18:$B$101,$C210,'6. Drift'!AZ$18:AZ$101)+SUMIF('6. Drift'!$B$18:$B$101,$C210,'6. Drift'!BL$18:BL$101)</f>
        <v>0</v>
      </c>
      <c r="J235" s="344">
        <f>SUMIF('5. Lön'!$B$25:$B$151,$C210,'5. Lön'!BX$25:BX$151)+SUMIF('5. Lön'!$B$25:$B$151,$C210,'5. Lön'!CJ$25:CJ$151)+SUMIF('6. Drift'!$B$18:$B$101,$C210,'6. Drift'!BA$18:BA$101)+SUMIF('6. Drift'!$B$18:$B$101,$C210,'6. Drift'!BM$18:BM$101)</f>
        <v>0</v>
      </c>
      <c r="K235" s="344">
        <f>SUMIF('5. Lön'!$B$25:$B$151,$C210,'5. Lön'!BY$25:BY$151)+SUMIF('5. Lön'!$B$25:$B$151,$C210,'5. Lön'!CK$25:CK$151)+SUMIF('6. Drift'!$B$18:$B$101,$C210,'6. Drift'!BB$18:BB$101)+SUMIF('6. Drift'!$B$18:$B$101,$C210,'6. Drift'!BN$18:BN$101)</f>
        <v>0</v>
      </c>
      <c r="L235" s="344">
        <f>SUMIF('5. Lön'!$B$25:$B$151,$C210,'5. Lön'!BZ$25:BZ$151)+SUMIF('5. Lön'!$B$25:$B$151,$C210,'5. Lön'!CL$25:CL$151)+SUMIF('6. Drift'!$B$18:$B$101,$C210,'6. Drift'!BC$18:BC$101)+SUMIF('6. Drift'!$B$18:$B$101,$C210,'6. Drift'!BO$18:BO$101)</f>
        <v>0</v>
      </c>
      <c r="M235" s="322">
        <f>SUM(C235:L235)</f>
        <v>0</v>
      </c>
    </row>
    <row r="236" spans="2:15" s="3" customFormat="1" ht="12.75" x14ac:dyDescent="0.2">
      <c r="B236" s="323" t="str">
        <f>IF('2. Grunddata'!C$6="KONTRAKT","Total full kostnad","Total förväntad full kostnad")</f>
        <v>Total förväntad full kostnad</v>
      </c>
      <c r="C236" s="171">
        <f>SUM(C231:C235)</f>
        <v>0</v>
      </c>
      <c r="D236" s="171">
        <f t="shared" ref="D236:M236" si="28">SUM(D231:D235)</f>
        <v>0</v>
      </c>
      <c r="E236" s="171">
        <f t="shared" si="28"/>
        <v>0</v>
      </c>
      <c r="F236" s="171">
        <f t="shared" si="28"/>
        <v>0</v>
      </c>
      <c r="G236" s="171">
        <f t="shared" si="28"/>
        <v>0</v>
      </c>
      <c r="H236" s="171">
        <f t="shared" si="28"/>
        <v>0</v>
      </c>
      <c r="I236" s="171">
        <f t="shared" si="28"/>
        <v>0</v>
      </c>
      <c r="J236" s="171">
        <f t="shared" si="28"/>
        <v>0</v>
      </c>
      <c r="K236" s="171">
        <f t="shared" si="28"/>
        <v>0</v>
      </c>
      <c r="L236" s="171">
        <f t="shared" si="28"/>
        <v>0</v>
      </c>
      <c r="M236" s="345">
        <f t="shared" si="28"/>
        <v>0</v>
      </c>
    </row>
    <row r="237" spans="2:15" s="3" customFormat="1" ht="12.75" x14ac:dyDescent="0.2">
      <c r="B237" s="119"/>
      <c r="C237" s="64"/>
      <c r="D237" s="64"/>
      <c r="E237" s="64"/>
      <c r="F237" s="64"/>
      <c r="G237" s="64"/>
      <c r="H237" s="64"/>
      <c r="I237" s="64"/>
      <c r="J237" s="64"/>
      <c r="K237" s="64"/>
      <c r="L237" s="64"/>
      <c r="M237" s="64"/>
    </row>
    <row r="238" spans="2:15" s="3" customFormat="1" ht="12.75" customHeight="1" x14ac:dyDescent="0.2">
      <c r="B238" s="119" t="s">
        <v>42</v>
      </c>
      <c r="C238" s="346" t="str">
        <f t="shared" ref="C238:M238" si="29">IF(C236&gt;0,C228/C236,"")</f>
        <v/>
      </c>
      <c r="D238" s="346" t="str">
        <f t="shared" si="29"/>
        <v/>
      </c>
      <c r="E238" s="346" t="str">
        <f t="shared" si="29"/>
        <v/>
      </c>
      <c r="F238" s="346" t="str">
        <f t="shared" si="29"/>
        <v/>
      </c>
      <c r="G238" s="346" t="str">
        <f t="shared" si="29"/>
        <v/>
      </c>
      <c r="H238" s="346" t="str">
        <f t="shared" si="29"/>
        <v/>
      </c>
      <c r="I238" s="346" t="str">
        <f t="shared" si="29"/>
        <v/>
      </c>
      <c r="J238" s="346" t="str">
        <f t="shared" si="29"/>
        <v/>
      </c>
      <c r="K238" s="346" t="str">
        <f t="shared" si="29"/>
        <v/>
      </c>
      <c r="L238" s="346" t="str">
        <f t="shared" si="29"/>
        <v/>
      </c>
      <c r="M238" s="346" t="str">
        <f t="shared" si="29"/>
        <v/>
      </c>
    </row>
    <row r="239" spans="2:15" ht="12.75" customHeight="1" x14ac:dyDescent="0.2"/>
    <row r="240" spans="2:15" ht="12.75" customHeight="1" x14ac:dyDescent="0.2">
      <c r="D240" s="119" t="s">
        <v>249</v>
      </c>
      <c r="E240" s="187" t="str">
        <f>IF(M228=0,"",M228/(DATEDIF('2. Grunddata'!C$20,'2. Grunddata'!C$21,"d")/365))</f>
        <v/>
      </c>
      <c r="H240" s="119" t="s">
        <v>250</v>
      </c>
      <c r="I240" s="187">
        <f>M228/3</f>
        <v>0</v>
      </c>
      <c r="L240" s="119" t="s">
        <v>248</v>
      </c>
      <c r="M240" s="187">
        <f>M228</f>
        <v>0</v>
      </c>
    </row>
    <row r="241" spans="2:13" ht="12.75" customHeight="1" x14ac:dyDescent="0.2">
      <c r="B241" s="80" t="s">
        <v>209</v>
      </c>
    </row>
    <row r="242" spans="2:13" ht="12.75" customHeight="1" x14ac:dyDescent="0.2">
      <c r="B242" s="551"/>
      <c r="C242" s="552"/>
      <c r="D242" s="552"/>
      <c r="E242" s="552"/>
      <c r="F242" s="552"/>
      <c r="G242" s="552"/>
      <c r="H242" s="552"/>
      <c r="I242" s="552"/>
      <c r="J242" s="552"/>
      <c r="K242" s="552"/>
      <c r="L242" s="553"/>
      <c r="M242" s="387">
        <f>SUM(C242:L242)</f>
        <v>0</v>
      </c>
    </row>
    <row r="243" spans="2:13" ht="12.75" customHeight="1" x14ac:dyDescent="0.2">
      <c r="B243" s="554"/>
      <c r="C243" s="555"/>
      <c r="D243" s="555"/>
      <c r="E243" s="555"/>
      <c r="F243" s="555"/>
      <c r="G243" s="555"/>
      <c r="H243" s="555"/>
      <c r="I243" s="555"/>
      <c r="J243" s="555"/>
      <c r="K243" s="555"/>
      <c r="L243" s="556"/>
      <c r="M243" s="319">
        <f t="shared" ref="M243:M246" si="30">SUM(C243:L243)</f>
        <v>0</v>
      </c>
    </row>
    <row r="244" spans="2:13" ht="12.75" customHeight="1" x14ac:dyDescent="0.2">
      <c r="B244" s="557"/>
      <c r="C244" s="558"/>
      <c r="D244" s="558"/>
      <c r="E244" s="558"/>
      <c r="F244" s="558"/>
      <c r="G244" s="558"/>
      <c r="H244" s="558"/>
      <c r="I244" s="558"/>
      <c r="J244" s="558"/>
      <c r="K244" s="558"/>
      <c r="L244" s="559"/>
      <c r="M244" s="316">
        <f t="shared" si="30"/>
        <v>0</v>
      </c>
    </row>
    <row r="245" spans="2:13" ht="12.75" customHeight="1" x14ac:dyDescent="0.2">
      <c r="B245" s="554"/>
      <c r="C245" s="555"/>
      <c r="D245" s="555"/>
      <c r="E245" s="555"/>
      <c r="F245" s="555"/>
      <c r="G245" s="555"/>
      <c r="H245" s="555"/>
      <c r="I245" s="555"/>
      <c r="J245" s="555"/>
      <c r="K245" s="555"/>
      <c r="L245" s="556"/>
      <c r="M245" s="319">
        <f t="shared" si="30"/>
        <v>0</v>
      </c>
    </row>
    <row r="246" spans="2:13" ht="12.75" customHeight="1" x14ac:dyDescent="0.2">
      <c r="B246" s="197"/>
      <c r="C246" s="558"/>
      <c r="D246" s="558"/>
      <c r="E246" s="558"/>
      <c r="F246" s="558"/>
      <c r="G246" s="558"/>
      <c r="H246" s="558"/>
      <c r="I246" s="558"/>
      <c r="J246" s="558"/>
      <c r="K246" s="558"/>
      <c r="L246" s="559"/>
      <c r="M246" s="316">
        <f t="shared" si="30"/>
        <v>0</v>
      </c>
    </row>
    <row r="247" spans="2:13" ht="12.75" customHeight="1" x14ac:dyDescent="0.2">
      <c r="B247" s="165" t="str">
        <f>IF('2. Grunddata'!C$6="KONTRAKT","Total medfinansiering","Total förväntad medfinansiering")</f>
        <v>Total förväntad medfinansiering</v>
      </c>
      <c r="C247" s="170">
        <f t="shared" ref="C247:M247" si="31">SUM(C242:C246)</f>
        <v>0</v>
      </c>
      <c r="D247" s="170">
        <f t="shared" si="31"/>
        <v>0</v>
      </c>
      <c r="E247" s="170">
        <f t="shared" si="31"/>
        <v>0</v>
      </c>
      <c r="F247" s="170">
        <f t="shared" si="31"/>
        <v>0</v>
      </c>
      <c r="G247" s="170">
        <f t="shared" si="31"/>
        <v>0</v>
      </c>
      <c r="H247" s="170">
        <f t="shared" si="31"/>
        <v>0</v>
      </c>
      <c r="I247" s="170">
        <f t="shared" si="31"/>
        <v>0</v>
      </c>
      <c r="J247" s="170">
        <f t="shared" si="31"/>
        <v>0</v>
      </c>
      <c r="K247" s="170">
        <f t="shared" si="31"/>
        <v>0</v>
      </c>
      <c r="L247" s="170">
        <f t="shared" si="31"/>
        <v>0</v>
      </c>
      <c r="M247" s="345">
        <f t="shared" si="31"/>
        <v>0</v>
      </c>
    </row>
    <row r="248" spans="2:13" ht="12.75" customHeight="1" x14ac:dyDescent="0.2"/>
    <row r="249" spans="2:13" ht="12.75" customHeight="1" x14ac:dyDescent="0.2">
      <c r="B249" s="386" t="s">
        <v>210</v>
      </c>
      <c r="C249" s="64" t="str">
        <f>B18</f>
        <v>Landskapsarkitektur, planering och förvaltning</v>
      </c>
    </row>
    <row r="250" spans="2:13" ht="12.75" customHeight="1" x14ac:dyDescent="0.2">
      <c r="B250" s="749"/>
      <c r="C250" s="750"/>
      <c r="D250" s="750"/>
      <c r="E250" s="750"/>
      <c r="F250" s="750"/>
      <c r="G250" s="750"/>
      <c r="H250" s="750"/>
      <c r="I250" s="750"/>
      <c r="J250" s="750"/>
      <c r="K250" s="750"/>
      <c r="L250" s="750"/>
      <c r="M250" s="751"/>
    </row>
    <row r="251" spans="2:13" ht="12.75" customHeight="1" x14ac:dyDescent="0.2">
      <c r="B251" s="752"/>
      <c r="C251" s="753"/>
      <c r="D251" s="753"/>
      <c r="E251" s="753"/>
      <c r="F251" s="753"/>
      <c r="G251" s="753"/>
      <c r="H251" s="753"/>
      <c r="I251" s="753"/>
      <c r="J251" s="753"/>
      <c r="K251" s="753"/>
      <c r="L251" s="753"/>
      <c r="M251" s="754"/>
    </row>
    <row r="252" spans="2:13" ht="12.75" customHeight="1" x14ac:dyDescent="0.2">
      <c r="B252" s="752"/>
      <c r="C252" s="753"/>
      <c r="D252" s="753"/>
      <c r="E252" s="753"/>
      <c r="F252" s="753"/>
      <c r="G252" s="753"/>
      <c r="H252" s="753"/>
      <c r="I252" s="753"/>
      <c r="J252" s="753"/>
      <c r="K252" s="753"/>
      <c r="L252" s="753"/>
      <c r="M252" s="754"/>
    </row>
    <row r="253" spans="2:13" ht="12.75" customHeight="1" x14ac:dyDescent="0.2">
      <c r="B253" s="752"/>
      <c r="C253" s="753"/>
      <c r="D253" s="753"/>
      <c r="E253" s="753"/>
      <c r="F253" s="753"/>
      <c r="G253" s="753"/>
      <c r="H253" s="753"/>
      <c r="I253" s="753"/>
      <c r="J253" s="753"/>
      <c r="K253" s="753"/>
      <c r="L253" s="753"/>
      <c r="M253" s="754"/>
    </row>
    <row r="254" spans="2:13" ht="12.75" customHeight="1" x14ac:dyDescent="0.2">
      <c r="B254" s="755"/>
      <c r="C254" s="756"/>
      <c r="D254" s="756"/>
      <c r="E254" s="756"/>
      <c r="F254" s="756"/>
      <c r="G254" s="756"/>
      <c r="H254" s="756"/>
      <c r="I254" s="756"/>
      <c r="J254" s="756"/>
      <c r="K254" s="756"/>
      <c r="L254" s="756"/>
      <c r="M254" s="757"/>
    </row>
    <row r="256" spans="2:13" s="3" customFormat="1" ht="12.75" customHeight="1" x14ac:dyDescent="0.2">
      <c r="B256" s="140" t="s">
        <v>165</v>
      </c>
      <c r="C256" s="141" t="str">
        <f>'2. Grunddata'!C$7</f>
        <v>Hitta den oförklariga faktorn i matrix</v>
      </c>
      <c r="D256" s="64"/>
      <c r="E256" s="64"/>
      <c r="F256" s="64"/>
      <c r="G256" s="64"/>
      <c r="H256" s="64"/>
      <c r="I256" s="64"/>
      <c r="J256" s="64"/>
      <c r="K256" s="64"/>
      <c r="L256" s="64"/>
      <c r="M256" s="64"/>
    </row>
    <row r="257" spans="2:15" s="3" customFormat="1" ht="12.75" x14ac:dyDescent="0.2">
      <c r="B257" s="140" t="s">
        <v>122</v>
      </c>
      <c r="C257" s="141" t="str">
        <f>IF('2. Grunddata'!$C$6="ANSÖKAN","ANSÖKAN",(IF('2. Grunddata'!$C$6="KONTRAKT","KONTRAKT","")))</f>
        <v>ANSÖKAN</v>
      </c>
      <c r="D257" s="64"/>
      <c r="E257" s="64"/>
      <c r="F257" s="64"/>
      <c r="G257" s="64"/>
      <c r="H257" s="64"/>
      <c r="I257" s="64"/>
      <c r="J257" s="64"/>
      <c r="K257" s="64"/>
      <c r="L257" s="64"/>
      <c r="M257" s="64"/>
    </row>
    <row r="258" spans="2:15" s="3" customFormat="1" ht="12.75" x14ac:dyDescent="0.2">
      <c r="B258" s="62" t="s">
        <v>254</v>
      </c>
      <c r="C258" s="141" t="str">
        <f>'2. Grunddata'!C$8</f>
        <v>Stina</v>
      </c>
      <c r="D258" s="64"/>
      <c r="E258" s="64"/>
      <c r="F258" s="64"/>
      <c r="I258" s="120"/>
      <c r="J258" s="120"/>
      <c r="K258" s="120"/>
      <c r="L258" s="120"/>
      <c r="M258" s="120"/>
    </row>
    <row r="259" spans="2:15" s="3" customFormat="1" ht="12.75" x14ac:dyDescent="0.2">
      <c r="B259" s="140" t="s">
        <v>156</v>
      </c>
      <c r="C259" s="64" t="str">
        <f>'2. Grunddata'!C$17</f>
        <v>SEK</v>
      </c>
      <c r="D259" s="64"/>
      <c r="E259" s="64"/>
      <c r="F259" s="64"/>
      <c r="I259" s="120"/>
      <c r="J259" s="120"/>
      <c r="K259" s="120"/>
      <c r="L259" s="120"/>
      <c r="M259" s="120"/>
    </row>
    <row r="260" spans="2:15" s="3" customFormat="1" ht="12.75" x14ac:dyDescent="0.2">
      <c r="B260" s="140"/>
      <c r="C260" s="143" t="s">
        <v>137</v>
      </c>
      <c r="D260" s="64"/>
      <c r="E260" s="64"/>
      <c r="F260" s="64"/>
      <c r="I260" s="120"/>
      <c r="J260" s="120"/>
      <c r="K260" s="120"/>
      <c r="L260" s="499" t="s">
        <v>315</v>
      </c>
      <c r="M260" s="120"/>
    </row>
    <row r="261" spans="2:15" ht="12.75" customHeight="1" x14ac:dyDescent="0.2">
      <c r="L261" s="349" t="s">
        <v>316</v>
      </c>
    </row>
    <row r="262" spans="2:15" s="3" customFormat="1" ht="15" x14ac:dyDescent="0.25">
      <c r="B262" s="369" t="s">
        <v>38</v>
      </c>
      <c r="C262" s="369" t="str">
        <f>B19</f>
        <v>Odlingsenheten</v>
      </c>
      <c r="E262" s="64"/>
      <c r="G262" s="64"/>
      <c r="H262" s="64"/>
      <c r="I262" s="64"/>
      <c r="J262" s="64"/>
      <c r="K262" s="64"/>
      <c r="L262" s="625">
        <f>SUMIF('5. Lön'!$B$25:$B$151,$C262,'5. Lön'!AE$25:AE$151)</f>
        <v>0</v>
      </c>
      <c r="M262" s="383" t="s">
        <v>208</v>
      </c>
    </row>
    <row r="263" spans="2:15" s="3" customFormat="1" ht="6" customHeight="1" x14ac:dyDescent="0.2">
      <c r="B263" s="85"/>
      <c r="C263" s="64"/>
      <c r="D263" s="64"/>
      <c r="E263" s="64"/>
      <c r="F263" s="64"/>
      <c r="G263" s="64"/>
      <c r="H263" s="64"/>
      <c r="I263" s="64"/>
      <c r="J263" s="64"/>
      <c r="K263" s="64"/>
      <c r="L263" s="64"/>
      <c r="M263" s="64"/>
    </row>
    <row r="264" spans="2:15" s="3" customFormat="1" ht="12.75" x14ac:dyDescent="0.2">
      <c r="B264" s="309" t="str">
        <f>IF('2. Grunddata'!C$6="KONTRAKT","Kostnader täckta av finansiär","Kostnader förväntade att täckas av finansiär")</f>
        <v>Kostnader förväntade att täckas av finansiär</v>
      </c>
      <c r="C264" s="310">
        <f>'5. Lön'!G$23</f>
        <v>2022</v>
      </c>
      <c r="D264" s="310">
        <f>'5. Lön'!H$23</f>
        <v>2023</v>
      </c>
      <c r="E264" s="310">
        <f>'5. Lön'!I$23</f>
        <v>2024</v>
      </c>
      <c r="F264" s="310" t="str">
        <f>'5. Lön'!J$23</f>
        <v/>
      </c>
      <c r="G264" s="310" t="str">
        <f>'5. Lön'!K$23</f>
        <v/>
      </c>
      <c r="H264" s="310" t="str">
        <f>'5. Lön'!L$23</f>
        <v/>
      </c>
      <c r="I264" s="310" t="str">
        <f>'5. Lön'!M$23</f>
        <v/>
      </c>
      <c r="J264" s="310" t="str">
        <f>'5. Lön'!N$23</f>
        <v/>
      </c>
      <c r="K264" s="310" t="str">
        <f>'5. Lön'!O$23</f>
        <v/>
      </c>
      <c r="L264" s="310" t="str">
        <f>'5. Lön'!P$23</f>
        <v/>
      </c>
      <c r="M264" s="311" t="s">
        <v>2</v>
      </c>
    </row>
    <row r="265" spans="2:15" s="3" customFormat="1" ht="12.75" customHeight="1" x14ac:dyDescent="0.2">
      <c r="B265" s="312" t="s">
        <v>203</v>
      </c>
      <c r="C265" s="313">
        <f>IF('2. Grunddata'!$C$16&gt;0,SUMIF('5. Lön'!$B$25:$B$151,$C262,'5. Lön'!DM$25:DM$151),SUMIF('5. Lön'!$B$25:$B$151,$C262,'5. Lön'!AS$25:AS$151))</f>
        <v>0</v>
      </c>
      <c r="D265" s="313">
        <f>IF('2. Grunddata'!$C$16&gt;0,SUMIF('5. Lön'!$B$25:$B$151,$C262,'5. Lön'!DN$25:DN$151),SUMIF('5. Lön'!$B$25:$B$151,$C262,'5. Lön'!AT$25:AT$151))</f>
        <v>0</v>
      </c>
      <c r="E265" s="313">
        <f>IF('2. Grunddata'!$C$16&gt;0,SUMIF('5. Lön'!$B$25:$B$151,$C262,'5. Lön'!DO$25:DO$151),SUMIF('5. Lön'!$B$25:$B$151,$C262,'5. Lön'!AU$25:AU$151))</f>
        <v>0</v>
      </c>
      <c r="F265" s="313">
        <f>IF('2. Grunddata'!$C$16&gt;0,SUMIF('5. Lön'!$B$25:$B$151,$C262,'5. Lön'!DP$25:DP$151),SUMIF('5. Lön'!$B$25:$B$151,$C262,'5. Lön'!AV$25:AV$151))</f>
        <v>0</v>
      </c>
      <c r="G265" s="313">
        <f>IF('2. Grunddata'!$C$16&gt;0,SUMIF('5. Lön'!$B$25:$B$151,$C262,'5. Lön'!DQ$25:DQ$151),SUMIF('5. Lön'!$B$25:$B$151,$C262,'5. Lön'!AW$25:AW$151))</f>
        <v>0</v>
      </c>
      <c r="H265" s="313">
        <f>IF('2. Grunddata'!$C$16&gt;0,SUMIF('5. Lön'!$B$25:$B$151,$C262,'5. Lön'!DR$25:DR$151),SUMIF('5. Lön'!$B$25:$B$151,$C262,'5. Lön'!AX$25:AX$151))</f>
        <v>0</v>
      </c>
      <c r="I265" s="313">
        <f>IF('2. Grunddata'!$C$16&gt;0,SUMIF('5. Lön'!$B$25:$B$151,$C262,'5. Lön'!DS$25:DS$151),SUMIF('5. Lön'!$B$25:$B$151,$C262,'5. Lön'!AY$25:AY$151))</f>
        <v>0</v>
      </c>
      <c r="J265" s="313">
        <f>IF('2. Grunddata'!$C$16&gt;0,SUMIF('5. Lön'!$B$25:$B$151,$C262,'5. Lön'!DT$25:DT$151),SUMIF('5. Lön'!$B$25:$B$151,$C262,'5. Lön'!AZ$25:AZ$151))</f>
        <v>0</v>
      </c>
      <c r="K265" s="313">
        <f>IF('2. Grunddata'!$C$16&gt;0,SUMIF('5. Lön'!$B$25:$B$151,$C262,'5. Lön'!DU$25:DU$151),SUMIF('5. Lön'!$B$25:$B$151,$C262,'5. Lön'!BA$25:BA$151))</f>
        <v>0</v>
      </c>
      <c r="L265" s="313">
        <f>IF('2. Grunddata'!$C$16&gt;0,SUMIF('5. Lön'!$B$25:$B$151,$C262,'5. Lön'!DV$25:DV$151),SUMIF('5. Lön'!$B$25:$B$151,$C262,'5. Lön'!BB$25:BB$151))</f>
        <v>0</v>
      </c>
      <c r="M265" s="314">
        <f t="shared" ref="M265:M270" si="32">SUM(C265:L265)</f>
        <v>0</v>
      </c>
      <c r="O265" s="4"/>
    </row>
    <row r="266" spans="2:15" s="3" customFormat="1" ht="12.75" customHeight="1" x14ac:dyDescent="0.2">
      <c r="B266" s="158" t="s">
        <v>202</v>
      </c>
      <c r="C266" s="315">
        <f>SUMIF('6. Drift'!$B$18:$B$101,$C262,'6. Drift'!V$18:V$101)</f>
        <v>0</v>
      </c>
      <c r="D266" s="315">
        <f>SUMIF('6. Drift'!$B$18:$B$101,$C262,'6. Drift'!W$18:W$101)</f>
        <v>0</v>
      </c>
      <c r="E266" s="315">
        <f>SUMIF('6. Drift'!$B$18:$B$101,$C262,'6. Drift'!X$18:X$101)</f>
        <v>0</v>
      </c>
      <c r="F266" s="315">
        <f>SUMIF('6. Drift'!$B$18:$B$101,$C262,'6. Drift'!Y$18:Y$101)</f>
        <v>0</v>
      </c>
      <c r="G266" s="315">
        <f>SUMIF('6. Drift'!$B$18:$B$101,$C262,'6. Drift'!Z$18:Z$101)</f>
        <v>0</v>
      </c>
      <c r="H266" s="315">
        <f>SUMIF('6. Drift'!$B$18:$B$101,$C262,'6. Drift'!AA$18:AA$101)</f>
        <v>0</v>
      </c>
      <c r="I266" s="315">
        <f>SUMIF('6. Drift'!$B$18:$B$101,$C262,'6. Drift'!AB$18:AB$101)</f>
        <v>0</v>
      </c>
      <c r="J266" s="315">
        <f>SUMIF('6. Drift'!$B$18:$B$101,$C262,'6. Drift'!AC$18:AC$101)</f>
        <v>0</v>
      </c>
      <c r="K266" s="315">
        <f>SUMIF('6. Drift'!$B$18:$B$101,$C262,'6. Drift'!AD$18:AD$101)</f>
        <v>0</v>
      </c>
      <c r="L266" s="315">
        <f>SUMIF('6. Drift'!$B$18:$B$101,$C262,'6. Drift'!AE$18:AE$101)</f>
        <v>0</v>
      </c>
      <c r="M266" s="316">
        <f t="shared" si="32"/>
        <v>0</v>
      </c>
    </row>
    <row r="267" spans="2:15" s="3" customFormat="1" ht="12.75" x14ac:dyDescent="0.2">
      <c r="B267" s="317" t="s">
        <v>30</v>
      </c>
      <c r="C267" s="318">
        <f>SUMIF('7. Utrustning'!$B$17:$B$49,$C262,'7. Utrustning'!W$17:W$49)</f>
        <v>0</v>
      </c>
      <c r="D267" s="318">
        <f>SUMIF('7. Utrustning'!$B$17:$B$49,$C262,'7. Utrustning'!X$17:X$49)</f>
        <v>0</v>
      </c>
      <c r="E267" s="318">
        <f>SUMIF('7. Utrustning'!$B$17:$B$49,$C262,'7. Utrustning'!Y$17:Y$49)</f>
        <v>0</v>
      </c>
      <c r="F267" s="318">
        <f>SUMIF('7. Utrustning'!$B$17:$B$49,$C262,'7. Utrustning'!Z$17:Z$49)</f>
        <v>0</v>
      </c>
      <c r="G267" s="318">
        <f>SUMIF('7. Utrustning'!$B$17:$B$49,$C262,'7. Utrustning'!AA$17:AA$49)</f>
        <v>0</v>
      </c>
      <c r="H267" s="318">
        <f>SUMIF('7. Utrustning'!$B$17:$B$49,$C262,'7. Utrustning'!AB$17:AB$49)</f>
        <v>0</v>
      </c>
      <c r="I267" s="318">
        <f>SUMIF('7. Utrustning'!$B$17:$B$49,$C262,'7. Utrustning'!AC$17:AC$49)</f>
        <v>0</v>
      </c>
      <c r="J267" s="318">
        <f>SUMIF('7. Utrustning'!$B$17:$B$49,$C262,'7. Utrustning'!AD$17:AD$49)</f>
        <v>0</v>
      </c>
      <c r="K267" s="318">
        <f>SUMIF('7. Utrustning'!$B$17:$B$49,$C262,'7. Utrustning'!AE$17:AE$49)</f>
        <v>0</v>
      </c>
      <c r="L267" s="318">
        <f>SUMIF('7. Utrustning'!$B$17:$B$49,$C262,'7. Utrustning'!AF$17:AF$49)</f>
        <v>0</v>
      </c>
      <c r="M267" s="319">
        <f t="shared" si="32"/>
        <v>0</v>
      </c>
    </row>
    <row r="268" spans="2:15" s="3" customFormat="1" ht="12.75" x14ac:dyDescent="0.2">
      <c r="B268" s="320" t="str">
        <f>IF('2. Grunddata'!C$13="NEJ","Lokal accepterad som direkt kostnad av finansiär","Lokal")</f>
        <v>Lokal accepterad som direkt kostnad av finansiär</v>
      </c>
      <c r="C268" s="315">
        <f>IF('2. Grunddata'!$C$13="NEJ",SUMIF('8. Lokal'!$B$18:$B$50,$C262,'8. Lokal'!T$18:T$50),SUMIF('5. Lön'!$B$25:$B$151,$C262,'5. Lön'!CO$25:CO$151)+SUMIF('6. Drift'!$B$18:$B$101,$C262,'6. Drift'!BR$18:BR$101)+SUMIF('8. Lokal'!$B$18:$B$50,$C262,'8. Lokal'!T$18:T$50))</f>
        <v>0</v>
      </c>
      <c r="D268" s="315">
        <f>IF('2. Grunddata'!$C$13="NEJ",SUMIF('8. Lokal'!$B$18:$B$50,$C262,'8. Lokal'!U$18:U$50),SUMIF('5. Lön'!$B$25:$B$151,$C262,'5. Lön'!CP$25:CP$151)+SUMIF('6. Drift'!$B$18:$B$101,$C262,'6. Drift'!BS$18:BS$101)+SUMIF('8. Lokal'!$B$18:$B$50,$C262,'8. Lokal'!U$18:U$50))</f>
        <v>0</v>
      </c>
      <c r="E268" s="315">
        <f>IF('2. Grunddata'!$C$13="NEJ",SUMIF('8. Lokal'!$B$18:$B$50,$C262,'8. Lokal'!V$18:V$50),SUMIF('5. Lön'!$B$25:$B$151,$C262,'5. Lön'!CQ$25:CQ$151)+SUMIF('6. Drift'!$B$18:$B$101,$C262,'6. Drift'!BT$18:BT$101)+SUMIF('8. Lokal'!$B$18:$B$50,$C262,'8. Lokal'!V$18:V$50))</f>
        <v>0</v>
      </c>
      <c r="F268" s="315">
        <f>IF('2. Grunddata'!$C$13="NEJ",SUMIF('8. Lokal'!$B$18:$B$50,$C262,'8. Lokal'!W$18:W$50),SUMIF('5. Lön'!$B$25:$B$151,$C262,'5. Lön'!CR$25:CR$151)+SUMIF('6. Drift'!$B$18:$B$101,$C262,'6. Drift'!BU$18:BU$101)+SUMIF('8. Lokal'!$B$18:$B$50,$C262,'8. Lokal'!W$18:W$50))</f>
        <v>0</v>
      </c>
      <c r="G268" s="315">
        <f>IF('2. Grunddata'!$C$13="NEJ",SUMIF('8. Lokal'!$B$18:$B$50,$C262,'8. Lokal'!X$18:X$50),SUMIF('5. Lön'!$B$25:$B$151,$C262,'5. Lön'!CS$25:CS$151)+SUMIF('6. Drift'!$B$18:$B$101,$C262,'6. Drift'!BV$18:BV$101)+SUMIF('8. Lokal'!$B$18:$B$50,$C262,'8. Lokal'!X$18:X$50))</f>
        <v>0</v>
      </c>
      <c r="H268" s="315">
        <f>IF('2. Grunddata'!$C$13="NEJ",SUMIF('8. Lokal'!$B$18:$B$50,$C262,'8. Lokal'!Y$18:Y$50),SUMIF('5. Lön'!$B$25:$B$151,$C262,'5. Lön'!CT$25:CT$151)+SUMIF('6. Drift'!$B$18:$B$101,$C262,'6. Drift'!BW$18:BW$101)+SUMIF('8. Lokal'!$B$18:$B$50,$C262,'8. Lokal'!Y$18:Y$50))</f>
        <v>0</v>
      </c>
      <c r="I268" s="315">
        <f>IF('2. Grunddata'!$C$13="NEJ",SUMIF('8. Lokal'!$B$18:$B$50,$C262,'8. Lokal'!Z$18:Z$50),SUMIF('5. Lön'!$B$25:$B$151,$C262,'5. Lön'!CU$25:CU$151)+SUMIF('6. Drift'!$B$18:$B$101,$C262,'6. Drift'!BX$18:BX$101)+SUMIF('8. Lokal'!$B$18:$B$50,$C262,'8. Lokal'!Z$18:Z$50))</f>
        <v>0</v>
      </c>
      <c r="J268" s="315">
        <f>IF('2. Grunddata'!$C$13="NEJ",SUMIF('8. Lokal'!$B$18:$B$50,$C262,'8. Lokal'!AA$18:AA$50),SUMIF('5. Lön'!$B$25:$B$151,$C262,'5. Lön'!CV$25:CV$151)+SUMIF('6. Drift'!$B$18:$B$101,$C262,'6. Drift'!BY$18:BY$101)+SUMIF('8. Lokal'!$B$18:$B$50,$C262,'8. Lokal'!AA$18:AA$50))</f>
        <v>0</v>
      </c>
      <c r="K268" s="315">
        <f>IF('2. Grunddata'!$C$13="NEJ",SUMIF('8. Lokal'!$B$18:$B$50,$C262,'8. Lokal'!AB$18:AB$50),SUMIF('5. Lön'!$B$25:$B$151,$C262,'5. Lön'!CW$25:CW$151)+SUMIF('6. Drift'!$B$18:$B$101,$C262,'6. Drift'!BZ$18:BZ$101)+SUMIF('8. Lokal'!$B$18:$B$50,$C262,'8. Lokal'!AB$18:AB$50))</f>
        <v>0</v>
      </c>
      <c r="L268" s="315">
        <f>IF('2. Grunddata'!$C$13="NEJ",SUMIF('8. Lokal'!$B$18:$B$50,$C262,'8. Lokal'!AC$18:AC$50),SUMIF('5. Lön'!$B$25:$B$151,$C262,'5. Lön'!CX$25:CX$151)+SUMIF('6. Drift'!$B$18:$B$101,$C262,'6. Drift'!CA$18:CA$101)+SUMIF('8. Lokal'!$B$18:$B$50,$C262,'8. Lokal'!AC$18:AC$50))</f>
        <v>0</v>
      </c>
      <c r="M268" s="316">
        <f t="shared" si="32"/>
        <v>0</v>
      </c>
    </row>
    <row r="269" spans="2:15" s="3" customFormat="1" ht="12.75" x14ac:dyDescent="0.2">
      <c r="B269" s="321" t="str">
        <f>IF('2. Grunddata'!C$13="NEJ","Indirekt och lokalpåslag accepterade som OH av finansiär","Indirekta")</f>
        <v>Indirekt och lokalpåslag accepterade som OH av finansiär</v>
      </c>
      <c r="C269" s="293">
        <f>IF('2. Grunddata'!$C$13="NEJ",SUMIF('5. Lön'!$B$25:$B$151,$C262,'5. Lön'!DY$25:DY$151)+SUMIF('6. Drift'!$B$18:$B$101,$C262,'6. Drift'!CP$18:CP$101)+SUMIF('7. Utrustning'!$B$17:$B$49,$C262,'7. Utrustning'!AU$17:AU$49)+SUMIF('8. Lokal'!$B$18:$B$50,$C262,'8. Lokal'!AR$18:AR$50),SUMIF('5. Lön'!$B$25:$B$151,$C262,'5. Lön'!BQ$25:BQ$151)+SUMIF('6. Drift'!$B$18:$B$101,$C262,'6. Drift'!AT$18:AT$101))</f>
        <v>0</v>
      </c>
      <c r="D269" s="293">
        <f>IF('2. Grunddata'!$C$13="NEJ",SUMIF('5. Lön'!$B$25:$B$151,$C262,'5. Lön'!DZ$25:DZ$151)+SUMIF('6. Drift'!$B$18:$B$101,$C262,'6. Drift'!CQ$18:CQ$101)+SUMIF('7. Utrustning'!$B$17:$B$49,$C262,'7. Utrustning'!AV$17:AV$49)+SUMIF('8. Lokal'!$B$18:$B$50,$C262,'8. Lokal'!AS$18:AS$50),SUMIF('5. Lön'!$B$25:$B$151,$C262,'5. Lön'!BR$25:BR$151)+SUMIF('6. Drift'!$B$18:$B$101,$C262,'6. Drift'!AU$18:AU$101))</f>
        <v>0</v>
      </c>
      <c r="E269" s="293">
        <f>IF('2. Grunddata'!$C$13="NEJ",SUMIF('5. Lön'!$B$25:$B$151,$C262,'5. Lön'!EA$25:EA$151)+SUMIF('6. Drift'!$B$18:$B$101,$C262,'6. Drift'!CR$18:CR$101)+SUMIF('7. Utrustning'!$B$17:$B$49,$C262,'7. Utrustning'!AW$17:AW$49)+SUMIF('8. Lokal'!$B$18:$B$50,$C262,'8. Lokal'!AT$18:AT$50),SUMIF('5. Lön'!$B$25:$B$151,$C262,'5. Lön'!BS$25:BS$151)+SUMIF('6. Drift'!$B$18:$B$101,$C262,'6. Drift'!AV$18:AV$101))</f>
        <v>0</v>
      </c>
      <c r="F269" s="293">
        <f>IF('2. Grunddata'!$C$13="NEJ",SUMIF('5. Lön'!$B$25:$B$151,$C262,'5. Lön'!EB$25:EB$151)+SUMIF('6. Drift'!$B$18:$B$101,$C262,'6. Drift'!CS$18:CS$101)+SUMIF('7. Utrustning'!$B$17:$B$49,$C262,'7. Utrustning'!AX$17:AX$49)+SUMIF('8. Lokal'!$B$18:$B$50,$C262,'8. Lokal'!AU$18:AU$50),SUMIF('5. Lön'!$B$25:$B$151,$C262,'5. Lön'!BT$25:BT$151)+SUMIF('6. Drift'!$B$18:$B$101,$C262,'6. Drift'!AW$18:AW$101))</f>
        <v>0</v>
      </c>
      <c r="G269" s="293">
        <f>IF('2. Grunddata'!$C$13="NEJ",SUMIF('5. Lön'!$B$25:$B$151,$C262,'5. Lön'!EC$25:EC$151)+SUMIF('6. Drift'!$B$18:$B$101,$C262,'6. Drift'!CT$18:CT$101)+SUMIF('7. Utrustning'!$B$17:$B$49,$C262,'7. Utrustning'!AY$17:AY$49)+SUMIF('8. Lokal'!$B$18:$B$50,$C262,'8. Lokal'!AV$18:AV$50),SUMIF('5. Lön'!$B$25:$B$151,$C262,'5. Lön'!BU$25:BU$151)+SUMIF('6. Drift'!$B$18:$B$101,$C262,'6. Drift'!AX$18:AX$101))</f>
        <v>0</v>
      </c>
      <c r="H269" s="293">
        <f>IF('2. Grunddata'!$C$13="NEJ",SUMIF('5. Lön'!$B$25:$B$151,$C262,'5. Lön'!ED$25:ED$151)+SUMIF('6. Drift'!$B$18:$B$101,$C262,'6. Drift'!CU$18:CU$101)+SUMIF('7. Utrustning'!$B$17:$B$49,$C262,'7. Utrustning'!AZ$17:AZ$49)+SUMIF('8. Lokal'!$B$18:$B$50,$C262,'8. Lokal'!AW$18:AW$50),SUMIF('5. Lön'!$B$25:$B$151,$C262,'5. Lön'!BV$25:BV$151)+SUMIF('6. Drift'!$B$18:$B$101,$C262,'6. Drift'!AY$18:AY$101))</f>
        <v>0</v>
      </c>
      <c r="I269" s="293">
        <f>IF('2. Grunddata'!$C$13="NEJ",SUMIF('5. Lön'!$B$25:$B$151,$C262,'5. Lön'!EE$25:EE$151)+SUMIF('6. Drift'!$B$18:$B$101,$C262,'6. Drift'!CV$18:CV$101)+SUMIF('7. Utrustning'!$B$17:$B$49,$C262,'7. Utrustning'!BA$17:BA$49)+SUMIF('8. Lokal'!$B$18:$B$50,$C262,'8. Lokal'!AX$18:AX$50),SUMIF('5. Lön'!$B$25:$B$151,$C262,'5. Lön'!BW$25:BW$151)+SUMIF('6. Drift'!$B$18:$B$101,$C262,'6. Drift'!AZ$18:AZ$101))</f>
        <v>0</v>
      </c>
      <c r="J269" s="293">
        <f>IF('2. Grunddata'!$C$13="NEJ",SUMIF('5. Lön'!$B$25:$B$151,$C262,'5. Lön'!EF$25:EF$151)+SUMIF('6. Drift'!$B$18:$B$101,$C262,'6. Drift'!CW$18:CW$101)+SUMIF('7. Utrustning'!$B$17:$B$49,$C262,'7. Utrustning'!BB$17:BB$49)+SUMIF('8. Lokal'!$B$18:$B$50,$C262,'8. Lokal'!AY$18:AY$50),SUMIF('5. Lön'!$B$25:$B$151,$C262,'5. Lön'!BX$25:BX$151)+SUMIF('6. Drift'!$B$18:$B$101,$C262,'6. Drift'!BA$18:BA$101))</f>
        <v>0</v>
      </c>
      <c r="K269" s="293">
        <f>IF('2. Grunddata'!$C$13="NEJ",SUMIF('5. Lön'!$B$25:$B$151,$C262,'5. Lön'!EG$25:EG$151)+SUMIF('6. Drift'!$B$18:$B$101,$C262,'6. Drift'!CX$18:CX$101)+SUMIF('7. Utrustning'!$B$17:$B$49,$C262,'7. Utrustning'!BC$17:BC$49)+SUMIF('8. Lokal'!$B$18:$B$50,$C262,'8. Lokal'!AZ$18:AZ$50),SUMIF('5. Lön'!$B$25:$B$151,$C262,'5. Lön'!BY$25:BY$151)+SUMIF('6. Drift'!$B$18:$B$101,$C262,'6. Drift'!BB$18:BB$101))</f>
        <v>0</v>
      </c>
      <c r="L269" s="293">
        <f>IF('2. Grunddata'!$C$13="NEJ",SUMIF('5. Lön'!$B$25:$B$151,$C262,'5. Lön'!EH$25:EH$151)+SUMIF('6. Drift'!$B$18:$B$101,$C262,'6. Drift'!CY$18:CY$101)+SUMIF('7. Utrustning'!$B$17:$B$49,$C262,'7. Utrustning'!BD$17:BD$49)+SUMIF('8. Lokal'!$B$18:$B$50,$C262,'8. Lokal'!BA$18:BA$50),SUMIF('5. Lön'!$B$25:$B$151,$C262,'5. Lön'!BZ$25:BZ$151)+SUMIF('6. Drift'!$B$18:$B$101,$C262,'6. Drift'!BC$18:BC$101))</f>
        <v>0</v>
      </c>
      <c r="M269" s="322">
        <f t="shared" si="32"/>
        <v>0</v>
      </c>
    </row>
    <row r="270" spans="2:15" s="3" customFormat="1" ht="12.75" x14ac:dyDescent="0.2">
      <c r="B270" s="323" t="str">
        <f>IF('2. Grunddata'!C$6="KONTRAKT","Total kostnad i kontrakt med finansiär ","Total kostnad i ansökan till finansiär ")</f>
        <v xml:space="preserve">Total kostnad i ansökan till finansiär </v>
      </c>
      <c r="C270" s="237">
        <f>SUM(C265:C269)</f>
        <v>0</v>
      </c>
      <c r="D270" s="237">
        <f t="shared" ref="D270:L270" si="33">SUM(D265:D269)</f>
        <v>0</v>
      </c>
      <c r="E270" s="237">
        <f t="shared" si="33"/>
        <v>0</v>
      </c>
      <c r="F270" s="237">
        <f t="shared" si="33"/>
        <v>0</v>
      </c>
      <c r="G270" s="237">
        <f t="shared" si="33"/>
        <v>0</v>
      </c>
      <c r="H270" s="237">
        <f t="shared" si="33"/>
        <v>0</v>
      </c>
      <c r="I270" s="237">
        <f t="shared" si="33"/>
        <v>0</v>
      </c>
      <c r="J270" s="237">
        <f t="shared" si="33"/>
        <v>0</v>
      </c>
      <c r="K270" s="237">
        <f t="shared" si="33"/>
        <v>0</v>
      </c>
      <c r="L270" s="237">
        <f t="shared" si="33"/>
        <v>0</v>
      </c>
      <c r="M270" s="324">
        <f t="shared" si="32"/>
        <v>0</v>
      </c>
    </row>
    <row r="271" spans="2:15" s="3" customFormat="1" ht="6" customHeight="1" x14ac:dyDescent="0.2">
      <c r="B271" s="325"/>
      <c r="C271" s="326"/>
      <c r="D271" s="326"/>
      <c r="E271" s="326"/>
      <c r="F271" s="326"/>
      <c r="G271" s="326"/>
      <c r="H271" s="326"/>
      <c r="I271" s="326"/>
      <c r="J271" s="326"/>
      <c r="K271" s="326"/>
      <c r="L271" s="326"/>
      <c r="M271" s="327"/>
    </row>
    <row r="272" spans="2:15" s="3" customFormat="1" ht="12.75" x14ac:dyDescent="0.2">
      <c r="B272" s="328" t="str">
        <f>IF('2. Grunddata'!C$6="KONTRAKT","Kostnader att medfinansiera","Kostnader förväntade att medfinansiera")</f>
        <v>Kostnader förväntade att medfinansiera</v>
      </c>
      <c r="C272" s="168"/>
      <c r="D272" s="168"/>
      <c r="E272" s="168"/>
      <c r="F272" s="168"/>
      <c r="G272" s="168"/>
      <c r="H272" s="168"/>
      <c r="I272" s="168"/>
      <c r="J272" s="168"/>
      <c r="K272" s="168"/>
      <c r="L272" s="168"/>
      <c r="M272" s="329"/>
    </row>
    <row r="273" spans="2:15" s="3" customFormat="1" ht="12.75" x14ac:dyDescent="0.2">
      <c r="B273" s="371" t="str">
        <f>IF('2. Grunddata'!C$13="NEJ","Indirekt och lokalpåslag inte accepterade som OH av finansiär","")</f>
        <v>Indirekt och lokalpåslag inte accepterade som OH av finansiär</v>
      </c>
      <c r="C273" s="330">
        <f>IF('2. Grunddata'!$C$13="NEJ",(SUMIF('5. Lön'!$B$25:$B$151,$C262,'5. Lön'!BQ$25:BQ$151)+SUMIF('5. Lön'!$B$25:$B$151,$C262,'5. Lön'!CO$25:CO$151)+SUMIF('6. Drift'!$B$18:$B$101,$C262,'6. Drift'!AT$18:AT$101)+SUMIF('6. Drift'!$B$18:$B$101,$C262,'6. Drift'!BR$18:BR$101))-(SUMIF('5. Lön'!$B$25:$B$151,$C262,'5. Lön'!DY$25:DY$151)+SUMIF('6. Drift'!$B$18:$B$101,$C262,'6. Drift'!CP$18:CP$101)+SUMIF('7. Utrustning'!$B$17:$B$49,$C262,'7. Utrustning'!AU$17:AU$49)+SUMIF('8. Lokal'!$B$18:$B$50,$C262,'8. Lokal'!AR$18:AR$50)),0)</f>
        <v>0</v>
      </c>
      <c r="D273" s="330">
        <f>IF('2. Grunddata'!$C$13="NEJ",(SUMIF('5. Lön'!$B$25:$B$151,$C262,'5. Lön'!BR$25:BR$151)+SUMIF('5. Lön'!$B$25:$B$151,$C262,'5. Lön'!CP$25:CP$151)+SUMIF('6. Drift'!$B$18:$B$101,$C262,'6. Drift'!AU$18:AU$101)+SUMIF('6. Drift'!$B$18:$B$101,$C262,'6. Drift'!BS$18:BS$101))-(SUMIF('5. Lön'!$B$25:$B$151,$C262,'5. Lön'!DZ$25:DZ$151)+SUMIF('6. Drift'!$B$18:$B$101,$C262,'6. Drift'!CQ$18:CQ$101)+SUMIF('7. Utrustning'!$B$17:$B$49,$C262,'7. Utrustning'!AV$17:AV$49)+SUMIF('8. Lokal'!$B$18:$B$50,$C262,'8. Lokal'!AS$18:AS$50)),0)</f>
        <v>0</v>
      </c>
      <c r="E273" s="330">
        <f>IF('2. Grunddata'!$C$13="NEJ",(SUMIF('5. Lön'!$B$25:$B$151,$C262,'5. Lön'!BS$25:BS$151)+SUMIF('5. Lön'!$B$25:$B$151,$C262,'5. Lön'!CQ$25:CQ$151)+SUMIF('6. Drift'!$B$18:$B$101,$C262,'6. Drift'!AV$18:AV$101)+SUMIF('6. Drift'!$B$18:$B$101,$C262,'6. Drift'!BT$18:BT$101))-(SUMIF('5. Lön'!$B$25:$B$151,$C262,'5. Lön'!EA$25:EA$151)+SUMIF('6. Drift'!$B$18:$B$101,$C262,'6. Drift'!CR$18:CR$101)+SUMIF('7. Utrustning'!$B$17:$B$49,$C262,'7. Utrustning'!AW$17:AW$49)+SUMIF('8. Lokal'!$B$18:$B$50,$C262,'8. Lokal'!AT$18:AT$50)),0)</f>
        <v>0</v>
      </c>
      <c r="F273" s="330">
        <f>IF('2. Grunddata'!$C$13="NEJ",(SUMIF('5. Lön'!$B$25:$B$151,$C262,'5. Lön'!BT$25:BT$151)+SUMIF('5. Lön'!$B$25:$B$151,$C262,'5. Lön'!CR$25:CR$151)+SUMIF('6. Drift'!$B$18:$B$101,$C262,'6. Drift'!AW$18:AW$101)+SUMIF('6. Drift'!$B$18:$B$101,$C262,'6. Drift'!BU$18:BU$101))-(SUMIF('5. Lön'!$B$25:$B$151,$C262,'5. Lön'!EB$25:EB$151)+SUMIF('6. Drift'!$B$18:$B$101,$C262,'6. Drift'!CS$18:CS$101)+SUMIF('7. Utrustning'!$B$17:$B$49,$C262,'7. Utrustning'!AX$17:AX$49)+SUMIF('8. Lokal'!$B$18:$B$50,$C262,'8. Lokal'!AU$18:AU$50)),0)</f>
        <v>0</v>
      </c>
      <c r="G273" s="330">
        <f>IF('2. Grunddata'!$C$13="NEJ",(SUMIF('5. Lön'!$B$25:$B$151,$C262,'5. Lön'!BU$25:BU$151)+SUMIF('5. Lön'!$B$25:$B$151,$C262,'5. Lön'!CS$25:CS$151)+SUMIF('6. Drift'!$B$18:$B$101,$C262,'6. Drift'!AX$18:AX$101)+SUMIF('6. Drift'!$B$18:$B$101,$C262,'6. Drift'!BV$18:BV$101))-(SUMIF('5. Lön'!$B$25:$B$151,$C262,'5. Lön'!EC$25:EC$151)+SUMIF('6. Drift'!$B$18:$B$101,$C262,'6. Drift'!CT$18:CT$101)+SUMIF('7. Utrustning'!$B$17:$B$49,$C262,'7. Utrustning'!AY$17:AY$49)+SUMIF('8. Lokal'!$B$18:$B$50,$C262,'8. Lokal'!AV$18:AV$50)),0)</f>
        <v>0</v>
      </c>
      <c r="H273" s="330">
        <f>IF('2. Grunddata'!$C$13="NEJ",(SUMIF('5. Lön'!$B$25:$B$151,$C262,'5. Lön'!BV$25:BV$151)+SUMIF('5. Lön'!$B$25:$B$151,$C262,'5. Lön'!CT$25:CT$151)+SUMIF('6. Drift'!$B$18:$B$101,$C262,'6. Drift'!AY$18:AY$101)+SUMIF('6. Drift'!$B$18:$B$101,$C262,'6. Drift'!BW$18:BW$101))-(SUMIF('5. Lön'!$B$25:$B$151,$C262,'5. Lön'!ED$25:ED$151)+SUMIF('6. Drift'!$B$18:$B$101,$C262,'6. Drift'!CU$18:CU$101)+SUMIF('7. Utrustning'!$B$17:$B$49,$C262,'7. Utrustning'!AZ$17:AZ$49)+SUMIF('8. Lokal'!$B$18:$B$50,$C262,'8. Lokal'!AW$18:AW$50)),0)</f>
        <v>0</v>
      </c>
      <c r="I273" s="330">
        <f>IF('2. Grunddata'!$C$13="NEJ",(SUMIF('5. Lön'!$B$25:$B$151,$C262,'5. Lön'!BW$25:BW$151)+SUMIF('5. Lön'!$B$25:$B$151,$C262,'5. Lön'!CU$25:CU$151)+SUMIF('6. Drift'!$B$18:$B$101,$C262,'6. Drift'!AZ$18:AZ$101)+SUMIF('6. Drift'!$B$18:$B$101,$C262,'6. Drift'!BX$18:BX$101))-(SUMIF('5. Lön'!$B$25:$B$151,$C262,'5. Lön'!EE$25:EE$151)+SUMIF('6. Drift'!$B$18:$B$101,$C262,'6. Drift'!CV$18:CV$101)+SUMIF('7. Utrustning'!$B$17:$B$49,$C262,'7. Utrustning'!BA$17:BA$49)+SUMIF('8. Lokal'!$B$18:$B$50,$C262,'8. Lokal'!AX$18:AX$50)),0)</f>
        <v>0</v>
      </c>
      <c r="J273" s="330">
        <f>IF('2. Grunddata'!$C$13="NEJ",(SUMIF('5. Lön'!$B$25:$B$151,$C262,'5. Lön'!BX$25:BX$151)+SUMIF('5. Lön'!$B$25:$B$151,$C262,'5. Lön'!CV$25:CV$151)+SUMIF('6. Drift'!$B$18:$B$101,$C262,'6. Drift'!BA$18:BA$101)+SUMIF('6. Drift'!$B$18:$B$101,$C262,'6. Drift'!BY$18:BY$101))-(SUMIF('5. Lön'!$B$25:$B$151,$C262,'5. Lön'!EF$25:EF$151)+SUMIF('6. Drift'!$B$18:$B$101,$C262,'6. Drift'!CW$18:CW$101)+SUMIF('7. Utrustning'!$B$17:$B$49,$C262,'7. Utrustning'!BB$17:BB$49)+SUMIF('8. Lokal'!$B$18:$B$50,$C262,'8. Lokal'!AY$18:AY$50)),0)</f>
        <v>0</v>
      </c>
      <c r="K273" s="330">
        <f>IF('2. Grunddata'!$C$13="NEJ",(SUMIF('5. Lön'!$B$25:$B$151,$C262,'5. Lön'!BY$25:BY$151)+SUMIF('5. Lön'!$B$25:$B$151,$C262,'5. Lön'!CW$25:CW$151)+SUMIF('6. Drift'!$B$18:$B$101,$C262,'6. Drift'!BB$18:BB$101)+SUMIF('6. Drift'!$B$18:$B$101,$C262,'6. Drift'!BZ$18:BZ$101))-(SUMIF('5. Lön'!$B$25:$B$151,$C262,'5. Lön'!EG$25:EG$151)+SUMIF('6. Drift'!$B$18:$B$101,$C262,'6. Drift'!CX$18:CX$101)+SUMIF('7. Utrustning'!$B$17:$B$49,$C262,'7. Utrustning'!BC$17:BC$49)+SUMIF('8. Lokal'!$B$18:$B$50,$C262,'8. Lokal'!AZ$18:AZ$50)),0)</f>
        <v>0</v>
      </c>
      <c r="L273" s="330">
        <f>IF('2. Grunddata'!$C$13="NEJ",(SUMIF('5. Lön'!$B$25:$B$151,$C262,'5. Lön'!BZ$25:BZ$151)+SUMIF('5. Lön'!$B$25:$B$151,$C262,'5. Lön'!CX$25:CX$151)+SUMIF('6. Drift'!$B$18:$B$101,$C262,'6. Drift'!BC$18:BC$101)+SUMIF('6. Drift'!$B$18:$B$101,$C262,'6. Drift'!CA$18:CA$101))-(SUMIF('5. Lön'!$B$25:$B$151,$C262,'5. Lön'!EH$25:EH$151)+SUMIF('6. Drift'!$B$18:$B$101,$C262,'6. Drift'!CY$18:CY$101)+SUMIF('7. Utrustning'!$B$17:$B$49,$C262,'7. Utrustning'!BD$17:BD$49)+SUMIF('8. Lokal'!$B$18:$B$50,$C262,'8. Lokal'!BA$18:BA$50)),0)</f>
        <v>0</v>
      </c>
      <c r="M273" s="314">
        <f t="shared" ref="M273:M279" si="34">SUM(C273:L273)</f>
        <v>0</v>
      </c>
    </row>
    <row r="274" spans="2:15" s="3" customFormat="1" ht="12.75" customHeight="1" x14ac:dyDescent="0.2">
      <c r="B274" s="331" t="str">
        <f>IF('2. Grunddata'!C$16&gt;0,"LKP som inte accepteras av finansiär","")</f>
        <v/>
      </c>
      <c r="C274" s="332">
        <f>IF('2. Grunddata'!$C$16&gt;0,SUMIF('5. Lön'!$B$25:$B$151,$C262,'5. Lön'!AS$25:AS$151)-SUMIF('5. Lön'!$B$25:$B$151,$C262,'5. Lön'!DM$25:DM$151),0)</f>
        <v>0</v>
      </c>
      <c r="D274" s="332">
        <f>IF('2. Grunddata'!$C$16&gt;0,SUMIF('5. Lön'!$B$25:$B$151,$C262,'5. Lön'!AT$25:AT$151)-SUMIF('5. Lön'!$B$25:$B$151,$C262,'5. Lön'!DN$25:DN$151),0)</f>
        <v>0</v>
      </c>
      <c r="E274" s="332">
        <f>IF('2. Grunddata'!$C$16&gt;0,SUMIF('5. Lön'!$B$25:$B$151,$C262,'5. Lön'!AU$25:AU$151)-SUMIF('5. Lön'!$B$25:$B$151,$C262,'5. Lön'!DO$25:DO$151),0)</f>
        <v>0</v>
      </c>
      <c r="F274" s="332">
        <f>IF('2. Grunddata'!$C$16&gt;0,SUMIF('5. Lön'!$B$25:$B$151,$C262,'5. Lön'!AV$25:AV$151)-SUMIF('5. Lön'!$B$25:$B$151,$C262,'5. Lön'!DP$25:DP$151),0)</f>
        <v>0</v>
      </c>
      <c r="G274" s="332">
        <f>IF('2. Grunddata'!$C$16&gt;0,SUMIF('5. Lön'!$B$25:$B$151,$C262,'5. Lön'!AW$25:AW$151)-SUMIF('5. Lön'!$B$25:$B$151,$C262,'5. Lön'!DQ$25:DQ$151),0)</f>
        <v>0</v>
      </c>
      <c r="H274" s="332">
        <f>IF('2. Grunddata'!$C$16&gt;0,SUMIF('5. Lön'!$B$25:$B$151,$C262,'5. Lön'!AX$25:AX$151)-SUMIF('5. Lön'!$B$25:$B$151,$C262,'5. Lön'!DR$25:DR$151),0)</f>
        <v>0</v>
      </c>
      <c r="I274" s="332">
        <f>IF('2. Grunddata'!$C$16&gt;0,SUMIF('5. Lön'!$B$25:$B$151,$C262,'5. Lön'!AY$25:AY$151)-SUMIF('5. Lön'!$B$25:$B$151,$C262,'5. Lön'!DS$25:DS$151),0)</f>
        <v>0</v>
      </c>
      <c r="J274" s="332">
        <f>IF('2. Grunddata'!$C$16&gt;0,SUMIF('5. Lön'!$B$25:$B$151,$C262,'5. Lön'!AZ$25:AZ$151)-SUMIF('5. Lön'!$B$25:$B$151,$C262,'5. Lön'!DT$25:DT$151),0)</f>
        <v>0</v>
      </c>
      <c r="K274" s="332">
        <f>IF('2. Grunddata'!$C$16&gt;0,SUMIF('5. Lön'!$B$25:$B$151,$C262,'5. Lön'!BA$25:BA$151)-SUMIF('5. Lön'!$B$25:$B$151,$C262,'5. Lön'!DU$25:DU$151),0)</f>
        <v>0</v>
      </c>
      <c r="L274" s="332">
        <f>IF('2. Grunddata'!$C$16&gt;0,SUMIF('5. Lön'!$B$25:$B$151,$C262,'5. Lön'!BB$25:BB$151)-SUMIF('5. Lön'!$B$25:$B$151,$C262,'5. Lön'!DV$25:DV$151),0)</f>
        <v>0</v>
      </c>
      <c r="M274" s="316">
        <f t="shared" si="34"/>
        <v>0</v>
      </c>
    </row>
    <row r="275" spans="2:15" s="3" customFormat="1" ht="12.75" customHeight="1" x14ac:dyDescent="0.2">
      <c r="B275" s="317" t="str">
        <f>IF('5. Lön'!BO$152&gt;0,"Lön inklusive LKP","")</f>
        <v>Lön inklusive LKP</v>
      </c>
      <c r="C275" s="333">
        <f>SUMIF('5. Lön'!$B$25:$B$151,$C262,'5. Lön'!BE$25:BE$151)</f>
        <v>0</v>
      </c>
      <c r="D275" s="333">
        <f>SUMIF('5. Lön'!$B$25:$B$151,$C262,'5. Lön'!BF$25:BF$151)</f>
        <v>0</v>
      </c>
      <c r="E275" s="333">
        <f>SUMIF('5. Lön'!$B$25:$B$151,$C262,'5. Lön'!BG$25:BG$151)</f>
        <v>0</v>
      </c>
      <c r="F275" s="333">
        <f>SUMIF('5. Lön'!$B$25:$B$151,$C262,'5. Lön'!BH$25:BH$151)</f>
        <v>0</v>
      </c>
      <c r="G275" s="333">
        <f>SUMIF('5. Lön'!$B$25:$B$151,$C262,'5. Lön'!BI$25:BI$151)</f>
        <v>0</v>
      </c>
      <c r="H275" s="333">
        <f>SUMIF('5. Lön'!$B$25:$B$151,$C262,'5. Lön'!BJ$25:BJ$151)</f>
        <v>0</v>
      </c>
      <c r="I275" s="333">
        <f>SUMIF('5. Lön'!$B$25:$B$151,$C262,'5. Lön'!BK$25:BK$151)</f>
        <v>0</v>
      </c>
      <c r="J275" s="333">
        <f>SUMIF('5. Lön'!$B$25:$B$151,$C262,'5. Lön'!BL$25:BL$151)</f>
        <v>0</v>
      </c>
      <c r="K275" s="333">
        <f>SUMIF('5. Lön'!$B$25:$B$151,$C262,'5. Lön'!BM$25:BM$151)</f>
        <v>0</v>
      </c>
      <c r="L275" s="333">
        <f>SUMIF('5. Lön'!$B$25:$B$151,$C262,'5. Lön'!BN$25:BN$151)</f>
        <v>0</v>
      </c>
      <c r="M275" s="319">
        <f t="shared" si="34"/>
        <v>0</v>
      </c>
    </row>
    <row r="276" spans="2:15" s="3" customFormat="1" ht="12.75" x14ac:dyDescent="0.2">
      <c r="B276" s="158" t="str">
        <f>IF('6. Drift'!AR$102&gt;0,"Drift","")</f>
        <v/>
      </c>
      <c r="C276" s="334">
        <f>SUMIF('6. Drift'!$B$18:$B$101,$C262,'6. Drift'!AH$18:AH$101)</f>
        <v>0</v>
      </c>
      <c r="D276" s="334">
        <f>SUMIF('6. Drift'!$B$18:$B$101,$C262,'6. Drift'!AI$18:AI$101)</f>
        <v>0</v>
      </c>
      <c r="E276" s="334">
        <f>SUMIF('6. Drift'!$B$18:$B$101,$C262,'6. Drift'!AJ$18:AJ$101)</f>
        <v>0</v>
      </c>
      <c r="F276" s="334">
        <f>SUMIF('6. Drift'!$B$18:$B$101,$C262,'6. Drift'!AK$18:AK$101)</f>
        <v>0</v>
      </c>
      <c r="G276" s="334">
        <f>SUMIF('6. Drift'!$B$18:$B$101,$C262,'6. Drift'!AL$18:AL$101)</f>
        <v>0</v>
      </c>
      <c r="H276" s="334">
        <f>SUMIF('6. Drift'!$B$18:$B$101,$C262,'6. Drift'!AM$18:AM$101)</f>
        <v>0</v>
      </c>
      <c r="I276" s="334">
        <f>SUMIF('6. Drift'!$B$18:$B$101,$C262,'6. Drift'!AN$18:AN$101)</f>
        <v>0</v>
      </c>
      <c r="J276" s="334">
        <f>SUMIF('6. Drift'!$B$18:$B$101,$C262,'6. Drift'!AO$18:AO$101)</f>
        <v>0</v>
      </c>
      <c r="K276" s="334">
        <f>SUMIF('6. Drift'!$B$18:$B$101,$C262,'6. Drift'!AP$18:AP$101)</f>
        <v>0</v>
      </c>
      <c r="L276" s="334">
        <f>SUMIF('6. Drift'!$B$18:$B$101,$C262,'6. Drift'!AQ$18:AQ$101)</f>
        <v>0</v>
      </c>
      <c r="M276" s="316">
        <f t="shared" si="34"/>
        <v>0</v>
      </c>
    </row>
    <row r="277" spans="2:15" s="3" customFormat="1" ht="12.75" x14ac:dyDescent="0.2">
      <c r="B277" s="317" t="str">
        <f>IF('7. Utrustning'!AS$50&gt;0,"Utrustning","")</f>
        <v/>
      </c>
      <c r="C277" s="333">
        <f>SUMIF('7. Utrustning'!$B$17:$B$49,$C262,'7. Utrustning'!AI$17:AI$49)</f>
        <v>0</v>
      </c>
      <c r="D277" s="333">
        <f>SUMIF('7. Utrustning'!$B$17:$B$49,$C262,'7. Utrustning'!AJ$17:AJ$49)</f>
        <v>0</v>
      </c>
      <c r="E277" s="333">
        <f>SUMIF('7. Utrustning'!$B$17:$B$49,$C262,'7. Utrustning'!AK$17:AK$49)</f>
        <v>0</v>
      </c>
      <c r="F277" s="333">
        <f>SUMIF('7. Utrustning'!$B$17:$B$49,$C262,'7. Utrustning'!AL$17:AL$49)</f>
        <v>0</v>
      </c>
      <c r="G277" s="333">
        <f>SUMIF('7. Utrustning'!$B$17:$B$49,$C262,'7. Utrustning'!AM$17:AM$49)</f>
        <v>0</v>
      </c>
      <c r="H277" s="333">
        <f>SUMIF('7. Utrustning'!$B$17:$B$49,$C262,'7. Utrustning'!AN$17:AN$49)</f>
        <v>0</v>
      </c>
      <c r="I277" s="333">
        <f>SUMIF('7. Utrustning'!$B$17:$B$49,$C262,'7. Utrustning'!AO$17:AO$49)</f>
        <v>0</v>
      </c>
      <c r="J277" s="333">
        <f>SUMIF('7. Utrustning'!$B$17:$B$49,$C262,'7. Utrustning'!AP$17:AP$49)</f>
        <v>0</v>
      </c>
      <c r="K277" s="333">
        <f>SUMIF('7. Utrustning'!$B$17:$B$49,$C262,'7. Utrustning'!AQ$17:AQ$49)</f>
        <v>0</v>
      </c>
      <c r="L277" s="333">
        <f>SUMIF('7. Utrustning'!$B$17:$B$49,$C262,'7. Utrustning'!AR$17:AR$49)</f>
        <v>0</v>
      </c>
      <c r="M277" s="319">
        <f t="shared" si="34"/>
        <v>0</v>
      </c>
    </row>
    <row r="278" spans="2:15" s="3" customFormat="1" ht="12.75" x14ac:dyDescent="0.2">
      <c r="B278" s="320" t="str">
        <f>IF('8. Lokal'!AP$51&gt;0,"Lokal","")</f>
        <v>Lokal</v>
      </c>
      <c r="C278" s="334">
        <f>SUMIF('5. Lön'!$B$25:$B$151,$C262,'5. Lön'!DA$25:DA$151)+SUMIF('6. Drift'!$B$18:$B$101,$C262,'6. Drift'!CD$18:CD$101)+SUMIF('8. Lokal'!$B$18:$B$50,$C262,'8. Lokal'!AF$18:AF$50)</f>
        <v>0</v>
      </c>
      <c r="D278" s="334">
        <f>SUMIF('5. Lön'!$B$25:$B$151,$C262,'5. Lön'!DB$25:DB$151)+SUMIF('6. Drift'!$B$18:$B$101,$C262,'6. Drift'!CE$18:CE$101)+SUMIF('8. Lokal'!$B$18:$B$50,$C262,'8. Lokal'!AG$18:AG$50)</f>
        <v>0</v>
      </c>
      <c r="E278" s="334">
        <f>SUMIF('5. Lön'!$B$25:$B$151,$C262,'5. Lön'!DC$25:DC$151)+SUMIF('6. Drift'!$B$18:$B$101,$C262,'6. Drift'!CF$18:CF$101)+SUMIF('8. Lokal'!$B$18:$B$50,$C262,'8. Lokal'!AH$18:AH$50)</f>
        <v>0</v>
      </c>
      <c r="F278" s="334">
        <f>SUMIF('5. Lön'!$B$25:$B$151,$C262,'5. Lön'!DD$25:DD$151)+SUMIF('6. Drift'!$B$18:$B$101,$C262,'6. Drift'!CG$18:CG$101)+SUMIF('8. Lokal'!$B$18:$B$50,$C262,'8. Lokal'!AI$18:AI$50)</f>
        <v>0</v>
      </c>
      <c r="G278" s="334">
        <f>SUMIF('5. Lön'!$B$25:$B$151,$C262,'5. Lön'!DE$25:DE$151)+SUMIF('6. Drift'!$B$18:$B$101,$C262,'6. Drift'!CH$18:CH$101)+SUMIF('8. Lokal'!$B$18:$B$50,$C262,'8. Lokal'!AJ$18:AJ$50)</f>
        <v>0</v>
      </c>
      <c r="H278" s="334">
        <f>SUMIF('5. Lön'!$B$25:$B$151,$C262,'5. Lön'!DF$25:DF$151)+SUMIF('6. Drift'!$B$18:$B$101,$C262,'6. Drift'!CI$18:CI$101)+SUMIF('8. Lokal'!$B$18:$B$50,$C262,'8. Lokal'!AK$18:AK$50)</f>
        <v>0</v>
      </c>
      <c r="I278" s="334">
        <f>SUMIF('5. Lön'!$B$25:$B$151,$C262,'5. Lön'!DG$25:DG$151)+SUMIF('6. Drift'!$B$18:$B$101,$C262,'6. Drift'!CJ$18:CJ$101)+SUMIF('8. Lokal'!$B$18:$B$50,$C262,'8. Lokal'!AL$18:AL$50)</f>
        <v>0</v>
      </c>
      <c r="J278" s="334">
        <f>SUMIF('5. Lön'!$B$25:$B$151,$C262,'5. Lön'!DH$25:DH$151)+SUMIF('6. Drift'!$B$18:$B$101,$C262,'6. Drift'!CK$18:CK$101)+SUMIF('8. Lokal'!$B$18:$B$50,$C262,'8. Lokal'!AM$18:AM$50)</f>
        <v>0</v>
      </c>
      <c r="K278" s="334">
        <f>SUMIF('5. Lön'!$B$25:$B$151,$C262,'5. Lön'!DI$25:DI$151)+SUMIF('6. Drift'!$B$18:$B$101,$C262,'6. Drift'!CL$18:CL$101)+SUMIF('8. Lokal'!$B$18:$B$50,$C262,'8. Lokal'!AN$18:AN$50)</f>
        <v>0</v>
      </c>
      <c r="L278" s="334">
        <f>SUMIF('5. Lön'!$B$25:$B$151,$C262,'5. Lön'!DJ$25:DJ$151)+SUMIF('6. Drift'!$B$18:$B$101,$C262,'6. Drift'!CM$18:CM$101)+SUMIF('8. Lokal'!$B$18:$B$50,$C262,'8. Lokal'!AO$18:AO$50)</f>
        <v>0</v>
      </c>
      <c r="M278" s="316">
        <f t="shared" si="34"/>
        <v>0</v>
      </c>
    </row>
    <row r="279" spans="2:15" s="1" customFormat="1" ht="12.75" x14ac:dyDescent="0.2">
      <c r="B279" s="321" t="str">
        <f>IF(('5. Lön'!CM$152+'6. Drift'!BP$102)&gt;0,"Indirekt","")</f>
        <v>Indirekt</v>
      </c>
      <c r="C279" s="293">
        <f>SUMIF('5. Lön'!$B$25:$B$151,$C262,'5. Lön'!CC$25:CC$151)+SUMIF('6. Drift'!$B$18:$B$101,$C262,'6. Drift'!BF$18:BF$101)</f>
        <v>0</v>
      </c>
      <c r="D279" s="293">
        <f>SUMIF('5. Lön'!$B$25:$B$151,$C262,'5. Lön'!CD$25:CD$151)+SUMIF('6. Drift'!$B$18:$B$101,$C262,'6. Drift'!BG$18:BG$101)</f>
        <v>0</v>
      </c>
      <c r="E279" s="293">
        <f>SUMIF('5. Lön'!$B$25:$B$151,$C262,'5. Lön'!CE$25:CE$151)+SUMIF('6. Drift'!$B$18:$B$101,$C262,'6. Drift'!BH$18:BH$101)</f>
        <v>0</v>
      </c>
      <c r="F279" s="293">
        <f>SUMIF('5. Lön'!$B$25:$B$151,$C262,'5. Lön'!CF$25:CF$151)+SUMIF('6. Drift'!$B$18:$B$101,$C262,'6. Drift'!BI$18:BI$101)</f>
        <v>0</v>
      </c>
      <c r="G279" s="293">
        <f>SUMIF('5. Lön'!$B$25:$B$151,$C262,'5. Lön'!CG$25:CG$151)+SUMIF('6. Drift'!$B$18:$B$101,$C262,'6. Drift'!BJ$18:BJ$101)</f>
        <v>0</v>
      </c>
      <c r="H279" s="293">
        <f>SUMIF('5. Lön'!$B$25:$B$151,$C262,'5. Lön'!CH$25:CH$151)+SUMIF('6. Drift'!$B$18:$B$101,$C262,'6. Drift'!BK$18:BK$101)</f>
        <v>0</v>
      </c>
      <c r="I279" s="293">
        <f>SUMIF('5. Lön'!$B$25:$B$151,$C262,'5. Lön'!CI$25:CI$151)+SUMIF('6. Drift'!$B$18:$B$101,$C262,'6. Drift'!BL$18:BL$101)</f>
        <v>0</v>
      </c>
      <c r="J279" s="293">
        <f>SUMIF('5. Lön'!$B$25:$B$151,$C262,'5. Lön'!CJ$25:CJ$151)+SUMIF('6. Drift'!$B$18:$B$101,$C262,'6. Drift'!BM$18:BM$101)</f>
        <v>0</v>
      </c>
      <c r="K279" s="293">
        <f>SUMIF('5. Lön'!$B$25:$B$151,$C262,'5. Lön'!CK$25:CK$151)+SUMIF('6. Drift'!$B$18:$B$101,$C262,'6. Drift'!BN$18:BN$101)</f>
        <v>0</v>
      </c>
      <c r="L279" s="293">
        <f>SUMIF('5. Lön'!$B$25:$B$151,$C262,'5. Lön'!CL$25:CL$151)+SUMIF('6. Drift'!$B$18:$B$101,$C262,'6. Drift'!BO$18:BO$101)</f>
        <v>0</v>
      </c>
      <c r="M279" s="322">
        <f t="shared" si="34"/>
        <v>0</v>
      </c>
    </row>
    <row r="280" spans="2:15" s="3" customFormat="1" ht="12.75" x14ac:dyDescent="0.2">
      <c r="B280" s="323" t="str">
        <f>IF('2. Grunddata'!C$6="KONTRAKT","Total kostnad i medfinansiering av kontrakt med finansiär","Total kostnad i medfinansiering av ansökan till finansiär")</f>
        <v>Total kostnad i medfinansiering av ansökan till finansiär</v>
      </c>
      <c r="C280" s="237">
        <f>SUM(C273:C279)</f>
        <v>0</v>
      </c>
      <c r="D280" s="237">
        <f t="shared" ref="D280:M280" si="35">SUM(D273:D279)</f>
        <v>0</v>
      </c>
      <c r="E280" s="237">
        <f t="shared" si="35"/>
        <v>0</v>
      </c>
      <c r="F280" s="237">
        <f t="shared" si="35"/>
        <v>0</v>
      </c>
      <c r="G280" s="237">
        <f t="shared" si="35"/>
        <v>0</v>
      </c>
      <c r="H280" s="237">
        <f t="shared" si="35"/>
        <v>0</v>
      </c>
      <c r="I280" s="237">
        <f t="shared" si="35"/>
        <v>0</v>
      </c>
      <c r="J280" s="237">
        <f t="shared" si="35"/>
        <v>0</v>
      </c>
      <c r="K280" s="237">
        <f t="shared" si="35"/>
        <v>0</v>
      </c>
      <c r="L280" s="237">
        <f t="shared" si="35"/>
        <v>0</v>
      </c>
      <c r="M280" s="324">
        <f t="shared" si="35"/>
        <v>0</v>
      </c>
      <c r="N280" s="26"/>
      <c r="O280" s="26"/>
    </row>
    <row r="281" spans="2:15" s="3" customFormat="1" ht="6" customHeight="1" x14ac:dyDescent="0.2">
      <c r="B281" s="335"/>
      <c r="C281" s="326"/>
      <c r="D281" s="326"/>
      <c r="E281" s="326"/>
      <c r="F281" s="326"/>
      <c r="G281" s="326"/>
      <c r="H281" s="326"/>
      <c r="I281" s="326"/>
      <c r="J281" s="326"/>
      <c r="K281" s="326"/>
      <c r="L281" s="326"/>
      <c r="M281" s="336"/>
    </row>
    <row r="282" spans="2:15" s="3" customFormat="1" ht="12.75" x14ac:dyDescent="0.2">
      <c r="B282" s="328" t="str">
        <f>IF('2. Grunddata'!C$6="KONTRAKT","Full kostnad","Förväntad full kostnad")</f>
        <v>Förväntad full kostnad</v>
      </c>
      <c r="C282" s="326"/>
      <c r="D282" s="326"/>
      <c r="E282" s="326"/>
      <c r="F282" s="326"/>
      <c r="G282" s="326"/>
      <c r="H282" s="326"/>
      <c r="I282" s="326"/>
      <c r="J282" s="326"/>
      <c r="K282" s="326"/>
      <c r="L282" s="326"/>
      <c r="M282" s="336"/>
    </row>
    <row r="283" spans="2:15" s="3" customFormat="1" ht="12.75" x14ac:dyDescent="0.2">
      <c r="B283" s="337" t="s">
        <v>203</v>
      </c>
      <c r="C283" s="338">
        <f>C265+C274+C275</f>
        <v>0</v>
      </c>
      <c r="D283" s="338">
        <f t="shared" ref="D283:L283" si="36">D265+D274+D275</f>
        <v>0</v>
      </c>
      <c r="E283" s="338">
        <f t="shared" si="36"/>
        <v>0</v>
      </c>
      <c r="F283" s="338">
        <f t="shared" si="36"/>
        <v>0</v>
      </c>
      <c r="G283" s="338">
        <f t="shared" si="36"/>
        <v>0</v>
      </c>
      <c r="H283" s="338">
        <f t="shared" si="36"/>
        <v>0</v>
      </c>
      <c r="I283" s="338">
        <f t="shared" si="36"/>
        <v>0</v>
      </c>
      <c r="J283" s="338">
        <f t="shared" si="36"/>
        <v>0</v>
      </c>
      <c r="K283" s="338">
        <f t="shared" si="36"/>
        <v>0</v>
      </c>
      <c r="L283" s="338">
        <f t="shared" si="36"/>
        <v>0</v>
      </c>
      <c r="M283" s="314">
        <f>SUM(C283:L283)</f>
        <v>0</v>
      </c>
    </row>
    <row r="284" spans="2:15" s="3" customFormat="1" ht="12.75" x14ac:dyDescent="0.2">
      <c r="B284" s="339" t="s">
        <v>202</v>
      </c>
      <c r="C284" s="340">
        <f>C266+C276</f>
        <v>0</v>
      </c>
      <c r="D284" s="340">
        <f t="shared" ref="D284:L284" si="37">D266+D276</f>
        <v>0</v>
      </c>
      <c r="E284" s="340">
        <f t="shared" si="37"/>
        <v>0</v>
      </c>
      <c r="F284" s="340">
        <f t="shared" si="37"/>
        <v>0</v>
      </c>
      <c r="G284" s="340">
        <f t="shared" si="37"/>
        <v>0</v>
      </c>
      <c r="H284" s="340">
        <f t="shared" si="37"/>
        <v>0</v>
      </c>
      <c r="I284" s="340">
        <f t="shared" si="37"/>
        <v>0</v>
      </c>
      <c r="J284" s="340">
        <f t="shared" si="37"/>
        <v>0</v>
      </c>
      <c r="K284" s="340">
        <f t="shared" si="37"/>
        <v>0</v>
      </c>
      <c r="L284" s="340">
        <f t="shared" si="37"/>
        <v>0</v>
      </c>
      <c r="M284" s="316">
        <f>SUM(C284:L284)</f>
        <v>0</v>
      </c>
    </row>
    <row r="285" spans="2:15" s="3" customFormat="1" ht="12.75" x14ac:dyDescent="0.2">
      <c r="B285" s="341" t="s">
        <v>30</v>
      </c>
      <c r="C285" s="342">
        <f>C267+C277</f>
        <v>0</v>
      </c>
      <c r="D285" s="342">
        <f t="shared" ref="D285:L285" si="38">D267+D277</f>
        <v>0</v>
      </c>
      <c r="E285" s="342">
        <f t="shared" si="38"/>
        <v>0</v>
      </c>
      <c r="F285" s="342">
        <f t="shared" si="38"/>
        <v>0</v>
      </c>
      <c r="G285" s="342">
        <f t="shared" si="38"/>
        <v>0</v>
      </c>
      <c r="H285" s="342">
        <f t="shared" si="38"/>
        <v>0</v>
      </c>
      <c r="I285" s="342">
        <f t="shared" si="38"/>
        <v>0</v>
      </c>
      <c r="J285" s="342">
        <f t="shared" si="38"/>
        <v>0</v>
      </c>
      <c r="K285" s="342">
        <f t="shared" si="38"/>
        <v>0</v>
      </c>
      <c r="L285" s="342">
        <f t="shared" si="38"/>
        <v>0</v>
      </c>
      <c r="M285" s="319">
        <f>SUM(C285:L285)</f>
        <v>0</v>
      </c>
    </row>
    <row r="286" spans="2:15" s="3" customFormat="1" ht="12.75" x14ac:dyDescent="0.2">
      <c r="B286" s="339" t="s">
        <v>31</v>
      </c>
      <c r="C286" s="340">
        <f>SUMIF('5. Lön'!$B$25:$B$151,$C262,'5. Lön'!CO$25:CO$151)+SUMIF('5. Lön'!$B$25:$B$151,$C262,'5. Lön'!DA$25:DA$151)+SUMIF('6. Drift'!$B$18:$B$101,$C262,'6. Drift'!BR$18:BR$101)+SUMIF('6. Drift'!$B$18:$B$101,$C262,'6. Drift'!CD$18:CD$101)+SUMIF('8. Lokal'!$B$18:$B$50,$C262,'8. Lokal'!T$18:T$50)+SUMIF('8. Lokal'!$B$18:$B$50,$C262,'8. Lokal'!AF$18:AF$50)</f>
        <v>0</v>
      </c>
      <c r="D286" s="340">
        <f>SUMIF('5. Lön'!$B$25:$B$151,$C262,'5. Lön'!CP$25:CP$151)+SUMIF('5. Lön'!$B$25:$B$151,$C262,'5. Lön'!DB$25:DB$151)+SUMIF('6. Drift'!$B$18:$B$101,$C262,'6. Drift'!BS$18:BS$101)+SUMIF('6. Drift'!$B$18:$B$101,$C262,'6. Drift'!CE$18:CE$101)+SUMIF('8. Lokal'!$B$18:$B$50,$C262,'8. Lokal'!U$18:U$50)+SUMIF('8. Lokal'!$B$18:$B$50,$C262,'8. Lokal'!AG$18:AG$50)</f>
        <v>0</v>
      </c>
      <c r="E286" s="340">
        <f>SUMIF('5. Lön'!$B$25:$B$151,$C262,'5. Lön'!CQ$25:CQ$151)+SUMIF('5. Lön'!$B$25:$B$151,$C262,'5. Lön'!DC$25:DC$151)+SUMIF('6. Drift'!$B$18:$B$101,$C262,'6. Drift'!BT$18:BT$101)+SUMIF('6. Drift'!$B$18:$B$101,$C262,'6. Drift'!CF$18:CF$101)+SUMIF('8. Lokal'!$B$18:$B$50,$C262,'8. Lokal'!V$18:V$50)+SUMIF('8. Lokal'!$B$18:$B$50,$C262,'8. Lokal'!AH$18:AH$50)</f>
        <v>0</v>
      </c>
      <c r="F286" s="340">
        <f>SUMIF('5. Lön'!$B$25:$B$151,$C262,'5. Lön'!CR$25:CR$151)+SUMIF('5. Lön'!$B$25:$B$151,$C262,'5. Lön'!DD$25:DD$151)+SUMIF('6. Drift'!$B$18:$B$101,$C262,'6. Drift'!BU$18:BU$101)+SUMIF('6. Drift'!$B$18:$B$101,$C262,'6. Drift'!CG$18:CG$101)+SUMIF('8. Lokal'!$B$18:$B$50,$C262,'8. Lokal'!W$18:W$50)+SUMIF('8. Lokal'!$B$18:$B$50,$C262,'8. Lokal'!AI$18:AI$50)</f>
        <v>0</v>
      </c>
      <c r="G286" s="340">
        <f>SUMIF('5. Lön'!$B$25:$B$151,$C262,'5. Lön'!CS$25:CS$151)+SUMIF('5. Lön'!$B$25:$B$151,$C262,'5. Lön'!DE$25:DE$151)+SUMIF('6. Drift'!$B$18:$B$101,$C262,'6. Drift'!BV$18:BV$101)+SUMIF('6. Drift'!$B$18:$B$101,$C262,'6. Drift'!CH$18:CH$101)+SUMIF('8. Lokal'!$B$18:$B$50,$C262,'8. Lokal'!X$18:X$50)+SUMIF('8. Lokal'!$B$18:$B$50,$C262,'8. Lokal'!AJ$18:AJ$50)</f>
        <v>0</v>
      </c>
      <c r="H286" s="340">
        <f>SUMIF('5. Lön'!$B$25:$B$151,$C262,'5. Lön'!CT$25:CT$151)+SUMIF('5. Lön'!$B$25:$B$151,$C262,'5. Lön'!DF$25:DF$151)+SUMIF('6. Drift'!$B$18:$B$101,$C262,'6. Drift'!BW$18:BW$101)+SUMIF('6. Drift'!$B$18:$B$101,$C262,'6. Drift'!CI$18:CI$101)+SUMIF('8. Lokal'!$B$18:$B$50,$C262,'8. Lokal'!Y$18:Y$50)+SUMIF('8. Lokal'!$B$18:$B$50,$C262,'8. Lokal'!AK$18:AK$50)</f>
        <v>0</v>
      </c>
      <c r="I286" s="340">
        <f>SUMIF('5. Lön'!$B$25:$B$151,$C262,'5. Lön'!CU$25:CU$151)+SUMIF('5. Lön'!$B$25:$B$151,$C262,'5. Lön'!DG$25:DG$151)+SUMIF('6. Drift'!$B$18:$B$101,$C262,'6. Drift'!BX$18:BX$101)+SUMIF('6. Drift'!$B$18:$B$101,$C262,'6. Drift'!CJ$18:CJ$101)+SUMIF('8. Lokal'!$B$18:$B$50,$C262,'8. Lokal'!Z$18:Z$50)+SUMIF('8. Lokal'!$B$18:$B$50,$C262,'8. Lokal'!AL$18:AL$50)</f>
        <v>0</v>
      </c>
      <c r="J286" s="340">
        <f>SUMIF('5. Lön'!$B$25:$B$151,$C262,'5. Lön'!CV$25:CV$151)+SUMIF('5. Lön'!$B$25:$B$151,$C262,'5. Lön'!DH$25:DH$151)+SUMIF('6. Drift'!$B$18:$B$101,$C262,'6. Drift'!BY$18:BY$101)+SUMIF('6. Drift'!$B$18:$B$101,$C262,'6. Drift'!CK$18:CK$101)+SUMIF('8. Lokal'!$B$18:$B$50,$C262,'8. Lokal'!AA$18:AA$50)+SUMIF('8. Lokal'!$B$18:$B$50,$C262,'8. Lokal'!AM$18:AM$50)</f>
        <v>0</v>
      </c>
      <c r="K286" s="340">
        <f>SUMIF('5. Lön'!$B$25:$B$151,$C262,'5. Lön'!CW$25:CW$151)+SUMIF('5. Lön'!$B$25:$B$151,$C262,'5. Lön'!DI$25:DI$151)+SUMIF('6. Drift'!$B$18:$B$101,$C262,'6. Drift'!BZ$18:BZ$101)+SUMIF('6. Drift'!$B$18:$B$101,$C262,'6. Drift'!CL$18:CL$101)+SUMIF('8. Lokal'!$B$18:$B$50,$C262,'8. Lokal'!AB$18:AB$50)+SUMIF('8. Lokal'!$B$18:$B$50,$C262,'8. Lokal'!AN$18:AN$50)</f>
        <v>0</v>
      </c>
      <c r="L286" s="340">
        <f>SUMIF('5. Lön'!$B$25:$B$151,$C262,'5. Lön'!CX$25:CX$151)+SUMIF('5. Lön'!$B$25:$B$151,$C262,'5. Lön'!DJ$25:DJ$151)+SUMIF('6. Drift'!$B$18:$B$101,$C262,'6. Drift'!CA$18:CA$101)+SUMIF('6. Drift'!$B$18:$B$101,$C262,'6. Drift'!CM$18:CM$101)+SUMIF('8. Lokal'!$B$18:$B$50,$C262,'8. Lokal'!AC$18:AC$50)+SUMIF('8. Lokal'!$B$18:$B$50,$C262,'8. Lokal'!AO$18:AO$50)</f>
        <v>0</v>
      </c>
      <c r="M286" s="316">
        <f>SUM(C286:L286)</f>
        <v>0</v>
      </c>
    </row>
    <row r="287" spans="2:15" s="3" customFormat="1" ht="12.75" x14ac:dyDescent="0.2">
      <c r="B287" s="343" t="s">
        <v>26</v>
      </c>
      <c r="C287" s="344">
        <f>SUMIF('5. Lön'!$B$25:$B$151,$C262,'5. Lön'!BQ$25:BQ$151)+SUMIF('5. Lön'!$B$25:$B$151,$C262,'5. Lön'!CC$25:CC$151)+SUMIF('6. Drift'!$B$18:$B$101,$C262,'6. Drift'!AT$18:AT$101)+SUMIF('6. Drift'!$B$18:$B$101,$C262,'6. Drift'!BF$18:BF$101)</f>
        <v>0</v>
      </c>
      <c r="D287" s="344">
        <f>SUMIF('5. Lön'!$B$25:$B$151,$C262,'5. Lön'!BR$25:BR$151)+SUMIF('5. Lön'!$B$25:$B$151,$C262,'5. Lön'!CD$25:CD$151)+SUMIF('6. Drift'!$B$18:$B$101,$C262,'6. Drift'!AU$18:AU$101)+SUMIF('6. Drift'!$B$18:$B$101,$C262,'6. Drift'!BG$18:BG$101)</f>
        <v>0</v>
      </c>
      <c r="E287" s="344">
        <f>SUMIF('5. Lön'!$B$25:$B$151,$C262,'5. Lön'!BS$25:BS$151)+SUMIF('5. Lön'!$B$25:$B$151,$C262,'5. Lön'!CE$25:CE$151)+SUMIF('6. Drift'!$B$18:$B$101,$C262,'6. Drift'!AV$18:AV$101)+SUMIF('6. Drift'!$B$18:$B$101,$C262,'6. Drift'!BH$18:BH$101)</f>
        <v>0</v>
      </c>
      <c r="F287" s="344">
        <f>SUMIF('5. Lön'!$B$25:$B$151,$C262,'5. Lön'!BT$25:BT$151)+SUMIF('5. Lön'!$B$25:$B$151,$C262,'5. Lön'!CF$25:CF$151)+SUMIF('6. Drift'!$B$18:$B$101,$C262,'6. Drift'!AW$18:AW$101)+SUMIF('6. Drift'!$B$18:$B$101,$C262,'6. Drift'!BI$18:BI$101)</f>
        <v>0</v>
      </c>
      <c r="G287" s="344">
        <f>SUMIF('5. Lön'!$B$25:$B$151,$C262,'5. Lön'!BU$25:BU$151)+SUMIF('5. Lön'!$B$25:$B$151,$C262,'5. Lön'!CG$25:CG$151)+SUMIF('6. Drift'!$B$18:$B$101,$C262,'6. Drift'!AX$18:AX$101)+SUMIF('6. Drift'!$B$18:$B$101,$C262,'6. Drift'!BJ$18:BJ$101)</f>
        <v>0</v>
      </c>
      <c r="H287" s="344">
        <f>SUMIF('5. Lön'!$B$25:$B$151,$C262,'5. Lön'!BV$25:BV$151)+SUMIF('5. Lön'!$B$25:$B$151,$C262,'5. Lön'!CH$25:CH$151)+SUMIF('6. Drift'!$B$18:$B$101,$C262,'6. Drift'!AY$18:AY$101)+SUMIF('6. Drift'!$B$18:$B$101,$C262,'6. Drift'!BK$18:BK$101)</f>
        <v>0</v>
      </c>
      <c r="I287" s="344">
        <f>SUMIF('5. Lön'!$B$25:$B$151,$C262,'5. Lön'!BW$25:BW$151)+SUMIF('5. Lön'!$B$25:$B$151,$C262,'5. Lön'!CI$25:CI$151)+SUMIF('6. Drift'!$B$18:$B$101,$C262,'6. Drift'!AZ$18:AZ$101)+SUMIF('6. Drift'!$B$18:$B$101,$C262,'6. Drift'!BL$18:BL$101)</f>
        <v>0</v>
      </c>
      <c r="J287" s="344">
        <f>SUMIF('5. Lön'!$B$25:$B$151,$C262,'5. Lön'!BX$25:BX$151)+SUMIF('5. Lön'!$B$25:$B$151,$C262,'5. Lön'!CJ$25:CJ$151)+SUMIF('6. Drift'!$B$18:$B$101,$C262,'6. Drift'!BA$18:BA$101)+SUMIF('6. Drift'!$B$18:$B$101,$C262,'6. Drift'!BM$18:BM$101)</f>
        <v>0</v>
      </c>
      <c r="K287" s="344">
        <f>SUMIF('5. Lön'!$B$25:$B$151,$C262,'5. Lön'!BY$25:BY$151)+SUMIF('5. Lön'!$B$25:$B$151,$C262,'5. Lön'!CK$25:CK$151)+SUMIF('6. Drift'!$B$18:$B$101,$C262,'6. Drift'!BB$18:BB$101)+SUMIF('6. Drift'!$B$18:$B$101,$C262,'6. Drift'!BN$18:BN$101)</f>
        <v>0</v>
      </c>
      <c r="L287" s="344">
        <f>SUMIF('5. Lön'!$B$25:$B$151,$C262,'5. Lön'!BZ$25:BZ$151)+SUMIF('5. Lön'!$B$25:$B$151,$C262,'5. Lön'!CL$25:CL$151)+SUMIF('6. Drift'!$B$18:$B$101,$C262,'6. Drift'!BC$18:BC$101)+SUMIF('6. Drift'!$B$18:$B$101,$C262,'6. Drift'!BO$18:BO$101)</f>
        <v>0</v>
      </c>
      <c r="M287" s="322">
        <f>SUM(C287:L287)</f>
        <v>0</v>
      </c>
    </row>
    <row r="288" spans="2:15" s="3" customFormat="1" ht="12.75" x14ac:dyDescent="0.2">
      <c r="B288" s="323" t="str">
        <f>IF('2. Grunddata'!C$6="KONTRAKT","Total full kostnad","Total förväntad full kostnad")</f>
        <v>Total förväntad full kostnad</v>
      </c>
      <c r="C288" s="171">
        <f>SUM(C283:C287)</f>
        <v>0</v>
      </c>
      <c r="D288" s="171">
        <f t="shared" ref="D288:M288" si="39">SUM(D283:D287)</f>
        <v>0</v>
      </c>
      <c r="E288" s="171">
        <f t="shared" si="39"/>
        <v>0</v>
      </c>
      <c r="F288" s="171">
        <f t="shared" si="39"/>
        <v>0</v>
      </c>
      <c r="G288" s="171">
        <f t="shared" si="39"/>
        <v>0</v>
      </c>
      <c r="H288" s="171">
        <f t="shared" si="39"/>
        <v>0</v>
      </c>
      <c r="I288" s="171">
        <f t="shared" si="39"/>
        <v>0</v>
      </c>
      <c r="J288" s="171">
        <f t="shared" si="39"/>
        <v>0</v>
      </c>
      <c r="K288" s="171">
        <f t="shared" si="39"/>
        <v>0</v>
      </c>
      <c r="L288" s="171">
        <f t="shared" si="39"/>
        <v>0</v>
      </c>
      <c r="M288" s="345">
        <f t="shared" si="39"/>
        <v>0</v>
      </c>
    </row>
    <row r="289" spans="2:13" s="3" customFormat="1" ht="12.75" x14ac:dyDescent="0.2">
      <c r="B289" s="119"/>
      <c r="C289" s="64"/>
      <c r="D289" s="64"/>
      <c r="E289" s="64"/>
      <c r="F289" s="64"/>
      <c r="G289" s="64"/>
      <c r="H289" s="64"/>
      <c r="I289" s="64"/>
      <c r="J289" s="64"/>
      <c r="K289" s="64"/>
      <c r="L289" s="64"/>
      <c r="M289" s="64"/>
    </row>
    <row r="290" spans="2:13" s="3" customFormat="1" ht="12.75" customHeight="1" x14ac:dyDescent="0.2">
      <c r="B290" s="119" t="s">
        <v>42</v>
      </c>
      <c r="C290" s="346" t="str">
        <f t="shared" ref="C290:M290" si="40">IF(C288&gt;0,C280/C288,"")</f>
        <v/>
      </c>
      <c r="D290" s="346" t="str">
        <f t="shared" si="40"/>
        <v/>
      </c>
      <c r="E290" s="346" t="str">
        <f t="shared" si="40"/>
        <v/>
      </c>
      <c r="F290" s="346" t="str">
        <f t="shared" si="40"/>
        <v/>
      </c>
      <c r="G290" s="346" t="str">
        <f t="shared" si="40"/>
        <v/>
      </c>
      <c r="H290" s="346" t="str">
        <f t="shared" si="40"/>
        <v/>
      </c>
      <c r="I290" s="346" t="str">
        <f t="shared" si="40"/>
        <v/>
      </c>
      <c r="J290" s="346" t="str">
        <f t="shared" si="40"/>
        <v/>
      </c>
      <c r="K290" s="346" t="str">
        <f t="shared" si="40"/>
        <v/>
      </c>
      <c r="L290" s="346" t="str">
        <f t="shared" si="40"/>
        <v/>
      </c>
      <c r="M290" s="346" t="str">
        <f t="shared" si="40"/>
        <v/>
      </c>
    </row>
    <row r="291" spans="2:13" ht="12.75" customHeight="1" x14ac:dyDescent="0.2"/>
    <row r="292" spans="2:13" ht="12.75" customHeight="1" x14ac:dyDescent="0.2">
      <c r="D292" s="119" t="s">
        <v>249</v>
      </c>
      <c r="E292" s="187" t="str">
        <f>IF(M280=0,"",M280/(DATEDIF('2. Grunddata'!C$20,'2. Grunddata'!C$21,"d")/365))</f>
        <v/>
      </c>
      <c r="H292" s="119" t="s">
        <v>250</v>
      </c>
      <c r="I292" s="187">
        <f>M280/3</f>
        <v>0</v>
      </c>
      <c r="L292" s="119" t="s">
        <v>248</v>
      </c>
      <c r="M292" s="187">
        <f>M280</f>
        <v>0</v>
      </c>
    </row>
    <row r="293" spans="2:13" ht="12.75" customHeight="1" x14ac:dyDescent="0.2">
      <c r="B293" s="80" t="s">
        <v>209</v>
      </c>
    </row>
    <row r="294" spans="2:13" ht="12.75" customHeight="1" x14ac:dyDescent="0.2">
      <c r="B294" s="551"/>
      <c r="C294" s="552"/>
      <c r="D294" s="552"/>
      <c r="E294" s="552"/>
      <c r="F294" s="552"/>
      <c r="G294" s="552"/>
      <c r="H294" s="552"/>
      <c r="I294" s="552"/>
      <c r="J294" s="552"/>
      <c r="K294" s="552"/>
      <c r="L294" s="553"/>
      <c r="M294" s="387">
        <f>SUM(C294:L294)</f>
        <v>0</v>
      </c>
    </row>
    <row r="295" spans="2:13" ht="12.75" customHeight="1" x14ac:dyDescent="0.2">
      <c r="B295" s="554"/>
      <c r="C295" s="555"/>
      <c r="D295" s="555"/>
      <c r="E295" s="555"/>
      <c r="F295" s="555"/>
      <c r="G295" s="555"/>
      <c r="H295" s="555"/>
      <c r="I295" s="555"/>
      <c r="J295" s="555"/>
      <c r="K295" s="555"/>
      <c r="L295" s="556"/>
      <c r="M295" s="319">
        <f t="shared" ref="M295:M298" si="41">SUM(C295:L295)</f>
        <v>0</v>
      </c>
    </row>
    <row r="296" spans="2:13" ht="12.75" customHeight="1" x14ac:dyDescent="0.2">
      <c r="B296" s="557"/>
      <c r="C296" s="558"/>
      <c r="D296" s="558"/>
      <c r="E296" s="558"/>
      <c r="F296" s="558"/>
      <c r="G296" s="558"/>
      <c r="H296" s="558"/>
      <c r="I296" s="558"/>
      <c r="J296" s="558"/>
      <c r="K296" s="558"/>
      <c r="L296" s="559"/>
      <c r="M296" s="316">
        <f t="shared" si="41"/>
        <v>0</v>
      </c>
    </row>
    <row r="297" spans="2:13" ht="12.75" customHeight="1" x14ac:dyDescent="0.2">
      <c r="B297" s="554"/>
      <c r="C297" s="555"/>
      <c r="D297" s="555"/>
      <c r="E297" s="555"/>
      <c r="F297" s="555"/>
      <c r="G297" s="555"/>
      <c r="H297" s="555"/>
      <c r="I297" s="555"/>
      <c r="J297" s="555"/>
      <c r="K297" s="555"/>
      <c r="L297" s="556"/>
      <c r="M297" s="319">
        <f t="shared" si="41"/>
        <v>0</v>
      </c>
    </row>
    <row r="298" spans="2:13" ht="12.75" customHeight="1" x14ac:dyDescent="0.2">
      <c r="B298" s="197"/>
      <c r="C298" s="558"/>
      <c r="D298" s="558"/>
      <c r="E298" s="558"/>
      <c r="F298" s="558"/>
      <c r="G298" s="558"/>
      <c r="H298" s="558"/>
      <c r="I298" s="558"/>
      <c r="J298" s="558"/>
      <c r="K298" s="558"/>
      <c r="L298" s="559"/>
      <c r="M298" s="316">
        <f t="shared" si="41"/>
        <v>0</v>
      </c>
    </row>
    <row r="299" spans="2:13" ht="12.75" customHeight="1" x14ac:dyDescent="0.2">
      <c r="B299" s="165" t="str">
        <f>IF('2. Grunddata'!C$6="KONTRAKT","Total medfinansiering","Total förväntad medfinansiering")</f>
        <v>Total förväntad medfinansiering</v>
      </c>
      <c r="C299" s="170">
        <f t="shared" ref="C299:M299" si="42">SUM(C294:C298)</f>
        <v>0</v>
      </c>
      <c r="D299" s="170">
        <f t="shared" si="42"/>
        <v>0</v>
      </c>
      <c r="E299" s="170">
        <f t="shared" si="42"/>
        <v>0</v>
      </c>
      <c r="F299" s="170">
        <f t="shared" si="42"/>
        <v>0</v>
      </c>
      <c r="G299" s="170">
        <f t="shared" si="42"/>
        <v>0</v>
      </c>
      <c r="H299" s="170">
        <f t="shared" si="42"/>
        <v>0</v>
      </c>
      <c r="I299" s="170">
        <f t="shared" si="42"/>
        <v>0</v>
      </c>
      <c r="J299" s="170">
        <f t="shared" si="42"/>
        <v>0</v>
      </c>
      <c r="K299" s="170">
        <f t="shared" si="42"/>
        <v>0</v>
      </c>
      <c r="L299" s="170">
        <f t="shared" si="42"/>
        <v>0</v>
      </c>
      <c r="M299" s="345">
        <f t="shared" si="42"/>
        <v>0</v>
      </c>
    </row>
    <row r="300" spans="2:13" ht="12.75" customHeight="1" x14ac:dyDescent="0.2"/>
    <row r="301" spans="2:13" ht="12.75" customHeight="1" x14ac:dyDescent="0.2">
      <c r="B301" s="386" t="s">
        <v>210</v>
      </c>
      <c r="C301" s="64" t="str">
        <f>B19</f>
        <v>Odlingsenheten</v>
      </c>
    </row>
    <row r="302" spans="2:13" ht="12.75" customHeight="1" x14ac:dyDescent="0.2">
      <c r="B302" s="719"/>
      <c r="C302" s="720"/>
      <c r="D302" s="720"/>
      <c r="E302" s="720"/>
      <c r="F302" s="720"/>
      <c r="G302" s="720"/>
      <c r="H302" s="720"/>
      <c r="I302" s="720"/>
      <c r="J302" s="720"/>
      <c r="K302" s="720"/>
      <c r="L302" s="720"/>
      <c r="M302" s="721"/>
    </row>
    <row r="303" spans="2:13" ht="12.75" customHeight="1" x14ac:dyDescent="0.2">
      <c r="B303" s="722"/>
      <c r="C303" s="735"/>
      <c r="D303" s="735"/>
      <c r="E303" s="735"/>
      <c r="F303" s="735"/>
      <c r="G303" s="735"/>
      <c r="H303" s="735"/>
      <c r="I303" s="735"/>
      <c r="J303" s="735"/>
      <c r="K303" s="735"/>
      <c r="L303" s="735"/>
      <c r="M303" s="724"/>
    </row>
    <row r="304" spans="2:13" ht="12.75" customHeight="1" x14ac:dyDescent="0.2">
      <c r="B304" s="722"/>
      <c r="C304" s="735"/>
      <c r="D304" s="735"/>
      <c r="E304" s="735"/>
      <c r="F304" s="735"/>
      <c r="G304" s="735"/>
      <c r="H304" s="735"/>
      <c r="I304" s="735"/>
      <c r="J304" s="735"/>
      <c r="K304" s="735"/>
      <c r="L304" s="735"/>
      <c r="M304" s="724"/>
    </row>
    <row r="305" spans="2:15" ht="12.75" customHeight="1" x14ac:dyDescent="0.2">
      <c r="B305" s="722"/>
      <c r="C305" s="735"/>
      <c r="D305" s="735"/>
      <c r="E305" s="735"/>
      <c r="F305" s="735"/>
      <c r="G305" s="735"/>
      <c r="H305" s="735"/>
      <c r="I305" s="735"/>
      <c r="J305" s="735"/>
      <c r="K305" s="735"/>
      <c r="L305" s="735"/>
      <c r="M305" s="724"/>
    </row>
    <row r="306" spans="2:15" ht="12.75" customHeight="1" x14ac:dyDescent="0.2">
      <c r="B306" s="725"/>
      <c r="C306" s="726"/>
      <c r="D306" s="726"/>
      <c r="E306" s="726"/>
      <c r="F306" s="726"/>
      <c r="G306" s="726"/>
      <c r="H306" s="726"/>
      <c r="I306" s="726"/>
      <c r="J306" s="726"/>
      <c r="K306" s="726"/>
      <c r="L306" s="726"/>
      <c r="M306" s="727"/>
    </row>
    <row r="308" spans="2:15" s="3" customFormat="1" ht="12.75" customHeight="1" x14ac:dyDescent="0.2">
      <c r="B308" s="140" t="s">
        <v>165</v>
      </c>
      <c r="C308" s="141" t="str">
        <f>'2. Grunddata'!C$7</f>
        <v>Hitta den oförklariga faktorn i matrix</v>
      </c>
      <c r="D308" s="64"/>
      <c r="E308" s="64"/>
      <c r="F308" s="64"/>
      <c r="G308" s="64"/>
      <c r="H308" s="64"/>
      <c r="I308" s="64"/>
      <c r="J308" s="64"/>
      <c r="K308" s="64"/>
      <c r="L308" s="64"/>
      <c r="M308" s="64"/>
    </row>
    <row r="309" spans="2:15" s="3" customFormat="1" ht="12.75" x14ac:dyDescent="0.2">
      <c r="B309" s="140" t="s">
        <v>122</v>
      </c>
      <c r="C309" s="141" t="str">
        <f>IF('2. Grunddata'!$C$6="ANSÖKAN","ANSÖKAN",(IF('2. Grunddata'!$C$6="KONTRAKT","KONTRAKT","")))</f>
        <v>ANSÖKAN</v>
      </c>
      <c r="D309" s="64"/>
      <c r="E309" s="64"/>
      <c r="F309" s="64"/>
      <c r="G309" s="64"/>
      <c r="H309" s="64"/>
      <c r="I309" s="64"/>
      <c r="J309" s="64"/>
      <c r="K309" s="64"/>
      <c r="L309" s="64"/>
      <c r="M309" s="64"/>
    </row>
    <row r="310" spans="2:15" s="3" customFormat="1" ht="12.75" x14ac:dyDescent="0.2">
      <c r="B310" s="62" t="s">
        <v>254</v>
      </c>
      <c r="C310" s="141" t="str">
        <f>'2. Grunddata'!C$8</f>
        <v>Stina</v>
      </c>
      <c r="D310" s="64"/>
      <c r="E310" s="64"/>
      <c r="F310" s="64"/>
      <c r="I310" s="120"/>
      <c r="J310" s="120"/>
      <c r="K310" s="120"/>
      <c r="L310" s="120"/>
      <c r="M310" s="120"/>
    </row>
    <row r="311" spans="2:15" s="3" customFormat="1" ht="12.75" x14ac:dyDescent="0.2">
      <c r="B311" s="140" t="s">
        <v>156</v>
      </c>
      <c r="C311" s="64" t="str">
        <f>'2. Grunddata'!C$17</f>
        <v>SEK</v>
      </c>
      <c r="D311" s="64"/>
      <c r="E311" s="64"/>
      <c r="F311" s="64"/>
      <c r="I311" s="120"/>
      <c r="J311" s="120"/>
      <c r="K311" s="120"/>
      <c r="L311" s="120"/>
      <c r="M311" s="120"/>
    </row>
    <row r="312" spans="2:15" s="3" customFormat="1" ht="12.75" x14ac:dyDescent="0.2">
      <c r="B312" s="140"/>
      <c r="C312" s="143" t="s">
        <v>137</v>
      </c>
      <c r="D312" s="64"/>
      <c r="E312" s="64"/>
      <c r="F312" s="64"/>
      <c r="I312" s="120"/>
      <c r="J312" s="120"/>
      <c r="K312" s="120"/>
      <c r="L312" s="499" t="s">
        <v>315</v>
      </c>
      <c r="M312" s="120"/>
    </row>
    <row r="313" spans="2:15" ht="12.75" customHeight="1" x14ac:dyDescent="0.2">
      <c r="L313" s="349" t="s">
        <v>316</v>
      </c>
    </row>
    <row r="314" spans="2:15" s="3" customFormat="1" ht="15" x14ac:dyDescent="0.25">
      <c r="B314" s="369" t="s">
        <v>38</v>
      </c>
      <c r="C314" s="369" t="str">
        <f>B20</f>
        <v>Människa och samhälle</v>
      </c>
      <c r="E314" s="64"/>
      <c r="G314" s="64"/>
      <c r="H314" s="64"/>
      <c r="I314" s="64"/>
      <c r="J314" s="64"/>
      <c r="K314" s="64"/>
      <c r="L314" s="625">
        <f>SUMIF('5. Lön'!$B$25:$B$151,$C314,'5. Lön'!AE$25:AE$151)</f>
        <v>0</v>
      </c>
      <c r="M314" s="383" t="s">
        <v>208</v>
      </c>
    </row>
    <row r="315" spans="2:15" s="3" customFormat="1" ht="6" customHeight="1" x14ac:dyDescent="0.2">
      <c r="B315" s="85"/>
      <c r="C315" s="64"/>
      <c r="D315" s="64"/>
      <c r="E315" s="64"/>
      <c r="F315" s="64"/>
      <c r="G315" s="64"/>
      <c r="H315" s="64"/>
      <c r="I315" s="64"/>
      <c r="J315" s="64"/>
      <c r="K315" s="64"/>
      <c r="L315" s="64"/>
      <c r="M315" s="64"/>
    </row>
    <row r="316" spans="2:15" s="3" customFormat="1" ht="12.75" x14ac:dyDescent="0.2">
      <c r="B316" s="309" t="str">
        <f>IF('2. Grunddata'!C$6="KONTRAKT","Kostnader täckta av finansiär","Kostnader förväntade att täckas av finansiär")</f>
        <v>Kostnader förväntade att täckas av finansiär</v>
      </c>
      <c r="C316" s="310">
        <f>'5. Lön'!G$23</f>
        <v>2022</v>
      </c>
      <c r="D316" s="310">
        <f>'5. Lön'!H$23</f>
        <v>2023</v>
      </c>
      <c r="E316" s="310">
        <f>'5. Lön'!I$23</f>
        <v>2024</v>
      </c>
      <c r="F316" s="310" t="str">
        <f>'5. Lön'!J$23</f>
        <v/>
      </c>
      <c r="G316" s="310" t="str">
        <f>'5. Lön'!K$23</f>
        <v/>
      </c>
      <c r="H316" s="310" t="str">
        <f>'5. Lön'!L$23</f>
        <v/>
      </c>
      <c r="I316" s="310" t="str">
        <f>'5. Lön'!M$23</f>
        <v/>
      </c>
      <c r="J316" s="310" t="str">
        <f>'5. Lön'!N$23</f>
        <v/>
      </c>
      <c r="K316" s="310" t="str">
        <f>'5. Lön'!O$23</f>
        <v/>
      </c>
      <c r="L316" s="310" t="str">
        <f>'5. Lön'!P$23</f>
        <v/>
      </c>
      <c r="M316" s="311" t="s">
        <v>2</v>
      </c>
    </row>
    <row r="317" spans="2:15" s="3" customFormat="1" ht="12.75" customHeight="1" x14ac:dyDescent="0.2">
      <c r="B317" s="312" t="s">
        <v>203</v>
      </c>
      <c r="C317" s="313">
        <f>IF('2. Grunddata'!$C$16&gt;0,SUMIF('5. Lön'!$B$25:$B$151,$C314,'5. Lön'!DM$25:DM$151),SUMIF('5. Lön'!$B$25:$B$151,$C314,'5. Lön'!AS$25:AS$151))</f>
        <v>0</v>
      </c>
      <c r="D317" s="313">
        <f>IF('2. Grunddata'!$C$16&gt;0,SUMIF('5. Lön'!$B$25:$B$151,$C314,'5. Lön'!DN$25:DN$151),SUMIF('5. Lön'!$B$25:$B$151,$C314,'5. Lön'!AT$25:AT$151))</f>
        <v>0</v>
      </c>
      <c r="E317" s="313">
        <f>IF('2. Grunddata'!$C$16&gt;0,SUMIF('5. Lön'!$B$25:$B$151,$C314,'5. Lön'!DO$25:DO$151),SUMIF('5. Lön'!$B$25:$B$151,$C314,'5. Lön'!AU$25:AU$151))</f>
        <v>0</v>
      </c>
      <c r="F317" s="313">
        <f>IF('2. Grunddata'!$C$16&gt;0,SUMIF('5. Lön'!$B$25:$B$151,$C314,'5. Lön'!DP$25:DP$151),SUMIF('5. Lön'!$B$25:$B$151,$C314,'5. Lön'!AV$25:AV$151))</f>
        <v>0</v>
      </c>
      <c r="G317" s="313">
        <f>IF('2. Grunddata'!$C$16&gt;0,SUMIF('5. Lön'!$B$25:$B$151,$C314,'5. Lön'!DQ$25:DQ$151),SUMIF('5. Lön'!$B$25:$B$151,$C314,'5. Lön'!AW$25:AW$151))</f>
        <v>0</v>
      </c>
      <c r="H317" s="313">
        <f>IF('2. Grunddata'!$C$16&gt;0,SUMIF('5. Lön'!$B$25:$B$151,$C314,'5. Lön'!DR$25:DR$151),SUMIF('5. Lön'!$B$25:$B$151,$C314,'5. Lön'!AX$25:AX$151))</f>
        <v>0</v>
      </c>
      <c r="I317" s="313">
        <f>IF('2. Grunddata'!$C$16&gt;0,SUMIF('5. Lön'!$B$25:$B$151,$C314,'5. Lön'!DS$25:DS$151),SUMIF('5. Lön'!$B$25:$B$151,$C314,'5. Lön'!AY$25:AY$151))</f>
        <v>0</v>
      </c>
      <c r="J317" s="313">
        <f>IF('2. Grunddata'!$C$16&gt;0,SUMIF('5. Lön'!$B$25:$B$151,$C314,'5. Lön'!DT$25:DT$151),SUMIF('5. Lön'!$B$25:$B$151,$C314,'5. Lön'!AZ$25:AZ$151))</f>
        <v>0</v>
      </c>
      <c r="K317" s="313">
        <f>IF('2. Grunddata'!$C$16&gt;0,SUMIF('5. Lön'!$B$25:$B$151,$C314,'5. Lön'!DU$25:DU$151),SUMIF('5. Lön'!$B$25:$B$151,$C314,'5. Lön'!BA$25:BA$151))</f>
        <v>0</v>
      </c>
      <c r="L317" s="313">
        <f>IF('2. Grunddata'!$C$16&gt;0,SUMIF('5. Lön'!$B$25:$B$151,$C314,'5. Lön'!DV$25:DV$151),SUMIF('5. Lön'!$B$25:$B$151,$C314,'5. Lön'!BB$25:BB$151))</f>
        <v>0</v>
      </c>
      <c r="M317" s="314">
        <f t="shared" ref="M317:M322" si="43">SUM(C317:L317)</f>
        <v>0</v>
      </c>
      <c r="O317" s="4"/>
    </row>
    <row r="318" spans="2:15" s="3" customFormat="1" ht="12.75" customHeight="1" x14ac:dyDescent="0.2">
      <c r="B318" s="158" t="s">
        <v>202</v>
      </c>
      <c r="C318" s="315">
        <f>SUMIF('6. Drift'!$B$18:$B$101,$C314,'6. Drift'!V$18:V$101)</f>
        <v>0</v>
      </c>
      <c r="D318" s="315">
        <f>SUMIF('6. Drift'!$B$18:$B$101,$C314,'6. Drift'!W$18:W$101)</f>
        <v>0</v>
      </c>
      <c r="E318" s="315">
        <f>SUMIF('6. Drift'!$B$18:$B$101,$C314,'6. Drift'!X$18:X$101)</f>
        <v>0</v>
      </c>
      <c r="F318" s="315">
        <f>SUMIF('6. Drift'!$B$18:$B$101,$C314,'6. Drift'!Y$18:Y$101)</f>
        <v>0</v>
      </c>
      <c r="G318" s="315">
        <f>SUMIF('6. Drift'!$B$18:$B$101,$C314,'6. Drift'!Z$18:Z$101)</f>
        <v>0</v>
      </c>
      <c r="H318" s="315">
        <f>SUMIF('6. Drift'!$B$18:$B$101,$C314,'6. Drift'!AA$18:AA$101)</f>
        <v>0</v>
      </c>
      <c r="I318" s="315">
        <f>SUMIF('6. Drift'!$B$18:$B$101,$C314,'6. Drift'!AB$18:AB$101)</f>
        <v>0</v>
      </c>
      <c r="J318" s="315">
        <f>SUMIF('6. Drift'!$B$18:$B$101,$C314,'6. Drift'!AC$18:AC$101)</f>
        <v>0</v>
      </c>
      <c r="K318" s="315">
        <f>SUMIF('6. Drift'!$B$18:$B$101,$C314,'6. Drift'!AD$18:AD$101)</f>
        <v>0</v>
      </c>
      <c r="L318" s="315">
        <f>SUMIF('6. Drift'!$B$18:$B$101,$C314,'6. Drift'!AE$18:AE$101)</f>
        <v>0</v>
      </c>
      <c r="M318" s="316">
        <f t="shared" si="43"/>
        <v>0</v>
      </c>
    </row>
    <row r="319" spans="2:15" s="3" customFormat="1" ht="12.75" x14ac:dyDescent="0.2">
      <c r="B319" s="317" t="s">
        <v>30</v>
      </c>
      <c r="C319" s="318">
        <f>SUMIF('7. Utrustning'!$B$17:$B$49,$C314,'7. Utrustning'!W$17:W$49)</f>
        <v>0</v>
      </c>
      <c r="D319" s="318">
        <f>SUMIF('7. Utrustning'!$B$17:$B$49,$C314,'7. Utrustning'!X$17:X$49)</f>
        <v>0</v>
      </c>
      <c r="E319" s="318">
        <f>SUMIF('7. Utrustning'!$B$17:$B$49,$C314,'7. Utrustning'!Y$17:Y$49)</f>
        <v>0</v>
      </c>
      <c r="F319" s="318">
        <f>SUMIF('7. Utrustning'!$B$17:$B$49,$C314,'7. Utrustning'!Z$17:Z$49)</f>
        <v>0</v>
      </c>
      <c r="G319" s="318">
        <f>SUMIF('7. Utrustning'!$B$17:$B$49,$C314,'7. Utrustning'!AA$17:AA$49)</f>
        <v>0</v>
      </c>
      <c r="H319" s="318">
        <f>SUMIF('7. Utrustning'!$B$17:$B$49,$C314,'7. Utrustning'!AB$17:AB$49)</f>
        <v>0</v>
      </c>
      <c r="I319" s="318">
        <f>SUMIF('7. Utrustning'!$B$17:$B$49,$C314,'7. Utrustning'!AC$17:AC$49)</f>
        <v>0</v>
      </c>
      <c r="J319" s="318">
        <f>SUMIF('7. Utrustning'!$B$17:$B$49,$C314,'7. Utrustning'!AD$17:AD$49)</f>
        <v>0</v>
      </c>
      <c r="K319" s="318">
        <f>SUMIF('7. Utrustning'!$B$17:$B$49,$C314,'7. Utrustning'!AE$17:AE$49)</f>
        <v>0</v>
      </c>
      <c r="L319" s="318">
        <f>SUMIF('7. Utrustning'!$B$17:$B$49,$C314,'7. Utrustning'!AF$17:AF$49)</f>
        <v>0</v>
      </c>
      <c r="M319" s="319">
        <f t="shared" si="43"/>
        <v>0</v>
      </c>
    </row>
    <row r="320" spans="2:15" s="3" customFormat="1" ht="12.75" x14ac:dyDescent="0.2">
      <c r="B320" s="320" t="str">
        <f>IF('2. Grunddata'!C$13="NEJ","Lokal accepterad som direkt kostnad av finansiär","Lokal")</f>
        <v>Lokal accepterad som direkt kostnad av finansiär</v>
      </c>
      <c r="C320" s="315">
        <f>IF('2. Grunddata'!$C$13="NEJ",SUMIF('8. Lokal'!$B$18:$B$50,$C314,'8. Lokal'!T$18:T$50),SUMIF('5. Lön'!$B$25:$B$151,$C314,'5. Lön'!CO$25:CO$151)+SUMIF('6. Drift'!$B$18:$B$101,$C314,'6. Drift'!BR$18:BR$101)+SUMIF('8. Lokal'!$B$18:$B$50,$C314,'8. Lokal'!T$18:T$50))</f>
        <v>0</v>
      </c>
      <c r="D320" s="315">
        <f>IF('2. Grunddata'!$C$13="NEJ",SUMIF('8. Lokal'!$B$18:$B$50,$C314,'8. Lokal'!U$18:U$50),SUMIF('5. Lön'!$B$25:$B$151,$C314,'5. Lön'!CP$25:CP$151)+SUMIF('6. Drift'!$B$18:$B$101,$C314,'6. Drift'!BS$18:BS$101)+SUMIF('8. Lokal'!$B$18:$B$50,$C314,'8. Lokal'!U$18:U$50))</f>
        <v>0</v>
      </c>
      <c r="E320" s="315">
        <f>IF('2. Grunddata'!$C$13="NEJ",SUMIF('8. Lokal'!$B$18:$B$50,$C314,'8. Lokal'!V$18:V$50),SUMIF('5. Lön'!$B$25:$B$151,$C314,'5. Lön'!CQ$25:CQ$151)+SUMIF('6. Drift'!$B$18:$B$101,$C314,'6. Drift'!BT$18:BT$101)+SUMIF('8. Lokal'!$B$18:$B$50,$C314,'8. Lokal'!V$18:V$50))</f>
        <v>0</v>
      </c>
      <c r="F320" s="315">
        <f>IF('2. Grunddata'!$C$13="NEJ",SUMIF('8. Lokal'!$B$18:$B$50,$C314,'8. Lokal'!W$18:W$50),SUMIF('5. Lön'!$B$25:$B$151,$C314,'5. Lön'!CR$25:CR$151)+SUMIF('6. Drift'!$B$18:$B$101,$C314,'6. Drift'!BU$18:BU$101)+SUMIF('8. Lokal'!$B$18:$B$50,$C314,'8. Lokal'!W$18:W$50))</f>
        <v>0</v>
      </c>
      <c r="G320" s="315">
        <f>IF('2. Grunddata'!$C$13="NEJ",SUMIF('8. Lokal'!$B$18:$B$50,$C314,'8. Lokal'!X$18:X$50),SUMIF('5. Lön'!$B$25:$B$151,$C314,'5. Lön'!CS$25:CS$151)+SUMIF('6. Drift'!$B$18:$B$101,$C314,'6. Drift'!BV$18:BV$101)+SUMIF('8. Lokal'!$B$18:$B$50,$C314,'8. Lokal'!X$18:X$50))</f>
        <v>0</v>
      </c>
      <c r="H320" s="315">
        <f>IF('2. Grunddata'!$C$13="NEJ",SUMIF('8. Lokal'!$B$18:$B$50,$C314,'8. Lokal'!Y$18:Y$50),SUMIF('5. Lön'!$B$25:$B$151,$C314,'5. Lön'!CT$25:CT$151)+SUMIF('6. Drift'!$B$18:$B$101,$C314,'6. Drift'!BW$18:BW$101)+SUMIF('8. Lokal'!$B$18:$B$50,$C314,'8. Lokal'!Y$18:Y$50))</f>
        <v>0</v>
      </c>
      <c r="I320" s="315">
        <f>IF('2. Grunddata'!$C$13="NEJ",SUMIF('8. Lokal'!$B$18:$B$50,$C314,'8. Lokal'!Z$18:Z$50),SUMIF('5. Lön'!$B$25:$B$151,$C314,'5. Lön'!CU$25:CU$151)+SUMIF('6. Drift'!$B$18:$B$101,$C314,'6. Drift'!BX$18:BX$101)+SUMIF('8. Lokal'!$B$18:$B$50,$C314,'8. Lokal'!Z$18:Z$50))</f>
        <v>0</v>
      </c>
      <c r="J320" s="315">
        <f>IF('2. Grunddata'!$C$13="NEJ",SUMIF('8. Lokal'!$B$18:$B$50,$C314,'8. Lokal'!AA$18:AA$50),SUMIF('5. Lön'!$B$25:$B$151,$C314,'5. Lön'!CV$25:CV$151)+SUMIF('6. Drift'!$B$18:$B$101,$C314,'6. Drift'!BY$18:BY$101)+SUMIF('8. Lokal'!$B$18:$B$50,$C314,'8. Lokal'!AA$18:AA$50))</f>
        <v>0</v>
      </c>
      <c r="K320" s="315">
        <f>IF('2. Grunddata'!$C$13="NEJ",SUMIF('8. Lokal'!$B$18:$B$50,$C314,'8. Lokal'!AB$18:AB$50),SUMIF('5. Lön'!$B$25:$B$151,$C314,'5. Lön'!CW$25:CW$151)+SUMIF('6. Drift'!$B$18:$B$101,$C314,'6. Drift'!BZ$18:BZ$101)+SUMIF('8. Lokal'!$B$18:$B$50,$C314,'8. Lokal'!AB$18:AB$50))</f>
        <v>0</v>
      </c>
      <c r="L320" s="315">
        <f>IF('2. Grunddata'!$C$13="NEJ",SUMIF('8. Lokal'!$B$18:$B$50,$C314,'8. Lokal'!AC$18:AC$50),SUMIF('5. Lön'!$B$25:$B$151,$C314,'5. Lön'!CX$25:CX$151)+SUMIF('6. Drift'!$B$18:$B$101,$C314,'6. Drift'!CA$18:CA$101)+SUMIF('8. Lokal'!$B$18:$B$50,$C314,'8. Lokal'!AC$18:AC$50))</f>
        <v>0</v>
      </c>
      <c r="M320" s="316">
        <f t="shared" si="43"/>
        <v>0</v>
      </c>
    </row>
    <row r="321" spans="2:15" s="3" customFormat="1" ht="12.75" x14ac:dyDescent="0.2">
      <c r="B321" s="321" t="str">
        <f>IF('2. Grunddata'!C$13="NEJ","Indirekt och lokalpåslag accepterade som OH av finansiär","Indirekta")</f>
        <v>Indirekt och lokalpåslag accepterade som OH av finansiär</v>
      </c>
      <c r="C321" s="293">
        <f>IF('2. Grunddata'!$C$13="NEJ",SUMIF('5. Lön'!$B$25:$B$151,$C314,'5. Lön'!DY$25:DY$151)+SUMIF('6. Drift'!$B$18:$B$101,$C314,'6. Drift'!CP$18:CP$101)+SUMIF('7. Utrustning'!$B$17:$B$49,$C314,'7. Utrustning'!AU$17:AU$49)+SUMIF('8. Lokal'!$B$18:$B$50,$C314,'8. Lokal'!AR$18:AR$50),SUMIF('5. Lön'!$B$25:$B$151,$C314,'5. Lön'!BQ$25:BQ$151)+SUMIF('6. Drift'!$B$18:$B$101,$C314,'6. Drift'!AT$18:AT$101))</f>
        <v>0</v>
      </c>
      <c r="D321" s="293">
        <f>IF('2. Grunddata'!$C$13="NEJ",SUMIF('5. Lön'!$B$25:$B$151,$C314,'5. Lön'!DZ$25:DZ$151)+SUMIF('6. Drift'!$B$18:$B$101,$C314,'6. Drift'!CQ$18:CQ$101)+SUMIF('7. Utrustning'!$B$17:$B$49,$C314,'7. Utrustning'!AV$17:AV$49)+SUMIF('8. Lokal'!$B$18:$B$50,$C314,'8. Lokal'!AS$18:AS$50),SUMIF('5. Lön'!$B$25:$B$151,$C314,'5. Lön'!BR$25:BR$151)+SUMIF('6. Drift'!$B$18:$B$101,$C314,'6. Drift'!AU$18:AU$101))</f>
        <v>0</v>
      </c>
      <c r="E321" s="293">
        <f>IF('2. Grunddata'!$C$13="NEJ",SUMIF('5. Lön'!$B$25:$B$151,$C314,'5. Lön'!EA$25:EA$151)+SUMIF('6. Drift'!$B$18:$B$101,$C314,'6. Drift'!CR$18:CR$101)+SUMIF('7. Utrustning'!$B$17:$B$49,$C314,'7. Utrustning'!AW$17:AW$49)+SUMIF('8. Lokal'!$B$18:$B$50,$C314,'8. Lokal'!AT$18:AT$50),SUMIF('5. Lön'!$B$25:$B$151,$C314,'5. Lön'!BS$25:BS$151)+SUMIF('6. Drift'!$B$18:$B$101,$C314,'6. Drift'!AV$18:AV$101))</f>
        <v>0</v>
      </c>
      <c r="F321" s="293">
        <f>IF('2. Grunddata'!$C$13="NEJ",SUMIF('5. Lön'!$B$25:$B$151,$C314,'5. Lön'!EB$25:EB$151)+SUMIF('6. Drift'!$B$18:$B$101,$C314,'6. Drift'!CS$18:CS$101)+SUMIF('7. Utrustning'!$B$17:$B$49,$C314,'7. Utrustning'!AX$17:AX$49)+SUMIF('8. Lokal'!$B$18:$B$50,$C314,'8. Lokal'!AU$18:AU$50),SUMIF('5. Lön'!$B$25:$B$151,$C314,'5. Lön'!BT$25:BT$151)+SUMIF('6. Drift'!$B$18:$B$101,$C314,'6. Drift'!AW$18:AW$101))</f>
        <v>0</v>
      </c>
      <c r="G321" s="293">
        <f>IF('2. Grunddata'!$C$13="NEJ",SUMIF('5. Lön'!$B$25:$B$151,$C314,'5. Lön'!EC$25:EC$151)+SUMIF('6. Drift'!$B$18:$B$101,$C314,'6. Drift'!CT$18:CT$101)+SUMIF('7. Utrustning'!$B$17:$B$49,$C314,'7. Utrustning'!AY$17:AY$49)+SUMIF('8. Lokal'!$B$18:$B$50,$C314,'8. Lokal'!AV$18:AV$50),SUMIF('5. Lön'!$B$25:$B$151,$C314,'5. Lön'!BU$25:BU$151)+SUMIF('6. Drift'!$B$18:$B$101,$C314,'6. Drift'!AX$18:AX$101))</f>
        <v>0</v>
      </c>
      <c r="H321" s="293">
        <f>IF('2. Grunddata'!$C$13="NEJ",SUMIF('5. Lön'!$B$25:$B$151,$C314,'5. Lön'!ED$25:ED$151)+SUMIF('6. Drift'!$B$18:$B$101,$C314,'6. Drift'!CU$18:CU$101)+SUMIF('7. Utrustning'!$B$17:$B$49,$C314,'7. Utrustning'!AZ$17:AZ$49)+SUMIF('8. Lokal'!$B$18:$B$50,$C314,'8. Lokal'!AW$18:AW$50),SUMIF('5. Lön'!$B$25:$B$151,$C314,'5. Lön'!BV$25:BV$151)+SUMIF('6. Drift'!$B$18:$B$101,$C314,'6. Drift'!AY$18:AY$101))</f>
        <v>0</v>
      </c>
      <c r="I321" s="293">
        <f>IF('2. Grunddata'!$C$13="NEJ",SUMIF('5. Lön'!$B$25:$B$151,$C314,'5. Lön'!EE$25:EE$151)+SUMIF('6. Drift'!$B$18:$B$101,$C314,'6. Drift'!CV$18:CV$101)+SUMIF('7. Utrustning'!$B$17:$B$49,$C314,'7. Utrustning'!BA$17:BA$49)+SUMIF('8. Lokal'!$B$18:$B$50,$C314,'8. Lokal'!AX$18:AX$50),SUMIF('5. Lön'!$B$25:$B$151,$C314,'5. Lön'!BW$25:BW$151)+SUMIF('6. Drift'!$B$18:$B$101,$C314,'6. Drift'!AZ$18:AZ$101))</f>
        <v>0</v>
      </c>
      <c r="J321" s="293">
        <f>IF('2. Grunddata'!$C$13="NEJ",SUMIF('5. Lön'!$B$25:$B$151,$C314,'5. Lön'!EF$25:EF$151)+SUMIF('6. Drift'!$B$18:$B$101,$C314,'6. Drift'!CW$18:CW$101)+SUMIF('7. Utrustning'!$B$17:$B$49,$C314,'7. Utrustning'!BB$17:BB$49)+SUMIF('8. Lokal'!$B$18:$B$50,$C314,'8. Lokal'!AY$18:AY$50),SUMIF('5. Lön'!$B$25:$B$151,$C314,'5. Lön'!BX$25:BX$151)+SUMIF('6. Drift'!$B$18:$B$101,$C314,'6. Drift'!BA$18:BA$101))</f>
        <v>0</v>
      </c>
      <c r="K321" s="293">
        <f>IF('2. Grunddata'!$C$13="NEJ",SUMIF('5. Lön'!$B$25:$B$151,$C314,'5. Lön'!EG$25:EG$151)+SUMIF('6. Drift'!$B$18:$B$101,$C314,'6. Drift'!CX$18:CX$101)+SUMIF('7. Utrustning'!$B$17:$B$49,$C314,'7. Utrustning'!BC$17:BC$49)+SUMIF('8. Lokal'!$B$18:$B$50,$C314,'8. Lokal'!AZ$18:AZ$50),SUMIF('5. Lön'!$B$25:$B$151,$C314,'5. Lön'!BY$25:BY$151)+SUMIF('6. Drift'!$B$18:$B$101,$C314,'6. Drift'!BB$18:BB$101))</f>
        <v>0</v>
      </c>
      <c r="L321" s="293">
        <f>IF('2. Grunddata'!$C$13="NEJ",SUMIF('5. Lön'!$B$25:$B$151,$C314,'5. Lön'!EH$25:EH$151)+SUMIF('6. Drift'!$B$18:$B$101,$C314,'6. Drift'!CY$18:CY$101)+SUMIF('7. Utrustning'!$B$17:$B$49,$C314,'7. Utrustning'!BD$17:BD$49)+SUMIF('8. Lokal'!$B$18:$B$50,$C314,'8. Lokal'!BA$18:BA$50),SUMIF('5. Lön'!$B$25:$B$151,$C314,'5. Lön'!BZ$25:BZ$151)+SUMIF('6. Drift'!$B$18:$B$101,$C314,'6. Drift'!BC$18:BC$101))</f>
        <v>0</v>
      </c>
      <c r="M321" s="322">
        <f t="shared" si="43"/>
        <v>0</v>
      </c>
    </row>
    <row r="322" spans="2:15" s="3" customFormat="1" ht="12.75" x14ac:dyDescent="0.2">
      <c r="B322" s="323" t="str">
        <f>IF('2. Grunddata'!C$6="KONTRAKT","Total kostnad i kontrakt med finansiär ","Total kostnad i ansökan till finansiär ")</f>
        <v xml:space="preserve">Total kostnad i ansökan till finansiär </v>
      </c>
      <c r="C322" s="237">
        <f>SUM(C317:C321)</f>
        <v>0</v>
      </c>
      <c r="D322" s="237">
        <f t="shared" ref="D322:L322" si="44">SUM(D317:D321)</f>
        <v>0</v>
      </c>
      <c r="E322" s="237">
        <f t="shared" si="44"/>
        <v>0</v>
      </c>
      <c r="F322" s="237">
        <f t="shared" si="44"/>
        <v>0</v>
      </c>
      <c r="G322" s="237">
        <f t="shared" si="44"/>
        <v>0</v>
      </c>
      <c r="H322" s="237">
        <f t="shared" si="44"/>
        <v>0</v>
      </c>
      <c r="I322" s="237">
        <f t="shared" si="44"/>
        <v>0</v>
      </c>
      <c r="J322" s="237">
        <f t="shared" si="44"/>
        <v>0</v>
      </c>
      <c r="K322" s="237">
        <f t="shared" si="44"/>
        <v>0</v>
      </c>
      <c r="L322" s="237">
        <f t="shared" si="44"/>
        <v>0</v>
      </c>
      <c r="M322" s="324">
        <f t="shared" si="43"/>
        <v>0</v>
      </c>
    </row>
    <row r="323" spans="2:15" s="3" customFormat="1" ht="6" customHeight="1" x14ac:dyDescent="0.2">
      <c r="B323" s="325"/>
      <c r="C323" s="326"/>
      <c r="D323" s="326"/>
      <c r="E323" s="326"/>
      <c r="F323" s="326"/>
      <c r="G323" s="326"/>
      <c r="H323" s="326"/>
      <c r="I323" s="326"/>
      <c r="J323" s="326"/>
      <c r="K323" s="326"/>
      <c r="L323" s="326"/>
      <c r="M323" s="327"/>
    </row>
    <row r="324" spans="2:15" s="3" customFormat="1" ht="12.75" x14ac:dyDescent="0.2">
      <c r="B324" s="328" t="str">
        <f>IF('2. Grunddata'!C$6="KONTRAKT","Kostnader att medfinansiera","Kostnader förväntade att medfinansiera")</f>
        <v>Kostnader förväntade att medfinansiera</v>
      </c>
      <c r="C324" s="168"/>
      <c r="D324" s="168"/>
      <c r="E324" s="168"/>
      <c r="F324" s="168"/>
      <c r="G324" s="168"/>
      <c r="H324" s="168"/>
      <c r="I324" s="168"/>
      <c r="J324" s="168"/>
      <c r="K324" s="168"/>
      <c r="L324" s="168"/>
      <c r="M324" s="329"/>
    </row>
    <row r="325" spans="2:15" s="3" customFormat="1" ht="12.75" x14ac:dyDescent="0.2">
      <c r="B325" s="371" t="str">
        <f>IF('2. Grunddata'!C$13="NEJ","Indirekt och lokalpåslag inte accepterade som OH av finansiär","")</f>
        <v>Indirekt och lokalpåslag inte accepterade som OH av finansiär</v>
      </c>
      <c r="C325" s="330">
        <f>IF('2. Grunddata'!$C$13="NEJ",(SUMIF('5. Lön'!$B$25:$B$151,$C314,'5. Lön'!BQ$25:BQ$151)+SUMIF('5. Lön'!$B$25:$B$151,$C314,'5. Lön'!CO$25:CO$151)+SUMIF('6. Drift'!$B$18:$B$101,$C314,'6. Drift'!AT$18:AT$101)+SUMIF('6. Drift'!$B$18:$B$101,$C314,'6. Drift'!BR$18:BR$101))-(SUMIF('5. Lön'!$B$25:$B$151,$C314,'5. Lön'!DY$25:DY$151)+SUMIF('6. Drift'!$B$18:$B$101,$C314,'6. Drift'!CP$18:CP$101)+SUMIF('7. Utrustning'!$B$17:$B$49,$C314,'7. Utrustning'!AU$17:AU$49)+SUMIF('8. Lokal'!$B$18:$B$50,$C314,'8. Lokal'!AR$18:AR$50)),0)</f>
        <v>0</v>
      </c>
      <c r="D325" s="330">
        <f>IF('2. Grunddata'!$C$13="NEJ",(SUMIF('5. Lön'!$B$25:$B$151,$C314,'5. Lön'!BR$25:BR$151)+SUMIF('5. Lön'!$B$25:$B$151,$C314,'5. Lön'!CP$25:CP$151)+SUMIF('6. Drift'!$B$18:$B$101,$C314,'6. Drift'!AU$18:AU$101)+SUMIF('6. Drift'!$B$18:$B$101,$C314,'6. Drift'!BS$18:BS$101))-(SUMIF('5. Lön'!$B$25:$B$151,$C314,'5. Lön'!DZ$25:DZ$151)+SUMIF('6. Drift'!$B$18:$B$101,$C314,'6. Drift'!CQ$18:CQ$101)+SUMIF('7. Utrustning'!$B$17:$B$49,$C314,'7. Utrustning'!AV$17:AV$49)+SUMIF('8. Lokal'!$B$18:$B$50,$C314,'8. Lokal'!AS$18:AS$50)),0)</f>
        <v>0</v>
      </c>
      <c r="E325" s="330">
        <f>IF('2. Grunddata'!$C$13="NEJ",(SUMIF('5. Lön'!$B$25:$B$151,$C314,'5. Lön'!BS$25:BS$151)+SUMIF('5. Lön'!$B$25:$B$151,$C314,'5. Lön'!CQ$25:CQ$151)+SUMIF('6. Drift'!$B$18:$B$101,$C314,'6. Drift'!AV$18:AV$101)+SUMIF('6. Drift'!$B$18:$B$101,$C314,'6. Drift'!BT$18:BT$101))-(SUMIF('5. Lön'!$B$25:$B$151,$C314,'5. Lön'!EA$25:EA$151)+SUMIF('6. Drift'!$B$18:$B$101,$C314,'6. Drift'!CR$18:CR$101)+SUMIF('7. Utrustning'!$B$17:$B$49,$C314,'7. Utrustning'!AW$17:AW$49)+SUMIF('8. Lokal'!$B$18:$B$50,$C314,'8. Lokal'!AT$18:AT$50)),0)</f>
        <v>0</v>
      </c>
      <c r="F325" s="330">
        <f>IF('2. Grunddata'!$C$13="NEJ",(SUMIF('5. Lön'!$B$25:$B$151,$C314,'5. Lön'!BT$25:BT$151)+SUMIF('5. Lön'!$B$25:$B$151,$C314,'5. Lön'!CR$25:CR$151)+SUMIF('6. Drift'!$B$18:$B$101,$C314,'6. Drift'!AW$18:AW$101)+SUMIF('6. Drift'!$B$18:$B$101,$C314,'6. Drift'!BU$18:BU$101))-(SUMIF('5. Lön'!$B$25:$B$151,$C314,'5. Lön'!EB$25:EB$151)+SUMIF('6. Drift'!$B$18:$B$101,$C314,'6. Drift'!CS$18:CS$101)+SUMIF('7. Utrustning'!$B$17:$B$49,$C314,'7. Utrustning'!AX$17:AX$49)+SUMIF('8. Lokal'!$B$18:$B$50,$C314,'8. Lokal'!AU$18:AU$50)),0)</f>
        <v>0</v>
      </c>
      <c r="G325" s="330">
        <f>IF('2. Grunddata'!$C$13="NEJ",(SUMIF('5. Lön'!$B$25:$B$151,$C314,'5. Lön'!BU$25:BU$151)+SUMIF('5. Lön'!$B$25:$B$151,$C314,'5. Lön'!CS$25:CS$151)+SUMIF('6. Drift'!$B$18:$B$101,$C314,'6. Drift'!AX$18:AX$101)+SUMIF('6. Drift'!$B$18:$B$101,$C314,'6. Drift'!BV$18:BV$101))-(SUMIF('5. Lön'!$B$25:$B$151,$C314,'5. Lön'!EC$25:EC$151)+SUMIF('6. Drift'!$B$18:$B$101,$C314,'6. Drift'!CT$18:CT$101)+SUMIF('7. Utrustning'!$B$17:$B$49,$C314,'7. Utrustning'!AY$17:AY$49)+SUMIF('8. Lokal'!$B$18:$B$50,$C314,'8. Lokal'!AV$18:AV$50)),0)</f>
        <v>0</v>
      </c>
      <c r="H325" s="330">
        <f>IF('2. Grunddata'!$C$13="NEJ",(SUMIF('5. Lön'!$B$25:$B$151,$C314,'5. Lön'!BV$25:BV$151)+SUMIF('5. Lön'!$B$25:$B$151,$C314,'5. Lön'!CT$25:CT$151)+SUMIF('6. Drift'!$B$18:$B$101,$C314,'6. Drift'!AY$18:AY$101)+SUMIF('6. Drift'!$B$18:$B$101,$C314,'6. Drift'!BW$18:BW$101))-(SUMIF('5. Lön'!$B$25:$B$151,$C314,'5. Lön'!ED$25:ED$151)+SUMIF('6. Drift'!$B$18:$B$101,$C314,'6. Drift'!CU$18:CU$101)+SUMIF('7. Utrustning'!$B$17:$B$49,$C314,'7. Utrustning'!AZ$17:AZ$49)+SUMIF('8. Lokal'!$B$18:$B$50,$C314,'8. Lokal'!AW$18:AW$50)),0)</f>
        <v>0</v>
      </c>
      <c r="I325" s="330">
        <f>IF('2. Grunddata'!$C$13="NEJ",(SUMIF('5. Lön'!$B$25:$B$151,$C314,'5. Lön'!BW$25:BW$151)+SUMIF('5. Lön'!$B$25:$B$151,$C314,'5. Lön'!CU$25:CU$151)+SUMIF('6. Drift'!$B$18:$B$101,$C314,'6. Drift'!AZ$18:AZ$101)+SUMIF('6. Drift'!$B$18:$B$101,$C314,'6. Drift'!BX$18:BX$101))-(SUMIF('5. Lön'!$B$25:$B$151,$C314,'5. Lön'!EE$25:EE$151)+SUMIF('6. Drift'!$B$18:$B$101,$C314,'6. Drift'!CV$18:CV$101)+SUMIF('7. Utrustning'!$B$17:$B$49,$C314,'7. Utrustning'!BA$17:BA$49)+SUMIF('8. Lokal'!$B$18:$B$50,$C314,'8. Lokal'!AX$18:AX$50)),0)</f>
        <v>0</v>
      </c>
      <c r="J325" s="330">
        <f>IF('2. Grunddata'!$C$13="NEJ",(SUMIF('5. Lön'!$B$25:$B$151,$C314,'5. Lön'!BX$25:BX$151)+SUMIF('5. Lön'!$B$25:$B$151,$C314,'5. Lön'!CV$25:CV$151)+SUMIF('6. Drift'!$B$18:$B$101,$C314,'6. Drift'!BA$18:BA$101)+SUMIF('6. Drift'!$B$18:$B$101,$C314,'6. Drift'!BY$18:BY$101))-(SUMIF('5. Lön'!$B$25:$B$151,$C314,'5. Lön'!EF$25:EF$151)+SUMIF('6. Drift'!$B$18:$B$101,$C314,'6. Drift'!CW$18:CW$101)+SUMIF('7. Utrustning'!$B$17:$B$49,$C314,'7. Utrustning'!BB$17:BB$49)+SUMIF('8. Lokal'!$B$18:$B$50,$C314,'8. Lokal'!AY$18:AY$50)),0)</f>
        <v>0</v>
      </c>
      <c r="K325" s="330">
        <f>IF('2. Grunddata'!$C$13="NEJ",(SUMIF('5. Lön'!$B$25:$B$151,$C314,'5. Lön'!BY$25:BY$151)+SUMIF('5. Lön'!$B$25:$B$151,$C314,'5. Lön'!CW$25:CW$151)+SUMIF('6. Drift'!$B$18:$B$101,$C314,'6. Drift'!BB$18:BB$101)+SUMIF('6. Drift'!$B$18:$B$101,$C314,'6. Drift'!BZ$18:BZ$101))-(SUMIF('5. Lön'!$B$25:$B$151,$C314,'5. Lön'!EG$25:EG$151)+SUMIF('6. Drift'!$B$18:$B$101,$C314,'6. Drift'!CX$18:CX$101)+SUMIF('7. Utrustning'!$B$17:$B$49,$C314,'7. Utrustning'!BC$17:BC$49)+SUMIF('8. Lokal'!$B$18:$B$50,$C314,'8. Lokal'!AZ$18:AZ$50)),0)</f>
        <v>0</v>
      </c>
      <c r="L325" s="330">
        <f>IF('2. Grunddata'!$C$13="NEJ",(SUMIF('5. Lön'!$B$25:$B$151,$C314,'5. Lön'!BZ$25:BZ$151)+SUMIF('5. Lön'!$B$25:$B$151,$C314,'5. Lön'!CX$25:CX$151)+SUMIF('6. Drift'!$B$18:$B$101,$C314,'6. Drift'!BC$18:BC$101)+SUMIF('6. Drift'!$B$18:$B$101,$C314,'6. Drift'!CA$18:CA$101))-(SUMIF('5. Lön'!$B$25:$B$151,$C314,'5. Lön'!EH$25:EH$151)+SUMIF('6. Drift'!$B$18:$B$101,$C314,'6. Drift'!CY$18:CY$101)+SUMIF('7. Utrustning'!$B$17:$B$49,$C314,'7. Utrustning'!BD$17:BD$49)+SUMIF('8. Lokal'!$B$18:$B$50,$C314,'8. Lokal'!BA$18:BA$50)),0)</f>
        <v>0</v>
      </c>
      <c r="M325" s="314">
        <f t="shared" ref="M325:M331" si="45">SUM(C325:L325)</f>
        <v>0</v>
      </c>
    </row>
    <row r="326" spans="2:15" s="3" customFormat="1" ht="12.75" customHeight="1" x14ac:dyDescent="0.2">
      <c r="B326" s="331" t="str">
        <f>IF('2. Grunddata'!C$16&gt;0,"LKP som inte accepteras av finansiär","")</f>
        <v/>
      </c>
      <c r="C326" s="332">
        <f>IF('2. Grunddata'!$C$16&gt;0,SUMIF('5. Lön'!$B$25:$B$151,$C314,'5. Lön'!AS$25:AS$151)-SUMIF('5. Lön'!$B$25:$B$151,$C314,'5. Lön'!DM$25:DM$151),0)</f>
        <v>0</v>
      </c>
      <c r="D326" s="332">
        <f>IF('2. Grunddata'!$C$16&gt;0,SUMIF('5. Lön'!$B$25:$B$151,$C314,'5. Lön'!AT$25:AT$151)-SUMIF('5. Lön'!$B$25:$B$151,$C314,'5. Lön'!DN$25:DN$151),0)</f>
        <v>0</v>
      </c>
      <c r="E326" s="332">
        <f>IF('2. Grunddata'!$C$16&gt;0,SUMIF('5. Lön'!$B$25:$B$151,$C314,'5. Lön'!AU$25:AU$151)-SUMIF('5. Lön'!$B$25:$B$151,$C314,'5. Lön'!DO$25:DO$151),0)</f>
        <v>0</v>
      </c>
      <c r="F326" s="332">
        <f>IF('2. Grunddata'!$C$16&gt;0,SUMIF('5. Lön'!$B$25:$B$151,$C314,'5. Lön'!AV$25:AV$151)-SUMIF('5. Lön'!$B$25:$B$151,$C314,'5. Lön'!DP$25:DP$151),0)</f>
        <v>0</v>
      </c>
      <c r="G326" s="332">
        <f>IF('2. Grunddata'!$C$16&gt;0,SUMIF('5. Lön'!$B$25:$B$151,$C314,'5. Lön'!AW$25:AW$151)-SUMIF('5. Lön'!$B$25:$B$151,$C314,'5. Lön'!DQ$25:DQ$151),0)</f>
        <v>0</v>
      </c>
      <c r="H326" s="332">
        <f>IF('2. Grunddata'!$C$16&gt;0,SUMIF('5. Lön'!$B$25:$B$151,$C314,'5. Lön'!AX$25:AX$151)-SUMIF('5. Lön'!$B$25:$B$151,$C314,'5. Lön'!DR$25:DR$151),0)</f>
        <v>0</v>
      </c>
      <c r="I326" s="332">
        <f>IF('2. Grunddata'!$C$16&gt;0,SUMIF('5. Lön'!$B$25:$B$151,$C314,'5. Lön'!AY$25:AY$151)-SUMIF('5. Lön'!$B$25:$B$151,$C314,'5. Lön'!DS$25:DS$151),0)</f>
        <v>0</v>
      </c>
      <c r="J326" s="332">
        <f>IF('2. Grunddata'!$C$16&gt;0,SUMIF('5. Lön'!$B$25:$B$151,$C314,'5. Lön'!AZ$25:AZ$151)-SUMIF('5. Lön'!$B$25:$B$151,$C314,'5. Lön'!DT$25:DT$151),0)</f>
        <v>0</v>
      </c>
      <c r="K326" s="332">
        <f>IF('2. Grunddata'!$C$16&gt;0,SUMIF('5. Lön'!$B$25:$B$151,$C314,'5. Lön'!BA$25:BA$151)-SUMIF('5. Lön'!$B$25:$B$151,$C314,'5. Lön'!DU$25:DU$151),0)</f>
        <v>0</v>
      </c>
      <c r="L326" s="332">
        <f>IF('2. Grunddata'!$C$16&gt;0,SUMIF('5. Lön'!$B$25:$B$151,$C314,'5. Lön'!BB$25:BB$151)-SUMIF('5. Lön'!$B$25:$B$151,$C314,'5. Lön'!DV$25:DV$151),0)</f>
        <v>0</v>
      </c>
      <c r="M326" s="316">
        <f t="shared" si="45"/>
        <v>0</v>
      </c>
    </row>
    <row r="327" spans="2:15" s="3" customFormat="1" ht="12.75" customHeight="1" x14ac:dyDescent="0.2">
      <c r="B327" s="317" t="str">
        <f>IF('5. Lön'!BO$152&gt;0,"Lön inklusive LKP","")</f>
        <v>Lön inklusive LKP</v>
      </c>
      <c r="C327" s="333">
        <f>SUMIF('5. Lön'!$B$25:$B$151,$C314,'5. Lön'!BE$25:BE$151)</f>
        <v>0</v>
      </c>
      <c r="D327" s="333">
        <f>SUMIF('5. Lön'!$B$25:$B$151,$C314,'5. Lön'!BF$25:BF$151)</f>
        <v>0</v>
      </c>
      <c r="E327" s="333">
        <f>SUMIF('5. Lön'!$B$25:$B$151,$C314,'5. Lön'!BG$25:BG$151)</f>
        <v>0</v>
      </c>
      <c r="F327" s="333">
        <f>SUMIF('5. Lön'!$B$25:$B$151,$C314,'5. Lön'!BH$25:BH$151)</f>
        <v>0</v>
      </c>
      <c r="G327" s="333">
        <f>SUMIF('5. Lön'!$B$25:$B$151,$C314,'5. Lön'!BI$25:BI$151)</f>
        <v>0</v>
      </c>
      <c r="H327" s="333">
        <f>SUMIF('5. Lön'!$B$25:$B$151,$C314,'5. Lön'!BJ$25:BJ$151)</f>
        <v>0</v>
      </c>
      <c r="I327" s="333">
        <f>SUMIF('5. Lön'!$B$25:$B$151,$C314,'5. Lön'!BK$25:BK$151)</f>
        <v>0</v>
      </c>
      <c r="J327" s="333">
        <f>SUMIF('5. Lön'!$B$25:$B$151,$C314,'5. Lön'!BL$25:BL$151)</f>
        <v>0</v>
      </c>
      <c r="K327" s="333">
        <f>SUMIF('5. Lön'!$B$25:$B$151,$C314,'5. Lön'!BM$25:BM$151)</f>
        <v>0</v>
      </c>
      <c r="L327" s="333">
        <f>SUMIF('5. Lön'!$B$25:$B$151,$C314,'5. Lön'!BN$25:BN$151)</f>
        <v>0</v>
      </c>
      <c r="M327" s="319">
        <f t="shared" si="45"/>
        <v>0</v>
      </c>
    </row>
    <row r="328" spans="2:15" s="3" customFormat="1" ht="12.75" x14ac:dyDescent="0.2">
      <c r="B328" s="158" t="str">
        <f>IF('6. Drift'!AR$102&gt;0,"Drift","")</f>
        <v/>
      </c>
      <c r="C328" s="334">
        <f>SUMIF('6. Drift'!$B$18:$B$101,$C314,'6. Drift'!AH$18:AH$101)</f>
        <v>0</v>
      </c>
      <c r="D328" s="334">
        <f>SUMIF('6. Drift'!$B$18:$B$101,$C314,'6. Drift'!AI$18:AI$101)</f>
        <v>0</v>
      </c>
      <c r="E328" s="334">
        <f>SUMIF('6. Drift'!$B$18:$B$101,$C314,'6. Drift'!AJ$18:AJ$101)</f>
        <v>0</v>
      </c>
      <c r="F328" s="334">
        <f>SUMIF('6. Drift'!$B$18:$B$101,$C314,'6. Drift'!AK$18:AK$101)</f>
        <v>0</v>
      </c>
      <c r="G328" s="334">
        <f>SUMIF('6. Drift'!$B$18:$B$101,$C314,'6. Drift'!AL$18:AL$101)</f>
        <v>0</v>
      </c>
      <c r="H328" s="334">
        <f>SUMIF('6. Drift'!$B$18:$B$101,$C314,'6. Drift'!AM$18:AM$101)</f>
        <v>0</v>
      </c>
      <c r="I328" s="334">
        <f>SUMIF('6. Drift'!$B$18:$B$101,$C314,'6. Drift'!AN$18:AN$101)</f>
        <v>0</v>
      </c>
      <c r="J328" s="334">
        <f>SUMIF('6. Drift'!$B$18:$B$101,$C314,'6. Drift'!AO$18:AO$101)</f>
        <v>0</v>
      </c>
      <c r="K328" s="334">
        <f>SUMIF('6. Drift'!$B$18:$B$101,$C314,'6. Drift'!AP$18:AP$101)</f>
        <v>0</v>
      </c>
      <c r="L328" s="334">
        <f>SUMIF('6. Drift'!$B$18:$B$101,$C314,'6. Drift'!AQ$18:AQ$101)</f>
        <v>0</v>
      </c>
      <c r="M328" s="316">
        <f t="shared" si="45"/>
        <v>0</v>
      </c>
    </row>
    <row r="329" spans="2:15" s="3" customFormat="1" ht="12.75" x14ac:dyDescent="0.2">
      <c r="B329" s="317" t="str">
        <f>IF('7. Utrustning'!AS$50&gt;0,"Utrustning","")</f>
        <v/>
      </c>
      <c r="C329" s="333">
        <f>SUMIF('7. Utrustning'!$B$17:$B$49,$C314,'7. Utrustning'!AI$17:AI$49)</f>
        <v>0</v>
      </c>
      <c r="D329" s="333">
        <f>SUMIF('7. Utrustning'!$B$17:$B$49,$C314,'7. Utrustning'!AJ$17:AJ$49)</f>
        <v>0</v>
      </c>
      <c r="E329" s="333">
        <f>SUMIF('7. Utrustning'!$B$17:$B$49,$C314,'7. Utrustning'!AK$17:AK$49)</f>
        <v>0</v>
      </c>
      <c r="F329" s="333">
        <f>SUMIF('7. Utrustning'!$B$17:$B$49,$C314,'7. Utrustning'!AL$17:AL$49)</f>
        <v>0</v>
      </c>
      <c r="G329" s="333">
        <f>SUMIF('7. Utrustning'!$B$17:$B$49,$C314,'7. Utrustning'!AM$17:AM$49)</f>
        <v>0</v>
      </c>
      <c r="H329" s="333">
        <f>SUMIF('7. Utrustning'!$B$17:$B$49,$C314,'7. Utrustning'!AN$17:AN$49)</f>
        <v>0</v>
      </c>
      <c r="I329" s="333">
        <f>SUMIF('7. Utrustning'!$B$17:$B$49,$C314,'7. Utrustning'!AO$17:AO$49)</f>
        <v>0</v>
      </c>
      <c r="J329" s="333">
        <f>SUMIF('7. Utrustning'!$B$17:$B$49,$C314,'7. Utrustning'!AP$17:AP$49)</f>
        <v>0</v>
      </c>
      <c r="K329" s="333">
        <f>SUMIF('7. Utrustning'!$B$17:$B$49,$C314,'7. Utrustning'!AQ$17:AQ$49)</f>
        <v>0</v>
      </c>
      <c r="L329" s="333">
        <f>SUMIF('7. Utrustning'!$B$17:$B$49,$C314,'7. Utrustning'!AR$17:AR$49)</f>
        <v>0</v>
      </c>
      <c r="M329" s="319">
        <f t="shared" si="45"/>
        <v>0</v>
      </c>
    </row>
    <row r="330" spans="2:15" s="3" customFormat="1" ht="12.75" x14ac:dyDescent="0.2">
      <c r="B330" s="320" t="str">
        <f>IF('8. Lokal'!AP$51&gt;0,"Lokal","")</f>
        <v>Lokal</v>
      </c>
      <c r="C330" s="334">
        <f>SUMIF('5. Lön'!$B$25:$B$151,$C314,'5. Lön'!DA$25:DA$151)+SUMIF('6. Drift'!$B$18:$B$101,$C314,'6. Drift'!CD$18:CD$101)+SUMIF('8. Lokal'!$B$18:$B$50,$C314,'8. Lokal'!AF$18:AF$50)</f>
        <v>0</v>
      </c>
      <c r="D330" s="334">
        <f>SUMIF('5. Lön'!$B$25:$B$151,$C314,'5. Lön'!DB$25:DB$151)+SUMIF('6. Drift'!$B$18:$B$101,$C314,'6. Drift'!CE$18:CE$101)+SUMIF('8. Lokal'!$B$18:$B$50,$C314,'8. Lokal'!AG$18:AG$50)</f>
        <v>0</v>
      </c>
      <c r="E330" s="334">
        <f>SUMIF('5. Lön'!$B$25:$B$151,$C314,'5. Lön'!DC$25:DC$151)+SUMIF('6. Drift'!$B$18:$B$101,$C314,'6. Drift'!CF$18:CF$101)+SUMIF('8. Lokal'!$B$18:$B$50,$C314,'8. Lokal'!AH$18:AH$50)</f>
        <v>0</v>
      </c>
      <c r="F330" s="334">
        <f>SUMIF('5. Lön'!$B$25:$B$151,$C314,'5. Lön'!DD$25:DD$151)+SUMIF('6. Drift'!$B$18:$B$101,$C314,'6. Drift'!CG$18:CG$101)+SUMIF('8. Lokal'!$B$18:$B$50,$C314,'8. Lokal'!AI$18:AI$50)</f>
        <v>0</v>
      </c>
      <c r="G330" s="334">
        <f>SUMIF('5. Lön'!$B$25:$B$151,$C314,'5. Lön'!DE$25:DE$151)+SUMIF('6. Drift'!$B$18:$B$101,$C314,'6. Drift'!CH$18:CH$101)+SUMIF('8. Lokal'!$B$18:$B$50,$C314,'8. Lokal'!AJ$18:AJ$50)</f>
        <v>0</v>
      </c>
      <c r="H330" s="334">
        <f>SUMIF('5. Lön'!$B$25:$B$151,$C314,'5. Lön'!DF$25:DF$151)+SUMIF('6. Drift'!$B$18:$B$101,$C314,'6. Drift'!CI$18:CI$101)+SUMIF('8. Lokal'!$B$18:$B$50,$C314,'8. Lokal'!AK$18:AK$50)</f>
        <v>0</v>
      </c>
      <c r="I330" s="334">
        <f>SUMIF('5. Lön'!$B$25:$B$151,$C314,'5. Lön'!DG$25:DG$151)+SUMIF('6. Drift'!$B$18:$B$101,$C314,'6. Drift'!CJ$18:CJ$101)+SUMIF('8. Lokal'!$B$18:$B$50,$C314,'8. Lokal'!AL$18:AL$50)</f>
        <v>0</v>
      </c>
      <c r="J330" s="334">
        <f>SUMIF('5. Lön'!$B$25:$B$151,$C314,'5. Lön'!DH$25:DH$151)+SUMIF('6. Drift'!$B$18:$B$101,$C314,'6. Drift'!CK$18:CK$101)+SUMIF('8. Lokal'!$B$18:$B$50,$C314,'8. Lokal'!AM$18:AM$50)</f>
        <v>0</v>
      </c>
      <c r="K330" s="334">
        <f>SUMIF('5. Lön'!$B$25:$B$151,$C314,'5. Lön'!DI$25:DI$151)+SUMIF('6. Drift'!$B$18:$B$101,$C314,'6. Drift'!CL$18:CL$101)+SUMIF('8. Lokal'!$B$18:$B$50,$C314,'8. Lokal'!AN$18:AN$50)</f>
        <v>0</v>
      </c>
      <c r="L330" s="334">
        <f>SUMIF('5. Lön'!$B$25:$B$151,$C314,'5. Lön'!DJ$25:DJ$151)+SUMIF('6. Drift'!$B$18:$B$101,$C314,'6. Drift'!CM$18:CM$101)+SUMIF('8. Lokal'!$B$18:$B$50,$C314,'8. Lokal'!AO$18:AO$50)</f>
        <v>0</v>
      </c>
      <c r="M330" s="316">
        <f t="shared" si="45"/>
        <v>0</v>
      </c>
    </row>
    <row r="331" spans="2:15" s="1" customFormat="1" ht="12.75" x14ac:dyDescent="0.2">
      <c r="B331" s="321" t="str">
        <f>IF(('5. Lön'!CM$152+'6. Drift'!BP$102)&gt;0,"Indirekt","")</f>
        <v>Indirekt</v>
      </c>
      <c r="C331" s="293">
        <f>SUMIF('5. Lön'!$B$25:$B$151,$C314,'5. Lön'!CC$25:CC$151)+SUMIF('6. Drift'!$B$18:$B$101,$C314,'6. Drift'!BF$18:BF$101)</f>
        <v>0</v>
      </c>
      <c r="D331" s="293">
        <f>SUMIF('5. Lön'!$B$25:$B$151,$C314,'5. Lön'!CD$25:CD$151)+SUMIF('6. Drift'!$B$18:$B$101,$C314,'6. Drift'!BG$18:BG$101)</f>
        <v>0</v>
      </c>
      <c r="E331" s="293">
        <f>SUMIF('5. Lön'!$B$25:$B$151,$C314,'5. Lön'!CE$25:CE$151)+SUMIF('6. Drift'!$B$18:$B$101,$C314,'6. Drift'!BH$18:BH$101)</f>
        <v>0</v>
      </c>
      <c r="F331" s="293">
        <f>SUMIF('5. Lön'!$B$25:$B$151,$C314,'5. Lön'!CF$25:CF$151)+SUMIF('6. Drift'!$B$18:$B$101,$C314,'6. Drift'!BI$18:BI$101)</f>
        <v>0</v>
      </c>
      <c r="G331" s="293">
        <f>SUMIF('5. Lön'!$B$25:$B$151,$C314,'5. Lön'!CG$25:CG$151)+SUMIF('6. Drift'!$B$18:$B$101,$C314,'6. Drift'!BJ$18:BJ$101)</f>
        <v>0</v>
      </c>
      <c r="H331" s="293">
        <f>SUMIF('5. Lön'!$B$25:$B$151,$C314,'5. Lön'!CH$25:CH$151)+SUMIF('6. Drift'!$B$18:$B$101,$C314,'6. Drift'!BK$18:BK$101)</f>
        <v>0</v>
      </c>
      <c r="I331" s="293">
        <f>SUMIF('5. Lön'!$B$25:$B$151,$C314,'5. Lön'!CI$25:CI$151)+SUMIF('6. Drift'!$B$18:$B$101,$C314,'6. Drift'!BL$18:BL$101)</f>
        <v>0</v>
      </c>
      <c r="J331" s="293">
        <f>SUMIF('5. Lön'!$B$25:$B$151,$C314,'5. Lön'!CJ$25:CJ$151)+SUMIF('6. Drift'!$B$18:$B$101,$C314,'6. Drift'!BM$18:BM$101)</f>
        <v>0</v>
      </c>
      <c r="K331" s="293">
        <f>SUMIF('5. Lön'!$B$25:$B$151,$C314,'5. Lön'!CK$25:CK$151)+SUMIF('6. Drift'!$B$18:$B$101,$C314,'6. Drift'!BN$18:BN$101)</f>
        <v>0</v>
      </c>
      <c r="L331" s="293">
        <f>SUMIF('5. Lön'!$B$25:$B$151,$C314,'5. Lön'!CL$25:CL$151)+SUMIF('6. Drift'!$B$18:$B$101,$C314,'6. Drift'!BO$18:BO$101)</f>
        <v>0</v>
      </c>
      <c r="M331" s="322">
        <f t="shared" si="45"/>
        <v>0</v>
      </c>
    </row>
    <row r="332" spans="2:15" s="3" customFormat="1" ht="12.75" x14ac:dyDescent="0.2">
      <c r="B332" s="323" t="str">
        <f>IF('2. Grunddata'!C$6="KONTRAKT","Total kostnad i medfinansiering av kontrakt med finansiär","Total kostnad i medfinansiering av ansökan till finansiär")</f>
        <v>Total kostnad i medfinansiering av ansökan till finansiär</v>
      </c>
      <c r="C332" s="237">
        <f>SUM(C325:C331)</f>
        <v>0</v>
      </c>
      <c r="D332" s="237">
        <f t="shared" ref="D332:M332" si="46">SUM(D325:D331)</f>
        <v>0</v>
      </c>
      <c r="E332" s="237">
        <f t="shared" si="46"/>
        <v>0</v>
      </c>
      <c r="F332" s="237">
        <f t="shared" si="46"/>
        <v>0</v>
      </c>
      <c r="G332" s="237">
        <f t="shared" si="46"/>
        <v>0</v>
      </c>
      <c r="H332" s="237">
        <f t="shared" si="46"/>
        <v>0</v>
      </c>
      <c r="I332" s="237">
        <f t="shared" si="46"/>
        <v>0</v>
      </c>
      <c r="J332" s="237">
        <f t="shared" si="46"/>
        <v>0</v>
      </c>
      <c r="K332" s="237">
        <f t="shared" si="46"/>
        <v>0</v>
      </c>
      <c r="L332" s="237">
        <f t="shared" si="46"/>
        <v>0</v>
      </c>
      <c r="M332" s="324">
        <f t="shared" si="46"/>
        <v>0</v>
      </c>
      <c r="N332" s="26"/>
      <c r="O332" s="26"/>
    </row>
    <row r="333" spans="2:15" s="3" customFormat="1" ht="6" customHeight="1" x14ac:dyDescent="0.2">
      <c r="B333" s="335"/>
      <c r="C333" s="326"/>
      <c r="D333" s="326"/>
      <c r="E333" s="326"/>
      <c r="F333" s="326"/>
      <c r="G333" s="326"/>
      <c r="H333" s="326"/>
      <c r="I333" s="326"/>
      <c r="J333" s="326"/>
      <c r="K333" s="326"/>
      <c r="L333" s="326"/>
      <c r="M333" s="336"/>
    </row>
    <row r="334" spans="2:15" s="3" customFormat="1" ht="12.75" x14ac:dyDescent="0.2">
      <c r="B334" s="328" t="str">
        <f>IF('2. Grunddata'!C$6="KONTRAKT","Full kostnad","Förväntad full kostnad")</f>
        <v>Förväntad full kostnad</v>
      </c>
      <c r="C334" s="326"/>
      <c r="D334" s="326"/>
      <c r="E334" s="326"/>
      <c r="F334" s="326"/>
      <c r="G334" s="326"/>
      <c r="H334" s="326"/>
      <c r="I334" s="326"/>
      <c r="J334" s="326"/>
      <c r="K334" s="326"/>
      <c r="L334" s="326"/>
      <c r="M334" s="336"/>
    </row>
    <row r="335" spans="2:15" s="3" customFormat="1" ht="12.75" x14ac:dyDescent="0.2">
      <c r="B335" s="337" t="s">
        <v>203</v>
      </c>
      <c r="C335" s="338">
        <f>C317+C326+C327</f>
        <v>0</v>
      </c>
      <c r="D335" s="338">
        <f t="shared" ref="D335:L335" si="47">D317+D326+D327</f>
        <v>0</v>
      </c>
      <c r="E335" s="338">
        <f t="shared" si="47"/>
        <v>0</v>
      </c>
      <c r="F335" s="338">
        <f t="shared" si="47"/>
        <v>0</v>
      </c>
      <c r="G335" s="338">
        <f t="shared" si="47"/>
        <v>0</v>
      </c>
      <c r="H335" s="338">
        <f t="shared" si="47"/>
        <v>0</v>
      </c>
      <c r="I335" s="338">
        <f t="shared" si="47"/>
        <v>0</v>
      </c>
      <c r="J335" s="338">
        <f t="shared" si="47"/>
        <v>0</v>
      </c>
      <c r="K335" s="338">
        <f t="shared" si="47"/>
        <v>0</v>
      </c>
      <c r="L335" s="338">
        <f t="shared" si="47"/>
        <v>0</v>
      </c>
      <c r="M335" s="314">
        <f>SUM(C335:L335)</f>
        <v>0</v>
      </c>
    </row>
    <row r="336" spans="2:15" s="3" customFormat="1" ht="12.75" x14ac:dyDescent="0.2">
      <c r="B336" s="339" t="s">
        <v>202</v>
      </c>
      <c r="C336" s="340">
        <f>C318+C328</f>
        <v>0</v>
      </c>
      <c r="D336" s="340">
        <f t="shared" ref="D336:L336" si="48">D318+D328</f>
        <v>0</v>
      </c>
      <c r="E336" s="340">
        <f t="shared" si="48"/>
        <v>0</v>
      </c>
      <c r="F336" s="340">
        <f t="shared" si="48"/>
        <v>0</v>
      </c>
      <c r="G336" s="340">
        <f t="shared" si="48"/>
        <v>0</v>
      </c>
      <c r="H336" s="340">
        <f t="shared" si="48"/>
        <v>0</v>
      </c>
      <c r="I336" s="340">
        <f t="shared" si="48"/>
        <v>0</v>
      </c>
      <c r="J336" s="340">
        <f t="shared" si="48"/>
        <v>0</v>
      </c>
      <c r="K336" s="340">
        <f t="shared" si="48"/>
        <v>0</v>
      </c>
      <c r="L336" s="340">
        <f t="shared" si="48"/>
        <v>0</v>
      </c>
      <c r="M336" s="316">
        <f>SUM(C336:L336)</f>
        <v>0</v>
      </c>
    </row>
    <row r="337" spans="2:13" s="3" customFormat="1" ht="12.75" x14ac:dyDescent="0.2">
      <c r="B337" s="341" t="s">
        <v>30</v>
      </c>
      <c r="C337" s="342">
        <f>C319+C329</f>
        <v>0</v>
      </c>
      <c r="D337" s="342">
        <f t="shared" ref="D337:L337" si="49">D319+D329</f>
        <v>0</v>
      </c>
      <c r="E337" s="342">
        <f t="shared" si="49"/>
        <v>0</v>
      </c>
      <c r="F337" s="342">
        <f t="shared" si="49"/>
        <v>0</v>
      </c>
      <c r="G337" s="342">
        <f t="shared" si="49"/>
        <v>0</v>
      </c>
      <c r="H337" s="342">
        <f t="shared" si="49"/>
        <v>0</v>
      </c>
      <c r="I337" s="342">
        <f t="shared" si="49"/>
        <v>0</v>
      </c>
      <c r="J337" s="342">
        <f t="shared" si="49"/>
        <v>0</v>
      </c>
      <c r="K337" s="342">
        <f t="shared" si="49"/>
        <v>0</v>
      </c>
      <c r="L337" s="342">
        <f t="shared" si="49"/>
        <v>0</v>
      </c>
      <c r="M337" s="319">
        <f>SUM(C337:L337)</f>
        <v>0</v>
      </c>
    </row>
    <row r="338" spans="2:13" s="3" customFormat="1" ht="12.75" x14ac:dyDescent="0.2">
      <c r="B338" s="339" t="s">
        <v>31</v>
      </c>
      <c r="C338" s="340">
        <f>SUMIF('5. Lön'!$B$25:$B$151,$C314,'5. Lön'!CO$25:CO$151)+SUMIF('5. Lön'!$B$25:$B$151,$C314,'5. Lön'!DA$25:DA$151)+SUMIF('6. Drift'!$B$18:$B$101,$C314,'6. Drift'!BR$18:BR$101)+SUMIF('6. Drift'!$B$18:$B$101,$C314,'6. Drift'!CD$18:CD$101)+SUMIF('8. Lokal'!$B$18:$B$50,$C314,'8. Lokal'!T$18:T$50)+SUMIF('8. Lokal'!$B$18:$B$50,$C314,'8. Lokal'!AF$18:AF$50)</f>
        <v>0</v>
      </c>
      <c r="D338" s="340">
        <f>SUMIF('5. Lön'!$B$25:$B$151,$C314,'5. Lön'!CP$25:CP$151)+SUMIF('5. Lön'!$B$25:$B$151,$C314,'5. Lön'!DB$25:DB$151)+SUMIF('6. Drift'!$B$18:$B$101,$C314,'6. Drift'!BS$18:BS$101)+SUMIF('6. Drift'!$B$18:$B$101,$C314,'6. Drift'!CE$18:CE$101)+SUMIF('8. Lokal'!$B$18:$B$50,$C314,'8. Lokal'!U$18:U$50)+SUMIF('8. Lokal'!$B$18:$B$50,$C314,'8. Lokal'!AG$18:AG$50)</f>
        <v>0</v>
      </c>
      <c r="E338" s="340">
        <f>SUMIF('5. Lön'!$B$25:$B$151,$C314,'5. Lön'!CQ$25:CQ$151)+SUMIF('5. Lön'!$B$25:$B$151,$C314,'5. Lön'!DC$25:DC$151)+SUMIF('6. Drift'!$B$18:$B$101,$C314,'6. Drift'!BT$18:BT$101)+SUMIF('6. Drift'!$B$18:$B$101,$C314,'6. Drift'!CF$18:CF$101)+SUMIF('8. Lokal'!$B$18:$B$50,$C314,'8. Lokal'!V$18:V$50)+SUMIF('8. Lokal'!$B$18:$B$50,$C314,'8. Lokal'!AH$18:AH$50)</f>
        <v>0</v>
      </c>
      <c r="F338" s="340">
        <f>SUMIF('5. Lön'!$B$25:$B$151,$C314,'5. Lön'!CR$25:CR$151)+SUMIF('5. Lön'!$B$25:$B$151,$C314,'5. Lön'!DD$25:DD$151)+SUMIF('6. Drift'!$B$18:$B$101,$C314,'6. Drift'!BU$18:BU$101)+SUMIF('6. Drift'!$B$18:$B$101,$C314,'6. Drift'!CG$18:CG$101)+SUMIF('8. Lokal'!$B$18:$B$50,$C314,'8. Lokal'!W$18:W$50)+SUMIF('8. Lokal'!$B$18:$B$50,$C314,'8. Lokal'!AI$18:AI$50)</f>
        <v>0</v>
      </c>
      <c r="G338" s="340">
        <f>SUMIF('5. Lön'!$B$25:$B$151,$C314,'5. Lön'!CS$25:CS$151)+SUMIF('5. Lön'!$B$25:$B$151,$C314,'5. Lön'!DE$25:DE$151)+SUMIF('6. Drift'!$B$18:$B$101,$C314,'6. Drift'!BV$18:BV$101)+SUMIF('6. Drift'!$B$18:$B$101,$C314,'6. Drift'!CH$18:CH$101)+SUMIF('8. Lokal'!$B$18:$B$50,$C314,'8. Lokal'!X$18:X$50)+SUMIF('8. Lokal'!$B$18:$B$50,$C314,'8. Lokal'!AJ$18:AJ$50)</f>
        <v>0</v>
      </c>
      <c r="H338" s="340">
        <f>SUMIF('5. Lön'!$B$25:$B$151,$C314,'5. Lön'!CT$25:CT$151)+SUMIF('5. Lön'!$B$25:$B$151,$C314,'5. Lön'!DF$25:DF$151)+SUMIF('6. Drift'!$B$18:$B$101,$C314,'6. Drift'!BW$18:BW$101)+SUMIF('6. Drift'!$B$18:$B$101,$C314,'6. Drift'!CI$18:CI$101)+SUMIF('8. Lokal'!$B$18:$B$50,$C314,'8. Lokal'!Y$18:Y$50)+SUMIF('8. Lokal'!$B$18:$B$50,$C314,'8. Lokal'!AK$18:AK$50)</f>
        <v>0</v>
      </c>
      <c r="I338" s="340">
        <f>SUMIF('5. Lön'!$B$25:$B$151,$C314,'5. Lön'!CU$25:CU$151)+SUMIF('5. Lön'!$B$25:$B$151,$C314,'5. Lön'!DG$25:DG$151)+SUMIF('6. Drift'!$B$18:$B$101,$C314,'6. Drift'!BX$18:BX$101)+SUMIF('6. Drift'!$B$18:$B$101,$C314,'6. Drift'!CJ$18:CJ$101)+SUMIF('8. Lokal'!$B$18:$B$50,$C314,'8. Lokal'!Z$18:Z$50)+SUMIF('8. Lokal'!$B$18:$B$50,$C314,'8. Lokal'!AL$18:AL$50)</f>
        <v>0</v>
      </c>
      <c r="J338" s="340">
        <f>SUMIF('5. Lön'!$B$25:$B$151,$C314,'5. Lön'!CV$25:CV$151)+SUMIF('5. Lön'!$B$25:$B$151,$C314,'5. Lön'!DH$25:DH$151)+SUMIF('6. Drift'!$B$18:$B$101,$C314,'6. Drift'!BY$18:BY$101)+SUMIF('6. Drift'!$B$18:$B$101,$C314,'6. Drift'!CK$18:CK$101)+SUMIF('8. Lokal'!$B$18:$B$50,$C314,'8. Lokal'!AA$18:AA$50)+SUMIF('8. Lokal'!$B$18:$B$50,$C314,'8. Lokal'!AM$18:AM$50)</f>
        <v>0</v>
      </c>
      <c r="K338" s="340">
        <f>SUMIF('5. Lön'!$B$25:$B$151,$C314,'5. Lön'!CW$25:CW$151)+SUMIF('5. Lön'!$B$25:$B$151,$C314,'5. Lön'!DI$25:DI$151)+SUMIF('6. Drift'!$B$18:$B$101,$C314,'6. Drift'!BZ$18:BZ$101)+SUMIF('6. Drift'!$B$18:$B$101,$C314,'6. Drift'!CL$18:CL$101)+SUMIF('8. Lokal'!$B$18:$B$50,$C314,'8. Lokal'!AB$18:AB$50)+SUMIF('8. Lokal'!$B$18:$B$50,$C314,'8. Lokal'!AN$18:AN$50)</f>
        <v>0</v>
      </c>
      <c r="L338" s="340">
        <f>SUMIF('5. Lön'!$B$25:$B$151,$C314,'5. Lön'!CX$25:CX$151)+SUMIF('5. Lön'!$B$25:$B$151,$C314,'5. Lön'!DJ$25:DJ$151)+SUMIF('6. Drift'!$B$18:$B$101,$C314,'6. Drift'!CA$18:CA$101)+SUMIF('6. Drift'!$B$18:$B$101,$C314,'6. Drift'!CM$18:CM$101)+SUMIF('8. Lokal'!$B$18:$B$50,$C314,'8. Lokal'!AC$18:AC$50)+SUMIF('8. Lokal'!$B$18:$B$50,$C314,'8. Lokal'!AO$18:AO$50)</f>
        <v>0</v>
      </c>
      <c r="M338" s="316">
        <f>SUM(C338:L338)</f>
        <v>0</v>
      </c>
    </row>
    <row r="339" spans="2:13" s="3" customFormat="1" ht="12.75" x14ac:dyDescent="0.2">
      <c r="B339" s="343" t="s">
        <v>26</v>
      </c>
      <c r="C339" s="344">
        <f>SUMIF('5. Lön'!$B$25:$B$151,$C314,'5. Lön'!BQ$25:BQ$151)+SUMIF('5. Lön'!$B$25:$B$151,$C314,'5. Lön'!CC$25:CC$151)+SUMIF('6. Drift'!$B$18:$B$101,$C314,'6. Drift'!AT$18:AT$101)+SUMIF('6. Drift'!$B$18:$B$101,$C314,'6. Drift'!BF$18:BF$101)</f>
        <v>0</v>
      </c>
      <c r="D339" s="344">
        <f>SUMIF('5. Lön'!$B$25:$B$151,$C314,'5. Lön'!BR$25:BR$151)+SUMIF('5. Lön'!$B$25:$B$151,$C314,'5. Lön'!CD$25:CD$151)+SUMIF('6. Drift'!$B$18:$B$101,$C314,'6. Drift'!AU$18:AU$101)+SUMIF('6. Drift'!$B$18:$B$101,$C314,'6. Drift'!BG$18:BG$101)</f>
        <v>0</v>
      </c>
      <c r="E339" s="344">
        <f>SUMIF('5. Lön'!$B$25:$B$151,$C314,'5. Lön'!BS$25:BS$151)+SUMIF('5. Lön'!$B$25:$B$151,$C314,'5. Lön'!CE$25:CE$151)+SUMIF('6. Drift'!$B$18:$B$101,$C314,'6. Drift'!AV$18:AV$101)+SUMIF('6. Drift'!$B$18:$B$101,$C314,'6. Drift'!BH$18:BH$101)</f>
        <v>0</v>
      </c>
      <c r="F339" s="344">
        <f>SUMIF('5. Lön'!$B$25:$B$151,$C314,'5. Lön'!BT$25:BT$151)+SUMIF('5. Lön'!$B$25:$B$151,$C314,'5. Lön'!CF$25:CF$151)+SUMIF('6. Drift'!$B$18:$B$101,$C314,'6. Drift'!AW$18:AW$101)+SUMIF('6. Drift'!$B$18:$B$101,$C314,'6. Drift'!BI$18:BI$101)</f>
        <v>0</v>
      </c>
      <c r="G339" s="344">
        <f>SUMIF('5. Lön'!$B$25:$B$151,$C314,'5. Lön'!BU$25:BU$151)+SUMIF('5. Lön'!$B$25:$B$151,$C314,'5. Lön'!CG$25:CG$151)+SUMIF('6. Drift'!$B$18:$B$101,$C314,'6. Drift'!AX$18:AX$101)+SUMIF('6. Drift'!$B$18:$B$101,$C314,'6. Drift'!BJ$18:BJ$101)</f>
        <v>0</v>
      </c>
      <c r="H339" s="344">
        <f>SUMIF('5. Lön'!$B$25:$B$151,$C314,'5. Lön'!BV$25:BV$151)+SUMIF('5. Lön'!$B$25:$B$151,$C314,'5. Lön'!CH$25:CH$151)+SUMIF('6. Drift'!$B$18:$B$101,$C314,'6. Drift'!AY$18:AY$101)+SUMIF('6. Drift'!$B$18:$B$101,$C314,'6. Drift'!BK$18:BK$101)</f>
        <v>0</v>
      </c>
      <c r="I339" s="344">
        <f>SUMIF('5. Lön'!$B$25:$B$151,$C314,'5. Lön'!BW$25:BW$151)+SUMIF('5. Lön'!$B$25:$B$151,$C314,'5. Lön'!CI$25:CI$151)+SUMIF('6. Drift'!$B$18:$B$101,$C314,'6. Drift'!AZ$18:AZ$101)+SUMIF('6. Drift'!$B$18:$B$101,$C314,'6. Drift'!BL$18:BL$101)</f>
        <v>0</v>
      </c>
      <c r="J339" s="344">
        <f>SUMIF('5. Lön'!$B$25:$B$151,$C314,'5. Lön'!BX$25:BX$151)+SUMIF('5. Lön'!$B$25:$B$151,$C314,'5. Lön'!CJ$25:CJ$151)+SUMIF('6. Drift'!$B$18:$B$101,$C314,'6. Drift'!BA$18:BA$101)+SUMIF('6. Drift'!$B$18:$B$101,$C314,'6. Drift'!BM$18:BM$101)</f>
        <v>0</v>
      </c>
      <c r="K339" s="344">
        <f>SUMIF('5. Lön'!$B$25:$B$151,$C314,'5. Lön'!BY$25:BY$151)+SUMIF('5. Lön'!$B$25:$B$151,$C314,'5. Lön'!CK$25:CK$151)+SUMIF('6. Drift'!$B$18:$B$101,$C314,'6. Drift'!BB$18:BB$101)+SUMIF('6. Drift'!$B$18:$B$101,$C314,'6. Drift'!BN$18:BN$101)</f>
        <v>0</v>
      </c>
      <c r="L339" s="344">
        <f>SUMIF('5. Lön'!$B$25:$B$151,$C314,'5. Lön'!BZ$25:BZ$151)+SUMIF('5. Lön'!$B$25:$B$151,$C314,'5. Lön'!CL$25:CL$151)+SUMIF('6. Drift'!$B$18:$B$101,$C314,'6. Drift'!BC$18:BC$101)+SUMIF('6. Drift'!$B$18:$B$101,$C314,'6. Drift'!BO$18:BO$101)</f>
        <v>0</v>
      </c>
      <c r="M339" s="322">
        <f>SUM(C339:L339)</f>
        <v>0</v>
      </c>
    </row>
    <row r="340" spans="2:13" s="3" customFormat="1" ht="12.75" x14ac:dyDescent="0.2">
      <c r="B340" s="323" t="str">
        <f>IF('2. Grunddata'!C$6="KONTRAKT","Total full kostnad","Total förväntad full kostnad")</f>
        <v>Total förväntad full kostnad</v>
      </c>
      <c r="C340" s="171">
        <f>SUM(C335:C339)</f>
        <v>0</v>
      </c>
      <c r="D340" s="171">
        <f t="shared" ref="D340:M340" si="50">SUM(D335:D339)</f>
        <v>0</v>
      </c>
      <c r="E340" s="171">
        <f t="shared" si="50"/>
        <v>0</v>
      </c>
      <c r="F340" s="171">
        <f t="shared" si="50"/>
        <v>0</v>
      </c>
      <c r="G340" s="171">
        <f t="shared" si="50"/>
        <v>0</v>
      </c>
      <c r="H340" s="171">
        <f t="shared" si="50"/>
        <v>0</v>
      </c>
      <c r="I340" s="171">
        <f t="shared" si="50"/>
        <v>0</v>
      </c>
      <c r="J340" s="171">
        <f t="shared" si="50"/>
        <v>0</v>
      </c>
      <c r="K340" s="171">
        <f t="shared" si="50"/>
        <v>0</v>
      </c>
      <c r="L340" s="171">
        <f t="shared" si="50"/>
        <v>0</v>
      </c>
      <c r="M340" s="345">
        <f t="shared" si="50"/>
        <v>0</v>
      </c>
    </row>
    <row r="341" spans="2:13" s="3" customFormat="1" ht="12.75" x14ac:dyDescent="0.2">
      <c r="B341" s="119"/>
      <c r="C341" s="64"/>
      <c r="D341" s="64"/>
      <c r="E341" s="64"/>
      <c r="F341" s="64"/>
      <c r="G341" s="64"/>
      <c r="H341" s="64"/>
      <c r="I341" s="64"/>
      <c r="J341" s="64"/>
      <c r="K341" s="64"/>
      <c r="L341" s="64"/>
      <c r="M341" s="64"/>
    </row>
    <row r="342" spans="2:13" s="3" customFormat="1" ht="12.75" customHeight="1" x14ac:dyDescent="0.2">
      <c r="B342" s="119" t="s">
        <v>42</v>
      </c>
      <c r="C342" s="346" t="str">
        <f t="shared" ref="C342:M342" si="51">IF(C340&gt;0,C332/C340,"")</f>
        <v/>
      </c>
      <c r="D342" s="346" t="str">
        <f t="shared" si="51"/>
        <v/>
      </c>
      <c r="E342" s="346" t="str">
        <f t="shared" si="51"/>
        <v/>
      </c>
      <c r="F342" s="346" t="str">
        <f t="shared" si="51"/>
        <v/>
      </c>
      <c r="G342" s="346" t="str">
        <f t="shared" si="51"/>
        <v/>
      </c>
      <c r="H342" s="346" t="str">
        <f t="shared" si="51"/>
        <v/>
      </c>
      <c r="I342" s="346" t="str">
        <f t="shared" si="51"/>
        <v/>
      </c>
      <c r="J342" s="346" t="str">
        <f t="shared" si="51"/>
        <v/>
      </c>
      <c r="K342" s="346" t="str">
        <f t="shared" si="51"/>
        <v/>
      </c>
      <c r="L342" s="346" t="str">
        <f t="shared" si="51"/>
        <v/>
      </c>
      <c r="M342" s="346" t="str">
        <f t="shared" si="51"/>
        <v/>
      </c>
    </row>
    <row r="343" spans="2:13" ht="12.75" customHeight="1" x14ac:dyDescent="0.2"/>
    <row r="344" spans="2:13" ht="12.75" customHeight="1" x14ac:dyDescent="0.2">
      <c r="D344" s="119" t="s">
        <v>249</v>
      </c>
      <c r="E344" s="187" t="str">
        <f>IF(M332=0,"",M332/(DATEDIF('2. Grunddata'!C$20,'2. Grunddata'!C$21,"d")/365))</f>
        <v/>
      </c>
      <c r="H344" s="119" t="s">
        <v>250</v>
      </c>
      <c r="I344" s="187">
        <f>M332/3</f>
        <v>0</v>
      </c>
      <c r="L344" s="119" t="s">
        <v>248</v>
      </c>
      <c r="M344" s="187">
        <f>M332</f>
        <v>0</v>
      </c>
    </row>
    <row r="345" spans="2:13" ht="12.75" customHeight="1" x14ac:dyDescent="0.2">
      <c r="B345" s="80" t="s">
        <v>209</v>
      </c>
    </row>
    <row r="346" spans="2:13" ht="12.75" customHeight="1" x14ac:dyDescent="0.2">
      <c r="B346" s="551"/>
      <c r="C346" s="552"/>
      <c r="D346" s="552"/>
      <c r="E346" s="552"/>
      <c r="F346" s="552"/>
      <c r="G346" s="552"/>
      <c r="H346" s="552"/>
      <c r="I346" s="552"/>
      <c r="J346" s="552"/>
      <c r="K346" s="552"/>
      <c r="L346" s="553"/>
      <c r="M346" s="387">
        <f>SUM(C346:L346)</f>
        <v>0</v>
      </c>
    </row>
    <row r="347" spans="2:13" ht="12.75" customHeight="1" x14ac:dyDescent="0.2">
      <c r="B347" s="554"/>
      <c r="C347" s="555"/>
      <c r="D347" s="555"/>
      <c r="E347" s="555"/>
      <c r="F347" s="555"/>
      <c r="G347" s="555"/>
      <c r="H347" s="555"/>
      <c r="I347" s="555"/>
      <c r="J347" s="555"/>
      <c r="K347" s="555"/>
      <c r="L347" s="556"/>
      <c r="M347" s="319">
        <f t="shared" ref="M347:M350" si="52">SUM(C347:L347)</f>
        <v>0</v>
      </c>
    </row>
    <row r="348" spans="2:13" ht="12.75" customHeight="1" x14ac:dyDescent="0.2">
      <c r="B348" s="557"/>
      <c r="C348" s="558"/>
      <c r="D348" s="558"/>
      <c r="E348" s="558"/>
      <c r="F348" s="558"/>
      <c r="G348" s="558"/>
      <c r="H348" s="558"/>
      <c r="I348" s="558"/>
      <c r="J348" s="558"/>
      <c r="K348" s="558"/>
      <c r="L348" s="559"/>
      <c r="M348" s="316">
        <f t="shared" si="52"/>
        <v>0</v>
      </c>
    </row>
    <row r="349" spans="2:13" ht="12.75" customHeight="1" x14ac:dyDescent="0.2">
      <c r="B349" s="554"/>
      <c r="C349" s="555"/>
      <c r="D349" s="555"/>
      <c r="E349" s="555"/>
      <c r="F349" s="555"/>
      <c r="G349" s="555"/>
      <c r="H349" s="555"/>
      <c r="I349" s="555"/>
      <c r="J349" s="555"/>
      <c r="K349" s="555"/>
      <c r="L349" s="556"/>
      <c r="M349" s="319">
        <f t="shared" si="52"/>
        <v>0</v>
      </c>
    </row>
    <row r="350" spans="2:13" ht="12.75" customHeight="1" x14ac:dyDescent="0.2">
      <c r="B350" s="197"/>
      <c r="C350" s="558"/>
      <c r="D350" s="558"/>
      <c r="E350" s="558"/>
      <c r="F350" s="558"/>
      <c r="G350" s="558"/>
      <c r="H350" s="558"/>
      <c r="I350" s="558"/>
      <c r="J350" s="558"/>
      <c r="K350" s="558"/>
      <c r="L350" s="559"/>
      <c r="M350" s="316">
        <f t="shared" si="52"/>
        <v>0</v>
      </c>
    </row>
    <row r="351" spans="2:13" ht="12.75" customHeight="1" x14ac:dyDescent="0.2">
      <c r="B351" s="165" t="str">
        <f>IF('2. Grunddata'!C$6="KONTRAKT","Total medfinansiering","Total förväntad medfinansiering")</f>
        <v>Total förväntad medfinansiering</v>
      </c>
      <c r="C351" s="170">
        <f t="shared" ref="C351:M351" si="53">SUM(C346:C350)</f>
        <v>0</v>
      </c>
      <c r="D351" s="170">
        <f t="shared" si="53"/>
        <v>0</v>
      </c>
      <c r="E351" s="170">
        <f t="shared" si="53"/>
        <v>0</v>
      </c>
      <c r="F351" s="170">
        <f t="shared" si="53"/>
        <v>0</v>
      </c>
      <c r="G351" s="170">
        <f t="shared" si="53"/>
        <v>0</v>
      </c>
      <c r="H351" s="170">
        <f t="shared" si="53"/>
        <v>0</v>
      </c>
      <c r="I351" s="170">
        <f t="shared" si="53"/>
        <v>0</v>
      </c>
      <c r="J351" s="170">
        <f t="shared" si="53"/>
        <v>0</v>
      </c>
      <c r="K351" s="170">
        <f t="shared" si="53"/>
        <v>0</v>
      </c>
      <c r="L351" s="170">
        <f t="shared" si="53"/>
        <v>0</v>
      </c>
      <c r="M351" s="345">
        <f t="shared" si="53"/>
        <v>0</v>
      </c>
    </row>
    <row r="352" spans="2:13" ht="12.75" customHeight="1" x14ac:dyDescent="0.2"/>
    <row r="353" spans="2:13" ht="12.75" customHeight="1" x14ac:dyDescent="0.2">
      <c r="B353" s="386" t="s">
        <v>210</v>
      </c>
      <c r="C353" s="64" t="str">
        <f>B20</f>
        <v>Människa och samhälle</v>
      </c>
    </row>
    <row r="354" spans="2:13" ht="12.75" customHeight="1" x14ac:dyDescent="0.2">
      <c r="B354" s="719"/>
      <c r="C354" s="720"/>
      <c r="D354" s="720"/>
      <c r="E354" s="720"/>
      <c r="F354" s="720"/>
      <c r="G354" s="720"/>
      <c r="H354" s="720"/>
      <c r="I354" s="720"/>
      <c r="J354" s="720"/>
      <c r="K354" s="720"/>
      <c r="L354" s="720"/>
      <c r="M354" s="721"/>
    </row>
    <row r="355" spans="2:13" ht="12.75" customHeight="1" x14ac:dyDescent="0.2">
      <c r="B355" s="722"/>
      <c r="C355" s="735"/>
      <c r="D355" s="735"/>
      <c r="E355" s="735"/>
      <c r="F355" s="735"/>
      <c r="G355" s="735"/>
      <c r="H355" s="735"/>
      <c r="I355" s="735"/>
      <c r="J355" s="735"/>
      <c r="K355" s="735"/>
      <c r="L355" s="735"/>
      <c r="M355" s="724"/>
    </row>
    <row r="356" spans="2:13" ht="12.75" customHeight="1" x14ac:dyDescent="0.2">
      <c r="B356" s="722"/>
      <c r="C356" s="735"/>
      <c r="D356" s="735"/>
      <c r="E356" s="735"/>
      <c r="F356" s="735"/>
      <c r="G356" s="735"/>
      <c r="H356" s="735"/>
      <c r="I356" s="735"/>
      <c r="J356" s="735"/>
      <c r="K356" s="735"/>
      <c r="L356" s="735"/>
      <c r="M356" s="724"/>
    </row>
    <row r="357" spans="2:13" ht="12.75" customHeight="1" x14ac:dyDescent="0.2">
      <c r="B357" s="722"/>
      <c r="C357" s="735"/>
      <c r="D357" s="735"/>
      <c r="E357" s="735"/>
      <c r="F357" s="735"/>
      <c r="G357" s="735"/>
      <c r="H357" s="735"/>
      <c r="I357" s="735"/>
      <c r="J357" s="735"/>
      <c r="K357" s="735"/>
      <c r="L357" s="735"/>
      <c r="M357" s="724"/>
    </row>
    <row r="358" spans="2:13" ht="12.75" customHeight="1" x14ac:dyDescent="0.2">
      <c r="B358" s="725"/>
      <c r="C358" s="726"/>
      <c r="D358" s="726"/>
      <c r="E358" s="726"/>
      <c r="F358" s="726"/>
      <c r="G358" s="726"/>
      <c r="H358" s="726"/>
      <c r="I358" s="726"/>
      <c r="J358" s="726"/>
      <c r="K358" s="726"/>
      <c r="L358" s="726"/>
      <c r="M358" s="727"/>
    </row>
    <row r="360" spans="2:13" s="3" customFormat="1" ht="12.75" customHeight="1" x14ac:dyDescent="0.2">
      <c r="B360" s="140" t="s">
        <v>165</v>
      </c>
      <c r="C360" s="141" t="str">
        <f>'2. Grunddata'!C$7</f>
        <v>Hitta den oförklariga faktorn i matrix</v>
      </c>
      <c r="D360" s="64"/>
      <c r="E360" s="64"/>
      <c r="F360" s="64"/>
      <c r="G360" s="64"/>
      <c r="H360" s="64"/>
      <c r="I360" s="64"/>
      <c r="J360" s="64"/>
      <c r="K360" s="64"/>
      <c r="L360" s="64"/>
      <c r="M360" s="64"/>
    </row>
    <row r="361" spans="2:13" s="3" customFormat="1" ht="12.75" x14ac:dyDescent="0.2">
      <c r="B361" s="140" t="s">
        <v>122</v>
      </c>
      <c r="C361" s="141" t="str">
        <f>IF('2. Grunddata'!$C$6="ANSÖKAN","ANSÖKAN",(IF('2. Grunddata'!$C$6="KONTRAKT","KONTRAKT","")))</f>
        <v>ANSÖKAN</v>
      </c>
      <c r="D361" s="64"/>
      <c r="E361" s="64"/>
      <c r="F361" s="64"/>
      <c r="G361" s="64"/>
      <c r="H361" s="64"/>
      <c r="I361" s="64"/>
      <c r="J361" s="64"/>
      <c r="K361" s="64"/>
      <c r="L361" s="64"/>
      <c r="M361" s="64"/>
    </row>
    <row r="362" spans="2:13" s="3" customFormat="1" ht="12.75" x14ac:dyDescent="0.2">
      <c r="B362" s="62" t="s">
        <v>254</v>
      </c>
      <c r="C362" s="141" t="str">
        <f>'2. Grunddata'!C$8</f>
        <v>Stina</v>
      </c>
      <c r="D362" s="64"/>
      <c r="E362" s="64"/>
      <c r="F362" s="64"/>
      <c r="I362" s="120"/>
      <c r="J362" s="120"/>
      <c r="K362" s="120"/>
      <c r="L362" s="120"/>
      <c r="M362" s="120"/>
    </row>
    <row r="363" spans="2:13" s="3" customFormat="1" ht="12.75" x14ac:dyDescent="0.2">
      <c r="B363" s="140" t="s">
        <v>156</v>
      </c>
      <c r="C363" s="64" t="str">
        <f>'2. Grunddata'!C$17</f>
        <v>SEK</v>
      </c>
      <c r="D363" s="64"/>
      <c r="E363" s="64"/>
      <c r="F363" s="64"/>
      <c r="I363" s="120"/>
      <c r="J363" s="120"/>
      <c r="K363" s="120"/>
      <c r="L363" s="120"/>
      <c r="M363" s="120"/>
    </row>
    <row r="364" spans="2:13" s="3" customFormat="1" ht="12.75" x14ac:dyDescent="0.2">
      <c r="B364" s="140"/>
      <c r="C364" s="143" t="s">
        <v>137</v>
      </c>
      <c r="D364" s="64"/>
      <c r="E364" s="64"/>
      <c r="F364" s="64"/>
      <c r="I364" s="120"/>
      <c r="J364" s="120"/>
      <c r="K364" s="120"/>
      <c r="L364" s="499" t="s">
        <v>315</v>
      </c>
      <c r="M364" s="120"/>
    </row>
    <row r="365" spans="2:13" ht="12.75" customHeight="1" x14ac:dyDescent="0.2">
      <c r="L365" s="349" t="s">
        <v>316</v>
      </c>
    </row>
    <row r="366" spans="2:13" s="3" customFormat="1" ht="15" x14ac:dyDescent="0.25">
      <c r="B366" s="369" t="s">
        <v>38</v>
      </c>
      <c r="C366" s="369" t="str">
        <f>B21</f>
        <v>Stad och land LTV</v>
      </c>
      <c r="E366" s="64"/>
      <c r="G366" s="64"/>
      <c r="H366" s="64"/>
      <c r="I366" s="64"/>
      <c r="J366" s="64"/>
      <c r="K366" s="64"/>
      <c r="L366" s="625">
        <f>SUMIF('5. Lön'!$B$25:$B$151,$C366,'5. Lön'!AE$25:AE$151)</f>
        <v>0</v>
      </c>
      <c r="M366" s="383" t="s">
        <v>208</v>
      </c>
    </row>
    <row r="367" spans="2:13" s="3" customFormat="1" ht="6" customHeight="1" x14ac:dyDescent="0.2">
      <c r="B367" s="85"/>
      <c r="C367" s="64"/>
      <c r="D367" s="64"/>
      <c r="E367" s="64"/>
      <c r="F367" s="64"/>
      <c r="G367" s="64"/>
      <c r="H367" s="64"/>
      <c r="I367" s="64"/>
      <c r="J367" s="64"/>
      <c r="K367" s="64"/>
      <c r="L367" s="64"/>
      <c r="M367" s="64"/>
    </row>
    <row r="368" spans="2:13" s="3" customFormat="1" ht="12.75" x14ac:dyDescent="0.2">
      <c r="B368" s="309" t="str">
        <f>IF('2. Grunddata'!C$6="KONTRAKT","Kostnader täckta av finansiär","Kostnader förväntade att täckas av finansiär")</f>
        <v>Kostnader förväntade att täckas av finansiär</v>
      </c>
      <c r="C368" s="310">
        <f>'5. Lön'!G$23</f>
        <v>2022</v>
      </c>
      <c r="D368" s="310">
        <f>'5. Lön'!H$23</f>
        <v>2023</v>
      </c>
      <c r="E368" s="310">
        <f>'5. Lön'!I$23</f>
        <v>2024</v>
      </c>
      <c r="F368" s="310" t="str">
        <f>'5. Lön'!J$23</f>
        <v/>
      </c>
      <c r="G368" s="310" t="str">
        <f>'5. Lön'!K$23</f>
        <v/>
      </c>
      <c r="H368" s="310" t="str">
        <f>'5. Lön'!L$23</f>
        <v/>
      </c>
      <c r="I368" s="310" t="str">
        <f>'5. Lön'!M$23</f>
        <v/>
      </c>
      <c r="J368" s="310" t="str">
        <f>'5. Lön'!N$23</f>
        <v/>
      </c>
      <c r="K368" s="310" t="str">
        <f>'5. Lön'!O$23</f>
        <v/>
      </c>
      <c r="L368" s="310" t="str">
        <f>'5. Lön'!P$23</f>
        <v/>
      </c>
      <c r="M368" s="311" t="s">
        <v>2</v>
      </c>
    </row>
    <row r="369" spans="2:15" s="3" customFormat="1" ht="12.75" customHeight="1" x14ac:dyDescent="0.2">
      <c r="B369" s="312" t="s">
        <v>203</v>
      </c>
      <c r="C369" s="313">
        <f>IF('2. Grunddata'!$C$16&gt;0,SUMIF('5. Lön'!$B$25:$B$151,$C366,'5. Lön'!DM$25:DM$151),SUMIF('5. Lön'!$B$25:$B$151,$C366,'5. Lön'!AS$25:AS$151))</f>
        <v>0</v>
      </c>
      <c r="D369" s="313">
        <f>IF('2. Grunddata'!$C$16&gt;0,SUMIF('5. Lön'!$B$25:$B$151,$C366,'5. Lön'!DN$25:DN$151),SUMIF('5. Lön'!$B$25:$B$151,$C366,'5. Lön'!AT$25:AT$151))</f>
        <v>0</v>
      </c>
      <c r="E369" s="313">
        <f>IF('2. Grunddata'!$C$16&gt;0,SUMIF('5. Lön'!$B$25:$B$151,$C366,'5. Lön'!DO$25:DO$151),SUMIF('5. Lön'!$B$25:$B$151,$C366,'5. Lön'!AU$25:AU$151))</f>
        <v>0</v>
      </c>
      <c r="F369" s="313">
        <f>IF('2. Grunddata'!$C$16&gt;0,SUMIF('5. Lön'!$B$25:$B$151,$C366,'5. Lön'!DP$25:DP$151),SUMIF('5. Lön'!$B$25:$B$151,$C366,'5. Lön'!AV$25:AV$151))</f>
        <v>0</v>
      </c>
      <c r="G369" s="313">
        <f>IF('2. Grunddata'!$C$16&gt;0,SUMIF('5. Lön'!$B$25:$B$151,$C366,'5. Lön'!DQ$25:DQ$151),SUMIF('5. Lön'!$B$25:$B$151,$C366,'5. Lön'!AW$25:AW$151))</f>
        <v>0</v>
      </c>
      <c r="H369" s="313">
        <f>IF('2. Grunddata'!$C$16&gt;0,SUMIF('5. Lön'!$B$25:$B$151,$C366,'5. Lön'!DR$25:DR$151),SUMIF('5. Lön'!$B$25:$B$151,$C366,'5. Lön'!AX$25:AX$151))</f>
        <v>0</v>
      </c>
      <c r="I369" s="313">
        <f>IF('2. Grunddata'!$C$16&gt;0,SUMIF('5. Lön'!$B$25:$B$151,$C366,'5. Lön'!DS$25:DS$151),SUMIF('5. Lön'!$B$25:$B$151,$C366,'5. Lön'!AY$25:AY$151))</f>
        <v>0</v>
      </c>
      <c r="J369" s="313">
        <f>IF('2. Grunddata'!$C$16&gt;0,SUMIF('5. Lön'!$B$25:$B$151,$C366,'5. Lön'!DT$25:DT$151),SUMIF('5. Lön'!$B$25:$B$151,$C366,'5. Lön'!AZ$25:AZ$151))</f>
        <v>0</v>
      </c>
      <c r="K369" s="313">
        <f>IF('2. Grunddata'!$C$16&gt;0,SUMIF('5. Lön'!$B$25:$B$151,$C366,'5. Lön'!DU$25:DU$151),SUMIF('5. Lön'!$B$25:$B$151,$C366,'5. Lön'!BA$25:BA$151))</f>
        <v>0</v>
      </c>
      <c r="L369" s="313">
        <f>IF('2. Grunddata'!$C$16&gt;0,SUMIF('5. Lön'!$B$25:$B$151,$C366,'5. Lön'!DV$25:DV$151),SUMIF('5. Lön'!$B$25:$B$151,$C366,'5. Lön'!BB$25:BB$151))</f>
        <v>0</v>
      </c>
      <c r="M369" s="314">
        <f t="shared" ref="M369:M374" si="54">SUM(C369:L369)</f>
        <v>0</v>
      </c>
      <c r="O369" s="4"/>
    </row>
    <row r="370" spans="2:15" s="3" customFormat="1" ht="12.75" customHeight="1" x14ac:dyDescent="0.2">
      <c r="B370" s="158" t="s">
        <v>202</v>
      </c>
      <c r="C370" s="315">
        <f>SUMIF('6. Drift'!$B$18:$B$101,$C366,'6. Drift'!V$18:V$101)</f>
        <v>0</v>
      </c>
      <c r="D370" s="315">
        <f>SUMIF('6. Drift'!$B$18:$B$101,$C366,'6. Drift'!W$18:W$101)</f>
        <v>0</v>
      </c>
      <c r="E370" s="315">
        <f>SUMIF('6. Drift'!$B$18:$B$101,$C366,'6. Drift'!X$18:X$101)</f>
        <v>0</v>
      </c>
      <c r="F370" s="315">
        <f>SUMIF('6. Drift'!$B$18:$B$101,$C366,'6. Drift'!Y$18:Y$101)</f>
        <v>0</v>
      </c>
      <c r="G370" s="315">
        <f>SUMIF('6. Drift'!$B$18:$B$101,$C366,'6. Drift'!Z$18:Z$101)</f>
        <v>0</v>
      </c>
      <c r="H370" s="315">
        <f>SUMIF('6. Drift'!$B$18:$B$101,$C366,'6. Drift'!AA$18:AA$101)</f>
        <v>0</v>
      </c>
      <c r="I370" s="315">
        <f>SUMIF('6. Drift'!$B$18:$B$101,$C366,'6. Drift'!AB$18:AB$101)</f>
        <v>0</v>
      </c>
      <c r="J370" s="315">
        <f>SUMIF('6. Drift'!$B$18:$B$101,$C366,'6. Drift'!AC$18:AC$101)</f>
        <v>0</v>
      </c>
      <c r="K370" s="315">
        <f>SUMIF('6. Drift'!$B$18:$B$101,$C366,'6. Drift'!AD$18:AD$101)</f>
        <v>0</v>
      </c>
      <c r="L370" s="315">
        <f>SUMIF('6. Drift'!$B$18:$B$101,$C366,'6. Drift'!AE$18:AE$101)</f>
        <v>0</v>
      </c>
      <c r="M370" s="316">
        <f t="shared" si="54"/>
        <v>0</v>
      </c>
    </row>
    <row r="371" spans="2:15" s="3" customFormat="1" ht="12.75" x14ac:dyDescent="0.2">
      <c r="B371" s="317" t="s">
        <v>30</v>
      </c>
      <c r="C371" s="318">
        <f>SUMIF('7. Utrustning'!$B$17:$B$49,$C366,'7. Utrustning'!W$17:W$49)</f>
        <v>0</v>
      </c>
      <c r="D371" s="318">
        <f>SUMIF('7. Utrustning'!$B$17:$B$49,$C366,'7. Utrustning'!X$17:X$49)</f>
        <v>0</v>
      </c>
      <c r="E371" s="318">
        <f>SUMIF('7. Utrustning'!$B$17:$B$49,$C366,'7. Utrustning'!Y$17:Y$49)</f>
        <v>0</v>
      </c>
      <c r="F371" s="318">
        <f>SUMIF('7. Utrustning'!$B$17:$B$49,$C366,'7. Utrustning'!Z$17:Z$49)</f>
        <v>0</v>
      </c>
      <c r="G371" s="318">
        <f>SUMIF('7. Utrustning'!$B$17:$B$49,$C366,'7. Utrustning'!AA$17:AA$49)</f>
        <v>0</v>
      </c>
      <c r="H371" s="318">
        <f>SUMIF('7. Utrustning'!$B$17:$B$49,$C366,'7. Utrustning'!AB$17:AB$49)</f>
        <v>0</v>
      </c>
      <c r="I371" s="318">
        <f>SUMIF('7. Utrustning'!$B$17:$B$49,$C366,'7. Utrustning'!AC$17:AC$49)</f>
        <v>0</v>
      </c>
      <c r="J371" s="318">
        <f>SUMIF('7. Utrustning'!$B$17:$B$49,$C366,'7. Utrustning'!AD$17:AD$49)</f>
        <v>0</v>
      </c>
      <c r="K371" s="318">
        <f>SUMIF('7. Utrustning'!$B$17:$B$49,$C366,'7. Utrustning'!AE$17:AE$49)</f>
        <v>0</v>
      </c>
      <c r="L371" s="318">
        <f>SUMIF('7. Utrustning'!$B$17:$B$49,$C366,'7. Utrustning'!AF$17:AF$49)</f>
        <v>0</v>
      </c>
      <c r="M371" s="319">
        <f t="shared" si="54"/>
        <v>0</v>
      </c>
    </row>
    <row r="372" spans="2:15" s="3" customFormat="1" ht="12.75" x14ac:dyDescent="0.2">
      <c r="B372" s="320" t="str">
        <f>IF('2. Grunddata'!C$13="NEJ","Lokal accepterad som direkt kostnad av finansiär","Lokal")</f>
        <v>Lokal accepterad som direkt kostnad av finansiär</v>
      </c>
      <c r="C372" s="315">
        <f>IF('2. Grunddata'!$C$13="NEJ",SUMIF('8. Lokal'!$B$18:$B$50,$C366,'8. Lokal'!T$18:T$50),SUMIF('5. Lön'!$B$25:$B$151,$C366,'5. Lön'!CO$25:CO$151)+SUMIF('6. Drift'!$B$18:$B$101,$C366,'6. Drift'!BR$18:BR$101)+SUMIF('8. Lokal'!$B$18:$B$50,$C366,'8. Lokal'!T$18:T$50))</f>
        <v>0</v>
      </c>
      <c r="D372" s="315">
        <f>IF('2. Grunddata'!$C$13="NEJ",SUMIF('8. Lokal'!$B$18:$B$50,$C366,'8. Lokal'!U$18:U$50),SUMIF('5. Lön'!$B$25:$B$151,$C366,'5. Lön'!CP$25:CP$151)+SUMIF('6. Drift'!$B$18:$B$101,$C366,'6. Drift'!BS$18:BS$101)+SUMIF('8. Lokal'!$B$18:$B$50,$C366,'8. Lokal'!U$18:U$50))</f>
        <v>0</v>
      </c>
      <c r="E372" s="315">
        <f>IF('2. Grunddata'!$C$13="NEJ",SUMIF('8. Lokal'!$B$18:$B$50,$C366,'8. Lokal'!V$18:V$50),SUMIF('5. Lön'!$B$25:$B$151,$C366,'5. Lön'!CQ$25:CQ$151)+SUMIF('6. Drift'!$B$18:$B$101,$C366,'6. Drift'!BT$18:BT$101)+SUMIF('8. Lokal'!$B$18:$B$50,$C366,'8. Lokal'!V$18:V$50))</f>
        <v>0</v>
      </c>
      <c r="F372" s="315">
        <f>IF('2. Grunddata'!$C$13="NEJ",SUMIF('8. Lokal'!$B$18:$B$50,$C366,'8. Lokal'!W$18:W$50),SUMIF('5. Lön'!$B$25:$B$151,$C366,'5. Lön'!CR$25:CR$151)+SUMIF('6. Drift'!$B$18:$B$101,$C366,'6. Drift'!BU$18:BU$101)+SUMIF('8. Lokal'!$B$18:$B$50,$C366,'8. Lokal'!W$18:W$50))</f>
        <v>0</v>
      </c>
      <c r="G372" s="315">
        <f>IF('2. Grunddata'!$C$13="NEJ",SUMIF('8. Lokal'!$B$18:$B$50,$C366,'8. Lokal'!X$18:X$50),SUMIF('5. Lön'!$B$25:$B$151,$C366,'5. Lön'!CS$25:CS$151)+SUMIF('6. Drift'!$B$18:$B$101,$C366,'6. Drift'!BV$18:BV$101)+SUMIF('8. Lokal'!$B$18:$B$50,$C366,'8. Lokal'!X$18:X$50))</f>
        <v>0</v>
      </c>
      <c r="H372" s="315">
        <f>IF('2. Grunddata'!$C$13="NEJ",SUMIF('8. Lokal'!$B$18:$B$50,$C366,'8. Lokal'!Y$18:Y$50),SUMIF('5. Lön'!$B$25:$B$151,$C366,'5. Lön'!CT$25:CT$151)+SUMIF('6. Drift'!$B$18:$B$101,$C366,'6. Drift'!BW$18:BW$101)+SUMIF('8. Lokal'!$B$18:$B$50,$C366,'8. Lokal'!Y$18:Y$50))</f>
        <v>0</v>
      </c>
      <c r="I372" s="315">
        <f>IF('2. Grunddata'!$C$13="NEJ",SUMIF('8. Lokal'!$B$18:$B$50,$C366,'8. Lokal'!Z$18:Z$50),SUMIF('5. Lön'!$B$25:$B$151,$C366,'5. Lön'!CU$25:CU$151)+SUMIF('6. Drift'!$B$18:$B$101,$C366,'6. Drift'!BX$18:BX$101)+SUMIF('8. Lokal'!$B$18:$B$50,$C366,'8. Lokal'!Z$18:Z$50))</f>
        <v>0</v>
      </c>
      <c r="J372" s="315">
        <f>IF('2. Grunddata'!$C$13="NEJ",SUMIF('8. Lokal'!$B$18:$B$50,$C366,'8. Lokal'!AA$18:AA$50),SUMIF('5. Lön'!$B$25:$B$151,$C366,'5. Lön'!CV$25:CV$151)+SUMIF('6. Drift'!$B$18:$B$101,$C366,'6. Drift'!BY$18:BY$101)+SUMIF('8. Lokal'!$B$18:$B$50,$C366,'8. Lokal'!AA$18:AA$50))</f>
        <v>0</v>
      </c>
      <c r="K372" s="315">
        <f>IF('2. Grunddata'!$C$13="NEJ",SUMIF('8. Lokal'!$B$18:$B$50,$C366,'8. Lokal'!AB$18:AB$50),SUMIF('5. Lön'!$B$25:$B$151,$C366,'5. Lön'!CW$25:CW$151)+SUMIF('6. Drift'!$B$18:$B$101,$C366,'6. Drift'!BZ$18:BZ$101)+SUMIF('8. Lokal'!$B$18:$B$50,$C366,'8. Lokal'!AB$18:AB$50))</f>
        <v>0</v>
      </c>
      <c r="L372" s="315">
        <f>IF('2. Grunddata'!$C$13="NEJ",SUMIF('8. Lokal'!$B$18:$B$50,$C366,'8. Lokal'!AC$18:AC$50),SUMIF('5. Lön'!$B$25:$B$151,$C366,'5. Lön'!CX$25:CX$151)+SUMIF('6. Drift'!$B$18:$B$101,$C366,'6. Drift'!CA$18:CA$101)+SUMIF('8. Lokal'!$B$18:$B$50,$C366,'8. Lokal'!AC$18:AC$50))</f>
        <v>0</v>
      </c>
      <c r="M372" s="316">
        <f t="shared" si="54"/>
        <v>0</v>
      </c>
    </row>
    <row r="373" spans="2:15" s="3" customFormat="1" ht="12.75" x14ac:dyDescent="0.2">
      <c r="B373" s="321" t="str">
        <f>IF('2. Grunddata'!C$13="NEJ","Indirekt och lokalpåslag accepterade som OH av finansiär","Indirekta")</f>
        <v>Indirekt och lokalpåslag accepterade som OH av finansiär</v>
      </c>
      <c r="C373" s="293">
        <f>IF('2. Grunddata'!$C$13="NEJ",SUMIF('5. Lön'!$B$25:$B$151,$C366,'5. Lön'!DY$25:DY$151)+SUMIF('6. Drift'!$B$18:$B$101,$C366,'6. Drift'!CP$18:CP$101)+SUMIF('7. Utrustning'!$B$17:$B$49,$C366,'7. Utrustning'!AU$17:AU$49)+SUMIF('8. Lokal'!$B$18:$B$50,$C366,'8. Lokal'!AR$18:AR$50),SUMIF('5. Lön'!$B$25:$B$151,$C366,'5. Lön'!BQ$25:BQ$151)+SUMIF('6. Drift'!$B$18:$B$101,$C366,'6. Drift'!AT$18:AT$101))</f>
        <v>0</v>
      </c>
      <c r="D373" s="293">
        <f>IF('2. Grunddata'!$C$13="NEJ",SUMIF('5. Lön'!$B$25:$B$151,$C366,'5. Lön'!DZ$25:DZ$151)+SUMIF('6. Drift'!$B$18:$B$101,$C366,'6. Drift'!CQ$18:CQ$101)+SUMIF('7. Utrustning'!$B$17:$B$49,$C366,'7. Utrustning'!AV$17:AV$49)+SUMIF('8. Lokal'!$B$18:$B$50,$C366,'8. Lokal'!AS$18:AS$50),SUMIF('5. Lön'!$B$25:$B$151,$C366,'5. Lön'!BR$25:BR$151)+SUMIF('6. Drift'!$B$18:$B$101,$C366,'6. Drift'!AU$18:AU$101))</f>
        <v>0</v>
      </c>
      <c r="E373" s="293">
        <f>IF('2. Grunddata'!$C$13="NEJ",SUMIF('5. Lön'!$B$25:$B$151,$C366,'5. Lön'!EA$25:EA$151)+SUMIF('6. Drift'!$B$18:$B$101,$C366,'6. Drift'!CR$18:CR$101)+SUMIF('7. Utrustning'!$B$17:$B$49,$C366,'7. Utrustning'!AW$17:AW$49)+SUMIF('8. Lokal'!$B$18:$B$50,$C366,'8. Lokal'!AT$18:AT$50),SUMIF('5. Lön'!$B$25:$B$151,$C366,'5. Lön'!BS$25:BS$151)+SUMIF('6. Drift'!$B$18:$B$101,$C366,'6. Drift'!AV$18:AV$101))</f>
        <v>0</v>
      </c>
      <c r="F373" s="293">
        <f>IF('2. Grunddata'!$C$13="NEJ",SUMIF('5. Lön'!$B$25:$B$151,$C366,'5. Lön'!EB$25:EB$151)+SUMIF('6. Drift'!$B$18:$B$101,$C366,'6. Drift'!CS$18:CS$101)+SUMIF('7. Utrustning'!$B$17:$B$49,$C366,'7. Utrustning'!AX$17:AX$49)+SUMIF('8. Lokal'!$B$18:$B$50,$C366,'8. Lokal'!AU$18:AU$50),SUMIF('5. Lön'!$B$25:$B$151,$C366,'5. Lön'!BT$25:BT$151)+SUMIF('6. Drift'!$B$18:$B$101,$C366,'6. Drift'!AW$18:AW$101))</f>
        <v>0</v>
      </c>
      <c r="G373" s="293">
        <f>IF('2. Grunddata'!$C$13="NEJ",SUMIF('5. Lön'!$B$25:$B$151,$C366,'5. Lön'!EC$25:EC$151)+SUMIF('6. Drift'!$B$18:$B$101,$C366,'6. Drift'!CT$18:CT$101)+SUMIF('7. Utrustning'!$B$17:$B$49,$C366,'7. Utrustning'!AY$17:AY$49)+SUMIF('8. Lokal'!$B$18:$B$50,$C366,'8. Lokal'!AV$18:AV$50),SUMIF('5. Lön'!$B$25:$B$151,$C366,'5. Lön'!BU$25:BU$151)+SUMIF('6. Drift'!$B$18:$B$101,$C366,'6. Drift'!AX$18:AX$101))</f>
        <v>0</v>
      </c>
      <c r="H373" s="293">
        <f>IF('2. Grunddata'!$C$13="NEJ",SUMIF('5. Lön'!$B$25:$B$151,$C366,'5. Lön'!ED$25:ED$151)+SUMIF('6. Drift'!$B$18:$B$101,$C366,'6. Drift'!CU$18:CU$101)+SUMIF('7. Utrustning'!$B$17:$B$49,$C366,'7. Utrustning'!AZ$17:AZ$49)+SUMIF('8. Lokal'!$B$18:$B$50,$C366,'8. Lokal'!AW$18:AW$50),SUMIF('5. Lön'!$B$25:$B$151,$C366,'5. Lön'!BV$25:BV$151)+SUMIF('6. Drift'!$B$18:$B$101,$C366,'6. Drift'!AY$18:AY$101))</f>
        <v>0</v>
      </c>
      <c r="I373" s="293">
        <f>IF('2. Grunddata'!$C$13="NEJ",SUMIF('5. Lön'!$B$25:$B$151,$C366,'5. Lön'!EE$25:EE$151)+SUMIF('6. Drift'!$B$18:$B$101,$C366,'6. Drift'!CV$18:CV$101)+SUMIF('7. Utrustning'!$B$17:$B$49,$C366,'7. Utrustning'!BA$17:BA$49)+SUMIF('8. Lokal'!$B$18:$B$50,$C366,'8. Lokal'!AX$18:AX$50),SUMIF('5. Lön'!$B$25:$B$151,$C366,'5. Lön'!BW$25:BW$151)+SUMIF('6. Drift'!$B$18:$B$101,$C366,'6. Drift'!AZ$18:AZ$101))</f>
        <v>0</v>
      </c>
      <c r="J373" s="293">
        <f>IF('2. Grunddata'!$C$13="NEJ",SUMIF('5. Lön'!$B$25:$B$151,$C366,'5. Lön'!EF$25:EF$151)+SUMIF('6. Drift'!$B$18:$B$101,$C366,'6. Drift'!CW$18:CW$101)+SUMIF('7. Utrustning'!$B$17:$B$49,$C366,'7. Utrustning'!BB$17:BB$49)+SUMIF('8. Lokal'!$B$18:$B$50,$C366,'8. Lokal'!AY$18:AY$50),SUMIF('5. Lön'!$B$25:$B$151,$C366,'5. Lön'!BX$25:BX$151)+SUMIF('6. Drift'!$B$18:$B$101,$C366,'6. Drift'!BA$18:BA$101))</f>
        <v>0</v>
      </c>
      <c r="K373" s="293">
        <f>IF('2. Grunddata'!$C$13="NEJ",SUMIF('5. Lön'!$B$25:$B$151,$C366,'5. Lön'!EG$25:EG$151)+SUMIF('6. Drift'!$B$18:$B$101,$C366,'6. Drift'!CX$18:CX$101)+SUMIF('7. Utrustning'!$B$17:$B$49,$C366,'7. Utrustning'!BC$17:BC$49)+SUMIF('8. Lokal'!$B$18:$B$50,$C366,'8. Lokal'!AZ$18:AZ$50),SUMIF('5. Lön'!$B$25:$B$151,$C366,'5. Lön'!BY$25:BY$151)+SUMIF('6. Drift'!$B$18:$B$101,$C366,'6. Drift'!BB$18:BB$101))</f>
        <v>0</v>
      </c>
      <c r="L373" s="293">
        <f>IF('2. Grunddata'!$C$13="NEJ",SUMIF('5. Lön'!$B$25:$B$151,$C366,'5. Lön'!EH$25:EH$151)+SUMIF('6. Drift'!$B$18:$B$101,$C366,'6. Drift'!CY$18:CY$101)+SUMIF('7. Utrustning'!$B$17:$B$49,$C366,'7. Utrustning'!BD$17:BD$49)+SUMIF('8. Lokal'!$B$18:$B$50,$C366,'8. Lokal'!BA$18:BA$50),SUMIF('5. Lön'!$B$25:$B$151,$C366,'5. Lön'!BZ$25:BZ$151)+SUMIF('6. Drift'!$B$18:$B$101,$C366,'6. Drift'!BC$18:BC$101))</f>
        <v>0</v>
      </c>
      <c r="M373" s="322">
        <f t="shared" si="54"/>
        <v>0</v>
      </c>
    </row>
    <row r="374" spans="2:15" s="3" customFormat="1" ht="12.75" x14ac:dyDescent="0.2">
      <c r="B374" s="323" t="str">
        <f>IF('2. Grunddata'!C$6="KONTRAKT","Total kostnad i kontrakt med finansiär ","Total kostnad i ansökan till finansiär ")</f>
        <v xml:space="preserve">Total kostnad i ansökan till finansiär </v>
      </c>
      <c r="C374" s="237">
        <f>SUM(C369:C373)</f>
        <v>0</v>
      </c>
      <c r="D374" s="237">
        <f t="shared" ref="D374:L374" si="55">SUM(D369:D373)</f>
        <v>0</v>
      </c>
      <c r="E374" s="237">
        <f t="shared" si="55"/>
        <v>0</v>
      </c>
      <c r="F374" s="237">
        <f t="shared" si="55"/>
        <v>0</v>
      </c>
      <c r="G374" s="237">
        <f t="shared" si="55"/>
        <v>0</v>
      </c>
      <c r="H374" s="237">
        <f t="shared" si="55"/>
        <v>0</v>
      </c>
      <c r="I374" s="237">
        <f t="shared" si="55"/>
        <v>0</v>
      </c>
      <c r="J374" s="237">
        <f t="shared" si="55"/>
        <v>0</v>
      </c>
      <c r="K374" s="237">
        <f t="shared" si="55"/>
        <v>0</v>
      </c>
      <c r="L374" s="237">
        <f t="shared" si="55"/>
        <v>0</v>
      </c>
      <c r="M374" s="324">
        <f t="shared" si="54"/>
        <v>0</v>
      </c>
    </row>
    <row r="375" spans="2:15" s="3" customFormat="1" ht="6" customHeight="1" x14ac:dyDescent="0.2">
      <c r="B375" s="325"/>
      <c r="C375" s="326"/>
      <c r="D375" s="326"/>
      <c r="E375" s="326"/>
      <c r="F375" s="326"/>
      <c r="G375" s="326"/>
      <c r="H375" s="326"/>
      <c r="I375" s="326"/>
      <c r="J375" s="326"/>
      <c r="K375" s="326"/>
      <c r="L375" s="326"/>
      <c r="M375" s="327"/>
    </row>
    <row r="376" spans="2:15" s="3" customFormat="1" ht="12.75" x14ac:dyDescent="0.2">
      <c r="B376" s="328" t="str">
        <f>IF('2. Grunddata'!C$6="KONTRAKT","Kostnader att medfinansiera","Kostnader förväntade att medfinansiera")</f>
        <v>Kostnader förväntade att medfinansiera</v>
      </c>
      <c r="C376" s="168"/>
      <c r="D376" s="168"/>
      <c r="E376" s="168"/>
      <c r="F376" s="168"/>
      <c r="G376" s="168"/>
      <c r="H376" s="168"/>
      <c r="I376" s="168"/>
      <c r="J376" s="168"/>
      <c r="K376" s="168"/>
      <c r="L376" s="168"/>
      <c r="M376" s="329"/>
    </row>
    <row r="377" spans="2:15" s="3" customFormat="1" ht="12.75" x14ac:dyDescent="0.2">
      <c r="B377" s="371" t="str">
        <f>IF('2. Grunddata'!C$13="NEJ","Indirekt och lokalpåslag inte accepterade som OH av finansiär","")</f>
        <v>Indirekt och lokalpåslag inte accepterade som OH av finansiär</v>
      </c>
      <c r="C377" s="330">
        <f>IF('2. Grunddata'!$C$13="NEJ",(SUMIF('5. Lön'!$B$25:$B$151,$C366,'5. Lön'!BQ$25:BQ$151)+SUMIF('5. Lön'!$B$25:$B$151,$C366,'5. Lön'!CO$25:CO$151)+SUMIF('6. Drift'!$B$18:$B$101,$C366,'6. Drift'!AT$18:AT$101)+SUMIF('6. Drift'!$B$18:$B$101,$C366,'6. Drift'!BR$18:BR$101))-(SUMIF('5. Lön'!$B$25:$B$151,$C366,'5. Lön'!DY$25:DY$151)+SUMIF('6. Drift'!$B$18:$B$101,$C366,'6. Drift'!CP$18:CP$101)+SUMIF('7. Utrustning'!$B$17:$B$49,$C366,'7. Utrustning'!AU$17:AU$49)+SUMIF('8. Lokal'!$B$18:$B$50,$C366,'8. Lokal'!AR$18:AR$50)),0)</f>
        <v>0</v>
      </c>
      <c r="D377" s="330">
        <f>IF('2. Grunddata'!$C$13="NEJ",(SUMIF('5. Lön'!$B$25:$B$151,$C366,'5. Lön'!BR$25:BR$151)+SUMIF('5. Lön'!$B$25:$B$151,$C366,'5. Lön'!CP$25:CP$151)+SUMIF('6. Drift'!$B$18:$B$101,$C366,'6. Drift'!AU$18:AU$101)+SUMIF('6. Drift'!$B$18:$B$101,$C366,'6. Drift'!BS$18:BS$101))-(SUMIF('5. Lön'!$B$25:$B$151,$C366,'5. Lön'!DZ$25:DZ$151)+SUMIF('6. Drift'!$B$18:$B$101,$C366,'6. Drift'!CQ$18:CQ$101)+SUMIF('7. Utrustning'!$B$17:$B$49,$C366,'7. Utrustning'!AV$17:AV$49)+SUMIF('8. Lokal'!$B$18:$B$50,$C366,'8. Lokal'!AS$18:AS$50)),0)</f>
        <v>0</v>
      </c>
      <c r="E377" s="330">
        <f>IF('2. Grunddata'!$C$13="NEJ",(SUMIF('5. Lön'!$B$25:$B$151,$C366,'5. Lön'!BS$25:BS$151)+SUMIF('5. Lön'!$B$25:$B$151,$C366,'5. Lön'!CQ$25:CQ$151)+SUMIF('6. Drift'!$B$18:$B$101,$C366,'6. Drift'!AV$18:AV$101)+SUMIF('6. Drift'!$B$18:$B$101,$C366,'6. Drift'!BT$18:BT$101))-(SUMIF('5. Lön'!$B$25:$B$151,$C366,'5. Lön'!EA$25:EA$151)+SUMIF('6. Drift'!$B$18:$B$101,$C366,'6. Drift'!CR$18:CR$101)+SUMIF('7. Utrustning'!$B$17:$B$49,$C366,'7. Utrustning'!AW$17:AW$49)+SUMIF('8. Lokal'!$B$18:$B$50,$C366,'8. Lokal'!AT$18:AT$50)),0)</f>
        <v>0</v>
      </c>
      <c r="F377" s="330">
        <f>IF('2. Grunddata'!$C$13="NEJ",(SUMIF('5. Lön'!$B$25:$B$151,$C366,'5. Lön'!BT$25:BT$151)+SUMIF('5. Lön'!$B$25:$B$151,$C366,'5. Lön'!CR$25:CR$151)+SUMIF('6. Drift'!$B$18:$B$101,$C366,'6. Drift'!AW$18:AW$101)+SUMIF('6. Drift'!$B$18:$B$101,$C366,'6. Drift'!BU$18:BU$101))-(SUMIF('5. Lön'!$B$25:$B$151,$C366,'5. Lön'!EB$25:EB$151)+SUMIF('6. Drift'!$B$18:$B$101,$C366,'6. Drift'!CS$18:CS$101)+SUMIF('7. Utrustning'!$B$17:$B$49,$C366,'7. Utrustning'!AX$17:AX$49)+SUMIF('8. Lokal'!$B$18:$B$50,$C366,'8. Lokal'!AU$18:AU$50)),0)</f>
        <v>0</v>
      </c>
      <c r="G377" s="330">
        <f>IF('2. Grunddata'!$C$13="NEJ",(SUMIF('5. Lön'!$B$25:$B$151,$C366,'5. Lön'!BU$25:BU$151)+SUMIF('5. Lön'!$B$25:$B$151,$C366,'5. Lön'!CS$25:CS$151)+SUMIF('6. Drift'!$B$18:$B$101,$C366,'6. Drift'!AX$18:AX$101)+SUMIF('6. Drift'!$B$18:$B$101,$C366,'6. Drift'!BV$18:BV$101))-(SUMIF('5. Lön'!$B$25:$B$151,$C366,'5. Lön'!EC$25:EC$151)+SUMIF('6. Drift'!$B$18:$B$101,$C366,'6. Drift'!CT$18:CT$101)+SUMIF('7. Utrustning'!$B$17:$B$49,$C366,'7. Utrustning'!AY$17:AY$49)+SUMIF('8. Lokal'!$B$18:$B$50,$C366,'8. Lokal'!AV$18:AV$50)),0)</f>
        <v>0</v>
      </c>
      <c r="H377" s="330">
        <f>IF('2. Grunddata'!$C$13="NEJ",(SUMIF('5. Lön'!$B$25:$B$151,$C366,'5. Lön'!BV$25:BV$151)+SUMIF('5. Lön'!$B$25:$B$151,$C366,'5. Lön'!CT$25:CT$151)+SUMIF('6. Drift'!$B$18:$B$101,$C366,'6. Drift'!AY$18:AY$101)+SUMIF('6. Drift'!$B$18:$B$101,$C366,'6. Drift'!BW$18:BW$101))-(SUMIF('5. Lön'!$B$25:$B$151,$C366,'5. Lön'!ED$25:ED$151)+SUMIF('6. Drift'!$B$18:$B$101,$C366,'6. Drift'!CU$18:CU$101)+SUMIF('7. Utrustning'!$B$17:$B$49,$C366,'7. Utrustning'!AZ$17:AZ$49)+SUMIF('8. Lokal'!$B$18:$B$50,$C366,'8. Lokal'!AW$18:AW$50)),0)</f>
        <v>0</v>
      </c>
      <c r="I377" s="330">
        <f>IF('2. Grunddata'!$C$13="NEJ",(SUMIF('5. Lön'!$B$25:$B$151,$C366,'5. Lön'!BW$25:BW$151)+SUMIF('5. Lön'!$B$25:$B$151,$C366,'5. Lön'!CU$25:CU$151)+SUMIF('6. Drift'!$B$18:$B$101,$C366,'6. Drift'!AZ$18:AZ$101)+SUMIF('6. Drift'!$B$18:$B$101,$C366,'6. Drift'!BX$18:BX$101))-(SUMIF('5. Lön'!$B$25:$B$151,$C366,'5. Lön'!EE$25:EE$151)+SUMIF('6. Drift'!$B$18:$B$101,$C366,'6. Drift'!CV$18:CV$101)+SUMIF('7. Utrustning'!$B$17:$B$49,$C366,'7. Utrustning'!BA$17:BA$49)+SUMIF('8. Lokal'!$B$18:$B$50,$C366,'8. Lokal'!AX$18:AX$50)),0)</f>
        <v>0</v>
      </c>
      <c r="J377" s="330">
        <f>IF('2. Grunddata'!$C$13="NEJ",(SUMIF('5. Lön'!$B$25:$B$151,$C366,'5. Lön'!BX$25:BX$151)+SUMIF('5. Lön'!$B$25:$B$151,$C366,'5. Lön'!CV$25:CV$151)+SUMIF('6. Drift'!$B$18:$B$101,$C366,'6. Drift'!BA$18:BA$101)+SUMIF('6. Drift'!$B$18:$B$101,$C366,'6. Drift'!BY$18:BY$101))-(SUMIF('5. Lön'!$B$25:$B$151,$C366,'5. Lön'!EF$25:EF$151)+SUMIF('6. Drift'!$B$18:$B$101,$C366,'6. Drift'!CW$18:CW$101)+SUMIF('7. Utrustning'!$B$17:$B$49,$C366,'7. Utrustning'!BB$17:BB$49)+SUMIF('8. Lokal'!$B$18:$B$50,$C366,'8. Lokal'!AY$18:AY$50)),0)</f>
        <v>0</v>
      </c>
      <c r="K377" s="330">
        <f>IF('2. Grunddata'!$C$13="NEJ",(SUMIF('5. Lön'!$B$25:$B$151,$C366,'5. Lön'!BY$25:BY$151)+SUMIF('5. Lön'!$B$25:$B$151,$C366,'5. Lön'!CW$25:CW$151)+SUMIF('6. Drift'!$B$18:$B$101,$C366,'6. Drift'!BB$18:BB$101)+SUMIF('6. Drift'!$B$18:$B$101,$C366,'6. Drift'!BZ$18:BZ$101))-(SUMIF('5. Lön'!$B$25:$B$151,$C366,'5. Lön'!EG$25:EG$151)+SUMIF('6. Drift'!$B$18:$B$101,$C366,'6. Drift'!CX$18:CX$101)+SUMIF('7. Utrustning'!$B$17:$B$49,$C366,'7. Utrustning'!BC$17:BC$49)+SUMIF('8. Lokal'!$B$18:$B$50,$C366,'8. Lokal'!AZ$18:AZ$50)),0)</f>
        <v>0</v>
      </c>
      <c r="L377" s="330">
        <f>IF('2. Grunddata'!$C$13="NEJ",(SUMIF('5. Lön'!$B$25:$B$151,$C366,'5. Lön'!BZ$25:BZ$151)+SUMIF('5. Lön'!$B$25:$B$151,$C366,'5. Lön'!CX$25:CX$151)+SUMIF('6. Drift'!$B$18:$B$101,$C366,'6. Drift'!BC$18:BC$101)+SUMIF('6. Drift'!$B$18:$B$101,$C366,'6. Drift'!CA$18:CA$101))-(SUMIF('5. Lön'!$B$25:$B$151,$C366,'5. Lön'!EH$25:EH$151)+SUMIF('6. Drift'!$B$18:$B$101,$C366,'6. Drift'!CY$18:CY$101)+SUMIF('7. Utrustning'!$B$17:$B$49,$C366,'7. Utrustning'!BD$17:BD$49)+SUMIF('8. Lokal'!$B$18:$B$50,$C366,'8. Lokal'!BA$18:BA$50)),0)</f>
        <v>0</v>
      </c>
      <c r="M377" s="314">
        <f t="shared" ref="M377:M383" si="56">SUM(C377:L377)</f>
        <v>0</v>
      </c>
    </row>
    <row r="378" spans="2:15" s="3" customFormat="1" ht="12.75" customHeight="1" x14ac:dyDescent="0.2">
      <c r="B378" s="331" t="str">
        <f>IF('2. Grunddata'!C$16&gt;0,"LKP som inte accepteras av finansiär","")</f>
        <v/>
      </c>
      <c r="C378" s="332">
        <f>IF('2. Grunddata'!$C$16&gt;0,SUMIF('5. Lön'!$B$25:$B$151,$C366,'5. Lön'!AS$25:AS$151)-SUMIF('5. Lön'!$B$25:$B$151,$C366,'5. Lön'!DM$25:DM$151),0)</f>
        <v>0</v>
      </c>
      <c r="D378" s="332">
        <f>IF('2. Grunddata'!$C$16&gt;0,SUMIF('5. Lön'!$B$25:$B$151,$C366,'5. Lön'!AT$25:AT$151)-SUMIF('5. Lön'!$B$25:$B$151,$C366,'5. Lön'!DN$25:DN$151),0)</f>
        <v>0</v>
      </c>
      <c r="E378" s="332">
        <f>IF('2. Grunddata'!$C$16&gt;0,SUMIF('5. Lön'!$B$25:$B$151,$C366,'5. Lön'!AU$25:AU$151)-SUMIF('5. Lön'!$B$25:$B$151,$C366,'5. Lön'!DO$25:DO$151),0)</f>
        <v>0</v>
      </c>
      <c r="F378" s="332">
        <f>IF('2. Grunddata'!$C$16&gt;0,SUMIF('5. Lön'!$B$25:$B$151,$C366,'5. Lön'!AV$25:AV$151)-SUMIF('5. Lön'!$B$25:$B$151,$C366,'5. Lön'!DP$25:DP$151),0)</f>
        <v>0</v>
      </c>
      <c r="G378" s="332">
        <f>IF('2. Grunddata'!$C$16&gt;0,SUMIF('5. Lön'!$B$25:$B$151,$C366,'5. Lön'!AW$25:AW$151)-SUMIF('5. Lön'!$B$25:$B$151,$C366,'5. Lön'!DQ$25:DQ$151),0)</f>
        <v>0</v>
      </c>
      <c r="H378" s="332">
        <f>IF('2. Grunddata'!$C$16&gt;0,SUMIF('5. Lön'!$B$25:$B$151,$C366,'5. Lön'!AX$25:AX$151)-SUMIF('5. Lön'!$B$25:$B$151,$C366,'5. Lön'!DR$25:DR$151),0)</f>
        <v>0</v>
      </c>
      <c r="I378" s="332">
        <f>IF('2. Grunddata'!$C$16&gt;0,SUMIF('5. Lön'!$B$25:$B$151,$C366,'5. Lön'!AY$25:AY$151)-SUMIF('5. Lön'!$B$25:$B$151,$C366,'5. Lön'!DS$25:DS$151),0)</f>
        <v>0</v>
      </c>
      <c r="J378" s="332">
        <f>IF('2. Grunddata'!$C$16&gt;0,SUMIF('5. Lön'!$B$25:$B$151,$C366,'5. Lön'!AZ$25:AZ$151)-SUMIF('5. Lön'!$B$25:$B$151,$C366,'5. Lön'!DT$25:DT$151),0)</f>
        <v>0</v>
      </c>
      <c r="K378" s="332">
        <f>IF('2. Grunddata'!$C$16&gt;0,SUMIF('5. Lön'!$B$25:$B$151,$C366,'5. Lön'!BA$25:BA$151)-SUMIF('5. Lön'!$B$25:$B$151,$C366,'5. Lön'!DU$25:DU$151),0)</f>
        <v>0</v>
      </c>
      <c r="L378" s="332">
        <f>IF('2. Grunddata'!$C$16&gt;0,SUMIF('5. Lön'!$B$25:$B$151,$C366,'5. Lön'!BB$25:BB$151)-SUMIF('5. Lön'!$B$25:$B$151,$C366,'5. Lön'!DV$25:DV$151),0)</f>
        <v>0</v>
      </c>
      <c r="M378" s="316">
        <f t="shared" si="56"/>
        <v>0</v>
      </c>
    </row>
    <row r="379" spans="2:15" s="3" customFormat="1" ht="12.75" customHeight="1" x14ac:dyDescent="0.2">
      <c r="B379" s="317" t="str">
        <f>IF('5. Lön'!BO$152&gt;0,"Lön inklusive LKP","")</f>
        <v>Lön inklusive LKP</v>
      </c>
      <c r="C379" s="333">
        <f>SUMIF('5. Lön'!$B$25:$B$151,$C366,'5. Lön'!BE$25:BE$151)</f>
        <v>0</v>
      </c>
      <c r="D379" s="333">
        <f>SUMIF('5. Lön'!$B$25:$B$151,$C366,'5. Lön'!BF$25:BF$151)</f>
        <v>0</v>
      </c>
      <c r="E379" s="333">
        <f>SUMIF('5. Lön'!$B$25:$B$151,$C366,'5. Lön'!BG$25:BG$151)</f>
        <v>0</v>
      </c>
      <c r="F379" s="333">
        <f>SUMIF('5. Lön'!$B$25:$B$151,$C366,'5. Lön'!BH$25:BH$151)</f>
        <v>0</v>
      </c>
      <c r="G379" s="333">
        <f>SUMIF('5. Lön'!$B$25:$B$151,$C366,'5. Lön'!BI$25:BI$151)</f>
        <v>0</v>
      </c>
      <c r="H379" s="333">
        <f>SUMIF('5. Lön'!$B$25:$B$151,$C366,'5. Lön'!BJ$25:BJ$151)</f>
        <v>0</v>
      </c>
      <c r="I379" s="333">
        <f>SUMIF('5. Lön'!$B$25:$B$151,$C366,'5. Lön'!BK$25:BK$151)</f>
        <v>0</v>
      </c>
      <c r="J379" s="333">
        <f>SUMIF('5. Lön'!$B$25:$B$151,$C366,'5. Lön'!BL$25:BL$151)</f>
        <v>0</v>
      </c>
      <c r="K379" s="333">
        <f>SUMIF('5. Lön'!$B$25:$B$151,$C366,'5. Lön'!BM$25:BM$151)</f>
        <v>0</v>
      </c>
      <c r="L379" s="333">
        <f>SUMIF('5. Lön'!$B$25:$B$151,$C366,'5. Lön'!BN$25:BN$151)</f>
        <v>0</v>
      </c>
      <c r="M379" s="319">
        <f t="shared" si="56"/>
        <v>0</v>
      </c>
    </row>
    <row r="380" spans="2:15" s="3" customFormat="1" ht="12.75" x14ac:dyDescent="0.2">
      <c r="B380" s="158" t="str">
        <f>IF('6. Drift'!AR$102&gt;0,"Drift","")</f>
        <v/>
      </c>
      <c r="C380" s="334">
        <f>SUMIF('6. Drift'!$B$18:$B$101,$C366,'6. Drift'!AH$18:AH$101)</f>
        <v>0</v>
      </c>
      <c r="D380" s="334">
        <f>SUMIF('6. Drift'!$B$18:$B$101,$C366,'6. Drift'!AI$18:AI$101)</f>
        <v>0</v>
      </c>
      <c r="E380" s="334">
        <f>SUMIF('6. Drift'!$B$18:$B$101,$C366,'6. Drift'!AJ$18:AJ$101)</f>
        <v>0</v>
      </c>
      <c r="F380" s="334">
        <f>SUMIF('6. Drift'!$B$18:$B$101,$C366,'6. Drift'!AK$18:AK$101)</f>
        <v>0</v>
      </c>
      <c r="G380" s="334">
        <f>SUMIF('6. Drift'!$B$18:$B$101,$C366,'6. Drift'!AL$18:AL$101)</f>
        <v>0</v>
      </c>
      <c r="H380" s="334">
        <f>SUMIF('6. Drift'!$B$18:$B$101,$C366,'6. Drift'!AM$18:AM$101)</f>
        <v>0</v>
      </c>
      <c r="I380" s="334">
        <f>SUMIF('6. Drift'!$B$18:$B$101,$C366,'6. Drift'!AN$18:AN$101)</f>
        <v>0</v>
      </c>
      <c r="J380" s="334">
        <f>SUMIF('6. Drift'!$B$18:$B$101,$C366,'6. Drift'!AO$18:AO$101)</f>
        <v>0</v>
      </c>
      <c r="K380" s="334">
        <f>SUMIF('6. Drift'!$B$18:$B$101,$C366,'6. Drift'!AP$18:AP$101)</f>
        <v>0</v>
      </c>
      <c r="L380" s="334">
        <f>SUMIF('6. Drift'!$B$18:$B$101,$C366,'6. Drift'!AQ$18:AQ$101)</f>
        <v>0</v>
      </c>
      <c r="M380" s="316">
        <f t="shared" si="56"/>
        <v>0</v>
      </c>
    </row>
    <row r="381" spans="2:15" s="3" customFormat="1" ht="12.75" x14ac:dyDescent="0.2">
      <c r="B381" s="317" t="str">
        <f>IF('7. Utrustning'!AS$50&gt;0,"Utrustning","")</f>
        <v/>
      </c>
      <c r="C381" s="333">
        <f>SUMIF('7. Utrustning'!$B$17:$B$49,$C366,'7. Utrustning'!AI$17:AI$49)</f>
        <v>0</v>
      </c>
      <c r="D381" s="333">
        <f>SUMIF('7. Utrustning'!$B$17:$B$49,$C366,'7. Utrustning'!AJ$17:AJ$49)</f>
        <v>0</v>
      </c>
      <c r="E381" s="333">
        <f>SUMIF('7. Utrustning'!$B$17:$B$49,$C366,'7. Utrustning'!AK$17:AK$49)</f>
        <v>0</v>
      </c>
      <c r="F381" s="333">
        <f>SUMIF('7. Utrustning'!$B$17:$B$49,$C366,'7. Utrustning'!AL$17:AL$49)</f>
        <v>0</v>
      </c>
      <c r="G381" s="333">
        <f>SUMIF('7. Utrustning'!$B$17:$B$49,$C366,'7. Utrustning'!AM$17:AM$49)</f>
        <v>0</v>
      </c>
      <c r="H381" s="333">
        <f>SUMIF('7. Utrustning'!$B$17:$B$49,$C366,'7. Utrustning'!AN$17:AN$49)</f>
        <v>0</v>
      </c>
      <c r="I381" s="333">
        <f>SUMIF('7. Utrustning'!$B$17:$B$49,$C366,'7. Utrustning'!AO$17:AO$49)</f>
        <v>0</v>
      </c>
      <c r="J381" s="333">
        <f>SUMIF('7. Utrustning'!$B$17:$B$49,$C366,'7. Utrustning'!AP$17:AP$49)</f>
        <v>0</v>
      </c>
      <c r="K381" s="333">
        <f>SUMIF('7. Utrustning'!$B$17:$B$49,$C366,'7. Utrustning'!AQ$17:AQ$49)</f>
        <v>0</v>
      </c>
      <c r="L381" s="333">
        <f>SUMIF('7. Utrustning'!$B$17:$B$49,$C366,'7. Utrustning'!AR$17:AR$49)</f>
        <v>0</v>
      </c>
      <c r="M381" s="319">
        <f t="shared" si="56"/>
        <v>0</v>
      </c>
    </row>
    <row r="382" spans="2:15" s="3" customFormat="1" ht="12.75" x14ac:dyDescent="0.2">
      <c r="B382" s="320" t="str">
        <f>IF('8. Lokal'!AP$51&gt;0,"Lokal","")</f>
        <v>Lokal</v>
      </c>
      <c r="C382" s="334">
        <f>SUMIF('5. Lön'!$B$25:$B$151,$C366,'5. Lön'!DA$25:DA$151)+SUMIF('6. Drift'!$B$18:$B$101,$C366,'6. Drift'!CD$18:CD$101)+SUMIF('8. Lokal'!$B$18:$B$50,$C366,'8. Lokal'!AF$18:AF$50)</f>
        <v>0</v>
      </c>
      <c r="D382" s="334">
        <f>SUMIF('5. Lön'!$B$25:$B$151,$C366,'5. Lön'!DB$25:DB$151)+SUMIF('6. Drift'!$B$18:$B$101,$C366,'6. Drift'!CE$18:CE$101)+SUMIF('8. Lokal'!$B$18:$B$50,$C366,'8. Lokal'!AG$18:AG$50)</f>
        <v>0</v>
      </c>
      <c r="E382" s="334">
        <f>SUMIF('5. Lön'!$B$25:$B$151,$C366,'5. Lön'!DC$25:DC$151)+SUMIF('6. Drift'!$B$18:$B$101,$C366,'6. Drift'!CF$18:CF$101)+SUMIF('8. Lokal'!$B$18:$B$50,$C366,'8. Lokal'!AH$18:AH$50)</f>
        <v>0</v>
      </c>
      <c r="F382" s="334">
        <f>SUMIF('5. Lön'!$B$25:$B$151,$C366,'5. Lön'!DD$25:DD$151)+SUMIF('6. Drift'!$B$18:$B$101,$C366,'6. Drift'!CG$18:CG$101)+SUMIF('8. Lokal'!$B$18:$B$50,$C366,'8. Lokal'!AI$18:AI$50)</f>
        <v>0</v>
      </c>
      <c r="G382" s="334">
        <f>SUMIF('5. Lön'!$B$25:$B$151,$C366,'5. Lön'!DE$25:DE$151)+SUMIF('6. Drift'!$B$18:$B$101,$C366,'6. Drift'!CH$18:CH$101)+SUMIF('8. Lokal'!$B$18:$B$50,$C366,'8. Lokal'!AJ$18:AJ$50)</f>
        <v>0</v>
      </c>
      <c r="H382" s="334">
        <f>SUMIF('5. Lön'!$B$25:$B$151,$C366,'5. Lön'!DF$25:DF$151)+SUMIF('6. Drift'!$B$18:$B$101,$C366,'6. Drift'!CI$18:CI$101)+SUMIF('8. Lokal'!$B$18:$B$50,$C366,'8. Lokal'!AK$18:AK$50)</f>
        <v>0</v>
      </c>
      <c r="I382" s="334">
        <f>SUMIF('5. Lön'!$B$25:$B$151,$C366,'5. Lön'!DG$25:DG$151)+SUMIF('6. Drift'!$B$18:$B$101,$C366,'6. Drift'!CJ$18:CJ$101)+SUMIF('8. Lokal'!$B$18:$B$50,$C366,'8. Lokal'!AL$18:AL$50)</f>
        <v>0</v>
      </c>
      <c r="J382" s="334">
        <f>SUMIF('5. Lön'!$B$25:$B$151,$C366,'5. Lön'!DH$25:DH$151)+SUMIF('6. Drift'!$B$18:$B$101,$C366,'6. Drift'!CK$18:CK$101)+SUMIF('8. Lokal'!$B$18:$B$50,$C366,'8. Lokal'!AM$18:AM$50)</f>
        <v>0</v>
      </c>
      <c r="K382" s="334">
        <f>SUMIF('5. Lön'!$B$25:$B$151,$C366,'5. Lön'!DI$25:DI$151)+SUMIF('6. Drift'!$B$18:$B$101,$C366,'6. Drift'!CL$18:CL$101)+SUMIF('8. Lokal'!$B$18:$B$50,$C366,'8. Lokal'!AN$18:AN$50)</f>
        <v>0</v>
      </c>
      <c r="L382" s="334">
        <f>SUMIF('5. Lön'!$B$25:$B$151,$C366,'5. Lön'!DJ$25:DJ$151)+SUMIF('6. Drift'!$B$18:$B$101,$C366,'6. Drift'!CM$18:CM$101)+SUMIF('8. Lokal'!$B$18:$B$50,$C366,'8. Lokal'!AO$18:AO$50)</f>
        <v>0</v>
      </c>
      <c r="M382" s="316">
        <f t="shared" si="56"/>
        <v>0</v>
      </c>
    </row>
    <row r="383" spans="2:15" s="1" customFormat="1" ht="12.75" x14ac:dyDescent="0.2">
      <c r="B383" s="321" t="str">
        <f>IF(('5. Lön'!CM$152+'6. Drift'!BP$102)&gt;0,"Indirekt","")</f>
        <v>Indirekt</v>
      </c>
      <c r="C383" s="293">
        <f>SUMIF('5. Lön'!$B$25:$B$151,$C366,'5. Lön'!CC$25:CC$151)+SUMIF('6. Drift'!$B$18:$B$101,$C366,'6. Drift'!BF$18:BF$101)</f>
        <v>0</v>
      </c>
      <c r="D383" s="293">
        <f>SUMIF('5. Lön'!$B$25:$B$151,$C366,'5. Lön'!CD$25:CD$151)+SUMIF('6. Drift'!$B$18:$B$101,$C366,'6. Drift'!BG$18:BG$101)</f>
        <v>0</v>
      </c>
      <c r="E383" s="293">
        <f>SUMIF('5. Lön'!$B$25:$B$151,$C366,'5. Lön'!CE$25:CE$151)+SUMIF('6. Drift'!$B$18:$B$101,$C366,'6. Drift'!BH$18:BH$101)</f>
        <v>0</v>
      </c>
      <c r="F383" s="293">
        <f>SUMIF('5. Lön'!$B$25:$B$151,$C366,'5. Lön'!CF$25:CF$151)+SUMIF('6. Drift'!$B$18:$B$101,$C366,'6. Drift'!BI$18:BI$101)</f>
        <v>0</v>
      </c>
      <c r="G383" s="293">
        <f>SUMIF('5. Lön'!$B$25:$B$151,$C366,'5. Lön'!CG$25:CG$151)+SUMIF('6. Drift'!$B$18:$B$101,$C366,'6. Drift'!BJ$18:BJ$101)</f>
        <v>0</v>
      </c>
      <c r="H383" s="293">
        <f>SUMIF('5. Lön'!$B$25:$B$151,$C366,'5. Lön'!CH$25:CH$151)+SUMIF('6. Drift'!$B$18:$B$101,$C366,'6. Drift'!BK$18:BK$101)</f>
        <v>0</v>
      </c>
      <c r="I383" s="293">
        <f>SUMIF('5. Lön'!$B$25:$B$151,$C366,'5. Lön'!CI$25:CI$151)+SUMIF('6. Drift'!$B$18:$B$101,$C366,'6. Drift'!BL$18:BL$101)</f>
        <v>0</v>
      </c>
      <c r="J383" s="293">
        <f>SUMIF('5. Lön'!$B$25:$B$151,$C366,'5. Lön'!CJ$25:CJ$151)+SUMIF('6. Drift'!$B$18:$B$101,$C366,'6. Drift'!BM$18:BM$101)</f>
        <v>0</v>
      </c>
      <c r="K383" s="293">
        <f>SUMIF('5. Lön'!$B$25:$B$151,$C366,'5. Lön'!CK$25:CK$151)+SUMIF('6. Drift'!$B$18:$B$101,$C366,'6. Drift'!BN$18:BN$101)</f>
        <v>0</v>
      </c>
      <c r="L383" s="293">
        <f>SUMIF('5. Lön'!$B$25:$B$151,$C366,'5. Lön'!CL$25:CL$151)+SUMIF('6. Drift'!$B$18:$B$101,$C366,'6. Drift'!BO$18:BO$101)</f>
        <v>0</v>
      </c>
      <c r="M383" s="322">
        <f t="shared" si="56"/>
        <v>0</v>
      </c>
    </row>
    <row r="384" spans="2:15" s="3" customFormat="1" ht="12.75" x14ac:dyDescent="0.2">
      <c r="B384" s="323" t="str">
        <f>IF('2. Grunddata'!C$6="KONTRAKT","Total kostnad i medfinansiering av kontrakt med finansiär","Total kostnad i medfinansiering av ansökan till finansiär")</f>
        <v>Total kostnad i medfinansiering av ansökan till finansiär</v>
      </c>
      <c r="C384" s="237">
        <f>SUM(C377:C383)</f>
        <v>0</v>
      </c>
      <c r="D384" s="237">
        <f t="shared" ref="D384:M384" si="57">SUM(D377:D383)</f>
        <v>0</v>
      </c>
      <c r="E384" s="237">
        <f t="shared" si="57"/>
        <v>0</v>
      </c>
      <c r="F384" s="237">
        <f t="shared" si="57"/>
        <v>0</v>
      </c>
      <c r="G384" s="237">
        <f t="shared" si="57"/>
        <v>0</v>
      </c>
      <c r="H384" s="237">
        <f t="shared" si="57"/>
        <v>0</v>
      </c>
      <c r="I384" s="237">
        <f t="shared" si="57"/>
        <v>0</v>
      </c>
      <c r="J384" s="237">
        <f t="shared" si="57"/>
        <v>0</v>
      </c>
      <c r="K384" s="237">
        <f t="shared" si="57"/>
        <v>0</v>
      </c>
      <c r="L384" s="237">
        <f t="shared" si="57"/>
        <v>0</v>
      </c>
      <c r="M384" s="324">
        <f t="shared" si="57"/>
        <v>0</v>
      </c>
      <c r="N384" s="26"/>
      <c r="O384" s="26"/>
    </row>
    <row r="385" spans="2:13" s="3" customFormat="1" ht="6" customHeight="1" x14ac:dyDescent="0.2">
      <c r="B385" s="335"/>
      <c r="C385" s="326"/>
      <c r="D385" s="326"/>
      <c r="E385" s="326"/>
      <c r="F385" s="326"/>
      <c r="G385" s="326"/>
      <c r="H385" s="326"/>
      <c r="I385" s="326"/>
      <c r="J385" s="326"/>
      <c r="K385" s="326"/>
      <c r="L385" s="326"/>
      <c r="M385" s="336"/>
    </row>
    <row r="386" spans="2:13" s="3" customFormat="1" ht="12.75" x14ac:dyDescent="0.2">
      <c r="B386" s="328" t="str">
        <f>IF('2. Grunddata'!C$6="KONTRAKT","Full kostnad","Förväntad full kostnad")</f>
        <v>Förväntad full kostnad</v>
      </c>
      <c r="C386" s="326"/>
      <c r="D386" s="326"/>
      <c r="E386" s="326"/>
      <c r="F386" s="326"/>
      <c r="G386" s="326"/>
      <c r="H386" s="326"/>
      <c r="I386" s="326"/>
      <c r="J386" s="326"/>
      <c r="K386" s="326"/>
      <c r="L386" s="326"/>
      <c r="M386" s="336"/>
    </row>
    <row r="387" spans="2:13" s="3" customFormat="1" ht="12.75" x14ac:dyDescent="0.2">
      <c r="B387" s="337" t="s">
        <v>203</v>
      </c>
      <c r="C387" s="338">
        <f>C369+C378+C379</f>
        <v>0</v>
      </c>
      <c r="D387" s="338">
        <f t="shared" ref="D387:L387" si="58">D369+D378+D379</f>
        <v>0</v>
      </c>
      <c r="E387" s="338">
        <f t="shared" si="58"/>
        <v>0</v>
      </c>
      <c r="F387" s="338">
        <f t="shared" si="58"/>
        <v>0</v>
      </c>
      <c r="G387" s="338">
        <f t="shared" si="58"/>
        <v>0</v>
      </c>
      <c r="H387" s="338">
        <f t="shared" si="58"/>
        <v>0</v>
      </c>
      <c r="I387" s="338">
        <f t="shared" si="58"/>
        <v>0</v>
      </c>
      <c r="J387" s="338">
        <f t="shared" si="58"/>
        <v>0</v>
      </c>
      <c r="K387" s="338">
        <f t="shared" si="58"/>
        <v>0</v>
      </c>
      <c r="L387" s="338">
        <f t="shared" si="58"/>
        <v>0</v>
      </c>
      <c r="M387" s="314">
        <f>SUM(C387:L387)</f>
        <v>0</v>
      </c>
    </row>
    <row r="388" spans="2:13" s="3" customFormat="1" ht="12.75" x14ac:dyDescent="0.2">
      <c r="B388" s="339" t="s">
        <v>202</v>
      </c>
      <c r="C388" s="340">
        <f>C370+C380</f>
        <v>0</v>
      </c>
      <c r="D388" s="340">
        <f t="shared" ref="D388:L388" si="59">D370+D380</f>
        <v>0</v>
      </c>
      <c r="E388" s="340">
        <f t="shared" si="59"/>
        <v>0</v>
      </c>
      <c r="F388" s="340">
        <f t="shared" si="59"/>
        <v>0</v>
      </c>
      <c r="G388" s="340">
        <f t="shared" si="59"/>
        <v>0</v>
      </c>
      <c r="H388" s="340">
        <f t="shared" si="59"/>
        <v>0</v>
      </c>
      <c r="I388" s="340">
        <f t="shared" si="59"/>
        <v>0</v>
      </c>
      <c r="J388" s="340">
        <f t="shared" si="59"/>
        <v>0</v>
      </c>
      <c r="K388" s="340">
        <f t="shared" si="59"/>
        <v>0</v>
      </c>
      <c r="L388" s="340">
        <f t="shared" si="59"/>
        <v>0</v>
      </c>
      <c r="M388" s="316">
        <f>SUM(C388:L388)</f>
        <v>0</v>
      </c>
    </row>
    <row r="389" spans="2:13" s="3" customFormat="1" ht="12.75" x14ac:dyDescent="0.2">
      <c r="B389" s="341" t="s">
        <v>30</v>
      </c>
      <c r="C389" s="342">
        <f>C371+C381</f>
        <v>0</v>
      </c>
      <c r="D389" s="342">
        <f t="shared" ref="D389:L389" si="60">D371+D381</f>
        <v>0</v>
      </c>
      <c r="E389" s="342">
        <f t="shared" si="60"/>
        <v>0</v>
      </c>
      <c r="F389" s="342">
        <f t="shared" si="60"/>
        <v>0</v>
      </c>
      <c r="G389" s="342">
        <f t="shared" si="60"/>
        <v>0</v>
      </c>
      <c r="H389" s="342">
        <f t="shared" si="60"/>
        <v>0</v>
      </c>
      <c r="I389" s="342">
        <f t="shared" si="60"/>
        <v>0</v>
      </c>
      <c r="J389" s="342">
        <f t="shared" si="60"/>
        <v>0</v>
      </c>
      <c r="K389" s="342">
        <f t="shared" si="60"/>
        <v>0</v>
      </c>
      <c r="L389" s="342">
        <f t="shared" si="60"/>
        <v>0</v>
      </c>
      <c r="M389" s="319">
        <f>SUM(C389:L389)</f>
        <v>0</v>
      </c>
    </row>
    <row r="390" spans="2:13" s="3" customFormat="1" ht="12.75" x14ac:dyDescent="0.2">
      <c r="B390" s="339" t="s">
        <v>31</v>
      </c>
      <c r="C390" s="340">
        <f>SUMIF('5. Lön'!$B$25:$B$151,$C366,'5. Lön'!CO$25:CO$151)+SUMIF('5. Lön'!$B$25:$B$151,$C366,'5. Lön'!DA$25:DA$151)+SUMIF('6. Drift'!$B$18:$B$101,$C366,'6. Drift'!BR$18:BR$101)+SUMIF('6. Drift'!$B$18:$B$101,$C366,'6. Drift'!CD$18:CD$101)+SUMIF('8. Lokal'!$B$18:$B$50,$C366,'8. Lokal'!T$18:T$50)+SUMIF('8. Lokal'!$B$18:$B$50,$C366,'8. Lokal'!AF$18:AF$50)</f>
        <v>0</v>
      </c>
      <c r="D390" s="340">
        <f>SUMIF('5. Lön'!$B$25:$B$151,$C366,'5. Lön'!CP$25:CP$151)+SUMIF('5. Lön'!$B$25:$B$151,$C366,'5. Lön'!DB$25:DB$151)+SUMIF('6. Drift'!$B$18:$B$101,$C366,'6. Drift'!BS$18:BS$101)+SUMIF('6. Drift'!$B$18:$B$101,$C366,'6. Drift'!CE$18:CE$101)+SUMIF('8. Lokal'!$B$18:$B$50,$C366,'8. Lokal'!U$18:U$50)+SUMIF('8. Lokal'!$B$18:$B$50,$C366,'8. Lokal'!AG$18:AG$50)</f>
        <v>0</v>
      </c>
      <c r="E390" s="340">
        <f>SUMIF('5. Lön'!$B$25:$B$151,$C366,'5. Lön'!CQ$25:CQ$151)+SUMIF('5. Lön'!$B$25:$B$151,$C366,'5. Lön'!DC$25:DC$151)+SUMIF('6. Drift'!$B$18:$B$101,$C366,'6. Drift'!BT$18:BT$101)+SUMIF('6. Drift'!$B$18:$B$101,$C366,'6. Drift'!CF$18:CF$101)+SUMIF('8. Lokal'!$B$18:$B$50,$C366,'8. Lokal'!V$18:V$50)+SUMIF('8. Lokal'!$B$18:$B$50,$C366,'8. Lokal'!AH$18:AH$50)</f>
        <v>0</v>
      </c>
      <c r="F390" s="340">
        <f>SUMIF('5. Lön'!$B$25:$B$151,$C366,'5. Lön'!CR$25:CR$151)+SUMIF('5. Lön'!$B$25:$B$151,$C366,'5. Lön'!DD$25:DD$151)+SUMIF('6. Drift'!$B$18:$B$101,$C366,'6. Drift'!BU$18:BU$101)+SUMIF('6. Drift'!$B$18:$B$101,$C366,'6. Drift'!CG$18:CG$101)+SUMIF('8. Lokal'!$B$18:$B$50,$C366,'8. Lokal'!W$18:W$50)+SUMIF('8. Lokal'!$B$18:$B$50,$C366,'8. Lokal'!AI$18:AI$50)</f>
        <v>0</v>
      </c>
      <c r="G390" s="340">
        <f>SUMIF('5. Lön'!$B$25:$B$151,$C366,'5. Lön'!CS$25:CS$151)+SUMIF('5. Lön'!$B$25:$B$151,$C366,'5. Lön'!DE$25:DE$151)+SUMIF('6. Drift'!$B$18:$B$101,$C366,'6. Drift'!BV$18:BV$101)+SUMIF('6. Drift'!$B$18:$B$101,$C366,'6. Drift'!CH$18:CH$101)+SUMIF('8. Lokal'!$B$18:$B$50,$C366,'8. Lokal'!X$18:X$50)+SUMIF('8. Lokal'!$B$18:$B$50,$C366,'8. Lokal'!AJ$18:AJ$50)</f>
        <v>0</v>
      </c>
      <c r="H390" s="340">
        <f>SUMIF('5. Lön'!$B$25:$B$151,$C366,'5. Lön'!CT$25:CT$151)+SUMIF('5. Lön'!$B$25:$B$151,$C366,'5. Lön'!DF$25:DF$151)+SUMIF('6. Drift'!$B$18:$B$101,$C366,'6. Drift'!BW$18:BW$101)+SUMIF('6. Drift'!$B$18:$B$101,$C366,'6. Drift'!CI$18:CI$101)+SUMIF('8. Lokal'!$B$18:$B$50,$C366,'8. Lokal'!Y$18:Y$50)+SUMIF('8. Lokal'!$B$18:$B$50,$C366,'8. Lokal'!AK$18:AK$50)</f>
        <v>0</v>
      </c>
      <c r="I390" s="340">
        <f>SUMIF('5. Lön'!$B$25:$B$151,$C366,'5. Lön'!CU$25:CU$151)+SUMIF('5. Lön'!$B$25:$B$151,$C366,'5. Lön'!DG$25:DG$151)+SUMIF('6. Drift'!$B$18:$B$101,$C366,'6. Drift'!BX$18:BX$101)+SUMIF('6. Drift'!$B$18:$B$101,$C366,'6. Drift'!CJ$18:CJ$101)+SUMIF('8. Lokal'!$B$18:$B$50,$C366,'8. Lokal'!Z$18:Z$50)+SUMIF('8. Lokal'!$B$18:$B$50,$C366,'8. Lokal'!AL$18:AL$50)</f>
        <v>0</v>
      </c>
      <c r="J390" s="340">
        <f>SUMIF('5. Lön'!$B$25:$B$151,$C366,'5. Lön'!CV$25:CV$151)+SUMIF('5. Lön'!$B$25:$B$151,$C366,'5. Lön'!DH$25:DH$151)+SUMIF('6. Drift'!$B$18:$B$101,$C366,'6. Drift'!BY$18:BY$101)+SUMIF('6. Drift'!$B$18:$B$101,$C366,'6. Drift'!CK$18:CK$101)+SUMIF('8. Lokal'!$B$18:$B$50,$C366,'8. Lokal'!AA$18:AA$50)+SUMIF('8. Lokal'!$B$18:$B$50,$C366,'8. Lokal'!AM$18:AM$50)</f>
        <v>0</v>
      </c>
      <c r="K390" s="340">
        <f>SUMIF('5. Lön'!$B$25:$B$151,$C366,'5. Lön'!CW$25:CW$151)+SUMIF('5. Lön'!$B$25:$B$151,$C366,'5. Lön'!DI$25:DI$151)+SUMIF('6. Drift'!$B$18:$B$101,$C366,'6. Drift'!BZ$18:BZ$101)+SUMIF('6. Drift'!$B$18:$B$101,$C366,'6. Drift'!CL$18:CL$101)+SUMIF('8. Lokal'!$B$18:$B$50,$C366,'8. Lokal'!AB$18:AB$50)+SUMIF('8. Lokal'!$B$18:$B$50,$C366,'8. Lokal'!AN$18:AN$50)</f>
        <v>0</v>
      </c>
      <c r="L390" s="340">
        <f>SUMIF('5. Lön'!$B$25:$B$151,$C366,'5. Lön'!CX$25:CX$151)+SUMIF('5. Lön'!$B$25:$B$151,$C366,'5. Lön'!DJ$25:DJ$151)+SUMIF('6. Drift'!$B$18:$B$101,$C366,'6. Drift'!CA$18:CA$101)+SUMIF('6. Drift'!$B$18:$B$101,$C366,'6. Drift'!CM$18:CM$101)+SUMIF('8. Lokal'!$B$18:$B$50,$C366,'8. Lokal'!AC$18:AC$50)+SUMIF('8. Lokal'!$B$18:$B$50,$C366,'8. Lokal'!AO$18:AO$50)</f>
        <v>0</v>
      </c>
      <c r="M390" s="316">
        <f>SUM(C390:L390)</f>
        <v>0</v>
      </c>
    </row>
    <row r="391" spans="2:13" s="3" customFormat="1" ht="12.75" x14ac:dyDescent="0.2">
      <c r="B391" s="343" t="s">
        <v>26</v>
      </c>
      <c r="C391" s="344">
        <f>SUMIF('5. Lön'!$B$25:$B$151,$C366,'5. Lön'!BQ$25:BQ$151)+SUMIF('5. Lön'!$B$25:$B$151,$C366,'5. Lön'!CC$25:CC$151)+SUMIF('6. Drift'!$B$18:$B$101,$C366,'6. Drift'!AT$18:AT$101)+SUMIF('6. Drift'!$B$18:$B$101,$C366,'6. Drift'!BF$18:BF$101)</f>
        <v>0</v>
      </c>
      <c r="D391" s="344">
        <f>SUMIF('5. Lön'!$B$25:$B$151,$C366,'5. Lön'!BR$25:BR$151)+SUMIF('5. Lön'!$B$25:$B$151,$C366,'5. Lön'!CD$25:CD$151)+SUMIF('6. Drift'!$B$18:$B$101,$C366,'6. Drift'!AU$18:AU$101)+SUMIF('6. Drift'!$B$18:$B$101,$C366,'6. Drift'!BG$18:BG$101)</f>
        <v>0</v>
      </c>
      <c r="E391" s="344">
        <f>SUMIF('5. Lön'!$B$25:$B$151,$C366,'5. Lön'!BS$25:BS$151)+SUMIF('5. Lön'!$B$25:$B$151,$C366,'5. Lön'!CE$25:CE$151)+SUMIF('6. Drift'!$B$18:$B$101,$C366,'6. Drift'!AV$18:AV$101)+SUMIF('6. Drift'!$B$18:$B$101,$C366,'6. Drift'!BH$18:BH$101)</f>
        <v>0</v>
      </c>
      <c r="F391" s="344">
        <f>SUMIF('5. Lön'!$B$25:$B$151,$C366,'5. Lön'!BT$25:BT$151)+SUMIF('5. Lön'!$B$25:$B$151,$C366,'5. Lön'!CF$25:CF$151)+SUMIF('6. Drift'!$B$18:$B$101,$C366,'6. Drift'!AW$18:AW$101)+SUMIF('6. Drift'!$B$18:$B$101,$C366,'6. Drift'!BI$18:BI$101)</f>
        <v>0</v>
      </c>
      <c r="G391" s="344">
        <f>SUMIF('5. Lön'!$B$25:$B$151,$C366,'5. Lön'!BU$25:BU$151)+SUMIF('5. Lön'!$B$25:$B$151,$C366,'5. Lön'!CG$25:CG$151)+SUMIF('6. Drift'!$B$18:$B$101,$C366,'6. Drift'!AX$18:AX$101)+SUMIF('6. Drift'!$B$18:$B$101,$C366,'6. Drift'!BJ$18:BJ$101)</f>
        <v>0</v>
      </c>
      <c r="H391" s="344">
        <f>SUMIF('5. Lön'!$B$25:$B$151,$C366,'5. Lön'!BV$25:BV$151)+SUMIF('5. Lön'!$B$25:$B$151,$C366,'5. Lön'!CH$25:CH$151)+SUMIF('6. Drift'!$B$18:$B$101,$C366,'6. Drift'!AY$18:AY$101)+SUMIF('6. Drift'!$B$18:$B$101,$C366,'6. Drift'!BK$18:BK$101)</f>
        <v>0</v>
      </c>
      <c r="I391" s="344">
        <f>SUMIF('5. Lön'!$B$25:$B$151,$C366,'5. Lön'!BW$25:BW$151)+SUMIF('5. Lön'!$B$25:$B$151,$C366,'5. Lön'!CI$25:CI$151)+SUMIF('6. Drift'!$B$18:$B$101,$C366,'6. Drift'!AZ$18:AZ$101)+SUMIF('6. Drift'!$B$18:$B$101,$C366,'6. Drift'!BL$18:BL$101)</f>
        <v>0</v>
      </c>
      <c r="J391" s="344">
        <f>SUMIF('5. Lön'!$B$25:$B$151,$C366,'5. Lön'!BX$25:BX$151)+SUMIF('5. Lön'!$B$25:$B$151,$C366,'5. Lön'!CJ$25:CJ$151)+SUMIF('6. Drift'!$B$18:$B$101,$C366,'6. Drift'!BA$18:BA$101)+SUMIF('6. Drift'!$B$18:$B$101,$C366,'6. Drift'!BM$18:BM$101)</f>
        <v>0</v>
      </c>
      <c r="K391" s="344">
        <f>SUMIF('5. Lön'!$B$25:$B$151,$C366,'5. Lön'!BY$25:BY$151)+SUMIF('5. Lön'!$B$25:$B$151,$C366,'5. Lön'!CK$25:CK$151)+SUMIF('6. Drift'!$B$18:$B$101,$C366,'6. Drift'!BB$18:BB$101)+SUMIF('6. Drift'!$B$18:$B$101,$C366,'6. Drift'!BN$18:BN$101)</f>
        <v>0</v>
      </c>
      <c r="L391" s="344">
        <f>SUMIF('5. Lön'!$B$25:$B$151,$C366,'5. Lön'!BZ$25:BZ$151)+SUMIF('5. Lön'!$B$25:$B$151,$C366,'5. Lön'!CL$25:CL$151)+SUMIF('6. Drift'!$B$18:$B$101,$C366,'6. Drift'!BC$18:BC$101)+SUMIF('6. Drift'!$B$18:$B$101,$C366,'6. Drift'!BO$18:BO$101)</f>
        <v>0</v>
      </c>
      <c r="M391" s="322">
        <f>SUM(C391:L391)</f>
        <v>0</v>
      </c>
    </row>
    <row r="392" spans="2:13" s="3" customFormat="1" ht="12.75" x14ac:dyDescent="0.2">
      <c r="B392" s="323" t="str">
        <f>IF('2. Grunddata'!C$6="KONTRAKT","Total full kostnad","Total förväntad full kostnad")</f>
        <v>Total förväntad full kostnad</v>
      </c>
      <c r="C392" s="171">
        <f>SUM(C387:C391)</f>
        <v>0</v>
      </c>
      <c r="D392" s="171">
        <f t="shared" ref="D392:M392" si="61">SUM(D387:D391)</f>
        <v>0</v>
      </c>
      <c r="E392" s="171">
        <f t="shared" si="61"/>
        <v>0</v>
      </c>
      <c r="F392" s="171">
        <f t="shared" si="61"/>
        <v>0</v>
      </c>
      <c r="G392" s="171">
        <f t="shared" si="61"/>
        <v>0</v>
      </c>
      <c r="H392" s="171">
        <f t="shared" si="61"/>
        <v>0</v>
      </c>
      <c r="I392" s="171">
        <f t="shared" si="61"/>
        <v>0</v>
      </c>
      <c r="J392" s="171">
        <f t="shared" si="61"/>
        <v>0</v>
      </c>
      <c r="K392" s="171">
        <f t="shared" si="61"/>
        <v>0</v>
      </c>
      <c r="L392" s="171">
        <f t="shared" si="61"/>
        <v>0</v>
      </c>
      <c r="M392" s="345">
        <f t="shared" si="61"/>
        <v>0</v>
      </c>
    </row>
    <row r="393" spans="2:13" s="3" customFormat="1" ht="12.75" x14ac:dyDescent="0.2">
      <c r="B393" s="119"/>
      <c r="C393" s="64"/>
      <c r="D393" s="64"/>
      <c r="E393" s="64"/>
      <c r="F393" s="64"/>
      <c r="G393" s="64"/>
      <c r="H393" s="64"/>
      <c r="I393" s="64"/>
      <c r="J393" s="64"/>
      <c r="K393" s="64"/>
      <c r="L393" s="64"/>
      <c r="M393" s="64"/>
    </row>
    <row r="394" spans="2:13" s="3" customFormat="1" ht="12.75" customHeight="1" x14ac:dyDescent="0.2">
      <c r="B394" s="119" t="s">
        <v>42</v>
      </c>
      <c r="C394" s="346" t="str">
        <f t="shared" ref="C394:M394" si="62">IF(C392&gt;0,C384/C392,"")</f>
        <v/>
      </c>
      <c r="D394" s="346" t="str">
        <f t="shared" si="62"/>
        <v/>
      </c>
      <c r="E394" s="346" t="str">
        <f t="shared" si="62"/>
        <v/>
      </c>
      <c r="F394" s="346" t="str">
        <f t="shared" si="62"/>
        <v/>
      </c>
      <c r="G394" s="346" t="str">
        <f t="shared" si="62"/>
        <v/>
      </c>
      <c r="H394" s="346" t="str">
        <f t="shared" si="62"/>
        <v/>
      </c>
      <c r="I394" s="346" t="str">
        <f t="shared" si="62"/>
        <v/>
      </c>
      <c r="J394" s="346" t="str">
        <f t="shared" si="62"/>
        <v/>
      </c>
      <c r="K394" s="346" t="str">
        <f t="shared" si="62"/>
        <v/>
      </c>
      <c r="L394" s="346" t="str">
        <f t="shared" si="62"/>
        <v/>
      </c>
      <c r="M394" s="346" t="str">
        <f t="shared" si="62"/>
        <v/>
      </c>
    </row>
    <row r="395" spans="2:13" ht="12.75" customHeight="1" x14ac:dyDescent="0.2"/>
    <row r="396" spans="2:13" ht="12.75" customHeight="1" x14ac:dyDescent="0.2">
      <c r="D396" s="119" t="s">
        <v>249</v>
      </c>
      <c r="E396" s="187" t="str">
        <f>IF(M384=0,"",M384/(DATEDIF('2. Grunddata'!C$20,'2. Grunddata'!C$21,"d")/365))</f>
        <v/>
      </c>
      <c r="H396" s="119" t="s">
        <v>250</v>
      </c>
      <c r="I396" s="187">
        <f>M384/3</f>
        <v>0</v>
      </c>
      <c r="L396" s="119" t="s">
        <v>248</v>
      </c>
      <c r="M396" s="187">
        <f>M384</f>
        <v>0</v>
      </c>
    </row>
    <row r="397" spans="2:13" ht="12.75" customHeight="1" x14ac:dyDescent="0.2">
      <c r="B397" s="80" t="s">
        <v>209</v>
      </c>
    </row>
    <row r="398" spans="2:13" ht="12.75" customHeight="1" x14ac:dyDescent="0.2">
      <c r="B398" s="551"/>
      <c r="C398" s="552"/>
      <c r="D398" s="552"/>
      <c r="E398" s="552"/>
      <c r="F398" s="552"/>
      <c r="G398" s="552"/>
      <c r="H398" s="552"/>
      <c r="I398" s="552"/>
      <c r="J398" s="552"/>
      <c r="K398" s="552"/>
      <c r="L398" s="553"/>
      <c r="M398" s="387">
        <f>SUM(C398:L398)</f>
        <v>0</v>
      </c>
    </row>
    <row r="399" spans="2:13" ht="12.75" customHeight="1" x14ac:dyDescent="0.2">
      <c r="B399" s="554"/>
      <c r="C399" s="555"/>
      <c r="D399" s="555"/>
      <c r="E399" s="555"/>
      <c r="F399" s="555"/>
      <c r="G399" s="555"/>
      <c r="H399" s="555"/>
      <c r="I399" s="555"/>
      <c r="J399" s="555"/>
      <c r="K399" s="555"/>
      <c r="L399" s="556"/>
      <c r="M399" s="319">
        <f t="shared" ref="M399:M402" si="63">SUM(C399:L399)</f>
        <v>0</v>
      </c>
    </row>
    <row r="400" spans="2:13" ht="12.75" customHeight="1" x14ac:dyDescent="0.2">
      <c r="B400" s="557"/>
      <c r="C400" s="558"/>
      <c r="D400" s="558"/>
      <c r="E400" s="558"/>
      <c r="F400" s="558"/>
      <c r="G400" s="558"/>
      <c r="H400" s="558"/>
      <c r="I400" s="558"/>
      <c r="J400" s="558"/>
      <c r="K400" s="558"/>
      <c r="L400" s="559"/>
      <c r="M400" s="316">
        <f t="shared" si="63"/>
        <v>0</v>
      </c>
    </row>
    <row r="401" spans="2:13" ht="12.75" customHeight="1" x14ac:dyDescent="0.2">
      <c r="B401" s="554"/>
      <c r="C401" s="555"/>
      <c r="D401" s="555"/>
      <c r="E401" s="555"/>
      <c r="F401" s="555"/>
      <c r="G401" s="555"/>
      <c r="H401" s="555"/>
      <c r="I401" s="555"/>
      <c r="J401" s="555"/>
      <c r="K401" s="555"/>
      <c r="L401" s="556"/>
      <c r="M401" s="319">
        <f t="shared" si="63"/>
        <v>0</v>
      </c>
    </row>
    <row r="402" spans="2:13" ht="12.75" customHeight="1" x14ac:dyDescent="0.2">
      <c r="B402" s="197"/>
      <c r="C402" s="558"/>
      <c r="D402" s="558"/>
      <c r="E402" s="558"/>
      <c r="F402" s="558"/>
      <c r="G402" s="558"/>
      <c r="H402" s="558"/>
      <c r="I402" s="558"/>
      <c r="J402" s="558"/>
      <c r="K402" s="558"/>
      <c r="L402" s="559"/>
      <c r="M402" s="316">
        <f t="shared" si="63"/>
        <v>0</v>
      </c>
    </row>
    <row r="403" spans="2:13" ht="12.75" customHeight="1" x14ac:dyDescent="0.2">
      <c r="B403" s="165" t="str">
        <f>IF('2. Grunddata'!C$6="KONTRAKT","Total medfinansiering","Total förväntad medfinansiering")</f>
        <v>Total förväntad medfinansiering</v>
      </c>
      <c r="C403" s="170">
        <f t="shared" ref="C403:M403" si="64">SUM(C398:C402)</f>
        <v>0</v>
      </c>
      <c r="D403" s="170">
        <f t="shared" si="64"/>
        <v>0</v>
      </c>
      <c r="E403" s="170">
        <f t="shared" si="64"/>
        <v>0</v>
      </c>
      <c r="F403" s="170">
        <f t="shared" si="64"/>
        <v>0</v>
      </c>
      <c r="G403" s="170">
        <f t="shared" si="64"/>
        <v>0</v>
      </c>
      <c r="H403" s="170">
        <f t="shared" si="64"/>
        <v>0</v>
      </c>
      <c r="I403" s="170">
        <f t="shared" si="64"/>
        <v>0</v>
      </c>
      <c r="J403" s="170">
        <f t="shared" si="64"/>
        <v>0</v>
      </c>
      <c r="K403" s="170">
        <f t="shared" si="64"/>
        <v>0</v>
      </c>
      <c r="L403" s="170">
        <f t="shared" si="64"/>
        <v>0</v>
      </c>
      <c r="M403" s="345">
        <f t="shared" si="64"/>
        <v>0</v>
      </c>
    </row>
    <row r="404" spans="2:13" ht="12.75" customHeight="1" x14ac:dyDescent="0.2"/>
    <row r="405" spans="2:13" ht="12.75" customHeight="1" x14ac:dyDescent="0.2">
      <c r="B405" s="386" t="s">
        <v>210</v>
      </c>
      <c r="C405" s="64" t="str">
        <f>B21</f>
        <v>Stad och land LTV</v>
      </c>
    </row>
    <row r="406" spans="2:13" ht="12.75" customHeight="1" x14ac:dyDescent="0.2">
      <c r="B406" s="719"/>
      <c r="C406" s="720"/>
      <c r="D406" s="720"/>
      <c r="E406" s="720"/>
      <c r="F406" s="720"/>
      <c r="G406" s="720"/>
      <c r="H406" s="720"/>
      <c r="I406" s="720"/>
      <c r="J406" s="720"/>
      <c r="K406" s="720"/>
      <c r="L406" s="720"/>
      <c r="M406" s="721"/>
    </row>
    <row r="407" spans="2:13" ht="12.75" customHeight="1" x14ac:dyDescent="0.2">
      <c r="B407" s="722"/>
      <c r="C407" s="735"/>
      <c r="D407" s="735"/>
      <c r="E407" s="735"/>
      <c r="F407" s="735"/>
      <c r="G407" s="735"/>
      <c r="H407" s="735"/>
      <c r="I407" s="735"/>
      <c r="J407" s="735"/>
      <c r="K407" s="735"/>
      <c r="L407" s="735"/>
      <c r="M407" s="724"/>
    </row>
    <row r="408" spans="2:13" ht="12.75" customHeight="1" x14ac:dyDescent="0.2">
      <c r="B408" s="722"/>
      <c r="C408" s="735"/>
      <c r="D408" s="735"/>
      <c r="E408" s="735"/>
      <c r="F408" s="735"/>
      <c r="G408" s="735"/>
      <c r="H408" s="735"/>
      <c r="I408" s="735"/>
      <c r="J408" s="735"/>
      <c r="K408" s="735"/>
      <c r="L408" s="735"/>
      <c r="M408" s="724"/>
    </row>
    <row r="409" spans="2:13" ht="12.75" customHeight="1" x14ac:dyDescent="0.2">
      <c r="B409" s="722"/>
      <c r="C409" s="735"/>
      <c r="D409" s="735"/>
      <c r="E409" s="735"/>
      <c r="F409" s="735"/>
      <c r="G409" s="735"/>
      <c r="H409" s="735"/>
      <c r="I409" s="735"/>
      <c r="J409" s="735"/>
      <c r="K409" s="735"/>
      <c r="L409" s="735"/>
      <c r="M409" s="724"/>
    </row>
    <row r="410" spans="2:13" ht="12.75" customHeight="1" x14ac:dyDescent="0.2">
      <c r="B410" s="725"/>
      <c r="C410" s="726"/>
      <c r="D410" s="726"/>
      <c r="E410" s="726"/>
      <c r="F410" s="726"/>
      <c r="G410" s="726"/>
      <c r="H410" s="726"/>
      <c r="I410" s="726"/>
      <c r="J410" s="726"/>
      <c r="K410" s="726"/>
      <c r="L410" s="726"/>
      <c r="M410" s="727"/>
    </row>
    <row r="412" spans="2:13" s="3" customFormat="1" ht="12.75" customHeight="1" x14ac:dyDescent="0.2">
      <c r="B412" s="140" t="s">
        <v>165</v>
      </c>
      <c r="C412" s="141" t="str">
        <f>'2. Grunddata'!C$7</f>
        <v>Hitta den oförklariga faktorn i matrix</v>
      </c>
      <c r="D412" s="64"/>
      <c r="E412" s="64"/>
      <c r="F412" s="64"/>
      <c r="G412" s="64"/>
      <c r="H412" s="64"/>
      <c r="I412" s="64"/>
      <c r="J412" s="64"/>
      <c r="K412" s="64"/>
      <c r="L412" s="64"/>
      <c r="M412" s="64"/>
    </row>
    <row r="413" spans="2:13" s="3" customFormat="1" ht="12.75" x14ac:dyDescent="0.2">
      <c r="B413" s="140" t="s">
        <v>122</v>
      </c>
      <c r="C413" s="141" t="str">
        <f>IF('2. Grunddata'!$C$6="ANSÖKAN","ANSÖKAN",(IF('2. Grunddata'!$C$6="KONTRAKT","KONTRAKT","")))</f>
        <v>ANSÖKAN</v>
      </c>
      <c r="D413" s="64"/>
      <c r="E413" s="64"/>
      <c r="F413" s="64"/>
      <c r="G413" s="64"/>
      <c r="H413" s="64"/>
      <c r="I413" s="64"/>
      <c r="J413" s="64"/>
      <c r="K413" s="64"/>
      <c r="L413" s="64"/>
      <c r="M413" s="64"/>
    </row>
    <row r="414" spans="2:13" s="3" customFormat="1" ht="12.75" x14ac:dyDescent="0.2">
      <c r="B414" s="62" t="s">
        <v>254</v>
      </c>
      <c r="C414" s="141" t="str">
        <f>'2. Grunddata'!C$8</f>
        <v>Stina</v>
      </c>
      <c r="D414" s="64"/>
      <c r="E414" s="64"/>
      <c r="F414" s="64"/>
      <c r="I414" s="120"/>
      <c r="J414" s="120"/>
      <c r="K414" s="120"/>
      <c r="L414" s="120"/>
      <c r="M414" s="120"/>
    </row>
    <row r="415" spans="2:13" s="3" customFormat="1" ht="12.75" x14ac:dyDescent="0.2">
      <c r="B415" s="140" t="s">
        <v>156</v>
      </c>
      <c r="C415" s="64" t="str">
        <f>'2. Grunddata'!C$17</f>
        <v>SEK</v>
      </c>
      <c r="D415" s="64"/>
      <c r="E415" s="64"/>
      <c r="F415" s="64"/>
      <c r="I415" s="120"/>
      <c r="J415" s="120"/>
      <c r="K415" s="120"/>
      <c r="L415" s="120"/>
      <c r="M415" s="120"/>
    </row>
    <row r="416" spans="2:13" s="3" customFormat="1" ht="12.75" x14ac:dyDescent="0.2">
      <c r="B416" s="140"/>
      <c r="C416" s="143" t="s">
        <v>137</v>
      </c>
      <c r="D416" s="64"/>
      <c r="E416" s="64"/>
      <c r="F416" s="64"/>
      <c r="I416" s="120"/>
      <c r="J416" s="120"/>
      <c r="K416" s="120"/>
      <c r="L416" s="499" t="s">
        <v>315</v>
      </c>
      <c r="M416" s="120"/>
    </row>
    <row r="417" spans="2:15" ht="12.75" customHeight="1" x14ac:dyDescent="0.2">
      <c r="L417" s="349" t="s">
        <v>316</v>
      </c>
    </row>
    <row r="418" spans="2:15" s="3" customFormat="1" ht="15" x14ac:dyDescent="0.25">
      <c r="B418" s="369" t="s">
        <v>38</v>
      </c>
      <c r="C418" s="369" t="str">
        <f>B22</f>
        <v>Växtförädling</v>
      </c>
      <c r="E418" s="64"/>
      <c r="G418" s="64"/>
      <c r="H418" s="64"/>
      <c r="I418" s="64"/>
      <c r="J418" s="64"/>
      <c r="K418" s="64"/>
      <c r="L418" s="625">
        <f>SUMIF('5. Lön'!$B$25:$B$151,$C418,'5. Lön'!AE$25:AE$151)</f>
        <v>0</v>
      </c>
      <c r="M418" s="383" t="s">
        <v>208</v>
      </c>
    </row>
    <row r="419" spans="2:15" s="3" customFormat="1" ht="6" customHeight="1" x14ac:dyDescent="0.2">
      <c r="B419" s="85"/>
      <c r="C419" s="64"/>
      <c r="D419" s="64"/>
      <c r="E419" s="64"/>
      <c r="F419" s="64"/>
      <c r="G419" s="64"/>
      <c r="H419" s="64"/>
      <c r="I419" s="64"/>
      <c r="J419" s="64"/>
      <c r="K419" s="64"/>
      <c r="L419" s="64"/>
      <c r="M419" s="64"/>
    </row>
    <row r="420" spans="2:15" s="3" customFormat="1" ht="12.75" x14ac:dyDescent="0.2">
      <c r="B420" s="309" t="str">
        <f>IF('2. Grunddata'!C$6="KONTRAKT","Kostnader täckta av finansiär","Kostnader förväntade att täckas av finansiär")</f>
        <v>Kostnader förväntade att täckas av finansiär</v>
      </c>
      <c r="C420" s="310">
        <f>'5. Lön'!G$23</f>
        <v>2022</v>
      </c>
      <c r="D420" s="310">
        <f>'5. Lön'!H$23</f>
        <v>2023</v>
      </c>
      <c r="E420" s="310">
        <f>'5. Lön'!I$23</f>
        <v>2024</v>
      </c>
      <c r="F420" s="310" t="str">
        <f>'5. Lön'!J$23</f>
        <v/>
      </c>
      <c r="G420" s="310" t="str">
        <f>'5. Lön'!K$23</f>
        <v/>
      </c>
      <c r="H420" s="310" t="str">
        <f>'5. Lön'!L$23</f>
        <v/>
      </c>
      <c r="I420" s="310" t="str">
        <f>'5. Lön'!M$23</f>
        <v/>
      </c>
      <c r="J420" s="310" t="str">
        <f>'5. Lön'!N$23</f>
        <v/>
      </c>
      <c r="K420" s="310" t="str">
        <f>'5. Lön'!O$23</f>
        <v/>
      </c>
      <c r="L420" s="310" t="str">
        <f>'5. Lön'!P$23</f>
        <v/>
      </c>
      <c r="M420" s="311" t="s">
        <v>2</v>
      </c>
    </row>
    <row r="421" spans="2:15" s="3" customFormat="1" ht="12.75" customHeight="1" x14ac:dyDescent="0.2">
      <c r="B421" s="312" t="s">
        <v>203</v>
      </c>
      <c r="C421" s="313">
        <f>IF('2. Grunddata'!$C$16&gt;0,SUMIF('5. Lön'!$B$25:$B$151,$C418,'5. Lön'!DM$25:DM$151),SUMIF('5. Lön'!$B$25:$B$151,$C418,'5. Lön'!AS$25:AS$151))</f>
        <v>0</v>
      </c>
      <c r="D421" s="313">
        <f>IF('2. Grunddata'!$C$16&gt;0,SUMIF('5. Lön'!$B$25:$B$151,$C418,'5. Lön'!DN$25:DN$151),SUMIF('5. Lön'!$B$25:$B$151,$C418,'5. Lön'!AT$25:AT$151))</f>
        <v>0</v>
      </c>
      <c r="E421" s="313">
        <f>IF('2. Grunddata'!$C$16&gt;0,SUMIF('5. Lön'!$B$25:$B$151,$C418,'5. Lön'!DO$25:DO$151),SUMIF('5. Lön'!$B$25:$B$151,$C418,'5. Lön'!AU$25:AU$151))</f>
        <v>0</v>
      </c>
      <c r="F421" s="313">
        <f>IF('2. Grunddata'!$C$16&gt;0,SUMIF('5. Lön'!$B$25:$B$151,$C418,'5. Lön'!DP$25:DP$151),SUMIF('5. Lön'!$B$25:$B$151,$C418,'5. Lön'!AV$25:AV$151))</f>
        <v>0</v>
      </c>
      <c r="G421" s="313">
        <f>IF('2. Grunddata'!$C$16&gt;0,SUMIF('5. Lön'!$B$25:$B$151,$C418,'5. Lön'!DQ$25:DQ$151),SUMIF('5. Lön'!$B$25:$B$151,$C418,'5. Lön'!AW$25:AW$151))</f>
        <v>0</v>
      </c>
      <c r="H421" s="313">
        <f>IF('2. Grunddata'!$C$16&gt;0,SUMIF('5. Lön'!$B$25:$B$151,$C418,'5. Lön'!DR$25:DR$151),SUMIF('5. Lön'!$B$25:$B$151,$C418,'5. Lön'!AX$25:AX$151))</f>
        <v>0</v>
      </c>
      <c r="I421" s="313">
        <f>IF('2. Grunddata'!$C$16&gt;0,SUMIF('5. Lön'!$B$25:$B$151,$C418,'5. Lön'!DS$25:DS$151),SUMIF('5. Lön'!$B$25:$B$151,$C418,'5. Lön'!AY$25:AY$151))</f>
        <v>0</v>
      </c>
      <c r="J421" s="313">
        <f>IF('2. Grunddata'!$C$16&gt;0,SUMIF('5. Lön'!$B$25:$B$151,$C418,'5. Lön'!DT$25:DT$151),SUMIF('5. Lön'!$B$25:$B$151,$C418,'5. Lön'!AZ$25:AZ$151))</f>
        <v>0</v>
      </c>
      <c r="K421" s="313">
        <f>IF('2. Grunddata'!$C$16&gt;0,SUMIF('5. Lön'!$B$25:$B$151,$C418,'5. Lön'!DU$25:DU$151),SUMIF('5. Lön'!$B$25:$B$151,$C418,'5. Lön'!BA$25:BA$151))</f>
        <v>0</v>
      </c>
      <c r="L421" s="313">
        <f>IF('2. Grunddata'!$C$16&gt;0,SUMIF('5. Lön'!$B$25:$B$151,$C418,'5. Lön'!DV$25:DV$151),SUMIF('5. Lön'!$B$25:$B$151,$C418,'5. Lön'!BB$25:BB$151))</f>
        <v>0</v>
      </c>
      <c r="M421" s="314">
        <f t="shared" ref="M421:M426" si="65">SUM(C421:L421)</f>
        <v>0</v>
      </c>
      <c r="O421" s="4"/>
    </row>
    <row r="422" spans="2:15" s="3" customFormat="1" ht="12.75" customHeight="1" x14ac:dyDescent="0.2">
      <c r="B422" s="158" t="s">
        <v>202</v>
      </c>
      <c r="C422" s="315">
        <f>SUMIF('6. Drift'!$B$18:$B$101,$C418,'6. Drift'!V$18:V$101)</f>
        <v>0</v>
      </c>
      <c r="D422" s="315">
        <f>SUMIF('6. Drift'!$B$18:$B$101,$C418,'6. Drift'!W$18:W$101)</f>
        <v>0</v>
      </c>
      <c r="E422" s="315">
        <f>SUMIF('6. Drift'!$B$18:$B$101,$C418,'6. Drift'!X$18:X$101)</f>
        <v>0</v>
      </c>
      <c r="F422" s="315">
        <f>SUMIF('6. Drift'!$B$18:$B$101,$C418,'6. Drift'!Y$18:Y$101)</f>
        <v>0</v>
      </c>
      <c r="G422" s="315">
        <f>SUMIF('6. Drift'!$B$18:$B$101,$C418,'6. Drift'!Z$18:Z$101)</f>
        <v>0</v>
      </c>
      <c r="H422" s="315">
        <f>SUMIF('6. Drift'!$B$18:$B$101,$C418,'6. Drift'!AA$18:AA$101)</f>
        <v>0</v>
      </c>
      <c r="I422" s="315">
        <f>SUMIF('6. Drift'!$B$18:$B$101,$C418,'6. Drift'!AB$18:AB$101)</f>
        <v>0</v>
      </c>
      <c r="J422" s="315">
        <f>SUMIF('6. Drift'!$B$18:$B$101,$C418,'6. Drift'!AC$18:AC$101)</f>
        <v>0</v>
      </c>
      <c r="K422" s="315">
        <f>SUMIF('6. Drift'!$B$18:$B$101,$C418,'6. Drift'!AD$18:AD$101)</f>
        <v>0</v>
      </c>
      <c r="L422" s="315">
        <f>SUMIF('6. Drift'!$B$18:$B$101,$C418,'6. Drift'!AE$18:AE$101)</f>
        <v>0</v>
      </c>
      <c r="M422" s="316">
        <f t="shared" si="65"/>
        <v>0</v>
      </c>
    </row>
    <row r="423" spans="2:15" s="3" customFormat="1" ht="12.75" x14ac:dyDescent="0.2">
      <c r="B423" s="317" t="s">
        <v>30</v>
      </c>
      <c r="C423" s="318">
        <f>SUMIF('7. Utrustning'!$B$17:$B$49,$C418,'7. Utrustning'!W$17:W$49)</f>
        <v>0</v>
      </c>
      <c r="D423" s="318">
        <f>SUMIF('7. Utrustning'!$B$17:$B$49,$C418,'7. Utrustning'!X$17:X$49)</f>
        <v>0</v>
      </c>
      <c r="E423" s="318">
        <f>SUMIF('7. Utrustning'!$B$17:$B$49,$C418,'7. Utrustning'!Y$17:Y$49)</f>
        <v>0</v>
      </c>
      <c r="F423" s="318">
        <f>SUMIF('7. Utrustning'!$B$17:$B$49,$C418,'7. Utrustning'!Z$17:Z$49)</f>
        <v>0</v>
      </c>
      <c r="G423" s="318">
        <f>SUMIF('7. Utrustning'!$B$17:$B$49,$C418,'7. Utrustning'!AA$17:AA$49)</f>
        <v>0</v>
      </c>
      <c r="H423" s="318">
        <f>SUMIF('7. Utrustning'!$B$17:$B$49,$C418,'7. Utrustning'!AB$17:AB$49)</f>
        <v>0</v>
      </c>
      <c r="I423" s="318">
        <f>SUMIF('7. Utrustning'!$B$17:$B$49,$C418,'7. Utrustning'!AC$17:AC$49)</f>
        <v>0</v>
      </c>
      <c r="J423" s="318">
        <f>SUMIF('7. Utrustning'!$B$17:$B$49,$C418,'7. Utrustning'!AD$17:AD$49)</f>
        <v>0</v>
      </c>
      <c r="K423" s="318">
        <f>SUMIF('7. Utrustning'!$B$17:$B$49,$C418,'7. Utrustning'!AE$17:AE$49)</f>
        <v>0</v>
      </c>
      <c r="L423" s="318">
        <f>SUMIF('7. Utrustning'!$B$17:$B$49,$C418,'7. Utrustning'!AF$17:AF$49)</f>
        <v>0</v>
      </c>
      <c r="M423" s="319">
        <f t="shared" si="65"/>
        <v>0</v>
      </c>
    </row>
    <row r="424" spans="2:15" s="3" customFormat="1" ht="12.75" x14ac:dyDescent="0.2">
      <c r="B424" s="320" t="str">
        <f>IF('2. Grunddata'!C$13="NEJ","Lokal accepterad som direkt kostnad av finansiär","Lokal")</f>
        <v>Lokal accepterad som direkt kostnad av finansiär</v>
      </c>
      <c r="C424" s="315">
        <f>IF('2. Grunddata'!$C$13="NEJ",SUMIF('8. Lokal'!$B$18:$B$50,$C418,'8. Lokal'!T$18:T$50),SUMIF('5. Lön'!$B$25:$B$151,$C418,'5. Lön'!CO$25:CO$151)+SUMIF('6. Drift'!$B$18:$B$101,$C418,'6. Drift'!BR$18:BR$101)+SUMIF('8. Lokal'!$B$18:$B$50,$C418,'8. Lokal'!T$18:T$50))</f>
        <v>0</v>
      </c>
      <c r="D424" s="315">
        <f>IF('2. Grunddata'!$C$13="NEJ",SUMIF('8. Lokal'!$B$18:$B$50,$C418,'8. Lokal'!U$18:U$50),SUMIF('5. Lön'!$B$25:$B$151,$C418,'5. Lön'!CP$25:CP$151)+SUMIF('6. Drift'!$B$18:$B$101,$C418,'6. Drift'!BS$18:BS$101)+SUMIF('8. Lokal'!$B$18:$B$50,$C418,'8. Lokal'!U$18:U$50))</f>
        <v>0</v>
      </c>
      <c r="E424" s="315">
        <f>IF('2. Grunddata'!$C$13="NEJ",SUMIF('8. Lokal'!$B$18:$B$50,$C418,'8. Lokal'!V$18:V$50),SUMIF('5. Lön'!$B$25:$B$151,$C418,'5. Lön'!CQ$25:CQ$151)+SUMIF('6. Drift'!$B$18:$B$101,$C418,'6. Drift'!BT$18:BT$101)+SUMIF('8. Lokal'!$B$18:$B$50,$C418,'8. Lokal'!V$18:V$50))</f>
        <v>0</v>
      </c>
      <c r="F424" s="315">
        <f>IF('2. Grunddata'!$C$13="NEJ",SUMIF('8. Lokal'!$B$18:$B$50,$C418,'8. Lokal'!W$18:W$50),SUMIF('5. Lön'!$B$25:$B$151,$C418,'5. Lön'!CR$25:CR$151)+SUMIF('6. Drift'!$B$18:$B$101,$C418,'6. Drift'!BU$18:BU$101)+SUMIF('8. Lokal'!$B$18:$B$50,$C418,'8. Lokal'!W$18:W$50))</f>
        <v>0</v>
      </c>
      <c r="G424" s="315">
        <f>IF('2. Grunddata'!$C$13="NEJ",SUMIF('8. Lokal'!$B$18:$B$50,$C418,'8. Lokal'!X$18:X$50),SUMIF('5. Lön'!$B$25:$B$151,$C418,'5. Lön'!CS$25:CS$151)+SUMIF('6. Drift'!$B$18:$B$101,$C418,'6. Drift'!BV$18:BV$101)+SUMIF('8. Lokal'!$B$18:$B$50,$C418,'8. Lokal'!X$18:X$50))</f>
        <v>0</v>
      </c>
      <c r="H424" s="315">
        <f>IF('2. Grunddata'!$C$13="NEJ",SUMIF('8. Lokal'!$B$18:$B$50,$C418,'8. Lokal'!Y$18:Y$50),SUMIF('5. Lön'!$B$25:$B$151,$C418,'5. Lön'!CT$25:CT$151)+SUMIF('6. Drift'!$B$18:$B$101,$C418,'6. Drift'!BW$18:BW$101)+SUMIF('8. Lokal'!$B$18:$B$50,$C418,'8. Lokal'!Y$18:Y$50))</f>
        <v>0</v>
      </c>
      <c r="I424" s="315">
        <f>IF('2. Grunddata'!$C$13="NEJ",SUMIF('8. Lokal'!$B$18:$B$50,$C418,'8. Lokal'!Z$18:Z$50),SUMIF('5. Lön'!$B$25:$B$151,$C418,'5. Lön'!CU$25:CU$151)+SUMIF('6. Drift'!$B$18:$B$101,$C418,'6. Drift'!BX$18:BX$101)+SUMIF('8. Lokal'!$B$18:$B$50,$C418,'8. Lokal'!Z$18:Z$50))</f>
        <v>0</v>
      </c>
      <c r="J424" s="315">
        <f>IF('2. Grunddata'!$C$13="NEJ",SUMIF('8. Lokal'!$B$18:$B$50,$C418,'8. Lokal'!AA$18:AA$50),SUMIF('5. Lön'!$B$25:$B$151,$C418,'5. Lön'!CV$25:CV$151)+SUMIF('6. Drift'!$B$18:$B$101,$C418,'6. Drift'!BY$18:BY$101)+SUMIF('8. Lokal'!$B$18:$B$50,$C418,'8. Lokal'!AA$18:AA$50))</f>
        <v>0</v>
      </c>
      <c r="K424" s="315">
        <f>IF('2. Grunddata'!$C$13="NEJ",SUMIF('8. Lokal'!$B$18:$B$50,$C418,'8. Lokal'!AB$18:AB$50),SUMIF('5. Lön'!$B$25:$B$151,$C418,'5. Lön'!CW$25:CW$151)+SUMIF('6. Drift'!$B$18:$B$101,$C418,'6. Drift'!BZ$18:BZ$101)+SUMIF('8. Lokal'!$B$18:$B$50,$C418,'8. Lokal'!AB$18:AB$50))</f>
        <v>0</v>
      </c>
      <c r="L424" s="315">
        <f>IF('2. Grunddata'!$C$13="NEJ",SUMIF('8. Lokal'!$B$18:$B$50,$C418,'8. Lokal'!AC$18:AC$50),SUMIF('5. Lön'!$B$25:$B$151,$C418,'5. Lön'!CX$25:CX$151)+SUMIF('6. Drift'!$B$18:$B$101,$C418,'6. Drift'!CA$18:CA$101)+SUMIF('8. Lokal'!$B$18:$B$50,$C418,'8. Lokal'!AC$18:AC$50))</f>
        <v>0</v>
      </c>
      <c r="M424" s="316">
        <f t="shared" si="65"/>
        <v>0</v>
      </c>
    </row>
    <row r="425" spans="2:15" s="3" customFormat="1" ht="12.75" x14ac:dyDescent="0.2">
      <c r="B425" s="321" t="str">
        <f>IF('2. Grunddata'!C$13="NEJ","Indirekt och lokalpåslag accepterade som OH av finansiär","Indirekta")</f>
        <v>Indirekt och lokalpåslag accepterade som OH av finansiär</v>
      </c>
      <c r="C425" s="293">
        <f>IF('2. Grunddata'!$C$13="NEJ",SUMIF('5. Lön'!$B$25:$B$151,$C418,'5. Lön'!DY$25:DY$151)+SUMIF('6. Drift'!$B$18:$B$101,$C418,'6. Drift'!CP$18:CP$101)+SUMIF('7. Utrustning'!$B$17:$B$49,$C418,'7. Utrustning'!AU$17:AU$49)+SUMIF('8. Lokal'!$B$18:$B$50,$C418,'8. Lokal'!AR$18:AR$50),SUMIF('5. Lön'!$B$25:$B$151,$C418,'5. Lön'!BQ$25:BQ$151)+SUMIF('6. Drift'!$B$18:$B$101,$C418,'6. Drift'!AT$18:AT$101))</f>
        <v>0</v>
      </c>
      <c r="D425" s="293">
        <f>IF('2. Grunddata'!$C$13="NEJ",SUMIF('5. Lön'!$B$25:$B$151,$C418,'5. Lön'!DZ$25:DZ$151)+SUMIF('6. Drift'!$B$18:$B$101,$C418,'6. Drift'!CQ$18:CQ$101)+SUMIF('7. Utrustning'!$B$17:$B$49,$C418,'7. Utrustning'!AV$17:AV$49)+SUMIF('8. Lokal'!$B$18:$B$50,$C418,'8. Lokal'!AS$18:AS$50),SUMIF('5. Lön'!$B$25:$B$151,$C418,'5. Lön'!BR$25:BR$151)+SUMIF('6. Drift'!$B$18:$B$101,$C418,'6. Drift'!AU$18:AU$101))</f>
        <v>0</v>
      </c>
      <c r="E425" s="293">
        <f>IF('2. Grunddata'!$C$13="NEJ",SUMIF('5. Lön'!$B$25:$B$151,$C418,'5. Lön'!EA$25:EA$151)+SUMIF('6. Drift'!$B$18:$B$101,$C418,'6. Drift'!CR$18:CR$101)+SUMIF('7. Utrustning'!$B$17:$B$49,$C418,'7. Utrustning'!AW$17:AW$49)+SUMIF('8. Lokal'!$B$18:$B$50,$C418,'8. Lokal'!AT$18:AT$50),SUMIF('5. Lön'!$B$25:$B$151,$C418,'5. Lön'!BS$25:BS$151)+SUMIF('6. Drift'!$B$18:$B$101,$C418,'6. Drift'!AV$18:AV$101))</f>
        <v>0</v>
      </c>
      <c r="F425" s="293">
        <f>IF('2. Grunddata'!$C$13="NEJ",SUMIF('5. Lön'!$B$25:$B$151,$C418,'5. Lön'!EB$25:EB$151)+SUMIF('6. Drift'!$B$18:$B$101,$C418,'6. Drift'!CS$18:CS$101)+SUMIF('7. Utrustning'!$B$17:$B$49,$C418,'7. Utrustning'!AX$17:AX$49)+SUMIF('8. Lokal'!$B$18:$B$50,$C418,'8. Lokal'!AU$18:AU$50),SUMIF('5. Lön'!$B$25:$B$151,$C418,'5. Lön'!BT$25:BT$151)+SUMIF('6. Drift'!$B$18:$B$101,$C418,'6. Drift'!AW$18:AW$101))</f>
        <v>0</v>
      </c>
      <c r="G425" s="293">
        <f>IF('2. Grunddata'!$C$13="NEJ",SUMIF('5. Lön'!$B$25:$B$151,$C418,'5. Lön'!EC$25:EC$151)+SUMIF('6. Drift'!$B$18:$B$101,$C418,'6. Drift'!CT$18:CT$101)+SUMIF('7. Utrustning'!$B$17:$B$49,$C418,'7. Utrustning'!AY$17:AY$49)+SUMIF('8. Lokal'!$B$18:$B$50,$C418,'8. Lokal'!AV$18:AV$50),SUMIF('5. Lön'!$B$25:$B$151,$C418,'5. Lön'!BU$25:BU$151)+SUMIF('6. Drift'!$B$18:$B$101,$C418,'6. Drift'!AX$18:AX$101))</f>
        <v>0</v>
      </c>
      <c r="H425" s="293">
        <f>IF('2. Grunddata'!$C$13="NEJ",SUMIF('5. Lön'!$B$25:$B$151,$C418,'5. Lön'!ED$25:ED$151)+SUMIF('6. Drift'!$B$18:$B$101,$C418,'6. Drift'!CU$18:CU$101)+SUMIF('7. Utrustning'!$B$17:$B$49,$C418,'7. Utrustning'!AZ$17:AZ$49)+SUMIF('8. Lokal'!$B$18:$B$50,$C418,'8. Lokal'!AW$18:AW$50),SUMIF('5. Lön'!$B$25:$B$151,$C418,'5. Lön'!BV$25:BV$151)+SUMIF('6. Drift'!$B$18:$B$101,$C418,'6. Drift'!AY$18:AY$101))</f>
        <v>0</v>
      </c>
      <c r="I425" s="293">
        <f>IF('2. Grunddata'!$C$13="NEJ",SUMIF('5. Lön'!$B$25:$B$151,$C418,'5. Lön'!EE$25:EE$151)+SUMIF('6. Drift'!$B$18:$B$101,$C418,'6. Drift'!CV$18:CV$101)+SUMIF('7. Utrustning'!$B$17:$B$49,$C418,'7. Utrustning'!BA$17:BA$49)+SUMIF('8. Lokal'!$B$18:$B$50,$C418,'8. Lokal'!AX$18:AX$50),SUMIF('5. Lön'!$B$25:$B$151,$C418,'5. Lön'!BW$25:BW$151)+SUMIF('6. Drift'!$B$18:$B$101,$C418,'6. Drift'!AZ$18:AZ$101))</f>
        <v>0</v>
      </c>
      <c r="J425" s="293">
        <f>IF('2. Grunddata'!$C$13="NEJ",SUMIF('5. Lön'!$B$25:$B$151,$C418,'5. Lön'!EF$25:EF$151)+SUMIF('6. Drift'!$B$18:$B$101,$C418,'6. Drift'!CW$18:CW$101)+SUMIF('7. Utrustning'!$B$17:$B$49,$C418,'7. Utrustning'!BB$17:BB$49)+SUMIF('8. Lokal'!$B$18:$B$50,$C418,'8. Lokal'!AY$18:AY$50),SUMIF('5. Lön'!$B$25:$B$151,$C418,'5. Lön'!BX$25:BX$151)+SUMIF('6. Drift'!$B$18:$B$101,$C418,'6. Drift'!BA$18:BA$101))</f>
        <v>0</v>
      </c>
      <c r="K425" s="293">
        <f>IF('2. Grunddata'!$C$13="NEJ",SUMIF('5. Lön'!$B$25:$B$151,$C418,'5. Lön'!EG$25:EG$151)+SUMIF('6. Drift'!$B$18:$B$101,$C418,'6. Drift'!CX$18:CX$101)+SUMIF('7. Utrustning'!$B$17:$B$49,$C418,'7. Utrustning'!BC$17:BC$49)+SUMIF('8. Lokal'!$B$18:$B$50,$C418,'8. Lokal'!AZ$18:AZ$50),SUMIF('5. Lön'!$B$25:$B$151,$C418,'5. Lön'!BY$25:BY$151)+SUMIF('6. Drift'!$B$18:$B$101,$C418,'6. Drift'!BB$18:BB$101))</f>
        <v>0</v>
      </c>
      <c r="L425" s="293">
        <f>IF('2. Grunddata'!$C$13="NEJ",SUMIF('5. Lön'!$B$25:$B$151,$C418,'5. Lön'!EH$25:EH$151)+SUMIF('6. Drift'!$B$18:$B$101,$C418,'6. Drift'!CY$18:CY$101)+SUMIF('7. Utrustning'!$B$17:$B$49,$C418,'7. Utrustning'!BD$17:BD$49)+SUMIF('8. Lokal'!$B$18:$B$50,$C418,'8. Lokal'!BA$18:BA$50),SUMIF('5. Lön'!$B$25:$B$151,$C418,'5. Lön'!BZ$25:BZ$151)+SUMIF('6. Drift'!$B$18:$B$101,$C418,'6. Drift'!BC$18:BC$101))</f>
        <v>0</v>
      </c>
      <c r="M425" s="322">
        <f t="shared" si="65"/>
        <v>0</v>
      </c>
    </row>
    <row r="426" spans="2:15" s="3" customFormat="1" ht="12.75" x14ac:dyDescent="0.2">
      <c r="B426" s="323" t="str">
        <f>IF('2. Grunddata'!C$6="KONTRAKT","Total kostnad i kontrakt med finansiär ","Total kostnad i ansökan till finansiär ")</f>
        <v xml:space="preserve">Total kostnad i ansökan till finansiär </v>
      </c>
      <c r="C426" s="237">
        <f>SUM(C421:C425)</f>
        <v>0</v>
      </c>
      <c r="D426" s="237">
        <f t="shared" ref="D426:L426" si="66">SUM(D421:D425)</f>
        <v>0</v>
      </c>
      <c r="E426" s="237">
        <f t="shared" si="66"/>
        <v>0</v>
      </c>
      <c r="F426" s="237">
        <f t="shared" si="66"/>
        <v>0</v>
      </c>
      <c r="G426" s="237">
        <f t="shared" si="66"/>
        <v>0</v>
      </c>
      <c r="H426" s="237">
        <f t="shared" si="66"/>
        <v>0</v>
      </c>
      <c r="I426" s="237">
        <f t="shared" si="66"/>
        <v>0</v>
      </c>
      <c r="J426" s="237">
        <f t="shared" si="66"/>
        <v>0</v>
      </c>
      <c r="K426" s="237">
        <f t="shared" si="66"/>
        <v>0</v>
      </c>
      <c r="L426" s="237">
        <f t="shared" si="66"/>
        <v>0</v>
      </c>
      <c r="M426" s="324">
        <f t="shared" si="65"/>
        <v>0</v>
      </c>
    </row>
    <row r="427" spans="2:15" s="3" customFormat="1" ht="6" customHeight="1" x14ac:dyDescent="0.2">
      <c r="B427" s="325"/>
      <c r="C427" s="326"/>
      <c r="D427" s="326"/>
      <c r="E427" s="326"/>
      <c r="F427" s="326"/>
      <c r="G427" s="326"/>
      <c r="H427" s="326"/>
      <c r="I427" s="326"/>
      <c r="J427" s="326"/>
      <c r="K427" s="326"/>
      <c r="L427" s="326"/>
      <c r="M427" s="327"/>
    </row>
    <row r="428" spans="2:15" s="3" customFormat="1" ht="12.75" x14ac:dyDescent="0.2">
      <c r="B428" s="328" t="str">
        <f>IF('2. Grunddata'!C$6="KONTRAKT","Kostnader att medfinansiera","Kostnader förväntade att medfinansiera")</f>
        <v>Kostnader förväntade att medfinansiera</v>
      </c>
      <c r="C428" s="168"/>
      <c r="D428" s="168"/>
      <c r="E428" s="168"/>
      <c r="F428" s="168"/>
      <c r="G428" s="168"/>
      <c r="H428" s="168"/>
      <c r="I428" s="168"/>
      <c r="J428" s="168"/>
      <c r="K428" s="168"/>
      <c r="L428" s="168"/>
      <c r="M428" s="329"/>
    </row>
    <row r="429" spans="2:15" s="3" customFormat="1" ht="12.75" x14ac:dyDescent="0.2">
      <c r="B429" s="371" t="str">
        <f>IF('2. Grunddata'!C$13="NEJ","Indirekt och lokalpåslag inte accepterade som OH av finansiär","")</f>
        <v>Indirekt och lokalpåslag inte accepterade som OH av finansiär</v>
      </c>
      <c r="C429" s="330">
        <f>IF('2. Grunddata'!$C$13="NEJ",(SUMIF('5. Lön'!$B$25:$B$151,$C418,'5. Lön'!BQ$25:BQ$151)+SUMIF('5. Lön'!$B$25:$B$151,$C418,'5. Lön'!CO$25:CO$151)+SUMIF('6. Drift'!$B$18:$B$101,$C418,'6. Drift'!AT$18:AT$101)+SUMIF('6. Drift'!$B$18:$B$101,$C418,'6. Drift'!BR$18:BR$101))-(SUMIF('5. Lön'!$B$25:$B$151,$C418,'5. Lön'!DY$25:DY$151)+SUMIF('6. Drift'!$B$18:$B$101,$C418,'6. Drift'!CP$18:CP$101)+SUMIF('7. Utrustning'!$B$17:$B$49,$C418,'7. Utrustning'!AU$17:AU$49)+SUMIF('8. Lokal'!$B$18:$B$50,$C418,'8. Lokal'!AR$18:AR$50)),0)</f>
        <v>0</v>
      </c>
      <c r="D429" s="330">
        <f>IF('2. Grunddata'!$C$13="NEJ",(SUMIF('5. Lön'!$B$25:$B$151,$C418,'5. Lön'!BR$25:BR$151)+SUMIF('5. Lön'!$B$25:$B$151,$C418,'5. Lön'!CP$25:CP$151)+SUMIF('6. Drift'!$B$18:$B$101,$C418,'6. Drift'!AU$18:AU$101)+SUMIF('6. Drift'!$B$18:$B$101,$C418,'6. Drift'!BS$18:BS$101))-(SUMIF('5. Lön'!$B$25:$B$151,$C418,'5. Lön'!DZ$25:DZ$151)+SUMIF('6. Drift'!$B$18:$B$101,$C418,'6. Drift'!CQ$18:CQ$101)+SUMIF('7. Utrustning'!$B$17:$B$49,$C418,'7. Utrustning'!AV$17:AV$49)+SUMIF('8. Lokal'!$B$18:$B$50,$C418,'8. Lokal'!AS$18:AS$50)),0)</f>
        <v>0</v>
      </c>
      <c r="E429" s="330">
        <f>IF('2. Grunddata'!$C$13="NEJ",(SUMIF('5. Lön'!$B$25:$B$151,$C418,'5. Lön'!BS$25:BS$151)+SUMIF('5. Lön'!$B$25:$B$151,$C418,'5. Lön'!CQ$25:CQ$151)+SUMIF('6. Drift'!$B$18:$B$101,$C418,'6. Drift'!AV$18:AV$101)+SUMIF('6. Drift'!$B$18:$B$101,$C418,'6. Drift'!BT$18:BT$101))-(SUMIF('5. Lön'!$B$25:$B$151,$C418,'5. Lön'!EA$25:EA$151)+SUMIF('6. Drift'!$B$18:$B$101,$C418,'6. Drift'!CR$18:CR$101)+SUMIF('7. Utrustning'!$B$17:$B$49,$C418,'7. Utrustning'!AW$17:AW$49)+SUMIF('8. Lokal'!$B$18:$B$50,$C418,'8. Lokal'!AT$18:AT$50)),0)</f>
        <v>0</v>
      </c>
      <c r="F429" s="330">
        <f>IF('2. Grunddata'!$C$13="NEJ",(SUMIF('5. Lön'!$B$25:$B$151,$C418,'5. Lön'!BT$25:BT$151)+SUMIF('5. Lön'!$B$25:$B$151,$C418,'5. Lön'!CR$25:CR$151)+SUMIF('6. Drift'!$B$18:$B$101,$C418,'6. Drift'!AW$18:AW$101)+SUMIF('6. Drift'!$B$18:$B$101,$C418,'6. Drift'!BU$18:BU$101))-(SUMIF('5. Lön'!$B$25:$B$151,$C418,'5. Lön'!EB$25:EB$151)+SUMIF('6. Drift'!$B$18:$B$101,$C418,'6. Drift'!CS$18:CS$101)+SUMIF('7. Utrustning'!$B$17:$B$49,$C418,'7. Utrustning'!AX$17:AX$49)+SUMIF('8. Lokal'!$B$18:$B$50,$C418,'8. Lokal'!AU$18:AU$50)),0)</f>
        <v>0</v>
      </c>
      <c r="G429" s="330">
        <f>IF('2. Grunddata'!$C$13="NEJ",(SUMIF('5. Lön'!$B$25:$B$151,$C418,'5. Lön'!BU$25:BU$151)+SUMIF('5. Lön'!$B$25:$B$151,$C418,'5. Lön'!CS$25:CS$151)+SUMIF('6. Drift'!$B$18:$B$101,$C418,'6. Drift'!AX$18:AX$101)+SUMIF('6. Drift'!$B$18:$B$101,$C418,'6. Drift'!BV$18:BV$101))-(SUMIF('5. Lön'!$B$25:$B$151,$C418,'5. Lön'!EC$25:EC$151)+SUMIF('6. Drift'!$B$18:$B$101,$C418,'6. Drift'!CT$18:CT$101)+SUMIF('7. Utrustning'!$B$17:$B$49,$C418,'7. Utrustning'!AY$17:AY$49)+SUMIF('8. Lokal'!$B$18:$B$50,$C418,'8. Lokal'!AV$18:AV$50)),0)</f>
        <v>0</v>
      </c>
      <c r="H429" s="330">
        <f>IF('2. Grunddata'!$C$13="NEJ",(SUMIF('5. Lön'!$B$25:$B$151,$C418,'5. Lön'!BV$25:BV$151)+SUMIF('5. Lön'!$B$25:$B$151,$C418,'5. Lön'!CT$25:CT$151)+SUMIF('6. Drift'!$B$18:$B$101,$C418,'6. Drift'!AY$18:AY$101)+SUMIF('6. Drift'!$B$18:$B$101,$C418,'6. Drift'!BW$18:BW$101))-(SUMIF('5. Lön'!$B$25:$B$151,$C418,'5. Lön'!ED$25:ED$151)+SUMIF('6. Drift'!$B$18:$B$101,$C418,'6. Drift'!CU$18:CU$101)+SUMIF('7. Utrustning'!$B$17:$B$49,$C418,'7. Utrustning'!AZ$17:AZ$49)+SUMIF('8. Lokal'!$B$18:$B$50,$C418,'8. Lokal'!AW$18:AW$50)),0)</f>
        <v>0</v>
      </c>
      <c r="I429" s="330">
        <f>IF('2. Grunddata'!$C$13="NEJ",(SUMIF('5. Lön'!$B$25:$B$151,$C418,'5. Lön'!BW$25:BW$151)+SUMIF('5. Lön'!$B$25:$B$151,$C418,'5. Lön'!CU$25:CU$151)+SUMIF('6. Drift'!$B$18:$B$101,$C418,'6. Drift'!AZ$18:AZ$101)+SUMIF('6. Drift'!$B$18:$B$101,$C418,'6. Drift'!BX$18:BX$101))-(SUMIF('5. Lön'!$B$25:$B$151,$C418,'5. Lön'!EE$25:EE$151)+SUMIF('6. Drift'!$B$18:$B$101,$C418,'6. Drift'!CV$18:CV$101)+SUMIF('7. Utrustning'!$B$17:$B$49,$C418,'7. Utrustning'!BA$17:BA$49)+SUMIF('8. Lokal'!$B$18:$B$50,$C418,'8. Lokal'!AX$18:AX$50)),0)</f>
        <v>0</v>
      </c>
      <c r="J429" s="330">
        <f>IF('2. Grunddata'!$C$13="NEJ",(SUMIF('5. Lön'!$B$25:$B$151,$C418,'5. Lön'!BX$25:BX$151)+SUMIF('5. Lön'!$B$25:$B$151,$C418,'5. Lön'!CV$25:CV$151)+SUMIF('6. Drift'!$B$18:$B$101,$C418,'6. Drift'!BA$18:BA$101)+SUMIF('6. Drift'!$B$18:$B$101,$C418,'6. Drift'!BY$18:BY$101))-(SUMIF('5. Lön'!$B$25:$B$151,$C418,'5. Lön'!EF$25:EF$151)+SUMIF('6. Drift'!$B$18:$B$101,$C418,'6. Drift'!CW$18:CW$101)+SUMIF('7. Utrustning'!$B$17:$B$49,$C418,'7. Utrustning'!BB$17:BB$49)+SUMIF('8. Lokal'!$B$18:$B$50,$C418,'8. Lokal'!AY$18:AY$50)),0)</f>
        <v>0</v>
      </c>
      <c r="K429" s="330">
        <f>IF('2. Grunddata'!$C$13="NEJ",(SUMIF('5. Lön'!$B$25:$B$151,$C418,'5. Lön'!BY$25:BY$151)+SUMIF('5. Lön'!$B$25:$B$151,$C418,'5. Lön'!CW$25:CW$151)+SUMIF('6. Drift'!$B$18:$B$101,$C418,'6. Drift'!BB$18:BB$101)+SUMIF('6. Drift'!$B$18:$B$101,$C418,'6. Drift'!BZ$18:BZ$101))-(SUMIF('5. Lön'!$B$25:$B$151,$C418,'5. Lön'!EG$25:EG$151)+SUMIF('6. Drift'!$B$18:$B$101,$C418,'6. Drift'!CX$18:CX$101)+SUMIF('7. Utrustning'!$B$17:$B$49,$C418,'7. Utrustning'!BC$17:BC$49)+SUMIF('8. Lokal'!$B$18:$B$50,$C418,'8. Lokal'!AZ$18:AZ$50)),0)</f>
        <v>0</v>
      </c>
      <c r="L429" s="330">
        <f>IF('2. Grunddata'!$C$13="NEJ",(SUMIF('5. Lön'!$B$25:$B$151,$C418,'5. Lön'!BZ$25:BZ$151)+SUMIF('5. Lön'!$B$25:$B$151,$C418,'5. Lön'!CX$25:CX$151)+SUMIF('6. Drift'!$B$18:$B$101,$C418,'6. Drift'!BC$18:BC$101)+SUMIF('6. Drift'!$B$18:$B$101,$C418,'6. Drift'!CA$18:CA$101))-(SUMIF('5. Lön'!$B$25:$B$151,$C418,'5. Lön'!EH$25:EH$151)+SUMIF('6. Drift'!$B$18:$B$101,$C418,'6. Drift'!CY$18:CY$101)+SUMIF('7. Utrustning'!$B$17:$B$49,$C418,'7. Utrustning'!BD$17:BD$49)+SUMIF('8. Lokal'!$B$18:$B$50,$C418,'8. Lokal'!BA$18:BA$50)),0)</f>
        <v>0</v>
      </c>
      <c r="M429" s="314">
        <f t="shared" ref="M429:M435" si="67">SUM(C429:L429)</f>
        <v>0</v>
      </c>
    </row>
    <row r="430" spans="2:15" s="3" customFormat="1" ht="12.75" customHeight="1" x14ac:dyDescent="0.2">
      <c r="B430" s="331" t="str">
        <f>IF('2. Grunddata'!C$16&gt;0,"LKP som inte accepteras av finansiär","")</f>
        <v/>
      </c>
      <c r="C430" s="332">
        <f>IF('2. Grunddata'!$C$16&gt;0,SUMIF('5. Lön'!$B$25:$B$151,$C418,'5. Lön'!AS$25:AS$151)-SUMIF('5. Lön'!$B$25:$B$151,$C418,'5. Lön'!DM$25:DM$151),0)</f>
        <v>0</v>
      </c>
      <c r="D430" s="332">
        <f>IF('2. Grunddata'!$C$16&gt;0,SUMIF('5. Lön'!$B$25:$B$151,$C418,'5. Lön'!AT$25:AT$151)-SUMIF('5. Lön'!$B$25:$B$151,$C418,'5. Lön'!DN$25:DN$151),0)</f>
        <v>0</v>
      </c>
      <c r="E430" s="332">
        <f>IF('2. Grunddata'!$C$16&gt;0,SUMIF('5. Lön'!$B$25:$B$151,$C418,'5. Lön'!AU$25:AU$151)-SUMIF('5. Lön'!$B$25:$B$151,$C418,'5. Lön'!DO$25:DO$151),0)</f>
        <v>0</v>
      </c>
      <c r="F430" s="332">
        <f>IF('2. Grunddata'!$C$16&gt;0,SUMIF('5. Lön'!$B$25:$B$151,$C418,'5. Lön'!AV$25:AV$151)-SUMIF('5. Lön'!$B$25:$B$151,$C418,'5. Lön'!DP$25:DP$151),0)</f>
        <v>0</v>
      </c>
      <c r="G430" s="332">
        <f>IF('2. Grunddata'!$C$16&gt;0,SUMIF('5. Lön'!$B$25:$B$151,$C418,'5. Lön'!AW$25:AW$151)-SUMIF('5. Lön'!$B$25:$B$151,$C418,'5. Lön'!DQ$25:DQ$151),0)</f>
        <v>0</v>
      </c>
      <c r="H430" s="332">
        <f>IF('2. Grunddata'!$C$16&gt;0,SUMIF('5. Lön'!$B$25:$B$151,$C418,'5. Lön'!AX$25:AX$151)-SUMIF('5. Lön'!$B$25:$B$151,$C418,'5. Lön'!DR$25:DR$151),0)</f>
        <v>0</v>
      </c>
      <c r="I430" s="332">
        <f>IF('2. Grunddata'!$C$16&gt;0,SUMIF('5. Lön'!$B$25:$B$151,$C418,'5. Lön'!AY$25:AY$151)-SUMIF('5. Lön'!$B$25:$B$151,$C418,'5. Lön'!DS$25:DS$151),0)</f>
        <v>0</v>
      </c>
      <c r="J430" s="332">
        <f>IF('2. Grunddata'!$C$16&gt;0,SUMIF('5. Lön'!$B$25:$B$151,$C418,'5. Lön'!AZ$25:AZ$151)-SUMIF('5. Lön'!$B$25:$B$151,$C418,'5. Lön'!DT$25:DT$151),0)</f>
        <v>0</v>
      </c>
      <c r="K430" s="332">
        <f>IF('2. Grunddata'!$C$16&gt;0,SUMIF('5. Lön'!$B$25:$B$151,$C418,'5. Lön'!BA$25:BA$151)-SUMIF('5. Lön'!$B$25:$B$151,$C418,'5. Lön'!DU$25:DU$151),0)</f>
        <v>0</v>
      </c>
      <c r="L430" s="332">
        <f>IF('2. Grunddata'!$C$16&gt;0,SUMIF('5. Lön'!$B$25:$B$151,$C418,'5. Lön'!BB$25:BB$151)-SUMIF('5. Lön'!$B$25:$B$151,$C418,'5. Lön'!DV$25:DV$151),0)</f>
        <v>0</v>
      </c>
      <c r="M430" s="316">
        <f t="shared" si="67"/>
        <v>0</v>
      </c>
    </row>
    <row r="431" spans="2:15" s="3" customFormat="1" ht="12.75" customHeight="1" x14ac:dyDescent="0.2">
      <c r="B431" s="317" t="str">
        <f>IF('5. Lön'!BO$152&gt;0,"Lön inklusive LKP","")</f>
        <v>Lön inklusive LKP</v>
      </c>
      <c r="C431" s="333">
        <f>SUMIF('5. Lön'!$B$25:$B$151,$C418,'5. Lön'!BE$25:BE$151)</f>
        <v>0</v>
      </c>
      <c r="D431" s="333">
        <f>SUMIF('5. Lön'!$B$25:$B$151,$C418,'5. Lön'!BF$25:BF$151)</f>
        <v>0</v>
      </c>
      <c r="E431" s="333">
        <f>SUMIF('5. Lön'!$B$25:$B$151,$C418,'5. Lön'!BG$25:BG$151)</f>
        <v>0</v>
      </c>
      <c r="F431" s="333">
        <f>SUMIF('5. Lön'!$B$25:$B$151,$C418,'5. Lön'!BH$25:BH$151)</f>
        <v>0</v>
      </c>
      <c r="G431" s="333">
        <f>SUMIF('5. Lön'!$B$25:$B$151,$C418,'5. Lön'!BI$25:BI$151)</f>
        <v>0</v>
      </c>
      <c r="H431" s="333">
        <f>SUMIF('5. Lön'!$B$25:$B$151,$C418,'5. Lön'!BJ$25:BJ$151)</f>
        <v>0</v>
      </c>
      <c r="I431" s="333">
        <f>SUMIF('5. Lön'!$B$25:$B$151,$C418,'5. Lön'!BK$25:BK$151)</f>
        <v>0</v>
      </c>
      <c r="J431" s="333">
        <f>SUMIF('5. Lön'!$B$25:$B$151,$C418,'5. Lön'!BL$25:BL$151)</f>
        <v>0</v>
      </c>
      <c r="K431" s="333">
        <f>SUMIF('5. Lön'!$B$25:$B$151,$C418,'5. Lön'!BM$25:BM$151)</f>
        <v>0</v>
      </c>
      <c r="L431" s="333">
        <f>SUMIF('5. Lön'!$B$25:$B$151,$C418,'5. Lön'!BN$25:BN$151)</f>
        <v>0</v>
      </c>
      <c r="M431" s="319">
        <f t="shared" si="67"/>
        <v>0</v>
      </c>
    </row>
    <row r="432" spans="2:15" s="3" customFormat="1" ht="12.75" x14ac:dyDescent="0.2">
      <c r="B432" s="158" t="str">
        <f>IF('6. Drift'!AR$102&gt;0,"Drift","")</f>
        <v/>
      </c>
      <c r="C432" s="334">
        <f>SUMIF('6. Drift'!$B$18:$B$101,$C418,'6. Drift'!AH$18:AH$101)</f>
        <v>0</v>
      </c>
      <c r="D432" s="334">
        <f>SUMIF('6. Drift'!$B$18:$B$101,$C418,'6. Drift'!AI$18:AI$101)</f>
        <v>0</v>
      </c>
      <c r="E432" s="334">
        <f>SUMIF('6. Drift'!$B$18:$B$101,$C418,'6. Drift'!AJ$18:AJ$101)</f>
        <v>0</v>
      </c>
      <c r="F432" s="334">
        <f>SUMIF('6. Drift'!$B$18:$B$101,$C418,'6. Drift'!AK$18:AK$101)</f>
        <v>0</v>
      </c>
      <c r="G432" s="334">
        <f>SUMIF('6. Drift'!$B$18:$B$101,$C418,'6. Drift'!AL$18:AL$101)</f>
        <v>0</v>
      </c>
      <c r="H432" s="334">
        <f>SUMIF('6. Drift'!$B$18:$B$101,$C418,'6. Drift'!AM$18:AM$101)</f>
        <v>0</v>
      </c>
      <c r="I432" s="334">
        <f>SUMIF('6. Drift'!$B$18:$B$101,$C418,'6. Drift'!AN$18:AN$101)</f>
        <v>0</v>
      </c>
      <c r="J432" s="334">
        <f>SUMIF('6. Drift'!$B$18:$B$101,$C418,'6. Drift'!AO$18:AO$101)</f>
        <v>0</v>
      </c>
      <c r="K432" s="334">
        <f>SUMIF('6. Drift'!$B$18:$B$101,$C418,'6. Drift'!AP$18:AP$101)</f>
        <v>0</v>
      </c>
      <c r="L432" s="334">
        <f>SUMIF('6. Drift'!$B$18:$B$101,$C418,'6. Drift'!AQ$18:AQ$101)</f>
        <v>0</v>
      </c>
      <c r="M432" s="316">
        <f t="shared" si="67"/>
        <v>0</v>
      </c>
    </row>
    <row r="433" spans="2:15" s="3" customFormat="1" ht="12.75" x14ac:dyDescent="0.2">
      <c r="B433" s="317" t="str">
        <f>IF('7. Utrustning'!AS$50&gt;0,"Utrustning","")</f>
        <v/>
      </c>
      <c r="C433" s="333">
        <f>SUMIF('7. Utrustning'!$B$17:$B$49,$C418,'7. Utrustning'!AI$17:AI$49)</f>
        <v>0</v>
      </c>
      <c r="D433" s="333">
        <f>SUMIF('7. Utrustning'!$B$17:$B$49,$C418,'7. Utrustning'!AJ$17:AJ$49)</f>
        <v>0</v>
      </c>
      <c r="E433" s="333">
        <f>SUMIF('7. Utrustning'!$B$17:$B$49,$C418,'7. Utrustning'!AK$17:AK$49)</f>
        <v>0</v>
      </c>
      <c r="F433" s="333">
        <f>SUMIF('7. Utrustning'!$B$17:$B$49,$C418,'7. Utrustning'!AL$17:AL$49)</f>
        <v>0</v>
      </c>
      <c r="G433" s="333">
        <f>SUMIF('7. Utrustning'!$B$17:$B$49,$C418,'7. Utrustning'!AM$17:AM$49)</f>
        <v>0</v>
      </c>
      <c r="H433" s="333">
        <f>SUMIF('7. Utrustning'!$B$17:$B$49,$C418,'7. Utrustning'!AN$17:AN$49)</f>
        <v>0</v>
      </c>
      <c r="I433" s="333">
        <f>SUMIF('7. Utrustning'!$B$17:$B$49,$C418,'7. Utrustning'!AO$17:AO$49)</f>
        <v>0</v>
      </c>
      <c r="J433" s="333">
        <f>SUMIF('7. Utrustning'!$B$17:$B$49,$C418,'7. Utrustning'!AP$17:AP$49)</f>
        <v>0</v>
      </c>
      <c r="K433" s="333">
        <f>SUMIF('7. Utrustning'!$B$17:$B$49,$C418,'7. Utrustning'!AQ$17:AQ$49)</f>
        <v>0</v>
      </c>
      <c r="L433" s="333">
        <f>SUMIF('7. Utrustning'!$B$17:$B$49,$C418,'7. Utrustning'!AR$17:AR$49)</f>
        <v>0</v>
      </c>
      <c r="M433" s="319">
        <f t="shared" si="67"/>
        <v>0</v>
      </c>
    </row>
    <row r="434" spans="2:15" s="3" customFormat="1" ht="12.75" x14ac:dyDescent="0.2">
      <c r="B434" s="320" t="str">
        <f>IF('8. Lokal'!AP$51&gt;0,"Lokal","")</f>
        <v>Lokal</v>
      </c>
      <c r="C434" s="334">
        <f>SUMIF('5. Lön'!$B$25:$B$151,$C418,'5. Lön'!DA$25:DA$151)+SUMIF('6. Drift'!$B$18:$B$101,$C418,'6. Drift'!CD$18:CD$101)+SUMIF('8. Lokal'!$B$18:$B$50,$C418,'8. Lokal'!AF$18:AF$50)</f>
        <v>0</v>
      </c>
      <c r="D434" s="334">
        <f>SUMIF('5. Lön'!$B$25:$B$151,$C418,'5. Lön'!DB$25:DB$151)+SUMIF('6. Drift'!$B$18:$B$101,$C418,'6. Drift'!CE$18:CE$101)+SUMIF('8. Lokal'!$B$18:$B$50,$C418,'8. Lokal'!AG$18:AG$50)</f>
        <v>0</v>
      </c>
      <c r="E434" s="334">
        <f>SUMIF('5. Lön'!$B$25:$B$151,$C418,'5. Lön'!DC$25:DC$151)+SUMIF('6. Drift'!$B$18:$B$101,$C418,'6. Drift'!CF$18:CF$101)+SUMIF('8. Lokal'!$B$18:$B$50,$C418,'8. Lokal'!AH$18:AH$50)</f>
        <v>0</v>
      </c>
      <c r="F434" s="334">
        <f>SUMIF('5. Lön'!$B$25:$B$151,$C418,'5. Lön'!DD$25:DD$151)+SUMIF('6. Drift'!$B$18:$B$101,$C418,'6. Drift'!CG$18:CG$101)+SUMIF('8. Lokal'!$B$18:$B$50,$C418,'8. Lokal'!AI$18:AI$50)</f>
        <v>0</v>
      </c>
      <c r="G434" s="334">
        <f>SUMIF('5. Lön'!$B$25:$B$151,$C418,'5. Lön'!DE$25:DE$151)+SUMIF('6. Drift'!$B$18:$B$101,$C418,'6. Drift'!CH$18:CH$101)+SUMIF('8. Lokal'!$B$18:$B$50,$C418,'8. Lokal'!AJ$18:AJ$50)</f>
        <v>0</v>
      </c>
      <c r="H434" s="334">
        <f>SUMIF('5. Lön'!$B$25:$B$151,$C418,'5. Lön'!DF$25:DF$151)+SUMIF('6. Drift'!$B$18:$B$101,$C418,'6. Drift'!CI$18:CI$101)+SUMIF('8. Lokal'!$B$18:$B$50,$C418,'8. Lokal'!AK$18:AK$50)</f>
        <v>0</v>
      </c>
      <c r="I434" s="334">
        <f>SUMIF('5. Lön'!$B$25:$B$151,$C418,'5. Lön'!DG$25:DG$151)+SUMIF('6. Drift'!$B$18:$B$101,$C418,'6. Drift'!CJ$18:CJ$101)+SUMIF('8. Lokal'!$B$18:$B$50,$C418,'8. Lokal'!AL$18:AL$50)</f>
        <v>0</v>
      </c>
      <c r="J434" s="334">
        <f>SUMIF('5. Lön'!$B$25:$B$151,$C418,'5. Lön'!DH$25:DH$151)+SUMIF('6. Drift'!$B$18:$B$101,$C418,'6. Drift'!CK$18:CK$101)+SUMIF('8. Lokal'!$B$18:$B$50,$C418,'8. Lokal'!AM$18:AM$50)</f>
        <v>0</v>
      </c>
      <c r="K434" s="334">
        <f>SUMIF('5. Lön'!$B$25:$B$151,$C418,'5. Lön'!DI$25:DI$151)+SUMIF('6. Drift'!$B$18:$B$101,$C418,'6. Drift'!CL$18:CL$101)+SUMIF('8. Lokal'!$B$18:$B$50,$C418,'8. Lokal'!AN$18:AN$50)</f>
        <v>0</v>
      </c>
      <c r="L434" s="334">
        <f>SUMIF('5. Lön'!$B$25:$B$151,$C418,'5. Lön'!DJ$25:DJ$151)+SUMIF('6. Drift'!$B$18:$B$101,$C418,'6. Drift'!CM$18:CM$101)+SUMIF('8. Lokal'!$B$18:$B$50,$C418,'8. Lokal'!AO$18:AO$50)</f>
        <v>0</v>
      </c>
      <c r="M434" s="316">
        <f t="shared" si="67"/>
        <v>0</v>
      </c>
    </row>
    <row r="435" spans="2:15" s="1" customFormat="1" ht="12.75" x14ac:dyDescent="0.2">
      <c r="B435" s="321" t="str">
        <f>IF(('5. Lön'!CM$152+'6. Drift'!BP$102)&gt;0,"Indirekt","")</f>
        <v>Indirekt</v>
      </c>
      <c r="C435" s="293">
        <f>SUMIF('5. Lön'!$B$25:$B$151,$C418,'5. Lön'!CC$25:CC$151)+SUMIF('6. Drift'!$B$18:$B$101,$C418,'6. Drift'!BF$18:BF$101)</f>
        <v>0</v>
      </c>
      <c r="D435" s="293">
        <f>SUMIF('5. Lön'!$B$25:$B$151,$C418,'5. Lön'!CD$25:CD$151)+SUMIF('6. Drift'!$B$18:$B$101,$C418,'6. Drift'!BG$18:BG$101)</f>
        <v>0</v>
      </c>
      <c r="E435" s="293">
        <f>SUMIF('5. Lön'!$B$25:$B$151,$C418,'5. Lön'!CE$25:CE$151)+SUMIF('6. Drift'!$B$18:$B$101,$C418,'6. Drift'!BH$18:BH$101)</f>
        <v>0</v>
      </c>
      <c r="F435" s="293">
        <f>SUMIF('5. Lön'!$B$25:$B$151,$C418,'5. Lön'!CF$25:CF$151)+SUMIF('6. Drift'!$B$18:$B$101,$C418,'6. Drift'!BI$18:BI$101)</f>
        <v>0</v>
      </c>
      <c r="G435" s="293">
        <f>SUMIF('5. Lön'!$B$25:$B$151,$C418,'5. Lön'!CG$25:CG$151)+SUMIF('6. Drift'!$B$18:$B$101,$C418,'6. Drift'!BJ$18:BJ$101)</f>
        <v>0</v>
      </c>
      <c r="H435" s="293">
        <f>SUMIF('5. Lön'!$B$25:$B$151,$C418,'5. Lön'!CH$25:CH$151)+SUMIF('6. Drift'!$B$18:$B$101,$C418,'6. Drift'!BK$18:BK$101)</f>
        <v>0</v>
      </c>
      <c r="I435" s="293">
        <f>SUMIF('5. Lön'!$B$25:$B$151,$C418,'5. Lön'!CI$25:CI$151)+SUMIF('6. Drift'!$B$18:$B$101,$C418,'6. Drift'!BL$18:BL$101)</f>
        <v>0</v>
      </c>
      <c r="J435" s="293">
        <f>SUMIF('5. Lön'!$B$25:$B$151,$C418,'5. Lön'!CJ$25:CJ$151)+SUMIF('6. Drift'!$B$18:$B$101,$C418,'6. Drift'!BM$18:BM$101)</f>
        <v>0</v>
      </c>
      <c r="K435" s="293">
        <f>SUMIF('5. Lön'!$B$25:$B$151,$C418,'5. Lön'!CK$25:CK$151)+SUMIF('6. Drift'!$B$18:$B$101,$C418,'6. Drift'!BN$18:BN$101)</f>
        <v>0</v>
      </c>
      <c r="L435" s="293">
        <f>SUMIF('5. Lön'!$B$25:$B$151,$C418,'5. Lön'!CL$25:CL$151)+SUMIF('6. Drift'!$B$18:$B$101,$C418,'6. Drift'!BO$18:BO$101)</f>
        <v>0</v>
      </c>
      <c r="M435" s="322">
        <f t="shared" si="67"/>
        <v>0</v>
      </c>
    </row>
    <row r="436" spans="2:15" s="3" customFormat="1" ht="12.75" x14ac:dyDescent="0.2">
      <c r="B436" s="323" t="str">
        <f>IF('2. Grunddata'!C$6="KONTRAKT","Total kostnad i medfinansiering av kontrakt med finansiär","Total kostnad i medfinansiering av ansökan till finansiär")</f>
        <v>Total kostnad i medfinansiering av ansökan till finansiär</v>
      </c>
      <c r="C436" s="237">
        <f>SUM(C429:C435)</f>
        <v>0</v>
      </c>
      <c r="D436" s="237">
        <f t="shared" ref="D436:M436" si="68">SUM(D429:D435)</f>
        <v>0</v>
      </c>
      <c r="E436" s="237">
        <f t="shared" si="68"/>
        <v>0</v>
      </c>
      <c r="F436" s="237">
        <f t="shared" si="68"/>
        <v>0</v>
      </c>
      <c r="G436" s="237">
        <f t="shared" si="68"/>
        <v>0</v>
      </c>
      <c r="H436" s="237">
        <f t="shared" si="68"/>
        <v>0</v>
      </c>
      <c r="I436" s="237">
        <f t="shared" si="68"/>
        <v>0</v>
      </c>
      <c r="J436" s="237">
        <f t="shared" si="68"/>
        <v>0</v>
      </c>
      <c r="K436" s="237">
        <f t="shared" si="68"/>
        <v>0</v>
      </c>
      <c r="L436" s="237">
        <f t="shared" si="68"/>
        <v>0</v>
      </c>
      <c r="M436" s="324">
        <f t="shared" si="68"/>
        <v>0</v>
      </c>
      <c r="N436" s="26"/>
      <c r="O436" s="26"/>
    </row>
    <row r="437" spans="2:15" s="3" customFormat="1" ht="6" customHeight="1" x14ac:dyDescent="0.2">
      <c r="B437" s="335"/>
      <c r="C437" s="326"/>
      <c r="D437" s="326"/>
      <c r="E437" s="326"/>
      <c r="F437" s="326"/>
      <c r="G437" s="326"/>
      <c r="H437" s="326"/>
      <c r="I437" s="326"/>
      <c r="J437" s="326"/>
      <c r="K437" s="326"/>
      <c r="L437" s="326"/>
      <c r="M437" s="336"/>
    </row>
    <row r="438" spans="2:15" s="3" customFormat="1" ht="12.75" x14ac:dyDescent="0.2">
      <c r="B438" s="328" t="str">
        <f>IF('2. Grunddata'!C$6="KONTRAKT","Full kostnad","Förväntad full kostnad")</f>
        <v>Förväntad full kostnad</v>
      </c>
      <c r="C438" s="326"/>
      <c r="D438" s="326"/>
      <c r="E438" s="326"/>
      <c r="F438" s="326"/>
      <c r="G438" s="326"/>
      <c r="H438" s="326"/>
      <c r="I438" s="326"/>
      <c r="J438" s="326"/>
      <c r="K438" s="326"/>
      <c r="L438" s="326"/>
      <c r="M438" s="336"/>
    </row>
    <row r="439" spans="2:15" s="3" customFormat="1" ht="12.75" x14ac:dyDescent="0.2">
      <c r="B439" s="337" t="s">
        <v>203</v>
      </c>
      <c r="C439" s="338">
        <f>C421+C430+C431</f>
        <v>0</v>
      </c>
      <c r="D439" s="338">
        <f t="shared" ref="D439:L439" si="69">D421+D430+D431</f>
        <v>0</v>
      </c>
      <c r="E439" s="338">
        <f t="shared" si="69"/>
        <v>0</v>
      </c>
      <c r="F439" s="338">
        <f t="shared" si="69"/>
        <v>0</v>
      </c>
      <c r="G439" s="338">
        <f t="shared" si="69"/>
        <v>0</v>
      </c>
      <c r="H439" s="338">
        <f t="shared" si="69"/>
        <v>0</v>
      </c>
      <c r="I439" s="338">
        <f t="shared" si="69"/>
        <v>0</v>
      </c>
      <c r="J439" s="338">
        <f t="shared" si="69"/>
        <v>0</v>
      </c>
      <c r="K439" s="338">
        <f t="shared" si="69"/>
        <v>0</v>
      </c>
      <c r="L439" s="338">
        <f t="shared" si="69"/>
        <v>0</v>
      </c>
      <c r="M439" s="314">
        <f>SUM(C439:L439)</f>
        <v>0</v>
      </c>
    </row>
    <row r="440" spans="2:15" s="3" customFormat="1" ht="12.75" x14ac:dyDescent="0.2">
      <c r="B440" s="339" t="s">
        <v>202</v>
      </c>
      <c r="C440" s="340">
        <f>C422+C432</f>
        <v>0</v>
      </c>
      <c r="D440" s="340">
        <f t="shared" ref="D440:L440" si="70">D422+D432</f>
        <v>0</v>
      </c>
      <c r="E440" s="340">
        <f t="shared" si="70"/>
        <v>0</v>
      </c>
      <c r="F440" s="340">
        <f t="shared" si="70"/>
        <v>0</v>
      </c>
      <c r="G440" s="340">
        <f t="shared" si="70"/>
        <v>0</v>
      </c>
      <c r="H440" s="340">
        <f t="shared" si="70"/>
        <v>0</v>
      </c>
      <c r="I440" s="340">
        <f t="shared" si="70"/>
        <v>0</v>
      </c>
      <c r="J440" s="340">
        <f t="shared" si="70"/>
        <v>0</v>
      </c>
      <c r="K440" s="340">
        <f t="shared" si="70"/>
        <v>0</v>
      </c>
      <c r="L440" s="340">
        <f t="shared" si="70"/>
        <v>0</v>
      </c>
      <c r="M440" s="316">
        <f>SUM(C440:L440)</f>
        <v>0</v>
      </c>
    </row>
    <row r="441" spans="2:15" s="3" customFormat="1" ht="12.75" x14ac:dyDescent="0.2">
      <c r="B441" s="341" t="s">
        <v>30</v>
      </c>
      <c r="C441" s="342">
        <f>C423+C433</f>
        <v>0</v>
      </c>
      <c r="D441" s="342">
        <f t="shared" ref="D441:L441" si="71">D423+D433</f>
        <v>0</v>
      </c>
      <c r="E441" s="342">
        <f t="shared" si="71"/>
        <v>0</v>
      </c>
      <c r="F441" s="342">
        <f t="shared" si="71"/>
        <v>0</v>
      </c>
      <c r="G441" s="342">
        <f t="shared" si="71"/>
        <v>0</v>
      </c>
      <c r="H441" s="342">
        <f t="shared" si="71"/>
        <v>0</v>
      </c>
      <c r="I441" s="342">
        <f t="shared" si="71"/>
        <v>0</v>
      </c>
      <c r="J441" s="342">
        <f t="shared" si="71"/>
        <v>0</v>
      </c>
      <c r="K441" s="342">
        <f t="shared" si="71"/>
        <v>0</v>
      </c>
      <c r="L441" s="342">
        <f t="shared" si="71"/>
        <v>0</v>
      </c>
      <c r="M441" s="319">
        <f>SUM(C441:L441)</f>
        <v>0</v>
      </c>
    </row>
    <row r="442" spans="2:15" s="3" customFormat="1" ht="12.75" x14ac:dyDescent="0.2">
      <c r="B442" s="339" t="s">
        <v>31</v>
      </c>
      <c r="C442" s="340">
        <f>SUMIF('5. Lön'!$B$25:$B$151,$C418,'5. Lön'!CO$25:CO$151)+SUMIF('5. Lön'!$B$25:$B$151,$C418,'5. Lön'!DA$25:DA$151)+SUMIF('6. Drift'!$B$18:$B$101,$C418,'6. Drift'!BR$18:BR$101)+SUMIF('6. Drift'!$B$18:$B$101,$C418,'6. Drift'!CD$18:CD$101)+SUMIF('8. Lokal'!$B$18:$B$50,$C418,'8. Lokal'!T$18:T$50)+SUMIF('8. Lokal'!$B$18:$B$50,$C418,'8. Lokal'!AF$18:AF$50)</f>
        <v>0</v>
      </c>
      <c r="D442" s="340">
        <f>SUMIF('5. Lön'!$B$25:$B$151,$C418,'5. Lön'!CP$25:CP$151)+SUMIF('5. Lön'!$B$25:$B$151,$C418,'5. Lön'!DB$25:DB$151)+SUMIF('6. Drift'!$B$18:$B$101,$C418,'6. Drift'!BS$18:BS$101)+SUMIF('6. Drift'!$B$18:$B$101,$C418,'6. Drift'!CE$18:CE$101)+SUMIF('8. Lokal'!$B$18:$B$50,$C418,'8. Lokal'!U$18:U$50)+SUMIF('8. Lokal'!$B$18:$B$50,$C418,'8. Lokal'!AG$18:AG$50)</f>
        <v>0</v>
      </c>
      <c r="E442" s="340">
        <f>SUMIF('5. Lön'!$B$25:$B$151,$C418,'5. Lön'!CQ$25:CQ$151)+SUMIF('5. Lön'!$B$25:$B$151,$C418,'5. Lön'!DC$25:DC$151)+SUMIF('6. Drift'!$B$18:$B$101,$C418,'6. Drift'!BT$18:BT$101)+SUMIF('6. Drift'!$B$18:$B$101,$C418,'6. Drift'!CF$18:CF$101)+SUMIF('8. Lokal'!$B$18:$B$50,$C418,'8. Lokal'!V$18:V$50)+SUMIF('8. Lokal'!$B$18:$B$50,$C418,'8. Lokal'!AH$18:AH$50)</f>
        <v>0</v>
      </c>
      <c r="F442" s="340">
        <f>SUMIF('5. Lön'!$B$25:$B$151,$C418,'5. Lön'!CR$25:CR$151)+SUMIF('5. Lön'!$B$25:$B$151,$C418,'5. Lön'!DD$25:DD$151)+SUMIF('6. Drift'!$B$18:$B$101,$C418,'6. Drift'!BU$18:BU$101)+SUMIF('6. Drift'!$B$18:$B$101,$C418,'6. Drift'!CG$18:CG$101)+SUMIF('8. Lokal'!$B$18:$B$50,$C418,'8. Lokal'!W$18:W$50)+SUMIF('8. Lokal'!$B$18:$B$50,$C418,'8. Lokal'!AI$18:AI$50)</f>
        <v>0</v>
      </c>
      <c r="G442" s="340">
        <f>SUMIF('5. Lön'!$B$25:$B$151,$C418,'5. Lön'!CS$25:CS$151)+SUMIF('5. Lön'!$B$25:$B$151,$C418,'5. Lön'!DE$25:DE$151)+SUMIF('6. Drift'!$B$18:$B$101,$C418,'6. Drift'!BV$18:BV$101)+SUMIF('6. Drift'!$B$18:$B$101,$C418,'6. Drift'!CH$18:CH$101)+SUMIF('8. Lokal'!$B$18:$B$50,$C418,'8. Lokal'!X$18:X$50)+SUMIF('8. Lokal'!$B$18:$B$50,$C418,'8. Lokal'!AJ$18:AJ$50)</f>
        <v>0</v>
      </c>
      <c r="H442" s="340">
        <f>SUMIF('5. Lön'!$B$25:$B$151,$C418,'5. Lön'!CT$25:CT$151)+SUMIF('5. Lön'!$B$25:$B$151,$C418,'5. Lön'!DF$25:DF$151)+SUMIF('6. Drift'!$B$18:$B$101,$C418,'6. Drift'!BW$18:BW$101)+SUMIF('6. Drift'!$B$18:$B$101,$C418,'6. Drift'!CI$18:CI$101)+SUMIF('8. Lokal'!$B$18:$B$50,$C418,'8. Lokal'!Y$18:Y$50)+SUMIF('8. Lokal'!$B$18:$B$50,$C418,'8. Lokal'!AK$18:AK$50)</f>
        <v>0</v>
      </c>
      <c r="I442" s="340">
        <f>SUMIF('5. Lön'!$B$25:$B$151,$C418,'5. Lön'!CU$25:CU$151)+SUMIF('5. Lön'!$B$25:$B$151,$C418,'5. Lön'!DG$25:DG$151)+SUMIF('6. Drift'!$B$18:$B$101,$C418,'6. Drift'!BX$18:BX$101)+SUMIF('6. Drift'!$B$18:$B$101,$C418,'6. Drift'!CJ$18:CJ$101)+SUMIF('8. Lokal'!$B$18:$B$50,$C418,'8. Lokal'!Z$18:Z$50)+SUMIF('8. Lokal'!$B$18:$B$50,$C418,'8. Lokal'!AL$18:AL$50)</f>
        <v>0</v>
      </c>
      <c r="J442" s="340">
        <f>SUMIF('5. Lön'!$B$25:$B$151,$C418,'5. Lön'!CV$25:CV$151)+SUMIF('5. Lön'!$B$25:$B$151,$C418,'5. Lön'!DH$25:DH$151)+SUMIF('6. Drift'!$B$18:$B$101,$C418,'6. Drift'!BY$18:BY$101)+SUMIF('6. Drift'!$B$18:$B$101,$C418,'6. Drift'!CK$18:CK$101)+SUMIF('8. Lokal'!$B$18:$B$50,$C418,'8. Lokal'!AA$18:AA$50)+SUMIF('8. Lokal'!$B$18:$B$50,$C418,'8. Lokal'!AM$18:AM$50)</f>
        <v>0</v>
      </c>
      <c r="K442" s="340">
        <f>SUMIF('5. Lön'!$B$25:$B$151,$C418,'5. Lön'!CW$25:CW$151)+SUMIF('5. Lön'!$B$25:$B$151,$C418,'5. Lön'!DI$25:DI$151)+SUMIF('6. Drift'!$B$18:$B$101,$C418,'6. Drift'!BZ$18:BZ$101)+SUMIF('6. Drift'!$B$18:$B$101,$C418,'6. Drift'!CL$18:CL$101)+SUMIF('8. Lokal'!$B$18:$B$50,$C418,'8. Lokal'!AB$18:AB$50)+SUMIF('8. Lokal'!$B$18:$B$50,$C418,'8. Lokal'!AN$18:AN$50)</f>
        <v>0</v>
      </c>
      <c r="L442" s="340">
        <f>SUMIF('5. Lön'!$B$25:$B$151,$C418,'5. Lön'!CX$25:CX$151)+SUMIF('5. Lön'!$B$25:$B$151,$C418,'5. Lön'!DJ$25:DJ$151)+SUMIF('6. Drift'!$B$18:$B$101,$C418,'6. Drift'!CA$18:CA$101)+SUMIF('6. Drift'!$B$18:$B$101,$C418,'6. Drift'!CM$18:CM$101)+SUMIF('8. Lokal'!$B$18:$B$50,$C418,'8. Lokal'!AC$18:AC$50)+SUMIF('8. Lokal'!$B$18:$B$50,$C418,'8. Lokal'!AO$18:AO$50)</f>
        <v>0</v>
      </c>
      <c r="M442" s="316">
        <f>SUM(C442:L442)</f>
        <v>0</v>
      </c>
    </row>
    <row r="443" spans="2:15" s="3" customFormat="1" ht="12.75" x14ac:dyDescent="0.2">
      <c r="B443" s="343" t="s">
        <v>26</v>
      </c>
      <c r="C443" s="344">
        <f>SUMIF('5. Lön'!$B$25:$B$151,$C418,'5. Lön'!BQ$25:BQ$151)+SUMIF('5. Lön'!$B$25:$B$151,$C418,'5. Lön'!CC$25:CC$151)+SUMIF('6. Drift'!$B$18:$B$101,$C418,'6. Drift'!AT$18:AT$101)+SUMIF('6. Drift'!$B$18:$B$101,$C418,'6. Drift'!BF$18:BF$101)</f>
        <v>0</v>
      </c>
      <c r="D443" s="344">
        <f>SUMIF('5. Lön'!$B$25:$B$151,$C418,'5. Lön'!BR$25:BR$151)+SUMIF('5. Lön'!$B$25:$B$151,$C418,'5. Lön'!CD$25:CD$151)+SUMIF('6. Drift'!$B$18:$B$101,$C418,'6. Drift'!AU$18:AU$101)+SUMIF('6. Drift'!$B$18:$B$101,$C418,'6. Drift'!BG$18:BG$101)</f>
        <v>0</v>
      </c>
      <c r="E443" s="344">
        <f>SUMIF('5. Lön'!$B$25:$B$151,$C418,'5. Lön'!BS$25:BS$151)+SUMIF('5. Lön'!$B$25:$B$151,$C418,'5. Lön'!CE$25:CE$151)+SUMIF('6. Drift'!$B$18:$B$101,$C418,'6. Drift'!AV$18:AV$101)+SUMIF('6. Drift'!$B$18:$B$101,$C418,'6. Drift'!BH$18:BH$101)</f>
        <v>0</v>
      </c>
      <c r="F443" s="344">
        <f>SUMIF('5. Lön'!$B$25:$B$151,$C418,'5. Lön'!BT$25:BT$151)+SUMIF('5. Lön'!$B$25:$B$151,$C418,'5. Lön'!CF$25:CF$151)+SUMIF('6. Drift'!$B$18:$B$101,$C418,'6. Drift'!AW$18:AW$101)+SUMIF('6. Drift'!$B$18:$B$101,$C418,'6. Drift'!BI$18:BI$101)</f>
        <v>0</v>
      </c>
      <c r="G443" s="344">
        <f>SUMIF('5. Lön'!$B$25:$B$151,$C418,'5. Lön'!BU$25:BU$151)+SUMIF('5. Lön'!$B$25:$B$151,$C418,'5. Lön'!CG$25:CG$151)+SUMIF('6. Drift'!$B$18:$B$101,$C418,'6. Drift'!AX$18:AX$101)+SUMIF('6. Drift'!$B$18:$B$101,$C418,'6. Drift'!BJ$18:BJ$101)</f>
        <v>0</v>
      </c>
      <c r="H443" s="344">
        <f>SUMIF('5. Lön'!$B$25:$B$151,$C418,'5. Lön'!BV$25:BV$151)+SUMIF('5. Lön'!$B$25:$B$151,$C418,'5. Lön'!CH$25:CH$151)+SUMIF('6. Drift'!$B$18:$B$101,$C418,'6. Drift'!AY$18:AY$101)+SUMIF('6. Drift'!$B$18:$B$101,$C418,'6. Drift'!BK$18:BK$101)</f>
        <v>0</v>
      </c>
      <c r="I443" s="344">
        <f>SUMIF('5. Lön'!$B$25:$B$151,$C418,'5. Lön'!BW$25:BW$151)+SUMIF('5. Lön'!$B$25:$B$151,$C418,'5. Lön'!CI$25:CI$151)+SUMIF('6. Drift'!$B$18:$B$101,$C418,'6. Drift'!AZ$18:AZ$101)+SUMIF('6. Drift'!$B$18:$B$101,$C418,'6. Drift'!BL$18:BL$101)</f>
        <v>0</v>
      </c>
      <c r="J443" s="344">
        <f>SUMIF('5. Lön'!$B$25:$B$151,$C418,'5. Lön'!BX$25:BX$151)+SUMIF('5. Lön'!$B$25:$B$151,$C418,'5. Lön'!CJ$25:CJ$151)+SUMIF('6. Drift'!$B$18:$B$101,$C418,'6. Drift'!BA$18:BA$101)+SUMIF('6. Drift'!$B$18:$B$101,$C418,'6. Drift'!BM$18:BM$101)</f>
        <v>0</v>
      </c>
      <c r="K443" s="344">
        <f>SUMIF('5. Lön'!$B$25:$B$151,$C418,'5. Lön'!BY$25:BY$151)+SUMIF('5. Lön'!$B$25:$B$151,$C418,'5. Lön'!CK$25:CK$151)+SUMIF('6. Drift'!$B$18:$B$101,$C418,'6. Drift'!BB$18:BB$101)+SUMIF('6. Drift'!$B$18:$B$101,$C418,'6. Drift'!BN$18:BN$101)</f>
        <v>0</v>
      </c>
      <c r="L443" s="344">
        <f>SUMIF('5. Lön'!$B$25:$B$151,$C418,'5. Lön'!BZ$25:BZ$151)+SUMIF('5. Lön'!$B$25:$B$151,$C418,'5. Lön'!CL$25:CL$151)+SUMIF('6. Drift'!$B$18:$B$101,$C418,'6. Drift'!BC$18:BC$101)+SUMIF('6. Drift'!$B$18:$B$101,$C418,'6. Drift'!BO$18:BO$101)</f>
        <v>0</v>
      </c>
      <c r="M443" s="322">
        <f>SUM(C443:L443)</f>
        <v>0</v>
      </c>
    </row>
    <row r="444" spans="2:15" s="3" customFormat="1" ht="12.75" x14ac:dyDescent="0.2">
      <c r="B444" s="323" t="str">
        <f>IF('2. Grunddata'!C$6="KONTRAKT","Total full kostnad","Total förväntad full kostnad")</f>
        <v>Total förväntad full kostnad</v>
      </c>
      <c r="C444" s="171">
        <f>SUM(C439:C443)</f>
        <v>0</v>
      </c>
      <c r="D444" s="171">
        <f t="shared" ref="D444:M444" si="72">SUM(D439:D443)</f>
        <v>0</v>
      </c>
      <c r="E444" s="171">
        <f t="shared" si="72"/>
        <v>0</v>
      </c>
      <c r="F444" s="171">
        <f t="shared" si="72"/>
        <v>0</v>
      </c>
      <c r="G444" s="171">
        <f t="shared" si="72"/>
        <v>0</v>
      </c>
      <c r="H444" s="171">
        <f t="shared" si="72"/>
        <v>0</v>
      </c>
      <c r="I444" s="171">
        <f t="shared" si="72"/>
        <v>0</v>
      </c>
      <c r="J444" s="171">
        <f t="shared" si="72"/>
        <v>0</v>
      </c>
      <c r="K444" s="171">
        <f t="shared" si="72"/>
        <v>0</v>
      </c>
      <c r="L444" s="171">
        <f t="shared" si="72"/>
        <v>0</v>
      </c>
      <c r="M444" s="345">
        <f t="shared" si="72"/>
        <v>0</v>
      </c>
    </row>
    <row r="445" spans="2:15" s="3" customFormat="1" ht="12.75" x14ac:dyDescent="0.2">
      <c r="B445" s="119"/>
      <c r="C445" s="64"/>
      <c r="D445" s="64"/>
      <c r="E445" s="64"/>
      <c r="F445" s="64"/>
      <c r="G445" s="64"/>
      <c r="H445" s="64"/>
      <c r="I445" s="64"/>
      <c r="J445" s="64"/>
      <c r="K445" s="64"/>
      <c r="L445" s="64"/>
      <c r="M445" s="64"/>
    </row>
    <row r="446" spans="2:15" s="3" customFormat="1" ht="12.75" customHeight="1" x14ac:dyDescent="0.2">
      <c r="B446" s="119" t="s">
        <v>42</v>
      </c>
      <c r="C446" s="346" t="str">
        <f t="shared" ref="C446:M446" si="73">IF(C444&gt;0,C436/C444,"")</f>
        <v/>
      </c>
      <c r="D446" s="346" t="str">
        <f t="shared" si="73"/>
        <v/>
      </c>
      <c r="E446" s="346" t="str">
        <f t="shared" si="73"/>
        <v/>
      </c>
      <c r="F446" s="346" t="str">
        <f t="shared" si="73"/>
        <v/>
      </c>
      <c r="G446" s="346" t="str">
        <f t="shared" si="73"/>
        <v/>
      </c>
      <c r="H446" s="346" t="str">
        <f t="shared" si="73"/>
        <v/>
      </c>
      <c r="I446" s="346" t="str">
        <f t="shared" si="73"/>
        <v/>
      </c>
      <c r="J446" s="346" t="str">
        <f t="shared" si="73"/>
        <v/>
      </c>
      <c r="K446" s="346" t="str">
        <f t="shared" si="73"/>
        <v/>
      </c>
      <c r="L446" s="346" t="str">
        <f t="shared" si="73"/>
        <v/>
      </c>
      <c r="M446" s="346" t="str">
        <f t="shared" si="73"/>
        <v/>
      </c>
    </row>
    <row r="447" spans="2:15" ht="12.75" customHeight="1" x14ac:dyDescent="0.2"/>
    <row r="448" spans="2:15" ht="12.75" customHeight="1" x14ac:dyDescent="0.2">
      <c r="D448" s="119" t="s">
        <v>249</v>
      </c>
      <c r="E448" s="187" t="str">
        <f>IF(M436=0,"",M436/(DATEDIF('2. Grunddata'!C$20,'2. Grunddata'!C$21,"d")/365))</f>
        <v/>
      </c>
      <c r="H448" s="119" t="s">
        <v>250</v>
      </c>
      <c r="I448" s="187">
        <f>M436/3</f>
        <v>0</v>
      </c>
      <c r="L448" s="119" t="s">
        <v>248</v>
      </c>
      <c r="M448" s="187">
        <f>M436</f>
        <v>0</v>
      </c>
    </row>
    <row r="449" spans="2:13" ht="12.75" customHeight="1" x14ac:dyDescent="0.2">
      <c r="B449" s="80" t="s">
        <v>209</v>
      </c>
    </row>
    <row r="450" spans="2:13" ht="12.75" customHeight="1" x14ac:dyDescent="0.2">
      <c r="B450" s="551"/>
      <c r="C450" s="552"/>
      <c r="D450" s="552"/>
      <c r="E450" s="552"/>
      <c r="F450" s="552"/>
      <c r="G450" s="552"/>
      <c r="H450" s="552"/>
      <c r="I450" s="552"/>
      <c r="J450" s="552"/>
      <c r="K450" s="552"/>
      <c r="L450" s="553"/>
      <c r="M450" s="387">
        <f>SUM(C450:L450)</f>
        <v>0</v>
      </c>
    </row>
    <row r="451" spans="2:13" ht="12.75" customHeight="1" x14ac:dyDescent="0.2">
      <c r="B451" s="554"/>
      <c r="C451" s="555"/>
      <c r="D451" s="555"/>
      <c r="E451" s="555"/>
      <c r="F451" s="555"/>
      <c r="G451" s="555"/>
      <c r="H451" s="555"/>
      <c r="I451" s="555"/>
      <c r="J451" s="555"/>
      <c r="K451" s="555"/>
      <c r="L451" s="556"/>
      <c r="M451" s="319">
        <f t="shared" ref="M451:M454" si="74">SUM(C451:L451)</f>
        <v>0</v>
      </c>
    </row>
    <row r="452" spans="2:13" ht="12.75" customHeight="1" x14ac:dyDescent="0.2">
      <c r="B452" s="557"/>
      <c r="C452" s="558"/>
      <c r="D452" s="558"/>
      <c r="E452" s="558"/>
      <c r="F452" s="558"/>
      <c r="G452" s="558"/>
      <c r="H452" s="558"/>
      <c r="I452" s="558"/>
      <c r="J452" s="558"/>
      <c r="K452" s="558"/>
      <c r="L452" s="559"/>
      <c r="M452" s="316">
        <f t="shared" si="74"/>
        <v>0</v>
      </c>
    </row>
    <row r="453" spans="2:13" ht="12.75" customHeight="1" x14ac:dyDescent="0.2">
      <c r="B453" s="554"/>
      <c r="C453" s="555"/>
      <c r="D453" s="555"/>
      <c r="E453" s="555"/>
      <c r="F453" s="555"/>
      <c r="G453" s="555"/>
      <c r="H453" s="555"/>
      <c r="I453" s="555"/>
      <c r="J453" s="555"/>
      <c r="K453" s="555"/>
      <c r="L453" s="556"/>
      <c r="M453" s="319">
        <f t="shared" si="74"/>
        <v>0</v>
      </c>
    </row>
    <row r="454" spans="2:13" ht="12.75" customHeight="1" x14ac:dyDescent="0.2">
      <c r="B454" s="197"/>
      <c r="C454" s="558"/>
      <c r="D454" s="558"/>
      <c r="E454" s="558"/>
      <c r="F454" s="558"/>
      <c r="G454" s="558"/>
      <c r="H454" s="558"/>
      <c r="I454" s="558"/>
      <c r="J454" s="558"/>
      <c r="K454" s="558"/>
      <c r="L454" s="559"/>
      <c r="M454" s="316">
        <f t="shared" si="74"/>
        <v>0</v>
      </c>
    </row>
    <row r="455" spans="2:13" ht="12.75" customHeight="1" x14ac:dyDescent="0.2">
      <c r="B455" s="165" t="str">
        <f>IF('2. Grunddata'!C$6="KONTRAKT","Total medfinansiering","Total förväntad medfinansiering")</f>
        <v>Total förväntad medfinansiering</v>
      </c>
      <c r="C455" s="170">
        <f t="shared" ref="C455:M455" si="75">SUM(C450:C454)</f>
        <v>0</v>
      </c>
      <c r="D455" s="170">
        <f t="shared" si="75"/>
        <v>0</v>
      </c>
      <c r="E455" s="170">
        <f t="shared" si="75"/>
        <v>0</v>
      </c>
      <c r="F455" s="170">
        <f t="shared" si="75"/>
        <v>0</v>
      </c>
      <c r="G455" s="170">
        <f t="shared" si="75"/>
        <v>0</v>
      </c>
      <c r="H455" s="170">
        <f t="shared" si="75"/>
        <v>0</v>
      </c>
      <c r="I455" s="170">
        <f t="shared" si="75"/>
        <v>0</v>
      </c>
      <c r="J455" s="170">
        <f t="shared" si="75"/>
        <v>0</v>
      </c>
      <c r="K455" s="170">
        <f t="shared" si="75"/>
        <v>0</v>
      </c>
      <c r="L455" s="170">
        <f t="shared" si="75"/>
        <v>0</v>
      </c>
      <c r="M455" s="345">
        <f t="shared" si="75"/>
        <v>0</v>
      </c>
    </row>
    <row r="456" spans="2:13" ht="12.75" customHeight="1" x14ac:dyDescent="0.2"/>
    <row r="457" spans="2:13" ht="12.75" customHeight="1" x14ac:dyDescent="0.2">
      <c r="B457" s="386" t="s">
        <v>210</v>
      </c>
      <c r="C457" s="64" t="str">
        <f>B22</f>
        <v>Växtförädling</v>
      </c>
    </row>
    <row r="458" spans="2:13" ht="12.75" customHeight="1" x14ac:dyDescent="0.2">
      <c r="B458" s="719"/>
      <c r="C458" s="720"/>
      <c r="D458" s="720"/>
      <c r="E458" s="720"/>
      <c r="F458" s="720"/>
      <c r="G458" s="720"/>
      <c r="H458" s="720"/>
      <c r="I458" s="720"/>
      <c r="J458" s="720"/>
      <c r="K458" s="720"/>
      <c r="L458" s="720"/>
      <c r="M458" s="721"/>
    </row>
    <row r="459" spans="2:13" ht="12.75" customHeight="1" x14ac:dyDescent="0.2">
      <c r="B459" s="722"/>
      <c r="C459" s="735"/>
      <c r="D459" s="735"/>
      <c r="E459" s="735"/>
      <c r="F459" s="735"/>
      <c r="G459" s="735"/>
      <c r="H459" s="735"/>
      <c r="I459" s="735"/>
      <c r="J459" s="735"/>
      <c r="K459" s="735"/>
      <c r="L459" s="735"/>
      <c r="M459" s="724"/>
    </row>
    <row r="460" spans="2:13" ht="12.75" customHeight="1" x14ac:dyDescent="0.2">
      <c r="B460" s="722"/>
      <c r="C460" s="735"/>
      <c r="D460" s="735"/>
      <c r="E460" s="735"/>
      <c r="F460" s="735"/>
      <c r="G460" s="735"/>
      <c r="H460" s="735"/>
      <c r="I460" s="735"/>
      <c r="J460" s="735"/>
      <c r="K460" s="735"/>
      <c r="L460" s="735"/>
      <c r="M460" s="724"/>
    </row>
    <row r="461" spans="2:13" ht="12.75" customHeight="1" x14ac:dyDescent="0.2">
      <c r="B461" s="722"/>
      <c r="C461" s="735"/>
      <c r="D461" s="735"/>
      <c r="E461" s="735"/>
      <c r="F461" s="735"/>
      <c r="G461" s="735"/>
      <c r="H461" s="735"/>
      <c r="I461" s="735"/>
      <c r="J461" s="735"/>
      <c r="K461" s="735"/>
      <c r="L461" s="735"/>
      <c r="M461" s="724"/>
    </row>
    <row r="462" spans="2:13" ht="12.75" customHeight="1" x14ac:dyDescent="0.2">
      <c r="B462" s="725"/>
      <c r="C462" s="726"/>
      <c r="D462" s="726"/>
      <c r="E462" s="726"/>
      <c r="F462" s="726"/>
      <c r="G462" s="726"/>
      <c r="H462" s="726"/>
      <c r="I462" s="726"/>
      <c r="J462" s="726"/>
      <c r="K462" s="726"/>
      <c r="L462" s="726"/>
      <c r="M462" s="727"/>
    </row>
    <row r="464" spans="2:13" s="3" customFormat="1" ht="12.75" customHeight="1" x14ac:dyDescent="0.2">
      <c r="B464" s="140" t="s">
        <v>165</v>
      </c>
      <c r="C464" s="141" t="str">
        <f>'2. Grunddata'!C$7</f>
        <v>Hitta den oförklariga faktorn i matrix</v>
      </c>
      <c r="D464" s="64"/>
      <c r="E464" s="64"/>
      <c r="F464" s="64"/>
      <c r="G464" s="64"/>
      <c r="H464" s="64"/>
      <c r="I464" s="64"/>
      <c r="J464" s="64"/>
      <c r="K464" s="64"/>
      <c r="L464" s="64"/>
      <c r="M464" s="64"/>
    </row>
    <row r="465" spans="2:15" s="3" customFormat="1" ht="12.75" x14ac:dyDescent="0.2">
      <c r="B465" s="140" t="s">
        <v>122</v>
      </c>
      <c r="C465" s="141" t="str">
        <f>IF('2. Grunddata'!$C$6="ANSÖKAN","ANSÖKAN",(IF('2. Grunddata'!$C$6="KONTRAKT","KONTRAKT","")))</f>
        <v>ANSÖKAN</v>
      </c>
      <c r="D465" s="64"/>
      <c r="E465" s="64"/>
      <c r="F465" s="64"/>
      <c r="G465" s="64"/>
      <c r="H465" s="64"/>
      <c r="I465" s="64"/>
      <c r="J465" s="64"/>
      <c r="K465" s="64"/>
      <c r="L465" s="64"/>
      <c r="M465" s="64"/>
    </row>
    <row r="466" spans="2:15" s="3" customFormat="1" ht="12.75" x14ac:dyDescent="0.2">
      <c r="B466" s="62" t="s">
        <v>254</v>
      </c>
      <c r="C466" s="141" t="str">
        <f>'2. Grunddata'!C$8</f>
        <v>Stina</v>
      </c>
      <c r="D466" s="64"/>
      <c r="E466" s="64"/>
      <c r="F466" s="64"/>
      <c r="I466" s="120"/>
      <c r="J466" s="120"/>
      <c r="K466" s="120"/>
      <c r="L466" s="120"/>
      <c r="M466" s="120"/>
    </row>
    <row r="467" spans="2:15" s="3" customFormat="1" ht="12.75" x14ac:dyDescent="0.2">
      <c r="B467" s="140" t="s">
        <v>156</v>
      </c>
      <c r="C467" s="64" t="str">
        <f>'2. Grunddata'!C$17</f>
        <v>SEK</v>
      </c>
      <c r="D467" s="64"/>
      <c r="E467" s="64"/>
      <c r="F467" s="64"/>
      <c r="I467" s="120"/>
      <c r="J467" s="120"/>
      <c r="K467" s="120"/>
      <c r="L467" s="120"/>
      <c r="M467" s="120"/>
    </row>
    <row r="468" spans="2:15" s="3" customFormat="1" ht="12.75" x14ac:dyDescent="0.2">
      <c r="B468" s="140"/>
      <c r="C468" s="143" t="s">
        <v>137</v>
      </c>
      <c r="D468" s="64"/>
      <c r="E468" s="64"/>
      <c r="F468" s="64"/>
      <c r="I468" s="120"/>
      <c r="J468" s="120"/>
      <c r="K468" s="120"/>
      <c r="L468" s="499" t="s">
        <v>315</v>
      </c>
      <c r="M468" s="120"/>
    </row>
    <row r="469" spans="2:15" ht="12.75" customHeight="1" x14ac:dyDescent="0.2">
      <c r="L469" s="349" t="s">
        <v>316</v>
      </c>
    </row>
    <row r="470" spans="2:15" s="3" customFormat="1" ht="15" x14ac:dyDescent="0.25">
      <c r="B470" s="369" t="s">
        <v>38</v>
      </c>
      <c r="C470" s="369" t="str">
        <f>B23</f>
        <v>Växtskyddsbiologi</v>
      </c>
      <c r="E470" s="64"/>
      <c r="G470" s="64"/>
      <c r="H470" s="64"/>
      <c r="I470" s="64"/>
      <c r="J470" s="64"/>
      <c r="K470" s="64"/>
      <c r="L470" s="625">
        <f>SUMIF('5. Lön'!$B$25:$B$151,$C470,'5. Lön'!AE$25:AE$151)</f>
        <v>0</v>
      </c>
      <c r="M470" s="383" t="s">
        <v>208</v>
      </c>
    </row>
    <row r="471" spans="2:15" s="3" customFormat="1" ht="6" customHeight="1" x14ac:dyDescent="0.2">
      <c r="B471" s="85"/>
      <c r="C471" s="64"/>
      <c r="D471" s="64"/>
      <c r="E471" s="64"/>
      <c r="F471" s="64"/>
      <c r="G471" s="64"/>
      <c r="H471" s="64"/>
      <c r="I471" s="64"/>
      <c r="J471" s="64"/>
      <c r="K471" s="64"/>
      <c r="L471" s="64"/>
      <c r="M471" s="64"/>
    </row>
    <row r="472" spans="2:15" s="3" customFormat="1" ht="12.75" x14ac:dyDescent="0.2">
      <c r="B472" s="309" t="str">
        <f>IF('2. Grunddata'!C$6="KONTRAKT","Kostnader täckta av finansiär","Kostnader förväntade att täckas av finansiär")</f>
        <v>Kostnader förväntade att täckas av finansiär</v>
      </c>
      <c r="C472" s="310">
        <f>'5. Lön'!G$23</f>
        <v>2022</v>
      </c>
      <c r="D472" s="310">
        <f>'5. Lön'!H$23</f>
        <v>2023</v>
      </c>
      <c r="E472" s="310">
        <f>'5. Lön'!I$23</f>
        <v>2024</v>
      </c>
      <c r="F472" s="310" t="str">
        <f>'5. Lön'!J$23</f>
        <v/>
      </c>
      <c r="G472" s="310" t="str">
        <f>'5. Lön'!K$23</f>
        <v/>
      </c>
      <c r="H472" s="310" t="str">
        <f>'5. Lön'!L$23</f>
        <v/>
      </c>
      <c r="I472" s="310" t="str">
        <f>'5. Lön'!M$23</f>
        <v/>
      </c>
      <c r="J472" s="310" t="str">
        <f>'5. Lön'!N$23</f>
        <v/>
      </c>
      <c r="K472" s="310" t="str">
        <f>'5. Lön'!O$23</f>
        <v/>
      </c>
      <c r="L472" s="310" t="str">
        <f>'5. Lön'!P$23</f>
        <v/>
      </c>
      <c r="M472" s="311" t="s">
        <v>2</v>
      </c>
    </row>
    <row r="473" spans="2:15" s="3" customFormat="1" ht="12.75" customHeight="1" x14ac:dyDescent="0.2">
      <c r="B473" s="312" t="s">
        <v>203</v>
      </c>
      <c r="C473" s="313">
        <f>IF('2. Grunddata'!$C$16&gt;0,SUMIF('5. Lön'!$B$25:$B$151,$C470,'5. Lön'!DM$25:DM$151),SUMIF('5. Lön'!$B$25:$B$151,$C470,'5. Lön'!AS$25:AS$151))</f>
        <v>0</v>
      </c>
      <c r="D473" s="313">
        <f>IF('2. Grunddata'!$C$16&gt;0,SUMIF('5. Lön'!$B$25:$B$151,$C470,'5. Lön'!DN$25:DN$151),SUMIF('5. Lön'!$B$25:$B$151,$C470,'5. Lön'!AT$25:AT$151))</f>
        <v>0</v>
      </c>
      <c r="E473" s="313">
        <f>IF('2. Grunddata'!$C$16&gt;0,SUMIF('5. Lön'!$B$25:$B$151,$C470,'5. Lön'!DO$25:DO$151),SUMIF('5. Lön'!$B$25:$B$151,$C470,'5. Lön'!AU$25:AU$151))</f>
        <v>0</v>
      </c>
      <c r="F473" s="313">
        <f>IF('2. Grunddata'!$C$16&gt;0,SUMIF('5. Lön'!$B$25:$B$151,$C470,'5. Lön'!DP$25:DP$151),SUMIF('5. Lön'!$B$25:$B$151,$C470,'5. Lön'!AV$25:AV$151))</f>
        <v>0</v>
      </c>
      <c r="G473" s="313">
        <f>IF('2. Grunddata'!$C$16&gt;0,SUMIF('5. Lön'!$B$25:$B$151,$C470,'5. Lön'!DQ$25:DQ$151),SUMIF('5. Lön'!$B$25:$B$151,$C470,'5. Lön'!AW$25:AW$151))</f>
        <v>0</v>
      </c>
      <c r="H473" s="313">
        <f>IF('2. Grunddata'!$C$16&gt;0,SUMIF('5. Lön'!$B$25:$B$151,$C470,'5. Lön'!DR$25:DR$151),SUMIF('5. Lön'!$B$25:$B$151,$C470,'5. Lön'!AX$25:AX$151))</f>
        <v>0</v>
      </c>
      <c r="I473" s="313">
        <f>IF('2. Grunddata'!$C$16&gt;0,SUMIF('5. Lön'!$B$25:$B$151,$C470,'5. Lön'!DS$25:DS$151),SUMIF('5. Lön'!$B$25:$B$151,$C470,'5. Lön'!AY$25:AY$151))</f>
        <v>0</v>
      </c>
      <c r="J473" s="313">
        <f>IF('2. Grunddata'!$C$16&gt;0,SUMIF('5. Lön'!$B$25:$B$151,$C470,'5. Lön'!DT$25:DT$151),SUMIF('5. Lön'!$B$25:$B$151,$C470,'5. Lön'!AZ$25:AZ$151))</f>
        <v>0</v>
      </c>
      <c r="K473" s="313">
        <f>IF('2. Grunddata'!$C$16&gt;0,SUMIF('5. Lön'!$B$25:$B$151,$C470,'5. Lön'!DU$25:DU$151),SUMIF('5. Lön'!$B$25:$B$151,$C470,'5. Lön'!BA$25:BA$151))</f>
        <v>0</v>
      </c>
      <c r="L473" s="313">
        <f>IF('2. Grunddata'!$C$16&gt;0,SUMIF('5. Lön'!$B$25:$B$151,$C470,'5. Lön'!DV$25:DV$151),SUMIF('5. Lön'!$B$25:$B$151,$C470,'5. Lön'!BB$25:BB$151))</f>
        <v>0</v>
      </c>
      <c r="M473" s="314">
        <f t="shared" ref="M473:M478" si="76">SUM(C473:L473)</f>
        <v>0</v>
      </c>
      <c r="O473" s="4"/>
    </row>
    <row r="474" spans="2:15" s="3" customFormat="1" ht="12.75" customHeight="1" x14ac:dyDescent="0.2">
      <c r="B474" s="158" t="s">
        <v>202</v>
      </c>
      <c r="C474" s="315">
        <f>SUMIF('6. Drift'!$B$18:$B$101,$C470,'6. Drift'!V$18:V$101)</f>
        <v>0</v>
      </c>
      <c r="D474" s="315">
        <f>SUMIF('6. Drift'!$B$18:$B$101,$C470,'6. Drift'!W$18:W$101)</f>
        <v>0</v>
      </c>
      <c r="E474" s="315">
        <f>SUMIF('6. Drift'!$B$18:$B$101,$C470,'6. Drift'!X$18:X$101)</f>
        <v>0</v>
      </c>
      <c r="F474" s="315">
        <f>SUMIF('6. Drift'!$B$18:$B$101,$C470,'6. Drift'!Y$18:Y$101)</f>
        <v>0</v>
      </c>
      <c r="G474" s="315">
        <f>SUMIF('6. Drift'!$B$18:$B$101,$C470,'6. Drift'!Z$18:Z$101)</f>
        <v>0</v>
      </c>
      <c r="H474" s="315">
        <f>SUMIF('6. Drift'!$B$18:$B$101,$C470,'6. Drift'!AA$18:AA$101)</f>
        <v>0</v>
      </c>
      <c r="I474" s="315">
        <f>SUMIF('6. Drift'!$B$18:$B$101,$C470,'6. Drift'!AB$18:AB$101)</f>
        <v>0</v>
      </c>
      <c r="J474" s="315">
        <f>SUMIF('6. Drift'!$B$18:$B$101,$C470,'6. Drift'!AC$18:AC$101)</f>
        <v>0</v>
      </c>
      <c r="K474" s="315">
        <f>SUMIF('6. Drift'!$B$18:$B$101,$C470,'6. Drift'!AD$18:AD$101)</f>
        <v>0</v>
      </c>
      <c r="L474" s="315">
        <f>SUMIF('6. Drift'!$B$18:$B$101,$C470,'6. Drift'!AE$18:AE$101)</f>
        <v>0</v>
      </c>
      <c r="M474" s="316">
        <f t="shared" si="76"/>
        <v>0</v>
      </c>
    </row>
    <row r="475" spans="2:15" s="3" customFormat="1" ht="12.75" x14ac:dyDescent="0.2">
      <c r="B475" s="317" t="s">
        <v>30</v>
      </c>
      <c r="C475" s="318">
        <f>SUMIF('7. Utrustning'!$B$17:$B$49,$C470,'7. Utrustning'!W$17:W$49)</f>
        <v>0</v>
      </c>
      <c r="D475" s="318">
        <f>SUMIF('7. Utrustning'!$B$17:$B$49,$C470,'7. Utrustning'!X$17:X$49)</f>
        <v>0</v>
      </c>
      <c r="E475" s="318">
        <f>SUMIF('7. Utrustning'!$B$17:$B$49,$C470,'7. Utrustning'!Y$17:Y$49)</f>
        <v>0</v>
      </c>
      <c r="F475" s="318">
        <f>SUMIF('7. Utrustning'!$B$17:$B$49,$C470,'7. Utrustning'!Z$17:Z$49)</f>
        <v>0</v>
      </c>
      <c r="G475" s="318">
        <f>SUMIF('7. Utrustning'!$B$17:$B$49,$C470,'7. Utrustning'!AA$17:AA$49)</f>
        <v>0</v>
      </c>
      <c r="H475" s="318">
        <f>SUMIF('7. Utrustning'!$B$17:$B$49,$C470,'7. Utrustning'!AB$17:AB$49)</f>
        <v>0</v>
      </c>
      <c r="I475" s="318">
        <f>SUMIF('7. Utrustning'!$B$17:$B$49,$C470,'7. Utrustning'!AC$17:AC$49)</f>
        <v>0</v>
      </c>
      <c r="J475" s="318">
        <f>SUMIF('7. Utrustning'!$B$17:$B$49,$C470,'7. Utrustning'!AD$17:AD$49)</f>
        <v>0</v>
      </c>
      <c r="K475" s="318">
        <f>SUMIF('7. Utrustning'!$B$17:$B$49,$C470,'7. Utrustning'!AE$17:AE$49)</f>
        <v>0</v>
      </c>
      <c r="L475" s="318">
        <f>SUMIF('7. Utrustning'!$B$17:$B$49,$C470,'7. Utrustning'!AF$17:AF$49)</f>
        <v>0</v>
      </c>
      <c r="M475" s="319">
        <f t="shared" si="76"/>
        <v>0</v>
      </c>
    </row>
    <row r="476" spans="2:15" s="3" customFormat="1" ht="12.75" x14ac:dyDescent="0.2">
      <c r="B476" s="320" t="str">
        <f>IF('2. Grunddata'!C$13="NEJ","Lokal accepterad som direkt kostnad av finansiär","Lokal")</f>
        <v>Lokal accepterad som direkt kostnad av finansiär</v>
      </c>
      <c r="C476" s="315">
        <f>IF('2. Grunddata'!$C$13="NEJ",SUMIF('8. Lokal'!$B$18:$B$50,$C470,'8. Lokal'!T$18:T$50),SUMIF('5. Lön'!$B$25:$B$151,$C470,'5. Lön'!CO$25:CO$151)+SUMIF('6. Drift'!$B$18:$B$101,$C470,'6. Drift'!BR$18:BR$101)+SUMIF('8. Lokal'!$B$18:$B$50,$C470,'8. Lokal'!T$18:T$50))</f>
        <v>0</v>
      </c>
      <c r="D476" s="315">
        <f>IF('2. Grunddata'!$C$13="NEJ",SUMIF('8. Lokal'!$B$18:$B$50,$C470,'8. Lokal'!U$18:U$50),SUMIF('5. Lön'!$B$25:$B$151,$C470,'5. Lön'!CP$25:CP$151)+SUMIF('6. Drift'!$B$18:$B$101,$C470,'6. Drift'!BS$18:BS$101)+SUMIF('8. Lokal'!$B$18:$B$50,$C470,'8. Lokal'!U$18:U$50))</f>
        <v>0</v>
      </c>
      <c r="E476" s="315">
        <f>IF('2. Grunddata'!$C$13="NEJ",SUMIF('8. Lokal'!$B$18:$B$50,$C470,'8. Lokal'!V$18:V$50),SUMIF('5. Lön'!$B$25:$B$151,$C470,'5. Lön'!CQ$25:CQ$151)+SUMIF('6. Drift'!$B$18:$B$101,$C470,'6. Drift'!BT$18:BT$101)+SUMIF('8. Lokal'!$B$18:$B$50,$C470,'8. Lokal'!V$18:V$50))</f>
        <v>0</v>
      </c>
      <c r="F476" s="315">
        <f>IF('2. Grunddata'!$C$13="NEJ",SUMIF('8. Lokal'!$B$18:$B$50,$C470,'8. Lokal'!W$18:W$50),SUMIF('5. Lön'!$B$25:$B$151,$C470,'5. Lön'!CR$25:CR$151)+SUMIF('6. Drift'!$B$18:$B$101,$C470,'6. Drift'!BU$18:BU$101)+SUMIF('8. Lokal'!$B$18:$B$50,$C470,'8. Lokal'!W$18:W$50))</f>
        <v>0</v>
      </c>
      <c r="G476" s="315">
        <f>IF('2. Grunddata'!$C$13="NEJ",SUMIF('8. Lokal'!$B$18:$B$50,$C470,'8. Lokal'!X$18:X$50),SUMIF('5. Lön'!$B$25:$B$151,$C470,'5. Lön'!CS$25:CS$151)+SUMIF('6. Drift'!$B$18:$B$101,$C470,'6. Drift'!BV$18:BV$101)+SUMIF('8. Lokal'!$B$18:$B$50,$C470,'8. Lokal'!X$18:X$50))</f>
        <v>0</v>
      </c>
      <c r="H476" s="315">
        <f>IF('2. Grunddata'!$C$13="NEJ",SUMIF('8. Lokal'!$B$18:$B$50,$C470,'8. Lokal'!Y$18:Y$50),SUMIF('5. Lön'!$B$25:$B$151,$C470,'5. Lön'!CT$25:CT$151)+SUMIF('6. Drift'!$B$18:$B$101,$C470,'6. Drift'!BW$18:BW$101)+SUMIF('8. Lokal'!$B$18:$B$50,$C470,'8. Lokal'!Y$18:Y$50))</f>
        <v>0</v>
      </c>
      <c r="I476" s="315">
        <f>IF('2. Grunddata'!$C$13="NEJ",SUMIF('8. Lokal'!$B$18:$B$50,$C470,'8. Lokal'!Z$18:Z$50),SUMIF('5. Lön'!$B$25:$B$151,$C470,'5. Lön'!CU$25:CU$151)+SUMIF('6. Drift'!$B$18:$B$101,$C470,'6. Drift'!BX$18:BX$101)+SUMIF('8. Lokal'!$B$18:$B$50,$C470,'8. Lokal'!Z$18:Z$50))</f>
        <v>0</v>
      </c>
      <c r="J476" s="315">
        <f>IF('2. Grunddata'!$C$13="NEJ",SUMIF('8. Lokal'!$B$18:$B$50,$C470,'8. Lokal'!AA$18:AA$50),SUMIF('5. Lön'!$B$25:$B$151,$C470,'5. Lön'!CV$25:CV$151)+SUMIF('6. Drift'!$B$18:$B$101,$C470,'6. Drift'!BY$18:BY$101)+SUMIF('8. Lokal'!$B$18:$B$50,$C470,'8. Lokal'!AA$18:AA$50))</f>
        <v>0</v>
      </c>
      <c r="K476" s="315">
        <f>IF('2. Grunddata'!$C$13="NEJ",SUMIF('8. Lokal'!$B$18:$B$50,$C470,'8. Lokal'!AB$18:AB$50),SUMIF('5. Lön'!$B$25:$B$151,$C470,'5. Lön'!CW$25:CW$151)+SUMIF('6. Drift'!$B$18:$B$101,$C470,'6. Drift'!BZ$18:BZ$101)+SUMIF('8. Lokal'!$B$18:$B$50,$C470,'8. Lokal'!AB$18:AB$50))</f>
        <v>0</v>
      </c>
      <c r="L476" s="315">
        <f>IF('2. Grunddata'!$C$13="NEJ",SUMIF('8. Lokal'!$B$18:$B$50,$C470,'8. Lokal'!AC$18:AC$50),SUMIF('5. Lön'!$B$25:$B$151,$C470,'5. Lön'!CX$25:CX$151)+SUMIF('6. Drift'!$B$18:$B$101,$C470,'6. Drift'!CA$18:CA$101)+SUMIF('8. Lokal'!$B$18:$B$50,$C470,'8. Lokal'!AC$18:AC$50))</f>
        <v>0</v>
      </c>
      <c r="M476" s="316">
        <f t="shared" si="76"/>
        <v>0</v>
      </c>
    </row>
    <row r="477" spans="2:15" s="3" customFormat="1" ht="12.75" x14ac:dyDescent="0.2">
      <c r="B477" s="321" t="str">
        <f>IF('2. Grunddata'!C$13="NEJ","Indirekt och lokalpåslag accepterade som OH av finansiär","Indirekta")</f>
        <v>Indirekt och lokalpåslag accepterade som OH av finansiär</v>
      </c>
      <c r="C477" s="293">
        <f>IF('2. Grunddata'!$C$13="NEJ",SUMIF('5. Lön'!$B$25:$B$151,$C470,'5. Lön'!DY$25:DY$151)+SUMIF('6. Drift'!$B$18:$B$101,$C470,'6. Drift'!CP$18:CP$101)+SUMIF('7. Utrustning'!$B$17:$B$49,$C470,'7. Utrustning'!AU$17:AU$49)+SUMIF('8. Lokal'!$B$18:$B$50,$C470,'8. Lokal'!AR$18:AR$50),SUMIF('5. Lön'!$B$25:$B$151,$C470,'5. Lön'!BQ$25:BQ$151)+SUMIF('6. Drift'!$B$18:$B$101,$C470,'6. Drift'!AT$18:AT$101))</f>
        <v>0</v>
      </c>
      <c r="D477" s="293">
        <f>IF('2. Grunddata'!$C$13="NEJ",SUMIF('5. Lön'!$B$25:$B$151,$C470,'5. Lön'!DZ$25:DZ$151)+SUMIF('6. Drift'!$B$18:$B$101,$C470,'6. Drift'!CQ$18:CQ$101)+SUMIF('7. Utrustning'!$B$17:$B$49,$C470,'7. Utrustning'!AV$17:AV$49)+SUMIF('8. Lokal'!$B$18:$B$50,$C470,'8. Lokal'!AS$18:AS$50),SUMIF('5. Lön'!$B$25:$B$151,$C470,'5. Lön'!BR$25:BR$151)+SUMIF('6. Drift'!$B$18:$B$101,$C470,'6. Drift'!AU$18:AU$101))</f>
        <v>0</v>
      </c>
      <c r="E477" s="293">
        <f>IF('2. Grunddata'!$C$13="NEJ",SUMIF('5. Lön'!$B$25:$B$151,$C470,'5. Lön'!EA$25:EA$151)+SUMIF('6. Drift'!$B$18:$B$101,$C470,'6. Drift'!CR$18:CR$101)+SUMIF('7. Utrustning'!$B$17:$B$49,$C470,'7. Utrustning'!AW$17:AW$49)+SUMIF('8. Lokal'!$B$18:$B$50,$C470,'8. Lokal'!AT$18:AT$50),SUMIF('5. Lön'!$B$25:$B$151,$C470,'5. Lön'!BS$25:BS$151)+SUMIF('6. Drift'!$B$18:$B$101,$C470,'6. Drift'!AV$18:AV$101))</f>
        <v>0</v>
      </c>
      <c r="F477" s="293">
        <f>IF('2. Grunddata'!$C$13="NEJ",SUMIF('5. Lön'!$B$25:$B$151,$C470,'5. Lön'!EB$25:EB$151)+SUMIF('6. Drift'!$B$18:$B$101,$C470,'6. Drift'!CS$18:CS$101)+SUMIF('7. Utrustning'!$B$17:$B$49,$C470,'7. Utrustning'!AX$17:AX$49)+SUMIF('8. Lokal'!$B$18:$B$50,$C470,'8. Lokal'!AU$18:AU$50),SUMIF('5. Lön'!$B$25:$B$151,$C470,'5. Lön'!BT$25:BT$151)+SUMIF('6. Drift'!$B$18:$B$101,$C470,'6. Drift'!AW$18:AW$101))</f>
        <v>0</v>
      </c>
      <c r="G477" s="293">
        <f>IF('2. Grunddata'!$C$13="NEJ",SUMIF('5. Lön'!$B$25:$B$151,$C470,'5. Lön'!EC$25:EC$151)+SUMIF('6. Drift'!$B$18:$B$101,$C470,'6. Drift'!CT$18:CT$101)+SUMIF('7. Utrustning'!$B$17:$B$49,$C470,'7. Utrustning'!AY$17:AY$49)+SUMIF('8. Lokal'!$B$18:$B$50,$C470,'8. Lokal'!AV$18:AV$50),SUMIF('5. Lön'!$B$25:$B$151,$C470,'5. Lön'!BU$25:BU$151)+SUMIF('6. Drift'!$B$18:$B$101,$C470,'6. Drift'!AX$18:AX$101))</f>
        <v>0</v>
      </c>
      <c r="H477" s="293">
        <f>IF('2. Grunddata'!$C$13="NEJ",SUMIF('5. Lön'!$B$25:$B$151,$C470,'5. Lön'!ED$25:ED$151)+SUMIF('6. Drift'!$B$18:$B$101,$C470,'6. Drift'!CU$18:CU$101)+SUMIF('7. Utrustning'!$B$17:$B$49,$C470,'7. Utrustning'!AZ$17:AZ$49)+SUMIF('8. Lokal'!$B$18:$B$50,$C470,'8. Lokal'!AW$18:AW$50),SUMIF('5. Lön'!$B$25:$B$151,$C470,'5. Lön'!BV$25:BV$151)+SUMIF('6. Drift'!$B$18:$B$101,$C470,'6. Drift'!AY$18:AY$101))</f>
        <v>0</v>
      </c>
      <c r="I477" s="293">
        <f>IF('2. Grunddata'!$C$13="NEJ",SUMIF('5. Lön'!$B$25:$B$151,$C470,'5. Lön'!EE$25:EE$151)+SUMIF('6. Drift'!$B$18:$B$101,$C470,'6. Drift'!CV$18:CV$101)+SUMIF('7. Utrustning'!$B$17:$B$49,$C470,'7. Utrustning'!BA$17:BA$49)+SUMIF('8. Lokal'!$B$18:$B$50,$C470,'8. Lokal'!AX$18:AX$50),SUMIF('5. Lön'!$B$25:$B$151,$C470,'5. Lön'!BW$25:BW$151)+SUMIF('6. Drift'!$B$18:$B$101,$C470,'6. Drift'!AZ$18:AZ$101))</f>
        <v>0</v>
      </c>
      <c r="J477" s="293">
        <f>IF('2. Grunddata'!$C$13="NEJ",SUMIF('5. Lön'!$B$25:$B$151,$C470,'5. Lön'!EF$25:EF$151)+SUMIF('6. Drift'!$B$18:$B$101,$C470,'6. Drift'!CW$18:CW$101)+SUMIF('7. Utrustning'!$B$17:$B$49,$C470,'7. Utrustning'!BB$17:BB$49)+SUMIF('8. Lokal'!$B$18:$B$50,$C470,'8. Lokal'!AY$18:AY$50),SUMIF('5. Lön'!$B$25:$B$151,$C470,'5. Lön'!BX$25:BX$151)+SUMIF('6. Drift'!$B$18:$B$101,$C470,'6. Drift'!BA$18:BA$101))</f>
        <v>0</v>
      </c>
      <c r="K477" s="293">
        <f>IF('2. Grunddata'!$C$13="NEJ",SUMIF('5. Lön'!$B$25:$B$151,$C470,'5. Lön'!EG$25:EG$151)+SUMIF('6. Drift'!$B$18:$B$101,$C470,'6. Drift'!CX$18:CX$101)+SUMIF('7. Utrustning'!$B$17:$B$49,$C470,'7. Utrustning'!BC$17:BC$49)+SUMIF('8. Lokal'!$B$18:$B$50,$C470,'8. Lokal'!AZ$18:AZ$50),SUMIF('5. Lön'!$B$25:$B$151,$C470,'5. Lön'!BY$25:BY$151)+SUMIF('6. Drift'!$B$18:$B$101,$C470,'6. Drift'!BB$18:BB$101))</f>
        <v>0</v>
      </c>
      <c r="L477" s="293">
        <f>IF('2. Grunddata'!$C$13="NEJ",SUMIF('5. Lön'!$B$25:$B$151,$C470,'5. Lön'!EH$25:EH$151)+SUMIF('6. Drift'!$B$18:$B$101,$C470,'6. Drift'!CY$18:CY$101)+SUMIF('7. Utrustning'!$B$17:$B$49,$C470,'7. Utrustning'!BD$17:BD$49)+SUMIF('8. Lokal'!$B$18:$B$50,$C470,'8. Lokal'!BA$18:BA$50),SUMIF('5. Lön'!$B$25:$B$151,$C470,'5. Lön'!BZ$25:BZ$151)+SUMIF('6. Drift'!$B$18:$B$101,$C470,'6. Drift'!BC$18:BC$101))</f>
        <v>0</v>
      </c>
      <c r="M477" s="322">
        <f t="shared" si="76"/>
        <v>0</v>
      </c>
    </row>
    <row r="478" spans="2:15" s="3" customFormat="1" ht="12.75" x14ac:dyDescent="0.2">
      <c r="B478" s="323" t="str">
        <f>IF('2. Grunddata'!C$6="KONTRAKT","Total kostnad i kontrakt med finansiär ","Total kostnad i ansökan till finansiär ")</f>
        <v xml:space="preserve">Total kostnad i ansökan till finansiär </v>
      </c>
      <c r="C478" s="237">
        <f>SUM(C473:C477)</f>
        <v>0</v>
      </c>
      <c r="D478" s="237">
        <f t="shared" ref="D478:L478" si="77">SUM(D473:D477)</f>
        <v>0</v>
      </c>
      <c r="E478" s="237">
        <f t="shared" si="77"/>
        <v>0</v>
      </c>
      <c r="F478" s="237">
        <f t="shared" si="77"/>
        <v>0</v>
      </c>
      <c r="G478" s="237">
        <f t="shared" si="77"/>
        <v>0</v>
      </c>
      <c r="H478" s="237">
        <f t="shared" si="77"/>
        <v>0</v>
      </c>
      <c r="I478" s="237">
        <f t="shared" si="77"/>
        <v>0</v>
      </c>
      <c r="J478" s="237">
        <f t="shared" si="77"/>
        <v>0</v>
      </c>
      <c r="K478" s="237">
        <f t="shared" si="77"/>
        <v>0</v>
      </c>
      <c r="L478" s="237">
        <f t="shared" si="77"/>
        <v>0</v>
      </c>
      <c r="M478" s="324">
        <f t="shared" si="76"/>
        <v>0</v>
      </c>
    </row>
    <row r="479" spans="2:15" s="3" customFormat="1" ht="6" customHeight="1" x14ac:dyDescent="0.2">
      <c r="B479" s="325"/>
      <c r="C479" s="326"/>
      <c r="D479" s="326"/>
      <c r="E479" s="326"/>
      <c r="F479" s="326"/>
      <c r="G479" s="326"/>
      <c r="H479" s="326"/>
      <c r="I479" s="326"/>
      <c r="J479" s="326"/>
      <c r="K479" s="326"/>
      <c r="L479" s="326"/>
      <c r="M479" s="327"/>
    </row>
    <row r="480" spans="2:15" s="3" customFormat="1" ht="12.75" x14ac:dyDescent="0.2">
      <c r="B480" s="328" t="str">
        <f>IF('2. Grunddata'!C$6="KONTRAKT","Kostnader att medfinansiera","Kostnader förväntade att medfinansiera")</f>
        <v>Kostnader förväntade att medfinansiera</v>
      </c>
      <c r="C480" s="168"/>
      <c r="D480" s="168"/>
      <c r="E480" s="168"/>
      <c r="F480" s="168"/>
      <c r="G480" s="168"/>
      <c r="H480" s="168"/>
      <c r="I480" s="168"/>
      <c r="J480" s="168"/>
      <c r="K480" s="168"/>
      <c r="L480" s="168"/>
      <c r="M480" s="329"/>
    </row>
    <row r="481" spans="2:15" s="3" customFormat="1" ht="12.75" x14ac:dyDescent="0.2">
      <c r="B481" s="371" t="str">
        <f>IF('2. Grunddata'!C$13="NEJ","Indirekt och lokalpåslag inte accepterade som OH av finansiär","")</f>
        <v>Indirekt och lokalpåslag inte accepterade som OH av finansiär</v>
      </c>
      <c r="C481" s="330">
        <f>IF('2. Grunddata'!$C$13="NEJ",(SUMIF('5. Lön'!$B$25:$B$151,$C470,'5. Lön'!BQ$25:BQ$151)+SUMIF('5. Lön'!$B$25:$B$151,$C470,'5. Lön'!CO$25:CO$151)+SUMIF('6. Drift'!$B$18:$B$101,$C470,'6. Drift'!AT$18:AT$101)+SUMIF('6. Drift'!$B$18:$B$101,$C470,'6. Drift'!BR$18:BR$101))-(SUMIF('5. Lön'!$B$25:$B$151,$C470,'5. Lön'!DY$25:DY$151)+SUMIF('6. Drift'!$B$18:$B$101,$C470,'6. Drift'!CP$18:CP$101)+SUMIF('7. Utrustning'!$B$17:$B$49,$C470,'7. Utrustning'!AU$17:AU$49)+SUMIF('8. Lokal'!$B$18:$B$50,$C470,'8. Lokal'!AR$18:AR$50)),0)</f>
        <v>0</v>
      </c>
      <c r="D481" s="330">
        <f>IF('2. Grunddata'!$C$13="NEJ",(SUMIF('5. Lön'!$B$25:$B$151,$C470,'5. Lön'!BR$25:BR$151)+SUMIF('5. Lön'!$B$25:$B$151,$C470,'5. Lön'!CP$25:CP$151)+SUMIF('6. Drift'!$B$18:$B$101,$C470,'6. Drift'!AU$18:AU$101)+SUMIF('6. Drift'!$B$18:$B$101,$C470,'6. Drift'!BS$18:BS$101))-(SUMIF('5. Lön'!$B$25:$B$151,$C470,'5. Lön'!DZ$25:DZ$151)+SUMIF('6. Drift'!$B$18:$B$101,$C470,'6. Drift'!CQ$18:CQ$101)+SUMIF('7. Utrustning'!$B$17:$B$49,$C470,'7. Utrustning'!AV$17:AV$49)+SUMIF('8. Lokal'!$B$18:$B$50,$C470,'8. Lokal'!AS$18:AS$50)),0)</f>
        <v>0</v>
      </c>
      <c r="E481" s="330">
        <f>IF('2. Grunddata'!$C$13="NEJ",(SUMIF('5. Lön'!$B$25:$B$151,$C470,'5. Lön'!BS$25:BS$151)+SUMIF('5. Lön'!$B$25:$B$151,$C470,'5. Lön'!CQ$25:CQ$151)+SUMIF('6. Drift'!$B$18:$B$101,$C470,'6. Drift'!AV$18:AV$101)+SUMIF('6. Drift'!$B$18:$B$101,$C470,'6. Drift'!BT$18:BT$101))-(SUMIF('5. Lön'!$B$25:$B$151,$C470,'5. Lön'!EA$25:EA$151)+SUMIF('6. Drift'!$B$18:$B$101,$C470,'6. Drift'!CR$18:CR$101)+SUMIF('7. Utrustning'!$B$17:$B$49,$C470,'7. Utrustning'!AW$17:AW$49)+SUMIF('8. Lokal'!$B$18:$B$50,$C470,'8. Lokal'!AT$18:AT$50)),0)</f>
        <v>0</v>
      </c>
      <c r="F481" s="330">
        <f>IF('2. Grunddata'!$C$13="NEJ",(SUMIF('5. Lön'!$B$25:$B$151,$C470,'5. Lön'!BT$25:BT$151)+SUMIF('5. Lön'!$B$25:$B$151,$C470,'5. Lön'!CR$25:CR$151)+SUMIF('6. Drift'!$B$18:$B$101,$C470,'6. Drift'!AW$18:AW$101)+SUMIF('6. Drift'!$B$18:$B$101,$C470,'6. Drift'!BU$18:BU$101))-(SUMIF('5. Lön'!$B$25:$B$151,$C470,'5. Lön'!EB$25:EB$151)+SUMIF('6. Drift'!$B$18:$B$101,$C470,'6. Drift'!CS$18:CS$101)+SUMIF('7. Utrustning'!$B$17:$B$49,$C470,'7. Utrustning'!AX$17:AX$49)+SUMIF('8. Lokal'!$B$18:$B$50,$C470,'8. Lokal'!AU$18:AU$50)),0)</f>
        <v>0</v>
      </c>
      <c r="G481" s="330">
        <f>IF('2. Grunddata'!$C$13="NEJ",(SUMIF('5. Lön'!$B$25:$B$151,$C470,'5. Lön'!BU$25:BU$151)+SUMIF('5. Lön'!$B$25:$B$151,$C470,'5. Lön'!CS$25:CS$151)+SUMIF('6. Drift'!$B$18:$B$101,$C470,'6. Drift'!AX$18:AX$101)+SUMIF('6. Drift'!$B$18:$B$101,$C470,'6. Drift'!BV$18:BV$101))-(SUMIF('5. Lön'!$B$25:$B$151,$C470,'5. Lön'!EC$25:EC$151)+SUMIF('6. Drift'!$B$18:$B$101,$C470,'6. Drift'!CT$18:CT$101)+SUMIF('7. Utrustning'!$B$17:$B$49,$C470,'7. Utrustning'!AY$17:AY$49)+SUMIF('8. Lokal'!$B$18:$B$50,$C470,'8. Lokal'!AV$18:AV$50)),0)</f>
        <v>0</v>
      </c>
      <c r="H481" s="330">
        <f>IF('2. Grunddata'!$C$13="NEJ",(SUMIF('5. Lön'!$B$25:$B$151,$C470,'5. Lön'!BV$25:BV$151)+SUMIF('5. Lön'!$B$25:$B$151,$C470,'5. Lön'!CT$25:CT$151)+SUMIF('6. Drift'!$B$18:$B$101,$C470,'6. Drift'!AY$18:AY$101)+SUMIF('6. Drift'!$B$18:$B$101,$C470,'6. Drift'!BW$18:BW$101))-(SUMIF('5. Lön'!$B$25:$B$151,$C470,'5. Lön'!ED$25:ED$151)+SUMIF('6. Drift'!$B$18:$B$101,$C470,'6. Drift'!CU$18:CU$101)+SUMIF('7. Utrustning'!$B$17:$B$49,$C470,'7. Utrustning'!AZ$17:AZ$49)+SUMIF('8. Lokal'!$B$18:$B$50,$C470,'8. Lokal'!AW$18:AW$50)),0)</f>
        <v>0</v>
      </c>
      <c r="I481" s="330">
        <f>IF('2. Grunddata'!$C$13="NEJ",(SUMIF('5. Lön'!$B$25:$B$151,$C470,'5. Lön'!BW$25:BW$151)+SUMIF('5. Lön'!$B$25:$B$151,$C470,'5. Lön'!CU$25:CU$151)+SUMIF('6. Drift'!$B$18:$B$101,$C470,'6. Drift'!AZ$18:AZ$101)+SUMIF('6. Drift'!$B$18:$B$101,$C470,'6. Drift'!BX$18:BX$101))-(SUMIF('5. Lön'!$B$25:$B$151,$C470,'5. Lön'!EE$25:EE$151)+SUMIF('6. Drift'!$B$18:$B$101,$C470,'6. Drift'!CV$18:CV$101)+SUMIF('7. Utrustning'!$B$17:$B$49,$C470,'7. Utrustning'!BA$17:BA$49)+SUMIF('8. Lokal'!$B$18:$B$50,$C470,'8. Lokal'!AX$18:AX$50)),0)</f>
        <v>0</v>
      </c>
      <c r="J481" s="330">
        <f>IF('2. Grunddata'!$C$13="NEJ",(SUMIF('5. Lön'!$B$25:$B$151,$C470,'5. Lön'!BX$25:BX$151)+SUMIF('5. Lön'!$B$25:$B$151,$C470,'5. Lön'!CV$25:CV$151)+SUMIF('6. Drift'!$B$18:$B$101,$C470,'6. Drift'!BA$18:BA$101)+SUMIF('6. Drift'!$B$18:$B$101,$C470,'6. Drift'!BY$18:BY$101))-(SUMIF('5. Lön'!$B$25:$B$151,$C470,'5. Lön'!EF$25:EF$151)+SUMIF('6. Drift'!$B$18:$B$101,$C470,'6. Drift'!CW$18:CW$101)+SUMIF('7. Utrustning'!$B$17:$B$49,$C470,'7. Utrustning'!BB$17:BB$49)+SUMIF('8. Lokal'!$B$18:$B$50,$C470,'8. Lokal'!AY$18:AY$50)),0)</f>
        <v>0</v>
      </c>
      <c r="K481" s="330">
        <f>IF('2. Grunddata'!$C$13="NEJ",(SUMIF('5. Lön'!$B$25:$B$151,$C470,'5. Lön'!BY$25:BY$151)+SUMIF('5. Lön'!$B$25:$B$151,$C470,'5. Lön'!CW$25:CW$151)+SUMIF('6. Drift'!$B$18:$B$101,$C470,'6. Drift'!BB$18:BB$101)+SUMIF('6. Drift'!$B$18:$B$101,$C470,'6. Drift'!BZ$18:BZ$101))-(SUMIF('5. Lön'!$B$25:$B$151,$C470,'5. Lön'!EG$25:EG$151)+SUMIF('6. Drift'!$B$18:$B$101,$C470,'6. Drift'!CX$18:CX$101)+SUMIF('7. Utrustning'!$B$17:$B$49,$C470,'7. Utrustning'!BC$17:BC$49)+SUMIF('8. Lokal'!$B$18:$B$50,$C470,'8. Lokal'!AZ$18:AZ$50)),0)</f>
        <v>0</v>
      </c>
      <c r="L481" s="330">
        <f>IF('2. Grunddata'!$C$13="NEJ",(SUMIF('5. Lön'!$B$25:$B$151,$C470,'5. Lön'!BZ$25:BZ$151)+SUMIF('5. Lön'!$B$25:$B$151,$C470,'5. Lön'!CX$25:CX$151)+SUMIF('6. Drift'!$B$18:$B$101,$C470,'6. Drift'!BC$18:BC$101)+SUMIF('6. Drift'!$B$18:$B$101,$C470,'6. Drift'!CA$18:CA$101))-(SUMIF('5. Lön'!$B$25:$B$151,$C470,'5. Lön'!EH$25:EH$151)+SUMIF('6. Drift'!$B$18:$B$101,$C470,'6. Drift'!CY$18:CY$101)+SUMIF('7. Utrustning'!$B$17:$B$49,$C470,'7. Utrustning'!BD$17:BD$49)+SUMIF('8. Lokal'!$B$18:$B$50,$C470,'8. Lokal'!BA$18:BA$50)),0)</f>
        <v>0</v>
      </c>
      <c r="M481" s="314">
        <f t="shared" ref="M481:M487" si="78">SUM(C481:L481)</f>
        <v>0</v>
      </c>
    </row>
    <row r="482" spans="2:15" s="3" customFormat="1" ht="12.75" customHeight="1" x14ac:dyDescent="0.2">
      <c r="B482" s="331" t="str">
        <f>IF('2. Grunddata'!C$16&gt;0,"LKP som inte accepteras av finansiär","")</f>
        <v/>
      </c>
      <c r="C482" s="332">
        <f>IF('2. Grunddata'!$C$16&gt;0,SUMIF('5. Lön'!$B$25:$B$151,$C470,'5. Lön'!AS$25:AS$151)-SUMIF('5. Lön'!$B$25:$B$151,$C470,'5. Lön'!DM$25:DM$151),0)</f>
        <v>0</v>
      </c>
      <c r="D482" s="332">
        <f>IF('2. Grunddata'!$C$16&gt;0,SUMIF('5. Lön'!$B$25:$B$151,$C470,'5. Lön'!AT$25:AT$151)-SUMIF('5. Lön'!$B$25:$B$151,$C470,'5. Lön'!DN$25:DN$151),0)</f>
        <v>0</v>
      </c>
      <c r="E482" s="332">
        <f>IF('2. Grunddata'!$C$16&gt;0,SUMIF('5. Lön'!$B$25:$B$151,$C470,'5. Lön'!AU$25:AU$151)-SUMIF('5. Lön'!$B$25:$B$151,$C470,'5. Lön'!DO$25:DO$151),0)</f>
        <v>0</v>
      </c>
      <c r="F482" s="332">
        <f>IF('2. Grunddata'!$C$16&gt;0,SUMIF('5. Lön'!$B$25:$B$151,$C470,'5. Lön'!AV$25:AV$151)-SUMIF('5. Lön'!$B$25:$B$151,$C470,'5. Lön'!DP$25:DP$151),0)</f>
        <v>0</v>
      </c>
      <c r="G482" s="332">
        <f>IF('2. Grunddata'!$C$16&gt;0,SUMIF('5. Lön'!$B$25:$B$151,$C470,'5. Lön'!AW$25:AW$151)-SUMIF('5. Lön'!$B$25:$B$151,$C470,'5. Lön'!DQ$25:DQ$151),0)</f>
        <v>0</v>
      </c>
      <c r="H482" s="332">
        <f>IF('2. Grunddata'!$C$16&gt;0,SUMIF('5. Lön'!$B$25:$B$151,$C470,'5. Lön'!AX$25:AX$151)-SUMIF('5. Lön'!$B$25:$B$151,$C470,'5. Lön'!DR$25:DR$151),0)</f>
        <v>0</v>
      </c>
      <c r="I482" s="332">
        <f>IF('2. Grunddata'!$C$16&gt;0,SUMIF('5. Lön'!$B$25:$B$151,$C470,'5. Lön'!AY$25:AY$151)-SUMIF('5. Lön'!$B$25:$B$151,$C470,'5. Lön'!DS$25:DS$151),0)</f>
        <v>0</v>
      </c>
      <c r="J482" s="332">
        <f>IF('2. Grunddata'!$C$16&gt;0,SUMIF('5. Lön'!$B$25:$B$151,$C470,'5. Lön'!AZ$25:AZ$151)-SUMIF('5. Lön'!$B$25:$B$151,$C470,'5. Lön'!DT$25:DT$151),0)</f>
        <v>0</v>
      </c>
      <c r="K482" s="332">
        <f>IF('2. Grunddata'!$C$16&gt;0,SUMIF('5. Lön'!$B$25:$B$151,$C470,'5. Lön'!BA$25:BA$151)-SUMIF('5. Lön'!$B$25:$B$151,$C470,'5. Lön'!DU$25:DU$151),0)</f>
        <v>0</v>
      </c>
      <c r="L482" s="332">
        <f>IF('2. Grunddata'!$C$16&gt;0,SUMIF('5. Lön'!$B$25:$B$151,$C470,'5. Lön'!BB$25:BB$151)-SUMIF('5. Lön'!$B$25:$B$151,$C470,'5. Lön'!DV$25:DV$151),0)</f>
        <v>0</v>
      </c>
      <c r="M482" s="316">
        <f t="shared" si="78"/>
        <v>0</v>
      </c>
    </row>
    <row r="483" spans="2:15" s="3" customFormat="1" ht="12.75" customHeight="1" x14ac:dyDescent="0.2">
      <c r="B483" s="317" t="str">
        <f>IF('5. Lön'!BO$152&gt;0,"Lön inklusive LKP","")</f>
        <v>Lön inklusive LKP</v>
      </c>
      <c r="C483" s="333">
        <f>SUMIF('5. Lön'!$B$25:$B$151,$C470,'5. Lön'!BE$25:BE$151)</f>
        <v>0</v>
      </c>
      <c r="D483" s="333">
        <f>SUMIF('5. Lön'!$B$25:$B$151,$C470,'5. Lön'!BF$25:BF$151)</f>
        <v>0</v>
      </c>
      <c r="E483" s="333">
        <f>SUMIF('5. Lön'!$B$25:$B$151,$C470,'5. Lön'!BG$25:BG$151)</f>
        <v>0</v>
      </c>
      <c r="F483" s="333">
        <f>SUMIF('5. Lön'!$B$25:$B$151,$C470,'5. Lön'!BH$25:BH$151)</f>
        <v>0</v>
      </c>
      <c r="G483" s="333">
        <f>SUMIF('5. Lön'!$B$25:$B$151,$C470,'5. Lön'!BI$25:BI$151)</f>
        <v>0</v>
      </c>
      <c r="H483" s="333">
        <f>SUMIF('5. Lön'!$B$25:$B$151,$C470,'5. Lön'!BJ$25:BJ$151)</f>
        <v>0</v>
      </c>
      <c r="I483" s="333">
        <f>SUMIF('5. Lön'!$B$25:$B$151,$C470,'5. Lön'!BK$25:BK$151)</f>
        <v>0</v>
      </c>
      <c r="J483" s="333">
        <f>SUMIF('5. Lön'!$B$25:$B$151,$C470,'5. Lön'!BL$25:BL$151)</f>
        <v>0</v>
      </c>
      <c r="K483" s="333">
        <f>SUMIF('5. Lön'!$B$25:$B$151,$C470,'5. Lön'!BM$25:BM$151)</f>
        <v>0</v>
      </c>
      <c r="L483" s="333">
        <f>SUMIF('5. Lön'!$B$25:$B$151,$C470,'5. Lön'!BN$25:BN$151)</f>
        <v>0</v>
      </c>
      <c r="M483" s="319">
        <f t="shared" si="78"/>
        <v>0</v>
      </c>
    </row>
    <row r="484" spans="2:15" s="3" customFormat="1" ht="12.75" x14ac:dyDescent="0.2">
      <c r="B484" s="158" t="str">
        <f>IF('6. Drift'!AR$102&gt;0,"Drift","")</f>
        <v/>
      </c>
      <c r="C484" s="334">
        <f>SUMIF('6. Drift'!$B$18:$B$101,$C470,'6. Drift'!AH$18:AH$101)</f>
        <v>0</v>
      </c>
      <c r="D484" s="334">
        <f>SUMIF('6. Drift'!$B$18:$B$101,$C470,'6. Drift'!AI$18:AI$101)</f>
        <v>0</v>
      </c>
      <c r="E484" s="334">
        <f>SUMIF('6. Drift'!$B$18:$B$101,$C470,'6. Drift'!AJ$18:AJ$101)</f>
        <v>0</v>
      </c>
      <c r="F484" s="334">
        <f>SUMIF('6. Drift'!$B$18:$B$101,$C470,'6. Drift'!AK$18:AK$101)</f>
        <v>0</v>
      </c>
      <c r="G484" s="334">
        <f>SUMIF('6. Drift'!$B$18:$B$101,$C470,'6. Drift'!AL$18:AL$101)</f>
        <v>0</v>
      </c>
      <c r="H484" s="334">
        <f>SUMIF('6. Drift'!$B$18:$B$101,$C470,'6. Drift'!AM$18:AM$101)</f>
        <v>0</v>
      </c>
      <c r="I484" s="334">
        <f>SUMIF('6. Drift'!$B$18:$B$101,$C470,'6. Drift'!AN$18:AN$101)</f>
        <v>0</v>
      </c>
      <c r="J484" s="334">
        <f>SUMIF('6. Drift'!$B$18:$B$101,$C470,'6. Drift'!AO$18:AO$101)</f>
        <v>0</v>
      </c>
      <c r="K484" s="334">
        <f>SUMIF('6. Drift'!$B$18:$B$101,$C470,'6. Drift'!AP$18:AP$101)</f>
        <v>0</v>
      </c>
      <c r="L484" s="334">
        <f>SUMIF('6. Drift'!$B$18:$B$101,$C470,'6. Drift'!AQ$18:AQ$101)</f>
        <v>0</v>
      </c>
      <c r="M484" s="316">
        <f t="shared" si="78"/>
        <v>0</v>
      </c>
    </row>
    <row r="485" spans="2:15" s="3" customFormat="1" ht="12.75" x14ac:dyDescent="0.2">
      <c r="B485" s="317" t="str">
        <f>IF('7. Utrustning'!AS$50&gt;0,"Utrustning","")</f>
        <v/>
      </c>
      <c r="C485" s="333">
        <f>SUMIF('7. Utrustning'!$B$17:$B$49,$C470,'7. Utrustning'!AI$17:AI$49)</f>
        <v>0</v>
      </c>
      <c r="D485" s="333">
        <f>SUMIF('7. Utrustning'!$B$17:$B$49,$C470,'7. Utrustning'!AJ$17:AJ$49)</f>
        <v>0</v>
      </c>
      <c r="E485" s="333">
        <f>SUMIF('7. Utrustning'!$B$17:$B$49,$C470,'7. Utrustning'!AK$17:AK$49)</f>
        <v>0</v>
      </c>
      <c r="F485" s="333">
        <f>SUMIF('7. Utrustning'!$B$17:$B$49,$C470,'7. Utrustning'!AL$17:AL$49)</f>
        <v>0</v>
      </c>
      <c r="G485" s="333">
        <f>SUMIF('7. Utrustning'!$B$17:$B$49,$C470,'7. Utrustning'!AM$17:AM$49)</f>
        <v>0</v>
      </c>
      <c r="H485" s="333">
        <f>SUMIF('7. Utrustning'!$B$17:$B$49,$C470,'7. Utrustning'!AN$17:AN$49)</f>
        <v>0</v>
      </c>
      <c r="I485" s="333">
        <f>SUMIF('7. Utrustning'!$B$17:$B$49,$C470,'7. Utrustning'!AO$17:AO$49)</f>
        <v>0</v>
      </c>
      <c r="J485" s="333">
        <f>SUMIF('7. Utrustning'!$B$17:$B$49,$C470,'7. Utrustning'!AP$17:AP$49)</f>
        <v>0</v>
      </c>
      <c r="K485" s="333">
        <f>SUMIF('7. Utrustning'!$B$17:$B$49,$C470,'7. Utrustning'!AQ$17:AQ$49)</f>
        <v>0</v>
      </c>
      <c r="L485" s="333">
        <f>SUMIF('7. Utrustning'!$B$17:$B$49,$C470,'7. Utrustning'!AR$17:AR$49)</f>
        <v>0</v>
      </c>
      <c r="M485" s="319">
        <f t="shared" si="78"/>
        <v>0</v>
      </c>
    </row>
    <row r="486" spans="2:15" s="3" customFormat="1" ht="12.75" x14ac:dyDescent="0.2">
      <c r="B486" s="320" t="str">
        <f>IF('8. Lokal'!AP$51&gt;0,"Lokal","")</f>
        <v>Lokal</v>
      </c>
      <c r="C486" s="334">
        <f>SUMIF('5. Lön'!$B$25:$B$151,$C470,'5. Lön'!DA$25:DA$151)+SUMIF('6. Drift'!$B$18:$B$101,$C470,'6. Drift'!CD$18:CD$101)+SUMIF('8. Lokal'!$B$18:$B$50,$C470,'8. Lokal'!AF$18:AF$50)</f>
        <v>0</v>
      </c>
      <c r="D486" s="334">
        <f>SUMIF('5. Lön'!$B$25:$B$151,$C470,'5. Lön'!DB$25:DB$151)+SUMIF('6. Drift'!$B$18:$B$101,$C470,'6. Drift'!CE$18:CE$101)+SUMIF('8. Lokal'!$B$18:$B$50,$C470,'8. Lokal'!AG$18:AG$50)</f>
        <v>0</v>
      </c>
      <c r="E486" s="334">
        <f>SUMIF('5. Lön'!$B$25:$B$151,$C470,'5. Lön'!DC$25:DC$151)+SUMIF('6. Drift'!$B$18:$B$101,$C470,'6. Drift'!CF$18:CF$101)+SUMIF('8. Lokal'!$B$18:$B$50,$C470,'8. Lokal'!AH$18:AH$50)</f>
        <v>0</v>
      </c>
      <c r="F486" s="334">
        <f>SUMIF('5. Lön'!$B$25:$B$151,$C470,'5. Lön'!DD$25:DD$151)+SUMIF('6. Drift'!$B$18:$B$101,$C470,'6. Drift'!CG$18:CG$101)+SUMIF('8. Lokal'!$B$18:$B$50,$C470,'8. Lokal'!AI$18:AI$50)</f>
        <v>0</v>
      </c>
      <c r="G486" s="334">
        <f>SUMIF('5. Lön'!$B$25:$B$151,$C470,'5. Lön'!DE$25:DE$151)+SUMIF('6. Drift'!$B$18:$B$101,$C470,'6. Drift'!CH$18:CH$101)+SUMIF('8. Lokal'!$B$18:$B$50,$C470,'8. Lokal'!AJ$18:AJ$50)</f>
        <v>0</v>
      </c>
      <c r="H486" s="334">
        <f>SUMIF('5. Lön'!$B$25:$B$151,$C470,'5. Lön'!DF$25:DF$151)+SUMIF('6. Drift'!$B$18:$B$101,$C470,'6. Drift'!CI$18:CI$101)+SUMIF('8. Lokal'!$B$18:$B$50,$C470,'8. Lokal'!AK$18:AK$50)</f>
        <v>0</v>
      </c>
      <c r="I486" s="334">
        <f>SUMIF('5. Lön'!$B$25:$B$151,$C470,'5. Lön'!DG$25:DG$151)+SUMIF('6. Drift'!$B$18:$B$101,$C470,'6. Drift'!CJ$18:CJ$101)+SUMIF('8. Lokal'!$B$18:$B$50,$C470,'8. Lokal'!AL$18:AL$50)</f>
        <v>0</v>
      </c>
      <c r="J486" s="334">
        <f>SUMIF('5. Lön'!$B$25:$B$151,$C470,'5. Lön'!DH$25:DH$151)+SUMIF('6. Drift'!$B$18:$B$101,$C470,'6. Drift'!CK$18:CK$101)+SUMIF('8. Lokal'!$B$18:$B$50,$C470,'8. Lokal'!AM$18:AM$50)</f>
        <v>0</v>
      </c>
      <c r="K486" s="334">
        <f>SUMIF('5. Lön'!$B$25:$B$151,$C470,'5. Lön'!DI$25:DI$151)+SUMIF('6. Drift'!$B$18:$B$101,$C470,'6. Drift'!CL$18:CL$101)+SUMIF('8. Lokal'!$B$18:$B$50,$C470,'8. Lokal'!AN$18:AN$50)</f>
        <v>0</v>
      </c>
      <c r="L486" s="334">
        <f>SUMIF('5. Lön'!$B$25:$B$151,$C470,'5. Lön'!DJ$25:DJ$151)+SUMIF('6. Drift'!$B$18:$B$101,$C470,'6. Drift'!CM$18:CM$101)+SUMIF('8. Lokal'!$B$18:$B$50,$C470,'8. Lokal'!AO$18:AO$50)</f>
        <v>0</v>
      </c>
      <c r="M486" s="316">
        <f t="shared" si="78"/>
        <v>0</v>
      </c>
    </row>
    <row r="487" spans="2:15" s="1" customFormat="1" ht="12.75" x14ac:dyDescent="0.2">
      <c r="B487" s="321" t="str">
        <f>IF(('5. Lön'!CM$152+'6. Drift'!BP$102)&gt;0,"Indirekt","")</f>
        <v>Indirekt</v>
      </c>
      <c r="C487" s="293">
        <f>SUMIF('5. Lön'!$B$25:$B$151,$C470,'5. Lön'!CC$25:CC$151)+SUMIF('6. Drift'!$B$18:$B$101,$C470,'6. Drift'!BF$18:BF$101)</f>
        <v>0</v>
      </c>
      <c r="D487" s="293">
        <f>SUMIF('5. Lön'!$B$25:$B$151,$C470,'5. Lön'!CD$25:CD$151)+SUMIF('6. Drift'!$B$18:$B$101,$C470,'6. Drift'!BG$18:BG$101)</f>
        <v>0</v>
      </c>
      <c r="E487" s="293">
        <f>SUMIF('5. Lön'!$B$25:$B$151,$C470,'5. Lön'!CE$25:CE$151)+SUMIF('6. Drift'!$B$18:$B$101,$C470,'6. Drift'!BH$18:BH$101)</f>
        <v>0</v>
      </c>
      <c r="F487" s="293">
        <f>SUMIF('5. Lön'!$B$25:$B$151,$C470,'5. Lön'!CF$25:CF$151)+SUMIF('6. Drift'!$B$18:$B$101,$C470,'6. Drift'!BI$18:BI$101)</f>
        <v>0</v>
      </c>
      <c r="G487" s="293">
        <f>SUMIF('5. Lön'!$B$25:$B$151,$C470,'5. Lön'!CG$25:CG$151)+SUMIF('6. Drift'!$B$18:$B$101,$C470,'6. Drift'!BJ$18:BJ$101)</f>
        <v>0</v>
      </c>
      <c r="H487" s="293">
        <f>SUMIF('5. Lön'!$B$25:$B$151,$C470,'5. Lön'!CH$25:CH$151)+SUMIF('6. Drift'!$B$18:$B$101,$C470,'6. Drift'!BK$18:BK$101)</f>
        <v>0</v>
      </c>
      <c r="I487" s="293">
        <f>SUMIF('5. Lön'!$B$25:$B$151,$C470,'5. Lön'!CI$25:CI$151)+SUMIF('6. Drift'!$B$18:$B$101,$C470,'6. Drift'!BL$18:BL$101)</f>
        <v>0</v>
      </c>
      <c r="J487" s="293">
        <f>SUMIF('5. Lön'!$B$25:$B$151,$C470,'5. Lön'!CJ$25:CJ$151)+SUMIF('6. Drift'!$B$18:$B$101,$C470,'6. Drift'!BM$18:BM$101)</f>
        <v>0</v>
      </c>
      <c r="K487" s="293">
        <f>SUMIF('5. Lön'!$B$25:$B$151,$C470,'5. Lön'!CK$25:CK$151)+SUMIF('6. Drift'!$B$18:$B$101,$C470,'6. Drift'!BN$18:BN$101)</f>
        <v>0</v>
      </c>
      <c r="L487" s="293">
        <f>SUMIF('5. Lön'!$B$25:$B$151,$C470,'5. Lön'!CL$25:CL$151)+SUMIF('6. Drift'!$B$18:$B$101,$C470,'6. Drift'!BO$18:BO$101)</f>
        <v>0</v>
      </c>
      <c r="M487" s="322">
        <f t="shared" si="78"/>
        <v>0</v>
      </c>
    </row>
    <row r="488" spans="2:15" s="3" customFormat="1" ht="12.75" x14ac:dyDescent="0.2">
      <c r="B488" s="323" t="str">
        <f>IF('2. Grunddata'!C$6="KONTRAKT","Total kostnad i medfinansiering av kontrakt med finansiär","Total kostnad i medfinansiering av ansökan till finansiär")</f>
        <v>Total kostnad i medfinansiering av ansökan till finansiär</v>
      </c>
      <c r="C488" s="237">
        <f>SUM(C481:C487)</f>
        <v>0</v>
      </c>
      <c r="D488" s="237">
        <f t="shared" ref="D488:M488" si="79">SUM(D481:D487)</f>
        <v>0</v>
      </c>
      <c r="E488" s="237">
        <f t="shared" si="79"/>
        <v>0</v>
      </c>
      <c r="F488" s="237">
        <f t="shared" si="79"/>
        <v>0</v>
      </c>
      <c r="G488" s="237">
        <f t="shared" si="79"/>
        <v>0</v>
      </c>
      <c r="H488" s="237">
        <f t="shared" si="79"/>
        <v>0</v>
      </c>
      <c r="I488" s="237">
        <f t="shared" si="79"/>
        <v>0</v>
      </c>
      <c r="J488" s="237">
        <f t="shared" si="79"/>
        <v>0</v>
      </c>
      <c r="K488" s="237">
        <f t="shared" si="79"/>
        <v>0</v>
      </c>
      <c r="L488" s="237">
        <f t="shared" si="79"/>
        <v>0</v>
      </c>
      <c r="M488" s="324">
        <f t="shared" si="79"/>
        <v>0</v>
      </c>
      <c r="N488" s="26"/>
      <c r="O488" s="26"/>
    </row>
    <row r="489" spans="2:15" s="3" customFormat="1" ht="6" customHeight="1" x14ac:dyDescent="0.2">
      <c r="B489" s="335"/>
      <c r="C489" s="326"/>
      <c r="D489" s="326"/>
      <c r="E489" s="326"/>
      <c r="F489" s="326"/>
      <c r="G489" s="326"/>
      <c r="H489" s="326"/>
      <c r="I489" s="326"/>
      <c r="J489" s="326"/>
      <c r="K489" s="326"/>
      <c r="L489" s="326"/>
      <c r="M489" s="336"/>
    </row>
    <row r="490" spans="2:15" s="3" customFormat="1" ht="12.75" x14ac:dyDescent="0.2">
      <c r="B490" s="328" t="str">
        <f>IF('2. Grunddata'!C$6="KONTRAKT","Full kostnad","Förväntad full kostnad")</f>
        <v>Förväntad full kostnad</v>
      </c>
      <c r="C490" s="326"/>
      <c r="D490" s="326"/>
      <c r="E490" s="326"/>
      <c r="F490" s="326"/>
      <c r="G490" s="326"/>
      <c r="H490" s="326"/>
      <c r="I490" s="326"/>
      <c r="J490" s="326"/>
      <c r="K490" s="326"/>
      <c r="L490" s="326"/>
      <c r="M490" s="336"/>
    </row>
    <row r="491" spans="2:15" s="3" customFormat="1" ht="12.75" x14ac:dyDescent="0.2">
      <c r="B491" s="337" t="s">
        <v>203</v>
      </c>
      <c r="C491" s="338">
        <f>C473+C482+C483</f>
        <v>0</v>
      </c>
      <c r="D491" s="338">
        <f t="shared" ref="D491:L491" si="80">D473+D482+D483</f>
        <v>0</v>
      </c>
      <c r="E491" s="338">
        <f t="shared" si="80"/>
        <v>0</v>
      </c>
      <c r="F491" s="338">
        <f t="shared" si="80"/>
        <v>0</v>
      </c>
      <c r="G491" s="338">
        <f t="shared" si="80"/>
        <v>0</v>
      </c>
      <c r="H491" s="338">
        <f t="shared" si="80"/>
        <v>0</v>
      </c>
      <c r="I491" s="338">
        <f t="shared" si="80"/>
        <v>0</v>
      </c>
      <c r="J491" s="338">
        <f t="shared" si="80"/>
        <v>0</v>
      </c>
      <c r="K491" s="338">
        <f t="shared" si="80"/>
        <v>0</v>
      </c>
      <c r="L491" s="338">
        <f t="shared" si="80"/>
        <v>0</v>
      </c>
      <c r="M491" s="314">
        <f>SUM(C491:L491)</f>
        <v>0</v>
      </c>
    </row>
    <row r="492" spans="2:15" s="3" customFormat="1" ht="12.75" x14ac:dyDescent="0.2">
      <c r="B492" s="339" t="s">
        <v>202</v>
      </c>
      <c r="C492" s="340">
        <f>C474+C484</f>
        <v>0</v>
      </c>
      <c r="D492" s="340">
        <f t="shared" ref="D492:L492" si="81">D474+D484</f>
        <v>0</v>
      </c>
      <c r="E492" s="340">
        <f t="shared" si="81"/>
        <v>0</v>
      </c>
      <c r="F492" s="340">
        <f t="shared" si="81"/>
        <v>0</v>
      </c>
      <c r="G492" s="340">
        <f t="shared" si="81"/>
        <v>0</v>
      </c>
      <c r="H492" s="340">
        <f t="shared" si="81"/>
        <v>0</v>
      </c>
      <c r="I492" s="340">
        <f t="shared" si="81"/>
        <v>0</v>
      </c>
      <c r="J492" s="340">
        <f t="shared" si="81"/>
        <v>0</v>
      </c>
      <c r="K492" s="340">
        <f t="shared" si="81"/>
        <v>0</v>
      </c>
      <c r="L492" s="340">
        <f t="shared" si="81"/>
        <v>0</v>
      </c>
      <c r="M492" s="316">
        <f>SUM(C492:L492)</f>
        <v>0</v>
      </c>
    </row>
    <row r="493" spans="2:15" s="3" customFormat="1" ht="12.75" x14ac:dyDescent="0.2">
      <c r="B493" s="341" t="s">
        <v>30</v>
      </c>
      <c r="C493" s="342">
        <f>C475+C485</f>
        <v>0</v>
      </c>
      <c r="D493" s="342">
        <f t="shared" ref="D493:L493" si="82">D475+D485</f>
        <v>0</v>
      </c>
      <c r="E493" s="342">
        <f t="shared" si="82"/>
        <v>0</v>
      </c>
      <c r="F493" s="342">
        <f t="shared" si="82"/>
        <v>0</v>
      </c>
      <c r="G493" s="342">
        <f t="shared" si="82"/>
        <v>0</v>
      </c>
      <c r="H493" s="342">
        <f t="shared" si="82"/>
        <v>0</v>
      </c>
      <c r="I493" s="342">
        <f t="shared" si="82"/>
        <v>0</v>
      </c>
      <c r="J493" s="342">
        <f t="shared" si="82"/>
        <v>0</v>
      </c>
      <c r="K493" s="342">
        <f t="shared" si="82"/>
        <v>0</v>
      </c>
      <c r="L493" s="342">
        <f t="shared" si="82"/>
        <v>0</v>
      </c>
      <c r="M493" s="319">
        <f>SUM(C493:L493)</f>
        <v>0</v>
      </c>
    </row>
    <row r="494" spans="2:15" s="3" customFormat="1" ht="12.75" x14ac:dyDescent="0.2">
      <c r="B494" s="339" t="s">
        <v>31</v>
      </c>
      <c r="C494" s="340">
        <f>SUMIF('5. Lön'!$B$25:$B$151,$C470,'5. Lön'!CO$25:CO$151)+SUMIF('5. Lön'!$B$25:$B$151,$C470,'5. Lön'!DA$25:DA$151)+SUMIF('6. Drift'!$B$18:$B$101,$C470,'6. Drift'!BR$18:BR$101)+SUMIF('6. Drift'!$B$18:$B$101,$C470,'6. Drift'!CD$18:CD$101)+SUMIF('8. Lokal'!$B$18:$B$50,$C470,'8. Lokal'!T$18:T$50)+SUMIF('8. Lokal'!$B$18:$B$50,$C470,'8. Lokal'!AF$18:AF$50)</f>
        <v>0</v>
      </c>
      <c r="D494" s="340">
        <f>SUMIF('5. Lön'!$B$25:$B$151,$C470,'5. Lön'!CP$25:CP$151)+SUMIF('5. Lön'!$B$25:$B$151,$C470,'5. Lön'!DB$25:DB$151)+SUMIF('6. Drift'!$B$18:$B$101,$C470,'6. Drift'!BS$18:BS$101)+SUMIF('6. Drift'!$B$18:$B$101,$C470,'6. Drift'!CE$18:CE$101)+SUMIF('8. Lokal'!$B$18:$B$50,$C470,'8. Lokal'!U$18:U$50)+SUMIF('8. Lokal'!$B$18:$B$50,$C470,'8. Lokal'!AG$18:AG$50)</f>
        <v>0</v>
      </c>
      <c r="E494" s="340">
        <f>SUMIF('5. Lön'!$B$25:$B$151,$C470,'5. Lön'!CQ$25:CQ$151)+SUMIF('5. Lön'!$B$25:$B$151,$C470,'5. Lön'!DC$25:DC$151)+SUMIF('6. Drift'!$B$18:$B$101,$C470,'6. Drift'!BT$18:BT$101)+SUMIF('6. Drift'!$B$18:$B$101,$C470,'6. Drift'!CF$18:CF$101)+SUMIF('8. Lokal'!$B$18:$B$50,$C470,'8. Lokal'!V$18:V$50)+SUMIF('8. Lokal'!$B$18:$B$50,$C470,'8. Lokal'!AH$18:AH$50)</f>
        <v>0</v>
      </c>
      <c r="F494" s="340">
        <f>SUMIF('5. Lön'!$B$25:$B$151,$C470,'5. Lön'!CR$25:CR$151)+SUMIF('5. Lön'!$B$25:$B$151,$C470,'5. Lön'!DD$25:DD$151)+SUMIF('6. Drift'!$B$18:$B$101,$C470,'6. Drift'!BU$18:BU$101)+SUMIF('6. Drift'!$B$18:$B$101,$C470,'6. Drift'!CG$18:CG$101)+SUMIF('8. Lokal'!$B$18:$B$50,$C470,'8. Lokal'!W$18:W$50)+SUMIF('8. Lokal'!$B$18:$B$50,$C470,'8. Lokal'!AI$18:AI$50)</f>
        <v>0</v>
      </c>
      <c r="G494" s="340">
        <f>SUMIF('5. Lön'!$B$25:$B$151,$C470,'5. Lön'!CS$25:CS$151)+SUMIF('5. Lön'!$B$25:$B$151,$C470,'5. Lön'!DE$25:DE$151)+SUMIF('6. Drift'!$B$18:$B$101,$C470,'6. Drift'!BV$18:BV$101)+SUMIF('6. Drift'!$B$18:$B$101,$C470,'6. Drift'!CH$18:CH$101)+SUMIF('8. Lokal'!$B$18:$B$50,$C470,'8. Lokal'!X$18:X$50)+SUMIF('8. Lokal'!$B$18:$B$50,$C470,'8. Lokal'!AJ$18:AJ$50)</f>
        <v>0</v>
      </c>
      <c r="H494" s="340">
        <f>SUMIF('5. Lön'!$B$25:$B$151,$C470,'5. Lön'!CT$25:CT$151)+SUMIF('5. Lön'!$B$25:$B$151,$C470,'5. Lön'!DF$25:DF$151)+SUMIF('6. Drift'!$B$18:$B$101,$C470,'6. Drift'!BW$18:BW$101)+SUMIF('6. Drift'!$B$18:$B$101,$C470,'6. Drift'!CI$18:CI$101)+SUMIF('8. Lokal'!$B$18:$B$50,$C470,'8. Lokal'!Y$18:Y$50)+SUMIF('8. Lokal'!$B$18:$B$50,$C470,'8. Lokal'!AK$18:AK$50)</f>
        <v>0</v>
      </c>
      <c r="I494" s="340">
        <f>SUMIF('5. Lön'!$B$25:$B$151,$C470,'5. Lön'!CU$25:CU$151)+SUMIF('5. Lön'!$B$25:$B$151,$C470,'5. Lön'!DG$25:DG$151)+SUMIF('6. Drift'!$B$18:$B$101,$C470,'6. Drift'!BX$18:BX$101)+SUMIF('6. Drift'!$B$18:$B$101,$C470,'6. Drift'!CJ$18:CJ$101)+SUMIF('8. Lokal'!$B$18:$B$50,$C470,'8. Lokal'!Z$18:Z$50)+SUMIF('8. Lokal'!$B$18:$B$50,$C470,'8. Lokal'!AL$18:AL$50)</f>
        <v>0</v>
      </c>
      <c r="J494" s="340">
        <f>SUMIF('5. Lön'!$B$25:$B$151,$C470,'5. Lön'!CV$25:CV$151)+SUMIF('5. Lön'!$B$25:$B$151,$C470,'5. Lön'!DH$25:DH$151)+SUMIF('6. Drift'!$B$18:$B$101,$C470,'6. Drift'!BY$18:BY$101)+SUMIF('6. Drift'!$B$18:$B$101,$C470,'6. Drift'!CK$18:CK$101)+SUMIF('8. Lokal'!$B$18:$B$50,$C470,'8. Lokal'!AA$18:AA$50)+SUMIF('8. Lokal'!$B$18:$B$50,$C470,'8. Lokal'!AM$18:AM$50)</f>
        <v>0</v>
      </c>
      <c r="K494" s="340">
        <f>SUMIF('5. Lön'!$B$25:$B$151,$C470,'5. Lön'!CW$25:CW$151)+SUMIF('5. Lön'!$B$25:$B$151,$C470,'5. Lön'!DI$25:DI$151)+SUMIF('6. Drift'!$B$18:$B$101,$C470,'6. Drift'!BZ$18:BZ$101)+SUMIF('6. Drift'!$B$18:$B$101,$C470,'6. Drift'!CL$18:CL$101)+SUMIF('8. Lokal'!$B$18:$B$50,$C470,'8. Lokal'!AB$18:AB$50)+SUMIF('8. Lokal'!$B$18:$B$50,$C470,'8. Lokal'!AN$18:AN$50)</f>
        <v>0</v>
      </c>
      <c r="L494" s="340">
        <f>SUMIF('5. Lön'!$B$25:$B$151,$C470,'5. Lön'!CX$25:CX$151)+SUMIF('5. Lön'!$B$25:$B$151,$C470,'5. Lön'!DJ$25:DJ$151)+SUMIF('6. Drift'!$B$18:$B$101,$C470,'6. Drift'!CA$18:CA$101)+SUMIF('6. Drift'!$B$18:$B$101,$C470,'6. Drift'!CM$18:CM$101)+SUMIF('8. Lokal'!$B$18:$B$50,$C470,'8. Lokal'!AC$18:AC$50)+SUMIF('8. Lokal'!$B$18:$B$50,$C470,'8. Lokal'!AO$18:AO$50)</f>
        <v>0</v>
      </c>
      <c r="M494" s="316">
        <f>SUM(C494:L494)</f>
        <v>0</v>
      </c>
    </row>
    <row r="495" spans="2:15" s="3" customFormat="1" ht="12.75" x14ac:dyDescent="0.2">
      <c r="B495" s="343" t="s">
        <v>26</v>
      </c>
      <c r="C495" s="344">
        <f>SUMIF('5. Lön'!$B$25:$B$151,$C470,'5. Lön'!BQ$25:BQ$151)+SUMIF('5. Lön'!$B$25:$B$151,$C470,'5. Lön'!CC$25:CC$151)+SUMIF('6. Drift'!$B$18:$B$101,$C470,'6. Drift'!AT$18:AT$101)+SUMIF('6. Drift'!$B$18:$B$101,$C470,'6. Drift'!BF$18:BF$101)</f>
        <v>0</v>
      </c>
      <c r="D495" s="344">
        <f>SUMIF('5. Lön'!$B$25:$B$151,$C470,'5. Lön'!BR$25:BR$151)+SUMIF('5. Lön'!$B$25:$B$151,$C470,'5. Lön'!CD$25:CD$151)+SUMIF('6. Drift'!$B$18:$B$101,$C470,'6. Drift'!AU$18:AU$101)+SUMIF('6. Drift'!$B$18:$B$101,$C470,'6. Drift'!BG$18:BG$101)</f>
        <v>0</v>
      </c>
      <c r="E495" s="344">
        <f>SUMIF('5. Lön'!$B$25:$B$151,$C470,'5. Lön'!BS$25:BS$151)+SUMIF('5. Lön'!$B$25:$B$151,$C470,'5. Lön'!CE$25:CE$151)+SUMIF('6. Drift'!$B$18:$B$101,$C470,'6. Drift'!AV$18:AV$101)+SUMIF('6. Drift'!$B$18:$B$101,$C470,'6. Drift'!BH$18:BH$101)</f>
        <v>0</v>
      </c>
      <c r="F495" s="344">
        <f>SUMIF('5. Lön'!$B$25:$B$151,$C470,'5. Lön'!BT$25:BT$151)+SUMIF('5. Lön'!$B$25:$B$151,$C470,'5. Lön'!CF$25:CF$151)+SUMIF('6. Drift'!$B$18:$B$101,$C470,'6. Drift'!AW$18:AW$101)+SUMIF('6. Drift'!$B$18:$B$101,$C470,'6. Drift'!BI$18:BI$101)</f>
        <v>0</v>
      </c>
      <c r="G495" s="344">
        <f>SUMIF('5. Lön'!$B$25:$B$151,$C470,'5. Lön'!BU$25:BU$151)+SUMIF('5. Lön'!$B$25:$B$151,$C470,'5. Lön'!CG$25:CG$151)+SUMIF('6. Drift'!$B$18:$B$101,$C470,'6. Drift'!AX$18:AX$101)+SUMIF('6. Drift'!$B$18:$B$101,$C470,'6. Drift'!BJ$18:BJ$101)</f>
        <v>0</v>
      </c>
      <c r="H495" s="344">
        <f>SUMIF('5. Lön'!$B$25:$B$151,$C470,'5. Lön'!BV$25:BV$151)+SUMIF('5. Lön'!$B$25:$B$151,$C470,'5. Lön'!CH$25:CH$151)+SUMIF('6. Drift'!$B$18:$B$101,$C470,'6. Drift'!AY$18:AY$101)+SUMIF('6. Drift'!$B$18:$B$101,$C470,'6. Drift'!BK$18:BK$101)</f>
        <v>0</v>
      </c>
      <c r="I495" s="344">
        <f>SUMIF('5. Lön'!$B$25:$B$151,$C470,'5. Lön'!BW$25:BW$151)+SUMIF('5. Lön'!$B$25:$B$151,$C470,'5. Lön'!CI$25:CI$151)+SUMIF('6. Drift'!$B$18:$B$101,$C470,'6. Drift'!AZ$18:AZ$101)+SUMIF('6. Drift'!$B$18:$B$101,$C470,'6. Drift'!BL$18:BL$101)</f>
        <v>0</v>
      </c>
      <c r="J495" s="344">
        <f>SUMIF('5. Lön'!$B$25:$B$151,$C470,'5. Lön'!BX$25:BX$151)+SUMIF('5. Lön'!$B$25:$B$151,$C470,'5. Lön'!CJ$25:CJ$151)+SUMIF('6. Drift'!$B$18:$B$101,$C470,'6. Drift'!BA$18:BA$101)+SUMIF('6. Drift'!$B$18:$B$101,$C470,'6. Drift'!BM$18:BM$101)</f>
        <v>0</v>
      </c>
      <c r="K495" s="344">
        <f>SUMIF('5. Lön'!$B$25:$B$151,$C470,'5. Lön'!BY$25:BY$151)+SUMIF('5. Lön'!$B$25:$B$151,$C470,'5. Lön'!CK$25:CK$151)+SUMIF('6. Drift'!$B$18:$B$101,$C470,'6. Drift'!BB$18:BB$101)+SUMIF('6. Drift'!$B$18:$B$101,$C470,'6. Drift'!BN$18:BN$101)</f>
        <v>0</v>
      </c>
      <c r="L495" s="344">
        <f>SUMIF('5. Lön'!$B$25:$B$151,$C470,'5. Lön'!BZ$25:BZ$151)+SUMIF('5. Lön'!$B$25:$B$151,$C470,'5. Lön'!CL$25:CL$151)+SUMIF('6. Drift'!$B$18:$B$101,$C470,'6. Drift'!BC$18:BC$101)+SUMIF('6. Drift'!$B$18:$B$101,$C470,'6. Drift'!BO$18:BO$101)</f>
        <v>0</v>
      </c>
      <c r="M495" s="322">
        <f>SUM(C495:L495)</f>
        <v>0</v>
      </c>
    </row>
    <row r="496" spans="2:15" s="3" customFormat="1" ht="12.75" x14ac:dyDescent="0.2">
      <c r="B496" s="323" t="str">
        <f>IF('2. Grunddata'!C$6="KONTRAKT","Total full kostnad","Total förväntad full kostnad")</f>
        <v>Total förväntad full kostnad</v>
      </c>
      <c r="C496" s="171">
        <f>SUM(C491:C495)</f>
        <v>0</v>
      </c>
      <c r="D496" s="171">
        <f t="shared" ref="D496:M496" si="83">SUM(D491:D495)</f>
        <v>0</v>
      </c>
      <c r="E496" s="171">
        <f t="shared" si="83"/>
        <v>0</v>
      </c>
      <c r="F496" s="171">
        <f t="shared" si="83"/>
        <v>0</v>
      </c>
      <c r="G496" s="171">
        <f t="shared" si="83"/>
        <v>0</v>
      </c>
      <c r="H496" s="171">
        <f t="shared" si="83"/>
        <v>0</v>
      </c>
      <c r="I496" s="171">
        <f t="shared" si="83"/>
        <v>0</v>
      </c>
      <c r="J496" s="171">
        <f t="shared" si="83"/>
        <v>0</v>
      </c>
      <c r="K496" s="171">
        <f t="shared" si="83"/>
        <v>0</v>
      </c>
      <c r="L496" s="171">
        <f t="shared" si="83"/>
        <v>0</v>
      </c>
      <c r="M496" s="345">
        <f t="shared" si="83"/>
        <v>0</v>
      </c>
    </row>
    <row r="497" spans="2:13" s="3" customFormat="1" ht="12.75" x14ac:dyDescent="0.2">
      <c r="B497" s="119"/>
      <c r="C497" s="64"/>
      <c r="D497" s="64"/>
      <c r="E497" s="64"/>
      <c r="F497" s="64"/>
      <c r="G497" s="64"/>
      <c r="H497" s="64"/>
      <c r="I497" s="64"/>
      <c r="J497" s="64"/>
      <c r="K497" s="64"/>
      <c r="L497" s="64"/>
      <c r="M497" s="64"/>
    </row>
    <row r="498" spans="2:13" s="3" customFormat="1" ht="12.75" customHeight="1" x14ac:dyDescent="0.2">
      <c r="B498" s="119" t="s">
        <v>42</v>
      </c>
      <c r="C498" s="346" t="str">
        <f t="shared" ref="C498:M498" si="84">IF(C496&gt;0,C488/C496,"")</f>
        <v/>
      </c>
      <c r="D498" s="346" t="str">
        <f t="shared" si="84"/>
        <v/>
      </c>
      <c r="E498" s="346" t="str">
        <f t="shared" si="84"/>
        <v/>
      </c>
      <c r="F498" s="346" t="str">
        <f t="shared" si="84"/>
        <v/>
      </c>
      <c r="G498" s="346" t="str">
        <f t="shared" si="84"/>
        <v/>
      </c>
      <c r="H498" s="346" t="str">
        <f t="shared" si="84"/>
        <v/>
      </c>
      <c r="I498" s="346" t="str">
        <f t="shared" si="84"/>
        <v/>
      </c>
      <c r="J498" s="346" t="str">
        <f t="shared" si="84"/>
        <v/>
      </c>
      <c r="K498" s="346" t="str">
        <f t="shared" si="84"/>
        <v/>
      </c>
      <c r="L498" s="346" t="str">
        <f t="shared" si="84"/>
        <v/>
      </c>
      <c r="M498" s="346" t="str">
        <f t="shared" si="84"/>
        <v/>
      </c>
    </row>
    <row r="499" spans="2:13" ht="12.75" customHeight="1" x14ac:dyDescent="0.2"/>
    <row r="500" spans="2:13" ht="12.75" customHeight="1" x14ac:dyDescent="0.2">
      <c r="D500" s="119" t="s">
        <v>249</v>
      </c>
      <c r="E500" s="187" t="str">
        <f>IF(M488=0,"",M488/(DATEDIF('2. Grunddata'!C$20,'2. Grunddata'!C$21,"d")/365))</f>
        <v/>
      </c>
      <c r="H500" s="119" t="s">
        <v>250</v>
      </c>
      <c r="I500" s="187">
        <f>M488/3</f>
        <v>0</v>
      </c>
      <c r="L500" s="119" t="s">
        <v>248</v>
      </c>
      <c r="M500" s="187">
        <f>M488</f>
        <v>0</v>
      </c>
    </row>
    <row r="501" spans="2:13" ht="12.75" customHeight="1" x14ac:dyDescent="0.2">
      <c r="B501" s="80" t="s">
        <v>209</v>
      </c>
    </row>
    <row r="502" spans="2:13" ht="12.75" customHeight="1" x14ac:dyDescent="0.2">
      <c r="B502" s="551"/>
      <c r="C502" s="552"/>
      <c r="D502" s="552"/>
      <c r="E502" s="552"/>
      <c r="F502" s="552"/>
      <c r="G502" s="552"/>
      <c r="H502" s="552"/>
      <c r="I502" s="552"/>
      <c r="J502" s="552"/>
      <c r="K502" s="552"/>
      <c r="L502" s="553"/>
      <c r="M502" s="387">
        <f>SUM(C502:L502)</f>
        <v>0</v>
      </c>
    </row>
    <row r="503" spans="2:13" ht="12.75" customHeight="1" x14ac:dyDescent="0.2">
      <c r="B503" s="554"/>
      <c r="C503" s="555"/>
      <c r="D503" s="555"/>
      <c r="E503" s="555"/>
      <c r="F503" s="555"/>
      <c r="G503" s="555"/>
      <c r="H503" s="555"/>
      <c r="I503" s="555"/>
      <c r="J503" s="555"/>
      <c r="K503" s="555"/>
      <c r="L503" s="556"/>
      <c r="M503" s="319">
        <f t="shared" ref="M503:M506" si="85">SUM(C503:L503)</f>
        <v>0</v>
      </c>
    </row>
    <row r="504" spans="2:13" ht="12.75" customHeight="1" x14ac:dyDescent="0.2">
      <c r="B504" s="557"/>
      <c r="C504" s="558"/>
      <c r="D504" s="558"/>
      <c r="E504" s="558"/>
      <c r="F504" s="558"/>
      <c r="G504" s="558"/>
      <c r="H504" s="558"/>
      <c r="I504" s="558"/>
      <c r="J504" s="558"/>
      <c r="K504" s="558"/>
      <c r="L504" s="559"/>
      <c r="M504" s="316">
        <f t="shared" si="85"/>
        <v>0</v>
      </c>
    </row>
    <row r="505" spans="2:13" ht="12.75" customHeight="1" x14ac:dyDescent="0.2">
      <c r="B505" s="554"/>
      <c r="C505" s="555"/>
      <c r="D505" s="555"/>
      <c r="E505" s="555"/>
      <c r="F505" s="555"/>
      <c r="G505" s="555"/>
      <c r="H505" s="555"/>
      <c r="I505" s="555"/>
      <c r="J505" s="555"/>
      <c r="K505" s="555"/>
      <c r="L505" s="556"/>
      <c r="M505" s="319">
        <f t="shared" si="85"/>
        <v>0</v>
      </c>
    </row>
    <row r="506" spans="2:13" ht="12.75" customHeight="1" x14ac:dyDescent="0.2">
      <c r="B506" s="197"/>
      <c r="C506" s="558"/>
      <c r="D506" s="558"/>
      <c r="E506" s="558"/>
      <c r="F506" s="558"/>
      <c r="G506" s="558"/>
      <c r="H506" s="558"/>
      <c r="I506" s="558"/>
      <c r="J506" s="558"/>
      <c r="K506" s="558"/>
      <c r="L506" s="559"/>
      <c r="M506" s="316">
        <f t="shared" si="85"/>
        <v>0</v>
      </c>
    </row>
    <row r="507" spans="2:13" ht="12.75" customHeight="1" x14ac:dyDescent="0.2">
      <c r="B507" s="165" t="str">
        <f>IF('2. Grunddata'!C$6="KONTRAKT","Total medfinansiering","Total förväntad medfinansiering")</f>
        <v>Total förväntad medfinansiering</v>
      </c>
      <c r="C507" s="170">
        <f t="shared" ref="C507:M507" si="86">SUM(C502:C506)</f>
        <v>0</v>
      </c>
      <c r="D507" s="170">
        <f t="shared" si="86"/>
        <v>0</v>
      </c>
      <c r="E507" s="170">
        <f t="shared" si="86"/>
        <v>0</v>
      </c>
      <c r="F507" s="170">
        <f t="shared" si="86"/>
        <v>0</v>
      </c>
      <c r="G507" s="170">
        <f t="shared" si="86"/>
        <v>0</v>
      </c>
      <c r="H507" s="170">
        <f t="shared" si="86"/>
        <v>0</v>
      </c>
      <c r="I507" s="170">
        <f t="shared" si="86"/>
        <v>0</v>
      </c>
      <c r="J507" s="170">
        <f t="shared" si="86"/>
        <v>0</v>
      </c>
      <c r="K507" s="170">
        <f t="shared" si="86"/>
        <v>0</v>
      </c>
      <c r="L507" s="170">
        <f t="shared" si="86"/>
        <v>0</v>
      </c>
      <c r="M507" s="345">
        <f t="shared" si="86"/>
        <v>0</v>
      </c>
    </row>
    <row r="508" spans="2:13" ht="12.75" customHeight="1" x14ac:dyDescent="0.2"/>
    <row r="509" spans="2:13" ht="12.75" customHeight="1" x14ac:dyDescent="0.2">
      <c r="B509" s="386" t="s">
        <v>210</v>
      </c>
      <c r="C509" s="64" t="str">
        <f>B23</f>
        <v>Växtskyddsbiologi</v>
      </c>
    </row>
    <row r="510" spans="2:13" ht="12.75" customHeight="1" x14ac:dyDescent="0.2">
      <c r="B510" s="719"/>
      <c r="C510" s="720"/>
      <c r="D510" s="720"/>
      <c r="E510" s="720"/>
      <c r="F510" s="720"/>
      <c r="G510" s="720"/>
      <c r="H510" s="720"/>
      <c r="I510" s="720"/>
      <c r="J510" s="720"/>
      <c r="K510" s="720"/>
      <c r="L510" s="720"/>
      <c r="M510" s="721"/>
    </row>
    <row r="511" spans="2:13" ht="12.75" customHeight="1" x14ac:dyDescent="0.2">
      <c r="B511" s="722"/>
      <c r="C511" s="735"/>
      <c r="D511" s="735"/>
      <c r="E511" s="735"/>
      <c r="F511" s="735"/>
      <c r="G511" s="735"/>
      <c r="H511" s="735"/>
      <c r="I511" s="735"/>
      <c r="J511" s="735"/>
      <c r="K511" s="735"/>
      <c r="L511" s="735"/>
      <c r="M511" s="724"/>
    </row>
    <row r="512" spans="2:13" ht="12.75" customHeight="1" x14ac:dyDescent="0.2">
      <c r="B512" s="722"/>
      <c r="C512" s="735"/>
      <c r="D512" s="735"/>
      <c r="E512" s="735"/>
      <c r="F512" s="735"/>
      <c r="G512" s="735"/>
      <c r="H512" s="735"/>
      <c r="I512" s="735"/>
      <c r="J512" s="735"/>
      <c r="K512" s="735"/>
      <c r="L512" s="735"/>
      <c r="M512" s="724"/>
    </row>
    <row r="513" spans="2:15" ht="12.75" customHeight="1" x14ac:dyDescent="0.2">
      <c r="B513" s="722"/>
      <c r="C513" s="735"/>
      <c r="D513" s="735"/>
      <c r="E513" s="735"/>
      <c r="F513" s="735"/>
      <c r="G513" s="735"/>
      <c r="H513" s="735"/>
      <c r="I513" s="735"/>
      <c r="J513" s="735"/>
      <c r="K513" s="735"/>
      <c r="L513" s="735"/>
      <c r="M513" s="724"/>
    </row>
    <row r="514" spans="2:15" ht="12.75" customHeight="1" x14ac:dyDescent="0.2">
      <c r="B514" s="725"/>
      <c r="C514" s="726"/>
      <c r="D514" s="726"/>
      <c r="E514" s="726"/>
      <c r="F514" s="726"/>
      <c r="G514" s="726"/>
      <c r="H514" s="726"/>
      <c r="I514" s="726"/>
      <c r="J514" s="726"/>
      <c r="K514" s="726"/>
      <c r="L514" s="726"/>
      <c r="M514" s="727"/>
    </row>
    <row r="516" spans="2:15" s="3" customFormat="1" ht="12.75" customHeight="1" x14ac:dyDescent="0.2">
      <c r="B516" s="140" t="s">
        <v>165</v>
      </c>
      <c r="C516" s="141" t="str">
        <f>'2. Grunddata'!C$7</f>
        <v>Hitta den oförklariga faktorn i matrix</v>
      </c>
      <c r="D516" s="64"/>
      <c r="E516" s="64"/>
      <c r="F516" s="64"/>
      <c r="G516" s="64"/>
      <c r="H516" s="64"/>
      <c r="I516" s="64"/>
      <c r="J516" s="64"/>
      <c r="K516" s="64"/>
      <c r="L516" s="64"/>
      <c r="M516" s="64"/>
    </row>
    <row r="517" spans="2:15" s="3" customFormat="1" ht="12.75" x14ac:dyDescent="0.2">
      <c r="B517" s="140" t="s">
        <v>122</v>
      </c>
      <c r="C517" s="141" t="str">
        <f>IF('2. Grunddata'!$C$6="ANSÖKAN","ANSÖKAN",(IF('2. Grunddata'!$C$6="KONTRAKT","KONTRAKT","")))</f>
        <v>ANSÖKAN</v>
      </c>
      <c r="D517" s="64"/>
      <c r="E517" s="64"/>
      <c r="F517" s="64"/>
      <c r="G517" s="64"/>
      <c r="H517" s="64"/>
      <c r="I517" s="64"/>
      <c r="J517" s="64"/>
      <c r="K517" s="64"/>
      <c r="L517" s="64"/>
      <c r="M517" s="64"/>
    </row>
    <row r="518" spans="2:15" s="3" customFormat="1" ht="12.75" x14ac:dyDescent="0.2">
      <c r="B518" s="62" t="s">
        <v>254</v>
      </c>
      <c r="C518" s="141" t="str">
        <f>'2. Grunddata'!C$8</f>
        <v>Stina</v>
      </c>
      <c r="D518" s="64"/>
      <c r="E518" s="64"/>
      <c r="F518" s="64"/>
      <c r="I518" s="120"/>
      <c r="J518" s="120"/>
      <c r="K518" s="120"/>
      <c r="L518" s="120"/>
      <c r="M518" s="120"/>
    </row>
    <row r="519" spans="2:15" s="3" customFormat="1" ht="12.75" x14ac:dyDescent="0.2">
      <c r="B519" s="140" t="s">
        <v>156</v>
      </c>
      <c r="C519" s="64" t="str">
        <f>'2. Grunddata'!C$17</f>
        <v>SEK</v>
      </c>
      <c r="D519" s="64"/>
      <c r="E519" s="64"/>
      <c r="F519" s="64"/>
      <c r="I519" s="120"/>
      <c r="J519" s="120"/>
      <c r="K519" s="120"/>
      <c r="L519" s="120"/>
      <c r="M519" s="120"/>
    </row>
    <row r="520" spans="2:15" s="3" customFormat="1" ht="12.75" x14ac:dyDescent="0.2">
      <c r="B520" s="140"/>
      <c r="C520" s="143" t="s">
        <v>137</v>
      </c>
      <c r="D520" s="64"/>
      <c r="E520" s="64"/>
      <c r="F520" s="64"/>
      <c r="I520" s="120"/>
      <c r="J520" s="120"/>
      <c r="K520" s="120"/>
      <c r="L520" s="499" t="s">
        <v>315</v>
      </c>
      <c r="M520" s="120"/>
    </row>
    <row r="521" spans="2:15" ht="12.75" customHeight="1" x14ac:dyDescent="0.2">
      <c r="L521" s="349" t="s">
        <v>316</v>
      </c>
    </row>
    <row r="522" spans="2:15" s="3" customFormat="1" ht="15" x14ac:dyDescent="0.25">
      <c r="B522" s="369" t="s">
        <v>38</v>
      </c>
      <c r="C522" s="369" t="str">
        <f>B24</f>
        <v xml:space="preserve">LTV-fakulteten </v>
      </c>
      <c r="E522" s="64"/>
      <c r="G522" s="64"/>
      <c r="H522" s="64"/>
      <c r="I522" s="64"/>
      <c r="J522" s="64"/>
      <c r="K522" s="64"/>
      <c r="L522" s="625">
        <f>L470+L418+L366+L314+L262+L210+L158+L106</f>
        <v>0</v>
      </c>
      <c r="M522" s="383" t="s">
        <v>208</v>
      </c>
    </row>
    <row r="523" spans="2:15" s="3" customFormat="1" ht="6" customHeight="1" x14ac:dyDescent="0.2">
      <c r="B523" s="85"/>
      <c r="C523" s="64"/>
      <c r="D523" s="64"/>
      <c r="E523" s="64"/>
      <c r="F523" s="64"/>
      <c r="G523" s="64"/>
      <c r="H523" s="64"/>
      <c r="I523" s="64"/>
      <c r="J523" s="64"/>
      <c r="K523" s="64"/>
      <c r="L523" s="64"/>
      <c r="M523" s="64"/>
    </row>
    <row r="524" spans="2:15" s="3" customFormat="1" ht="12.75" x14ac:dyDescent="0.2">
      <c r="B524" s="309" t="str">
        <f>IF('2. Grunddata'!C$6="KONTRAKT","Kostnader täckta av finansiär","Kostnader förväntade att täckas av finansiär")</f>
        <v>Kostnader förväntade att täckas av finansiär</v>
      </c>
      <c r="C524" s="310">
        <f>'5. Lön'!G$23</f>
        <v>2022</v>
      </c>
      <c r="D524" s="310">
        <f>'5. Lön'!H$23</f>
        <v>2023</v>
      </c>
      <c r="E524" s="310">
        <f>'5. Lön'!I$23</f>
        <v>2024</v>
      </c>
      <c r="F524" s="310" t="str">
        <f>'5. Lön'!J$23</f>
        <v/>
      </c>
      <c r="G524" s="310" t="str">
        <f>'5. Lön'!K$23</f>
        <v/>
      </c>
      <c r="H524" s="310" t="str">
        <f>'5. Lön'!L$23</f>
        <v/>
      </c>
      <c r="I524" s="310" t="str">
        <f>'5. Lön'!M$23</f>
        <v/>
      </c>
      <c r="J524" s="310" t="str">
        <f>'5. Lön'!N$23</f>
        <v/>
      </c>
      <c r="K524" s="310" t="str">
        <f>'5. Lön'!O$23</f>
        <v/>
      </c>
      <c r="L524" s="310" t="str">
        <f>'5. Lön'!P$23</f>
        <v/>
      </c>
      <c r="M524" s="311" t="s">
        <v>2</v>
      </c>
    </row>
    <row r="525" spans="2:15" s="3" customFormat="1" ht="12.75" customHeight="1" x14ac:dyDescent="0.2">
      <c r="B525" s="351" t="s">
        <v>203</v>
      </c>
      <c r="C525" s="313">
        <f t="shared" ref="C525:L525" si="87">C109+C161+C213+C265+C317+C369+C421+C473</f>
        <v>0</v>
      </c>
      <c r="D525" s="379">
        <f t="shared" si="87"/>
        <v>0</v>
      </c>
      <c r="E525" s="313">
        <f t="shared" si="87"/>
        <v>0</v>
      </c>
      <c r="F525" s="379">
        <f t="shared" si="87"/>
        <v>0</v>
      </c>
      <c r="G525" s="313">
        <f t="shared" si="87"/>
        <v>0</v>
      </c>
      <c r="H525" s="379">
        <f t="shared" si="87"/>
        <v>0</v>
      </c>
      <c r="I525" s="313">
        <f t="shared" si="87"/>
        <v>0</v>
      </c>
      <c r="J525" s="379">
        <f t="shared" si="87"/>
        <v>0</v>
      </c>
      <c r="K525" s="313">
        <f t="shared" si="87"/>
        <v>0</v>
      </c>
      <c r="L525" s="352">
        <f t="shared" si="87"/>
        <v>0</v>
      </c>
      <c r="M525" s="353">
        <f t="shared" ref="M525:M530" si="88">SUM(C525:L525)</f>
        <v>0</v>
      </c>
      <c r="O525" s="4"/>
    </row>
    <row r="526" spans="2:15" s="3" customFormat="1" ht="12.75" customHeight="1" x14ac:dyDescent="0.2">
      <c r="B526" s="354" t="s">
        <v>202</v>
      </c>
      <c r="C526" s="315">
        <f t="shared" ref="C526:L526" si="89">C110+C162+C214+C266+C318+C370+C422+C474</f>
        <v>0</v>
      </c>
      <c r="D526" s="303">
        <f t="shared" si="89"/>
        <v>0</v>
      </c>
      <c r="E526" s="315">
        <f t="shared" si="89"/>
        <v>0</v>
      </c>
      <c r="F526" s="303">
        <f t="shared" si="89"/>
        <v>0</v>
      </c>
      <c r="G526" s="315">
        <f t="shared" si="89"/>
        <v>0</v>
      </c>
      <c r="H526" s="303">
        <f t="shared" si="89"/>
        <v>0</v>
      </c>
      <c r="I526" s="315">
        <f t="shared" si="89"/>
        <v>0</v>
      </c>
      <c r="J526" s="303">
        <f t="shared" si="89"/>
        <v>0</v>
      </c>
      <c r="K526" s="315">
        <f t="shared" si="89"/>
        <v>0</v>
      </c>
      <c r="L526" s="334">
        <f t="shared" si="89"/>
        <v>0</v>
      </c>
      <c r="M526" s="355">
        <f t="shared" si="88"/>
        <v>0</v>
      </c>
    </row>
    <row r="527" spans="2:15" s="3" customFormat="1" ht="12.75" x14ac:dyDescent="0.2">
      <c r="B527" s="356" t="s">
        <v>30</v>
      </c>
      <c r="C527" s="318">
        <f t="shared" ref="C527:L527" si="90">C111+C163+C215+C267+C319+C371+C423+C475</f>
        <v>0</v>
      </c>
      <c r="D527" s="377">
        <f t="shared" si="90"/>
        <v>0</v>
      </c>
      <c r="E527" s="318">
        <f t="shared" si="90"/>
        <v>0</v>
      </c>
      <c r="F527" s="377">
        <f t="shared" si="90"/>
        <v>0</v>
      </c>
      <c r="G527" s="318">
        <f t="shared" si="90"/>
        <v>0</v>
      </c>
      <c r="H527" s="377">
        <f t="shared" si="90"/>
        <v>0</v>
      </c>
      <c r="I527" s="318">
        <f t="shared" si="90"/>
        <v>0</v>
      </c>
      <c r="J527" s="377">
        <f t="shared" si="90"/>
        <v>0</v>
      </c>
      <c r="K527" s="318">
        <f t="shared" si="90"/>
        <v>0</v>
      </c>
      <c r="L527" s="333">
        <f t="shared" si="90"/>
        <v>0</v>
      </c>
      <c r="M527" s="357">
        <f t="shared" si="88"/>
        <v>0</v>
      </c>
    </row>
    <row r="528" spans="2:15" s="3" customFormat="1" ht="12.75" x14ac:dyDescent="0.2">
      <c r="B528" s="389" t="str">
        <f>IF('2. Grunddata'!C$13="NEJ","Lokal accepterad som direkt kostnad av finansiär","Lokal")</f>
        <v>Lokal accepterad som direkt kostnad av finansiär</v>
      </c>
      <c r="C528" s="315">
        <f t="shared" ref="C528:L529" si="91">C112+C164+C216+C268+C320+C372+C424+C476</f>
        <v>0</v>
      </c>
      <c r="D528" s="303">
        <f t="shared" si="91"/>
        <v>0</v>
      </c>
      <c r="E528" s="315">
        <f t="shared" si="91"/>
        <v>0</v>
      </c>
      <c r="F528" s="303">
        <f t="shared" si="91"/>
        <v>0</v>
      </c>
      <c r="G528" s="315">
        <f t="shared" si="91"/>
        <v>0</v>
      </c>
      <c r="H528" s="303">
        <f t="shared" si="91"/>
        <v>0</v>
      </c>
      <c r="I528" s="315">
        <f t="shared" si="91"/>
        <v>0</v>
      </c>
      <c r="J528" s="303">
        <f t="shared" si="91"/>
        <v>0</v>
      </c>
      <c r="K528" s="315">
        <f t="shared" si="91"/>
        <v>0</v>
      </c>
      <c r="L528" s="334">
        <f t="shared" si="91"/>
        <v>0</v>
      </c>
      <c r="M528" s="355">
        <f t="shared" si="88"/>
        <v>0</v>
      </c>
    </row>
    <row r="529" spans="2:15" s="3" customFormat="1" ht="12.75" x14ac:dyDescent="0.2">
      <c r="B529" s="321" t="str">
        <f>IF('2. Grunddata'!C$13="NEJ","Indirekt och lokalpåslag accepterade som OH av finansiär","Indirekta")</f>
        <v>Indirekt och lokalpåslag accepterade som OH av finansiär</v>
      </c>
      <c r="C529" s="318">
        <f t="shared" si="91"/>
        <v>0</v>
      </c>
      <c r="D529" s="318">
        <f t="shared" si="91"/>
        <v>0</v>
      </c>
      <c r="E529" s="318">
        <f t="shared" si="91"/>
        <v>0</v>
      </c>
      <c r="F529" s="318">
        <f t="shared" si="91"/>
        <v>0</v>
      </c>
      <c r="G529" s="318">
        <f t="shared" si="91"/>
        <v>0</v>
      </c>
      <c r="H529" s="318">
        <f t="shared" si="91"/>
        <v>0</v>
      </c>
      <c r="I529" s="318">
        <f t="shared" si="91"/>
        <v>0</v>
      </c>
      <c r="J529" s="318">
        <f t="shared" si="91"/>
        <v>0</v>
      </c>
      <c r="K529" s="318">
        <f t="shared" si="91"/>
        <v>0</v>
      </c>
      <c r="L529" s="318">
        <f t="shared" si="91"/>
        <v>0</v>
      </c>
      <c r="M529" s="322">
        <f t="shared" ref="M529" si="92">SUM(C529:L529)</f>
        <v>0</v>
      </c>
    </row>
    <row r="530" spans="2:15" s="3" customFormat="1" ht="12.75" x14ac:dyDescent="0.2">
      <c r="B530" s="323" t="str">
        <f>IF('2. Grunddata'!C$6="KONTRAKT","Total kostnad i kontrakt med finansiär ","Total kostnad i ansökan till finansiär ")</f>
        <v xml:space="preserve">Total kostnad i ansökan till finansiär </v>
      </c>
      <c r="C530" s="237">
        <f>SUM(C525:C529)</f>
        <v>0</v>
      </c>
      <c r="D530" s="237">
        <f t="shared" ref="D530:L530" si="93">SUM(D525:D529)</f>
        <v>0</v>
      </c>
      <c r="E530" s="237">
        <f t="shared" si="93"/>
        <v>0</v>
      </c>
      <c r="F530" s="237">
        <f t="shared" si="93"/>
        <v>0</v>
      </c>
      <c r="G530" s="237">
        <f t="shared" si="93"/>
        <v>0</v>
      </c>
      <c r="H530" s="237">
        <f t="shared" si="93"/>
        <v>0</v>
      </c>
      <c r="I530" s="237">
        <f t="shared" si="93"/>
        <v>0</v>
      </c>
      <c r="J530" s="237">
        <f t="shared" si="93"/>
        <v>0</v>
      </c>
      <c r="K530" s="237">
        <f t="shared" si="93"/>
        <v>0</v>
      </c>
      <c r="L530" s="237">
        <f t="shared" si="93"/>
        <v>0</v>
      </c>
      <c r="M530" s="324">
        <f t="shared" si="88"/>
        <v>0</v>
      </c>
    </row>
    <row r="531" spans="2:15" s="3" customFormat="1" ht="6" customHeight="1" x14ac:dyDescent="0.2">
      <c r="B531" s="325"/>
      <c r="C531" s="326"/>
      <c r="D531" s="326"/>
      <c r="E531" s="326"/>
      <c r="F531" s="326"/>
      <c r="G531" s="326"/>
      <c r="H531" s="326"/>
      <c r="I531" s="326"/>
      <c r="J531" s="326"/>
      <c r="K531" s="326"/>
      <c r="L531" s="326"/>
      <c r="M531" s="327"/>
    </row>
    <row r="532" spans="2:15" s="3" customFormat="1" ht="12.75" x14ac:dyDescent="0.2">
      <c r="B532" s="328" t="str">
        <f>IF('2. Grunddata'!C$6="KONTRAKT","Kostnader att medfinansiera","Kostnader förväntade att medfinansiera")</f>
        <v>Kostnader förväntade att medfinansiera</v>
      </c>
      <c r="C532" s="168"/>
      <c r="D532" s="168"/>
      <c r="E532" s="168"/>
      <c r="F532" s="168"/>
      <c r="G532" s="168"/>
      <c r="H532" s="168"/>
      <c r="I532" s="168"/>
      <c r="J532" s="168"/>
      <c r="K532" s="168"/>
      <c r="L532" s="168"/>
      <c r="M532" s="329"/>
    </row>
    <row r="533" spans="2:15" s="3" customFormat="1" ht="12.75" x14ac:dyDescent="0.2">
      <c r="B533" s="337" t="str">
        <f>IF('2. Grunddata'!C$13="NEJ","Indirekt och lokalpåslag inte accepterade som OH av finansiär","")</f>
        <v>Indirekt och lokalpåslag inte accepterade som OH av finansiär</v>
      </c>
      <c r="C533" s="394">
        <f t="shared" ref="C533:L533" si="94">C117+C169+C221+C273+C325+C377+C429+C481</f>
        <v>0</v>
      </c>
      <c r="D533" s="399">
        <f t="shared" si="94"/>
        <v>0</v>
      </c>
      <c r="E533" s="395">
        <f t="shared" si="94"/>
        <v>0</v>
      </c>
      <c r="F533" s="399">
        <f t="shared" si="94"/>
        <v>0</v>
      </c>
      <c r="G533" s="395">
        <f t="shared" si="94"/>
        <v>0</v>
      </c>
      <c r="H533" s="399">
        <f t="shared" si="94"/>
        <v>0</v>
      </c>
      <c r="I533" s="395">
        <f t="shared" si="94"/>
        <v>0</v>
      </c>
      <c r="J533" s="399">
        <f t="shared" si="94"/>
        <v>0</v>
      </c>
      <c r="K533" s="395">
        <f t="shared" si="94"/>
        <v>0</v>
      </c>
      <c r="L533" s="399">
        <f t="shared" si="94"/>
        <v>0</v>
      </c>
      <c r="M533" s="353">
        <f t="shared" ref="M533:M535" si="95">SUM(C533:L533)</f>
        <v>0</v>
      </c>
    </row>
    <row r="534" spans="2:15" s="3" customFormat="1" ht="12.75" customHeight="1" x14ac:dyDescent="0.2">
      <c r="B534" s="363" t="str">
        <f>IF('2. Grunddata'!C$16&gt;0,"LKP som inte accepteras av finansiär","")</f>
        <v/>
      </c>
      <c r="C534" s="413">
        <f t="shared" ref="C534:L534" si="96">C118+C170+C222+C274+C326+C378+C430+C482</f>
        <v>0</v>
      </c>
      <c r="D534" s="402">
        <f t="shared" si="96"/>
        <v>0</v>
      </c>
      <c r="E534" s="403">
        <f t="shared" si="96"/>
        <v>0</v>
      </c>
      <c r="F534" s="402">
        <f t="shared" si="96"/>
        <v>0</v>
      </c>
      <c r="G534" s="403">
        <f t="shared" si="96"/>
        <v>0</v>
      </c>
      <c r="H534" s="402">
        <f t="shared" si="96"/>
        <v>0</v>
      </c>
      <c r="I534" s="403">
        <f t="shared" si="96"/>
        <v>0</v>
      </c>
      <c r="J534" s="402">
        <f t="shared" si="96"/>
        <v>0</v>
      </c>
      <c r="K534" s="403">
        <f t="shared" si="96"/>
        <v>0</v>
      </c>
      <c r="L534" s="402">
        <f t="shared" si="96"/>
        <v>0</v>
      </c>
      <c r="M534" s="355">
        <f t="shared" si="95"/>
        <v>0</v>
      </c>
    </row>
    <row r="535" spans="2:15" s="3" customFormat="1" ht="12.75" customHeight="1" x14ac:dyDescent="0.2">
      <c r="B535" s="356" t="str">
        <f>IF('5. Lön'!BO$152&gt;0,"Lön inklusive LKP","")</f>
        <v>Lön inklusive LKP</v>
      </c>
      <c r="C535" s="396">
        <f t="shared" ref="C535:L535" si="97">C119+C171+C223+C275+C327+C379+C431+C483</f>
        <v>0</v>
      </c>
      <c r="D535" s="400">
        <f t="shared" si="97"/>
        <v>0</v>
      </c>
      <c r="E535" s="393">
        <f t="shared" si="97"/>
        <v>0</v>
      </c>
      <c r="F535" s="400">
        <f t="shared" si="97"/>
        <v>0</v>
      </c>
      <c r="G535" s="393">
        <f t="shared" si="97"/>
        <v>0</v>
      </c>
      <c r="H535" s="400">
        <f t="shared" si="97"/>
        <v>0</v>
      </c>
      <c r="I535" s="393">
        <f t="shared" si="97"/>
        <v>0</v>
      </c>
      <c r="J535" s="400">
        <f t="shared" si="97"/>
        <v>0</v>
      </c>
      <c r="K535" s="393">
        <f t="shared" si="97"/>
        <v>0</v>
      </c>
      <c r="L535" s="400">
        <f t="shared" si="97"/>
        <v>0</v>
      </c>
      <c r="M535" s="357">
        <f t="shared" si="95"/>
        <v>0</v>
      </c>
    </row>
    <row r="536" spans="2:15" s="3" customFormat="1" ht="12.75" x14ac:dyDescent="0.2">
      <c r="B536" s="158" t="str">
        <f>IF('6. Drift'!AR$102&gt;0,"Drift","")</f>
        <v/>
      </c>
      <c r="C536" s="413">
        <f t="shared" ref="C536:L536" si="98">C120+C172+C224+C276+C328+C380+C432+C484</f>
        <v>0</v>
      </c>
      <c r="D536" s="402">
        <f t="shared" si="98"/>
        <v>0</v>
      </c>
      <c r="E536" s="403">
        <f t="shared" si="98"/>
        <v>0</v>
      </c>
      <c r="F536" s="402">
        <f t="shared" si="98"/>
        <v>0</v>
      </c>
      <c r="G536" s="403">
        <f t="shared" si="98"/>
        <v>0</v>
      </c>
      <c r="H536" s="402">
        <f t="shared" si="98"/>
        <v>0</v>
      </c>
      <c r="I536" s="403">
        <f t="shared" si="98"/>
        <v>0</v>
      </c>
      <c r="J536" s="402">
        <f t="shared" si="98"/>
        <v>0</v>
      </c>
      <c r="K536" s="403">
        <f t="shared" si="98"/>
        <v>0</v>
      </c>
      <c r="L536" s="402">
        <f t="shared" si="98"/>
        <v>0</v>
      </c>
      <c r="M536" s="355">
        <f t="shared" ref="M536:M539" si="99">SUM(C536:L536)</f>
        <v>0</v>
      </c>
    </row>
    <row r="537" spans="2:15" s="3" customFormat="1" ht="12.75" x14ac:dyDescent="0.2">
      <c r="B537" s="317" t="str">
        <f>IF('7. Utrustning'!AS$50&gt;0,"Utrustning","")</f>
        <v/>
      </c>
      <c r="C537" s="396">
        <f t="shared" ref="C537:L537" si="100">C121+C173+C225+C277+C329+C381+C433+C485</f>
        <v>0</v>
      </c>
      <c r="D537" s="400">
        <f t="shared" si="100"/>
        <v>0</v>
      </c>
      <c r="E537" s="393">
        <f t="shared" si="100"/>
        <v>0</v>
      </c>
      <c r="F537" s="400">
        <f t="shared" si="100"/>
        <v>0</v>
      </c>
      <c r="G537" s="393">
        <f t="shared" si="100"/>
        <v>0</v>
      </c>
      <c r="H537" s="400">
        <f t="shared" si="100"/>
        <v>0</v>
      </c>
      <c r="I537" s="393">
        <f t="shared" si="100"/>
        <v>0</v>
      </c>
      <c r="J537" s="400">
        <f t="shared" si="100"/>
        <v>0</v>
      </c>
      <c r="K537" s="393">
        <f t="shared" si="100"/>
        <v>0</v>
      </c>
      <c r="L537" s="400">
        <f t="shared" si="100"/>
        <v>0</v>
      </c>
      <c r="M537" s="357">
        <f t="shared" si="99"/>
        <v>0</v>
      </c>
    </row>
    <row r="538" spans="2:15" s="3" customFormat="1" ht="12.75" x14ac:dyDescent="0.2">
      <c r="B538" s="320" t="str">
        <f>IF('8. Lokal'!AP$51&gt;0,"Lokal","")</f>
        <v>Lokal</v>
      </c>
      <c r="C538" s="413">
        <f t="shared" ref="C538:L538" si="101">C122+C174+C226+C278+C330+C382+C434+C486</f>
        <v>0</v>
      </c>
      <c r="D538" s="402">
        <f t="shared" si="101"/>
        <v>0</v>
      </c>
      <c r="E538" s="403">
        <f t="shared" si="101"/>
        <v>0</v>
      </c>
      <c r="F538" s="402">
        <f t="shared" si="101"/>
        <v>0</v>
      </c>
      <c r="G538" s="403">
        <f t="shared" si="101"/>
        <v>0</v>
      </c>
      <c r="H538" s="402">
        <f t="shared" si="101"/>
        <v>0</v>
      </c>
      <c r="I538" s="403">
        <f t="shared" si="101"/>
        <v>0</v>
      </c>
      <c r="J538" s="402">
        <f t="shared" si="101"/>
        <v>0</v>
      </c>
      <c r="K538" s="403">
        <f t="shared" si="101"/>
        <v>0</v>
      </c>
      <c r="L538" s="402">
        <f t="shared" si="101"/>
        <v>0</v>
      </c>
      <c r="M538" s="355">
        <f t="shared" si="99"/>
        <v>0</v>
      </c>
    </row>
    <row r="539" spans="2:15" s="1" customFormat="1" ht="12.75" x14ac:dyDescent="0.2">
      <c r="B539" s="321" t="str">
        <f>IF(('5. Lön'!CM$152+'6. Drift'!BP$102)&gt;0,"Indirekt","")</f>
        <v>Indirekt</v>
      </c>
      <c r="C539" s="397">
        <f t="shared" ref="C539:L539" si="102">C123+C175+C227+C279+C331+C383+C435+C487</f>
        <v>0</v>
      </c>
      <c r="D539" s="401">
        <f t="shared" si="102"/>
        <v>0</v>
      </c>
      <c r="E539" s="398">
        <f t="shared" si="102"/>
        <v>0</v>
      </c>
      <c r="F539" s="401">
        <f t="shared" si="102"/>
        <v>0</v>
      </c>
      <c r="G539" s="398">
        <f t="shared" si="102"/>
        <v>0</v>
      </c>
      <c r="H539" s="401">
        <f t="shared" si="102"/>
        <v>0</v>
      </c>
      <c r="I539" s="398">
        <f t="shared" si="102"/>
        <v>0</v>
      </c>
      <c r="J539" s="401">
        <f t="shared" si="102"/>
        <v>0</v>
      </c>
      <c r="K539" s="398">
        <f t="shared" si="102"/>
        <v>0</v>
      </c>
      <c r="L539" s="401">
        <f t="shared" si="102"/>
        <v>0</v>
      </c>
      <c r="M539" s="357">
        <f t="shared" si="99"/>
        <v>0</v>
      </c>
    </row>
    <row r="540" spans="2:15" s="3" customFormat="1" ht="12.75" x14ac:dyDescent="0.2">
      <c r="B540" s="323" t="str">
        <f>IF('2. Grunddata'!C$6="KONTRAKT","Total kostnad i medfinansiering av kontrakt med finansiär","Total kostnad i medfinansiering av ansökan till finansiär")</f>
        <v>Total kostnad i medfinansiering av ansökan till finansiär</v>
      </c>
      <c r="C540" s="376">
        <f>SUM(C533:C539)</f>
        <v>0</v>
      </c>
      <c r="D540" s="376">
        <f t="shared" ref="D540:M540" si="103">SUM(D533:D539)</f>
        <v>0</v>
      </c>
      <c r="E540" s="376">
        <f t="shared" si="103"/>
        <v>0</v>
      </c>
      <c r="F540" s="376">
        <f t="shared" si="103"/>
        <v>0</v>
      </c>
      <c r="G540" s="376">
        <f t="shared" si="103"/>
        <v>0</v>
      </c>
      <c r="H540" s="376">
        <f t="shared" si="103"/>
        <v>0</v>
      </c>
      <c r="I540" s="376">
        <f t="shared" si="103"/>
        <v>0</v>
      </c>
      <c r="J540" s="376">
        <f t="shared" si="103"/>
        <v>0</v>
      </c>
      <c r="K540" s="376">
        <f t="shared" si="103"/>
        <v>0</v>
      </c>
      <c r="L540" s="376">
        <f t="shared" si="103"/>
        <v>0</v>
      </c>
      <c r="M540" s="324">
        <f t="shared" si="103"/>
        <v>0</v>
      </c>
      <c r="N540" s="26"/>
      <c r="O540" s="26"/>
    </row>
    <row r="541" spans="2:15" s="3" customFormat="1" ht="6" customHeight="1" x14ac:dyDescent="0.2">
      <c r="B541" s="335"/>
      <c r="C541" s="326"/>
      <c r="D541" s="326"/>
      <c r="E541" s="326"/>
      <c r="F541" s="326"/>
      <c r="G541" s="326"/>
      <c r="H541" s="326"/>
      <c r="I541" s="326"/>
      <c r="J541" s="326"/>
      <c r="K541" s="326"/>
      <c r="L541" s="326"/>
      <c r="M541" s="336"/>
    </row>
    <row r="542" spans="2:15" s="3" customFormat="1" ht="12.75" x14ac:dyDescent="0.2">
      <c r="B542" s="328" t="str">
        <f>IF('2. Grunddata'!C$6="KONTRAKT","Full kostnad","Förväntad full kostnad")</f>
        <v>Förväntad full kostnad</v>
      </c>
      <c r="C542" s="326"/>
      <c r="D542" s="326"/>
      <c r="E542" s="326"/>
      <c r="F542" s="326"/>
      <c r="G542" s="326"/>
      <c r="H542" s="326"/>
      <c r="I542" s="326"/>
      <c r="J542" s="326"/>
      <c r="K542" s="326"/>
      <c r="L542" s="326"/>
      <c r="M542" s="336"/>
    </row>
    <row r="543" spans="2:15" s="3" customFormat="1" ht="12.75" x14ac:dyDescent="0.2">
      <c r="B543" s="337" t="s">
        <v>203</v>
      </c>
      <c r="C543" s="405">
        <f t="shared" ref="C543:L543" si="104">C127+C179+C231+C283+C335+C387+C439+C491</f>
        <v>0</v>
      </c>
      <c r="D543" s="338">
        <f t="shared" si="104"/>
        <v>0</v>
      </c>
      <c r="E543" s="406">
        <f t="shared" si="104"/>
        <v>0</v>
      </c>
      <c r="F543" s="338">
        <f t="shared" si="104"/>
        <v>0</v>
      </c>
      <c r="G543" s="406">
        <f t="shared" si="104"/>
        <v>0</v>
      </c>
      <c r="H543" s="338">
        <f t="shared" si="104"/>
        <v>0</v>
      </c>
      <c r="I543" s="406">
        <f t="shared" si="104"/>
        <v>0</v>
      </c>
      <c r="J543" s="338">
        <f t="shared" si="104"/>
        <v>0</v>
      </c>
      <c r="K543" s="406">
        <f t="shared" si="104"/>
        <v>0</v>
      </c>
      <c r="L543" s="338">
        <f t="shared" si="104"/>
        <v>0</v>
      </c>
      <c r="M543" s="353">
        <f>SUM(C543:L543)</f>
        <v>0</v>
      </c>
    </row>
    <row r="544" spans="2:15" s="3" customFormat="1" ht="12.75" x14ac:dyDescent="0.2">
      <c r="B544" s="339" t="s">
        <v>202</v>
      </c>
      <c r="C544" s="410">
        <f t="shared" ref="C544:L544" si="105">C128+C180+C232+C284+C336+C388+C440+C492</f>
        <v>0</v>
      </c>
      <c r="D544" s="411">
        <f t="shared" si="105"/>
        <v>0</v>
      </c>
      <c r="E544" s="412">
        <f t="shared" si="105"/>
        <v>0</v>
      </c>
      <c r="F544" s="411">
        <f t="shared" si="105"/>
        <v>0</v>
      </c>
      <c r="G544" s="412">
        <f t="shared" si="105"/>
        <v>0</v>
      </c>
      <c r="H544" s="411">
        <f t="shared" si="105"/>
        <v>0</v>
      </c>
      <c r="I544" s="412">
        <f t="shared" si="105"/>
        <v>0</v>
      </c>
      <c r="J544" s="411">
        <f t="shared" si="105"/>
        <v>0</v>
      </c>
      <c r="K544" s="412">
        <f t="shared" si="105"/>
        <v>0</v>
      </c>
      <c r="L544" s="411">
        <f t="shared" si="105"/>
        <v>0</v>
      </c>
      <c r="M544" s="355">
        <f>SUM(C544:L544)</f>
        <v>0</v>
      </c>
    </row>
    <row r="545" spans="2:13" s="3" customFormat="1" ht="12.75" x14ac:dyDescent="0.2">
      <c r="B545" s="341" t="s">
        <v>30</v>
      </c>
      <c r="C545" s="407">
        <f t="shared" ref="C545:L545" si="106">C129+C181+C233+C285+C337+C389+C441+C493</f>
        <v>0</v>
      </c>
      <c r="D545" s="342">
        <f t="shared" si="106"/>
        <v>0</v>
      </c>
      <c r="E545" s="404">
        <f t="shared" si="106"/>
        <v>0</v>
      </c>
      <c r="F545" s="342">
        <f t="shared" si="106"/>
        <v>0</v>
      </c>
      <c r="G545" s="404">
        <f t="shared" si="106"/>
        <v>0</v>
      </c>
      <c r="H545" s="342">
        <f t="shared" si="106"/>
        <v>0</v>
      </c>
      <c r="I545" s="404">
        <f t="shared" si="106"/>
        <v>0</v>
      </c>
      <c r="J545" s="342">
        <f t="shared" si="106"/>
        <v>0</v>
      </c>
      <c r="K545" s="404">
        <f t="shared" si="106"/>
        <v>0</v>
      </c>
      <c r="L545" s="342">
        <f t="shared" si="106"/>
        <v>0</v>
      </c>
      <c r="M545" s="357">
        <f>SUM(C545:L545)</f>
        <v>0</v>
      </c>
    </row>
    <row r="546" spans="2:13" s="3" customFormat="1" ht="12.75" x14ac:dyDescent="0.2">
      <c r="B546" s="339" t="s">
        <v>31</v>
      </c>
      <c r="C546" s="410">
        <f t="shared" ref="C546:L546" si="107">C130+C182+C234+C286+C338+C390+C442+C494</f>
        <v>0</v>
      </c>
      <c r="D546" s="411">
        <f t="shared" si="107"/>
        <v>0</v>
      </c>
      <c r="E546" s="412">
        <f t="shared" si="107"/>
        <v>0</v>
      </c>
      <c r="F546" s="411">
        <f t="shared" si="107"/>
        <v>0</v>
      </c>
      <c r="G546" s="412">
        <f t="shared" si="107"/>
        <v>0</v>
      </c>
      <c r="H546" s="411">
        <f t="shared" si="107"/>
        <v>0</v>
      </c>
      <c r="I546" s="412">
        <f t="shared" si="107"/>
        <v>0</v>
      </c>
      <c r="J546" s="411">
        <f t="shared" si="107"/>
        <v>0</v>
      </c>
      <c r="K546" s="412">
        <f t="shared" si="107"/>
        <v>0</v>
      </c>
      <c r="L546" s="411">
        <f t="shared" si="107"/>
        <v>0</v>
      </c>
      <c r="M546" s="355">
        <f>SUM(C546:L546)</f>
        <v>0</v>
      </c>
    </row>
    <row r="547" spans="2:13" s="3" customFormat="1" ht="12.75" x14ac:dyDescent="0.2">
      <c r="B547" s="343" t="s">
        <v>26</v>
      </c>
      <c r="C547" s="408">
        <f t="shared" ref="C547:L547" si="108">C131+C183+C235+C287+C339+C391+C443+C495</f>
        <v>0</v>
      </c>
      <c r="D547" s="344">
        <f t="shared" si="108"/>
        <v>0</v>
      </c>
      <c r="E547" s="409">
        <f t="shared" si="108"/>
        <v>0</v>
      </c>
      <c r="F547" s="344">
        <f t="shared" si="108"/>
        <v>0</v>
      </c>
      <c r="G547" s="409">
        <f t="shared" si="108"/>
        <v>0</v>
      </c>
      <c r="H547" s="344">
        <f t="shared" si="108"/>
        <v>0</v>
      </c>
      <c r="I547" s="409">
        <f t="shared" si="108"/>
        <v>0</v>
      </c>
      <c r="J547" s="344">
        <f t="shared" si="108"/>
        <v>0</v>
      </c>
      <c r="K547" s="409">
        <f t="shared" si="108"/>
        <v>0</v>
      </c>
      <c r="L547" s="344">
        <f t="shared" si="108"/>
        <v>0</v>
      </c>
      <c r="M547" s="360">
        <f>SUM(C547:L547)</f>
        <v>0</v>
      </c>
    </row>
    <row r="548" spans="2:13" s="3" customFormat="1" ht="12.75" x14ac:dyDescent="0.2">
      <c r="B548" s="323" t="str">
        <f>IF('2. Grunddata'!C$6="KONTRAKT","Total full kostnad","Total förväntad full kostnad")</f>
        <v>Total förväntad full kostnad</v>
      </c>
      <c r="C548" s="242">
        <f t="shared" ref="C548:M548" si="109">SUM(C543:C547)</f>
        <v>0</v>
      </c>
      <c r="D548" s="242">
        <f t="shared" si="109"/>
        <v>0</v>
      </c>
      <c r="E548" s="242">
        <f t="shared" si="109"/>
        <v>0</v>
      </c>
      <c r="F548" s="242">
        <f t="shared" si="109"/>
        <v>0</v>
      </c>
      <c r="G548" s="242">
        <f t="shared" si="109"/>
        <v>0</v>
      </c>
      <c r="H548" s="242">
        <f t="shared" si="109"/>
        <v>0</v>
      </c>
      <c r="I548" s="242">
        <f t="shared" si="109"/>
        <v>0</v>
      </c>
      <c r="J548" s="242">
        <f t="shared" si="109"/>
        <v>0</v>
      </c>
      <c r="K548" s="242">
        <f t="shared" si="109"/>
        <v>0</v>
      </c>
      <c r="L548" s="242">
        <f t="shared" si="109"/>
        <v>0</v>
      </c>
      <c r="M548" s="345">
        <f t="shared" si="109"/>
        <v>0</v>
      </c>
    </row>
    <row r="549" spans="2:13" s="3" customFormat="1" ht="12.75" x14ac:dyDescent="0.2">
      <c r="B549" s="323"/>
      <c r="C549" s="366"/>
      <c r="D549" s="366"/>
      <c r="E549" s="366"/>
      <c r="F549" s="366"/>
      <c r="G549" s="366"/>
      <c r="H549" s="366"/>
      <c r="I549" s="366"/>
      <c r="J549" s="366"/>
      <c r="K549" s="366"/>
      <c r="L549" s="366"/>
      <c r="M549" s="336"/>
    </row>
    <row r="550" spans="2:13" ht="12.75" customHeight="1" x14ac:dyDescent="0.2">
      <c r="D550" s="119" t="s">
        <v>249</v>
      </c>
      <c r="E550" s="187" t="str">
        <f>IF(M540=0,"",M540/(DATEDIF('2. Grunddata'!C$20,'2. Grunddata'!C$21,"d")/365))</f>
        <v/>
      </c>
      <c r="H550" s="119" t="s">
        <v>250</v>
      </c>
      <c r="I550" s="187">
        <f>M540/3</f>
        <v>0</v>
      </c>
      <c r="L550" s="119" t="s">
        <v>248</v>
      </c>
      <c r="M550" s="187">
        <f>M540</f>
        <v>0</v>
      </c>
    </row>
    <row r="551" spans="2:13" s="3" customFormat="1" ht="12.75" x14ac:dyDescent="0.2">
      <c r="B551" s="119"/>
      <c r="C551" s="64"/>
      <c r="D551" s="64"/>
      <c r="E551" s="64"/>
      <c r="F551" s="64"/>
      <c r="G551" s="64"/>
      <c r="H551" s="64"/>
      <c r="I551" s="64"/>
      <c r="J551" s="64"/>
      <c r="K551" s="64"/>
      <c r="L551" s="64"/>
      <c r="M551" s="64"/>
    </row>
    <row r="552" spans="2:13" s="3" customFormat="1" ht="12.75" customHeight="1" x14ac:dyDescent="0.2">
      <c r="B552" s="140" t="s">
        <v>165</v>
      </c>
      <c r="C552" s="141" t="str">
        <f>'2. Grunddata'!C$7</f>
        <v>Hitta den oförklariga faktorn i matrix</v>
      </c>
      <c r="D552" s="64"/>
      <c r="E552" s="64"/>
      <c r="F552" s="64"/>
      <c r="G552" s="64"/>
      <c r="H552" s="64"/>
      <c r="I552" s="64"/>
      <c r="J552" s="64"/>
      <c r="K552" s="64"/>
      <c r="L552" s="64"/>
      <c r="M552" s="64"/>
    </row>
    <row r="553" spans="2:13" s="3" customFormat="1" ht="12.75" x14ac:dyDescent="0.2">
      <c r="B553" s="140" t="s">
        <v>122</v>
      </c>
      <c r="C553" s="141" t="str">
        <f>IF('2. Grunddata'!$C$6="ANSÖKAN","ANSÖKAN",(IF('2. Grunddata'!$C$6="KONTRAKT","KONTRAKT","")))</f>
        <v>ANSÖKAN</v>
      </c>
      <c r="D553" s="64"/>
      <c r="E553" s="64"/>
      <c r="F553" s="64"/>
      <c r="G553" s="64"/>
      <c r="H553" s="64"/>
      <c r="I553" s="64"/>
      <c r="J553" s="64"/>
      <c r="K553" s="64"/>
      <c r="L553" s="64"/>
      <c r="M553" s="64"/>
    </row>
    <row r="554" spans="2:13" s="3" customFormat="1" ht="12.75" x14ac:dyDescent="0.2">
      <c r="B554" s="62" t="s">
        <v>254</v>
      </c>
      <c r="C554" s="141" t="str">
        <f>'2. Grunddata'!C$8</f>
        <v>Stina</v>
      </c>
      <c r="D554" s="64"/>
      <c r="E554" s="64"/>
      <c r="F554" s="64"/>
      <c r="I554" s="120"/>
      <c r="J554" s="120"/>
      <c r="K554" s="120"/>
      <c r="L554" s="120"/>
      <c r="M554" s="120"/>
    </row>
    <row r="555" spans="2:13" s="3" customFormat="1" ht="12.75" x14ac:dyDescent="0.2">
      <c r="B555" s="140" t="s">
        <v>156</v>
      </c>
      <c r="C555" s="64" t="str">
        <f>'2. Grunddata'!C$17</f>
        <v>SEK</v>
      </c>
      <c r="D555" s="64"/>
      <c r="E555" s="64"/>
      <c r="F555" s="64"/>
      <c r="I555" s="120"/>
      <c r="J555" s="120"/>
      <c r="K555" s="120"/>
      <c r="L555" s="120"/>
      <c r="M555" s="120"/>
    </row>
    <row r="556" spans="2:13" s="3" customFormat="1" ht="12.75" x14ac:dyDescent="0.2">
      <c r="B556" s="140"/>
      <c r="C556" s="143" t="s">
        <v>137</v>
      </c>
      <c r="D556" s="64"/>
      <c r="E556" s="64"/>
      <c r="F556" s="64"/>
      <c r="I556" s="120"/>
      <c r="J556" s="120"/>
      <c r="K556" s="120"/>
      <c r="L556" s="499" t="s">
        <v>315</v>
      </c>
      <c r="M556" s="120"/>
    </row>
    <row r="557" spans="2:13" ht="12.75" customHeight="1" x14ac:dyDescent="0.2">
      <c r="L557" s="349" t="s">
        <v>316</v>
      </c>
    </row>
    <row r="558" spans="2:13" s="3" customFormat="1" ht="15" x14ac:dyDescent="0.25">
      <c r="B558" s="369" t="s">
        <v>38</v>
      </c>
      <c r="C558" s="369" t="str">
        <f>B25</f>
        <v>Akvatiska resurser</v>
      </c>
      <c r="E558" s="64"/>
      <c r="G558" s="64"/>
      <c r="H558" s="64"/>
      <c r="I558" s="64"/>
      <c r="J558" s="64"/>
      <c r="K558" s="64"/>
      <c r="L558" s="625">
        <f>SUMIF('5. Lön'!$B$25:$B$151,$C558,'5. Lön'!AE$25:AE$151)</f>
        <v>0</v>
      </c>
      <c r="M558" s="383" t="s">
        <v>208</v>
      </c>
    </row>
    <row r="559" spans="2:13" s="3" customFormat="1" ht="6" customHeight="1" x14ac:dyDescent="0.2">
      <c r="B559" s="85"/>
      <c r="C559" s="64"/>
      <c r="D559" s="64"/>
      <c r="E559" s="64"/>
      <c r="F559" s="64"/>
      <c r="G559" s="64"/>
      <c r="H559" s="64"/>
      <c r="I559" s="64"/>
      <c r="J559" s="64"/>
      <c r="K559" s="64"/>
      <c r="L559" s="64"/>
      <c r="M559" s="64"/>
    </row>
    <row r="560" spans="2:13" s="3" customFormat="1" ht="12.75" x14ac:dyDescent="0.2">
      <c r="B560" s="309" t="str">
        <f>IF('2. Grunddata'!C$6="KONTRAKT","Kostnader täckta av finansiär","Kostnader förväntade att täckas av finansiär")</f>
        <v>Kostnader förväntade att täckas av finansiär</v>
      </c>
      <c r="C560" s="310">
        <f>'5. Lön'!G$23</f>
        <v>2022</v>
      </c>
      <c r="D560" s="310">
        <f>'5. Lön'!H$23</f>
        <v>2023</v>
      </c>
      <c r="E560" s="310">
        <f>'5. Lön'!I$23</f>
        <v>2024</v>
      </c>
      <c r="F560" s="310" t="str">
        <f>'5. Lön'!J$23</f>
        <v/>
      </c>
      <c r="G560" s="310" t="str">
        <f>'5. Lön'!K$23</f>
        <v/>
      </c>
      <c r="H560" s="310" t="str">
        <f>'5. Lön'!L$23</f>
        <v/>
      </c>
      <c r="I560" s="310" t="str">
        <f>'5. Lön'!M$23</f>
        <v/>
      </c>
      <c r="J560" s="310" t="str">
        <f>'5. Lön'!N$23</f>
        <v/>
      </c>
      <c r="K560" s="310" t="str">
        <f>'5. Lön'!O$23</f>
        <v/>
      </c>
      <c r="L560" s="310" t="str">
        <f>'5. Lön'!P$23</f>
        <v/>
      </c>
      <c r="M560" s="311" t="s">
        <v>2</v>
      </c>
    </row>
    <row r="561" spans="2:15" s="3" customFormat="1" ht="12.75" customHeight="1" x14ac:dyDescent="0.2">
      <c r="B561" s="312" t="s">
        <v>203</v>
      </c>
      <c r="C561" s="313">
        <f>IF('2. Grunddata'!$C$16&gt;0,SUMIF('5. Lön'!$B$25:$B$151,$C558,'5. Lön'!DM$25:DM$151),SUMIF('5. Lön'!$B$25:$B$151,$C558,'5. Lön'!AS$25:AS$151))</f>
        <v>0</v>
      </c>
      <c r="D561" s="313">
        <f>IF('2. Grunddata'!$C$16&gt;0,SUMIF('5. Lön'!$B$25:$B$151,$C558,'5. Lön'!DN$25:DN$151),SUMIF('5. Lön'!$B$25:$B$151,$C558,'5. Lön'!AT$25:AT$151))</f>
        <v>0</v>
      </c>
      <c r="E561" s="313">
        <f>IF('2. Grunddata'!$C$16&gt;0,SUMIF('5. Lön'!$B$25:$B$151,$C558,'5. Lön'!DO$25:DO$151),SUMIF('5. Lön'!$B$25:$B$151,$C558,'5. Lön'!AU$25:AU$151))</f>
        <v>0</v>
      </c>
      <c r="F561" s="313">
        <f>IF('2. Grunddata'!$C$16&gt;0,SUMIF('5. Lön'!$B$25:$B$151,$C558,'5. Lön'!DP$25:DP$151),SUMIF('5. Lön'!$B$25:$B$151,$C558,'5. Lön'!AV$25:AV$151))</f>
        <v>0</v>
      </c>
      <c r="G561" s="313">
        <f>IF('2. Grunddata'!$C$16&gt;0,SUMIF('5. Lön'!$B$25:$B$151,$C558,'5. Lön'!DQ$25:DQ$151),SUMIF('5. Lön'!$B$25:$B$151,$C558,'5. Lön'!AW$25:AW$151))</f>
        <v>0</v>
      </c>
      <c r="H561" s="313">
        <f>IF('2. Grunddata'!$C$16&gt;0,SUMIF('5. Lön'!$B$25:$B$151,$C558,'5. Lön'!DR$25:DR$151),SUMIF('5. Lön'!$B$25:$B$151,$C558,'5. Lön'!AX$25:AX$151))</f>
        <v>0</v>
      </c>
      <c r="I561" s="313">
        <f>IF('2. Grunddata'!$C$16&gt;0,SUMIF('5. Lön'!$B$25:$B$151,$C558,'5. Lön'!DS$25:DS$151),SUMIF('5. Lön'!$B$25:$B$151,$C558,'5. Lön'!AY$25:AY$151))</f>
        <v>0</v>
      </c>
      <c r="J561" s="313">
        <f>IF('2. Grunddata'!$C$16&gt;0,SUMIF('5. Lön'!$B$25:$B$151,$C558,'5. Lön'!DT$25:DT$151),SUMIF('5. Lön'!$B$25:$B$151,$C558,'5. Lön'!AZ$25:AZ$151))</f>
        <v>0</v>
      </c>
      <c r="K561" s="313">
        <f>IF('2. Grunddata'!$C$16&gt;0,SUMIF('5. Lön'!$B$25:$B$151,$C558,'5. Lön'!DU$25:DU$151),SUMIF('5. Lön'!$B$25:$B$151,$C558,'5. Lön'!BA$25:BA$151))</f>
        <v>0</v>
      </c>
      <c r="L561" s="313">
        <f>IF('2. Grunddata'!$C$16&gt;0,SUMIF('5. Lön'!$B$25:$B$151,$C558,'5. Lön'!DV$25:DV$151),SUMIF('5. Lön'!$B$25:$B$151,$C558,'5. Lön'!BB$25:BB$151))</f>
        <v>0</v>
      </c>
      <c r="M561" s="314">
        <f t="shared" ref="M561:M566" si="110">SUM(C561:L561)</f>
        <v>0</v>
      </c>
      <c r="O561" s="4"/>
    </row>
    <row r="562" spans="2:15" s="3" customFormat="1" ht="12.75" customHeight="1" x14ac:dyDescent="0.2">
      <c r="B562" s="158" t="s">
        <v>202</v>
      </c>
      <c r="C562" s="315">
        <f>SUMIF('6. Drift'!$B$18:$B$101,$C558,'6. Drift'!V$18:V$101)</f>
        <v>0</v>
      </c>
      <c r="D562" s="315">
        <f>SUMIF('6. Drift'!$B$18:$B$101,$C558,'6. Drift'!W$18:W$101)</f>
        <v>0</v>
      </c>
      <c r="E562" s="315">
        <f>SUMIF('6. Drift'!$B$18:$B$101,$C558,'6. Drift'!X$18:X$101)</f>
        <v>0</v>
      </c>
      <c r="F562" s="315">
        <f>SUMIF('6. Drift'!$B$18:$B$101,$C558,'6. Drift'!Y$18:Y$101)</f>
        <v>0</v>
      </c>
      <c r="G562" s="315">
        <f>SUMIF('6. Drift'!$B$18:$B$101,$C558,'6. Drift'!Z$18:Z$101)</f>
        <v>0</v>
      </c>
      <c r="H562" s="315">
        <f>SUMIF('6. Drift'!$B$18:$B$101,$C558,'6. Drift'!AA$18:AA$101)</f>
        <v>0</v>
      </c>
      <c r="I562" s="315">
        <f>SUMIF('6. Drift'!$B$18:$B$101,$C558,'6. Drift'!AB$18:AB$101)</f>
        <v>0</v>
      </c>
      <c r="J562" s="315">
        <f>SUMIF('6. Drift'!$B$18:$B$101,$C558,'6. Drift'!AC$18:AC$101)</f>
        <v>0</v>
      </c>
      <c r="K562" s="315">
        <f>SUMIF('6. Drift'!$B$18:$B$101,$C558,'6. Drift'!AD$18:AD$101)</f>
        <v>0</v>
      </c>
      <c r="L562" s="315">
        <f>SUMIF('6. Drift'!$B$18:$B$101,$C558,'6. Drift'!AE$18:AE$101)</f>
        <v>0</v>
      </c>
      <c r="M562" s="316">
        <f t="shared" si="110"/>
        <v>0</v>
      </c>
    </row>
    <row r="563" spans="2:15" s="3" customFormat="1" ht="12.75" x14ac:dyDescent="0.2">
      <c r="B563" s="317" t="s">
        <v>30</v>
      </c>
      <c r="C563" s="318">
        <f>SUMIF('7. Utrustning'!$B$17:$B$49,$C558,'7. Utrustning'!W$17:W$49)</f>
        <v>0</v>
      </c>
      <c r="D563" s="318">
        <f>SUMIF('7. Utrustning'!$B$17:$B$49,$C558,'7. Utrustning'!X$17:X$49)</f>
        <v>0</v>
      </c>
      <c r="E563" s="318">
        <f>SUMIF('7. Utrustning'!$B$17:$B$49,$C558,'7. Utrustning'!Y$17:Y$49)</f>
        <v>0</v>
      </c>
      <c r="F563" s="318">
        <f>SUMIF('7. Utrustning'!$B$17:$B$49,$C558,'7. Utrustning'!Z$17:Z$49)</f>
        <v>0</v>
      </c>
      <c r="G563" s="318">
        <f>SUMIF('7. Utrustning'!$B$17:$B$49,$C558,'7. Utrustning'!AA$17:AA$49)</f>
        <v>0</v>
      </c>
      <c r="H563" s="318">
        <f>SUMIF('7. Utrustning'!$B$17:$B$49,$C558,'7. Utrustning'!AB$17:AB$49)</f>
        <v>0</v>
      </c>
      <c r="I563" s="318">
        <f>SUMIF('7. Utrustning'!$B$17:$B$49,$C558,'7. Utrustning'!AC$17:AC$49)</f>
        <v>0</v>
      </c>
      <c r="J563" s="318">
        <f>SUMIF('7. Utrustning'!$B$17:$B$49,$C558,'7. Utrustning'!AD$17:AD$49)</f>
        <v>0</v>
      </c>
      <c r="K563" s="318">
        <f>SUMIF('7. Utrustning'!$B$17:$B$49,$C558,'7. Utrustning'!AE$17:AE$49)</f>
        <v>0</v>
      </c>
      <c r="L563" s="318">
        <f>SUMIF('7. Utrustning'!$B$17:$B$49,$C558,'7. Utrustning'!AF$17:AF$49)</f>
        <v>0</v>
      </c>
      <c r="M563" s="319">
        <f t="shared" si="110"/>
        <v>0</v>
      </c>
    </row>
    <row r="564" spans="2:15" s="3" customFormat="1" ht="12.75" x14ac:dyDescent="0.2">
      <c r="B564" s="320" t="str">
        <f>IF('2. Grunddata'!C$13="NEJ","Lokal accepterad som direkt kostnad av finansiär","Lokal")</f>
        <v>Lokal accepterad som direkt kostnad av finansiär</v>
      </c>
      <c r="C564" s="315">
        <f>IF('2. Grunddata'!$C$13="NEJ",SUMIF('8. Lokal'!$B$18:$B$50,$C558,'8. Lokal'!T$18:T$50),SUMIF('5. Lön'!$B$25:$B$151,$C558,'5. Lön'!CO$25:CO$151)+SUMIF('6. Drift'!$B$18:$B$101,$C558,'6. Drift'!BR$18:BR$101)+SUMIF('8. Lokal'!$B$18:$B$50,$C558,'8. Lokal'!T$18:T$50))</f>
        <v>0</v>
      </c>
      <c r="D564" s="315">
        <f>IF('2. Grunddata'!$C$13="NEJ",SUMIF('8. Lokal'!$B$18:$B$50,$C558,'8. Lokal'!U$18:U$50),SUMIF('5. Lön'!$B$25:$B$151,$C558,'5. Lön'!CP$25:CP$151)+SUMIF('6. Drift'!$B$18:$B$101,$C558,'6. Drift'!BS$18:BS$101)+SUMIF('8. Lokal'!$B$18:$B$50,$C558,'8. Lokal'!U$18:U$50))</f>
        <v>0</v>
      </c>
      <c r="E564" s="315">
        <f>IF('2. Grunddata'!$C$13="NEJ",SUMIF('8. Lokal'!$B$18:$B$50,$C558,'8. Lokal'!V$18:V$50),SUMIF('5. Lön'!$B$25:$B$151,$C558,'5. Lön'!CQ$25:CQ$151)+SUMIF('6. Drift'!$B$18:$B$101,$C558,'6. Drift'!BT$18:BT$101)+SUMIF('8. Lokal'!$B$18:$B$50,$C558,'8. Lokal'!V$18:V$50))</f>
        <v>0</v>
      </c>
      <c r="F564" s="315">
        <f>IF('2. Grunddata'!$C$13="NEJ",SUMIF('8. Lokal'!$B$18:$B$50,$C558,'8. Lokal'!W$18:W$50),SUMIF('5. Lön'!$B$25:$B$151,$C558,'5. Lön'!CR$25:CR$151)+SUMIF('6. Drift'!$B$18:$B$101,$C558,'6. Drift'!BU$18:BU$101)+SUMIF('8. Lokal'!$B$18:$B$50,$C558,'8. Lokal'!W$18:W$50))</f>
        <v>0</v>
      </c>
      <c r="G564" s="315">
        <f>IF('2. Grunddata'!$C$13="NEJ",SUMIF('8. Lokal'!$B$18:$B$50,$C558,'8. Lokal'!X$18:X$50),SUMIF('5. Lön'!$B$25:$B$151,$C558,'5. Lön'!CS$25:CS$151)+SUMIF('6. Drift'!$B$18:$B$101,$C558,'6. Drift'!BV$18:BV$101)+SUMIF('8. Lokal'!$B$18:$B$50,$C558,'8. Lokal'!X$18:X$50))</f>
        <v>0</v>
      </c>
      <c r="H564" s="315">
        <f>IF('2. Grunddata'!$C$13="NEJ",SUMIF('8. Lokal'!$B$18:$B$50,$C558,'8. Lokal'!Y$18:Y$50),SUMIF('5. Lön'!$B$25:$B$151,$C558,'5. Lön'!CT$25:CT$151)+SUMIF('6. Drift'!$B$18:$B$101,$C558,'6. Drift'!BW$18:BW$101)+SUMIF('8. Lokal'!$B$18:$B$50,$C558,'8. Lokal'!Y$18:Y$50))</f>
        <v>0</v>
      </c>
      <c r="I564" s="315">
        <f>IF('2. Grunddata'!$C$13="NEJ",SUMIF('8. Lokal'!$B$18:$B$50,$C558,'8. Lokal'!Z$18:Z$50),SUMIF('5. Lön'!$B$25:$B$151,$C558,'5. Lön'!CU$25:CU$151)+SUMIF('6. Drift'!$B$18:$B$101,$C558,'6. Drift'!BX$18:BX$101)+SUMIF('8. Lokal'!$B$18:$B$50,$C558,'8. Lokal'!Z$18:Z$50))</f>
        <v>0</v>
      </c>
      <c r="J564" s="315">
        <f>IF('2. Grunddata'!$C$13="NEJ",SUMIF('8. Lokal'!$B$18:$B$50,$C558,'8. Lokal'!AA$18:AA$50),SUMIF('5. Lön'!$B$25:$B$151,$C558,'5. Lön'!CV$25:CV$151)+SUMIF('6. Drift'!$B$18:$B$101,$C558,'6. Drift'!BY$18:BY$101)+SUMIF('8. Lokal'!$B$18:$B$50,$C558,'8. Lokal'!AA$18:AA$50))</f>
        <v>0</v>
      </c>
      <c r="K564" s="315">
        <f>IF('2. Grunddata'!$C$13="NEJ",SUMIF('8. Lokal'!$B$18:$B$50,$C558,'8. Lokal'!AB$18:AB$50),SUMIF('5. Lön'!$B$25:$B$151,$C558,'5. Lön'!CW$25:CW$151)+SUMIF('6. Drift'!$B$18:$B$101,$C558,'6. Drift'!BZ$18:BZ$101)+SUMIF('8. Lokal'!$B$18:$B$50,$C558,'8. Lokal'!AB$18:AB$50))</f>
        <v>0</v>
      </c>
      <c r="L564" s="315">
        <f>IF('2. Grunddata'!$C$13="NEJ",SUMIF('8. Lokal'!$B$18:$B$50,$C558,'8. Lokal'!AC$18:AC$50),SUMIF('5. Lön'!$B$25:$B$151,$C558,'5. Lön'!CX$25:CX$151)+SUMIF('6. Drift'!$B$18:$B$101,$C558,'6. Drift'!CA$18:CA$101)+SUMIF('8. Lokal'!$B$18:$B$50,$C558,'8. Lokal'!AC$18:AC$50))</f>
        <v>0</v>
      </c>
      <c r="M564" s="316">
        <f t="shared" si="110"/>
        <v>0</v>
      </c>
    </row>
    <row r="565" spans="2:15" s="3" customFormat="1" ht="12.75" x14ac:dyDescent="0.2">
      <c r="B565" s="321" t="str">
        <f>IF('2. Grunddata'!C$13="NEJ","Indirekt och lokalpåslag accepterade som OH av finansiär","Indirekta")</f>
        <v>Indirekt och lokalpåslag accepterade som OH av finansiär</v>
      </c>
      <c r="C565" s="293">
        <f>IF('2. Grunddata'!$C$13="NEJ",SUMIF('5. Lön'!$B$25:$B$151,$C558,'5. Lön'!DY$25:DY$151)+SUMIF('6. Drift'!$B$18:$B$101,$C558,'6. Drift'!CP$18:CP$101)+SUMIF('7. Utrustning'!$B$17:$B$49,$C558,'7. Utrustning'!AU$17:AU$49)+SUMIF('8. Lokal'!$B$18:$B$50,$C558,'8. Lokal'!AR$18:AR$50),SUMIF('5. Lön'!$B$25:$B$151,$C558,'5. Lön'!BQ$25:BQ$151)+SUMIF('6. Drift'!$B$18:$B$101,$C558,'6. Drift'!AT$18:AT$101))</f>
        <v>0</v>
      </c>
      <c r="D565" s="293">
        <f>IF('2. Grunddata'!$C$13="NEJ",SUMIF('5. Lön'!$B$25:$B$151,$C558,'5. Lön'!DZ$25:DZ$151)+SUMIF('6. Drift'!$B$18:$B$101,$C558,'6. Drift'!CQ$18:CQ$101)+SUMIF('7. Utrustning'!$B$17:$B$49,$C558,'7. Utrustning'!AV$17:AV$49)+SUMIF('8. Lokal'!$B$18:$B$50,$C558,'8. Lokal'!AS$18:AS$50),SUMIF('5. Lön'!$B$25:$B$151,$C558,'5. Lön'!BR$25:BR$151)+SUMIF('6. Drift'!$B$18:$B$101,$C558,'6. Drift'!AU$18:AU$101))</f>
        <v>0</v>
      </c>
      <c r="E565" s="293">
        <f>IF('2. Grunddata'!$C$13="NEJ",SUMIF('5. Lön'!$B$25:$B$151,$C558,'5. Lön'!EA$25:EA$151)+SUMIF('6. Drift'!$B$18:$B$101,$C558,'6. Drift'!CR$18:CR$101)+SUMIF('7. Utrustning'!$B$17:$B$49,$C558,'7. Utrustning'!AW$17:AW$49)+SUMIF('8. Lokal'!$B$18:$B$50,$C558,'8. Lokal'!AT$18:AT$50),SUMIF('5. Lön'!$B$25:$B$151,$C558,'5. Lön'!BS$25:BS$151)+SUMIF('6. Drift'!$B$18:$B$101,$C558,'6. Drift'!AV$18:AV$101))</f>
        <v>0</v>
      </c>
      <c r="F565" s="293">
        <f>IF('2. Grunddata'!$C$13="NEJ",SUMIF('5. Lön'!$B$25:$B$151,$C558,'5. Lön'!EB$25:EB$151)+SUMIF('6. Drift'!$B$18:$B$101,$C558,'6. Drift'!CS$18:CS$101)+SUMIF('7. Utrustning'!$B$17:$B$49,$C558,'7. Utrustning'!AX$17:AX$49)+SUMIF('8. Lokal'!$B$18:$B$50,$C558,'8. Lokal'!AU$18:AU$50),SUMIF('5. Lön'!$B$25:$B$151,$C558,'5. Lön'!BT$25:BT$151)+SUMIF('6. Drift'!$B$18:$B$101,$C558,'6. Drift'!AW$18:AW$101))</f>
        <v>0</v>
      </c>
      <c r="G565" s="293">
        <f>IF('2. Grunddata'!$C$13="NEJ",SUMIF('5. Lön'!$B$25:$B$151,$C558,'5. Lön'!EC$25:EC$151)+SUMIF('6. Drift'!$B$18:$B$101,$C558,'6. Drift'!CT$18:CT$101)+SUMIF('7. Utrustning'!$B$17:$B$49,$C558,'7. Utrustning'!AY$17:AY$49)+SUMIF('8. Lokal'!$B$18:$B$50,$C558,'8. Lokal'!AV$18:AV$50),SUMIF('5. Lön'!$B$25:$B$151,$C558,'5. Lön'!BU$25:BU$151)+SUMIF('6. Drift'!$B$18:$B$101,$C558,'6. Drift'!AX$18:AX$101))</f>
        <v>0</v>
      </c>
      <c r="H565" s="293">
        <f>IF('2. Grunddata'!$C$13="NEJ",SUMIF('5. Lön'!$B$25:$B$151,$C558,'5. Lön'!ED$25:ED$151)+SUMIF('6. Drift'!$B$18:$B$101,$C558,'6. Drift'!CU$18:CU$101)+SUMIF('7. Utrustning'!$B$17:$B$49,$C558,'7. Utrustning'!AZ$17:AZ$49)+SUMIF('8. Lokal'!$B$18:$B$50,$C558,'8. Lokal'!AW$18:AW$50),SUMIF('5. Lön'!$B$25:$B$151,$C558,'5. Lön'!BV$25:BV$151)+SUMIF('6. Drift'!$B$18:$B$101,$C558,'6. Drift'!AY$18:AY$101))</f>
        <v>0</v>
      </c>
      <c r="I565" s="293">
        <f>IF('2. Grunddata'!$C$13="NEJ",SUMIF('5. Lön'!$B$25:$B$151,$C558,'5. Lön'!EE$25:EE$151)+SUMIF('6. Drift'!$B$18:$B$101,$C558,'6. Drift'!CV$18:CV$101)+SUMIF('7. Utrustning'!$B$17:$B$49,$C558,'7. Utrustning'!BA$17:BA$49)+SUMIF('8. Lokal'!$B$18:$B$50,$C558,'8. Lokal'!AX$18:AX$50),SUMIF('5. Lön'!$B$25:$B$151,$C558,'5. Lön'!BW$25:BW$151)+SUMIF('6. Drift'!$B$18:$B$101,$C558,'6. Drift'!AZ$18:AZ$101))</f>
        <v>0</v>
      </c>
      <c r="J565" s="293">
        <f>IF('2. Grunddata'!$C$13="NEJ",SUMIF('5. Lön'!$B$25:$B$151,$C558,'5. Lön'!EF$25:EF$151)+SUMIF('6. Drift'!$B$18:$B$101,$C558,'6. Drift'!CW$18:CW$101)+SUMIF('7. Utrustning'!$B$17:$B$49,$C558,'7. Utrustning'!BB$17:BB$49)+SUMIF('8. Lokal'!$B$18:$B$50,$C558,'8. Lokal'!AY$18:AY$50),SUMIF('5. Lön'!$B$25:$B$151,$C558,'5. Lön'!BX$25:BX$151)+SUMIF('6. Drift'!$B$18:$B$101,$C558,'6. Drift'!BA$18:BA$101))</f>
        <v>0</v>
      </c>
      <c r="K565" s="293">
        <f>IF('2. Grunddata'!$C$13="NEJ",SUMIF('5. Lön'!$B$25:$B$151,$C558,'5. Lön'!EG$25:EG$151)+SUMIF('6. Drift'!$B$18:$B$101,$C558,'6. Drift'!CX$18:CX$101)+SUMIF('7. Utrustning'!$B$17:$B$49,$C558,'7. Utrustning'!BC$17:BC$49)+SUMIF('8. Lokal'!$B$18:$B$50,$C558,'8. Lokal'!AZ$18:AZ$50),SUMIF('5. Lön'!$B$25:$B$151,$C558,'5. Lön'!BY$25:BY$151)+SUMIF('6. Drift'!$B$18:$B$101,$C558,'6. Drift'!BB$18:BB$101))</f>
        <v>0</v>
      </c>
      <c r="L565" s="293">
        <f>IF('2. Grunddata'!$C$13="NEJ",SUMIF('5. Lön'!$B$25:$B$151,$C558,'5. Lön'!EH$25:EH$151)+SUMIF('6. Drift'!$B$18:$B$101,$C558,'6. Drift'!CY$18:CY$101)+SUMIF('7. Utrustning'!$B$17:$B$49,$C558,'7. Utrustning'!BD$17:BD$49)+SUMIF('8. Lokal'!$B$18:$B$50,$C558,'8. Lokal'!BA$18:BA$50),SUMIF('5. Lön'!$B$25:$B$151,$C558,'5. Lön'!BZ$25:BZ$151)+SUMIF('6. Drift'!$B$18:$B$101,$C558,'6. Drift'!BC$18:BC$101))</f>
        <v>0</v>
      </c>
      <c r="M565" s="322">
        <f t="shared" si="110"/>
        <v>0</v>
      </c>
    </row>
    <row r="566" spans="2:15" s="3" customFormat="1" ht="12.75" x14ac:dyDescent="0.2">
      <c r="B566" s="323" t="str">
        <f>IF('2. Grunddata'!C$6="KONTRAKT","Total kostnad i kontrakt med finansiär ","Total kostnad i ansökan till finansiär ")</f>
        <v xml:space="preserve">Total kostnad i ansökan till finansiär </v>
      </c>
      <c r="C566" s="237">
        <f>SUM(C561:C565)</f>
        <v>0</v>
      </c>
      <c r="D566" s="237">
        <f t="shared" ref="D566:L566" si="111">SUM(D561:D565)</f>
        <v>0</v>
      </c>
      <c r="E566" s="237">
        <f t="shared" si="111"/>
        <v>0</v>
      </c>
      <c r="F566" s="237">
        <f t="shared" si="111"/>
        <v>0</v>
      </c>
      <c r="G566" s="237">
        <f t="shared" si="111"/>
        <v>0</v>
      </c>
      <c r="H566" s="237">
        <f t="shared" si="111"/>
        <v>0</v>
      </c>
      <c r="I566" s="237">
        <f t="shared" si="111"/>
        <v>0</v>
      </c>
      <c r="J566" s="237">
        <f t="shared" si="111"/>
        <v>0</v>
      </c>
      <c r="K566" s="237">
        <f t="shared" si="111"/>
        <v>0</v>
      </c>
      <c r="L566" s="237">
        <f t="shared" si="111"/>
        <v>0</v>
      </c>
      <c r="M566" s="324">
        <f t="shared" si="110"/>
        <v>0</v>
      </c>
    </row>
    <row r="567" spans="2:15" s="3" customFormat="1" ht="6" customHeight="1" x14ac:dyDescent="0.2">
      <c r="B567" s="325"/>
      <c r="C567" s="326"/>
      <c r="D567" s="326"/>
      <c r="E567" s="326"/>
      <c r="F567" s="326"/>
      <c r="G567" s="326"/>
      <c r="H567" s="326"/>
      <c r="I567" s="326"/>
      <c r="J567" s="326"/>
      <c r="K567" s="326"/>
      <c r="L567" s="326"/>
      <c r="M567" s="327"/>
    </row>
    <row r="568" spans="2:15" s="3" customFormat="1" ht="12.75" x14ac:dyDescent="0.2">
      <c r="B568" s="328" t="str">
        <f>IF('2. Grunddata'!C$6="KONTRAKT","Kostnader att medfinansiera","Kostnader förväntade att medfinansiera")</f>
        <v>Kostnader förväntade att medfinansiera</v>
      </c>
      <c r="C568" s="168"/>
      <c r="D568" s="168"/>
      <c r="E568" s="168"/>
      <c r="F568" s="168"/>
      <c r="G568" s="168"/>
      <c r="H568" s="168"/>
      <c r="I568" s="168"/>
      <c r="J568" s="168"/>
      <c r="K568" s="168"/>
      <c r="L568" s="168"/>
      <c r="M568" s="329"/>
    </row>
    <row r="569" spans="2:15" s="3" customFormat="1" ht="12.75" x14ac:dyDescent="0.2">
      <c r="B569" s="371" t="str">
        <f>IF('2. Grunddata'!C$13="NEJ","Indirekt och lokalpåslag inte accepterade som OH av finansiär","")</f>
        <v>Indirekt och lokalpåslag inte accepterade som OH av finansiär</v>
      </c>
      <c r="C569" s="330">
        <f>IF('2. Grunddata'!$C$13="NEJ",(SUMIF('5. Lön'!$B$25:$B$151,$C558,'5. Lön'!BQ$25:BQ$151)+SUMIF('5. Lön'!$B$25:$B$151,$C558,'5. Lön'!CO$25:CO$151)+SUMIF('6. Drift'!$B$18:$B$101,$C558,'6. Drift'!AT$18:AT$101)+SUMIF('6. Drift'!$B$18:$B$101,$C558,'6. Drift'!BR$18:BR$101))-(SUMIF('5. Lön'!$B$25:$B$151,$C558,'5. Lön'!DY$25:DY$151)+SUMIF('6. Drift'!$B$18:$B$101,$C558,'6. Drift'!CP$18:CP$101)+SUMIF('7. Utrustning'!$B$17:$B$49,$C558,'7. Utrustning'!AU$17:AU$49)+SUMIF('8. Lokal'!$B$18:$B$50,$C558,'8. Lokal'!AR$18:AR$50)),0)</f>
        <v>0</v>
      </c>
      <c r="D569" s="330">
        <f>IF('2. Grunddata'!$C$13="NEJ",(SUMIF('5. Lön'!$B$25:$B$151,$C558,'5. Lön'!BR$25:BR$151)+SUMIF('5. Lön'!$B$25:$B$151,$C558,'5. Lön'!CP$25:CP$151)+SUMIF('6. Drift'!$B$18:$B$101,$C558,'6. Drift'!AU$18:AU$101)+SUMIF('6. Drift'!$B$18:$B$101,$C558,'6. Drift'!BS$18:BS$101))-(SUMIF('5. Lön'!$B$25:$B$151,$C558,'5. Lön'!DZ$25:DZ$151)+SUMIF('6. Drift'!$B$18:$B$101,$C558,'6. Drift'!CQ$18:CQ$101)+SUMIF('7. Utrustning'!$B$17:$B$49,$C558,'7. Utrustning'!AV$17:AV$49)+SUMIF('8. Lokal'!$B$18:$B$50,$C558,'8. Lokal'!AS$18:AS$50)),0)</f>
        <v>0</v>
      </c>
      <c r="E569" s="330">
        <f>IF('2. Grunddata'!$C$13="NEJ",(SUMIF('5. Lön'!$B$25:$B$151,$C558,'5. Lön'!BS$25:BS$151)+SUMIF('5. Lön'!$B$25:$B$151,$C558,'5. Lön'!CQ$25:CQ$151)+SUMIF('6. Drift'!$B$18:$B$101,$C558,'6. Drift'!AV$18:AV$101)+SUMIF('6. Drift'!$B$18:$B$101,$C558,'6. Drift'!BT$18:BT$101))-(SUMIF('5. Lön'!$B$25:$B$151,$C558,'5. Lön'!EA$25:EA$151)+SUMIF('6. Drift'!$B$18:$B$101,$C558,'6. Drift'!CR$18:CR$101)+SUMIF('7. Utrustning'!$B$17:$B$49,$C558,'7. Utrustning'!AW$17:AW$49)+SUMIF('8. Lokal'!$B$18:$B$50,$C558,'8. Lokal'!AT$18:AT$50)),0)</f>
        <v>0</v>
      </c>
      <c r="F569" s="330">
        <f>IF('2. Grunddata'!$C$13="NEJ",(SUMIF('5. Lön'!$B$25:$B$151,$C558,'5. Lön'!BT$25:BT$151)+SUMIF('5. Lön'!$B$25:$B$151,$C558,'5. Lön'!CR$25:CR$151)+SUMIF('6. Drift'!$B$18:$B$101,$C558,'6. Drift'!AW$18:AW$101)+SUMIF('6. Drift'!$B$18:$B$101,$C558,'6. Drift'!BU$18:BU$101))-(SUMIF('5. Lön'!$B$25:$B$151,$C558,'5. Lön'!EB$25:EB$151)+SUMIF('6. Drift'!$B$18:$B$101,$C558,'6. Drift'!CS$18:CS$101)+SUMIF('7. Utrustning'!$B$17:$B$49,$C558,'7. Utrustning'!AX$17:AX$49)+SUMIF('8. Lokal'!$B$18:$B$50,$C558,'8. Lokal'!AU$18:AU$50)),0)</f>
        <v>0</v>
      </c>
      <c r="G569" s="330">
        <f>IF('2. Grunddata'!$C$13="NEJ",(SUMIF('5. Lön'!$B$25:$B$151,$C558,'5. Lön'!BU$25:BU$151)+SUMIF('5. Lön'!$B$25:$B$151,$C558,'5. Lön'!CS$25:CS$151)+SUMIF('6. Drift'!$B$18:$B$101,$C558,'6. Drift'!AX$18:AX$101)+SUMIF('6. Drift'!$B$18:$B$101,$C558,'6. Drift'!BV$18:BV$101))-(SUMIF('5. Lön'!$B$25:$B$151,$C558,'5. Lön'!EC$25:EC$151)+SUMIF('6. Drift'!$B$18:$B$101,$C558,'6. Drift'!CT$18:CT$101)+SUMIF('7. Utrustning'!$B$17:$B$49,$C558,'7. Utrustning'!AY$17:AY$49)+SUMIF('8. Lokal'!$B$18:$B$50,$C558,'8. Lokal'!AV$18:AV$50)),0)</f>
        <v>0</v>
      </c>
      <c r="H569" s="330">
        <f>IF('2. Grunddata'!$C$13="NEJ",(SUMIF('5. Lön'!$B$25:$B$151,$C558,'5. Lön'!BV$25:BV$151)+SUMIF('5. Lön'!$B$25:$B$151,$C558,'5. Lön'!CT$25:CT$151)+SUMIF('6. Drift'!$B$18:$B$101,$C558,'6. Drift'!AY$18:AY$101)+SUMIF('6. Drift'!$B$18:$B$101,$C558,'6. Drift'!BW$18:BW$101))-(SUMIF('5. Lön'!$B$25:$B$151,$C558,'5. Lön'!ED$25:ED$151)+SUMIF('6. Drift'!$B$18:$B$101,$C558,'6. Drift'!CU$18:CU$101)+SUMIF('7. Utrustning'!$B$17:$B$49,$C558,'7. Utrustning'!AZ$17:AZ$49)+SUMIF('8. Lokal'!$B$18:$B$50,$C558,'8. Lokal'!AW$18:AW$50)),0)</f>
        <v>0</v>
      </c>
      <c r="I569" s="330">
        <f>IF('2. Grunddata'!$C$13="NEJ",(SUMIF('5. Lön'!$B$25:$B$151,$C558,'5. Lön'!BW$25:BW$151)+SUMIF('5. Lön'!$B$25:$B$151,$C558,'5. Lön'!CU$25:CU$151)+SUMIF('6. Drift'!$B$18:$B$101,$C558,'6. Drift'!AZ$18:AZ$101)+SUMIF('6. Drift'!$B$18:$B$101,$C558,'6. Drift'!BX$18:BX$101))-(SUMIF('5. Lön'!$B$25:$B$151,$C558,'5. Lön'!EE$25:EE$151)+SUMIF('6. Drift'!$B$18:$B$101,$C558,'6. Drift'!CV$18:CV$101)+SUMIF('7. Utrustning'!$B$17:$B$49,$C558,'7. Utrustning'!BA$17:BA$49)+SUMIF('8. Lokal'!$B$18:$B$50,$C558,'8. Lokal'!AX$18:AX$50)),0)</f>
        <v>0</v>
      </c>
      <c r="J569" s="330">
        <f>IF('2. Grunddata'!$C$13="NEJ",(SUMIF('5. Lön'!$B$25:$B$151,$C558,'5. Lön'!BX$25:BX$151)+SUMIF('5. Lön'!$B$25:$B$151,$C558,'5. Lön'!CV$25:CV$151)+SUMIF('6. Drift'!$B$18:$B$101,$C558,'6. Drift'!BA$18:BA$101)+SUMIF('6. Drift'!$B$18:$B$101,$C558,'6. Drift'!BY$18:BY$101))-(SUMIF('5. Lön'!$B$25:$B$151,$C558,'5. Lön'!EF$25:EF$151)+SUMIF('6. Drift'!$B$18:$B$101,$C558,'6. Drift'!CW$18:CW$101)+SUMIF('7. Utrustning'!$B$17:$B$49,$C558,'7. Utrustning'!BB$17:BB$49)+SUMIF('8. Lokal'!$B$18:$B$50,$C558,'8. Lokal'!AY$18:AY$50)),0)</f>
        <v>0</v>
      </c>
      <c r="K569" s="330">
        <f>IF('2. Grunddata'!$C$13="NEJ",(SUMIF('5. Lön'!$B$25:$B$151,$C558,'5. Lön'!BY$25:BY$151)+SUMIF('5. Lön'!$B$25:$B$151,$C558,'5. Lön'!CW$25:CW$151)+SUMIF('6. Drift'!$B$18:$B$101,$C558,'6. Drift'!BB$18:BB$101)+SUMIF('6. Drift'!$B$18:$B$101,$C558,'6. Drift'!BZ$18:BZ$101))-(SUMIF('5. Lön'!$B$25:$B$151,$C558,'5. Lön'!EG$25:EG$151)+SUMIF('6. Drift'!$B$18:$B$101,$C558,'6. Drift'!CX$18:CX$101)+SUMIF('7. Utrustning'!$B$17:$B$49,$C558,'7. Utrustning'!BC$17:BC$49)+SUMIF('8. Lokal'!$B$18:$B$50,$C558,'8. Lokal'!AZ$18:AZ$50)),0)</f>
        <v>0</v>
      </c>
      <c r="L569" s="330">
        <f>IF('2. Grunddata'!$C$13="NEJ",(SUMIF('5. Lön'!$B$25:$B$151,$C558,'5. Lön'!BZ$25:BZ$151)+SUMIF('5. Lön'!$B$25:$B$151,$C558,'5. Lön'!CX$25:CX$151)+SUMIF('6. Drift'!$B$18:$B$101,$C558,'6. Drift'!BC$18:BC$101)+SUMIF('6. Drift'!$B$18:$B$101,$C558,'6. Drift'!CA$18:CA$101))-(SUMIF('5. Lön'!$B$25:$B$151,$C558,'5. Lön'!EH$25:EH$151)+SUMIF('6. Drift'!$B$18:$B$101,$C558,'6. Drift'!CY$18:CY$101)+SUMIF('7. Utrustning'!$B$17:$B$49,$C558,'7. Utrustning'!BD$17:BD$49)+SUMIF('8. Lokal'!$B$18:$B$50,$C558,'8. Lokal'!BA$18:BA$50)),0)</f>
        <v>0</v>
      </c>
      <c r="M569" s="314">
        <f t="shared" ref="M569:M575" si="112">SUM(C569:L569)</f>
        <v>0</v>
      </c>
    </row>
    <row r="570" spans="2:15" s="3" customFormat="1" ht="12.75" customHeight="1" x14ac:dyDescent="0.2">
      <c r="B570" s="331" t="str">
        <f>IF('2. Grunddata'!C$16&gt;0,"LKP som inte accepteras av finansiär","")</f>
        <v/>
      </c>
      <c r="C570" s="332">
        <f>IF('2. Grunddata'!$C$16&gt;0,SUMIF('5. Lön'!$B$25:$B$151,$C558,'5. Lön'!AS$25:AS$151)-SUMIF('5. Lön'!$B$25:$B$151,$C558,'5. Lön'!DM$25:DM$151),0)</f>
        <v>0</v>
      </c>
      <c r="D570" s="332">
        <f>IF('2. Grunddata'!$C$16&gt;0,SUMIF('5. Lön'!$B$25:$B$151,$C558,'5. Lön'!AT$25:AT$151)-SUMIF('5. Lön'!$B$25:$B$151,$C558,'5. Lön'!DN$25:DN$151),0)</f>
        <v>0</v>
      </c>
      <c r="E570" s="332">
        <f>IF('2. Grunddata'!$C$16&gt;0,SUMIF('5. Lön'!$B$25:$B$151,$C558,'5. Lön'!AU$25:AU$151)-SUMIF('5. Lön'!$B$25:$B$151,$C558,'5. Lön'!DO$25:DO$151),0)</f>
        <v>0</v>
      </c>
      <c r="F570" s="332">
        <f>IF('2. Grunddata'!$C$16&gt;0,SUMIF('5. Lön'!$B$25:$B$151,$C558,'5. Lön'!AV$25:AV$151)-SUMIF('5. Lön'!$B$25:$B$151,$C558,'5. Lön'!DP$25:DP$151),0)</f>
        <v>0</v>
      </c>
      <c r="G570" s="332">
        <f>IF('2. Grunddata'!$C$16&gt;0,SUMIF('5. Lön'!$B$25:$B$151,$C558,'5. Lön'!AW$25:AW$151)-SUMIF('5. Lön'!$B$25:$B$151,$C558,'5. Lön'!DQ$25:DQ$151),0)</f>
        <v>0</v>
      </c>
      <c r="H570" s="332">
        <f>IF('2. Grunddata'!$C$16&gt;0,SUMIF('5. Lön'!$B$25:$B$151,$C558,'5. Lön'!AX$25:AX$151)-SUMIF('5. Lön'!$B$25:$B$151,$C558,'5. Lön'!DR$25:DR$151),0)</f>
        <v>0</v>
      </c>
      <c r="I570" s="332">
        <f>IF('2. Grunddata'!$C$16&gt;0,SUMIF('5. Lön'!$B$25:$B$151,$C558,'5. Lön'!AY$25:AY$151)-SUMIF('5. Lön'!$B$25:$B$151,$C558,'5. Lön'!DS$25:DS$151),0)</f>
        <v>0</v>
      </c>
      <c r="J570" s="332">
        <f>IF('2. Grunddata'!$C$16&gt;0,SUMIF('5. Lön'!$B$25:$B$151,$C558,'5. Lön'!AZ$25:AZ$151)-SUMIF('5. Lön'!$B$25:$B$151,$C558,'5. Lön'!DT$25:DT$151),0)</f>
        <v>0</v>
      </c>
      <c r="K570" s="332">
        <f>IF('2. Grunddata'!$C$16&gt;0,SUMIF('5. Lön'!$B$25:$B$151,$C558,'5. Lön'!BA$25:BA$151)-SUMIF('5. Lön'!$B$25:$B$151,$C558,'5. Lön'!DU$25:DU$151),0)</f>
        <v>0</v>
      </c>
      <c r="L570" s="332">
        <f>IF('2. Grunddata'!$C$16&gt;0,SUMIF('5. Lön'!$B$25:$B$151,$C558,'5. Lön'!BB$25:BB$151)-SUMIF('5. Lön'!$B$25:$B$151,$C558,'5. Lön'!DV$25:DV$151),0)</f>
        <v>0</v>
      </c>
      <c r="M570" s="316">
        <f t="shared" si="112"/>
        <v>0</v>
      </c>
    </row>
    <row r="571" spans="2:15" s="3" customFormat="1" ht="12.75" customHeight="1" x14ac:dyDescent="0.2">
      <c r="B571" s="317" t="str">
        <f>IF('5. Lön'!BO$152&gt;0,"Lön inklusive LKP","")</f>
        <v>Lön inklusive LKP</v>
      </c>
      <c r="C571" s="333">
        <f>SUMIF('5. Lön'!$B$25:$B$151,$C558,'5. Lön'!BE$25:BE$151)</f>
        <v>0</v>
      </c>
      <c r="D571" s="333">
        <f>SUMIF('5. Lön'!$B$25:$B$151,$C558,'5. Lön'!BF$25:BF$151)</f>
        <v>0</v>
      </c>
      <c r="E571" s="333">
        <f>SUMIF('5. Lön'!$B$25:$B$151,$C558,'5. Lön'!BG$25:BG$151)</f>
        <v>0</v>
      </c>
      <c r="F571" s="333">
        <f>SUMIF('5. Lön'!$B$25:$B$151,$C558,'5. Lön'!BH$25:BH$151)</f>
        <v>0</v>
      </c>
      <c r="G571" s="333">
        <f>SUMIF('5. Lön'!$B$25:$B$151,$C558,'5. Lön'!BI$25:BI$151)</f>
        <v>0</v>
      </c>
      <c r="H571" s="333">
        <f>SUMIF('5. Lön'!$B$25:$B$151,$C558,'5. Lön'!BJ$25:BJ$151)</f>
        <v>0</v>
      </c>
      <c r="I571" s="333">
        <f>SUMIF('5. Lön'!$B$25:$B$151,$C558,'5. Lön'!BK$25:BK$151)</f>
        <v>0</v>
      </c>
      <c r="J571" s="333">
        <f>SUMIF('5. Lön'!$B$25:$B$151,$C558,'5. Lön'!BL$25:BL$151)</f>
        <v>0</v>
      </c>
      <c r="K571" s="333">
        <f>SUMIF('5. Lön'!$B$25:$B$151,$C558,'5. Lön'!BM$25:BM$151)</f>
        <v>0</v>
      </c>
      <c r="L571" s="333">
        <f>SUMIF('5. Lön'!$B$25:$B$151,$C558,'5. Lön'!BN$25:BN$151)</f>
        <v>0</v>
      </c>
      <c r="M571" s="319">
        <f t="shared" si="112"/>
        <v>0</v>
      </c>
    </row>
    <row r="572" spans="2:15" s="3" customFormat="1" ht="12.75" x14ac:dyDescent="0.2">
      <c r="B572" s="158" t="str">
        <f>IF('6. Drift'!AR$102&gt;0,"Drift","")</f>
        <v/>
      </c>
      <c r="C572" s="334">
        <f>SUMIF('6. Drift'!$B$18:$B$101,$C558,'6. Drift'!AH$18:AH$101)</f>
        <v>0</v>
      </c>
      <c r="D572" s="334">
        <f>SUMIF('6. Drift'!$B$18:$B$101,$C558,'6. Drift'!AI$18:AI$101)</f>
        <v>0</v>
      </c>
      <c r="E572" s="334">
        <f>SUMIF('6. Drift'!$B$18:$B$101,$C558,'6. Drift'!AJ$18:AJ$101)</f>
        <v>0</v>
      </c>
      <c r="F572" s="334">
        <f>SUMIF('6. Drift'!$B$18:$B$101,$C558,'6. Drift'!AK$18:AK$101)</f>
        <v>0</v>
      </c>
      <c r="G572" s="334">
        <f>SUMIF('6. Drift'!$B$18:$B$101,$C558,'6. Drift'!AL$18:AL$101)</f>
        <v>0</v>
      </c>
      <c r="H572" s="334">
        <f>SUMIF('6. Drift'!$B$18:$B$101,$C558,'6. Drift'!AM$18:AM$101)</f>
        <v>0</v>
      </c>
      <c r="I572" s="334">
        <f>SUMIF('6. Drift'!$B$18:$B$101,$C558,'6. Drift'!AN$18:AN$101)</f>
        <v>0</v>
      </c>
      <c r="J572" s="334">
        <f>SUMIF('6. Drift'!$B$18:$B$101,$C558,'6. Drift'!AO$18:AO$101)</f>
        <v>0</v>
      </c>
      <c r="K572" s="334">
        <f>SUMIF('6. Drift'!$B$18:$B$101,$C558,'6. Drift'!AP$18:AP$101)</f>
        <v>0</v>
      </c>
      <c r="L572" s="334">
        <f>SUMIF('6. Drift'!$B$18:$B$101,$C558,'6. Drift'!AQ$18:AQ$101)</f>
        <v>0</v>
      </c>
      <c r="M572" s="316">
        <f t="shared" si="112"/>
        <v>0</v>
      </c>
    </row>
    <row r="573" spans="2:15" s="3" customFormat="1" ht="12.75" x14ac:dyDescent="0.2">
      <c r="B573" s="317" t="str">
        <f>IF('7. Utrustning'!AS$50&gt;0,"Utrustning","")</f>
        <v/>
      </c>
      <c r="C573" s="333">
        <f>SUMIF('7. Utrustning'!$B$17:$B$49,$C558,'7. Utrustning'!AI$17:AI$49)</f>
        <v>0</v>
      </c>
      <c r="D573" s="333">
        <f>SUMIF('7. Utrustning'!$B$17:$B$49,$C558,'7. Utrustning'!AJ$17:AJ$49)</f>
        <v>0</v>
      </c>
      <c r="E573" s="333">
        <f>SUMIF('7. Utrustning'!$B$17:$B$49,$C558,'7. Utrustning'!AK$17:AK$49)</f>
        <v>0</v>
      </c>
      <c r="F573" s="333">
        <f>SUMIF('7. Utrustning'!$B$17:$B$49,$C558,'7. Utrustning'!AL$17:AL$49)</f>
        <v>0</v>
      </c>
      <c r="G573" s="333">
        <f>SUMIF('7. Utrustning'!$B$17:$B$49,$C558,'7. Utrustning'!AM$17:AM$49)</f>
        <v>0</v>
      </c>
      <c r="H573" s="333">
        <f>SUMIF('7. Utrustning'!$B$17:$B$49,$C558,'7. Utrustning'!AN$17:AN$49)</f>
        <v>0</v>
      </c>
      <c r="I573" s="333">
        <f>SUMIF('7. Utrustning'!$B$17:$B$49,$C558,'7. Utrustning'!AO$17:AO$49)</f>
        <v>0</v>
      </c>
      <c r="J573" s="333">
        <f>SUMIF('7. Utrustning'!$B$17:$B$49,$C558,'7. Utrustning'!AP$17:AP$49)</f>
        <v>0</v>
      </c>
      <c r="K573" s="333">
        <f>SUMIF('7. Utrustning'!$B$17:$B$49,$C558,'7. Utrustning'!AQ$17:AQ$49)</f>
        <v>0</v>
      </c>
      <c r="L573" s="333">
        <f>SUMIF('7. Utrustning'!$B$17:$B$49,$C558,'7. Utrustning'!AR$17:AR$49)</f>
        <v>0</v>
      </c>
      <c r="M573" s="319">
        <f t="shared" si="112"/>
        <v>0</v>
      </c>
    </row>
    <row r="574" spans="2:15" s="3" customFormat="1" ht="12.75" x14ac:dyDescent="0.2">
      <c r="B574" s="320" t="str">
        <f>IF('8. Lokal'!AP$51&gt;0,"Lokal","")</f>
        <v>Lokal</v>
      </c>
      <c r="C574" s="334">
        <f>SUMIF('5. Lön'!$B$25:$B$151,$C558,'5. Lön'!DA$25:DA$151)+SUMIF('6. Drift'!$B$18:$B$101,$C558,'6. Drift'!CD$18:CD$101)+SUMIF('8. Lokal'!$B$18:$B$50,$C558,'8. Lokal'!AF$18:AF$50)</f>
        <v>0</v>
      </c>
      <c r="D574" s="334">
        <f>SUMIF('5. Lön'!$B$25:$B$151,$C558,'5. Lön'!DB$25:DB$151)+SUMIF('6. Drift'!$B$18:$B$101,$C558,'6. Drift'!CE$18:CE$101)+SUMIF('8. Lokal'!$B$18:$B$50,$C558,'8. Lokal'!AG$18:AG$50)</f>
        <v>0</v>
      </c>
      <c r="E574" s="334">
        <f>SUMIF('5. Lön'!$B$25:$B$151,$C558,'5. Lön'!DC$25:DC$151)+SUMIF('6. Drift'!$B$18:$B$101,$C558,'6. Drift'!CF$18:CF$101)+SUMIF('8. Lokal'!$B$18:$B$50,$C558,'8. Lokal'!AH$18:AH$50)</f>
        <v>0</v>
      </c>
      <c r="F574" s="334">
        <f>SUMIF('5. Lön'!$B$25:$B$151,$C558,'5. Lön'!DD$25:DD$151)+SUMIF('6. Drift'!$B$18:$B$101,$C558,'6. Drift'!CG$18:CG$101)+SUMIF('8. Lokal'!$B$18:$B$50,$C558,'8. Lokal'!AI$18:AI$50)</f>
        <v>0</v>
      </c>
      <c r="G574" s="334">
        <f>SUMIF('5. Lön'!$B$25:$B$151,$C558,'5. Lön'!DE$25:DE$151)+SUMIF('6. Drift'!$B$18:$B$101,$C558,'6. Drift'!CH$18:CH$101)+SUMIF('8. Lokal'!$B$18:$B$50,$C558,'8. Lokal'!AJ$18:AJ$50)</f>
        <v>0</v>
      </c>
      <c r="H574" s="334">
        <f>SUMIF('5. Lön'!$B$25:$B$151,$C558,'5. Lön'!DF$25:DF$151)+SUMIF('6. Drift'!$B$18:$B$101,$C558,'6. Drift'!CI$18:CI$101)+SUMIF('8. Lokal'!$B$18:$B$50,$C558,'8. Lokal'!AK$18:AK$50)</f>
        <v>0</v>
      </c>
      <c r="I574" s="334">
        <f>SUMIF('5. Lön'!$B$25:$B$151,$C558,'5. Lön'!DG$25:DG$151)+SUMIF('6. Drift'!$B$18:$B$101,$C558,'6. Drift'!CJ$18:CJ$101)+SUMIF('8. Lokal'!$B$18:$B$50,$C558,'8. Lokal'!AL$18:AL$50)</f>
        <v>0</v>
      </c>
      <c r="J574" s="334">
        <f>SUMIF('5. Lön'!$B$25:$B$151,$C558,'5. Lön'!DH$25:DH$151)+SUMIF('6. Drift'!$B$18:$B$101,$C558,'6. Drift'!CK$18:CK$101)+SUMIF('8. Lokal'!$B$18:$B$50,$C558,'8. Lokal'!AM$18:AM$50)</f>
        <v>0</v>
      </c>
      <c r="K574" s="334">
        <f>SUMIF('5. Lön'!$B$25:$B$151,$C558,'5. Lön'!DI$25:DI$151)+SUMIF('6. Drift'!$B$18:$B$101,$C558,'6. Drift'!CL$18:CL$101)+SUMIF('8. Lokal'!$B$18:$B$50,$C558,'8. Lokal'!AN$18:AN$50)</f>
        <v>0</v>
      </c>
      <c r="L574" s="334">
        <f>SUMIF('5. Lön'!$B$25:$B$151,$C558,'5. Lön'!DJ$25:DJ$151)+SUMIF('6. Drift'!$B$18:$B$101,$C558,'6. Drift'!CM$18:CM$101)+SUMIF('8. Lokal'!$B$18:$B$50,$C558,'8. Lokal'!AO$18:AO$50)</f>
        <v>0</v>
      </c>
      <c r="M574" s="316">
        <f t="shared" si="112"/>
        <v>0</v>
      </c>
    </row>
    <row r="575" spans="2:15" s="1" customFormat="1" ht="12.75" x14ac:dyDescent="0.2">
      <c r="B575" s="321" t="str">
        <f>IF(('5. Lön'!CM$152+'6. Drift'!BP$102)&gt;0,"Indirekt","")</f>
        <v>Indirekt</v>
      </c>
      <c r="C575" s="293">
        <f>SUMIF('5. Lön'!$B$25:$B$151,$C558,'5. Lön'!CC$25:CC$151)+SUMIF('6. Drift'!$B$18:$B$101,$C558,'6. Drift'!BF$18:BF$101)</f>
        <v>0</v>
      </c>
      <c r="D575" s="293">
        <f>SUMIF('5. Lön'!$B$25:$B$151,$C558,'5. Lön'!CD$25:CD$151)+SUMIF('6. Drift'!$B$18:$B$101,$C558,'6. Drift'!BG$18:BG$101)</f>
        <v>0</v>
      </c>
      <c r="E575" s="293">
        <f>SUMIF('5. Lön'!$B$25:$B$151,$C558,'5. Lön'!CE$25:CE$151)+SUMIF('6. Drift'!$B$18:$B$101,$C558,'6. Drift'!BH$18:BH$101)</f>
        <v>0</v>
      </c>
      <c r="F575" s="293">
        <f>SUMIF('5. Lön'!$B$25:$B$151,$C558,'5. Lön'!CF$25:CF$151)+SUMIF('6. Drift'!$B$18:$B$101,$C558,'6. Drift'!BI$18:BI$101)</f>
        <v>0</v>
      </c>
      <c r="G575" s="293">
        <f>SUMIF('5. Lön'!$B$25:$B$151,$C558,'5. Lön'!CG$25:CG$151)+SUMIF('6. Drift'!$B$18:$B$101,$C558,'6. Drift'!BJ$18:BJ$101)</f>
        <v>0</v>
      </c>
      <c r="H575" s="293">
        <f>SUMIF('5. Lön'!$B$25:$B$151,$C558,'5. Lön'!CH$25:CH$151)+SUMIF('6. Drift'!$B$18:$B$101,$C558,'6. Drift'!BK$18:BK$101)</f>
        <v>0</v>
      </c>
      <c r="I575" s="293">
        <f>SUMIF('5. Lön'!$B$25:$B$151,$C558,'5. Lön'!CI$25:CI$151)+SUMIF('6. Drift'!$B$18:$B$101,$C558,'6. Drift'!BL$18:BL$101)</f>
        <v>0</v>
      </c>
      <c r="J575" s="293">
        <f>SUMIF('5. Lön'!$B$25:$B$151,$C558,'5. Lön'!CJ$25:CJ$151)+SUMIF('6. Drift'!$B$18:$B$101,$C558,'6. Drift'!BM$18:BM$101)</f>
        <v>0</v>
      </c>
      <c r="K575" s="293">
        <f>SUMIF('5. Lön'!$B$25:$B$151,$C558,'5. Lön'!CK$25:CK$151)+SUMIF('6. Drift'!$B$18:$B$101,$C558,'6. Drift'!BN$18:BN$101)</f>
        <v>0</v>
      </c>
      <c r="L575" s="293">
        <f>SUMIF('5. Lön'!$B$25:$B$151,$C558,'5. Lön'!CL$25:CL$151)+SUMIF('6. Drift'!$B$18:$B$101,$C558,'6. Drift'!BO$18:BO$101)</f>
        <v>0</v>
      </c>
      <c r="M575" s="322">
        <f t="shared" si="112"/>
        <v>0</v>
      </c>
    </row>
    <row r="576" spans="2:15" s="3" customFormat="1" ht="12.75" x14ac:dyDescent="0.2">
      <c r="B576" s="323" t="str">
        <f>IF('2. Grunddata'!C$6="KONTRAKT","Total kostnad i medfinansiering av kontrakt med finansiär","Total kostnad i medfinansiering av ansökan till finansiär")</f>
        <v>Total kostnad i medfinansiering av ansökan till finansiär</v>
      </c>
      <c r="C576" s="237">
        <f>SUM(C569:C575)</f>
        <v>0</v>
      </c>
      <c r="D576" s="237">
        <f t="shared" ref="D576:M576" si="113">SUM(D569:D575)</f>
        <v>0</v>
      </c>
      <c r="E576" s="237">
        <f t="shared" si="113"/>
        <v>0</v>
      </c>
      <c r="F576" s="237">
        <f t="shared" si="113"/>
        <v>0</v>
      </c>
      <c r="G576" s="237">
        <f t="shared" si="113"/>
        <v>0</v>
      </c>
      <c r="H576" s="237">
        <f t="shared" si="113"/>
        <v>0</v>
      </c>
      <c r="I576" s="237">
        <f t="shared" si="113"/>
        <v>0</v>
      </c>
      <c r="J576" s="237">
        <f t="shared" si="113"/>
        <v>0</v>
      </c>
      <c r="K576" s="237">
        <f t="shared" si="113"/>
        <v>0</v>
      </c>
      <c r="L576" s="237">
        <f t="shared" si="113"/>
        <v>0</v>
      </c>
      <c r="M576" s="324">
        <f t="shared" si="113"/>
        <v>0</v>
      </c>
      <c r="N576" s="26"/>
      <c r="O576" s="26"/>
    </row>
    <row r="577" spans="2:13" s="3" customFormat="1" ht="6" customHeight="1" x14ac:dyDescent="0.2">
      <c r="B577" s="335"/>
      <c r="C577" s="326"/>
      <c r="D577" s="326"/>
      <c r="E577" s="326"/>
      <c r="F577" s="326"/>
      <c r="G577" s="326"/>
      <c r="H577" s="326"/>
      <c r="I577" s="326"/>
      <c r="J577" s="326"/>
      <c r="K577" s="326"/>
      <c r="L577" s="326"/>
      <c r="M577" s="336"/>
    </row>
    <row r="578" spans="2:13" s="3" customFormat="1" ht="12.75" x14ac:dyDescent="0.2">
      <c r="B578" s="328" t="str">
        <f>IF('2. Grunddata'!C$6="KONTRAKT","Full kostnad","Förväntad full kostnad")</f>
        <v>Förväntad full kostnad</v>
      </c>
      <c r="C578" s="326"/>
      <c r="D578" s="326"/>
      <c r="E578" s="326"/>
      <c r="F578" s="326"/>
      <c r="G578" s="326"/>
      <c r="H578" s="326"/>
      <c r="I578" s="326"/>
      <c r="J578" s="326"/>
      <c r="K578" s="326"/>
      <c r="L578" s="326"/>
      <c r="M578" s="336"/>
    </row>
    <row r="579" spans="2:13" s="3" customFormat="1" ht="12.75" x14ac:dyDescent="0.2">
      <c r="B579" s="337" t="s">
        <v>203</v>
      </c>
      <c r="C579" s="338">
        <f>C561+C570+C571</f>
        <v>0</v>
      </c>
      <c r="D579" s="338">
        <f t="shared" ref="D579:L579" si="114">D561+D570+D571</f>
        <v>0</v>
      </c>
      <c r="E579" s="338">
        <f t="shared" si="114"/>
        <v>0</v>
      </c>
      <c r="F579" s="338">
        <f t="shared" si="114"/>
        <v>0</v>
      </c>
      <c r="G579" s="338">
        <f t="shared" si="114"/>
        <v>0</v>
      </c>
      <c r="H579" s="338">
        <f t="shared" si="114"/>
        <v>0</v>
      </c>
      <c r="I579" s="338">
        <f t="shared" si="114"/>
        <v>0</v>
      </c>
      <c r="J579" s="338">
        <f t="shared" si="114"/>
        <v>0</v>
      </c>
      <c r="K579" s="338">
        <f t="shared" si="114"/>
        <v>0</v>
      </c>
      <c r="L579" s="338">
        <f t="shared" si="114"/>
        <v>0</v>
      </c>
      <c r="M579" s="314">
        <f>SUM(C579:L579)</f>
        <v>0</v>
      </c>
    </row>
    <row r="580" spans="2:13" s="3" customFormat="1" ht="12.75" x14ac:dyDescent="0.2">
      <c r="B580" s="339" t="s">
        <v>202</v>
      </c>
      <c r="C580" s="340">
        <f>C562+C572</f>
        <v>0</v>
      </c>
      <c r="D580" s="340">
        <f t="shared" ref="D580:L580" si="115">D562+D572</f>
        <v>0</v>
      </c>
      <c r="E580" s="340">
        <f t="shared" si="115"/>
        <v>0</v>
      </c>
      <c r="F580" s="340">
        <f t="shared" si="115"/>
        <v>0</v>
      </c>
      <c r="G580" s="340">
        <f t="shared" si="115"/>
        <v>0</v>
      </c>
      <c r="H580" s="340">
        <f t="shared" si="115"/>
        <v>0</v>
      </c>
      <c r="I580" s="340">
        <f t="shared" si="115"/>
        <v>0</v>
      </c>
      <c r="J580" s="340">
        <f t="shared" si="115"/>
        <v>0</v>
      </c>
      <c r="K580" s="340">
        <f t="shared" si="115"/>
        <v>0</v>
      </c>
      <c r="L580" s="340">
        <f t="shared" si="115"/>
        <v>0</v>
      </c>
      <c r="M580" s="316">
        <f>SUM(C580:L580)</f>
        <v>0</v>
      </c>
    </row>
    <row r="581" spans="2:13" s="3" customFormat="1" ht="12.75" x14ac:dyDescent="0.2">
      <c r="B581" s="341" t="s">
        <v>30</v>
      </c>
      <c r="C581" s="342">
        <f>C563+C573</f>
        <v>0</v>
      </c>
      <c r="D581" s="342">
        <f t="shared" ref="D581:L581" si="116">D563+D573</f>
        <v>0</v>
      </c>
      <c r="E581" s="342">
        <f t="shared" si="116"/>
        <v>0</v>
      </c>
      <c r="F581" s="342">
        <f t="shared" si="116"/>
        <v>0</v>
      </c>
      <c r="G581" s="342">
        <f t="shared" si="116"/>
        <v>0</v>
      </c>
      <c r="H581" s="342">
        <f t="shared" si="116"/>
        <v>0</v>
      </c>
      <c r="I581" s="342">
        <f t="shared" si="116"/>
        <v>0</v>
      </c>
      <c r="J581" s="342">
        <f t="shared" si="116"/>
        <v>0</v>
      </c>
      <c r="K581" s="342">
        <f t="shared" si="116"/>
        <v>0</v>
      </c>
      <c r="L581" s="342">
        <f t="shared" si="116"/>
        <v>0</v>
      </c>
      <c r="M581" s="319">
        <f>SUM(C581:L581)</f>
        <v>0</v>
      </c>
    </row>
    <row r="582" spans="2:13" s="3" customFormat="1" ht="12.75" x14ac:dyDescent="0.2">
      <c r="B582" s="339" t="s">
        <v>31</v>
      </c>
      <c r="C582" s="340">
        <f>SUMIF('5. Lön'!$B$25:$B$151,$C558,'5. Lön'!CO$25:CO$151)+SUMIF('5. Lön'!$B$25:$B$151,$C558,'5. Lön'!DA$25:DA$151)+SUMIF('6. Drift'!$B$18:$B$101,$C558,'6. Drift'!BR$18:BR$101)+SUMIF('6. Drift'!$B$18:$B$101,$C558,'6. Drift'!CD$18:CD$101)+SUMIF('8. Lokal'!$B$18:$B$50,$C558,'8. Lokal'!T$18:T$50)+SUMIF('8. Lokal'!$B$18:$B$50,$C558,'8. Lokal'!AF$18:AF$50)</f>
        <v>0</v>
      </c>
      <c r="D582" s="340">
        <f>SUMIF('5. Lön'!$B$25:$B$151,$C558,'5. Lön'!CP$25:CP$151)+SUMIF('5. Lön'!$B$25:$B$151,$C558,'5. Lön'!DB$25:DB$151)+SUMIF('6. Drift'!$B$18:$B$101,$C558,'6. Drift'!BS$18:BS$101)+SUMIF('6. Drift'!$B$18:$B$101,$C558,'6. Drift'!CE$18:CE$101)+SUMIF('8. Lokal'!$B$18:$B$50,$C558,'8. Lokal'!U$18:U$50)+SUMIF('8. Lokal'!$B$18:$B$50,$C558,'8. Lokal'!AG$18:AG$50)</f>
        <v>0</v>
      </c>
      <c r="E582" s="340">
        <f>SUMIF('5. Lön'!$B$25:$B$151,$C558,'5. Lön'!CQ$25:CQ$151)+SUMIF('5. Lön'!$B$25:$B$151,$C558,'5. Lön'!DC$25:DC$151)+SUMIF('6. Drift'!$B$18:$B$101,$C558,'6. Drift'!BT$18:BT$101)+SUMIF('6. Drift'!$B$18:$B$101,$C558,'6. Drift'!CF$18:CF$101)+SUMIF('8. Lokal'!$B$18:$B$50,$C558,'8. Lokal'!V$18:V$50)+SUMIF('8. Lokal'!$B$18:$B$50,$C558,'8. Lokal'!AH$18:AH$50)</f>
        <v>0</v>
      </c>
      <c r="F582" s="340">
        <f>SUMIF('5. Lön'!$B$25:$B$151,$C558,'5. Lön'!CR$25:CR$151)+SUMIF('5. Lön'!$B$25:$B$151,$C558,'5. Lön'!DD$25:DD$151)+SUMIF('6. Drift'!$B$18:$B$101,$C558,'6. Drift'!BU$18:BU$101)+SUMIF('6. Drift'!$B$18:$B$101,$C558,'6. Drift'!CG$18:CG$101)+SUMIF('8. Lokal'!$B$18:$B$50,$C558,'8. Lokal'!W$18:W$50)+SUMIF('8. Lokal'!$B$18:$B$50,$C558,'8. Lokal'!AI$18:AI$50)</f>
        <v>0</v>
      </c>
      <c r="G582" s="340">
        <f>SUMIF('5. Lön'!$B$25:$B$151,$C558,'5. Lön'!CS$25:CS$151)+SUMIF('5. Lön'!$B$25:$B$151,$C558,'5. Lön'!DE$25:DE$151)+SUMIF('6. Drift'!$B$18:$B$101,$C558,'6. Drift'!BV$18:BV$101)+SUMIF('6. Drift'!$B$18:$B$101,$C558,'6. Drift'!CH$18:CH$101)+SUMIF('8. Lokal'!$B$18:$B$50,$C558,'8. Lokal'!X$18:X$50)+SUMIF('8. Lokal'!$B$18:$B$50,$C558,'8. Lokal'!AJ$18:AJ$50)</f>
        <v>0</v>
      </c>
      <c r="H582" s="340">
        <f>SUMIF('5. Lön'!$B$25:$B$151,$C558,'5. Lön'!CT$25:CT$151)+SUMIF('5. Lön'!$B$25:$B$151,$C558,'5. Lön'!DF$25:DF$151)+SUMIF('6. Drift'!$B$18:$B$101,$C558,'6. Drift'!BW$18:BW$101)+SUMIF('6. Drift'!$B$18:$B$101,$C558,'6. Drift'!CI$18:CI$101)+SUMIF('8. Lokal'!$B$18:$B$50,$C558,'8. Lokal'!Y$18:Y$50)+SUMIF('8. Lokal'!$B$18:$B$50,$C558,'8. Lokal'!AK$18:AK$50)</f>
        <v>0</v>
      </c>
      <c r="I582" s="340">
        <f>SUMIF('5. Lön'!$B$25:$B$151,$C558,'5. Lön'!CU$25:CU$151)+SUMIF('5. Lön'!$B$25:$B$151,$C558,'5. Lön'!DG$25:DG$151)+SUMIF('6. Drift'!$B$18:$B$101,$C558,'6. Drift'!BX$18:BX$101)+SUMIF('6. Drift'!$B$18:$B$101,$C558,'6. Drift'!CJ$18:CJ$101)+SUMIF('8. Lokal'!$B$18:$B$50,$C558,'8. Lokal'!Z$18:Z$50)+SUMIF('8. Lokal'!$B$18:$B$50,$C558,'8. Lokal'!AL$18:AL$50)</f>
        <v>0</v>
      </c>
      <c r="J582" s="340">
        <f>SUMIF('5. Lön'!$B$25:$B$151,$C558,'5. Lön'!CV$25:CV$151)+SUMIF('5. Lön'!$B$25:$B$151,$C558,'5. Lön'!DH$25:DH$151)+SUMIF('6. Drift'!$B$18:$B$101,$C558,'6. Drift'!BY$18:BY$101)+SUMIF('6. Drift'!$B$18:$B$101,$C558,'6. Drift'!CK$18:CK$101)+SUMIF('8. Lokal'!$B$18:$B$50,$C558,'8. Lokal'!AA$18:AA$50)+SUMIF('8. Lokal'!$B$18:$B$50,$C558,'8. Lokal'!AM$18:AM$50)</f>
        <v>0</v>
      </c>
      <c r="K582" s="340">
        <f>SUMIF('5. Lön'!$B$25:$B$151,$C558,'5. Lön'!CW$25:CW$151)+SUMIF('5. Lön'!$B$25:$B$151,$C558,'5. Lön'!DI$25:DI$151)+SUMIF('6. Drift'!$B$18:$B$101,$C558,'6. Drift'!BZ$18:BZ$101)+SUMIF('6. Drift'!$B$18:$B$101,$C558,'6. Drift'!CL$18:CL$101)+SUMIF('8. Lokal'!$B$18:$B$50,$C558,'8. Lokal'!AB$18:AB$50)+SUMIF('8. Lokal'!$B$18:$B$50,$C558,'8. Lokal'!AN$18:AN$50)</f>
        <v>0</v>
      </c>
      <c r="L582" s="340">
        <f>SUMIF('5. Lön'!$B$25:$B$151,$C558,'5. Lön'!CX$25:CX$151)+SUMIF('5. Lön'!$B$25:$B$151,$C558,'5. Lön'!DJ$25:DJ$151)+SUMIF('6. Drift'!$B$18:$B$101,$C558,'6. Drift'!CA$18:CA$101)+SUMIF('6. Drift'!$B$18:$B$101,$C558,'6. Drift'!CM$18:CM$101)+SUMIF('8. Lokal'!$B$18:$B$50,$C558,'8. Lokal'!AC$18:AC$50)+SUMIF('8. Lokal'!$B$18:$B$50,$C558,'8. Lokal'!AO$18:AO$50)</f>
        <v>0</v>
      </c>
      <c r="M582" s="316">
        <f>SUM(C582:L582)</f>
        <v>0</v>
      </c>
    </row>
    <row r="583" spans="2:13" s="3" customFormat="1" ht="12.75" x14ac:dyDescent="0.2">
      <c r="B583" s="343" t="s">
        <v>26</v>
      </c>
      <c r="C583" s="344">
        <f>SUMIF('5. Lön'!$B$25:$B$151,$C558,'5. Lön'!BQ$25:BQ$151)+SUMIF('5. Lön'!$B$25:$B$151,$C558,'5. Lön'!CC$25:CC$151)+SUMIF('6. Drift'!$B$18:$B$101,$C558,'6. Drift'!AT$18:AT$101)+SUMIF('6. Drift'!$B$18:$B$101,$C558,'6. Drift'!BF$18:BF$101)</f>
        <v>0</v>
      </c>
      <c r="D583" s="344">
        <f>SUMIF('5. Lön'!$B$25:$B$151,$C558,'5. Lön'!BR$25:BR$151)+SUMIF('5. Lön'!$B$25:$B$151,$C558,'5. Lön'!CD$25:CD$151)+SUMIF('6. Drift'!$B$18:$B$101,$C558,'6. Drift'!AU$18:AU$101)+SUMIF('6. Drift'!$B$18:$B$101,$C558,'6. Drift'!BG$18:BG$101)</f>
        <v>0</v>
      </c>
      <c r="E583" s="344">
        <f>SUMIF('5. Lön'!$B$25:$B$151,$C558,'5. Lön'!BS$25:BS$151)+SUMIF('5. Lön'!$B$25:$B$151,$C558,'5. Lön'!CE$25:CE$151)+SUMIF('6. Drift'!$B$18:$B$101,$C558,'6. Drift'!AV$18:AV$101)+SUMIF('6. Drift'!$B$18:$B$101,$C558,'6. Drift'!BH$18:BH$101)</f>
        <v>0</v>
      </c>
      <c r="F583" s="344">
        <f>SUMIF('5. Lön'!$B$25:$B$151,$C558,'5. Lön'!BT$25:BT$151)+SUMIF('5. Lön'!$B$25:$B$151,$C558,'5. Lön'!CF$25:CF$151)+SUMIF('6. Drift'!$B$18:$B$101,$C558,'6. Drift'!AW$18:AW$101)+SUMIF('6. Drift'!$B$18:$B$101,$C558,'6. Drift'!BI$18:BI$101)</f>
        <v>0</v>
      </c>
      <c r="G583" s="344">
        <f>SUMIF('5. Lön'!$B$25:$B$151,$C558,'5. Lön'!BU$25:BU$151)+SUMIF('5. Lön'!$B$25:$B$151,$C558,'5. Lön'!CG$25:CG$151)+SUMIF('6. Drift'!$B$18:$B$101,$C558,'6. Drift'!AX$18:AX$101)+SUMIF('6. Drift'!$B$18:$B$101,$C558,'6. Drift'!BJ$18:BJ$101)</f>
        <v>0</v>
      </c>
      <c r="H583" s="344">
        <f>SUMIF('5. Lön'!$B$25:$B$151,$C558,'5. Lön'!BV$25:BV$151)+SUMIF('5. Lön'!$B$25:$B$151,$C558,'5. Lön'!CH$25:CH$151)+SUMIF('6. Drift'!$B$18:$B$101,$C558,'6. Drift'!AY$18:AY$101)+SUMIF('6. Drift'!$B$18:$B$101,$C558,'6. Drift'!BK$18:BK$101)</f>
        <v>0</v>
      </c>
      <c r="I583" s="344">
        <f>SUMIF('5. Lön'!$B$25:$B$151,$C558,'5. Lön'!BW$25:BW$151)+SUMIF('5. Lön'!$B$25:$B$151,$C558,'5. Lön'!CI$25:CI$151)+SUMIF('6. Drift'!$B$18:$B$101,$C558,'6. Drift'!AZ$18:AZ$101)+SUMIF('6. Drift'!$B$18:$B$101,$C558,'6. Drift'!BL$18:BL$101)</f>
        <v>0</v>
      </c>
      <c r="J583" s="344">
        <f>SUMIF('5. Lön'!$B$25:$B$151,$C558,'5. Lön'!BX$25:BX$151)+SUMIF('5. Lön'!$B$25:$B$151,$C558,'5. Lön'!CJ$25:CJ$151)+SUMIF('6. Drift'!$B$18:$B$101,$C558,'6. Drift'!BA$18:BA$101)+SUMIF('6. Drift'!$B$18:$B$101,$C558,'6. Drift'!BM$18:BM$101)</f>
        <v>0</v>
      </c>
      <c r="K583" s="344">
        <f>SUMIF('5. Lön'!$B$25:$B$151,$C558,'5. Lön'!BY$25:BY$151)+SUMIF('5. Lön'!$B$25:$B$151,$C558,'5. Lön'!CK$25:CK$151)+SUMIF('6. Drift'!$B$18:$B$101,$C558,'6. Drift'!BB$18:BB$101)+SUMIF('6. Drift'!$B$18:$B$101,$C558,'6. Drift'!BN$18:BN$101)</f>
        <v>0</v>
      </c>
      <c r="L583" s="344">
        <f>SUMIF('5. Lön'!$B$25:$B$151,$C558,'5. Lön'!BZ$25:BZ$151)+SUMIF('5. Lön'!$B$25:$B$151,$C558,'5. Lön'!CL$25:CL$151)+SUMIF('6. Drift'!$B$18:$B$101,$C558,'6. Drift'!BC$18:BC$101)+SUMIF('6. Drift'!$B$18:$B$101,$C558,'6. Drift'!BO$18:BO$101)</f>
        <v>0</v>
      </c>
      <c r="M583" s="322">
        <f>SUM(C583:L583)</f>
        <v>0</v>
      </c>
    </row>
    <row r="584" spans="2:13" s="3" customFormat="1" ht="12.75" x14ac:dyDescent="0.2">
      <c r="B584" s="323" t="str">
        <f>IF('2. Grunddata'!C$6="KONTRAKT","Total full kostnad","Total förväntad full kostnad")</f>
        <v>Total förväntad full kostnad</v>
      </c>
      <c r="C584" s="171">
        <f>SUM(C579:C583)</f>
        <v>0</v>
      </c>
      <c r="D584" s="171">
        <f t="shared" ref="D584:M584" si="117">SUM(D579:D583)</f>
        <v>0</v>
      </c>
      <c r="E584" s="171">
        <f t="shared" si="117"/>
        <v>0</v>
      </c>
      <c r="F584" s="171">
        <f t="shared" si="117"/>
        <v>0</v>
      </c>
      <c r="G584" s="171">
        <f t="shared" si="117"/>
        <v>0</v>
      </c>
      <c r="H584" s="171">
        <f t="shared" si="117"/>
        <v>0</v>
      </c>
      <c r="I584" s="171">
        <f t="shared" si="117"/>
        <v>0</v>
      </c>
      <c r="J584" s="171">
        <f t="shared" si="117"/>
        <v>0</v>
      </c>
      <c r="K584" s="171">
        <f t="shared" si="117"/>
        <v>0</v>
      </c>
      <c r="L584" s="171">
        <f t="shared" si="117"/>
        <v>0</v>
      </c>
      <c r="M584" s="345">
        <f t="shared" si="117"/>
        <v>0</v>
      </c>
    </row>
    <row r="585" spans="2:13" s="3" customFormat="1" ht="12.75" x14ac:dyDescent="0.2">
      <c r="B585" s="119"/>
      <c r="C585" s="64"/>
      <c r="D585" s="64"/>
      <c r="E585" s="64"/>
      <c r="F585" s="64"/>
      <c r="G585" s="64"/>
      <c r="H585" s="64"/>
      <c r="I585" s="64"/>
      <c r="J585" s="64"/>
      <c r="K585" s="64"/>
      <c r="L585" s="64"/>
      <c r="M585" s="64"/>
    </row>
    <row r="586" spans="2:13" s="3" customFormat="1" ht="12.75" customHeight="1" x14ac:dyDescent="0.2">
      <c r="B586" s="119" t="s">
        <v>42</v>
      </c>
      <c r="C586" s="346" t="str">
        <f t="shared" ref="C586:M586" si="118">IF(C584&gt;0,C576/C584,"")</f>
        <v/>
      </c>
      <c r="D586" s="346" t="str">
        <f t="shared" si="118"/>
        <v/>
      </c>
      <c r="E586" s="346" t="str">
        <f t="shared" si="118"/>
        <v/>
      </c>
      <c r="F586" s="346" t="str">
        <f t="shared" si="118"/>
        <v/>
      </c>
      <c r="G586" s="346" t="str">
        <f t="shared" si="118"/>
        <v/>
      </c>
      <c r="H586" s="346" t="str">
        <f t="shared" si="118"/>
        <v/>
      </c>
      <c r="I586" s="346" t="str">
        <f t="shared" si="118"/>
        <v/>
      </c>
      <c r="J586" s="346" t="str">
        <f t="shared" si="118"/>
        <v/>
      </c>
      <c r="K586" s="346" t="str">
        <f t="shared" si="118"/>
        <v/>
      </c>
      <c r="L586" s="346" t="str">
        <f t="shared" si="118"/>
        <v/>
      </c>
      <c r="M586" s="346" t="str">
        <f t="shared" si="118"/>
        <v/>
      </c>
    </row>
    <row r="587" spans="2:13" ht="12.75" customHeight="1" x14ac:dyDescent="0.2"/>
    <row r="588" spans="2:13" ht="12.75" customHeight="1" x14ac:dyDescent="0.2">
      <c r="D588" s="119" t="s">
        <v>249</v>
      </c>
      <c r="E588" s="187" t="str">
        <f>IF(M576=0,"",M576/(DATEDIF('2. Grunddata'!C$20,'2. Grunddata'!C$21,"d")/365))</f>
        <v/>
      </c>
      <c r="H588" s="119" t="s">
        <v>250</v>
      </c>
      <c r="I588" s="563">
        <f>M576/3</f>
        <v>0</v>
      </c>
      <c r="L588" s="119" t="s">
        <v>248</v>
      </c>
      <c r="M588" s="187">
        <f>M576</f>
        <v>0</v>
      </c>
    </row>
    <row r="589" spans="2:13" ht="12.75" customHeight="1" x14ac:dyDescent="0.2">
      <c r="B589" s="80" t="s">
        <v>209</v>
      </c>
    </row>
    <row r="590" spans="2:13" ht="12.75" customHeight="1" x14ac:dyDescent="0.2">
      <c r="B590" s="551"/>
      <c r="C590" s="552"/>
      <c r="D590" s="552"/>
      <c r="E590" s="552"/>
      <c r="F590" s="552"/>
      <c r="G590" s="552"/>
      <c r="H590" s="552"/>
      <c r="I590" s="552"/>
      <c r="J590" s="552"/>
      <c r="K590" s="552"/>
      <c r="L590" s="553"/>
      <c r="M590" s="387">
        <f>SUM(C590:L590)</f>
        <v>0</v>
      </c>
    </row>
    <row r="591" spans="2:13" ht="12.75" customHeight="1" x14ac:dyDescent="0.2">
      <c r="B591" s="554"/>
      <c r="C591" s="555"/>
      <c r="D591" s="555"/>
      <c r="E591" s="555"/>
      <c r="F591" s="555"/>
      <c r="G591" s="555"/>
      <c r="H591" s="555"/>
      <c r="I591" s="555"/>
      <c r="J591" s="555"/>
      <c r="K591" s="555"/>
      <c r="L591" s="556"/>
      <c r="M591" s="319">
        <f t="shared" ref="M591:M594" si="119">SUM(C591:L591)</f>
        <v>0</v>
      </c>
    </row>
    <row r="592" spans="2:13" ht="12.75" customHeight="1" x14ac:dyDescent="0.2">
      <c r="B592" s="557"/>
      <c r="C592" s="558"/>
      <c r="D592" s="558"/>
      <c r="E592" s="558"/>
      <c r="F592" s="558"/>
      <c r="G592" s="558"/>
      <c r="H592" s="558"/>
      <c r="I592" s="558"/>
      <c r="J592" s="558"/>
      <c r="K592" s="558"/>
      <c r="L592" s="559"/>
      <c r="M592" s="316">
        <f t="shared" si="119"/>
        <v>0</v>
      </c>
    </row>
    <row r="593" spans="2:13" ht="12.75" customHeight="1" x14ac:dyDescent="0.2">
      <c r="B593" s="554"/>
      <c r="C593" s="555"/>
      <c r="D593" s="555"/>
      <c r="E593" s="555"/>
      <c r="F593" s="555"/>
      <c r="G593" s="555"/>
      <c r="H593" s="555"/>
      <c r="I593" s="555"/>
      <c r="J593" s="555"/>
      <c r="K593" s="555"/>
      <c r="L593" s="556"/>
      <c r="M593" s="319">
        <f t="shared" si="119"/>
        <v>0</v>
      </c>
    </row>
    <row r="594" spans="2:13" ht="12.75" customHeight="1" x14ac:dyDescent="0.2">
      <c r="B594" s="197"/>
      <c r="C594" s="558"/>
      <c r="D594" s="558"/>
      <c r="E594" s="558"/>
      <c r="F594" s="558"/>
      <c r="G594" s="558"/>
      <c r="H594" s="558"/>
      <c r="I594" s="558"/>
      <c r="J594" s="558"/>
      <c r="K594" s="558"/>
      <c r="L594" s="559"/>
      <c r="M594" s="316">
        <f t="shared" si="119"/>
        <v>0</v>
      </c>
    </row>
    <row r="595" spans="2:13" ht="12.75" customHeight="1" x14ac:dyDescent="0.2">
      <c r="B595" s="165" t="str">
        <f>IF('2. Grunddata'!C$6="KONTRAKT","Total medfinansiering","Total förväntad medfinansiering")</f>
        <v>Total förväntad medfinansiering</v>
      </c>
      <c r="C595" s="170">
        <f t="shared" ref="C595:M595" si="120">SUM(C590:C594)</f>
        <v>0</v>
      </c>
      <c r="D595" s="170">
        <f t="shared" si="120"/>
        <v>0</v>
      </c>
      <c r="E595" s="170">
        <f t="shared" si="120"/>
        <v>0</v>
      </c>
      <c r="F595" s="170">
        <f t="shared" si="120"/>
        <v>0</v>
      </c>
      <c r="G595" s="170">
        <f t="shared" si="120"/>
        <v>0</v>
      </c>
      <c r="H595" s="170">
        <f t="shared" si="120"/>
        <v>0</v>
      </c>
      <c r="I595" s="170">
        <f t="shared" si="120"/>
        <v>0</v>
      </c>
      <c r="J595" s="170">
        <f t="shared" si="120"/>
        <v>0</v>
      </c>
      <c r="K595" s="170">
        <f t="shared" si="120"/>
        <v>0</v>
      </c>
      <c r="L595" s="170">
        <f t="shared" si="120"/>
        <v>0</v>
      </c>
      <c r="M595" s="345">
        <f t="shared" si="120"/>
        <v>0</v>
      </c>
    </row>
    <row r="596" spans="2:13" ht="12.75" customHeight="1" x14ac:dyDescent="0.2"/>
    <row r="597" spans="2:13" ht="12.75" customHeight="1" x14ac:dyDescent="0.2">
      <c r="B597" s="386" t="s">
        <v>210</v>
      </c>
      <c r="C597" s="64" t="str">
        <f>B25</f>
        <v>Akvatiska resurser</v>
      </c>
    </row>
    <row r="598" spans="2:13" ht="12.75" customHeight="1" x14ac:dyDescent="0.2">
      <c r="B598" s="719"/>
      <c r="C598" s="720"/>
      <c r="D598" s="720"/>
      <c r="E598" s="720"/>
      <c r="F598" s="720"/>
      <c r="G598" s="720"/>
      <c r="H598" s="720"/>
      <c r="I598" s="720"/>
      <c r="J598" s="720"/>
      <c r="K598" s="720"/>
      <c r="L598" s="720"/>
      <c r="M598" s="721"/>
    </row>
    <row r="599" spans="2:13" ht="12.75" customHeight="1" x14ac:dyDescent="0.2">
      <c r="B599" s="722"/>
      <c r="C599" s="735"/>
      <c r="D599" s="735"/>
      <c r="E599" s="735"/>
      <c r="F599" s="735"/>
      <c r="G599" s="735"/>
      <c r="H599" s="735"/>
      <c r="I599" s="735"/>
      <c r="J599" s="735"/>
      <c r="K599" s="735"/>
      <c r="L599" s="735"/>
      <c r="M599" s="724"/>
    </row>
    <row r="600" spans="2:13" ht="12.75" customHeight="1" x14ac:dyDescent="0.2">
      <c r="B600" s="722"/>
      <c r="C600" s="735"/>
      <c r="D600" s="735"/>
      <c r="E600" s="735"/>
      <c r="F600" s="735"/>
      <c r="G600" s="735"/>
      <c r="H600" s="735"/>
      <c r="I600" s="735"/>
      <c r="J600" s="735"/>
      <c r="K600" s="735"/>
      <c r="L600" s="735"/>
      <c r="M600" s="724"/>
    </row>
    <row r="601" spans="2:13" ht="12.75" customHeight="1" x14ac:dyDescent="0.2">
      <c r="B601" s="722"/>
      <c r="C601" s="735"/>
      <c r="D601" s="735"/>
      <c r="E601" s="735"/>
      <c r="F601" s="735"/>
      <c r="G601" s="735"/>
      <c r="H601" s="735"/>
      <c r="I601" s="735"/>
      <c r="J601" s="735"/>
      <c r="K601" s="735"/>
      <c r="L601" s="735"/>
      <c r="M601" s="724"/>
    </row>
    <row r="602" spans="2:13" ht="12.75" customHeight="1" x14ac:dyDescent="0.2">
      <c r="B602" s="725"/>
      <c r="C602" s="726"/>
      <c r="D602" s="726"/>
      <c r="E602" s="726"/>
      <c r="F602" s="726"/>
      <c r="G602" s="726"/>
      <c r="H602" s="726"/>
      <c r="I602" s="726"/>
      <c r="J602" s="726"/>
      <c r="K602" s="726"/>
      <c r="L602" s="726"/>
      <c r="M602" s="727"/>
    </row>
    <row r="603" spans="2:13" ht="12.75" customHeight="1" x14ac:dyDescent="0.2">
      <c r="B603" s="388"/>
      <c r="C603" s="388"/>
      <c r="D603" s="388"/>
      <c r="E603" s="388"/>
      <c r="F603" s="388"/>
      <c r="G603" s="388"/>
      <c r="H603" s="388"/>
      <c r="I603" s="388"/>
      <c r="J603" s="388"/>
      <c r="K603" s="388"/>
      <c r="L603" s="388"/>
      <c r="M603" s="388"/>
    </row>
    <row r="604" spans="2:13" s="3" customFormat="1" ht="12.75" customHeight="1" x14ac:dyDescent="0.2">
      <c r="B604" s="140" t="s">
        <v>165</v>
      </c>
      <c r="C604" s="141" t="str">
        <f>'2. Grunddata'!C$7</f>
        <v>Hitta den oförklariga faktorn i matrix</v>
      </c>
      <c r="D604" s="64"/>
      <c r="E604" s="64"/>
      <c r="F604" s="64"/>
      <c r="G604" s="64"/>
      <c r="H604" s="64"/>
      <c r="I604" s="64"/>
      <c r="J604" s="64"/>
      <c r="K604" s="64"/>
      <c r="L604" s="64"/>
      <c r="M604" s="64"/>
    </row>
    <row r="605" spans="2:13" s="3" customFormat="1" ht="12.75" x14ac:dyDescent="0.2">
      <c r="B605" s="140" t="s">
        <v>122</v>
      </c>
      <c r="C605" s="141" t="str">
        <f>IF('2. Grunddata'!$C$6="ANSÖKAN","ANSÖKAN",(IF('2. Grunddata'!$C$6="KONTRAKT","KONTRAKT","")))</f>
        <v>ANSÖKAN</v>
      </c>
      <c r="D605" s="64"/>
      <c r="E605" s="64"/>
      <c r="F605" s="64"/>
      <c r="G605" s="64"/>
      <c r="H605" s="64"/>
      <c r="I605" s="64"/>
      <c r="J605" s="64"/>
      <c r="K605" s="64"/>
      <c r="L605" s="64"/>
      <c r="M605" s="64"/>
    </row>
    <row r="606" spans="2:13" s="3" customFormat="1" ht="12.75" x14ac:dyDescent="0.2">
      <c r="B606" s="62" t="s">
        <v>254</v>
      </c>
      <c r="C606" s="141" t="str">
        <f>'2. Grunddata'!C$8</f>
        <v>Stina</v>
      </c>
      <c r="D606" s="64"/>
      <c r="E606" s="64"/>
      <c r="F606" s="64"/>
      <c r="I606" s="120"/>
      <c r="J606" s="120"/>
      <c r="K606" s="120"/>
      <c r="L606" s="120"/>
      <c r="M606" s="120"/>
    </row>
    <row r="607" spans="2:13" s="3" customFormat="1" ht="12.75" x14ac:dyDescent="0.2">
      <c r="B607" s="140" t="s">
        <v>156</v>
      </c>
      <c r="C607" s="64" t="str">
        <f>'2. Grunddata'!C$17</f>
        <v>SEK</v>
      </c>
      <c r="D607" s="64"/>
      <c r="E607" s="64"/>
      <c r="F607" s="64"/>
      <c r="I607" s="120"/>
      <c r="J607" s="120"/>
      <c r="K607" s="120"/>
      <c r="L607" s="120"/>
      <c r="M607" s="120"/>
    </row>
    <row r="608" spans="2:13" s="3" customFormat="1" ht="12.75" x14ac:dyDescent="0.2">
      <c r="B608" s="140"/>
      <c r="C608" s="143" t="s">
        <v>137</v>
      </c>
      <c r="D608" s="64"/>
      <c r="E608" s="64"/>
      <c r="F608" s="64"/>
      <c r="I608" s="120"/>
      <c r="J608" s="120"/>
      <c r="K608" s="120"/>
      <c r="L608" s="499" t="s">
        <v>315</v>
      </c>
      <c r="M608" s="120"/>
    </row>
    <row r="609" spans="2:15" ht="12.75" customHeight="1" x14ac:dyDescent="0.2">
      <c r="L609" s="349" t="s">
        <v>316</v>
      </c>
    </row>
    <row r="610" spans="2:15" s="3" customFormat="1" ht="15" x14ac:dyDescent="0.25">
      <c r="B610" s="369" t="s">
        <v>38</v>
      </c>
      <c r="C610" s="369" t="str">
        <f>B26</f>
        <v>Artdatabanken</v>
      </c>
      <c r="E610" s="64"/>
      <c r="G610" s="64"/>
      <c r="H610" s="64"/>
      <c r="I610" s="64"/>
      <c r="J610" s="64"/>
      <c r="K610" s="64"/>
      <c r="L610" s="625">
        <f>SUMIF('5. Lön'!$B$25:$B$151,$C610,'5. Lön'!AE$25:AE$151)</f>
        <v>0</v>
      </c>
      <c r="M610" s="383" t="s">
        <v>208</v>
      </c>
    </row>
    <row r="611" spans="2:15" s="3" customFormat="1" ht="6" customHeight="1" x14ac:dyDescent="0.2">
      <c r="B611" s="85"/>
      <c r="C611" s="64"/>
      <c r="D611" s="64"/>
      <c r="E611" s="64"/>
      <c r="F611" s="64"/>
      <c r="G611" s="64"/>
      <c r="H611" s="64"/>
      <c r="I611" s="64"/>
      <c r="J611" s="64"/>
      <c r="K611" s="64"/>
      <c r="L611" s="64"/>
      <c r="M611" s="64"/>
    </row>
    <row r="612" spans="2:15" s="3" customFormat="1" ht="12.75" x14ac:dyDescent="0.2">
      <c r="B612" s="309" t="str">
        <f>IF('2. Grunddata'!C$6="KONTRAKT","Kostnader täckta av finansiär","Kostnader förväntade att täckas av finansiär")</f>
        <v>Kostnader förväntade att täckas av finansiär</v>
      </c>
      <c r="C612" s="310">
        <f>'5. Lön'!G$23</f>
        <v>2022</v>
      </c>
      <c r="D612" s="310">
        <f>'5. Lön'!H$23</f>
        <v>2023</v>
      </c>
      <c r="E612" s="310">
        <f>'5. Lön'!I$23</f>
        <v>2024</v>
      </c>
      <c r="F612" s="310" t="str">
        <f>'5. Lön'!J$23</f>
        <v/>
      </c>
      <c r="G612" s="310" t="str">
        <f>'5. Lön'!K$23</f>
        <v/>
      </c>
      <c r="H612" s="310" t="str">
        <f>'5. Lön'!L$23</f>
        <v/>
      </c>
      <c r="I612" s="310" t="str">
        <f>'5. Lön'!M$23</f>
        <v/>
      </c>
      <c r="J612" s="310" t="str">
        <f>'5. Lön'!N$23</f>
        <v/>
      </c>
      <c r="K612" s="310" t="str">
        <f>'5. Lön'!O$23</f>
        <v/>
      </c>
      <c r="L612" s="310" t="str">
        <f>'5. Lön'!P$23</f>
        <v/>
      </c>
      <c r="M612" s="311" t="s">
        <v>2</v>
      </c>
    </row>
    <row r="613" spans="2:15" s="3" customFormat="1" ht="12.75" customHeight="1" x14ac:dyDescent="0.2">
      <c r="B613" s="312" t="s">
        <v>203</v>
      </c>
      <c r="C613" s="313">
        <f>IF('2. Grunddata'!$C$16&gt;0,SUMIF('5. Lön'!$B$25:$B$151,$C610,'5. Lön'!DM$25:DM$151),SUMIF('5. Lön'!$B$25:$B$151,$C610,'5. Lön'!AS$25:AS$151))</f>
        <v>0</v>
      </c>
      <c r="D613" s="313">
        <f>IF('2. Grunddata'!$C$16&gt;0,SUMIF('5. Lön'!$B$25:$B$151,$C610,'5. Lön'!DN$25:DN$151),SUMIF('5. Lön'!$B$25:$B$151,$C610,'5. Lön'!AT$25:AT$151))</f>
        <v>0</v>
      </c>
      <c r="E613" s="313">
        <f>IF('2. Grunddata'!$C$16&gt;0,SUMIF('5. Lön'!$B$25:$B$151,$C610,'5. Lön'!DO$25:DO$151),SUMIF('5. Lön'!$B$25:$B$151,$C610,'5. Lön'!AU$25:AU$151))</f>
        <v>0</v>
      </c>
      <c r="F613" s="313">
        <f>IF('2. Grunddata'!$C$16&gt;0,SUMIF('5. Lön'!$B$25:$B$151,$C610,'5. Lön'!DP$25:DP$151),SUMIF('5. Lön'!$B$25:$B$151,$C610,'5. Lön'!AV$25:AV$151))</f>
        <v>0</v>
      </c>
      <c r="G613" s="313">
        <f>IF('2. Grunddata'!$C$16&gt;0,SUMIF('5. Lön'!$B$25:$B$151,$C610,'5. Lön'!DQ$25:DQ$151),SUMIF('5. Lön'!$B$25:$B$151,$C610,'5. Lön'!AW$25:AW$151))</f>
        <v>0</v>
      </c>
      <c r="H613" s="313">
        <f>IF('2. Grunddata'!$C$16&gt;0,SUMIF('5. Lön'!$B$25:$B$151,$C610,'5. Lön'!DR$25:DR$151),SUMIF('5. Lön'!$B$25:$B$151,$C610,'5. Lön'!AX$25:AX$151))</f>
        <v>0</v>
      </c>
      <c r="I613" s="313">
        <f>IF('2. Grunddata'!$C$16&gt;0,SUMIF('5. Lön'!$B$25:$B$151,$C610,'5. Lön'!DS$25:DS$151),SUMIF('5. Lön'!$B$25:$B$151,$C610,'5. Lön'!AY$25:AY$151))</f>
        <v>0</v>
      </c>
      <c r="J613" s="313">
        <f>IF('2. Grunddata'!$C$16&gt;0,SUMIF('5. Lön'!$B$25:$B$151,$C610,'5. Lön'!DT$25:DT$151),SUMIF('5. Lön'!$B$25:$B$151,$C610,'5. Lön'!AZ$25:AZ$151))</f>
        <v>0</v>
      </c>
      <c r="K613" s="313">
        <f>IF('2. Grunddata'!$C$16&gt;0,SUMIF('5. Lön'!$B$25:$B$151,$C610,'5. Lön'!DU$25:DU$151),SUMIF('5. Lön'!$B$25:$B$151,$C610,'5. Lön'!BA$25:BA$151))</f>
        <v>0</v>
      </c>
      <c r="L613" s="313">
        <f>IF('2. Grunddata'!$C$16&gt;0,SUMIF('5. Lön'!$B$25:$B$151,$C610,'5. Lön'!DV$25:DV$151),SUMIF('5. Lön'!$B$25:$B$151,$C610,'5. Lön'!BB$25:BB$151))</f>
        <v>0</v>
      </c>
      <c r="M613" s="314">
        <f t="shared" ref="M613:M618" si="121">SUM(C613:L613)</f>
        <v>0</v>
      </c>
      <c r="O613" s="4"/>
    </row>
    <row r="614" spans="2:15" s="3" customFormat="1" ht="12.75" customHeight="1" x14ac:dyDescent="0.2">
      <c r="B614" s="158" t="s">
        <v>202</v>
      </c>
      <c r="C614" s="315">
        <f>SUMIF('6. Drift'!$B$18:$B$101,$C610,'6. Drift'!V$18:V$101)</f>
        <v>0</v>
      </c>
      <c r="D614" s="315">
        <f>SUMIF('6. Drift'!$B$18:$B$101,$C610,'6. Drift'!W$18:W$101)</f>
        <v>0</v>
      </c>
      <c r="E614" s="315">
        <f>SUMIF('6. Drift'!$B$18:$B$101,$C610,'6. Drift'!X$18:X$101)</f>
        <v>0</v>
      </c>
      <c r="F614" s="315">
        <f>SUMIF('6. Drift'!$B$18:$B$101,$C610,'6. Drift'!Y$18:Y$101)</f>
        <v>0</v>
      </c>
      <c r="G614" s="315">
        <f>SUMIF('6. Drift'!$B$18:$B$101,$C610,'6. Drift'!Z$18:Z$101)</f>
        <v>0</v>
      </c>
      <c r="H614" s="315">
        <f>SUMIF('6. Drift'!$B$18:$B$101,$C610,'6. Drift'!AA$18:AA$101)</f>
        <v>0</v>
      </c>
      <c r="I614" s="315">
        <f>SUMIF('6. Drift'!$B$18:$B$101,$C610,'6. Drift'!AB$18:AB$101)</f>
        <v>0</v>
      </c>
      <c r="J614" s="315">
        <f>SUMIF('6. Drift'!$B$18:$B$101,$C610,'6. Drift'!AC$18:AC$101)</f>
        <v>0</v>
      </c>
      <c r="K614" s="315">
        <f>SUMIF('6. Drift'!$B$18:$B$101,$C610,'6. Drift'!AD$18:AD$101)</f>
        <v>0</v>
      </c>
      <c r="L614" s="315">
        <f>SUMIF('6. Drift'!$B$18:$B$101,$C610,'6. Drift'!AE$18:AE$101)</f>
        <v>0</v>
      </c>
      <c r="M614" s="316">
        <f t="shared" si="121"/>
        <v>0</v>
      </c>
    </row>
    <row r="615" spans="2:15" s="3" customFormat="1" ht="12.75" x14ac:dyDescent="0.2">
      <c r="B615" s="317" t="s">
        <v>30</v>
      </c>
      <c r="C615" s="318">
        <f>SUMIF('7. Utrustning'!$B$17:$B$49,$C610,'7. Utrustning'!W$17:W$49)</f>
        <v>0</v>
      </c>
      <c r="D615" s="318">
        <f>SUMIF('7. Utrustning'!$B$17:$B$49,$C610,'7. Utrustning'!X$17:X$49)</f>
        <v>0</v>
      </c>
      <c r="E615" s="318">
        <f>SUMIF('7. Utrustning'!$B$17:$B$49,$C610,'7. Utrustning'!Y$17:Y$49)</f>
        <v>0</v>
      </c>
      <c r="F615" s="318">
        <f>SUMIF('7. Utrustning'!$B$17:$B$49,$C610,'7. Utrustning'!Z$17:Z$49)</f>
        <v>0</v>
      </c>
      <c r="G615" s="318">
        <f>SUMIF('7. Utrustning'!$B$17:$B$49,$C610,'7. Utrustning'!AA$17:AA$49)</f>
        <v>0</v>
      </c>
      <c r="H615" s="318">
        <f>SUMIF('7. Utrustning'!$B$17:$B$49,$C610,'7. Utrustning'!AB$17:AB$49)</f>
        <v>0</v>
      </c>
      <c r="I615" s="318">
        <f>SUMIF('7. Utrustning'!$B$17:$B$49,$C610,'7. Utrustning'!AC$17:AC$49)</f>
        <v>0</v>
      </c>
      <c r="J615" s="318">
        <f>SUMIF('7. Utrustning'!$B$17:$B$49,$C610,'7. Utrustning'!AD$17:AD$49)</f>
        <v>0</v>
      </c>
      <c r="K615" s="318">
        <f>SUMIF('7. Utrustning'!$B$17:$B$49,$C610,'7. Utrustning'!AE$17:AE$49)</f>
        <v>0</v>
      </c>
      <c r="L615" s="318">
        <f>SUMIF('7. Utrustning'!$B$17:$B$49,$C610,'7. Utrustning'!AF$17:AF$49)</f>
        <v>0</v>
      </c>
      <c r="M615" s="319">
        <f t="shared" si="121"/>
        <v>0</v>
      </c>
    </row>
    <row r="616" spans="2:15" s="3" customFormat="1" ht="12.75" x14ac:dyDescent="0.2">
      <c r="B616" s="320" t="str">
        <f>IF('2. Grunddata'!C$13="NEJ","Lokal accepterad som direkt kostnad av finansiär","Lokal")</f>
        <v>Lokal accepterad som direkt kostnad av finansiär</v>
      </c>
      <c r="C616" s="315">
        <f>IF('2. Grunddata'!$C$13="NEJ",SUMIF('8. Lokal'!$B$18:$B$50,$C610,'8. Lokal'!T$18:T$50),SUMIF('5. Lön'!$B$25:$B$151,$C610,'5. Lön'!CO$25:CO$151)+SUMIF('6. Drift'!$B$18:$B$101,$C610,'6. Drift'!BR$18:BR$101)+SUMIF('8. Lokal'!$B$18:$B$50,$C610,'8. Lokal'!T$18:T$50))</f>
        <v>0</v>
      </c>
      <c r="D616" s="315">
        <f>IF('2. Grunddata'!$C$13="NEJ",SUMIF('8. Lokal'!$B$18:$B$50,$C610,'8. Lokal'!U$18:U$50),SUMIF('5. Lön'!$B$25:$B$151,$C610,'5. Lön'!CP$25:CP$151)+SUMIF('6. Drift'!$B$18:$B$101,$C610,'6. Drift'!BS$18:BS$101)+SUMIF('8. Lokal'!$B$18:$B$50,$C610,'8. Lokal'!U$18:U$50))</f>
        <v>0</v>
      </c>
      <c r="E616" s="315">
        <f>IF('2. Grunddata'!$C$13="NEJ",SUMIF('8. Lokal'!$B$18:$B$50,$C610,'8. Lokal'!V$18:V$50),SUMIF('5. Lön'!$B$25:$B$151,$C610,'5. Lön'!CQ$25:CQ$151)+SUMIF('6. Drift'!$B$18:$B$101,$C610,'6. Drift'!BT$18:BT$101)+SUMIF('8. Lokal'!$B$18:$B$50,$C610,'8. Lokal'!V$18:V$50))</f>
        <v>0</v>
      </c>
      <c r="F616" s="315">
        <f>IF('2. Grunddata'!$C$13="NEJ",SUMIF('8. Lokal'!$B$18:$B$50,$C610,'8. Lokal'!W$18:W$50),SUMIF('5. Lön'!$B$25:$B$151,$C610,'5. Lön'!CR$25:CR$151)+SUMIF('6. Drift'!$B$18:$B$101,$C610,'6. Drift'!BU$18:BU$101)+SUMIF('8. Lokal'!$B$18:$B$50,$C610,'8. Lokal'!W$18:W$50))</f>
        <v>0</v>
      </c>
      <c r="G616" s="315">
        <f>IF('2. Grunddata'!$C$13="NEJ",SUMIF('8. Lokal'!$B$18:$B$50,$C610,'8. Lokal'!X$18:X$50),SUMIF('5. Lön'!$B$25:$B$151,$C610,'5. Lön'!CS$25:CS$151)+SUMIF('6. Drift'!$B$18:$B$101,$C610,'6. Drift'!BV$18:BV$101)+SUMIF('8. Lokal'!$B$18:$B$50,$C610,'8. Lokal'!X$18:X$50))</f>
        <v>0</v>
      </c>
      <c r="H616" s="315">
        <f>IF('2. Grunddata'!$C$13="NEJ",SUMIF('8. Lokal'!$B$18:$B$50,$C610,'8. Lokal'!Y$18:Y$50),SUMIF('5. Lön'!$B$25:$B$151,$C610,'5. Lön'!CT$25:CT$151)+SUMIF('6. Drift'!$B$18:$B$101,$C610,'6. Drift'!BW$18:BW$101)+SUMIF('8. Lokal'!$B$18:$B$50,$C610,'8. Lokal'!Y$18:Y$50))</f>
        <v>0</v>
      </c>
      <c r="I616" s="315">
        <f>IF('2. Grunddata'!$C$13="NEJ",SUMIF('8. Lokal'!$B$18:$B$50,$C610,'8. Lokal'!Z$18:Z$50),SUMIF('5. Lön'!$B$25:$B$151,$C610,'5. Lön'!CU$25:CU$151)+SUMIF('6. Drift'!$B$18:$B$101,$C610,'6. Drift'!BX$18:BX$101)+SUMIF('8. Lokal'!$B$18:$B$50,$C610,'8. Lokal'!Z$18:Z$50))</f>
        <v>0</v>
      </c>
      <c r="J616" s="315">
        <f>IF('2. Grunddata'!$C$13="NEJ",SUMIF('8. Lokal'!$B$18:$B$50,$C610,'8. Lokal'!AA$18:AA$50),SUMIF('5. Lön'!$B$25:$B$151,$C610,'5. Lön'!CV$25:CV$151)+SUMIF('6. Drift'!$B$18:$B$101,$C610,'6. Drift'!BY$18:BY$101)+SUMIF('8. Lokal'!$B$18:$B$50,$C610,'8. Lokal'!AA$18:AA$50))</f>
        <v>0</v>
      </c>
      <c r="K616" s="315">
        <f>IF('2. Grunddata'!$C$13="NEJ",SUMIF('8. Lokal'!$B$18:$B$50,$C610,'8. Lokal'!AB$18:AB$50),SUMIF('5. Lön'!$B$25:$B$151,$C610,'5. Lön'!CW$25:CW$151)+SUMIF('6. Drift'!$B$18:$B$101,$C610,'6. Drift'!BZ$18:BZ$101)+SUMIF('8. Lokal'!$B$18:$B$50,$C610,'8. Lokal'!AB$18:AB$50))</f>
        <v>0</v>
      </c>
      <c r="L616" s="315">
        <f>IF('2. Grunddata'!$C$13="NEJ",SUMIF('8. Lokal'!$B$18:$B$50,$C610,'8. Lokal'!AC$18:AC$50),SUMIF('5. Lön'!$B$25:$B$151,$C610,'5. Lön'!CX$25:CX$151)+SUMIF('6. Drift'!$B$18:$B$101,$C610,'6. Drift'!CA$18:CA$101)+SUMIF('8. Lokal'!$B$18:$B$50,$C610,'8. Lokal'!AC$18:AC$50))</f>
        <v>0</v>
      </c>
      <c r="M616" s="316">
        <f t="shared" si="121"/>
        <v>0</v>
      </c>
    </row>
    <row r="617" spans="2:15" s="3" customFormat="1" ht="12.75" x14ac:dyDescent="0.2">
      <c r="B617" s="321" t="str">
        <f>IF('2. Grunddata'!C$13="NEJ","Indirekt och lokalpåslag accepterade som OH av finansiär","Indirekta")</f>
        <v>Indirekt och lokalpåslag accepterade som OH av finansiär</v>
      </c>
      <c r="C617" s="293">
        <f>IF('2. Grunddata'!$C$13="NEJ",SUMIF('5. Lön'!$B$25:$B$151,$C610,'5. Lön'!DY$25:DY$151)+SUMIF('6. Drift'!$B$18:$B$101,$C610,'6. Drift'!CP$18:CP$101)+SUMIF('7. Utrustning'!$B$17:$B$49,$C610,'7. Utrustning'!AU$17:AU$49)+SUMIF('8. Lokal'!$B$18:$B$50,$C610,'8. Lokal'!AR$18:AR$50),SUMIF('5. Lön'!$B$25:$B$151,$C610,'5. Lön'!BQ$25:BQ$151)+SUMIF('6. Drift'!$B$18:$B$101,$C610,'6. Drift'!AT$18:AT$101))</f>
        <v>0</v>
      </c>
      <c r="D617" s="293">
        <f>IF('2. Grunddata'!$C$13="NEJ",SUMIF('5. Lön'!$B$25:$B$151,$C610,'5. Lön'!DZ$25:DZ$151)+SUMIF('6. Drift'!$B$18:$B$101,$C610,'6. Drift'!CQ$18:CQ$101)+SUMIF('7. Utrustning'!$B$17:$B$49,$C610,'7. Utrustning'!AV$17:AV$49)+SUMIF('8. Lokal'!$B$18:$B$50,$C610,'8. Lokal'!AS$18:AS$50),SUMIF('5. Lön'!$B$25:$B$151,$C610,'5. Lön'!BR$25:BR$151)+SUMIF('6. Drift'!$B$18:$B$101,$C610,'6. Drift'!AU$18:AU$101))</f>
        <v>0</v>
      </c>
      <c r="E617" s="293">
        <f>IF('2. Grunddata'!$C$13="NEJ",SUMIF('5. Lön'!$B$25:$B$151,$C610,'5. Lön'!EA$25:EA$151)+SUMIF('6. Drift'!$B$18:$B$101,$C610,'6. Drift'!CR$18:CR$101)+SUMIF('7. Utrustning'!$B$17:$B$49,$C610,'7. Utrustning'!AW$17:AW$49)+SUMIF('8. Lokal'!$B$18:$B$50,$C610,'8. Lokal'!AT$18:AT$50),SUMIF('5. Lön'!$B$25:$B$151,$C610,'5. Lön'!BS$25:BS$151)+SUMIF('6. Drift'!$B$18:$B$101,$C610,'6. Drift'!AV$18:AV$101))</f>
        <v>0</v>
      </c>
      <c r="F617" s="293">
        <f>IF('2. Grunddata'!$C$13="NEJ",SUMIF('5. Lön'!$B$25:$B$151,$C610,'5. Lön'!EB$25:EB$151)+SUMIF('6. Drift'!$B$18:$B$101,$C610,'6. Drift'!CS$18:CS$101)+SUMIF('7. Utrustning'!$B$17:$B$49,$C610,'7. Utrustning'!AX$17:AX$49)+SUMIF('8. Lokal'!$B$18:$B$50,$C610,'8. Lokal'!AU$18:AU$50),SUMIF('5. Lön'!$B$25:$B$151,$C610,'5. Lön'!BT$25:BT$151)+SUMIF('6. Drift'!$B$18:$B$101,$C610,'6. Drift'!AW$18:AW$101))</f>
        <v>0</v>
      </c>
      <c r="G617" s="293">
        <f>IF('2. Grunddata'!$C$13="NEJ",SUMIF('5. Lön'!$B$25:$B$151,$C610,'5. Lön'!EC$25:EC$151)+SUMIF('6. Drift'!$B$18:$B$101,$C610,'6. Drift'!CT$18:CT$101)+SUMIF('7. Utrustning'!$B$17:$B$49,$C610,'7. Utrustning'!AY$17:AY$49)+SUMIF('8. Lokal'!$B$18:$B$50,$C610,'8. Lokal'!AV$18:AV$50),SUMIF('5. Lön'!$B$25:$B$151,$C610,'5. Lön'!BU$25:BU$151)+SUMIF('6. Drift'!$B$18:$B$101,$C610,'6. Drift'!AX$18:AX$101))</f>
        <v>0</v>
      </c>
      <c r="H617" s="293">
        <f>IF('2. Grunddata'!$C$13="NEJ",SUMIF('5. Lön'!$B$25:$B$151,$C610,'5. Lön'!ED$25:ED$151)+SUMIF('6. Drift'!$B$18:$B$101,$C610,'6. Drift'!CU$18:CU$101)+SUMIF('7. Utrustning'!$B$17:$B$49,$C610,'7. Utrustning'!AZ$17:AZ$49)+SUMIF('8. Lokal'!$B$18:$B$50,$C610,'8. Lokal'!AW$18:AW$50),SUMIF('5. Lön'!$B$25:$B$151,$C610,'5. Lön'!BV$25:BV$151)+SUMIF('6. Drift'!$B$18:$B$101,$C610,'6. Drift'!AY$18:AY$101))</f>
        <v>0</v>
      </c>
      <c r="I617" s="293">
        <f>IF('2. Grunddata'!$C$13="NEJ",SUMIF('5. Lön'!$B$25:$B$151,$C610,'5. Lön'!EE$25:EE$151)+SUMIF('6. Drift'!$B$18:$B$101,$C610,'6. Drift'!CV$18:CV$101)+SUMIF('7. Utrustning'!$B$17:$B$49,$C610,'7. Utrustning'!BA$17:BA$49)+SUMIF('8. Lokal'!$B$18:$B$50,$C610,'8. Lokal'!AX$18:AX$50),SUMIF('5. Lön'!$B$25:$B$151,$C610,'5. Lön'!BW$25:BW$151)+SUMIF('6. Drift'!$B$18:$B$101,$C610,'6. Drift'!AZ$18:AZ$101))</f>
        <v>0</v>
      </c>
      <c r="J617" s="293">
        <f>IF('2. Grunddata'!$C$13="NEJ",SUMIF('5. Lön'!$B$25:$B$151,$C610,'5. Lön'!EF$25:EF$151)+SUMIF('6. Drift'!$B$18:$B$101,$C610,'6. Drift'!CW$18:CW$101)+SUMIF('7. Utrustning'!$B$17:$B$49,$C610,'7. Utrustning'!BB$17:BB$49)+SUMIF('8. Lokal'!$B$18:$B$50,$C610,'8. Lokal'!AY$18:AY$50),SUMIF('5. Lön'!$B$25:$B$151,$C610,'5. Lön'!BX$25:BX$151)+SUMIF('6. Drift'!$B$18:$B$101,$C610,'6. Drift'!BA$18:BA$101))</f>
        <v>0</v>
      </c>
      <c r="K617" s="293">
        <f>IF('2. Grunddata'!$C$13="NEJ",SUMIF('5. Lön'!$B$25:$B$151,$C610,'5. Lön'!EG$25:EG$151)+SUMIF('6. Drift'!$B$18:$B$101,$C610,'6. Drift'!CX$18:CX$101)+SUMIF('7. Utrustning'!$B$17:$B$49,$C610,'7. Utrustning'!BC$17:BC$49)+SUMIF('8. Lokal'!$B$18:$B$50,$C610,'8. Lokal'!AZ$18:AZ$50),SUMIF('5. Lön'!$B$25:$B$151,$C610,'5. Lön'!BY$25:BY$151)+SUMIF('6. Drift'!$B$18:$B$101,$C610,'6. Drift'!BB$18:BB$101))</f>
        <v>0</v>
      </c>
      <c r="L617" s="293">
        <f>IF('2. Grunddata'!$C$13="NEJ",SUMIF('5. Lön'!$B$25:$B$151,$C610,'5. Lön'!EH$25:EH$151)+SUMIF('6. Drift'!$B$18:$B$101,$C610,'6. Drift'!CY$18:CY$101)+SUMIF('7. Utrustning'!$B$17:$B$49,$C610,'7. Utrustning'!BD$17:BD$49)+SUMIF('8. Lokal'!$B$18:$B$50,$C610,'8. Lokal'!BA$18:BA$50),SUMIF('5. Lön'!$B$25:$B$151,$C610,'5. Lön'!BZ$25:BZ$151)+SUMIF('6. Drift'!$B$18:$B$101,$C610,'6. Drift'!BC$18:BC$101))</f>
        <v>0</v>
      </c>
      <c r="M617" s="322">
        <f t="shared" si="121"/>
        <v>0</v>
      </c>
    </row>
    <row r="618" spans="2:15" s="3" customFormat="1" ht="12.75" x14ac:dyDescent="0.2">
      <c r="B618" s="323" t="str">
        <f>IF('2. Grunddata'!C$6="KONTRAKT","Total kostnad i kontrakt med finansiär ","Total kostnad i ansökan till finansiär ")</f>
        <v xml:space="preserve">Total kostnad i ansökan till finansiär </v>
      </c>
      <c r="C618" s="237">
        <f>SUM(C613:C617)</f>
        <v>0</v>
      </c>
      <c r="D618" s="237">
        <f t="shared" ref="D618:L618" si="122">SUM(D613:D617)</f>
        <v>0</v>
      </c>
      <c r="E618" s="237">
        <f t="shared" si="122"/>
        <v>0</v>
      </c>
      <c r="F618" s="237">
        <f t="shared" si="122"/>
        <v>0</v>
      </c>
      <c r="G618" s="237">
        <f t="shared" si="122"/>
        <v>0</v>
      </c>
      <c r="H618" s="237">
        <f t="shared" si="122"/>
        <v>0</v>
      </c>
      <c r="I618" s="237">
        <f t="shared" si="122"/>
        <v>0</v>
      </c>
      <c r="J618" s="237">
        <f t="shared" si="122"/>
        <v>0</v>
      </c>
      <c r="K618" s="237">
        <f t="shared" si="122"/>
        <v>0</v>
      </c>
      <c r="L618" s="237">
        <f t="shared" si="122"/>
        <v>0</v>
      </c>
      <c r="M618" s="324">
        <f t="shared" si="121"/>
        <v>0</v>
      </c>
    </row>
    <row r="619" spans="2:15" s="3" customFormat="1" ht="6" customHeight="1" x14ac:dyDescent="0.2">
      <c r="B619" s="325"/>
      <c r="C619" s="326"/>
      <c r="D619" s="326"/>
      <c r="E619" s="326"/>
      <c r="F619" s="326"/>
      <c r="G619" s="326"/>
      <c r="H619" s="326"/>
      <c r="I619" s="326"/>
      <c r="J619" s="326"/>
      <c r="K619" s="326"/>
      <c r="L619" s="326"/>
      <c r="M619" s="327"/>
    </row>
    <row r="620" spans="2:15" s="3" customFormat="1" ht="12.75" x14ac:dyDescent="0.2">
      <c r="B620" s="328" t="str">
        <f>IF('2. Grunddata'!C$6="KONTRAKT","Kostnader att medfinansiera","Kostnader förväntade att medfinansiera")</f>
        <v>Kostnader förväntade att medfinansiera</v>
      </c>
      <c r="C620" s="168"/>
      <c r="D620" s="168"/>
      <c r="E620" s="168"/>
      <c r="F620" s="168"/>
      <c r="G620" s="168"/>
      <c r="H620" s="168"/>
      <c r="I620" s="168"/>
      <c r="J620" s="168"/>
      <c r="K620" s="168"/>
      <c r="L620" s="168"/>
      <c r="M620" s="329"/>
    </row>
    <row r="621" spans="2:15" s="3" customFormat="1" ht="12.75" x14ac:dyDescent="0.2">
      <c r="B621" s="371" t="str">
        <f>IF('2. Grunddata'!C$13="NEJ","Indirekt och lokalpåslag inte accepterade som OH av finansiär","")</f>
        <v>Indirekt och lokalpåslag inte accepterade som OH av finansiär</v>
      </c>
      <c r="C621" s="330">
        <f>IF('2. Grunddata'!$C$13="NEJ",(SUMIF('5. Lön'!$B$25:$B$151,$C610,'5. Lön'!BQ$25:BQ$151)+SUMIF('5. Lön'!$B$25:$B$151,$C610,'5. Lön'!CO$25:CO$151)+SUMIF('6. Drift'!$B$18:$B$101,$C610,'6. Drift'!AT$18:AT$101)+SUMIF('6. Drift'!$B$18:$B$101,$C610,'6. Drift'!BR$18:BR$101))-(SUMIF('5. Lön'!$B$25:$B$151,$C610,'5. Lön'!DY$25:DY$151)+SUMIF('6. Drift'!$B$18:$B$101,$C610,'6. Drift'!CP$18:CP$101)+SUMIF('7. Utrustning'!$B$17:$B$49,$C610,'7. Utrustning'!AU$17:AU$49)+SUMIF('8. Lokal'!$B$18:$B$50,$C610,'8. Lokal'!AR$18:AR$50)),0)</f>
        <v>0</v>
      </c>
      <c r="D621" s="330">
        <f>IF('2. Grunddata'!$C$13="NEJ",(SUMIF('5. Lön'!$B$25:$B$151,$C610,'5. Lön'!BR$25:BR$151)+SUMIF('5. Lön'!$B$25:$B$151,$C610,'5. Lön'!CP$25:CP$151)+SUMIF('6. Drift'!$B$18:$B$101,$C610,'6. Drift'!AU$18:AU$101)+SUMIF('6. Drift'!$B$18:$B$101,$C610,'6. Drift'!BS$18:BS$101))-(SUMIF('5. Lön'!$B$25:$B$151,$C610,'5. Lön'!DZ$25:DZ$151)+SUMIF('6. Drift'!$B$18:$B$101,$C610,'6. Drift'!CQ$18:CQ$101)+SUMIF('7. Utrustning'!$B$17:$B$49,$C610,'7. Utrustning'!AV$17:AV$49)+SUMIF('8. Lokal'!$B$18:$B$50,$C610,'8. Lokal'!AS$18:AS$50)),0)</f>
        <v>0</v>
      </c>
      <c r="E621" s="330">
        <f>IF('2. Grunddata'!$C$13="NEJ",(SUMIF('5. Lön'!$B$25:$B$151,$C610,'5. Lön'!BS$25:BS$151)+SUMIF('5. Lön'!$B$25:$B$151,$C610,'5. Lön'!CQ$25:CQ$151)+SUMIF('6. Drift'!$B$18:$B$101,$C610,'6. Drift'!AV$18:AV$101)+SUMIF('6. Drift'!$B$18:$B$101,$C610,'6. Drift'!BT$18:BT$101))-(SUMIF('5. Lön'!$B$25:$B$151,$C610,'5. Lön'!EA$25:EA$151)+SUMIF('6. Drift'!$B$18:$B$101,$C610,'6. Drift'!CR$18:CR$101)+SUMIF('7. Utrustning'!$B$17:$B$49,$C610,'7. Utrustning'!AW$17:AW$49)+SUMIF('8. Lokal'!$B$18:$B$50,$C610,'8. Lokal'!AT$18:AT$50)),0)</f>
        <v>0</v>
      </c>
      <c r="F621" s="330">
        <f>IF('2. Grunddata'!$C$13="NEJ",(SUMIF('5. Lön'!$B$25:$B$151,$C610,'5. Lön'!BT$25:BT$151)+SUMIF('5. Lön'!$B$25:$B$151,$C610,'5. Lön'!CR$25:CR$151)+SUMIF('6. Drift'!$B$18:$B$101,$C610,'6. Drift'!AW$18:AW$101)+SUMIF('6. Drift'!$B$18:$B$101,$C610,'6. Drift'!BU$18:BU$101))-(SUMIF('5. Lön'!$B$25:$B$151,$C610,'5. Lön'!EB$25:EB$151)+SUMIF('6. Drift'!$B$18:$B$101,$C610,'6. Drift'!CS$18:CS$101)+SUMIF('7. Utrustning'!$B$17:$B$49,$C610,'7. Utrustning'!AX$17:AX$49)+SUMIF('8. Lokal'!$B$18:$B$50,$C610,'8. Lokal'!AU$18:AU$50)),0)</f>
        <v>0</v>
      </c>
      <c r="G621" s="330">
        <f>IF('2. Grunddata'!$C$13="NEJ",(SUMIF('5. Lön'!$B$25:$B$151,$C610,'5. Lön'!BU$25:BU$151)+SUMIF('5. Lön'!$B$25:$B$151,$C610,'5. Lön'!CS$25:CS$151)+SUMIF('6. Drift'!$B$18:$B$101,$C610,'6. Drift'!AX$18:AX$101)+SUMIF('6. Drift'!$B$18:$B$101,$C610,'6. Drift'!BV$18:BV$101))-(SUMIF('5. Lön'!$B$25:$B$151,$C610,'5. Lön'!EC$25:EC$151)+SUMIF('6. Drift'!$B$18:$B$101,$C610,'6. Drift'!CT$18:CT$101)+SUMIF('7. Utrustning'!$B$17:$B$49,$C610,'7. Utrustning'!AY$17:AY$49)+SUMIF('8. Lokal'!$B$18:$B$50,$C610,'8. Lokal'!AV$18:AV$50)),0)</f>
        <v>0</v>
      </c>
      <c r="H621" s="330">
        <f>IF('2. Grunddata'!$C$13="NEJ",(SUMIF('5. Lön'!$B$25:$B$151,$C610,'5. Lön'!BV$25:BV$151)+SUMIF('5. Lön'!$B$25:$B$151,$C610,'5. Lön'!CT$25:CT$151)+SUMIF('6. Drift'!$B$18:$B$101,$C610,'6. Drift'!AY$18:AY$101)+SUMIF('6. Drift'!$B$18:$B$101,$C610,'6. Drift'!BW$18:BW$101))-(SUMIF('5. Lön'!$B$25:$B$151,$C610,'5. Lön'!ED$25:ED$151)+SUMIF('6. Drift'!$B$18:$B$101,$C610,'6. Drift'!CU$18:CU$101)+SUMIF('7. Utrustning'!$B$17:$B$49,$C610,'7. Utrustning'!AZ$17:AZ$49)+SUMIF('8. Lokal'!$B$18:$B$50,$C610,'8. Lokal'!AW$18:AW$50)),0)</f>
        <v>0</v>
      </c>
      <c r="I621" s="330">
        <f>IF('2. Grunddata'!$C$13="NEJ",(SUMIF('5. Lön'!$B$25:$B$151,$C610,'5. Lön'!BW$25:BW$151)+SUMIF('5. Lön'!$B$25:$B$151,$C610,'5. Lön'!CU$25:CU$151)+SUMIF('6. Drift'!$B$18:$B$101,$C610,'6. Drift'!AZ$18:AZ$101)+SUMIF('6. Drift'!$B$18:$B$101,$C610,'6. Drift'!BX$18:BX$101))-(SUMIF('5. Lön'!$B$25:$B$151,$C610,'5. Lön'!EE$25:EE$151)+SUMIF('6. Drift'!$B$18:$B$101,$C610,'6. Drift'!CV$18:CV$101)+SUMIF('7. Utrustning'!$B$17:$B$49,$C610,'7. Utrustning'!BA$17:BA$49)+SUMIF('8. Lokal'!$B$18:$B$50,$C610,'8. Lokal'!AX$18:AX$50)),0)</f>
        <v>0</v>
      </c>
      <c r="J621" s="330">
        <f>IF('2. Grunddata'!$C$13="NEJ",(SUMIF('5. Lön'!$B$25:$B$151,$C610,'5. Lön'!BX$25:BX$151)+SUMIF('5. Lön'!$B$25:$B$151,$C610,'5. Lön'!CV$25:CV$151)+SUMIF('6. Drift'!$B$18:$B$101,$C610,'6. Drift'!BA$18:BA$101)+SUMIF('6. Drift'!$B$18:$B$101,$C610,'6. Drift'!BY$18:BY$101))-(SUMIF('5. Lön'!$B$25:$B$151,$C610,'5. Lön'!EF$25:EF$151)+SUMIF('6. Drift'!$B$18:$B$101,$C610,'6. Drift'!CW$18:CW$101)+SUMIF('7. Utrustning'!$B$17:$B$49,$C610,'7. Utrustning'!BB$17:BB$49)+SUMIF('8. Lokal'!$B$18:$B$50,$C610,'8. Lokal'!AY$18:AY$50)),0)</f>
        <v>0</v>
      </c>
      <c r="K621" s="330">
        <f>IF('2. Grunddata'!$C$13="NEJ",(SUMIF('5. Lön'!$B$25:$B$151,$C610,'5. Lön'!BY$25:BY$151)+SUMIF('5. Lön'!$B$25:$B$151,$C610,'5. Lön'!CW$25:CW$151)+SUMIF('6. Drift'!$B$18:$B$101,$C610,'6. Drift'!BB$18:BB$101)+SUMIF('6. Drift'!$B$18:$B$101,$C610,'6. Drift'!BZ$18:BZ$101))-(SUMIF('5. Lön'!$B$25:$B$151,$C610,'5. Lön'!EG$25:EG$151)+SUMIF('6. Drift'!$B$18:$B$101,$C610,'6. Drift'!CX$18:CX$101)+SUMIF('7. Utrustning'!$B$17:$B$49,$C610,'7. Utrustning'!BC$17:BC$49)+SUMIF('8. Lokal'!$B$18:$B$50,$C610,'8. Lokal'!AZ$18:AZ$50)),0)</f>
        <v>0</v>
      </c>
      <c r="L621" s="330">
        <f>IF('2. Grunddata'!$C$13="NEJ",(SUMIF('5. Lön'!$B$25:$B$151,$C610,'5. Lön'!BZ$25:BZ$151)+SUMIF('5. Lön'!$B$25:$B$151,$C610,'5. Lön'!CX$25:CX$151)+SUMIF('6. Drift'!$B$18:$B$101,$C610,'6. Drift'!BC$18:BC$101)+SUMIF('6. Drift'!$B$18:$B$101,$C610,'6. Drift'!CA$18:CA$101))-(SUMIF('5. Lön'!$B$25:$B$151,$C610,'5. Lön'!EH$25:EH$151)+SUMIF('6. Drift'!$B$18:$B$101,$C610,'6. Drift'!CY$18:CY$101)+SUMIF('7. Utrustning'!$B$17:$B$49,$C610,'7. Utrustning'!BD$17:BD$49)+SUMIF('8. Lokal'!$B$18:$B$50,$C610,'8. Lokal'!BA$18:BA$50)),0)</f>
        <v>0</v>
      </c>
      <c r="M621" s="314">
        <f t="shared" ref="M621:M627" si="123">SUM(C621:L621)</f>
        <v>0</v>
      </c>
    </row>
    <row r="622" spans="2:15" s="3" customFormat="1" ht="12.75" customHeight="1" x14ac:dyDescent="0.2">
      <c r="B622" s="331" t="str">
        <f>IF('2. Grunddata'!C$16&gt;0,"LKP som inte accepteras av finansiär","")</f>
        <v/>
      </c>
      <c r="C622" s="332">
        <f>IF('2. Grunddata'!$C$16&gt;0,SUMIF('5. Lön'!$B$25:$B$151,$C610,'5. Lön'!AS$25:AS$151)-SUMIF('5. Lön'!$B$25:$B$151,$C610,'5. Lön'!DM$25:DM$151),0)</f>
        <v>0</v>
      </c>
      <c r="D622" s="332">
        <f>IF('2. Grunddata'!$C$16&gt;0,SUMIF('5. Lön'!$B$25:$B$151,$C610,'5. Lön'!AT$25:AT$151)-SUMIF('5. Lön'!$B$25:$B$151,$C610,'5. Lön'!DN$25:DN$151),0)</f>
        <v>0</v>
      </c>
      <c r="E622" s="332">
        <f>IF('2. Grunddata'!$C$16&gt;0,SUMIF('5. Lön'!$B$25:$B$151,$C610,'5. Lön'!AU$25:AU$151)-SUMIF('5. Lön'!$B$25:$B$151,$C610,'5. Lön'!DO$25:DO$151),0)</f>
        <v>0</v>
      </c>
      <c r="F622" s="332">
        <f>IF('2. Grunddata'!$C$16&gt;0,SUMIF('5. Lön'!$B$25:$B$151,$C610,'5. Lön'!AV$25:AV$151)-SUMIF('5. Lön'!$B$25:$B$151,$C610,'5. Lön'!DP$25:DP$151),0)</f>
        <v>0</v>
      </c>
      <c r="G622" s="332">
        <f>IF('2. Grunddata'!$C$16&gt;0,SUMIF('5. Lön'!$B$25:$B$151,$C610,'5. Lön'!AW$25:AW$151)-SUMIF('5. Lön'!$B$25:$B$151,$C610,'5. Lön'!DQ$25:DQ$151),0)</f>
        <v>0</v>
      </c>
      <c r="H622" s="332">
        <f>IF('2. Grunddata'!$C$16&gt;0,SUMIF('5. Lön'!$B$25:$B$151,$C610,'5. Lön'!AX$25:AX$151)-SUMIF('5. Lön'!$B$25:$B$151,$C610,'5. Lön'!DR$25:DR$151),0)</f>
        <v>0</v>
      </c>
      <c r="I622" s="332">
        <f>IF('2. Grunddata'!$C$16&gt;0,SUMIF('5. Lön'!$B$25:$B$151,$C610,'5. Lön'!AY$25:AY$151)-SUMIF('5. Lön'!$B$25:$B$151,$C610,'5. Lön'!DS$25:DS$151),0)</f>
        <v>0</v>
      </c>
      <c r="J622" s="332">
        <f>IF('2. Grunddata'!$C$16&gt;0,SUMIF('5. Lön'!$B$25:$B$151,$C610,'5. Lön'!AZ$25:AZ$151)-SUMIF('5. Lön'!$B$25:$B$151,$C610,'5. Lön'!DT$25:DT$151),0)</f>
        <v>0</v>
      </c>
      <c r="K622" s="332">
        <f>IF('2. Grunddata'!$C$16&gt;0,SUMIF('5. Lön'!$B$25:$B$151,$C610,'5. Lön'!BA$25:BA$151)-SUMIF('5. Lön'!$B$25:$B$151,$C610,'5. Lön'!DU$25:DU$151),0)</f>
        <v>0</v>
      </c>
      <c r="L622" s="332">
        <f>IF('2. Grunddata'!$C$16&gt;0,SUMIF('5. Lön'!$B$25:$B$151,$C610,'5. Lön'!BB$25:BB$151)-SUMIF('5. Lön'!$B$25:$B$151,$C610,'5. Lön'!DV$25:DV$151),0)</f>
        <v>0</v>
      </c>
      <c r="M622" s="316">
        <f t="shared" si="123"/>
        <v>0</v>
      </c>
    </row>
    <row r="623" spans="2:15" s="3" customFormat="1" ht="12.75" customHeight="1" x14ac:dyDescent="0.2">
      <c r="B623" s="317" t="str">
        <f>IF('5. Lön'!BO$152&gt;0,"Lön inklusive LKP","")</f>
        <v>Lön inklusive LKP</v>
      </c>
      <c r="C623" s="333">
        <f>SUMIF('5. Lön'!$B$25:$B$151,$C610,'5. Lön'!BE$25:BE$151)</f>
        <v>0</v>
      </c>
      <c r="D623" s="333">
        <f>SUMIF('5. Lön'!$B$25:$B$151,$C610,'5. Lön'!BF$25:BF$151)</f>
        <v>0</v>
      </c>
      <c r="E623" s="333">
        <f>SUMIF('5. Lön'!$B$25:$B$151,$C610,'5. Lön'!BG$25:BG$151)</f>
        <v>0</v>
      </c>
      <c r="F623" s="333">
        <f>SUMIF('5. Lön'!$B$25:$B$151,$C610,'5. Lön'!BH$25:BH$151)</f>
        <v>0</v>
      </c>
      <c r="G623" s="333">
        <f>SUMIF('5. Lön'!$B$25:$B$151,$C610,'5. Lön'!BI$25:BI$151)</f>
        <v>0</v>
      </c>
      <c r="H623" s="333">
        <f>SUMIF('5. Lön'!$B$25:$B$151,$C610,'5. Lön'!BJ$25:BJ$151)</f>
        <v>0</v>
      </c>
      <c r="I623" s="333">
        <f>SUMIF('5. Lön'!$B$25:$B$151,$C610,'5. Lön'!BK$25:BK$151)</f>
        <v>0</v>
      </c>
      <c r="J623" s="333">
        <f>SUMIF('5. Lön'!$B$25:$B$151,$C610,'5. Lön'!BL$25:BL$151)</f>
        <v>0</v>
      </c>
      <c r="K623" s="333">
        <f>SUMIF('5. Lön'!$B$25:$B$151,$C610,'5. Lön'!BM$25:BM$151)</f>
        <v>0</v>
      </c>
      <c r="L623" s="333">
        <f>SUMIF('5. Lön'!$B$25:$B$151,$C610,'5. Lön'!BN$25:BN$151)</f>
        <v>0</v>
      </c>
      <c r="M623" s="319">
        <f t="shared" si="123"/>
        <v>0</v>
      </c>
    </row>
    <row r="624" spans="2:15" s="3" customFormat="1" ht="12.75" x14ac:dyDescent="0.2">
      <c r="B624" s="158" t="str">
        <f>IF('6. Drift'!AR$102&gt;0,"Drift","")</f>
        <v/>
      </c>
      <c r="C624" s="334">
        <f>SUMIF('6. Drift'!$B$18:$B$101,$C610,'6. Drift'!AH$18:AH$101)</f>
        <v>0</v>
      </c>
      <c r="D624" s="334">
        <f>SUMIF('6. Drift'!$B$18:$B$101,$C610,'6. Drift'!AI$18:AI$101)</f>
        <v>0</v>
      </c>
      <c r="E624" s="334">
        <f>SUMIF('6. Drift'!$B$18:$B$101,$C610,'6. Drift'!AJ$18:AJ$101)</f>
        <v>0</v>
      </c>
      <c r="F624" s="334">
        <f>SUMIF('6. Drift'!$B$18:$B$101,$C610,'6. Drift'!AK$18:AK$101)</f>
        <v>0</v>
      </c>
      <c r="G624" s="334">
        <f>SUMIF('6. Drift'!$B$18:$B$101,$C610,'6. Drift'!AL$18:AL$101)</f>
        <v>0</v>
      </c>
      <c r="H624" s="334">
        <f>SUMIF('6. Drift'!$B$18:$B$101,$C610,'6. Drift'!AM$18:AM$101)</f>
        <v>0</v>
      </c>
      <c r="I624" s="334">
        <f>SUMIF('6. Drift'!$B$18:$B$101,$C610,'6. Drift'!AN$18:AN$101)</f>
        <v>0</v>
      </c>
      <c r="J624" s="334">
        <f>SUMIF('6. Drift'!$B$18:$B$101,$C610,'6. Drift'!AO$18:AO$101)</f>
        <v>0</v>
      </c>
      <c r="K624" s="334">
        <f>SUMIF('6. Drift'!$B$18:$B$101,$C610,'6. Drift'!AP$18:AP$101)</f>
        <v>0</v>
      </c>
      <c r="L624" s="334">
        <f>SUMIF('6. Drift'!$B$18:$B$101,$C610,'6. Drift'!AQ$18:AQ$101)</f>
        <v>0</v>
      </c>
      <c r="M624" s="316">
        <f t="shared" si="123"/>
        <v>0</v>
      </c>
    </row>
    <row r="625" spans="2:15" s="3" customFormat="1" ht="12.75" x14ac:dyDescent="0.2">
      <c r="B625" s="317" t="str">
        <f>IF('7. Utrustning'!AS$50&gt;0,"Utrustning","")</f>
        <v/>
      </c>
      <c r="C625" s="333">
        <f>SUMIF('7. Utrustning'!$B$17:$B$49,$C610,'7. Utrustning'!AI$17:AI$49)</f>
        <v>0</v>
      </c>
      <c r="D625" s="333">
        <f>SUMIF('7. Utrustning'!$B$17:$B$49,$C610,'7. Utrustning'!AJ$17:AJ$49)</f>
        <v>0</v>
      </c>
      <c r="E625" s="333">
        <f>SUMIF('7. Utrustning'!$B$17:$B$49,$C610,'7. Utrustning'!AK$17:AK$49)</f>
        <v>0</v>
      </c>
      <c r="F625" s="333">
        <f>SUMIF('7. Utrustning'!$B$17:$B$49,$C610,'7. Utrustning'!AL$17:AL$49)</f>
        <v>0</v>
      </c>
      <c r="G625" s="333">
        <f>SUMIF('7. Utrustning'!$B$17:$B$49,$C610,'7. Utrustning'!AM$17:AM$49)</f>
        <v>0</v>
      </c>
      <c r="H625" s="333">
        <f>SUMIF('7. Utrustning'!$B$17:$B$49,$C610,'7. Utrustning'!AN$17:AN$49)</f>
        <v>0</v>
      </c>
      <c r="I625" s="333">
        <f>SUMIF('7. Utrustning'!$B$17:$B$49,$C610,'7. Utrustning'!AO$17:AO$49)</f>
        <v>0</v>
      </c>
      <c r="J625" s="333">
        <f>SUMIF('7. Utrustning'!$B$17:$B$49,$C610,'7. Utrustning'!AP$17:AP$49)</f>
        <v>0</v>
      </c>
      <c r="K625" s="333">
        <f>SUMIF('7. Utrustning'!$B$17:$B$49,$C610,'7. Utrustning'!AQ$17:AQ$49)</f>
        <v>0</v>
      </c>
      <c r="L625" s="333">
        <f>SUMIF('7. Utrustning'!$B$17:$B$49,$C610,'7. Utrustning'!AR$17:AR$49)</f>
        <v>0</v>
      </c>
      <c r="M625" s="319">
        <f t="shared" si="123"/>
        <v>0</v>
      </c>
    </row>
    <row r="626" spans="2:15" s="3" customFormat="1" ht="12.75" x14ac:dyDescent="0.2">
      <c r="B626" s="320" t="str">
        <f>IF('8. Lokal'!AP$51&gt;0,"Lokal","")</f>
        <v>Lokal</v>
      </c>
      <c r="C626" s="334">
        <f>SUMIF('5. Lön'!$B$25:$B$151,$C610,'5. Lön'!DA$25:DA$151)+SUMIF('6. Drift'!$B$18:$B$101,$C610,'6. Drift'!CD$18:CD$101)+SUMIF('8. Lokal'!$B$18:$B$50,$C610,'8. Lokal'!AF$18:AF$50)</f>
        <v>0</v>
      </c>
      <c r="D626" s="334">
        <f>SUMIF('5. Lön'!$B$25:$B$151,$C610,'5. Lön'!DB$25:DB$151)+SUMIF('6. Drift'!$B$18:$B$101,$C610,'6. Drift'!CE$18:CE$101)+SUMIF('8. Lokal'!$B$18:$B$50,$C610,'8. Lokal'!AG$18:AG$50)</f>
        <v>0</v>
      </c>
      <c r="E626" s="334">
        <f>SUMIF('5. Lön'!$B$25:$B$151,$C610,'5. Lön'!DC$25:DC$151)+SUMIF('6. Drift'!$B$18:$B$101,$C610,'6. Drift'!CF$18:CF$101)+SUMIF('8. Lokal'!$B$18:$B$50,$C610,'8. Lokal'!AH$18:AH$50)</f>
        <v>0</v>
      </c>
      <c r="F626" s="334">
        <f>SUMIF('5. Lön'!$B$25:$B$151,$C610,'5. Lön'!DD$25:DD$151)+SUMIF('6. Drift'!$B$18:$B$101,$C610,'6. Drift'!CG$18:CG$101)+SUMIF('8. Lokal'!$B$18:$B$50,$C610,'8. Lokal'!AI$18:AI$50)</f>
        <v>0</v>
      </c>
      <c r="G626" s="334">
        <f>SUMIF('5. Lön'!$B$25:$B$151,$C610,'5. Lön'!DE$25:DE$151)+SUMIF('6. Drift'!$B$18:$B$101,$C610,'6. Drift'!CH$18:CH$101)+SUMIF('8. Lokal'!$B$18:$B$50,$C610,'8. Lokal'!AJ$18:AJ$50)</f>
        <v>0</v>
      </c>
      <c r="H626" s="334">
        <f>SUMIF('5. Lön'!$B$25:$B$151,$C610,'5. Lön'!DF$25:DF$151)+SUMIF('6. Drift'!$B$18:$B$101,$C610,'6. Drift'!CI$18:CI$101)+SUMIF('8. Lokal'!$B$18:$B$50,$C610,'8. Lokal'!AK$18:AK$50)</f>
        <v>0</v>
      </c>
      <c r="I626" s="334">
        <f>SUMIF('5. Lön'!$B$25:$B$151,$C610,'5. Lön'!DG$25:DG$151)+SUMIF('6. Drift'!$B$18:$B$101,$C610,'6. Drift'!CJ$18:CJ$101)+SUMIF('8. Lokal'!$B$18:$B$50,$C610,'8. Lokal'!AL$18:AL$50)</f>
        <v>0</v>
      </c>
      <c r="J626" s="334">
        <f>SUMIF('5. Lön'!$B$25:$B$151,$C610,'5. Lön'!DH$25:DH$151)+SUMIF('6. Drift'!$B$18:$B$101,$C610,'6. Drift'!CK$18:CK$101)+SUMIF('8. Lokal'!$B$18:$B$50,$C610,'8. Lokal'!AM$18:AM$50)</f>
        <v>0</v>
      </c>
      <c r="K626" s="334">
        <f>SUMIF('5. Lön'!$B$25:$B$151,$C610,'5. Lön'!DI$25:DI$151)+SUMIF('6. Drift'!$B$18:$B$101,$C610,'6. Drift'!CL$18:CL$101)+SUMIF('8. Lokal'!$B$18:$B$50,$C610,'8. Lokal'!AN$18:AN$50)</f>
        <v>0</v>
      </c>
      <c r="L626" s="334">
        <f>SUMIF('5. Lön'!$B$25:$B$151,$C610,'5. Lön'!DJ$25:DJ$151)+SUMIF('6. Drift'!$B$18:$B$101,$C610,'6. Drift'!CM$18:CM$101)+SUMIF('8. Lokal'!$B$18:$B$50,$C610,'8. Lokal'!AO$18:AO$50)</f>
        <v>0</v>
      </c>
      <c r="M626" s="316">
        <f t="shared" si="123"/>
        <v>0</v>
      </c>
    </row>
    <row r="627" spans="2:15" s="1" customFormat="1" ht="12.75" x14ac:dyDescent="0.2">
      <c r="B627" s="321" t="str">
        <f>IF(('5. Lön'!CM$152+'6. Drift'!BP$102)&gt;0,"Indirekt","")</f>
        <v>Indirekt</v>
      </c>
      <c r="C627" s="293">
        <f>SUMIF('5. Lön'!$B$25:$B$151,$C610,'5. Lön'!CC$25:CC$151)+SUMIF('6. Drift'!$B$18:$B$101,$C610,'6. Drift'!BF$18:BF$101)</f>
        <v>0</v>
      </c>
      <c r="D627" s="293">
        <f>SUMIF('5. Lön'!$B$25:$B$151,$C610,'5. Lön'!CD$25:CD$151)+SUMIF('6. Drift'!$B$18:$B$101,$C610,'6. Drift'!BG$18:BG$101)</f>
        <v>0</v>
      </c>
      <c r="E627" s="293">
        <f>SUMIF('5. Lön'!$B$25:$B$151,$C610,'5. Lön'!CE$25:CE$151)+SUMIF('6. Drift'!$B$18:$B$101,$C610,'6. Drift'!BH$18:BH$101)</f>
        <v>0</v>
      </c>
      <c r="F627" s="293">
        <f>SUMIF('5. Lön'!$B$25:$B$151,$C610,'5. Lön'!CF$25:CF$151)+SUMIF('6. Drift'!$B$18:$B$101,$C610,'6. Drift'!BI$18:BI$101)</f>
        <v>0</v>
      </c>
      <c r="G627" s="293">
        <f>SUMIF('5. Lön'!$B$25:$B$151,$C610,'5. Lön'!CG$25:CG$151)+SUMIF('6. Drift'!$B$18:$B$101,$C610,'6. Drift'!BJ$18:BJ$101)</f>
        <v>0</v>
      </c>
      <c r="H627" s="293">
        <f>SUMIF('5. Lön'!$B$25:$B$151,$C610,'5. Lön'!CH$25:CH$151)+SUMIF('6. Drift'!$B$18:$B$101,$C610,'6. Drift'!BK$18:BK$101)</f>
        <v>0</v>
      </c>
      <c r="I627" s="293">
        <f>SUMIF('5. Lön'!$B$25:$B$151,$C610,'5. Lön'!CI$25:CI$151)+SUMIF('6. Drift'!$B$18:$B$101,$C610,'6. Drift'!BL$18:BL$101)</f>
        <v>0</v>
      </c>
      <c r="J627" s="293">
        <f>SUMIF('5. Lön'!$B$25:$B$151,$C610,'5. Lön'!CJ$25:CJ$151)+SUMIF('6. Drift'!$B$18:$B$101,$C610,'6. Drift'!BM$18:BM$101)</f>
        <v>0</v>
      </c>
      <c r="K627" s="293">
        <f>SUMIF('5. Lön'!$B$25:$B$151,$C610,'5. Lön'!CK$25:CK$151)+SUMIF('6. Drift'!$B$18:$B$101,$C610,'6. Drift'!BN$18:BN$101)</f>
        <v>0</v>
      </c>
      <c r="L627" s="293">
        <f>SUMIF('5. Lön'!$B$25:$B$151,$C610,'5. Lön'!CL$25:CL$151)+SUMIF('6. Drift'!$B$18:$B$101,$C610,'6. Drift'!BO$18:BO$101)</f>
        <v>0</v>
      </c>
      <c r="M627" s="322">
        <f t="shared" si="123"/>
        <v>0</v>
      </c>
    </row>
    <row r="628" spans="2:15" s="3" customFormat="1" ht="12.75" x14ac:dyDescent="0.2">
      <c r="B628" s="323" t="str">
        <f>IF('2. Grunddata'!C$6="KONTRAKT","Total kostnad i medfinansiering av kontrakt med finansiär","Total kostnad i medfinansiering av ansökan till finansiär")</f>
        <v>Total kostnad i medfinansiering av ansökan till finansiär</v>
      </c>
      <c r="C628" s="237">
        <f>SUM(C621:C627)</f>
        <v>0</v>
      </c>
      <c r="D628" s="237">
        <f t="shared" ref="D628:M628" si="124">SUM(D621:D627)</f>
        <v>0</v>
      </c>
      <c r="E628" s="237">
        <f t="shared" si="124"/>
        <v>0</v>
      </c>
      <c r="F628" s="237">
        <f t="shared" si="124"/>
        <v>0</v>
      </c>
      <c r="G628" s="237">
        <f t="shared" si="124"/>
        <v>0</v>
      </c>
      <c r="H628" s="237">
        <f t="shared" si="124"/>
        <v>0</v>
      </c>
      <c r="I628" s="237">
        <f t="shared" si="124"/>
        <v>0</v>
      </c>
      <c r="J628" s="237">
        <f t="shared" si="124"/>
        <v>0</v>
      </c>
      <c r="K628" s="237">
        <f t="shared" si="124"/>
        <v>0</v>
      </c>
      <c r="L628" s="237">
        <f t="shared" si="124"/>
        <v>0</v>
      </c>
      <c r="M628" s="324">
        <f t="shared" si="124"/>
        <v>0</v>
      </c>
      <c r="N628" s="26"/>
      <c r="O628" s="26"/>
    </row>
    <row r="629" spans="2:15" s="3" customFormat="1" ht="6" customHeight="1" x14ac:dyDescent="0.2">
      <c r="B629" s="335"/>
      <c r="C629" s="326"/>
      <c r="D629" s="326"/>
      <c r="E629" s="326"/>
      <c r="F629" s="326"/>
      <c r="G629" s="326"/>
      <c r="H629" s="326"/>
      <c r="I629" s="326"/>
      <c r="J629" s="326"/>
      <c r="K629" s="326"/>
      <c r="L629" s="326"/>
      <c r="M629" s="336"/>
    </row>
    <row r="630" spans="2:15" s="3" customFormat="1" ht="12.75" x14ac:dyDescent="0.2">
      <c r="B630" s="328" t="str">
        <f>IF('2. Grunddata'!C$6="KONTRAKT","Full kostnad","Förväntad full kostnad")</f>
        <v>Förväntad full kostnad</v>
      </c>
      <c r="C630" s="326"/>
      <c r="D630" s="326"/>
      <c r="E630" s="326"/>
      <c r="F630" s="326"/>
      <c r="G630" s="326"/>
      <c r="H630" s="326"/>
      <c r="I630" s="326"/>
      <c r="J630" s="326"/>
      <c r="K630" s="326"/>
      <c r="L630" s="326"/>
      <c r="M630" s="336"/>
    </row>
    <row r="631" spans="2:15" s="3" customFormat="1" ht="12.75" x14ac:dyDescent="0.2">
      <c r="B631" s="337" t="s">
        <v>203</v>
      </c>
      <c r="C631" s="338">
        <f>C613+C622+C623</f>
        <v>0</v>
      </c>
      <c r="D631" s="338">
        <f t="shared" ref="D631:L631" si="125">D613+D622+D623</f>
        <v>0</v>
      </c>
      <c r="E631" s="338">
        <f t="shared" si="125"/>
        <v>0</v>
      </c>
      <c r="F631" s="338">
        <f t="shared" si="125"/>
        <v>0</v>
      </c>
      <c r="G631" s="338">
        <f t="shared" si="125"/>
        <v>0</v>
      </c>
      <c r="H631" s="338">
        <f t="shared" si="125"/>
        <v>0</v>
      </c>
      <c r="I631" s="338">
        <f t="shared" si="125"/>
        <v>0</v>
      </c>
      <c r="J631" s="338">
        <f t="shared" si="125"/>
        <v>0</v>
      </c>
      <c r="K631" s="338">
        <f t="shared" si="125"/>
        <v>0</v>
      </c>
      <c r="L631" s="338">
        <f t="shared" si="125"/>
        <v>0</v>
      </c>
      <c r="M631" s="314">
        <f>SUM(C631:L631)</f>
        <v>0</v>
      </c>
    </row>
    <row r="632" spans="2:15" s="3" customFormat="1" ht="12.75" x14ac:dyDescent="0.2">
      <c r="B632" s="339" t="s">
        <v>202</v>
      </c>
      <c r="C632" s="340">
        <f>C614+C624</f>
        <v>0</v>
      </c>
      <c r="D632" s="340">
        <f t="shared" ref="D632:L632" si="126">D614+D624</f>
        <v>0</v>
      </c>
      <c r="E632" s="340">
        <f t="shared" si="126"/>
        <v>0</v>
      </c>
      <c r="F632" s="340">
        <f t="shared" si="126"/>
        <v>0</v>
      </c>
      <c r="G632" s="340">
        <f t="shared" si="126"/>
        <v>0</v>
      </c>
      <c r="H632" s="340">
        <f t="shared" si="126"/>
        <v>0</v>
      </c>
      <c r="I632" s="340">
        <f t="shared" si="126"/>
        <v>0</v>
      </c>
      <c r="J632" s="340">
        <f t="shared" si="126"/>
        <v>0</v>
      </c>
      <c r="K632" s="340">
        <f t="shared" si="126"/>
        <v>0</v>
      </c>
      <c r="L632" s="340">
        <f t="shared" si="126"/>
        <v>0</v>
      </c>
      <c r="M632" s="316">
        <f>SUM(C632:L632)</f>
        <v>0</v>
      </c>
    </row>
    <row r="633" spans="2:15" s="3" customFormat="1" ht="12.75" x14ac:dyDescent="0.2">
      <c r="B633" s="341" t="s">
        <v>30</v>
      </c>
      <c r="C633" s="342">
        <f>C615+C625</f>
        <v>0</v>
      </c>
      <c r="D633" s="342">
        <f t="shared" ref="D633:L633" si="127">D615+D625</f>
        <v>0</v>
      </c>
      <c r="E633" s="342">
        <f t="shared" si="127"/>
        <v>0</v>
      </c>
      <c r="F633" s="342">
        <f t="shared" si="127"/>
        <v>0</v>
      </c>
      <c r="G633" s="342">
        <f t="shared" si="127"/>
        <v>0</v>
      </c>
      <c r="H633" s="342">
        <f t="shared" si="127"/>
        <v>0</v>
      </c>
      <c r="I633" s="342">
        <f t="shared" si="127"/>
        <v>0</v>
      </c>
      <c r="J633" s="342">
        <f t="shared" si="127"/>
        <v>0</v>
      </c>
      <c r="K633" s="342">
        <f t="shared" si="127"/>
        <v>0</v>
      </c>
      <c r="L633" s="342">
        <f t="shared" si="127"/>
        <v>0</v>
      </c>
      <c r="M633" s="319">
        <f>SUM(C633:L633)</f>
        <v>0</v>
      </c>
    </row>
    <row r="634" spans="2:15" s="3" customFormat="1" ht="12.75" x14ac:dyDescent="0.2">
      <c r="B634" s="339" t="s">
        <v>31</v>
      </c>
      <c r="C634" s="340">
        <f>SUMIF('5. Lön'!$B$25:$B$151,$C610,'5. Lön'!CO$25:CO$151)+SUMIF('5. Lön'!$B$25:$B$151,$C610,'5. Lön'!DA$25:DA$151)+SUMIF('6. Drift'!$B$18:$B$101,$C610,'6. Drift'!BR$18:BR$101)+SUMIF('6. Drift'!$B$18:$B$101,$C610,'6. Drift'!CD$18:CD$101)+SUMIF('8. Lokal'!$B$18:$B$50,$C610,'8. Lokal'!T$18:T$50)+SUMIF('8. Lokal'!$B$18:$B$50,$C610,'8. Lokal'!AF$18:AF$50)</f>
        <v>0</v>
      </c>
      <c r="D634" s="340">
        <f>SUMIF('5. Lön'!$B$25:$B$151,$C610,'5. Lön'!CP$25:CP$151)+SUMIF('5. Lön'!$B$25:$B$151,$C610,'5. Lön'!DB$25:DB$151)+SUMIF('6. Drift'!$B$18:$B$101,$C610,'6. Drift'!BS$18:BS$101)+SUMIF('6. Drift'!$B$18:$B$101,$C610,'6. Drift'!CE$18:CE$101)+SUMIF('8. Lokal'!$B$18:$B$50,$C610,'8. Lokal'!U$18:U$50)+SUMIF('8. Lokal'!$B$18:$B$50,$C610,'8. Lokal'!AG$18:AG$50)</f>
        <v>0</v>
      </c>
      <c r="E634" s="340">
        <f>SUMIF('5. Lön'!$B$25:$B$151,$C610,'5. Lön'!CQ$25:CQ$151)+SUMIF('5. Lön'!$B$25:$B$151,$C610,'5. Lön'!DC$25:DC$151)+SUMIF('6. Drift'!$B$18:$B$101,$C610,'6. Drift'!BT$18:BT$101)+SUMIF('6. Drift'!$B$18:$B$101,$C610,'6. Drift'!CF$18:CF$101)+SUMIF('8. Lokal'!$B$18:$B$50,$C610,'8. Lokal'!V$18:V$50)+SUMIF('8. Lokal'!$B$18:$B$50,$C610,'8. Lokal'!AH$18:AH$50)</f>
        <v>0</v>
      </c>
      <c r="F634" s="340">
        <f>SUMIF('5. Lön'!$B$25:$B$151,$C610,'5. Lön'!CR$25:CR$151)+SUMIF('5. Lön'!$B$25:$B$151,$C610,'5. Lön'!DD$25:DD$151)+SUMIF('6. Drift'!$B$18:$B$101,$C610,'6. Drift'!BU$18:BU$101)+SUMIF('6. Drift'!$B$18:$B$101,$C610,'6. Drift'!CG$18:CG$101)+SUMIF('8. Lokal'!$B$18:$B$50,$C610,'8. Lokal'!W$18:W$50)+SUMIF('8. Lokal'!$B$18:$B$50,$C610,'8. Lokal'!AI$18:AI$50)</f>
        <v>0</v>
      </c>
      <c r="G634" s="340">
        <f>SUMIF('5. Lön'!$B$25:$B$151,$C610,'5. Lön'!CS$25:CS$151)+SUMIF('5. Lön'!$B$25:$B$151,$C610,'5. Lön'!DE$25:DE$151)+SUMIF('6. Drift'!$B$18:$B$101,$C610,'6. Drift'!BV$18:BV$101)+SUMIF('6. Drift'!$B$18:$B$101,$C610,'6. Drift'!CH$18:CH$101)+SUMIF('8. Lokal'!$B$18:$B$50,$C610,'8. Lokal'!X$18:X$50)+SUMIF('8. Lokal'!$B$18:$B$50,$C610,'8. Lokal'!AJ$18:AJ$50)</f>
        <v>0</v>
      </c>
      <c r="H634" s="340">
        <f>SUMIF('5. Lön'!$B$25:$B$151,$C610,'5. Lön'!CT$25:CT$151)+SUMIF('5. Lön'!$B$25:$B$151,$C610,'5. Lön'!DF$25:DF$151)+SUMIF('6. Drift'!$B$18:$B$101,$C610,'6. Drift'!BW$18:BW$101)+SUMIF('6. Drift'!$B$18:$B$101,$C610,'6. Drift'!CI$18:CI$101)+SUMIF('8. Lokal'!$B$18:$B$50,$C610,'8. Lokal'!Y$18:Y$50)+SUMIF('8. Lokal'!$B$18:$B$50,$C610,'8. Lokal'!AK$18:AK$50)</f>
        <v>0</v>
      </c>
      <c r="I634" s="340">
        <f>SUMIF('5. Lön'!$B$25:$B$151,$C610,'5. Lön'!CU$25:CU$151)+SUMIF('5. Lön'!$B$25:$B$151,$C610,'5. Lön'!DG$25:DG$151)+SUMIF('6. Drift'!$B$18:$B$101,$C610,'6. Drift'!BX$18:BX$101)+SUMIF('6. Drift'!$B$18:$B$101,$C610,'6. Drift'!CJ$18:CJ$101)+SUMIF('8. Lokal'!$B$18:$B$50,$C610,'8. Lokal'!Z$18:Z$50)+SUMIF('8. Lokal'!$B$18:$B$50,$C610,'8. Lokal'!AL$18:AL$50)</f>
        <v>0</v>
      </c>
      <c r="J634" s="340">
        <f>SUMIF('5. Lön'!$B$25:$B$151,$C610,'5. Lön'!CV$25:CV$151)+SUMIF('5. Lön'!$B$25:$B$151,$C610,'5. Lön'!DH$25:DH$151)+SUMIF('6. Drift'!$B$18:$B$101,$C610,'6. Drift'!BY$18:BY$101)+SUMIF('6. Drift'!$B$18:$B$101,$C610,'6. Drift'!CK$18:CK$101)+SUMIF('8. Lokal'!$B$18:$B$50,$C610,'8. Lokal'!AA$18:AA$50)+SUMIF('8. Lokal'!$B$18:$B$50,$C610,'8. Lokal'!AM$18:AM$50)</f>
        <v>0</v>
      </c>
      <c r="K634" s="340">
        <f>SUMIF('5. Lön'!$B$25:$B$151,$C610,'5. Lön'!CW$25:CW$151)+SUMIF('5. Lön'!$B$25:$B$151,$C610,'5. Lön'!DI$25:DI$151)+SUMIF('6. Drift'!$B$18:$B$101,$C610,'6. Drift'!BZ$18:BZ$101)+SUMIF('6. Drift'!$B$18:$B$101,$C610,'6. Drift'!CL$18:CL$101)+SUMIF('8. Lokal'!$B$18:$B$50,$C610,'8. Lokal'!AB$18:AB$50)+SUMIF('8. Lokal'!$B$18:$B$50,$C610,'8. Lokal'!AN$18:AN$50)</f>
        <v>0</v>
      </c>
      <c r="L634" s="340">
        <f>SUMIF('5. Lön'!$B$25:$B$151,$C610,'5. Lön'!CX$25:CX$151)+SUMIF('5. Lön'!$B$25:$B$151,$C610,'5. Lön'!DJ$25:DJ$151)+SUMIF('6. Drift'!$B$18:$B$101,$C610,'6. Drift'!CA$18:CA$101)+SUMIF('6. Drift'!$B$18:$B$101,$C610,'6. Drift'!CM$18:CM$101)+SUMIF('8. Lokal'!$B$18:$B$50,$C610,'8. Lokal'!AC$18:AC$50)+SUMIF('8. Lokal'!$B$18:$B$50,$C610,'8. Lokal'!AO$18:AO$50)</f>
        <v>0</v>
      </c>
      <c r="M634" s="316">
        <f>SUM(C634:L634)</f>
        <v>0</v>
      </c>
    </row>
    <row r="635" spans="2:15" s="3" customFormat="1" ht="12.75" x14ac:dyDescent="0.2">
      <c r="B635" s="343" t="s">
        <v>26</v>
      </c>
      <c r="C635" s="344">
        <f>SUMIF('5. Lön'!$B$25:$B$151,$C610,'5. Lön'!BQ$25:BQ$151)+SUMIF('5. Lön'!$B$25:$B$151,$C610,'5. Lön'!CC$25:CC$151)+SUMIF('6. Drift'!$B$18:$B$101,$C610,'6. Drift'!AT$18:AT$101)+SUMIF('6. Drift'!$B$18:$B$101,$C610,'6. Drift'!BF$18:BF$101)</f>
        <v>0</v>
      </c>
      <c r="D635" s="344">
        <f>SUMIF('5. Lön'!$B$25:$B$151,$C610,'5. Lön'!BR$25:BR$151)+SUMIF('5. Lön'!$B$25:$B$151,$C610,'5. Lön'!CD$25:CD$151)+SUMIF('6. Drift'!$B$18:$B$101,$C610,'6. Drift'!AU$18:AU$101)+SUMIF('6. Drift'!$B$18:$B$101,$C610,'6. Drift'!BG$18:BG$101)</f>
        <v>0</v>
      </c>
      <c r="E635" s="344">
        <f>SUMIF('5. Lön'!$B$25:$B$151,$C610,'5. Lön'!BS$25:BS$151)+SUMIF('5. Lön'!$B$25:$B$151,$C610,'5. Lön'!CE$25:CE$151)+SUMIF('6. Drift'!$B$18:$B$101,$C610,'6. Drift'!AV$18:AV$101)+SUMIF('6. Drift'!$B$18:$B$101,$C610,'6. Drift'!BH$18:BH$101)</f>
        <v>0</v>
      </c>
      <c r="F635" s="344">
        <f>SUMIF('5. Lön'!$B$25:$B$151,$C610,'5. Lön'!BT$25:BT$151)+SUMIF('5. Lön'!$B$25:$B$151,$C610,'5. Lön'!CF$25:CF$151)+SUMIF('6. Drift'!$B$18:$B$101,$C610,'6. Drift'!AW$18:AW$101)+SUMIF('6. Drift'!$B$18:$B$101,$C610,'6. Drift'!BI$18:BI$101)</f>
        <v>0</v>
      </c>
      <c r="G635" s="344">
        <f>SUMIF('5. Lön'!$B$25:$B$151,$C610,'5. Lön'!BU$25:BU$151)+SUMIF('5. Lön'!$B$25:$B$151,$C610,'5. Lön'!CG$25:CG$151)+SUMIF('6. Drift'!$B$18:$B$101,$C610,'6. Drift'!AX$18:AX$101)+SUMIF('6. Drift'!$B$18:$B$101,$C610,'6. Drift'!BJ$18:BJ$101)</f>
        <v>0</v>
      </c>
      <c r="H635" s="344">
        <f>SUMIF('5. Lön'!$B$25:$B$151,$C610,'5. Lön'!BV$25:BV$151)+SUMIF('5. Lön'!$B$25:$B$151,$C610,'5. Lön'!CH$25:CH$151)+SUMIF('6. Drift'!$B$18:$B$101,$C610,'6. Drift'!AY$18:AY$101)+SUMIF('6. Drift'!$B$18:$B$101,$C610,'6. Drift'!BK$18:BK$101)</f>
        <v>0</v>
      </c>
      <c r="I635" s="344">
        <f>SUMIF('5. Lön'!$B$25:$B$151,$C610,'5. Lön'!BW$25:BW$151)+SUMIF('5. Lön'!$B$25:$B$151,$C610,'5. Lön'!CI$25:CI$151)+SUMIF('6. Drift'!$B$18:$B$101,$C610,'6. Drift'!AZ$18:AZ$101)+SUMIF('6. Drift'!$B$18:$B$101,$C610,'6. Drift'!BL$18:BL$101)</f>
        <v>0</v>
      </c>
      <c r="J635" s="344">
        <f>SUMIF('5. Lön'!$B$25:$B$151,$C610,'5. Lön'!BX$25:BX$151)+SUMIF('5. Lön'!$B$25:$B$151,$C610,'5. Lön'!CJ$25:CJ$151)+SUMIF('6. Drift'!$B$18:$B$101,$C610,'6. Drift'!BA$18:BA$101)+SUMIF('6. Drift'!$B$18:$B$101,$C610,'6. Drift'!BM$18:BM$101)</f>
        <v>0</v>
      </c>
      <c r="K635" s="344">
        <f>SUMIF('5. Lön'!$B$25:$B$151,$C610,'5. Lön'!BY$25:BY$151)+SUMIF('5. Lön'!$B$25:$B$151,$C610,'5. Lön'!CK$25:CK$151)+SUMIF('6. Drift'!$B$18:$B$101,$C610,'6. Drift'!BB$18:BB$101)+SUMIF('6. Drift'!$B$18:$B$101,$C610,'6. Drift'!BN$18:BN$101)</f>
        <v>0</v>
      </c>
      <c r="L635" s="344">
        <f>SUMIF('5. Lön'!$B$25:$B$151,$C610,'5. Lön'!BZ$25:BZ$151)+SUMIF('5. Lön'!$B$25:$B$151,$C610,'5. Lön'!CL$25:CL$151)+SUMIF('6. Drift'!$B$18:$B$101,$C610,'6. Drift'!BC$18:BC$101)+SUMIF('6. Drift'!$B$18:$B$101,$C610,'6. Drift'!BO$18:BO$101)</f>
        <v>0</v>
      </c>
      <c r="M635" s="322">
        <f>SUM(C635:L635)</f>
        <v>0</v>
      </c>
    </row>
    <row r="636" spans="2:15" s="3" customFormat="1" ht="12.75" x14ac:dyDescent="0.2">
      <c r="B636" s="323" t="str">
        <f>IF('2. Grunddata'!C$6="KONTRAKT","Total full kostnad","Total förväntad full kostnad")</f>
        <v>Total förväntad full kostnad</v>
      </c>
      <c r="C636" s="171">
        <f>SUM(C631:C635)</f>
        <v>0</v>
      </c>
      <c r="D636" s="171">
        <f t="shared" ref="D636:M636" si="128">SUM(D631:D635)</f>
        <v>0</v>
      </c>
      <c r="E636" s="171">
        <f t="shared" si="128"/>
        <v>0</v>
      </c>
      <c r="F636" s="171">
        <f t="shared" si="128"/>
        <v>0</v>
      </c>
      <c r="G636" s="171">
        <f t="shared" si="128"/>
        <v>0</v>
      </c>
      <c r="H636" s="171">
        <f t="shared" si="128"/>
        <v>0</v>
      </c>
      <c r="I636" s="171">
        <f t="shared" si="128"/>
        <v>0</v>
      </c>
      <c r="J636" s="171">
        <f t="shared" si="128"/>
        <v>0</v>
      </c>
      <c r="K636" s="171">
        <f t="shared" si="128"/>
        <v>0</v>
      </c>
      <c r="L636" s="171">
        <f t="shared" si="128"/>
        <v>0</v>
      </c>
      <c r="M636" s="345">
        <f t="shared" si="128"/>
        <v>0</v>
      </c>
    </row>
    <row r="637" spans="2:15" s="3" customFormat="1" ht="12.75" x14ac:dyDescent="0.2">
      <c r="B637" s="119"/>
      <c r="C637" s="64"/>
      <c r="D637" s="64"/>
      <c r="E637" s="64"/>
      <c r="F637" s="64"/>
      <c r="G637" s="64"/>
      <c r="H637" s="64"/>
      <c r="I637" s="64"/>
      <c r="J637" s="64"/>
      <c r="K637" s="64"/>
      <c r="L637" s="64"/>
      <c r="M637" s="64"/>
    </row>
    <row r="638" spans="2:15" s="3" customFormat="1" ht="12.75" customHeight="1" x14ac:dyDescent="0.2">
      <c r="B638" s="119" t="s">
        <v>42</v>
      </c>
      <c r="C638" s="346" t="str">
        <f t="shared" ref="C638:M638" si="129">IF(C636&gt;0,C628/C636,"")</f>
        <v/>
      </c>
      <c r="D638" s="346" t="str">
        <f t="shared" si="129"/>
        <v/>
      </c>
      <c r="E638" s="346" t="str">
        <f t="shared" si="129"/>
        <v/>
      </c>
      <c r="F638" s="346" t="str">
        <f t="shared" si="129"/>
        <v/>
      </c>
      <c r="G638" s="346" t="str">
        <f t="shared" si="129"/>
        <v/>
      </c>
      <c r="H638" s="346" t="str">
        <f t="shared" si="129"/>
        <v/>
      </c>
      <c r="I638" s="346" t="str">
        <f t="shared" si="129"/>
        <v/>
      </c>
      <c r="J638" s="346" t="str">
        <f t="shared" si="129"/>
        <v/>
      </c>
      <c r="K638" s="346" t="str">
        <f t="shared" si="129"/>
        <v/>
      </c>
      <c r="L638" s="346" t="str">
        <f t="shared" si="129"/>
        <v/>
      </c>
      <c r="M638" s="346" t="str">
        <f t="shared" si="129"/>
        <v/>
      </c>
    </row>
    <row r="639" spans="2:15" ht="12.75" customHeight="1" x14ac:dyDescent="0.2"/>
    <row r="640" spans="2:15" ht="12.75" customHeight="1" x14ac:dyDescent="0.2">
      <c r="D640" s="119" t="s">
        <v>249</v>
      </c>
      <c r="E640" s="187" t="str">
        <f>IF(M628=0,"",M628/(DATEDIF('2. Grunddata'!C$20,'2. Grunddata'!C$21,"d")/365))</f>
        <v/>
      </c>
      <c r="H640" s="119" t="s">
        <v>250</v>
      </c>
      <c r="I640" s="187">
        <f>M628/3</f>
        <v>0</v>
      </c>
      <c r="L640" s="119" t="s">
        <v>248</v>
      </c>
      <c r="M640" s="187">
        <f>M628</f>
        <v>0</v>
      </c>
    </row>
    <row r="641" spans="2:13" ht="12.75" customHeight="1" x14ac:dyDescent="0.2">
      <c r="B641" s="80" t="s">
        <v>209</v>
      </c>
    </row>
    <row r="642" spans="2:13" ht="12.75" customHeight="1" x14ac:dyDescent="0.2">
      <c r="B642" s="551"/>
      <c r="C642" s="552"/>
      <c r="D642" s="552"/>
      <c r="E642" s="552"/>
      <c r="F642" s="552"/>
      <c r="G642" s="552"/>
      <c r="H642" s="552"/>
      <c r="I642" s="552"/>
      <c r="J642" s="552"/>
      <c r="K642" s="552"/>
      <c r="L642" s="553"/>
      <c r="M642" s="387">
        <f>SUM(C642:L642)</f>
        <v>0</v>
      </c>
    </row>
    <row r="643" spans="2:13" ht="12.75" customHeight="1" x14ac:dyDescent="0.2">
      <c r="B643" s="554"/>
      <c r="C643" s="555"/>
      <c r="D643" s="555"/>
      <c r="E643" s="555"/>
      <c r="F643" s="555"/>
      <c r="G643" s="555"/>
      <c r="H643" s="555"/>
      <c r="I643" s="555"/>
      <c r="J643" s="555"/>
      <c r="K643" s="555"/>
      <c r="L643" s="556"/>
      <c r="M643" s="319">
        <f t="shared" ref="M643:M646" si="130">SUM(C643:L643)</f>
        <v>0</v>
      </c>
    </row>
    <row r="644" spans="2:13" ht="12.75" customHeight="1" x14ac:dyDescent="0.2">
      <c r="B644" s="557"/>
      <c r="C644" s="558"/>
      <c r="D644" s="558"/>
      <c r="E644" s="558"/>
      <c r="F644" s="558"/>
      <c r="G644" s="558"/>
      <c r="H644" s="558"/>
      <c r="I644" s="558"/>
      <c r="J644" s="558"/>
      <c r="K644" s="558"/>
      <c r="L644" s="559"/>
      <c r="M644" s="316">
        <f t="shared" si="130"/>
        <v>0</v>
      </c>
    </row>
    <row r="645" spans="2:13" ht="12.75" customHeight="1" x14ac:dyDescent="0.2">
      <c r="B645" s="554"/>
      <c r="C645" s="555"/>
      <c r="D645" s="555"/>
      <c r="E645" s="555"/>
      <c r="F645" s="555"/>
      <c r="G645" s="555"/>
      <c r="H645" s="555"/>
      <c r="I645" s="555"/>
      <c r="J645" s="555"/>
      <c r="K645" s="555"/>
      <c r="L645" s="556"/>
      <c r="M645" s="319">
        <f t="shared" si="130"/>
        <v>0</v>
      </c>
    </row>
    <row r="646" spans="2:13" ht="12.75" customHeight="1" x14ac:dyDescent="0.2">
      <c r="B646" s="197"/>
      <c r="C646" s="558"/>
      <c r="D646" s="558"/>
      <c r="E646" s="558"/>
      <c r="F646" s="558"/>
      <c r="G646" s="558"/>
      <c r="H646" s="558"/>
      <c r="I646" s="558"/>
      <c r="J646" s="558"/>
      <c r="K646" s="558"/>
      <c r="L646" s="559"/>
      <c r="M646" s="316">
        <f t="shared" si="130"/>
        <v>0</v>
      </c>
    </row>
    <row r="647" spans="2:13" ht="12.75" customHeight="1" x14ac:dyDescent="0.2">
      <c r="B647" s="165" t="str">
        <f>IF('2. Grunddata'!C$6="KONTRAKT","Total medfinansiering","Total förväntad medfinansiering")</f>
        <v>Total förväntad medfinansiering</v>
      </c>
      <c r="C647" s="170">
        <f t="shared" ref="C647:M647" si="131">SUM(C642:C646)</f>
        <v>0</v>
      </c>
      <c r="D647" s="170">
        <f t="shared" si="131"/>
        <v>0</v>
      </c>
      <c r="E647" s="170">
        <f t="shared" si="131"/>
        <v>0</v>
      </c>
      <c r="F647" s="170">
        <f t="shared" si="131"/>
        <v>0</v>
      </c>
      <c r="G647" s="170">
        <f t="shared" si="131"/>
        <v>0</v>
      </c>
      <c r="H647" s="170">
        <f t="shared" si="131"/>
        <v>0</v>
      </c>
      <c r="I647" s="170">
        <f t="shared" si="131"/>
        <v>0</v>
      </c>
      <c r="J647" s="170">
        <f t="shared" si="131"/>
        <v>0</v>
      </c>
      <c r="K647" s="170">
        <f t="shared" si="131"/>
        <v>0</v>
      </c>
      <c r="L647" s="170">
        <f t="shared" si="131"/>
        <v>0</v>
      </c>
      <c r="M647" s="345">
        <f t="shared" si="131"/>
        <v>0</v>
      </c>
    </row>
    <row r="648" spans="2:13" ht="12.75" customHeight="1" x14ac:dyDescent="0.2"/>
    <row r="649" spans="2:13" ht="12.75" customHeight="1" x14ac:dyDescent="0.2">
      <c r="B649" s="386" t="s">
        <v>210</v>
      </c>
      <c r="C649" s="64" t="str">
        <f>B26</f>
        <v>Artdatabanken</v>
      </c>
    </row>
    <row r="650" spans="2:13" ht="12.75" customHeight="1" x14ac:dyDescent="0.2">
      <c r="B650" s="719"/>
      <c r="C650" s="720"/>
      <c r="D650" s="720"/>
      <c r="E650" s="720"/>
      <c r="F650" s="720"/>
      <c r="G650" s="720"/>
      <c r="H650" s="720"/>
      <c r="I650" s="720"/>
      <c r="J650" s="720"/>
      <c r="K650" s="720"/>
      <c r="L650" s="720"/>
      <c r="M650" s="721"/>
    </row>
    <row r="651" spans="2:13" ht="12.75" customHeight="1" x14ac:dyDescent="0.2">
      <c r="B651" s="722"/>
      <c r="C651" s="735"/>
      <c r="D651" s="735"/>
      <c r="E651" s="735"/>
      <c r="F651" s="735"/>
      <c r="G651" s="735"/>
      <c r="H651" s="735"/>
      <c r="I651" s="735"/>
      <c r="J651" s="735"/>
      <c r="K651" s="735"/>
      <c r="L651" s="735"/>
      <c r="M651" s="724"/>
    </row>
    <row r="652" spans="2:13" ht="12.75" customHeight="1" x14ac:dyDescent="0.2">
      <c r="B652" s="722"/>
      <c r="C652" s="735"/>
      <c r="D652" s="735"/>
      <c r="E652" s="735"/>
      <c r="F652" s="735"/>
      <c r="G652" s="735"/>
      <c r="H652" s="735"/>
      <c r="I652" s="735"/>
      <c r="J652" s="735"/>
      <c r="K652" s="735"/>
      <c r="L652" s="735"/>
      <c r="M652" s="724"/>
    </row>
    <row r="653" spans="2:13" ht="12.75" customHeight="1" x14ac:dyDescent="0.2">
      <c r="B653" s="722"/>
      <c r="C653" s="735"/>
      <c r="D653" s="735"/>
      <c r="E653" s="735"/>
      <c r="F653" s="735"/>
      <c r="G653" s="735"/>
      <c r="H653" s="735"/>
      <c r="I653" s="735"/>
      <c r="J653" s="735"/>
      <c r="K653" s="735"/>
      <c r="L653" s="735"/>
      <c r="M653" s="724"/>
    </row>
    <row r="654" spans="2:13" ht="12.75" customHeight="1" x14ac:dyDescent="0.2">
      <c r="B654" s="725"/>
      <c r="C654" s="726"/>
      <c r="D654" s="726"/>
      <c r="E654" s="726"/>
      <c r="F654" s="726"/>
      <c r="G654" s="726"/>
      <c r="H654" s="726"/>
      <c r="I654" s="726"/>
      <c r="J654" s="726"/>
      <c r="K654" s="726"/>
      <c r="L654" s="726"/>
      <c r="M654" s="727"/>
    </row>
    <row r="656" spans="2:13" s="3" customFormat="1" ht="12.75" customHeight="1" x14ac:dyDescent="0.2">
      <c r="B656" s="140" t="s">
        <v>165</v>
      </c>
      <c r="C656" s="141" t="str">
        <f>'2. Grunddata'!C$7</f>
        <v>Hitta den oförklariga faktorn i matrix</v>
      </c>
      <c r="D656" s="64"/>
      <c r="E656" s="64"/>
      <c r="F656" s="64"/>
      <c r="G656" s="64"/>
      <c r="H656" s="64"/>
      <c r="I656" s="64"/>
      <c r="J656" s="64"/>
      <c r="K656" s="64"/>
      <c r="L656" s="64"/>
      <c r="M656" s="64"/>
    </row>
    <row r="657" spans="2:15" s="3" customFormat="1" ht="12.75" x14ac:dyDescent="0.2">
      <c r="B657" s="140" t="s">
        <v>122</v>
      </c>
      <c r="C657" s="141" t="str">
        <f>IF('2. Grunddata'!$C$6="ANSÖKAN","ANSÖKAN",(IF('2. Grunddata'!$C$6="KONTRAKT","KONTRAKT","")))</f>
        <v>ANSÖKAN</v>
      </c>
      <c r="D657" s="64"/>
      <c r="E657" s="64"/>
      <c r="F657" s="64"/>
      <c r="G657" s="64"/>
      <c r="H657" s="64"/>
      <c r="I657" s="64"/>
      <c r="J657" s="64"/>
      <c r="K657" s="64"/>
      <c r="L657" s="64"/>
      <c r="M657" s="64"/>
    </row>
    <row r="658" spans="2:15" s="3" customFormat="1" ht="12.75" x14ac:dyDescent="0.2">
      <c r="B658" s="62" t="s">
        <v>254</v>
      </c>
      <c r="C658" s="141" t="str">
        <f>'2. Grunddata'!C$8</f>
        <v>Stina</v>
      </c>
      <c r="D658" s="64"/>
      <c r="E658" s="64"/>
      <c r="F658" s="64"/>
      <c r="I658" s="120"/>
      <c r="J658" s="120"/>
      <c r="K658" s="120"/>
      <c r="L658" s="120"/>
      <c r="M658" s="120"/>
    </row>
    <row r="659" spans="2:15" s="3" customFormat="1" ht="12.75" x14ac:dyDescent="0.2">
      <c r="B659" s="140" t="s">
        <v>156</v>
      </c>
      <c r="C659" s="64" t="str">
        <f>'2. Grunddata'!C$17</f>
        <v>SEK</v>
      </c>
      <c r="D659" s="64"/>
      <c r="E659" s="64"/>
      <c r="F659" s="64"/>
      <c r="I659" s="120"/>
      <c r="J659" s="120"/>
      <c r="K659" s="120"/>
      <c r="L659" s="120"/>
      <c r="M659" s="120"/>
    </row>
    <row r="660" spans="2:15" s="3" customFormat="1" ht="12.75" x14ac:dyDescent="0.2">
      <c r="B660" s="140"/>
      <c r="C660" s="143" t="s">
        <v>137</v>
      </c>
      <c r="D660" s="64"/>
      <c r="E660" s="64"/>
      <c r="F660" s="64"/>
      <c r="I660" s="120"/>
      <c r="J660" s="120"/>
      <c r="K660" s="120"/>
      <c r="L660" s="499" t="s">
        <v>315</v>
      </c>
      <c r="M660" s="120"/>
    </row>
    <row r="661" spans="2:15" ht="12.75" customHeight="1" x14ac:dyDescent="0.2">
      <c r="L661" s="349" t="s">
        <v>316</v>
      </c>
    </row>
    <row r="662" spans="2:15" s="3" customFormat="1" ht="15" x14ac:dyDescent="0.25">
      <c r="B662" s="369" t="s">
        <v>38</v>
      </c>
      <c r="C662" s="369" t="str">
        <f>B27</f>
        <v>Ekologi NJ</v>
      </c>
      <c r="E662" s="64"/>
      <c r="G662" s="64"/>
      <c r="H662" s="64"/>
      <c r="I662" s="64"/>
      <c r="J662" s="64"/>
      <c r="K662" s="64"/>
      <c r="L662" s="625">
        <f>SUMIF('5. Lön'!$B$25:$B$151,$C662,'5. Lön'!AE$25:AE$151)</f>
        <v>0</v>
      </c>
      <c r="M662" s="383" t="s">
        <v>208</v>
      </c>
    </row>
    <row r="663" spans="2:15" s="3" customFormat="1" ht="6" customHeight="1" x14ac:dyDescent="0.2">
      <c r="B663" s="85"/>
      <c r="C663" s="64"/>
      <c r="D663" s="64"/>
      <c r="E663" s="64"/>
      <c r="F663" s="64"/>
      <c r="G663" s="64"/>
      <c r="H663" s="64"/>
      <c r="I663" s="64"/>
      <c r="J663" s="64"/>
      <c r="K663" s="64"/>
      <c r="L663" s="64"/>
      <c r="M663" s="64"/>
    </row>
    <row r="664" spans="2:15" s="3" customFormat="1" ht="12.75" x14ac:dyDescent="0.2">
      <c r="B664" s="309" t="str">
        <f>IF('2. Grunddata'!C$6="KONTRAKT","Kostnader täckta av finansiär","Kostnader förväntade att täckas av finansiär")</f>
        <v>Kostnader förväntade att täckas av finansiär</v>
      </c>
      <c r="C664" s="310">
        <f>'5. Lön'!G$23</f>
        <v>2022</v>
      </c>
      <c r="D664" s="310">
        <f>'5. Lön'!H$23</f>
        <v>2023</v>
      </c>
      <c r="E664" s="310">
        <f>'5. Lön'!I$23</f>
        <v>2024</v>
      </c>
      <c r="F664" s="310" t="str">
        <f>'5. Lön'!J$23</f>
        <v/>
      </c>
      <c r="G664" s="310" t="str">
        <f>'5. Lön'!K$23</f>
        <v/>
      </c>
      <c r="H664" s="310" t="str">
        <f>'5. Lön'!L$23</f>
        <v/>
      </c>
      <c r="I664" s="310" t="str">
        <f>'5. Lön'!M$23</f>
        <v/>
      </c>
      <c r="J664" s="310" t="str">
        <f>'5. Lön'!N$23</f>
        <v/>
      </c>
      <c r="K664" s="310" t="str">
        <f>'5. Lön'!O$23</f>
        <v/>
      </c>
      <c r="L664" s="310" t="str">
        <f>'5. Lön'!P$23</f>
        <v/>
      </c>
      <c r="M664" s="311" t="s">
        <v>2</v>
      </c>
    </row>
    <row r="665" spans="2:15" s="3" customFormat="1" ht="12.75" customHeight="1" x14ac:dyDescent="0.2">
      <c r="B665" s="312" t="s">
        <v>203</v>
      </c>
      <c r="C665" s="313">
        <f>IF('2. Grunddata'!$C$16&gt;0,SUMIF('5. Lön'!$B$25:$B$151,$C662,'5. Lön'!DM$25:DM$151),SUMIF('5. Lön'!$B$25:$B$151,$C662,'5. Lön'!AS$25:AS$151))</f>
        <v>0</v>
      </c>
      <c r="D665" s="313">
        <f>IF('2. Grunddata'!$C$16&gt;0,SUMIF('5. Lön'!$B$25:$B$151,$C662,'5. Lön'!DN$25:DN$151),SUMIF('5. Lön'!$B$25:$B$151,$C662,'5. Lön'!AT$25:AT$151))</f>
        <v>0</v>
      </c>
      <c r="E665" s="313">
        <f>IF('2. Grunddata'!$C$16&gt;0,SUMIF('5. Lön'!$B$25:$B$151,$C662,'5. Lön'!DO$25:DO$151),SUMIF('5. Lön'!$B$25:$B$151,$C662,'5. Lön'!AU$25:AU$151))</f>
        <v>0</v>
      </c>
      <c r="F665" s="313">
        <f>IF('2. Grunddata'!$C$16&gt;0,SUMIF('5. Lön'!$B$25:$B$151,$C662,'5. Lön'!DP$25:DP$151),SUMIF('5. Lön'!$B$25:$B$151,$C662,'5. Lön'!AV$25:AV$151))</f>
        <v>0</v>
      </c>
      <c r="G665" s="313">
        <f>IF('2. Grunddata'!$C$16&gt;0,SUMIF('5. Lön'!$B$25:$B$151,$C662,'5. Lön'!DQ$25:DQ$151),SUMIF('5. Lön'!$B$25:$B$151,$C662,'5. Lön'!AW$25:AW$151))</f>
        <v>0</v>
      </c>
      <c r="H665" s="313">
        <f>IF('2. Grunddata'!$C$16&gt;0,SUMIF('5. Lön'!$B$25:$B$151,$C662,'5. Lön'!DR$25:DR$151),SUMIF('5. Lön'!$B$25:$B$151,$C662,'5. Lön'!AX$25:AX$151))</f>
        <v>0</v>
      </c>
      <c r="I665" s="313">
        <f>IF('2. Grunddata'!$C$16&gt;0,SUMIF('5. Lön'!$B$25:$B$151,$C662,'5. Lön'!DS$25:DS$151),SUMIF('5. Lön'!$B$25:$B$151,$C662,'5. Lön'!AY$25:AY$151))</f>
        <v>0</v>
      </c>
      <c r="J665" s="313">
        <f>IF('2. Grunddata'!$C$16&gt;0,SUMIF('5. Lön'!$B$25:$B$151,$C662,'5. Lön'!DT$25:DT$151),SUMIF('5. Lön'!$B$25:$B$151,$C662,'5. Lön'!AZ$25:AZ$151))</f>
        <v>0</v>
      </c>
      <c r="K665" s="313">
        <f>IF('2. Grunddata'!$C$16&gt;0,SUMIF('5. Lön'!$B$25:$B$151,$C662,'5. Lön'!DU$25:DU$151),SUMIF('5. Lön'!$B$25:$B$151,$C662,'5. Lön'!BA$25:BA$151))</f>
        <v>0</v>
      </c>
      <c r="L665" s="313">
        <f>IF('2. Grunddata'!$C$16&gt;0,SUMIF('5. Lön'!$B$25:$B$151,$C662,'5. Lön'!DV$25:DV$151),SUMIF('5. Lön'!$B$25:$B$151,$C662,'5. Lön'!BB$25:BB$151))</f>
        <v>0</v>
      </c>
      <c r="M665" s="314">
        <f t="shared" ref="M665:M670" si="132">SUM(C665:L665)</f>
        <v>0</v>
      </c>
      <c r="O665" s="4"/>
    </row>
    <row r="666" spans="2:15" s="3" customFormat="1" ht="12.75" customHeight="1" x14ac:dyDescent="0.2">
      <c r="B666" s="158" t="s">
        <v>202</v>
      </c>
      <c r="C666" s="315">
        <f>SUMIF('6. Drift'!$B$18:$B$101,$C662,'6. Drift'!V$18:V$101)</f>
        <v>0</v>
      </c>
      <c r="D666" s="315">
        <f>SUMIF('6. Drift'!$B$18:$B$101,$C662,'6. Drift'!W$18:W$101)</f>
        <v>0</v>
      </c>
      <c r="E666" s="315">
        <f>SUMIF('6. Drift'!$B$18:$B$101,$C662,'6. Drift'!X$18:X$101)</f>
        <v>0</v>
      </c>
      <c r="F666" s="315">
        <f>SUMIF('6. Drift'!$B$18:$B$101,$C662,'6. Drift'!Y$18:Y$101)</f>
        <v>0</v>
      </c>
      <c r="G666" s="315">
        <f>SUMIF('6. Drift'!$B$18:$B$101,$C662,'6. Drift'!Z$18:Z$101)</f>
        <v>0</v>
      </c>
      <c r="H666" s="315">
        <f>SUMIF('6. Drift'!$B$18:$B$101,$C662,'6. Drift'!AA$18:AA$101)</f>
        <v>0</v>
      </c>
      <c r="I666" s="315">
        <f>SUMIF('6. Drift'!$B$18:$B$101,$C662,'6. Drift'!AB$18:AB$101)</f>
        <v>0</v>
      </c>
      <c r="J666" s="315">
        <f>SUMIF('6. Drift'!$B$18:$B$101,$C662,'6. Drift'!AC$18:AC$101)</f>
        <v>0</v>
      </c>
      <c r="K666" s="315">
        <f>SUMIF('6. Drift'!$B$18:$B$101,$C662,'6. Drift'!AD$18:AD$101)</f>
        <v>0</v>
      </c>
      <c r="L666" s="315">
        <f>SUMIF('6. Drift'!$B$18:$B$101,$C662,'6. Drift'!AE$18:AE$101)</f>
        <v>0</v>
      </c>
      <c r="M666" s="316">
        <f t="shared" si="132"/>
        <v>0</v>
      </c>
    </row>
    <row r="667" spans="2:15" s="3" customFormat="1" ht="12.75" x14ac:dyDescent="0.2">
      <c r="B667" s="317" t="s">
        <v>30</v>
      </c>
      <c r="C667" s="318">
        <f>SUMIF('7. Utrustning'!$B$17:$B$49,$C662,'7. Utrustning'!W$17:W$49)</f>
        <v>0</v>
      </c>
      <c r="D667" s="318">
        <f>SUMIF('7. Utrustning'!$B$17:$B$49,$C662,'7. Utrustning'!X$17:X$49)</f>
        <v>0</v>
      </c>
      <c r="E667" s="318">
        <f>SUMIF('7. Utrustning'!$B$17:$B$49,$C662,'7. Utrustning'!Y$17:Y$49)</f>
        <v>0</v>
      </c>
      <c r="F667" s="318">
        <f>SUMIF('7. Utrustning'!$B$17:$B$49,$C662,'7. Utrustning'!Z$17:Z$49)</f>
        <v>0</v>
      </c>
      <c r="G667" s="318">
        <f>SUMIF('7. Utrustning'!$B$17:$B$49,$C662,'7. Utrustning'!AA$17:AA$49)</f>
        <v>0</v>
      </c>
      <c r="H667" s="318">
        <f>SUMIF('7. Utrustning'!$B$17:$B$49,$C662,'7. Utrustning'!AB$17:AB$49)</f>
        <v>0</v>
      </c>
      <c r="I667" s="318">
        <f>SUMIF('7. Utrustning'!$B$17:$B$49,$C662,'7. Utrustning'!AC$17:AC$49)</f>
        <v>0</v>
      </c>
      <c r="J667" s="318">
        <f>SUMIF('7. Utrustning'!$B$17:$B$49,$C662,'7. Utrustning'!AD$17:AD$49)</f>
        <v>0</v>
      </c>
      <c r="K667" s="318">
        <f>SUMIF('7. Utrustning'!$B$17:$B$49,$C662,'7. Utrustning'!AE$17:AE$49)</f>
        <v>0</v>
      </c>
      <c r="L667" s="318">
        <f>SUMIF('7. Utrustning'!$B$17:$B$49,$C662,'7. Utrustning'!AF$17:AF$49)</f>
        <v>0</v>
      </c>
      <c r="M667" s="319">
        <f t="shared" si="132"/>
        <v>0</v>
      </c>
    </row>
    <row r="668" spans="2:15" s="3" customFormat="1" ht="12.75" x14ac:dyDescent="0.2">
      <c r="B668" s="320" t="str">
        <f>IF('2. Grunddata'!C$13="NEJ","Lokal accepterad som direkt kostnad av finansiär","Lokal")</f>
        <v>Lokal accepterad som direkt kostnad av finansiär</v>
      </c>
      <c r="C668" s="315">
        <f>IF('2. Grunddata'!$C$13="NEJ",SUMIF('8. Lokal'!$B$18:$B$50,$C662,'8. Lokal'!T$18:T$50),SUMIF('5. Lön'!$B$25:$B$151,$C662,'5. Lön'!CO$25:CO$151)+SUMIF('6. Drift'!$B$18:$B$101,$C662,'6. Drift'!BR$18:BR$101)+SUMIF('8. Lokal'!$B$18:$B$50,$C662,'8. Lokal'!T$18:T$50))</f>
        <v>0</v>
      </c>
      <c r="D668" s="315">
        <f>IF('2. Grunddata'!$C$13="NEJ",SUMIF('8. Lokal'!$B$18:$B$50,$C662,'8. Lokal'!U$18:U$50),SUMIF('5. Lön'!$B$25:$B$151,$C662,'5. Lön'!CP$25:CP$151)+SUMIF('6. Drift'!$B$18:$B$101,$C662,'6. Drift'!BS$18:BS$101)+SUMIF('8. Lokal'!$B$18:$B$50,$C662,'8. Lokal'!U$18:U$50))</f>
        <v>0</v>
      </c>
      <c r="E668" s="315">
        <f>IF('2. Grunddata'!$C$13="NEJ",SUMIF('8. Lokal'!$B$18:$B$50,$C662,'8. Lokal'!V$18:V$50),SUMIF('5. Lön'!$B$25:$B$151,$C662,'5. Lön'!CQ$25:CQ$151)+SUMIF('6. Drift'!$B$18:$B$101,$C662,'6. Drift'!BT$18:BT$101)+SUMIF('8. Lokal'!$B$18:$B$50,$C662,'8. Lokal'!V$18:V$50))</f>
        <v>0</v>
      </c>
      <c r="F668" s="315">
        <f>IF('2. Grunddata'!$C$13="NEJ",SUMIF('8. Lokal'!$B$18:$B$50,$C662,'8. Lokal'!W$18:W$50),SUMIF('5. Lön'!$B$25:$B$151,$C662,'5. Lön'!CR$25:CR$151)+SUMIF('6. Drift'!$B$18:$B$101,$C662,'6. Drift'!BU$18:BU$101)+SUMIF('8. Lokal'!$B$18:$B$50,$C662,'8. Lokal'!W$18:W$50))</f>
        <v>0</v>
      </c>
      <c r="G668" s="315">
        <f>IF('2. Grunddata'!$C$13="NEJ",SUMIF('8. Lokal'!$B$18:$B$50,$C662,'8. Lokal'!X$18:X$50),SUMIF('5. Lön'!$B$25:$B$151,$C662,'5. Lön'!CS$25:CS$151)+SUMIF('6. Drift'!$B$18:$B$101,$C662,'6. Drift'!BV$18:BV$101)+SUMIF('8. Lokal'!$B$18:$B$50,$C662,'8. Lokal'!X$18:X$50))</f>
        <v>0</v>
      </c>
      <c r="H668" s="315">
        <f>IF('2. Grunddata'!$C$13="NEJ",SUMIF('8. Lokal'!$B$18:$B$50,$C662,'8. Lokal'!Y$18:Y$50),SUMIF('5. Lön'!$B$25:$B$151,$C662,'5. Lön'!CT$25:CT$151)+SUMIF('6. Drift'!$B$18:$B$101,$C662,'6. Drift'!BW$18:BW$101)+SUMIF('8. Lokal'!$B$18:$B$50,$C662,'8. Lokal'!Y$18:Y$50))</f>
        <v>0</v>
      </c>
      <c r="I668" s="315">
        <f>IF('2. Grunddata'!$C$13="NEJ",SUMIF('8. Lokal'!$B$18:$B$50,$C662,'8. Lokal'!Z$18:Z$50),SUMIF('5. Lön'!$B$25:$B$151,$C662,'5. Lön'!CU$25:CU$151)+SUMIF('6. Drift'!$B$18:$B$101,$C662,'6. Drift'!BX$18:BX$101)+SUMIF('8. Lokal'!$B$18:$B$50,$C662,'8. Lokal'!Z$18:Z$50))</f>
        <v>0</v>
      </c>
      <c r="J668" s="315">
        <f>IF('2. Grunddata'!$C$13="NEJ",SUMIF('8. Lokal'!$B$18:$B$50,$C662,'8. Lokal'!AA$18:AA$50),SUMIF('5. Lön'!$B$25:$B$151,$C662,'5. Lön'!CV$25:CV$151)+SUMIF('6. Drift'!$B$18:$B$101,$C662,'6. Drift'!BY$18:BY$101)+SUMIF('8. Lokal'!$B$18:$B$50,$C662,'8. Lokal'!AA$18:AA$50))</f>
        <v>0</v>
      </c>
      <c r="K668" s="315">
        <f>IF('2. Grunddata'!$C$13="NEJ",SUMIF('8. Lokal'!$B$18:$B$50,$C662,'8. Lokal'!AB$18:AB$50),SUMIF('5. Lön'!$B$25:$B$151,$C662,'5. Lön'!CW$25:CW$151)+SUMIF('6. Drift'!$B$18:$B$101,$C662,'6. Drift'!BZ$18:BZ$101)+SUMIF('8. Lokal'!$B$18:$B$50,$C662,'8. Lokal'!AB$18:AB$50))</f>
        <v>0</v>
      </c>
      <c r="L668" s="315">
        <f>IF('2. Grunddata'!$C$13="NEJ",SUMIF('8. Lokal'!$B$18:$B$50,$C662,'8. Lokal'!AC$18:AC$50),SUMIF('5. Lön'!$B$25:$B$151,$C662,'5. Lön'!CX$25:CX$151)+SUMIF('6. Drift'!$B$18:$B$101,$C662,'6. Drift'!CA$18:CA$101)+SUMIF('8. Lokal'!$B$18:$B$50,$C662,'8. Lokal'!AC$18:AC$50))</f>
        <v>0</v>
      </c>
      <c r="M668" s="316">
        <f t="shared" si="132"/>
        <v>0</v>
      </c>
    </row>
    <row r="669" spans="2:15" s="3" customFormat="1" ht="12.75" x14ac:dyDescent="0.2">
      <c r="B669" s="321" t="str">
        <f>IF('2. Grunddata'!C$13="NEJ","Indirekt och lokalpåslag accepterade som OH av finansiär","Indirekta")</f>
        <v>Indirekt och lokalpåslag accepterade som OH av finansiär</v>
      </c>
      <c r="C669" s="293">
        <f>IF('2. Grunddata'!$C$13="NEJ",SUMIF('5. Lön'!$B$25:$B$151,$C662,'5. Lön'!DY$25:DY$151)+SUMIF('6. Drift'!$B$18:$B$101,$C662,'6. Drift'!CP$18:CP$101)+SUMIF('7. Utrustning'!$B$17:$B$49,$C662,'7. Utrustning'!AU$17:AU$49)+SUMIF('8. Lokal'!$B$18:$B$50,$C662,'8. Lokal'!AR$18:AR$50),SUMIF('5. Lön'!$B$25:$B$151,$C662,'5. Lön'!BQ$25:BQ$151)+SUMIF('6. Drift'!$B$18:$B$101,$C662,'6. Drift'!AT$18:AT$101))</f>
        <v>0</v>
      </c>
      <c r="D669" s="293">
        <f>IF('2. Grunddata'!$C$13="NEJ",SUMIF('5. Lön'!$B$25:$B$151,$C662,'5. Lön'!DZ$25:DZ$151)+SUMIF('6. Drift'!$B$18:$B$101,$C662,'6. Drift'!CQ$18:CQ$101)+SUMIF('7. Utrustning'!$B$17:$B$49,$C662,'7. Utrustning'!AV$17:AV$49)+SUMIF('8. Lokal'!$B$18:$B$50,$C662,'8. Lokal'!AS$18:AS$50),SUMIF('5. Lön'!$B$25:$B$151,$C662,'5. Lön'!BR$25:BR$151)+SUMIF('6. Drift'!$B$18:$B$101,$C662,'6. Drift'!AU$18:AU$101))</f>
        <v>0</v>
      </c>
      <c r="E669" s="293">
        <f>IF('2. Grunddata'!$C$13="NEJ",SUMIF('5. Lön'!$B$25:$B$151,$C662,'5. Lön'!EA$25:EA$151)+SUMIF('6. Drift'!$B$18:$B$101,$C662,'6. Drift'!CR$18:CR$101)+SUMIF('7. Utrustning'!$B$17:$B$49,$C662,'7. Utrustning'!AW$17:AW$49)+SUMIF('8. Lokal'!$B$18:$B$50,$C662,'8. Lokal'!AT$18:AT$50),SUMIF('5. Lön'!$B$25:$B$151,$C662,'5. Lön'!BS$25:BS$151)+SUMIF('6. Drift'!$B$18:$B$101,$C662,'6. Drift'!AV$18:AV$101))</f>
        <v>0</v>
      </c>
      <c r="F669" s="293">
        <f>IF('2. Grunddata'!$C$13="NEJ",SUMIF('5. Lön'!$B$25:$B$151,$C662,'5. Lön'!EB$25:EB$151)+SUMIF('6. Drift'!$B$18:$B$101,$C662,'6. Drift'!CS$18:CS$101)+SUMIF('7. Utrustning'!$B$17:$B$49,$C662,'7. Utrustning'!AX$17:AX$49)+SUMIF('8. Lokal'!$B$18:$B$50,$C662,'8. Lokal'!AU$18:AU$50),SUMIF('5. Lön'!$B$25:$B$151,$C662,'5. Lön'!BT$25:BT$151)+SUMIF('6. Drift'!$B$18:$B$101,$C662,'6. Drift'!AW$18:AW$101))</f>
        <v>0</v>
      </c>
      <c r="G669" s="293">
        <f>IF('2. Grunddata'!$C$13="NEJ",SUMIF('5. Lön'!$B$25:$B$151,$C662,'5. Lön'!EC$25:EC$151)+SUMIF('6. Drift'!$B$18:$B$101,$C662,'6. Drift'!CT$18:CT$101)+SUMIF('7. Utrustning'!$B$17:$B$49,$C662,'7. Utrustning'!AY$17:AY$49)+SUMIF('8. Lokal'!$B$18:$B$50,$C662,'8. Lokal'!AV$18:AV$50),SUMIF('5. Lön'!$B$25:$B$151,$C662,'5. Lön'!BU$25:BU$151)+SUMIF('6. Drift'!$B$18:$B$101,$C662,'6. Drift'!AX$18:AX$101))</f>
        <v>0</v>
      </c>
      <c r="H669" s="293">
        <f>IF('2. Grunddata'!$C$13="NEJ",SUMIF('5. Lön'!$B$25:$B$151,$C662,'5. Lön'!ED$25:ED$151)+SUMIF('6. Drift'!$B$18:$B$101,$C662,'6. Drift'!CU$18:CU$101)+SUMIF('7. Utrustning'!$B$17:$B$49,$C662,'7. Utrustning'!AZ$17:AZ$49)+SUMIF('8. Lokal'!$B$18:$B$50,$C662,'8. Lokal'!AW$18:AW$50),SUMIF('5. Lön'!$B$25:$B$151,$C662,'5. Lön'!BV$25:BV$151)+SUMIF('6. Drift'!$B$18:$B$101,$C662,'6. Drift'!AY$18:AY$101))</f>
        <v>0</v>
      </c>
      <c r="I669" s="293">
        <f>IF('2. Grunddata'!$C$13="NEJ",SUMIF('5. Lön'!$B$25:$B$151,$C662,'5. Lön'!EE$25:EE$151)+SUMIF('6. Drift'!$B$18:$B$101,$C662,'6. Drift'!CV$18:CV$101)+SUMIF('7. Utrustning'!$B$17:$B$49,$C662,'7. Utrustning'!BA$17:BA$49)+SUMIF('8. Lokal'!$B$18:$B$50,$C662,'8. Lokal'!AX$18:AX$50),SUMIF('5. Lön'!$B$25:$B$151,$C662,'5. Lön'!BW$25:BW$151)+SUMIF('6. Drift'!$B$18:$B$101,$C662,'6. Drift'!AZ$18:AZ$101))</f>
        <v>0</v>
      </c>
      <c r="J669" s="293">
        <f>IF('2. Grunddata'!$C$13="NEJ",SUMIF('5. Lön'!$B$25:$B$151,$C662,'5. Lön'!EF$25:EF$151)+SUMIF('6. Drift'!$B$18:$B$101,$C662,'6. Drift'!CW$18:CW$101)+SUMIF('7. Utrustning'!$B$17:$B$49,$C662,'7. Utrustning'!BB$17:BB$49)+SUMIF('8. Lokal'!$B$18:$B$50,$C662,'8. Lokal'!AY$18:AY$50),SUMIF('5. Lön'!$B$25:$B$151,$C662,'5. Lön'!BX$25:BX$151)+SUMIF('6. Drift'!$B$18:$B$101,$C662,'6. Drift'!BA$18:BA$101))</f>
        <v>0</v>
      </c>
      <c r="K669" s="293">
        <f>IF('2. Grunddata'!$C$13="NEJ",SUMIF('5. Lön'!$B$25:$B$151,$C662,'5. Lön'!EG$25:EG$151)+SUMIF('6. Drift'!$B$18:$B$101,$C662,'6. Drift'!CX$18:CX$101)+SUMIF('7. Utrustning'!$B$17:$B$49,$C662,'7. Utrustning'!BC$17:BC$49)+SUMIF('8. Lokal'!$B$18:$B$50,$C662,'8. Lokal'!AZ$18:AZ$50),SUMIF('5. Lön'!$B$25:$B$151,$C662,'5. Lön'!BY$25:BY$151)+SUMIF('6. Drift'!$B$18:$B$101,$C662,'6. Drift'!BB$18:BB$101))</f>
        <v>0</v>
      </c>
      <c r="L669" s="293">
        <f>IF('2. Grunddata'!$C$13="NEJ",SUMIF('5. Lön'!$B$25:$B$151,$C662,'5. Lön'!EH$25:EH$151)+SUMIF('6. Drift'!$B$18:$B$101,$C662,'6. Drift'!CY$18:CY$101)+SUMIF('7. Utrustning'!$B$17:$B$49,$C662,'7. Utrustning'!BD$17:BD$49)+SUMIF('8. Lokal'!$B$18:$B$50,$C662,'8. Lokal'!BA$18:BA$50),SUMIF('5. Lön'!$B$25:$B$151,$C662,'5. Lön'!BZ$25:BZ$151)+SUMIF('6. Drift'!$B$18:$B$101,$C662,'6. Drift'!BC$18:BC$101))</f>
        <v>0</v>
      </c>
      <c r="M669" s="322">
        <f t="shared" si="132"/>
        <v>0</v>
      </c>
    </row>
    <row r="670" spans="2:15" s="3" customFormat="1" ht="12.75" x14ac:dyDescent="0.2">
      <c r="B670" s="323" t="str">
        <f>IF('2. Grunddata'!C$6="KONTRAKT","Total kostnad i kontrakt med finansiär ","Total kostnad i ansökan till finansiär ")</f>
        <v xml:space="preserve">Total kostnad i ansökan till finansiär </v>
      </c>
      <c r="C670" s="237">
        <f>SUM(C665:C669)</f>
        <v>0</v>
      </c>
      <c r="D670" s="237">
        <f t="shared" ref="D670:L670" si="133">SUM(D665:D669)</f>
        <v>0</v>
      </c>
      <c r="E670" s="237">
        <f t="shared" si="133"/>
        <v>0</v>
      </c>
      <c r="F670" s="237">
        <f t="shared" si="133"/>
        <v>0</v>
      </c>
      <c r="G670" s="237">
        <f t="shared" si="133"/>
        <v>0</v>
      </c>
      <c r="H670" s="237">
        <f t="shared" si="133"/>
        <v>0</v>
      </c>
      <c r="I670" s="237">
        <f t="shared" si="133"/>
        <v>0</v>
      </c>
      <c r="J670" s="237">
        <f t="shared" si="133"/>
        <v>0</v>
      </c>
      <c r="K670" s="237">
        <f t="shared" si="133"/>
        <v>0</v>
      </c>
      <c r="L670" s="237">
        <f t="shared" si="133"/>
        <v>0</v>
      </c>
      <c r="M670" s="324">
        <f t="shared" si="132"/>
        <v>0</v>
      </c>
    </row>
    <row r="671" spans="2:15" s="3" customFormat="1" ht="6" customHeight="1" x14ac:dyDescent="0.2">
      <c r="B671" s="325"/>
      <c r="C671" s="326"/>
      <c r="D671" s="326"/>
      <c r="E671" s="326"/>
      <c r="F671" s="326"/>
      <c r="G671" s="326"/>
      <c r="H671" s="326"/>
      <c r="I671" s="326"/>
      <c r="J671" s="326"/>
      <c r="K671" s="326"/>
      <c r="L671" s="326"/>
      <c r="M671" s="327"/>
    </row>
    <row r="672" spans="2:15" s="3" customFormat="1" ht="12.75" x14ac:dyDescent="0.2">
      <c r="B672" s="328" t="str">
        <f>IF('2. Grunddata'!C$6="KONTRAKT","Kostnader att medfinansiera","Kostnader förväntade att medfinansiera")</f>
        <v>Kostnader förväntade att medfinansiera</v>
      </c>
      <c r="C672" s="168"/>
      <c r="D672" s="168"/>
      <c r="E672" s="168"/>
      <c r="F672" s="168"/>
      <c r="G672" s="168"/>
      <c r="H672" s="168"/>
      <c r="I672" s="168"/>
      <c r="J672" s="168"/>
      <c r="K672" s="168"/>
      <c r="L672" s="168"/>
      <c r="M672" s="329"/>
    </row>
    <row r="673" spans="2:15" s="3" customFormat="1" ht="12.75" x14ac:dyDescent="0.2">
      <c r="B673" s="371" t="str">
        <f>IF('2. Grunddata'!C$13="NEJ","Indirekt och lokalpåslag inte accepterade som OH av finansiär","")</f>
        <v>Indirekt och lokalpåslag inte accepterade som OH av finansiär</v>
      </c>
      <c r="C673" s="330">
        <f>IF('2. Grunddata'!$C$13="NEJ",(SUMIF('5. Lön'!$B$25:$B$151,$C662,'5. Lön'!BQ$25:BQ$151)+SUMIF('5. Lön'!$B$25:$B$151,$C662,'5. Lön'!CO$25:CO$151)+SUMIF('6. Drift'!$B$18:$B$101,$C662,'6. Drift'!AT$18:AT$101)+SUMIF('6. Drift'!$B$18:$B$101,$C662,'6. Drift'!BR$18:BR$101))-(SUMIF('5. Lön'!$B$25:$B$151,$C662,'5. Lön'!DY$25:DY$151)+SUMIF('6. Drift'!$B$18:$B$101,$C662,'6. Drift'!CP$18:CP$101)+SUMIF('7. Utrustning'!$B$17:$B$49,$C662,'7. Utrustning'!AU$17:AU$49)+SUMIF('8. Lokal'!$B$18:$B$50,$C662,'8. Lokal'!AR$18:AR$50)),0)</f>
        <v>0</v>
      </c>
      <c r="D673" s="330">
        <f>IF('2. Grunddata'!$C$13="NEJ",(SUMIF('5. Lön'!$B$25:$B$151,$C662,'5. Lön'!BR$25:BR$151)+SUMIF('5. Lön'!$B$25:$B$151,$C662,'5. Lön'!CP$25:CP$151)+SUMIF('6. Drift'!$B$18:$B$101,$C662,'6. Drift'!AU$18:AU$101)+SUMIF('6. Drift'!$B$18:$B$101,$C662,'6. Drift'!BS$18:BS$101))-(SUMIF('5. Lön'!$B$25:$B$151,$C662,'5. Lön'!DZ$25:DZ$151)+SUMIF('6. Drift'!$B$18:$B$101,$C662,'6. Drift'!CQ$18:CQ$101)+SUMIF('7. Utrustning'!$B$17:$B$49,$C662,'7. Utrustning'!AV$17:AV$49)+SUMIF('8. Lokal'!$B$18:$B$50,$C662,'8. Lokal'!AS$18:AS$50)),0)</f>
        <v>0</v>
      </c>
      <c r="E673" s="330">
        <f>IF('2. Grunddata'!$C$13="NEJ",(SUMIF('5. Lön'!$B$25:$B$151,$C662,'5. Lön'!BS$25:BS$151)+SUMIF('5. Lön'!$B$25:$B$151,$C662,'5. Lön'!CQ$25:CQ$151)+SUMIF('6. Drift'!$B$18:$B$101,$C662,'6. Drift'!AV$18:AV$101)+SUMIF('6. Drift'!$B$18:$B$101,$C662,'6. Drift'!BT$18:BT$101))-(SUMIF('5. Lön'!$B$25:$B$151,$C662,'5. Lön'!EA$25:EA$151)+SUMIF('6. Drift'!$B$18:$B$101,$C662,'6. Drift'!CR$18:CR$101)+SUMIF('7. Utrustning'!$B$17:$B$49,$C662,'7. Utrustning'!AW$17:AW$49)+SUMIF('8. Lokal'!$B$18:$B$50,$C662,'8. Lokal'!AT$18:AT$50)),0)</f>
        <v>0</v>
      </c>
      <c r="F673" s="330">
        <f>IF('2. Grunddata'!$C$13="NEJ",(SUMIF('5. Lön'!$B$25:$B$151,$C662,'5. Lön'!BT$25:BT$151)+SUMIF('5. Lön'!$B$25:$B$151,$C662,'5. Lön'!CR$25:CR$151)+SUMIF('6. Drift'!$B$18:$B$101,$C662,'6. Drift'!AW$18:AW$101)+SUMIF('6. Drift'!$B$18:$B$101,$C662,'6. Drift'!BU$18:BU$101))-(SUMIF('5. Lön'!$B$25:$B$151,$C662,'5. Lön'!EB$25:EB$151)+SUMIF('6. Drift'!$B$18:$B$101,$C662,'6. Drift'!CS$18:CS$101)+SUMIF('7. Utrustning'!$B$17:$B$49,$C662,'7. Utrustning'!AX$17:AX$49)+SUMIF('8. Lokal'!$B$18:$B$50,$C662,'8. Lokal'!AU$18:AU$50)),0)</f>
        <v>0</v>
      </c>
      <c r="G673" s="330">
        <f>IF('2. Grunddata'!$C$13="NEJ",(SUMIF('5. Lön'!$B$25:$B$151,$C662,'5. Lön'!BU$25:BU$151)+SUMIF('5. Lön'!$B$25:$B$151,$C662,'5. Lön'!CS$25:CS$151)+SUMIF('6. Drift'!$B$18:$B$101,$C662,'6. Drift'!AX$18:AX$101)+SUMIF('6. Drift'!$B$18:$B$101,$C662,'6. Drift'!BV$18:BV$101))-(SUMIF('5. Lön'!$B$25:$B$151,$C662,'5. Lön'!EC$25:EC$151)+SUMIF('6. Drift'!$B$18:$B$101,$C662,'6. Drift'!CT$18:CT$101)+SUMIF('7. Utrustning'!$B$17:$B$49,$C662,'7. Utrustning'!AY$17:AY$49)+SUMIF('8. Lokal'!$B$18:$B$50,$C662,'8. Lokal'!AV$18:AV$50)),0)</f>
        <v>0</v>
      </c>
      <c r="H673" s="330">
        <f>IF('2. Grunddata'!$C$13="NEJ",(SUMIF('5. Lön'!$B$25:$B$151,$C662,'5. Lön'!BV$25:BV$151)+SUMIF('5. Lön'!$B$25:$B$151,$C662,'5. Lön'!CT$25:CT$151)+SUMIF('6. Drift'!$B$18:$B$101,$C662,'6. Drift'!AY$18:AY$101)+SUMIF('6. Drift'!$B$18:$B$101,$C662,'6. Drift'!BW$18:BW$101))-(SUMIF('5. Lön'!$B$25:$B$151,$C662,'5. Lön'!ED$25:ED$151)+SUMIF('6. Drift'!$B$18:$B$101,$C662,'6. Drift'!CU$18:CU$101)+SUMIF('7. Utrustning'!$B$17:$B$49,$C662,'7. Utrustning'!AZ$17:AZ$49)+SUMIF('8. Lokal'!$B$18:$B$50,$C662,'8. Lokal'!AW$18:AW$50)),0)</f>
        <v>0</v>
      </c>
      <c r="I673" s="330">
        <f>IF('2. Grunddata'!$C$13="NEJ",(SUMIF('5. Lön'!$B$25:$B$151,$C662,'5. Lön'!BW$25:BW$151)+SUMIF('5. Lön'!$B$25:$B$151,$C662,'5. Lön'!CU$25:CU$151)+SUMIF('6. Drift'!$B$18:$B$101,$C662,'6. Drift'!AZ$18:AZ$101)+SUMIF('6. Drift'!$B$18:$B$101,$C662,'6. Drift'!BX$18:BX$101))-(SUMIF('5. Lön'!$B$25:$B$151,$C662,'5. Lön'!EE$25:EE$151)+SUMIF('6. Drift'!$B$18:$B$101,$C662,'6. Drift'!CV$18:CV$101)+SUMIF('7. Utrustning'!$B$17:$B$49,$C662,'7. Utrustning'!BA$17:BA$49)+SUMIF('8. Lokal'!$B$18:$B$50,$C662,'8. Lokal'!AX$18:AX$50)),0)</f>
        <v>0</v>
      </c>
      <c r="J673" s="330">
        <f>IF('2. Grunddata'!$C$13="NEJ",(SUMIF('5. Lön'!$B$25:$B$151,$C662,'5. Lön'!BX$25:BX$151)+SUMIF('5. Lön'!$B$25:$B$151,$C662,'5. Lön'!CV$25:CV$151)+SUMIF('6. Drift'!$B$18:$B$101,$C662,'6. Drift'!BA$18:BA$101)+SUMIF('6. Drift'!$B$18:$B$101,$C662,'6. Drift'!BY$18:BY$101))-(SUMIF('5. Lön'!$B$25:$B$151,$C662,'5. Lön'!EF$25:EF$151)+SUMIF('6. Drift'!$B$18:$B$101,$C662,'6. Drift'!CW$18:CW$101)+SUMIF('7. Utrustning'!$B$17:$B$49,$C662,'7. Utrustning'!BB$17:BB$49)+SUMIF('8. Lokal'!$B$18:$B$50,$C662,'8. Lokal'!AY$18:AY$50)),0)</f>
        <v>0</v>
      </c>
      <c r="K673" s="330">
        <f>IF('2. Grunddata'!$C$13="NEJ",(SUMIF('5. Lön'!$B$25:$B$151,$C662,'5. Lön'!BY$25:BY$151)+SUMIF('5. Lön'!$B$25:$B$151,$C662,'5. Lön'!CW$25:CW$151)+SUMIF('6. Drift'!$B$18:$B$101,$C662,'6. Drift'!BB$18:BB$101)+SUMIF('6. Drift'!$B$18:$B$101,$C662,'6. Drift'!BZ$18:BZ$101))-(SUMIF('5. Lön'!$B$25:$B$151,$C662,'5. Lön'!EG$25:EG$151)+SUMIF('6. Drift'!$B$18:$B$101,$C662,'6. Drift'!CX$18:CX$101)+SUMIF('7. Utrustning'!$B$17:$B$49,$C662,'7. Utrustning'!BC$17:BC$49)+SUMIF('8. Lokal'!$B$18:$B$50,$C662,'8. Lokal'!AZ$18:AZ$50)),0)</f>
        <v>0</v>
      </c>
      <c r="L673" s="330">
        <f>IF('2. Grunddata'!$C$13="NEJ",(SUMIF('5. Lön'!$B$25:$B$151,$C662,'5. Lön'!BZ$25:BZ$151)+SUMIF('5. Lön'!$B$25:$B$151,$C662,'5. Lön'!CX$25:CX$151)+SUMIF('6. Drift'!$B$18:$B$101,$C662,'6. Drift'!BC$18:BC$101)+SUMIF('6. Drift'!$B$18:$B$101,$C662,'6. Drift'!CA$18:CA$101))-(SUMIF('5. Lön'!$B$25:$B$151,$C662,'5. Lön'!EH$25:EH$151)+SUMIF('6. Drift'!$B$18:$B$101,$C662,'6. Drift'!CY$18:CY$101)+SUMIF('7. Utrustning'!$B$17:$B$49,$C662,'7. Utrustning'!BD$17:BD$49)+SUMIF('8. Lokal'!$B$18:$B$50,$C662,'8. Lokal'!BA$18:BA$50)),0)</f>
        <v>0</v>
      </c>
      <c r="M673" s="314">
        <f t="shared" ref="M673:M679" si="134">SUM(C673:L673)</f>
        <v>0</v>
      </c>
    </row>
    <row r="674" spans="2:15" s="3" customFormat="1" ht="12.75" customHeight="1" x14ac:dyDescent="0.2">
      <c r="B674" s="331" t="str">
        <f>IF('2. Grunddata'!C$16&gt;0,"LKP som inte accepteras av finansiär","")</f>
        <v/>
      </c>
      <c r="C674" s="332">
        <f>IF('2. Grunddata'!$C$16&gt;0,SUMIF('5. Lön'!$B$25:$B$151,$C662,'5. Lön'!AS$25:AS$151)-SUMIF('5. Lön'!$B$25:$B$151,$C662,'5. Lön'!DM$25:DM$151),0)</f>
        <v>0</v>
      </c>
      <c r="D674" s="332">
        <f>IF('2. Grunddata'!$C$16&gt;0,SUMIF('5. Lön'!$B$25:$B$151,$C662,'5. Lön'!AT$25:AT$151)-SUMIF('5. Lön'!$B$25:$B$151,$C662,'5. Lön'!DN$25:DN$151),0)</f>
        <v>0</v>
      </c>
      <c r="E674" s="332">
        <f>IF('2. Grunddata'!$C$16&gt;0,SUMIF('5. Lön'!$B$25:$B$151,$C662,'5. Lön'!AU$25:AU$151)-SUMIF('5. Lön'!$B$25:$B$151,$C662,'5. Lön'!DO$25:DO$151),0)</f>
        <v>0</v>
      </c>
      <c r="F674" s="332">
        <f>IF('2. Grunddata'!$C$16&gt;0,SUMIF('5. Lön'!$B$25:$B$151,$C662,'5. Lön'!AV$25:AV$151)-SUMIF('5. Lön'!$B$25:$B$151,$C662,'5. Lön'!DP$25:DP$151),0)</f>
        <v>0</v>
      </c>
      <c r="G674" s="332">
        <f>IF('2. Grunddata'!$C$16&gt;0,SUMIF('5. Lön'!$B$25:$B$151,$C662,'5. Lön'!AW$25:AW$151)-SUMIF('5. Lön'!$B$25:$B$151,$C662,'5. Lön'!DQ$25:DQ$151),0)</f>
        <v>0</v>
      </c>
      <c r="H674" s="332">
        <f>IF('2. Grunddata'!$C$16&gt;0,SUMIF('5. Lön'!$B$25:$B$151,$C662,'5. Lön'!AX$25:AX$151)-SUMIF('5. Lön'!$B$25:$B$151,$C662,'5. Lön'!DR$25:DR$151),0)</f>
        <v>0</v>
      </c>
      <c r="I674" s="332">
        <f>IF('2. Grunddata'!$C$16&gt;0,SUMIF('5. Lön'!$B$25:$B$151,$C662,'5. Lön'!AY$25:AY$151)-SUMIF('5. Lön'!$B$25:$B$151,$C662,'5. Lön'!DS$25:DS$151),0)</f>
        <v>0</v>
      </c>
      <c r="J674" s="332">
        <f>IF('2. Grunddata'!$C$16&gt;0,SUMIF('5. Lön'!$B$25:$B$151,$C662,'5. Lön'!AZ$25:AZ$151)-SUMIF('5. Lön'!$B$25:$B$151,$C662,'5. Lön'!DT$25:DT$151),0)</f>
        <v>0</v>
      </c>
      <c r="K674" s="332">
        <f>IF('2. Grunddata'!$C$16&gt;0,SUMIF('5. Lön'!$B$25:$B$151,$C662,'5. Lön'!BA$25:BA$151)-SUMIF('5. Lön'!$B$25:$B$151,$C662,'5. Lön'!DU$25:DU$151),0)</f>
        <v>0</v>
      </c>
      <c r="L674" s="332">
        <f>IF('2. Grunddata'!$C$16&gt;0,SUMIF('5. Lön'!$B$25:$B$151,$C662,'5. Lön'!BB$25:BB$151)-SUMIF('5. Lön'!$B$25:$B$151,$C662,'5. Lön'!DV$25:DV$151),0)</f>
        <v>0</v>
      </c>
      <c r="M674" s="316">
        <f t="shared" si="134"/>
        <v>0</v>
      </c>
    </row>
    <row r="675" spans="2:15" s="3" customFormat="1" ht="12.75" customHeight="1" x14ac:dyDescent="0.2">
      <c r="B675" s="317" t="str">
        <f>IF('5. Lön'!BO$152&gt;0,"Lön inklusive LKP","")</f>
        <v>Lön inklusive LKP</v>
      </c>
      <c r="C675" s="333">
        <f>SUMIF('5. Lön'!$B$25:$B$151,$C662,'5. Lön'!BE$25:BE$151)</f>
        <v>0</v>
      </c>
      <c r="D675" s="333">
        <f>SUMIF('5. Lön'!$B$25:$B$151,$C662,'5. Lön'!BF$25:BF$151)</f>
        <v>0</v>
      </c>
      <c r="E675" s="333">
        <f>SUMIF('5. Lön'!$B$25:$B$151,$C662,'5. Lön'!BG$25:BG$151)</f>
        <v>0</v>
      </c>
      <c r="F675" s="333">
        <f>SUMIF('5. Lön'!$B$25:$B$151,$C662,'5. Lön'!BH$25:BH$151)</f>
        <v>0</v>
      </c>
      <c r="G675" s="333">
        <f>SUMIF('5. Lön'!$B$25:$B$151,$C662,'5. Lön'!BI$25:BI$151)</f>
        <v>0</v>
      </c>
      <c r="H675" s="333">
        <f>SUMIF('5. Lön'!$B$25:$B$151,$C662,'5. Lön'!BJ$25:BJ$151)</f>
        <v>0</v>
      </c>
      <c r="I675" s="333">
        <f>SUMIF('5. Lön'!$B$25:$B$151,$C662,'5. Lön'!BK$25:BK$151)</f>
        <v>0</v>
      </c>
      <c r="J675" s="333">
        <f>SUMIF('5. Lön'!$B$25:$B$151,$C662,'5. Lön'!BL$25:BL$151)</f>
        <v>0</v>
      </c>
      <c r="K675" s="333">
        <f>SUMIF('5. Lön'!$B$25:$B$151,$C662,'5. Lön'!BM$25:BM$151)</f>
        <v>0</v>
      </c>
      <c r="L675" s="333">
        <f>SUMIF('5. Lön'!$B$25:$B$151,$C662,'5. Lön'!BN$25:BN$151)</f>
        <v>0</v>
      </c>
      <c r="M675" s="319">
        <f t="shared" si="134"/>
        <v>0</v>
      </c>
    </row>
    <row r="676" spans="2:15" s="3" customFormat="1" ht="12.75" x14ac:dyDescent="0.2">
      <c r="B676" s="158" t="str">
        <f>IF('6. Drift'!AR$102&gt;0,"Drift","")</f>
        <v/>
      </c>
      <c r="C676" s="334">
        <f>SUMIF('6. Drift'!$B$18:$B$101,$C662,'6. Drift'!AH$18:AH$101)</f>
        <v>0</v>
      </c>
      <c r="D676" s="334">
        <f>SUMIF('6. Drift'!$B$18:$B$101,$C662,'6. Drift'!AI$18:AI$101)</f>
        <v>0</v>
      </c>
      <c r="E676" s="334">
        <f>SUMIF('6. Drift'!$B$18:$B$101,$C662,'6. Drift'!AJ$18:AJ$101)</f>
        <v>0</v>
      </c>
      <c r="F676" s="334">
        <f>SUMIF('6. Drift'!$B$18:$B$101,$C662,'6. Drift'!AK$18:AK$101)</f>
        <v>0</v>
      </c>
      <c r="G676" s="334">
        <f>SUMIF('6. Drift'!$B$18:$B$101,$C662,'6. Drift'!AL$18:AL$101)</f>
        <v>0</v>
      </c>
      <c r="H676" s="334">
        <f>SUMIF('6. Drift'!$B$18:$B$101,$C662,'6. Drift'!AM$18:AM$101)</f>
        <v>0</v>
      </c>
      <c r="I676" s="334">
        <f>SUMIF('6. Drift'!$B$18:$B$101,$C662,'6. Drift'!AN$18:AN$101)</f>
        <v>0</v>
      </c>
      <c r="J676" s="334">
        <f>SUMIF('6. Drift'!$B$18:$B$101,$C662,'6. Drift'!AO$18:AO$101)</f>
        <v>0</v>
      </c>
      <c r="K676" s="334">
        <f>SUMIF('6. Drift'!$B$18:$B$101,$C662,'6. Drift'!AP$18:AP$101)</f>
        <v>0</v>
      </c>
      <c r="L676" s="334">
        <f>SUMIF('6. Drift'!$B$18:$B$101,$C662,'6. Drift'!AQ$18:AQ$101)</f>
        <v>0</v>
      </c>
      <c r="M676" s="316">
        <f t="shared" si="134"/>
        <v>0</v>
      </c>
    </row>
    <row r="677" spans="2:15" s="3" customFormat="1" ht="12.75" x14ac:dyDescent="0.2">
      <c r="B677" s="317" t="str">
        <f>IF('7. Utrustning'!AS$50&gt;0,"Utrustning","")</f>
        <v/>
      </c>
      <c r="C677" s="333">
        <f>SUMIF('7. Utrustning'!$B$17:$B$49,$C662,'7. Utrustning'!AI$17:AI$49)</f>
        <v>0</v>
      </c>
      <c r="D677" s="333">
        <f>SUMIF('7. Utrustning'!$B$17:$B$49,$C662,'7. Utrustning'!AJ$17:AJ$49)</f>
        <v>0</v>
      </c>
      <c r="E677" s="333">
        <f>SUMIF('7. Utrustning'!$B$17:$B$49,$C662,'7. Utrustning'!AK$17:AK$49)</f>
        <v>0</v>
      </c>
      <c r="F677" s="333">
        <f>SUMIF('7. Utrustning'!$B$17:$B$49,$C662,'7. Utrustning'!AL$17:AL$49)</f>
        <v>0</v>
      </c>
      <c r="G677" s="333">
        <f>SUMIF('7. Utrustning'!$B$17:$B$49,$C662,'7. Utrustning'!AM$17:AM$49)</f>
        <v>0</v>
      </c>
      <c r="H677" s="333">
        <f>SUMIF('7. Utrustning'!$B$17:$B$49,$C662,'7. Utrustning'!AN$17:AN$49)</f>
        <v>0</v>
      </c>
      <c r="I677" s="333">
        <f>SUMIF('7. Utrustning'!$B$17:$B$49,$C662,'7. Utrustning'!AO$17:AO$49)</f>
        <v>0</v>
      </c>
      <c r="J677" s="333">
        <f>SUMIF('7. Utrustning'!$B$17:$B$49,$C662,'7. Utrustning'!AP$17:AP$49)</f>
        <v>0</v>
      </c>
      <c r="K677" s="333">
        <f>SUMIF('7. Utrustning'!$B$17:$B$49,$C662,'7. Utrustning'!AQ$17:AQ$49)</f>
        <v>0</v>
      </c>
      <c r="L677" s="333">
        <f>SUMIF('7. Utrustning'!$B$17:$B$49,$C662,'7. Utrustning'!AR$17:AR$49)</f>
        <v>0</v>
      </c>
      <c r="M677" s="319">
        <f t="shared" si="134"/>
        <v>0</v>
      </c>
    </row>
    <row r="678" spans="2:15" s="3" customFormat="1" ht="12.75" x14ac:dyDescent="0.2">
      <c r="B678" s="320" t="str">
        <f>IF('8. Lokal'!AP$51&gt;0,"Lokal","")</f>
        <v>Lokal</v>
      </c>
      <c r="C678" s="334">
        <f>SUMIF('5. Lön'!$B$25:$B$151,$C662,'5. Lön'!DA$25:DA$151)+SUMIF('6. Drift'!$B$18:$B$101,$C662,'6. Drift'!CD$18:CD$101)+SUMIF('8. Lokal'!$B$18:$B$50,$C662,'8. Lokal'!AF$18:AF$50)</f>
        <v>0</v>
      </c>
      <c r="D678" s="334">
        <f>SUMIF('5. Lön'!$B$25:$B$151,$C662,'5. Lön'!DB$25:DB$151)+SUMIF('6. Drift'!$B$18:$B$101,$C662,'6. Drift'!CE$18:CE$101)+SUMIF('8. Lokal'!$B$18:$B$50,$C662,'8. Lokal'!AG$18:AG$50)</f>
        <v>0</v>
      </c>
      <c r="E678" s="334">
        <f>SUMIF('5. Lön'!$B$25:$B$151,$C662,'5. Lön'!DC$25:DC$151)+SUMIF('6. Drift'!$B$18:$B$101,$C662,'6. Drift'!CF$18:CF$101)+SUMIF('8. Lokal'!$B$18:$B$50,$C662,'8. Lokal'!AH$18:AH$50)</f>
        <v>0</v>
      </c>
      <c r="F678" s="334">
        <f>SUMIF('5. Lön'!$B$25:$B$151,$C662,'5. Lön'!DD$25:DD$151)+SUMIF('6. Drift'!$B$18:$B$101,$C662,'6. Drift'!CG$18:CG$101)+SUMIF('8. Lokal'!$B$18:$B$50,$C662,'8. Lokal'!AI$18:AI$50)</f>
        <v>0</v>
      </c>
      <c r="G678" s="334">
        <f>SUMIF('5. Lön'!$B$25:$B$151,$C662,'5. Lön'!DE$25:DE$151)+SUMIF('6. Drift'!$B$18:$B$101,$C662,'6. Drift'!CH$18:CH$101)+SUMIF('8. Lokal'!$B$18:$B$50,$C662,'8. Lokal'!AJ$18:AJ$50)</f>
        <v>0</v>
      </c>
      <c r="H678" s="334">
        <f>SUMIF('5. Lön'!$B$25:$B$151,$C662,'5. Lön'!DF$25:DF$151)+SUMIF('6. Drift'!$B$18:$B$101,$C662,'6. Drift'!CI$18:CI$101)+SUMIF('8. Lokal'!$B$18:$B$50,$C662,'8. Lokal'!AK$18:AK$50)</f>
        <v>0</v>
      </c>
      <c r="I678" s="334">
        <f>SUMIF('5. Lön'!$B$25:$B$151,$C662,'5. Lön'!DG$25:DG$151)+SUMIF('6. Drift'!$B$18:$B$101,$C662,'6. Drift'!CJ$18:CJ$101)+SUMIF('8. Lokal'!$B$18:$B$50,$C662,'8. Lokal'!AL$18:AL$50)</f>
        <v>0</v>
      </c>
      <c r="J678" s="334">
        <f>SUMIF('5. Lön'!$B$25:$B$151,$C662,'5. Lön'!DH$25:DH$151)+SUMIF('6. Drift'!$B$18:$B$101,$C662,'6. Drift'!CK$18:CK$101)+SUMIF('8. Lokal'!$B$18:$B$50,$C662,'8. Lokal'!AM$18:AM$50)</f>
        <v>0</v>
      </c>
      <c r="K678" s="334">
        <f>SUMIF('5. Lön'!$B$25:$B$151,$C662,'5. Lön'!DI$25:DI$151)+SUMIF('6. Drift'!$B$18:$B$101,$C662,'6. Drift'!CL$18:CL$101)+SUMIF('8. Lokal'!$B$18:$B$50,$C662,'8. Lokal'!AN$18:AN$50)</f>
        <v>0</v>
      </c>
      <c r="L678" s="334">
        <f>SUMIF('5. Lön'!$B$25:$B$151,$C662,'5. Lön'!DJ$25:DJ$151)+SUMIF('6. Drift'!$B$18:$B$101,$C662,'6. Drift'!CM$18:CM$101)+SUMIF('8. Lokal'!$B$18:$B$50,$C662,'8. Lokal'!AO$18:AO$50)</f>
        <v>0</v>
      </c>
      <c r="M678" s="316">
        <f t="shared" si="134"/>
        <v>0</v>
      </c>
    </row>
    <row r="679" spans="2:15" s="1" customFormat="1" ht="12.75" x14ac:dyDescent="0.2">
      <c r="B679" s="321" t="str">
        <f>IF(('5. Lön'!CM$152+'6. Drift'!BP$102)&gt;0,"Indirekt","")</f>
        <v>Indirekt</v>
      </c>
      <c r="C679" s="293">
        <f>SUMIF('5. Lön'!$B$25:$B$151,$C662,'5. Lön'!CC$25:CC$151)+SUMIF('6. Drift'!$B$18:$B$101,$C662,'6. Drift'!BF$18:BF$101)</f>
        <v>0</v>
      </c>
      <c r="D679" s="293">
        <f>SUMIF('5. Lön'!$B$25:$B$151,$C662,'5. Lön'!CD$25:CD$151)+SUMIF('6. Drift'!$B$18:$B$101,$C662,'6. Drift'!BG$18:BG$101)</f>
        <v>0</v>
      </c>
      <c r="E679" s="293">
        <f>SUMIF('5. Lön'!$B$25:$B$151,$C662,'5. Lön'!CE$25:CE$151)+SUMIF('6. Drift'!$B$18:$B$101,$C662,'6. Drift'!BH$18:BH$101)</f>
        <v>0</v>
      </c>
      <c r="F679" s="293">
        <f>SUMIF('5. Lön'!$B$25:$B$151,$C662,'5. Lön'!CF$25:CF$151)+SUMIF('6. Drift'!$B$18:$B$101,$C662,'6. Drift'!BI$18:BI$101)</f>
        <v>0</v>
      </c>
      <c r="G679" s="293">
        <f>SUMIF('5. Lön'!$B$25:$B$151,$C662,'5. Lön'!CG$25:CG$151)+SUMIF('6. Drift'!$B$18:$B$101,$C662,'6. Drift'!BJ$18:BJ$101)</f>
        <v>0</v>
      </c>
      <c r="H679" s="293">
        <f>SUMIF('5. Lön'!$B$25:$B$151,$C662,'5. Lön'!CH$25:CH$151)+SUMIF('6. Drift'!$B$18:$B$101,$C662,'6. Drift'!BK$18:BK$101)</f>
        <v>0</v>
      </c>
      <c r="I679" s="293">
        <f>SUMIF('5. Lön'!$B$25:$B$151,$C662,'5. Lön'!CI$25:CI$151)+SUMIF('6. Drift'!$B$18:$B$101,$C662,'6. Drift'!BL$18:BL$101)</f>
        <v>0</v>
      </c>
      <c r="J679" s="293">
        <f>SUMIF('5. Lön'!$B$25:$B$151,$C662,'5. Lön'!CJ$25:CJ$151)+SUMIF('6. Drift'!$B$18:$B$101,$C662,'6. Drift'!BM$18:BM$101)</f>
        <v>0</v>
      </c>
      <c r="K679" s="293">
        <f>SUMIF('5. Lön'!$B$25:$B$151,$C662,'5. Lön'!CK$25:CK$151)+SUMIF('6. Drift'!$B$18:$B$101,$C662,'6. Drift'!BN$18:BN$101)</f>
        <v>0</v>
      </c>
      <c r="L679" s="293">
        <f>SUMIF('5. Lön'!$B$25:$B$151,$C662,'5. Lön'!CL$25:CL$151)+SUMIF('6. Drift'!$B$18:$B$101,$C662,'6. Drift'!BO$18:BO$101)</f>
        <v>0</v>
      </c>
      <c r="M679" s="322">
        <f t="shared" si="134"/>
        <v>0</v>
      </c>
    </row>
    <row r="680" spans="2:15" s="3" customFormat="1" ht="12.75" x14ac:dyDescent="0.2">
      <c r="B680" s="323" t="str">
        <f>IF('2. Grunddata'!C$6="KONTRAKT","Total kostnad i medfinansiering av kontrakt med finansiär","Total kostnad i medfinansiering av ansökan till finansiär")</f>
        <v>Total kostnad i medfinansiering av ansökan till finansiär</v>
      </c>
      <c r="C680" s="237">
        <f>SUM(C673:C679)</f>
        <v>0</v>
      </c>
      <c r="D680" s="237">
        <f t="shared" ref="D680:M680" si="135">SUM(D673:D679)</f>
        <v>0</v>
      </c>
      <c r="E680" s="237">
        <f t="shared" si="135"/>
        <v>0</v>
      </c>
      <c r="F680" s="237">
        <f t="shared" si="135"/>
        <v>0</v>
      </c>
      <c r="G680" s="237">
        <f t="shared" si="135"/>
        <v>0</v>
      </c>
      <c r="H680" s="237">
        <f t="shared" si="135"/>
        <v>0</v>
      </c>
      <c r="I680" s="237">
        <f t="shared" si="135"/>
        <v>0</v>
      </c>
      <c r="J680" s="237">
        <f t="shared" si="135"/>
        <v>0</v>
      </c>
      <c r="K680" s="237">
        <f t="shared" si="135"/>
        <v>0</v>
      </c>
      <c r="L680" s="237">
        <f t="shared" si="135"/>
        <v>0</v>
      </c>
      <c r="M680" s="324">
        <f t="shared" si="135"/>
        <v>0</v>
      </c>
      <c r="N680" s="26"/>
      <c r="O680" s="26"/>
    </row>
    <row r="681" spans="2:15" s="3" customFormat="1" ht="6" customHeight="1" x14ac:dyDescent="0.2">
      <c r="B681" s="335"/>
      <c r="C681" s="326"/>
      <c r="D681" s="326"/>
      <c r="E681" s="326"/>
      <c r="F681" s="326"/>
      <c r="G681" s="326"/>
      <c r="H681" s="326"/>
      <c r="I681" s="326"/>
      <c r="J681" s="326"/>
      <c r="K681" s="326"/>
      <c r="L681" s="326"/>
      <c r="M681" s="336"/>
    </row>
    <row r="682" spans="2:15" s="3" customFormat="1" ht="12.75" x14ac:dyDescent="0.2">
      <c r="B682" s="328" t="str">
        <f>IF('2. Grunddata'!C$6="KONTRAKT","Full kostnad","Förväntad full kostnad")</f>
        <v>Förväntad full kostnad</v>
      </c>
      <c r="C682" s="326"/>
      <c r="D682" s="326"/>
      <c r="E682" s="326"/>
      <c r="F682" s="326"/>
      <c r="G682" s="326"/>
      <c r="H682" s="326"/>
      <c r="I682" s="326"/>
      <c r="J682" s="326"/>
      <c r="K682" s="326"/>
      <c r="L682" s="326"/>
      <c r="M682" s="336"/>
    </row>
    <row r="683" spans="2:15" s="3" customFormat="1" ht="12.75" x14ac:dyDescent="0.2">
      <c r="B683" s="337" t="s">
        <v>203</v>
      </c>
      <c r="C683" s="338">
        <f>C665+C674+C675</f>
        <v>0</v>
      </c>
      <c r="D683" s="338">
        <f t="shared" ref="D683:L683" si="136">D665+D674+D675</f>
        <v>0</v>
      </c>
      <c r="E683" s="338">
        <f t="shared" si="136"/>
        <v>0</v>
      </c>
      <c r="F683" s="338">
        <f t="shared" si="136"/>
        <v>0</v>
      </c>
      <c r="G683" s="338">
        <f t="shared" si="136"/>
        <v>0</v>
      </c>
      <c r="H683" s="338">
        <f t="shared" si="136"/>
        <v>0</v>
      </c>
      <c r="I683" s="338">
        <f t="shared" si="136"/>
        <v>0</v>
      </c>
      <c r="J683" s="338">
        <f t="shared" si="136"/>
        <v>0</v>
      </c>
      <c r="K683" s="338">
        <f t="shared" si="136"/>
        <v>0</v>
      </c>
      <c r="L683" s="338">
        <f t="shared" si="136"/>
        <v>0</v>
      </c>
      <c r="M683" s="314">
        <f>SUM(C683:L683)</f>
        <v>0</v>
      </c>
    </row>
    <row r="684" spans="2:15" s="3" customFormat="1" ht="12.75" x14ac:dyDescent="0.2">
      <c r="B684" s="339" t="s">
        <v>202</v>
      </c>
      <c r="C684" s="340">
        <f>C666+C676</f>
        <v>0</v>
      </c>
      <c r="D684" s="340">
        <f t="shared" ref="D684:L684" si="137">D666+D676</f>
        <v>0</v>
      </c>
      <c r="E684" s="340">
        <f t="shared" si="137"/>
        <v>0</v>
      </c>
      <c r="F684" s="340">
        <f t="shared" si="137"/>
        <v>0</v>
      </c>
      <c r="G684" s="340">
        <f t="shared" si="137"/>
        <v>0</v>
      </c>
      <c r="H684" s="340">
        <f t="shared" si="137"/>
        <v>0</v>
      </c>
      <c r="I684" s="340">
        <f t="shared" si="137"/>
        <v>0</v>
      </c>
      <c r="J684" s="340">
        <f t="shared" si="137"/>
        <v>0</v>
      </c>
      <c r="K684" s="340">
        <f t="shared" si="137"/>
        <v>0</v>
      </c>
      <c r="L684" s="340">
        <f t="shared" si="137"/>
        <v>0</v>
      </c>
      <c r="M684" s="316">
        <f>SUM(C684:L684)</f>
        <v>0</v>
      </c>
    </row>
    <row r="685" spans="2:15" s="3" customFormat="1" ht="12.75" x14ac:dyDescent="0.2">
      <c r="B685" s="341" t="s">
        <v>30</v>
      </c>
      <c r="C685" s="342">
        <f>C667+C677</f>
        <v>0</v>
      </c>
      <c r="D685" s="342">
        <f t="shared" ref="D685:L685" si="138">D667+D677</f>
        <v>0</v>
      </c>
      <c r="E685" s="342">
        <f t="shared" si="138"/>
        <v>0</v>
      </c>
      <c r="F685" s="342">
        <f t="shared" si="138"/>
        <v>0</v>
      </c>
      <c r="G685" s="342">
        <f t="shared" si="138"/>
        <v>0</v>
      </c>
      <c r="H685" s="342">
        <f t="shared" si="138"/>
        <v>0</v>
      </c>
      <c r="I685" s="342">
        <f t="shared" si="138"/>
        <v>0</v>
      </c>
      <c r="J685" s="342">
        <f t="shared" si="138"/>
        <v>0</v>
      </c>
      <c r="K685" s="342">
        <f t="shared" si="138"/>
        <v>0</v>
      </c>
      <c r="L685" s="342">
        <f t="shared" si="138"/>
        <v>0</v>
      </c>
      <c r="M685" s="319">
        <f>SUM(C685:L685)</f>
        <v>0</v>
      </c>
    </row>
    <row r="686" spans="2:15" s="3" customFormat="1" ht="12.75" x14ac:dyDescent="0.2">
      <c r="B686" s="339" t="s">
        <v>31</v>
      </c>
      <c r="C686" s="340">
        <f>SUMIF('5. Lön'!$B$25:$B$151,$C662,'5. Lön'!CO$25:CO$151)+SUMIF('5. Lön'!$B$25:$B$151,$C662,'5. Lön'!DA$25:DA$151)+SUMIF('6. Drift'!$B$18:$B$101,$C662,'6. Drift'!BR$18:BR$101)+SUMIF('6. Drift'!$B$18:$B$101,$C662,'6. Drift'!CD$18:CD$101)+SUMIF('8. Lokal'!$B$18:$B$50,$C662,'8. Lokal'!T$18:T$50)+SUMIF('8. Lokal'!$B$18:$B$50,$C662,'8. Lokal'!AF$18:AF$50)</f>
        <v>0</v>
      </c>
      <c r="D686" s="340">
        <f>SUMIF('5. Lön'!$B$25:$B$151,$C662,'5. Lön'!CP$25:CP$151)+SUMIF('5. Lön'!$B$25:$B$151,$C662,'5. Lön'!DB$25:DB$151)+SUMIF('6. Drift'!$B$18:$B$101,$C662,'6. Drift'!BS$18:BS$101)+SUMIF('6. Drift'!$B$18:$B$101,$C662,'6. Drift'!CE$18:CE$101)+SUMIF('8. Lokal'!$B$18:$B$50,$C662,'8. Lokal'!U$18:U$50)+SUMIF('8. Lokal'!$B$18:$B$50,$C662,'8. Lokal'!AG$18:AG$50)</f>
        <v>0</v>
      </c>
      <c r="E686" s="340">
        <f>SUMIF('5. Lön'!$B$25:$B$151,$C662,'5. Lön'!CQ$25:CQ$151)+SUMIF('5. Lön'!$B$25:$B$151,$C662,'5. Lön'!DC$25:DC$151)+SUMIF('6. Drift'!$B$18:$B$101,$C662,'6. Drift'!BT$18:BT$101)+SUMIF('6. Drift'!$B$18:$B$101,$C662,'6. Drift'!CF$18:CF$101)+SUMIF('8. Lokal'!$B$18:$B$50,$C662,'8. Lokal'!V$18:V$50)+SUMIF('8. Lokal'!$B$18:$B$50,$C662,'8. Lokal'!AH$18:AH$50)</f>
        <v>0</v>
      </c>
      <c r="F686" s="340">
        <f>SUMIF('5. Lön'!$B$25:$B$151,$C662,'5. Lön'!CR$25:CR$151)+SUMIF('5. Lön'!$B$25:$B$151,$C662,'5. Lön'!DD$25:DD$151)+SUMIF('6. Drift'!$B$18:$B$101,$C662,'6. Drift'!BU$18:BU$101)+SUMIF('6. Drift'!$B$18:$B$101,$C662,'6. Drift'!CG$18:CG$101)+SUMIF('8. Lokal'!$B$18:$B$50,$C662,'8. Lokal'!W$18:W$50)+SUMIF('8. Lokal'!$B$18:$B$50,$C662,'8. Lokal'!AI$18:AI$50)</f>
        <v>0</v>
      </c>
      <c r="G686" s="340">
        <f>SUMIF('5. Lön'!$B$25:$B$151,$C662,'5. Lön'!CS$25:CS$151)+SUMIF('5. Lön'!$B$25:$B$151,$C662,'5. Lön'!DE$25:DE$151)+SUMIF('6. Drift'!$B$18:$B$101,$C662,'6. Drift'!BV$18:BV$101)+SUMIF('6. Drift'!$B$18:$B$101,$C662,'6. Drift'!CH$18:CH$101)+SUMIF('8. Lokal'!$B$18:$B$50,$C662,'8. Lokal'!X$18:X$50)+SUMIF('8. Lokal'!$B$18:$B$50,$C662,'8. Lokal'!AJ$18:AJ$50)</f>
        <v>0</v>
      </c>
      <c r="H686" s="340">
        <f>SUMIF('5. Lön'!$B$25:$B$151,$C662,'5. Lön'!CT$25:CT$151)+SUMIF('5. Lön'!$B$25:$B$151,$C662,'5. Lön'!DF$25:DF$151)+SUMIF('6. Drift'!$B$18:$B$101,$C662,'6. Drift'!BW$18:BW$101)+SUMIF('6. Drift'!$B$18:$B$101,$C662,'6. Drift'!CI$18:CI$101)+SUMIF('8. Lokal'!$B$18:$B$50,$C662,'8. Lokal'!Y$18:Y$50)+SUMIF('8. Lokal'!$B$18:$B$50,$C662,'8. Lokal'!AK$18:AK$50)</f>
        <v>0</v>
      </c>
      <c r="I686" s="340">
        <f>SUMIF('5. Lön'!$B$25:$B$151,$C662,'5. Lön'!CU$25:CU$151)+SUMIF('5. Lön'!$B$25:$B$151,$C662,'5. Lön'!DG$25:DG$151)+SUMIF('6. Drift'!$B$18:$B$101,$C662,'6. Drift'!BX$18:BX$101)+SUMIF('6. Drift'!$B$18:$B$101,$C662,'6. Drift'!CJ$18:CJ$101)+SUMIF('8. Lokal'!$B$18:$B$50,$C662,'8. Lokal'!Z$18:Z$50)+SUMIF('8. Lokal'!$B$18:$B$50,$C662,'8. Lokal'!AL$18:AL$50)</f>
        <v>0</v>
      </c>
      <c r="J686" s="340">
        <f>SUMIF('5. Lön'!$B$25:$B$151,$C662,'5. Lön'!CV$25:CV$151)+SUMIF('5. Lön'!$B$25:$B$151,$C662,'5. Lön'!DH$25:DH$151)+SUMIF('6. Drift'!$B$18:$B$101,$C662,'6. Drift'!BY$18:BY$101)+SUMIF('6. Drift'!$B$18:$B$101,$C662,'6. Drift'!CK$18:CK$101)+SUMIF('8. Lokal'!$B$18:$B$50,$C662,'8. Lokal'!AA$18:AA$50)+SUMIF('8. Lokal'!$B$18:$B$50,$C662,'8. Lokal'!AM$18:AM$50)</f>
        <v>0</v>
      </c>
      <c r="K686" s="340">
        <f>SUMIF('5. Lön'!$B$25:$B$151,$C662,'5. Lön'!CW$25:CW$151)+SUMIF('5. Lön'!$B$25:$B$151,$C662,'5. Lön'!DI$25:DI$151)+SUMIF('6. Drift'!$B$18:$B$101,$C662,'6. Drift'!BZ$18:BZ$101)+SUMIF('6. Drift'!$B$18:$B$101,$C662,'6. Drift'!CL$18:CL$101)+SUMIF('8. Lokal'!$B$18:$B$50,$C662,'8. Lokal'!AB$18:AB$50)+SUMIF('8. Lokal'!$B$18:$B$50,$C662,'8. Lokal'!AN$18:AN$50)</f>
        <v>0</v>
      </c>
      <c r="L686" s="340">
        <f>SUMIF('5. Lön'!$B$25:$B$151,$C662,'5. Lön'!CX$25:CX$151)+SUMIF('5. Lön'!$B$25:$B$151,$C662,'5. Lön'!DJ$25:DJ$151)+SUMIF('6. Drift'!$B$18:$B$101,$C662,'6. Drift'!CA$18:CA$101)+SUMIF('6. Drift'!$B$18:$B$101,$C662,'6. Drift'!CM$18:CM$101)+SUMIF('8. Lokal'!$B$18:$B$50,$C662,'8. Lokal'!AC$18:AC$50)+SUMIF('8. Lokal'!$B$18:$B$50,$C662,'8. Lokal'!AO$18:AO$50)</f>
        <v>0</v>
      </c>
      <c r="M686" s="316">
        <f>SUM(C686:L686)</f>
        <v>0</v>
      </c>
    </row>
    <row r="687" spans="2:15" s="3" customFormat="1" ht="12.75" x14ac:dyDescent="0.2">
      <c r="B687" s="343" t="s">
        <v>26</v>
      </c>
      <c r="C687" s="344">
        <f>SUMIF('5. Lön'!$B$25:$B$151,$C662,'5. Lön'!BQ$25:BQ$151)+SUMIF('5. Lön'!$B$25:$B$151,$C662,'5. Lön'!CC$25:CC$151)+SUMIF('6. Drift'!$B$18:$B$101,$C662,'6. Drift'!AT$18:AT$101)+SUMIF('6. Drift'!$B$18:$B$101,$C662,'6. Drift'!BF$18:BF$101)</f>
        <v>0</v>
      </c>
      <c r="D687" s="344">
        <f>SUMIF('5. Lön'!$B$25:$B$151,$C662,'5. Lön'!BR$25:BR$151)+SUMIF('5. Lön'!$B$25:$B$151,$C662,'5. Lön'!CD$25:CD$151)+SUMIF('6. Drift'!$B$18:$B$101,$C662,'6. Drift'!AU$18:AU$101)+SUMIF('6. Drift'!$B$18:$B$101,$C662,'6. Drift'!BG$18:BG$101)</f>
        <v>0</v>
      </c>
      <c r="E687" s="344">
        <f>SUMIF('5. Lön'!$B$25:$B$151,$C662,'5. Lön'!BS$25:BS$151)+SUMIF('5. Lön'!$B$25:$B$151,$C662,'5. Lön'!CE$25:CE$151)+SUMIF('6. Drift'!$B$18:$B$101,$C662,'6. Drift'!AV$18:AV$101)+SUMIF('6. Drift'!$B$18:$B$101,$C662,'6. Drift'!BH$18:BH$101)</f>
        <v>0</v>
      </c>
      <c r="F687" s="344">
        <f>SUMIF('5. Lön'!$B$25:$B$151,$C662,'5. Lön'!BT$25:BT$151)+SUMIF('5. Lön'!$B$25:$B$151,$C662,'5. Lön'!CF$25:CF$151)+SUMIF('6. Drift'!$B$18:$B$101,$C662,'6. Drift'!AW$18:AW$101)+SUMIF('6. Drift'!$B$18:$B$101,$C662,'6. Drift'!BI$18:BI$101)</f>
        <v>0</v>
      </c>
      <c r="G687" s="344">
        <f>SUMIF('5. Lön'!$B$25:$B$151,$C662,'5. Lön'!BU$25:BU$151)+SUMIF('5. Lön'!$B$25:$B$151,$C662,'5. Lön'!CG$25:CG$151)+SUMIF('6. Drift'!$B$18:$B$101,$C662,'6. Drift'!AX$18:AX$101)+SUMIF('6. Drift'!$B$18:$B$101,$C662,'6. Drift'!BJ$18:BJ$101)</f>
        <v>0</v>
      </c>
      <c r="H687" s="344">
        <f>SUMIF('5. Lön'!$B$25:$B$151,$C662,'5. Lön'!BV$25:BV$151)+SUMIF('5. Lön'!$B$25:$B$151,$C662,'5. Lön'!CH$25:CH$151)+SUMIF('6. Drift'!$B$18:$B$101,$C662,'6. Drift'!AY$18:AY$101)+SUMIF('6. Drift'!$B$18:$B$101,$C662,'6. Drift'!BK$18:BK$101)</f>
        <v>0</v>
      </c>
      <c r="I687" s="344">
        <f>SUMIF('5. Lön'!$B$25:$B$151,$C662,'5. Lön'!BW$25:BW$151)+SUMIF('5. Lön'!$B$25:$B$151,$C662,'5. Lön'!CI$25:CI$151)+SUMIF('6. Drift'!$B$18:$B$101,$C662,'6. Drift'!AZ$18:AZ$101)+SUMIF('6. Drift'!$B$18:$B$101,$C662,'6. Drift'!BL$18:BL$101)</f>
        <v>0</v>
      </c>
      <c r="J687" s="344">
        <f>SUMIF('5. Lön'!$B$25:$B$151,$C662,'5. Lön'!BX$25:BX$151)+SUMIF('5. Lön'!$B$25:$B$151,$C662,'5. Lön'!CJ$25:CJ$151)+SUMIF('6. Drift'!$B$18:$B$101,$C662,'6. Drift'!BA$18:BA$101)+SUMIF('6. Drift'!$B$18:$B$101,$C662,'6. Drift'!BM$18:BM$101)</f>
        <v>0</v>
      </c>
      <c r="K687" s="344">
        <f>SUMIF('5. Lön'!$B$25:$B$151,$C662,'5. Lön'!BY$25:BY$151)+SUMIF('5. Lön'!$B$25:$B$151,$C662,'5. Lön'!CK$25:CK$151)+SUMIF('6. Drift'!$B$18:$B$101,$C662,'6. Drift'!BB$18:BB$101)+SUMIF('6. Drift'!$B$18:$B$101,$C662,'6. Drift'!BN$18:BN$101)</f>
        <v>0</v>
      </c>
      <c r="L687" s="344">
        <f>SUMIF('5. Lön'!$B$25:$B$151,$C662,'5. Lön'!BZ$25:BZ$151)+SUMIF('5. Lön'!$B$25:$B$151,$C662,'5. Lön'!CL$25:CL$151)+SUMIF('6. Drift'!$B$18:$B$101,$C662,'6. Drift'!BC$18:BC$101)+SUMIF('6. Drift'!$B$18:$B$101,$C662,'6. Drift'!BO$18:BO$101)</f>
        <v>0</v>
      </c>
      <c r="M687" s="322">
        <f>SUM(C687:L687)</f>
        <v>0</v>
      </c>
    </row>
    <row r="688" spans="2:15" s="3" customFormat="1" ht="12.75" x14ac:dyDescent="0.2">
      <c r="B688" s="323" t="str">
        <f>IF('2. Grunddata'!C$6="KONTRAKT","Total full kostnad","Total förväntad full kostnad")</f>
        <v>Total förväntad full kostnad</v>
      </c>
      <c r="C688" s="171">
        <f>SUM(C683:C687)</f>
        <v>0</v>
      </c>
      <c r="D688" s="171">
        <f t="shared" ref="D688:M688" si="139">SUM(D683:D687)</f>
        <v>0</v>
      </c>
      <c r="E688" s="171">
        <f t="shared" si="139"/>
        <v>0</v>
      </c>
      <c r="F688" s="171">
        <f t="shared" si="139"/>
        <v>0</v>
      </c>
      <c r="G688" s="171">
        <f t="shared" si="139"/>
        <v>0</v>
      </c>
      <c r="H688" s="171">
        <f t="shared" si="139"/>
        <v>0</v>
      </c>
      <c r="I688" s="171">
        <f t="shared" si="139"/>
        <v>0</v>
      </c>
      <c r="J688" s="171">
        <f t="shared" si="139"/>
        <v>0</v>
      </c>
      <c r="K688" s="171">
        <f t="shared" si="139"/>
        <v>0</v>
      </c>
      <c r="L688" s="171">
        <f t="shared" si="139"/>
        <v>0</v>
      </c>
      <c r="M688" s="345">
        <f t="shared" si="139"/>
        <v>0</v>
      </c>
    </row>
    <row r="689" spans="2:13" s="3" customFormat="1" ht="12.75" x14ac:dyDescent="0.2">
      <c r="B689" s="119"/>
      <c r="C689" s="64"/>
      <c r="D689" s="64"/>
      <c r="E689" s="64"/>
      <c r="F689" s="64"/>
      <c r="G689" s="64"/>
      <c r="H689" s="64"/>
      <c r="I689" s="64"/>
      <c r="J689" s="64"/>
      <c r="K689" s="64"/>
      <c r="L689" s="64"/>
      <c r="M689" s="64"/>
    </row>
    <row r="690" spans="2:13" s="3" customFormat="1" ht="12.75" customHeight="1" x14ac:dyDescent="0.2">
      <c r="B690" s="119" t="s">
        <v>42</v>
      </c>
      <c r="C690" s="346" t="str">
        <f t="shared" ref="C690:M690" si="140">IF(C688&gt;0,C680/C688,"")</f>
        <v/>
      </c>
      <c r="D690" s="346" t="str">
        <f t="shared" si="140"/>
        <v/>
      </c>
      <c r="E690" s="346" t="str">
        <f t="shared" si="140"/>
        <v/>
      </c>
      <c r="F690" s="346" t="str">
        <f t="shared" si="140"/>
        <v/>
      </c>
      <c r="G690" s="346" t="str">
        <f t="shared" si="140"/>
        <v/>
      </c>
      <c r="H690" s="346" t="str">
        <f t="shared" si="140"/>
        <v/>
      </c>
      <c r="I690" s="346" t="str">
        <f t="shared" si="140"/>
        <v/>
      </c>
      <c r="J690" s="346" t="str">
        <f t="shared" si="140"/>
        <v/>
      </c>
      <c r="K690" s="346" t="str">
        <f t="shared" si="140"/>
        <v/>
      </c>
      <c r="L690" s="346" t="str">
        <f t="shared" si="140"/>
        <v/>
      </c>
      <c r="M690" s="346" t="str">
        <f t="shared" si="140"/>
        <v/>
      </c>
    </row>
    <row r="691" spans="2:13" ht="12.75" customHeight="1" x14ac:dyDescent="0.2"/>
    <row r="692" spans="2:13" ht="12.75" customHeight="1" x14ac:dyDescent="0.2">
      <c r="D692" s="119" t="s">
        <v>249</v>
      </c>
      <c r="E692" s="187" t="str">
        <f>IF(M680=0,"",M680/(DATEDIF('2. Grunddata'!C$20,'2. Grunddata'!C$21,"d")/365))</f>
        <v/>
      </c>
      <c r="H692" s="119" t="s">
        <v>250</v>
      </c>
      <c r="I692" s="187">
        <f>M680/3</f>
        <v>0</v>
      </c>
      <c r="L692" s="119" t="s">
        <v>248</v>
      </c>
      <c r="M692" s="187">
        <f>M680</f>
        <v>0</v>
      </c>
    </row>
    <row r="693" spans="2:13" ht="12.75" customHeight="1" x14ac:dyDescent="0.2">
      <c r="B693" s="80" t="s">
        <v>209</v>
      </c>
    </row>
    <row r="694" spans="2:13" ht="12.75" customHeight="1" x14ac:dyDescent="0.2">
      <c r="B694" s="551"/>
      <c r="C694" s="552"/>
      <c r="D694" s="552"/>
      <c r="E694" s="552"/>
      <c r="F694" s="552"/>
      <c r="G694" s="552"/>
      <c r="H694" s="552"/>
      <c r="I694" s="552"/>
      <c r="J694" s="552"/>
      <c r="K694" s="552"/>
      <c r="L694" s="553"/>
      <c r="M694" s="387">
        <f>SUM(C694:L694)</f>
        <v>0</v>
      </c>
    </row>
    <row r="695" spans="2:13" ht="12.75" customHeight="1" x14ac:dyDescent="0.2">
      <c r="B695" s="554"/>
      <c r="C695" s="555"/>
      <c r="D695" s="555"/>
      <c r="E695" s="555"/>
      <c r="F695" s="555"/>
      <c r="G695" s="555"/>
      <c r="H695" s="555"/>
      <c r="I695" s="555"/>
      <c r="J695" s="555"/>
      <c r="K695" s="555"/>
      <c r="L695" s="556"/>
      <c r="M695" s="319">
        <f t="shared" ref="M695:M698" si="141">SUM(C695:L695)</f>
        <v>0</v>
      </c>
    </row>
    <row r="696" spans="2:13" ht="12.75" customHeight="1" x14ac:dyDescent="0.2">
      <c r="B696" s="557"/>
      <c r="C696" s="558"/>
      <c r="D696" s="558"/>
      <c r="E696" s="558"/>
      <c r="F696" s="558"/>
      <c r="G696" s="558"/>
      <c r="H696" s="558"/>
      <c r="I696" s="558"/>
      <c r="J696" s="558"/>
      <c r="K696" s="558"/>
      <c r="L696" s="559"/>
      <c r="M696" s="316">
        <f t="shared" si="141"/>
        <v>0</v>
      </c>
    </row>
    <row r="697" spans="2:13" ht="12.75" customHeight="1" x14ac:dyDescent="0.2">
      <c r="B697" s="554"/>
      <c r="C697" s="555"/>
      <c r="D697" s="555"/>
      <c r="E697" s="555"/>
      <c r="F697" s="555"/>
      <c r="G697" s="555"/>
      <c r="H697" s="555"/>
      <c r="I697" s="555"/>
      <c r="J697" s="555"/>
      <c r="K697" s="555"/>
      <c r="L697" s="556"/>
      <c r="M697" s="319">
        <f t="shared" si="141"/>
        <v>0</v>
      </c>
    </row>
    <row r="698" spans="2:13" ht="12.75" customHeight="1" x14ac:dyDescent="0.2">
      <c r="B698" s="197"/>
      <c r="C698" s="558"/>
      <c r="D698" s="558"/>
      <c r="E698" s="558"/>
      <c r="F698" s="558"/>
      <c r="G698" s="558"/>
      <c r="H698" s="558"/>
      <c r="I698" s="558"/>
      <c r="J698" s="558"/>
      <c r="K698" s="558"/>
      <c r="L698" s="559"/>
      <c r="M698" s="316">
        <f t="shared" si="141"/>
        <v>0</v>
      </c>
    </row>
    <row r="699" spans="2:13" ht="12.75" customHeight="1" x14ac:dyDescent="0.2">
      <c r="B699" s="165" t="str">
        <f>IF('2. Grunddata'!C$6="KONTRAKT","Total medfinansiering","Total förväntad medfinansiering")</f>
        <v>Total förväntad medfinansiering</v>
      </c>
      <c r="C699" s="170">
        <f t="shared" ref="C699:M699" si="142">SUM(C694:C698)</f>
        <v>0</v>
      </c>
      <c r="D699" s="170">
        <f t="shared" si="142"/>
        <v>0</v>
      </c>
      <c r="E699" s="170">
        <f t="shared" si="142"/>
        <v>0</v>
      </c>
      <c r="F699" s="170">
        <f t="shared" si="142"/>
        <v>0</v>
      </c>
      <c r="G699" s="170">
        <f t="shared" si="142"/>
        <v>0</v>
      </c>
      <c r="H699" s="170">
        <f t="shared" si="142"/>
        <v>0</v>
      </c>
      <c r="I699" s="170">
        <f t="shared" si="142"/>
        <v>0</v>
      </c>
      <c r="J699" s="170">
        <f t="shared" si="142"/>
        <v>0</v>
      </c>
      <c r="K699" s="170">
        <f t="shared" si="142"/>
        <v>0</v>
      </c>
      <c r="L699" s="170">
        <f t="shared" si="142"/>
        <v>0</v>
      </c>
      <c r="M699" s="345">
        <f t="shared" si="142"/>
        <v>0</v>
      </c>
    </row>
    <row r="700" spans="2:13" ht="12.75" customHeight="1" x14ac:dyDescent="0.2"/>
    <row r="701" spans="2:13" ht="12.75" customHeight="1" x14ac:dyDescent="0.2">
      <c r="B701" s="386" t="s">
        <v>210</v>
      </c>
      <c r="C701" s="64" t="str">
        <f>B27</f>
        <v>Ekologi NJ</v>
      </c>
    </row>
    <row r="702" spans="2:13" ht="12.75" customHeight="1" x14ac:dyDescent="0.2">
      <c r="B702" s="719"/>
      <c r="C702" s="720"/>
      <c r="D702" s="720"/>
      <c r="E702" s="720"/>
      <c r="F702" s="720"/>
      <c r="G702" s="720"/>
      <c r="H702" s="720"/>
      <c r="I702" s="720"/>
      <c r="J702" s="720"/>
      <c r="K702" s="720"/>
      <c r="L702" s="720"/>
      <c r="M702" s="721"/>
    </row>
    <row r="703" spans="2:13" ht="12.75" customHeight="1" x14ac:dyDescent="0.2">
      <c r="B703" s="722"/>
      <c r="C703" s="735"/>
      <c r="D703" s="735"/>
      <c r="E703" s="735"/>
      <c r="F703" s="735"/>
      <c r="G703" s="735"/>
      <c r="H703" s="735"/>
      <c r="I703" s="735"/>
      <c r="J703" s="735"/>
      <c r="K703" s="735"/>
      <c r="L703" s="735"/>
      <c r="M703" s="724"/>
    </row>
    <row r="704" spans="2:13" ht="12.75" customHeight="1" x14ac:dyDescent="0.2">
      <c r="B704" s="722"/>
      <c r="C704" s="735"/>
      <c r="D704" s="735"/>
      <c r="E704" s="735"/>
      <c r="F704" s="735"/>
      <c r="G704" s="735"/>
      <c r="H704" s="735"/>
      <c r="I704" s="735"/>
      <c r="J704" s="735"/>
      <c r="K704" s="735"/>
      <c r="L704" s="735"/>
      <c r="M704" s="724"/>
    </row>
    <row r="705" spans="2:15" ht="12.75" customHeight="1" x14ac:dyDescent="0.2">
      <c r="B705" s="722"/>
      <c r="C705" s="735"/>
      <c r="D705" s="735"/>
      <c r="E705" s="735"/>
      <c r="F705" s="735"/>
      <c r="G705" s="735"/>
      <c r="H705" s="735"/>
      <c r="I705" s="735"/>
      <c r="J705" s="735"/>
      <c r="K705" s="735"/>
      <c r="L705" s="735"/>
      <c r="M705" s="724"/>
    </row>
    <row r="706" spans="2:15" ht="12.75" customHeight="1" x14ac:dyDescent="0.2">
      <c r="B706" s="725"/>
      <c r="C706" s="726"/>
      <c r="D706" s="726"/>
      <c r="E706" s="726"/>
      <c r="F706" s="726"/>
      <c r="G706" s="726"/>
      <c r="H706" s="726"/>
      <c r="I706" s="726"/>
      <c r="J706" s="726"/>
      <c r="K706" s="726"/>
      <c r="L706" s="726"/>
      <c r="M706" s="727"/>
    </row>
    <row r="708" spans="2:15" s="3" customFormat="1" ht="12.75" customHeight="1" x14ac:dyDescent="0.2">
      <c r="B708" s="140" t="s">
        <v>165</v>
      </c>
      <c r="C708" s="141" t="str">
        <f>'2. Grunddata'!C$7</f>
        <v>Hitta den oförklariga faktorn i matrix</v>
      </c>
      <c r="D708" s="64"/>
      <c r="E708" s="64"/>
      <c r="F708" s="64"/>
      <c r="G708" s="64"/>
      <c r="H708" s="64"/>
      <c r="I708" s="64"/>
      <c r="J708" s="64"/>
      <c r="K708" s="64"/>
      <c r="L708" s="64"/>
      <c r="M708" s="64"/>
    </row>
    <row r="709" spans="2:15" s="3" customFormat="1" ht="12.75" x14ac:dyDescent="0.2">
      <c r="B709" s="140" t="s">
        <v>122</v>
      </c>
      <c r="C709" s="141" t="str">
        <f>IF('2. Grunddata'!$C$6="ANSÖKAN","ANSÖKAN",(IF('2. Grunddata'!$C$6="KONTRAKT","KONTRAKT","")))</f>
        <v>ANSÖKAN</v>
      </c>
      <c r="D709" s="64"/>
      <c r="E709" s="64"/>
      <c r="F709" s="64"/>
      <c r="G709" s="64"/>
      <c r="H709" s="64"/>
      <c r="I709" s="64"/>
      <c r="J709" s="64"/>
      <c r="K709" s="64"/>
      <c r="L709" s="64"/>
      <c r="M709" s="64"/>
    </row>
    <row r="710" spans="2:15" s="3" customFormat="1" ht="12.75" x14ac:dyDescent="0.2">
      <c r="B710" s="62" t="s">
        <v>254</v>
      </c>
      <c r="C710" s="141" t="str">
        <f>'2. Grunddata'!C$8</f>
        <v>Stina</v>
      </c>
      <c r="D710" s="64"/>
      <c r="E710" s="64"/>
      <c r="F710" s="64"/>
      <c r="I710" s="120"/>
      <c r="J710" s="120"/>
      <c r="K710" s="120"/>
      <c r="L710" s="120"/>
      <c r="M710" s="120"/>
    </row>
    <row r="711" spans="2:15" s="3" customFormat="1" ht="12.75" x14ac:dyDescent="0.2">
      <c r="B711" s="140" t="s">
        <v>156</v>
      </c>
      <c r="C711" s="64" t="str">
        <f>'2. Grunddata'!C$17</f>
        <v>SEK</v>
      </c>
      <c r="D711" s="64"/>
      <c r="E711" s="64"/>
      <c r="F711" s="64"/>
      <c r="I711" s="120"/>
      <c r="J711" s="120"/>
      <c r="K711" s="120"/>
      <c r="L711" s="120"/>
      <c r="M711" s="120"/>
    </row>
    <row r="712" spans="2:15" s="3" customFormat="1" ht="12.75" x14ac:dyDescent="0.2">
      <c r="B712" s="140"/>
      <c r="C712" s="143" t="s">
        <v>137</v>
      </c>
      <c r="D712" s="64"/>
      <c r="E712" s="64"/>
      <c r="F712" s="64"/>
      <c r="I712" s="120"/>
      <c r="J712" s="120"/>
      <c r="K712" s="120"/>
      <c r="L712" s="499" t="s">
        <v>315</v>
      </c>
      <c r="M712" s="120"/>
    </row>
    <row r="713" spans="2:15" ht="12.75" customHeight="1" x14ac:dyDescent="0.2">
      <c r="L713" s="349" t="s">
        <v>316</v>
      </c>
    </row>
    <row r="714" spans="2:15" s="3" customFormat="1" ht="15" x14ac:dyDescent="0.25">
      <c r="B714" s="369" t="s">
        <v>38</v>
      </c>
      <c r="C714" s="369" t="str">
        <f>B28</f>
        <v>Ekonomi</v>
      </c>
      <c r="E714" s="64"/>
      <c r="G714" s="64"/>
      <c r="H714" s="64"/>
      <c r="I714" s="64"/>
      <c r="J714" s="64"/>
      <c r="K714" s="64"/>
      <c r="L714" s="625">
        <f>SUMIF('5. Lön'!$B$25:$B$151,$C714,'5. Lön'!AE$25:AE$151)</f>
        <v>0</v>
      </c>
      <c r="M714" s="383" t="s">
        <v>208</v>
      </c>
    </row>
    <row r="715" spans="2:15" s="3" customFormat="1" ht="6" customHeight="1" x14ac:dyDescent="0.2">
      <c r="B715" s="85"/>
      <c r="C715" s="64"/>
      <c r="D715" s="64"/>
      <c r="E715" s="64"/>
      <c r="F715" s="64"/>
      <c r="G715" s="64"/>
      <c r="H715" s="64"/>
      <c r="I715" s="64"/>
      <c r="J715" s="64"/>
      <c r="K715" s="64"/>
      <c r="L715" s="64"/>
      <c r="M715" s="64"/>
    </row>
    <row r="716" spans="2:15" s="3" customFormat="1" ht="12.75" x14ac:dyDescent="0.2">
      <c r="B716" s="309" t="str">
        <f>IF('2. Grunddata'!C$6="KONTRAKT","Kostnader täckta av finansiär","Kostnader förväntade att täckas av finansiär")</f>
        <v>Kostnader förväntade att täckas av finansiär</v>
      </c>
      <c r="C716" s="310">
        <f>'5. Lön'!G$23</f>
        <v>2022</v>
      </c>
      <c r="D716" s="310">
        <f>'5. Lön'!H$23</f>
        <v>2023</v>
      </c>
      <c r="E716" s="310">
        <f>'5. Lön'!I$23</f>
        <v>2024</v>
      </c>
      <c r="F716" s="310" t="str">
        <f>'5. Lön'!J$23</f>
        <v/>
      </c>
      <c r="G716" s="310" t="str">
        <f>'5. Lön'!K$23</f>
        <v/>
      </c>
      <c r="H716" s="310" t="str">
        <f>'5. Lön'!L$23</f>
        <v/>
      </c>
      <c r="I716" s="310" t="str">
        <f>'5. Lön'!M$23</f>
        <v/>
      </c>
      <c r="J716" s="310" t="str">
        <f>'5. Lön'!N$23</f>
        <v/>
      </c>
      <c r="K716" s="310" t="str">
        <f>'5. Lön'!O$23</f>
        <v/>
      </c>
      <c r="L716" s="310" t="str">
        <f>'5. Lön'!P$23</f>
        <v/>
      </c>
      <c r="M716" s="311" t="s">
        <v>2</v>
      </c>
    </row>
    <row r="717" spans="2:15" s="3" customFormat="1" ht="12.75" customHeight="1" x14ac:dyDescent="0.2">
      <c r="B717" s="312" t="s">
        <v>203</v>
      </c>
      <c r="C717" s="313">
        <f>IF('2. Grunddata'!$C$16&gt;0,SUMIF('5. Lön'!$B$25:$B$151,$C714,'5. Lön'!DM$25:DM$151),SUMIF('5. Lön'!$B$25:$B$151,$C714,'5. Lön'!AS$25:AS$151))</f>
        <v>0</v>
      </c>
      <c r="D717" s="313">
        <f>IF('2. Grunddata'!$C$16&gt;0,SUMIF('5. Lön'!$B$25:$B$151,$C714,'5. Lön'!DN$25:DN$151),SUMIF('5. Lön'!$B$25:$B$151,$C714,'5. Lön'!AT$25:AT$151))</f>
        <v>0</v>
      </c>
      <c r="E717" s="313">
        <f>IF('2. Grunddata'!$C$16&gt;0,SUMIF('5. Lön'!$B$25:$B$151,$C714,'5. Lön'!DO$25:DO$151),SUMIF('5. Lön'!$B$25:$B$151,$C714,'5. Lön'!AU$25:AU$151))</f>
        <v>0</v>
      </c>
      <c r="F717" s="313">
        <f>IF('2. Grunddata'!$C$16&gt;0,SUMIF('5. Lön'!$B$25:$B$151,$C714,'5. Lön'!DP$25:DP$151),SUMIF('5. Lön'!$B$25:$B$151,$C714,'5. Lön'!AV$25:AV$151))</f>
        <v>0</v>
      </c>
      <c r="G717" s="313">
        <f>IF('2. Grunddata'!$C$16&gt;0,SUMIF('5. Lön'!$B$25:$B$151,$C714,'5. Lön'!DQ$25:DQ$151),SUMIF('5. Lön'!$B$25:$B$151,$C714,'5. Lön'!AW$25:AW$151))</f>
        <v>0</v>
      </c>
      <c r="H717" s="313">
        <f>IF('2. Grunddata'!$C$16&gt;0,SUMIF('5. Lön'!$B$25:$B$151,$C714,'5. Lön'!DR$25:DR$151),SUMIF('5. Lön'!$B$25:$B$151,$C714,'5. Lön'!AX$25:AX$151))</f>
        <v>0</v>
      </c>
      <c r="I717" s="313">
        <f>IF('2. Grunddata'!$C$16&gt;0,SUMIF('5. Lön'!$B$25:$B$151,$C714,'5. Lön'!DS$25:DS$151),SUMIF('5. Lön'!$B$25:$B$151,$C714,'5. Lön'!AY$25:AY$151))</f>
        <v>0</v>
      </c>
      <c r="J717" s="313">
        <f>IF('2. Grunddata'!$C$16&gt;0,SUMIF('5. Lön'!$B$25:$B$151,$C714,'5. Lön'!DT$25:DT$151),SUMIF('5. Lön'!$B$25:$B$151,$C714,'5. Lön'!AZ$25:AZ$151))</f>
        <v>0</v>
      </c>
      <c r="K717" s="313">
        <f>IF('2. Grunddata'!$C$16&gt;0,SUMIF('5. Lön'!$B$25:$B$151,$C714,'5. Lön'!DU$25:DU$151),SUMIF('5. Lön'!$B$25:$B$151,$C714,'5. Lön'!BA$25:BA$151))</f>
        <v>0</v>
      </c>
      <c r="L717" s="313">
        <f>IF('2. Grunddata'!$C$16&gt;0,SUMIF('5. Lön'!$B$25:$B$151,$C714,'5. Lön'!DV$25:DV$151),SUMIF('5. Lön'!$B$25:$B$151,$C714,'5. Lön'!BB$25:BB$151))</f>
        <v>0</v>
      </c>
      <c r="M717" s="314">
        <f t="shared" ref="M717:M722" si="143">SUM(C717:L717)</f>
        <v>0</v>
      </c>
      <c r="O717" s="4"/>
    </row>
    <row r="718" spans="2:15" s="3" customFormat="1" ht="12.75" customHeight="1" x14ac:dyDescent="0.2">
      <c r="B718" s="158" t="s">
        <v>202</v>
      </c>
      <c r="C718" s="315">
        <f>SUMIF('6. Drift'!$B$18:$B$101,$C714,'6. Drift'!V$18:V$101)</f>
        <v>0</v>
      </c>
      <c r="D718" s="315">
        <f>SUMIF('6. Drift'!$B$18:$B$101,$C714,'6. Drift'!W$18:W$101)</f>
        <v>0</v>
      </c>
      <c r="E718" s="315">
        <f>SUMIF('6. Drift'!$B$18:$B$101,$C714,'6. Drift'!X$18:X$101)</f>
        <v>0</v>
      </c>
      <c r="F718" s="315">
        <f>SUMIF('6. Drift'!$B$18:$B$101,$C714,'6. Drift'!Y$18:Y$101)</f>
        <v>0</v>
      </c>
      <c r="G718" s="315">
        <f>SUMIF('6. Drift'!$B$18:$B$101,$C714,'6. Drift'!Z$18:Z$101)</f>
        <v>0</v>
      </c>
      <c r="H718" s="315">
        <f>SUMIF('6. Drift'!$B$18:$B$101,$C714,'6. Drift'!AA$18:AA$101)</f>
        <v>0</v>
      </c>
      <c r="I718" s="315">
        <f>SUMIF('6. Drift'!$B$18:$B$101,$C714,'6. Drift'!AB$18:AB$101)</f>
        <v>0</v>
      </c>
      <c r="J718" s="315">
        <f>SUMIF('6. Drift'!$B$18:$B$101,$C714,'6. Drift'!AC$18:AC$101)</f>
        <v>0</v>
      </c>
      <c r="K718" s="315">
        <f>SUMIF('6. Drift'!$B$18:$B$101,$C714,'6. Drift'!AD$18:AD$101)</f>
        <v>0</v>
      </c>
      <c r="L718" s="315">
        <f>SUMIF('6. Drift'!$B$18:$B$101,$C714,'6. Drift'!AE$18:AE$101)</f>
        <v>0</v>
      </c>
      <c r="M718" s="316">
        <f t="shared" si="143"/>
        <v>0</v>
      </c>
    </row>
    <row r="719" spans="2:15" s="3" customFormat="1" ht="12.75" x14ac:dyDescent="0.2">
      <c r="B719" s="317" t="s">
        <v>30</v>
      </c>
      <c r="C719" s="318">
        <f>SUMIF('7. Utrustning'!$B$17:$B$49,$C714,'7. Utrustning'!W$17:W$49)</f>
        <v>0</v>
      </c>
      <c r="D719" s="318">
        <f>SUMIF('7. Utrustning'!$B$17:$B$49,$C714,'7. Utrustning'!X$17:X$49)</f>
        <v>0</v>
      </c>
      <c r="E719" s="318">
        <f>SUMIF('7. Utrustning'!$B$17:$B$49,$C714,'7. Utrustning'!Y$17:Y$49)</f>
        <v>0</v>
      </c>
      <c r="F719" s="318">
        <f>SUMIF('7. Utrustning'!$B$17:$B$49,$C714,'7. Utrustning'!Z$17:Z$49)</f>
        <v>0</v>
      </c>
      <c r="G719" s="318">
        <f>SUMIF('7. Utrustning'!$B$17:$B$49,$C714,'7. Utrustning'!AA$17:AA$49)</f>
        <v>0</v>
      </c>
      <c r="H719" s="318">
        <f>SUMIF('7. Utrustning'!$B$17:$B$49,$C714,'7. Utrustning'!AB$17:AB$49)</f>
        <v>0</v>
      </c>
      <c r="I719" s="318">
        <f>SUMIF('7. Utrustning'!$B$17:$B$49,$C714,'7. Utrustning'!AC$17:AC$49)</f>
        <v>0</v>
      </c>
      <c r="J719" s="318">
        <f>SUMIF('7. Utrustning'!$B$17:$B$49,$C714,'7. Utrustning'!AD$17:AD$49)</f>
        <v>0</v>
      </c>
      <c r="K719" s="318">
        <f>SUMIF('7. Utrustning'!$B$17:$B$49,$C714,'7. Utrustning'!AE$17:AE$49)</f>
        <v>0</v>
      </c>
      <c r="L719" s="318">
        <f>SUMIF('7. Utrustning'!$B$17:$B$49,$C714,'7. Utrustning'!AF$17:AF$49)</f>
        <v>0</v>
      </c>
      <c r="M719" s="319">
        <f t="shared" si="143"/>
        <v>0</v>
      </c>
    </row>
    <row r="720" spans="2:15" s="3" customFormat="1" ht="12.75" x14ac:dyDescent="0.2">
      <c r="B720" s="320" t="str">
        <f>IF('2. Grunddata'!C$13="NEJ","Lokal accepterad som direkt kostnad av finansiär","Lokal")</f>
        <v>Lokal accepterad som direkt kostnad av finansiär</v>
      </c>
      <c r="C720" s="315">
        <f>IF('2. Grunddata'!$C$13="NEJ",SUMIF('8. Lokal'!$B$18:$B$50,$C714,'8. Lokal'!T$18:T$50),SUMIF('5. Lön'!$B$25:$B$151,$C714,'5. Lön'!CO$25:CO$151)+SUMIF('6. Drift'!$B$18:$B$101,$C714,'6. Drift'!BR$18:BR$101)+SUMIF('8. Lokal'!$B$18:$B$50,$C714,'8. Lokal'!T$18:T$50))</f>
        <v>0</v>
      </c>
      <c r="D720" s="315">
        <f>IF('2. Grunddata'!$C$13="NEJ",SUMIF('8. Lokal'!$B$18:$B$50,$C714,'8. Lokal'!U$18:U$50),SUMIF('5. Lön'!$B$25:$B$151,$C714,'5. Lön'!CP$25:CP$151)+SUMIF('6. Drift'!$B$18:$B$101,$C714,'6. Drift'!BS$18:BS$101)+SUMIF('8. Lokal'!$B$18:$B$50,$C714,'8. Lokal'!U$18:U$50))</f>
        <v>0</v>
      </c>
      <c r="E720" s="315">
        <f>IF('2. Grunddata'!$C$13="NEJ",SUMIF('8. Lokal'!$B$18:$B$50,$C714,'8. Lokal'!V$18:V$50),SUMIF('5. Lön'!$B$25:$B$151,$C714,'5. Lön'!CQ$25:CQ$151)+SUMIF('6. Drift'!$B$18:$B$101,$C714,'6. Drift'!BT$18:BT$101)+SUMIF('8. Lokal'!$B$18:$B$50,$C714,'8. Lokal'!V$18:V$50))</f>
        <v>0</v>
      </c>
      <c r="F720" s="315">
        <f>IF('2. Grunddata'!$C$13="NEJ",SUMIF('8. Lokal'!$B$18:$B$50,$C714,'8. Lokal'!W$18:W$50),SUMIF('5. Lön'!$B$25:$B$151,$C714,'5. Lön'!CR$25:CR$151)+SUMIF('6. Drift'!$B$18:$B$101,$C714,'6. Drift'!BU$18:BU$101)+SUMIF('8. Lokal'!$B$18:$B$50,$C714,'8. Lokal'!W$18:W$50))</f>
        <v>0</v>
      </c>
      <c r="G720" s="315">
        <f>IF('2. Grunddata'!$C$13="NEJ",SUMIF('8. Lokal'!$B$18:$B$50,$C714,'8. Lokal'!X$18:X$50),SUMIF('5. Lön'!$B$25:$B$151,$C714,'5. Lön'!CS$25:CS$151)+SUMIF('6. Drift'!$B$18:$B$101,$C714,'6. Drift'!BV$18:BV$101)+SUMIF('8. Lokal'!$B$18:$B$50,$C714,'8. Lokal'!X$18:X$50))</f>
        <v>0</v>
      </c>
      <c r="H720" s="315">
        <f>IF('2. Grunddata'!$C$13="NEJ",SUMIF('8. Lokal'!$B$18:$B$50,$C714,'8. Lokal'!Y$18:Y$50),SUMIF('5. Lön'!$B$25:$B$151,$C714,'5. Lön'!CT$25:CT$151)+SUMIF('6. Drift'!$B$18:$B$101,$C714,'6. Drift'!BW$18:BW$101)+SUMIF('8. Lokal'!$B$18:$B$50,$C714,'8. Lokal'!Y$18:Y$50))</f>
        <v>0</v>
      </c>
      <c r="I720" s="315">
        <f>IF('2. Grunddata'!$C$13="NEJ",SUMIF('8. Lokal'!$B$18:$B$50,$C714,'8. Lokal'!Z$18:Z$50),SUMIF('5. Lön'!$B$25:$B$151,$C714,'5. Lön'!CU$25:CU$151)+SUMIF('6. Drift'!$B$18:$B$101,$C714,'6. Drift'!BX$18:BX$101)+SUMIF('8. Lokal'!$B$18:$B$50,$C714,'8. Lokal'!Z$18:Z$50))</f>
        <v>0</v>
      </c>
      <c r="J720" s="315">
        <f>IF('2. Grunddata'!$C$13="NEJ",SUMIF('8. Lokal'!$B$18:$B$50,$C714,'8. Lokal'!AA$18:AA$50),SUMIF('5. Lön'!$B$25:$B$151,$C714,'5. Lön'!CV$25:CV$151)+SUMIF('6. Drift'!$B$18:$B$101,$C714,'6. Drift'!BY$18:BY$101)+SUMIF('8. Lokal'!$B$18:$B$50,$C714,'8. Lokal'!AA$18:AA$50))</f>
        <v>0</v>
      </c>
      <c r="K720" s="315">
        <f>IF('2. Grunddata'!$C$13="NEJ",SUMIF('8. Lokal'!$B$18:$B$50,$C714,'8. Lokal'!AB$18:AB$50),SUMIF('5. Lön'!$B$25:$B$151,$C714,'5. Lön'!CW$25:CW$151)+SUMIF('6. Drift'!$B$18:$B$101,$C714,'6. Drift'!BZ$18:BZ$101)+SUMIF('8. Lokal'!$B$18:$B$50,$C714,'8. Lokal'!AB$18:AB$50))</f>
        <v>0</v>
      </c>
      <c r="L720" s="315">
        <f>IF('2. Grunddata'!$C$13="NEJ",SUMIF('8. Lokal'!$B$18:$B$50,$C714,'8. Lokal'!AC$18:AC$50),SUMIF('5. Lön'!$B$25:$B$151,$C714,'5. Lön'!CX$25:CX$151)+SUMIF('6. Drift'!$B$18:$B$101,$C714,'6. Drift'!CA$18:CA$101)+SUMIF('8. Lokal'!$B$18:$B$50,$C714,'8. Lokal'!AC$18:AC$50))</f>
        <v>0</v>
      </c>
      <c r="M720" s="316">
        <f t="shared" si="143"/>
        <v>0</v>
      </c>
    </row>
    <row r="721" spans="2:15" s="3" customFormat="1" ht="12.75" x14ac:dyDescent="0.2">
      <c r="B721" s="321" t="str">
        <f>IF('2. Grunddata'!C$13="NEJ","Indirekt och lokalpåslag accepterade som OH av finansiär","Indirekta")</f>
        <v>Indirekt och lokalpåslag accepterade som OH av finansiär</v>
      </c>
      <c r="C721" s="293">
        <f>IF('2. Grunddata'!$C$13="NEJ",SUMIF('5. Lön'!$B$25:$B$151,$C714,'5. Lön'!DY$25:DY$151)+SUMIF('6. Drift'!$B$18:$B$101,$C714,'6. Drift'!CP$18:CP$101)+SUMIF('7. Utrustning'!$B$17:$B$49,$C714,'7. Utrustning'!AU$17:AU$49)+SUMIF('8. Lokal'!$B$18:$B$50,$C714,'8. Lokal'!AR$18:AR$50),SUMIF('5. Lön'!$B$25:$B$151,$C714,'5. Lön'!BQ$25:BQ$151)+SUMIF('6. Drift'!$B$18:$B$101,$C714,'6. Drift'!AT$18:AT$101))</f>
        <v>0</v>
      </c>
      <c r="D721" s="293">
        <f>IF('2. Grunddata'!$C$13="NEJ",SUMIF('5. Lön'!$B$25:$B$151,$C714,'5. Lön'!DZ$25:DZ$151)+SUMIF('6. Drift'!$B$18:$B$101,$C714,'6. Drift'!CQ$18:CQ$101)+SUMIF('7. Utrustning'!$B$17:$B$49,$C714,'7. Utrustning'!AV$17:AV$49)+SUMIF('8. Lokal'!$B$18:$B$50,$C714,'8. Lokal'!AS$18:AS$50),SUMIF('5. Lön'!$B$25:$B$151,$C714,'5. Lön'!BR$25:BR$151)+SUMIF('6. Drift'!$B$18:$B$101,$C714,'6. Drift'!AU$18:AU$101))</f>
        <v>0</v>
      </c>
      <c r="E721" s="293">
        <f>IF('2. Grunddata'!$C$13="NEJ",SUMIF('5. Lön'!$B$25:$B$151,$C714,'5. Lön'!EA$25:EA$151)+SUMIF('6. Drift'!$B$18:$B$101,$C714,'6. Drift'!CR$18:CR$101)+SUMIF('7. Utrustning'!$B$17:$B$49,$C714,'7. Utrustning'!AW$17:AW$49)+SUMIF('8. Lokal'!$B$18:$B$50,$C714,'8. Lokal'!AT$18:AT$50),SUMIF('5. Lön'!$B$25:$B$151,$C714,'5. Lön'!BS$25:BS$151)+SUMIF('6. Drift'!$B$18:$B$101,$C714,'6. Drift'!AV$18:AV$101))</f>
        <v>0</v>
      </c>
      <c r="F721" s="293">
        <f>IF('2. Grunddata'!$C$13="NEJ",SUMIF('5. Lön'!$B$25:$B$151,$C714,'5. Lön'!EB$25:EB$151)+SUMIF('6. Drift'!$B$18:$B$101,$C714,'6. Drift'!CS$18:CS$101)+SUMIF('7. Utrustning'!$B$17:$B$49,$C714,'7. Utrustning'!AX$17:AX$49)+SUMIF('8. Lokal'!$B$18:$B$50,$C714,'8. Lokal'!AU$18:AU$50),SUMIF('5. Lön'!$B$25:$B$151,$C714,'5. Lön'!BT$25:BT$151)+SUMIF('6. Drift'!$B$18:$B$101,$C714,'6. Drift'!AW$18:AW$101))</f>
        <v>0</v>
      </c>
      <c r="G721" s="293">
        <f>IF('2. Grunddata'!$C$13="NEJ",SUMIF('5. Lön'!$B$25:$B$151,$C714,'5. Lön'!EC$25:EC$151)+SUMIF('6. Drift'!$B$18:$B$101,$C714,'6. Drift'!CT$18:CT$101)+SUMIF('7. Utrustning'!$B$17:$B$49,$C714,'7. Utrustning'!AY$17:AY$49)+SUMIF('8. Lokal'!$B$18:$B$50,$C714,'8. Lokal'!AV$18:AV$50),SUMIF('5. Lön'!$B$25:$B$151,$C714,'5. Lön'!BU$25:BU$151)+SUMIF('6. Drift'!$B$18:$B$101,$C714,'6. Drift'!AX$18:AX$101))</f>
        <v>0</v>
      </c>
      <c r="H721" s="293">
        <f>IF('2. Grunddata'!$C$13="NEJ",SUMIF('5. Lön'!$B$25:$B$151,$C714,'5. Lön'!ED$25:ED$151)+SUMIF('6. Drift'!$B$18:$B$101,$C714,'6. Drift'!CU$18:CU$101)+SUMIF('7. Utrustning'!$B$17:$B$49,$C714,'7. Utrustning'!AZ$17:AZ$49)+SUMIF('8. Lokal'!$B$18:$B$50,$C714,'8. Lokal'!AW$18:AW$50),SUMIF('5. Lön'!$B$25:$B$151,$C714,'5. Lön'!BV$25:BV$151)+SUMIF('6. Drift'!$B$18:$B$101,$C714,'6. Drift'!AY$18:AY$101))</f>
        <v>0</v>
      </c>
      <c r="I721" s="293">
        <f>IF('2. Grunddata'!$C$13="NEJ",SUMIF('5. Lön'!$B$25:$B$151,$C714,'5. Lön'!EE$25:EE$151)+SUMIF('6. Drift'!$B$18:$B$101,$C714,'6. Drift'!CV$18:CV$101)+SUMIF('7. Utrustning'!$B$17:$B$49,$C714,'7. Utrustning'!BA$17:BA$49)+SUMIF('8. Lokal'!$B$18:$B$50,$C714,'8. Lokal'!AX$18:AX$50),SUMIF('5. Lön'!$B$25:$B$151,$C714,'5. Lön'!BW$25:BW$151)+SUMIF('6. Drift'!$B$18:$B$101,$C714,'6. Drift'!AZ$18:AZ$101))</f>
        <v>0</v>
      </c>
      <c r="J721" s="293">
        <f>IF('2. Grunddata'!$C$13="NEJ",SUMIF('5. Lön'!$B$25:$B$151,$C714,'5. Lön'!EF$25:EF$151)+SUMIF('6. Drift'!$B$18:$B$101,$C714,'6. Drift'!CW$18:CW$101)+SUMIF('7. Utrustning'!$B$17:$B$49,$C714,'7. Utrustning'!BB$17:BB$49)+SUMIF('8. Lokal'!$B$18:$B$50,$C714,'8. Lokal'!AY$18:AY$50),SUMIF('5. Lön'!$B$25:$B$151,$C714,'5. Lön'!BX$25:BX$151)+SUMIF('6. Drift'!$B$18:$B$101,$C714,'6. Drift'!BA$18:BA$101))</f>
        <v>0</v>
      </c>
      <c r="K721" s="293">
        <f>IF('2. Grunddata'!$C$13="NEJ",SUMIF('5. Lön'!$B$25:$B$151,$C714,'5. Lön'!EG$25:EG$151)+SUMIF('6. Drift'!$B$18:$B$101,$C714,'6. Drift'!CX$18:CX$101)+SUMIF('7. Utrustning'!$B$17:$B$49,$C714,'7. Utrustning'!BC$17:BC$49)+SUMIF('8. Lokal'!$B$18:$B$50,$C714,'8. Lokal'!AZ$18:AZ$50),SUMIF('5. Lön'!$B$25:$B$151,$C714,'5. Lön'!BY$25:BY$151)+SUMIF('6. Drift'!$B$18:$B$101,$C714,'6. Drift'!BB$18:BB$101))</f>
        <v>0</v>
      </c>
      <c r="L721" s="293">
        <f>IF('2. Grunddata'!$C$13="NEJ",SUMIF('5. Lön'!$B$25:$B$151,$C714,'5. Lön'!EH$25:EH$151)+SUMIF('6. Drift'!$B$18:$B$101,$C714,'6. Drift'!CY$18:CY$101)+SUMIF('7. Utrustning'!$B$17:$B$49,$C714,'7. Utrustning'!BD$17:BD$49)+SUMIF('8. Lokal'!$B$18:$B$50,$C714,'8. Lokal'!BA$18:BA$50),SUMIF('5. Lön'!$B$25:$B$151,$C714,'5. Lön'!BZ$25:BZ$151)+SUMIF('6. Drift'!$B$18:$B$101,$C714,'6. Drift'!BC$18:BC$101))</f>
        <v>0</v>
      </c>
      <c r="M721" s="322">
        <f t="shared" si="143"/>
        <v>0</v>
      </c>
    </row>
    <row r="722" spans="2:15" s="3" customFormat="1" ht="12.75" x14ac:dyDescent="0.2">
      <c r="B722" s="323" t="str">
        <f>IF('2. Grunddata'!C$6="KONTRAKT","Total kostnad i kontrakt med finansiär ","Total kostnad i ansökan till finansiär ")</f>
        <v xml:space="preserve">Total kostnad i ansökan till finansiär </v>
      </c>
      <c r="C722" s="237">
        <f>SUM(C717:C721)</f>
        <v>0</v>
      </c>
      <c r="D722" s="237">
        <f t="shared" ref="D722:L722" si="144">SUM(D717:D721)</f>
        <v>0</v>
      </c>
      <c r="E722" s="237">
        <f t="shared" si="144"/>
        <v>0</v>
      </c>
      <c r="F722" s="237">
        <f t="shared" si="144"/>
        <v>0</v>
      </c>
      <c r="G722" s="237">
        <f t="shared" si="144"/>
        <v>0</v>
      </c>
      <c r="H722" s="237">
        <f t="shared" si="144"/>
        <v>0</v>
      </c>
      <c r="I722" s="237">
        <f t="shared" si="144"/>
        <v>0</v>
      </c>
      <c r="J722" s="237">
        <f t="shared" si="144"/>
        <v>0</v>
      </c>
      <c r="K722" s="237">
        <f t="shared" si="144"/>
        <v>0</v>
      </c>
      <c r="L722" s="237">
        <f t="shared" si="144"/>
        <v>0</v>
      </c>
      <c r="M722" s="324">
        <f t="shared" si="143"/>
        <v>0</v>
      </c>
    </row>
    <row r="723" spans="2:15" s="3" customFormat="1" ht="6" customHeight="1" x14ac:dyDescent="0.2">
      <c r="B723" s="325"/>
      <c r="C723" s="326"/>
      <c r="D723" s="326"/>
      <c r="E723" s="326"/>
      <c r="F723" s="326"/>
      <c r="G723" s="326"/>
      <c r="H723" s="326"/>
      <c r="I723" s="326"/>
      <c r="J723" s="326"/>
      <c r="K723" s="326"/>
      <c r="L723" s="326"/>
      <c r="M723" s="327"/>
    </row>
    <row r="724" spans="2:15" s="3" customFormat="1" ht="12.75" x14ac:dyDescent="0.2">
      <c r="B724" s="328" t="str">
        <f>IF('2. Grunddata'!C$6="KONTRAKT","Kostnader att medfinansiera","Kostnader förväntade att medfinansiera")</f>
        <v>Kostnader förväntade att medfinansiera</v>
      </c>
      <c r="C724" s="168"/>
      <c r="D724" s="168"/>
      <c r="E724" s="168"/>
      <c r="F724" s="168"/>
      <c r="G724" s="168"/>
      <c r="H724" s="168"/>
      <c r="I724" s="168"/>
      <c r="J724" s="168"/>
      <c r="K724" s="168"/>
      <c r="L724" s="168"/>
      <c r="M724" s="329"/>
    </row>
    <row r="725" spans="2:15" s="3" customFormat="1" ht="12.75" x14ac:dyDescent="0.2">
      <c r="B725" s="371" t="str">
        <f>IF('2. Grunddata'!C$13="NEJ","Indirekt och lokalpåslag inte accepterade som OH av finansiär","")</f>
        <v>Indirekt och lokalpåslag inte accepterade som OH av finansiär</v>
      </c>
      <c r="C725" s="330">
        <f>IF('2. Grunddata'!$C$13="NEJ",(SUMIF('5. Lön'!$B$25:$B$151,$C714,'5. Lön'!BQ$25:BQ$151)+SUMIF('5. Lön'!$B$25:$B$151,$C714,'5. Lön'!CO$25:CO$151)+SUMIF('6. Drift'!$B$18:$B$101,$C714,'6. Drift'!AT$18:AT$101)+SUMIF('6. Drift'!$B$18:$B$101,$C714,'6. Drift'!BR$18:BR$101))-(SUMIF('5. Lön'!$B$25:$B$151,$C714,'5. Lön'!DY$25:DY$151)+SUMIF('6. Drift'!$B$18:$B$101,$C714,'6. Drift'!CP$18:CP$101)+SUMIF('7. Utrustning'!$B$17:$B$49,$C714,'7. Utrustning'!AU$17:AU$49)+SUMIF('8. Lokal'!$B$18:$B$50,$C714,'8. Lokal'!AR$18:AR$50)),0)</f>
        <v>0</v>
      </c>
      <c r="D725" s="330">
        <f>IF('2. Grunddata'!$C$13="NEJ",(SUMIF('5. Lön'!$B$25:$B$151,$C714,'5. Lön'!BR$25:BR$151)+SUMIF('5. Lön'!$B$25:$B$151,$C714,'5. Lön'!CP$25:CP$151)+SUMIF('6. Drift'!$B$18:$B$101,$C714,'6. Drift'!AU$18:AU$101)+SUMIF('6. Drift'!$B$18:$B$101,$C714,'6. Drift'!BS$18:BS$101))-(SUMIF('5. Lön'!$B$25:$B$151,$C714,'5. Lön'!DZ$25:DZ$151)+SUMIF('6. Drift'!$B$18:$B$101,$C714,'6. Drift'!CQ$18:CQ$101)+SUMIF('7. Utrustning'!$B$17:$B$49,$C714,'7. Utrustning'!AV$17:AV$49)+SUMIF('8. Lokal'!$B$18:$B$50,$C714,'8. Lokal'!AS$18:AS$50)),0)</f>
        <v>0</v>
      </c>
      <c r="E725" s="330">
        <f>IF('2. Grunddata'!$C$13="NEJ",(SUMIF('5. Lön'!$B$25:$B$151,$C714,'5. Lön'!BS$25:BS$151)+SUMIF('5. Lön'!$B$25:$B$151,$C714,'5. Lön'!CQ$25:CQ$151)+SUMIF('6. Drift'!$B$18:$B$101,$C714,'6. Drift'!AV$18:AV$101)+SUMIF('6. Drift'!$B$18:$B$101,$C714,'6. Drift'!BT$18:BT$101))-(SUMIF('5. Lön'!$B$25:$B$151,$C714,'5. Lön'!EA$25:EA$151)+SUMIF('6. Drift'!$B$18:$B$101,$C714,'6. Drift'!CR$18:CR$101)+SUMIF('7. Utrustning'!$B$17:$B$49,$C714,'7. Utrustning'!AW$17:AW$49)+SUMIF('8. Lokal'!$B$18:$B$50,$C714,'8. Lokal'!AT$18:AT$50)),0)</f>
        <v>0</v>
      </c>
      <c r="F725" s="330">
        <f>IF('2. Grunddata'!$C$13="NEJ",(SUMIF('5. Lön'!$B$25:$B$151,$C714,'5. Lön'!BT$25:BT$151)+SUMIF('5. Lön'!$B$25:$B$151,$C714,'5. Lön'!CR$25:CR$151)+SUMIF('6. Drift'!$B$18:$B$101,$C714,'6. Drift'!AW$18:AW$101)+SUMIF('6. Drift'!$B$18:$B$101,$C714,'6. Drift'!BU$18:BU$101))-(SUMIF('5. Lön'!$B$25:$B$151,$C714,'5. Lön'!EB$25:EB$151)+SUMIF('6. Drift'!$B$18:$B$101,$C714,'6. Drift'!CS$18:CS$101)+SUMIF('7. Utrustning'!$B$17:$B$49,$C714,'7. Utrustning'!AX$17:AX$49)+SUMIF('8. Lokal'!$B$18:$B$50,$C714,'8. Lokal'!AU$18:AU$50)),0)</f>
        <v>0</v>
      </c>
      <c r="G725" s="330">
        <f>IF('2. Grunddata'!$C$13="NEJ",(SUMIF('5. Lön'!$B$25:$B$151,$C714,'5. Lön'!BU$25:BU$151)+SUMIF('5. Lön'!$B$25:$B$151,$C714,'5. Lön'!CS$25:CS$151)+SUMIF('6. Drift'!$B$18:$B$101,$C714,'6. Drift'!AX$18:AX$101)+SUMIF('6. Drift'!$B$18:$B$101,$C714,'6. Drift'!BV$18:BV$101))-(SUMIF('5. Lön'!$B$25:$B$151,$C714,'5. Lön'!EC$25:EC$151)+SUMIF('6. Drift'!$B$18:$B$101,$C714,'6. Drift'!CT$18:CT$101)+SUMIF('7. Utrustning'!$B$17:$B$49,$C714,'7. Utrustning'!AY$17:AY$49)+SUMIF('8. Lokal'!$B$18:$B$50,$C714,'8. Lokal'!AV$18:AV$50)),0)</f>
        <v>0</v>
      </c>
      <c r="H725" s="330">
        <f>IF('2. Grunddata'!$C$13="NEJ",(SUMIF('5. Lön'!$B$25:$B$151,$C714,'5. Lön'!BV$25:BV$151)+SUMIF('5. Lön'!$B$25:$B$151,$C714,'5. Lön'!CT$25:CT$151)+SUMIF('6. Drift'!$B$18:$B$101,$C714,'6. Drift'!AY$18:AY$101)+SUMIF('6. Drift'!$B$18:$B$101,$C714,'6. Drift'!BW$18:BW$101))-(SUMIF('5. Lön'!$B$25:$B$151,$C714,'5. Lön'!ED$25:ED$151)+SUMIF('6. Drift'!$B$18:$B$101,$C714,'6. Drift'!CU$18:CU$101)+SUMIF('7. Utrustning'!$B$17:$B$49,$C714,'7. Utrustning'!AZ$17:AZ$49)+SUMIF('8. Lokal'!$B$18:$B$50,$C714,'8. Lokal'!AW$18:AW$50)),0)</f>
        <v>0</v>
      </c>
      <c r="I725" s="330">
        <f>IF('2. Grunddata'!$C$13="NEJ",(SUMIF('5. Lön'!$B$25:$B$151,$C714,'5. Lön'!BW$25:BW$151)+SUMIF('5. Lön'!$B$25:$B$151,$C714,'5. Lön'!CU$25:CU$151)+SUMIF('6. Drift'!$B$18:$B$101,$C714,'6. Drift'!AZ$18:AZ$101)+SUMIF('6. Drift'!$B$18:$B$101,$C714,'6. Drift'!BX$18:BX$101))-(SUMIF('5. Lön'!$B$25:$B$151,$C714,'5. Lön'!EE$25:EE$151)+SUMIF('6. Drift'!$B$18:$B$101,$C714,'6. Drift'!CV$18:CV$101)+SUMIF('7. Utrustning'!$B$17:$B$49,$C714,'7. Utrustning'!BA$17:BA$49)+SUMIF('8. Lokal'!$B$18:$B$50,$C714,'8. Lokal'!AX$18:AX$50)),0)</f>
        <v>0</v>
      </c>
      <c r="J725" s="330">
        <f>IF('2. Grunddata'!$C$13="NEJ",(SUMIF('5. Lön'!$B$25:$B$151,$C714,'5. Lön'!BX$25:BX$151)+SUMIF('5. Lön'!$B$25:$B$151,$C714,'5. Lön'!CV$25:CV$151)+SUMIF('6. Drift'!$B$18:$B$101,$C714,'6. Drift'!BA$18:BA$101)+SUMIF('6. Drift'!$B$18:$B$101,$C714,'6. Drift'!BY$18:BY$101))-(SUMIF('5. Lön'!$B$25:$B$151,$C714,'5. Lön'!EF$25:EF$151)+SUMIF('6. Drift'!$B$18:$B$101,$C714,'6. Drift'!CW$18:CW$101)+SUMIF('7. Utrustning'!$B$17:$B$49,$C714,'7. Utrustning'!BB$17:BB$49)+SUMIF('8. Lokal'!$B$18:$B$50,$C714,'8. Lokal'!AY$18:AY$50)),0)</f>
        <v>0</v>
      </c>
      <c r="K725" s="330">
        <f>IF('2. Grunddata'!$C$13="NEJ",(SUMIF('5. Lön'!$B$25:$B$151,$C714,'5. Lön'!BY$25:BY$151)+SUMIF('5. Lön'!$B$25:$B$151,$C714,'5. Lön'!CW$25:CW$151)+SUMIF('6. Drift'!$B$18:$B$101,$C714,'6. Drift'!BB$18:BB$101)+SUMIF('6. Drift'!$B$18:$B$101,$C714,'6. Drift'!BZ$18:BZ$101))-(SUMIF('5. Lön'!$B$25:$B$151,$C714,'5. Lön'!EG$25:EG$151)+SUMIF('6. Drift'!$B$18:$B$101,$C714,'6. Drift'!CX$18:CX$101)+SUMIF('7. Utrustning'!$B$17:$B$49,$C714,'7. Utrustning'!BC$17:BC$49)+SUMIF('8. Lokal'!$B$18:$B$50,$C714,'8. Lokal'!AZ$18:AZ$50)),0)</f>
        <v>0</v>
      </c>
      <c r="L725" s="330">
        <f>IF('2. Grunddata'!$C$13="NEJ",(SUMIF('5. Lön'!$B$25:$B$151,$C714,'5. Lön'!BZ$25:BZ$151)+SUMIF('5. Lön'!$B$25:$B$151,$C714,'5. Lön'!CX$25:CX$151)+SUMIF('6. Drift'!$B$18:$B$101,$C714,'6. Drift'!BC$18:BC$101)+SUMIF('6. Drift'!$B$18:$B$101,$C714,'6. Drift'!CA$18:CA$101))-(SUMIF('5. Lön'!$B$25:$B$151,$C714,'5. Lön'!EH$25:EH$151)+SUMIF('6. Drift'!$B$18:$B$101,$C714,'6. Drift'!CY$18:CY$101)+SUMIF('7. Utrustning'!$B$17:$B$49,$C714,'7. Utrustning'!BD$17:BD$49)+SUMIF('8. Lokal'!$B$18:$B$50,$C714,'8. Lokal'!BA$18:BA$50)),0)</f>
        <v>0</v>
      </c>
      <c r="M725" s="314">
        <f t="shared" ref="M725:M731" si="145">SUM(C725:L725)</f>
        <v>0</v>
      </c>
    </row>
    <row r="726" spans="2:15" s="3" customFormat="1" ht="12.75" customHeight="1" x14ac:dyDescent="0.2">
      <c r="B726" s="331" t="str">
        <f>IF('2. Grunddata'!C$16&gt;0,"LKP som inte accepteras av finansiär","")</f>
        <v/>
      </c>
      <c r="C726" s="332">
        <f>IF('2. Grunddata'!$C$16&gt;0,SUMIF('5. Lön'!$B$25:$B$151,$C714,'5. Lön'!AS$25:AS$151)-SUMIF('5. Lön'!$B$25:$B$151,$C714,'5. Lön'!DM$25:DM$151),0)</f>
        <v>0</v>
      </c>
      <c r="D726" s="332">
        <f>IF('2. Grunddata'!$C$16&gt;0,SUMIF('5. Lön'!$B$25:$B$151,$C714,'5. Lön'!AT$25:AT$151)-SUMIF('5. Lön'!$B$25:$B$151,$C714,'5. Lön'!DN$25:DN$151),0)</f>
        <v>0</v>
      </c>
      <c r="E726" s="332">
        <f>IF('2. Grunddata'!$C$16&gt;0,SUMIF('5. Lön'!$B$25:$B$151,$C714,'5. Lön'!AU$25:AU$151)-SUMIF('5. Lön'!$B$25:$B$151,$C714,'5. Lön'!DO$25:DO$151),0)</f>
        <v>0</v>
      </c>
      <c r="F726" s="332">
        <f>IF('2. Grunddata'!$C$16&gt;0,SUMIF('5. Lön'!$B$25:$B$151,$C714,'5. Lön'!AV$25:AV$151)-SUMIF('5. Lön'!$B$25:$B$151,$C714,'5. Lön'!DP$25:DP$151),0)</f>
        <v>0</v>
      </c>
      <c r="G726" s="332">
        <f>IF('2. Grunddata'!$C$16&gt;0,SUMIF('5. Lön'!$B$25:$B$151,$C714,'5. Lön'!AW$25:AW$151)-SUMIF('5. Lön'!$B$25:$B$151,$C714,'5. Lön'!DQ$25:DQ$151),0)</f>
        <v>0</v>
      </c>
      <c r="H726" s="332">
        <f>IF('2. Grunddata'!$C$16&gt;0,SUMIF('5. Lön'!$B$25:$B$151,$C714,'5. Lön'!AX$25:AX$151)-SUMIF('5. Lön'!$B$25:$B$151,$C714,'5. Lön'!DR$25:DR$151),0)</f>
        <v>0</v>
      </c>
      <c r="I726" s="332">
        <f>IF('2. Grunddata'!$C$16&gt;0,SUMIF('5. Lön'!$B$25:$B$151,$C714,'5. Lön'!AY$25:AY$151)-SUMIF('5. Lön'!$B$25:$B$151,$C714,'5. Lön'!DS$25:DS$151),0)</f>
        <v>0</v>
      </c>
      <c r="J726" s="332">
        <f>IF('2. Grunddata'!$C$16&gt;0,SUMIF('5. Lön'!$B$25:$B$151,$C714,'5. Lön'!AZ$25:AZ$151)-SUMIF('5. Lön'!$B$25:$B$151,$C714,'5. Lön'!DT$25:DT$151),0)</f>
        <v>0</v>
      </c>
      <c r="K726" s="332">
        <f>IF('2. Grunddata'!$C$16&gt;0,SUMIF('5. Lön'!$B$25:$B$151,$C714,'5. Lön'!BA$25:BA$151)-SUMIF('5. Lön'!$B$25:$B$151,$C714,'5. Lön'!DU$25:DU$151),0)</f>
        <v>0</v>
      </c>
      <c r="L726" s="332">
        <f>IF('2. Grunddata'!$C$16&gt;0,SUMIF('5. Lön'!$B$25:$B$151,$C714,'5. Lön'!BB$25:BB$151)-SUMIF('5. Lön'!$B$25:$B$151,$C714,'5. Lön'!DV$25:DV$151),0)</f>
        <v>0</v>
      </c>
      <c r="M726" s="316">
        <f t="shared" si="145"/>
        <v>0</v>
      </c>
    </row>
    <row r="727" spans="2:15" s="3" customFormat="1" ht="12.75" customHeight="1" x14ac:dyDescent="0.2">
      <c r="B727" s="317" t="str">
        <f>IF('5. Lön'!BO$152&gt;0,"Lön inklusive LKP","")</f>
        <v>Lön inklusive LKP</v>
      </c>
      <c r="C727" s="333">
        <f>SUMIF('5. Lön'!$B$25:$B$151,$C714,'5. Lön'!BE$25:BE$151)</f>
        <v>0</v>
      </c>
      <c r="D727" s="333">
        <f>SUMIF('5. Lön'!$B$25:$B$151,$C714,'5. Lön'!BF$25:BF$151)</f>
        <v>0</v>
      </c>
      <c r="E727" s="333">
        <f>SUMIF('5. Lön'!$B$25:$B$151,$C714,'5. Lön'!BG$25:BG$151)</f>
        <v>0</v>
      </c>
      <c r="F727" s="333">
        <f>SUMIF('5. Lön'!$B$25:$B$151,$C714,'5. Lön'!BH$25:BH$151)</f>
        <v>0</v>
      </c>
      <c r="G727" s="333">
        <f>SUMIF('5. Lön'!$B$25:$B$151,$C714,'5. Lön'!BI$25:BI$151)</f>
        <v>0</v>
      </c>
      <c r="H727" s="333">
        <f>SUMIF('5. Lön'!$B$25:$B$151,$C714,'5. Lön'!BJ$25:BJ$151)</f>
        <v>0</v>
      </c>
      <c r="I727" s="333">
        <f>SUMIF('5. Lön'!$B$25:$B$151,$C714,'5. Lön'!BK$25:BK$151)</f>
        <v>0</v>
      </c>
      <c r="J727" s="333">
        <f>SUMIF('5. Lön'!$B$25:$B$151,$C714,'5. Lön'!BL$25:BL$151)</f>
        <v>0</v>
      </c>
      <c r="K727" s="333">
        <f>SUMIF('5. Lön'!$B$25:$B$151,$C714,'5. Lön'!BM$25:BM$151)</f>
        <v>0</v>
      </c>
      <c r="L727" s="333">
        <f>SUMIF('5. Lön'!$B$25:$B$151,$C714,'5. Lön'!BN$25:BN$151)</f>
        <v>0</v>
      </c>
      <c r="M727" s="319">
        <f t="shared" si="145"/>
        <v>0</v>
      </c>
    </row>
    <row r="728" spans="2:15" s="3" customFormat="1" ht="12.75" x14ac:dyDescent="0.2">
      <c r="B728" s="158" t="str">
        <f>IF('6. Drift'!AR$102&gt;0,"Drift","")</f>
        <v/>
      </c>
      <c r="C728" s="334">
        <f>SUMIF('6. Drift'!$B$18:$B$101,$C714,'6. Drift'!AH$18:AH$101)</f>
        <v>0</v>
      </c>
      <c r="D728" s="334">
        <f>SUMIF('6. Drift'!$B$18:$B$101,$C714,'6. Drift'!AI$18:AI$101)</f>
        <v>0</v>
      </c>
      <c r="E728" s="334">
        <f>SUMIF('6. Drift'!$B$18:$B$101,$C714,'6. Drift'!AJ$18:AJ$101)</f>
        <v>0</v>
      </c>
      <c r="F728" s="334">
        <f>SUMIF('6. Drift'!$B$18:$B$101,$C714,'6. Drift'!AK$18:AK$101)</f>
        <v>0</v>
      </c>
      <c r="G728" s="334">
        <f>SUMIF('6. Drift'!$B$18:$B$101,$C714,'6. Drift'!AL$18:AL$101)</f>
        <v>0</v>
      </c>
      <c r="H728" s="334">
        <f>SUMIF('6. Drift'!$B$18:$B$101,$C714,'6. Drift'!AM$18:AM$101)</f>
        <v>0</v>
      </c>
      <c r="I728" s="334">
        <f>SUMIF('6. Drift'!$B$18:$B$101,$C714,'6. Drift'!AN$18:AN$101)</f>
        <v>0</v>
      </c>
      <c r="J728" s="334">
        <f>SUMIF('6. Drift'!$B$18:$B$101,$C714,'6. Drift'!AO$18:AO$101)</f>
        <v>0</v>
      </c>
      <c r="K728" s="334">
        <f>SUMIF('6. Drift'!$B$18:$B$101,$C714,'6. Drift'!AP$18:AP$101)</f>
        <v>0</v>
      </c>
      <c r="L728" s="334">
        <f>SUMIF('6. Drift'!$B$18:$B$101,$C714,'6. Drift'!AQ$18:AQ$101)</f>
        <v>0</v>
      </c>
      <c r="M728" s="316">
        <f t="shared" si="145"/>
        <v>0</v>
      </c>
    </row>
    <row r="729" spans="2:15" s="3" customFormat="1" ht="12.75" x14ac:dyDescent="0.2">
      <c r="B729" s="317" t="str">
        <f>IF('7. Utrustning'!AS$50&gt;0,"Utrustning","")</f>
        <v/>
      </c>
      <c r="C729" s="333">
        <f>SUMIF('7. Utrustning'!$B$17:$B$49,$C714,'7. Utrustning'!AI$17:AI$49)</f>
        <v>0</v>
      </c>
      <c r="D729" s="333">
        <f>SUMIF('7. Utrustning'!$B$17:$B$49,$C714,'7. Utrustning'!AJ$17:AJ$49)</f>
        <v>0</v>
      </c>
      <c r="E729" s="333">
        <f>SUMIF('7. Utrustning'!$B$17:$B$49,$C714,'7. Utrustning'!AK$17:AK$49)</f>
        <v>0</v>
      </c>
      <c r="F729" s="333">
        <f>SUMIF('7. Utrustning'!$B$17:$B$49,$C714,'7. Utrustning'!AL$17:AL$49)</f>
        <v>0</v>
      </c>
      <c r="G729" s="333">
        <f>SUMIF('7. Utrustning'!$B$17:$B$49,$C714,'7. Utrustning'!AM$17:AM$49)</f>
        <v>0</v>
      </c>
      <c r="H729" s="333">
        <f>SUMIF('7. Utrustning'!$B$17:$B$49,$C714,'7. Utrustning'!AN$17:AN$49)</f>
        <v>0</v>
      </c>
      <c r="I729" s="333">
        <f>SUMIF('7. Utrustning'!$B$17:$B$49,$C714,'7. Utrustning'!AO$17:AO$49)</f>
        <v>0</v>
      </c>
      <c r="J729" s="333">
        <f>SUMIF('7. Utrustning'!$B$17:$B$49,$C714,'7. Utrustning'!AP$17:AP$49)</f>
        <v>0</v>
      </c>
      <c r="K729" s="333">
        <f>SUMIF('7. Utrustning'!$B$17:$B$49,$C714,'7. Utrustning'!AQ$17:AQ$49)</f>
        <v>0</v>
      </c>
      <c r="L729" s="333">
        <f>SUMIF('7. Utrustning'!$B$17:$B$49,$C714,'7. Utrustning'!AR$17:AR$49)</f>
        <v>0</v>
      </c>
      <c r="M729" s="319">
        <f t="shared" si="145"/>
        <v>0</v>
      </c>
    </row>
    <row r="730" spans="2:15" s="3" customFormat="1" ht="12.75" x14ac:dyDescent="0.2">
      <c r="B730" s="320" t="str">
        <f>IF('8. Lokal'!AP$51&gt;0,"Lokal","")</f>
        <v>Lokal</v>
      </c>
      <c r="C730" s="334">
        <f>SUMIF('5. Lön'!$B$25:$B$151,$C714,'5. Lön'!DA$25:DA$151)+SUMIF('6. Drift'!$B$18:$B$101,$C714,'6. Drift'!CD$18:CD$101)+SUMIF('8. Lokal'!$B$18:$B$50,$C714,'8. Lokal'!AF$18:AF$50)</f>
        <v>0</v>
      </c>
      <c r="D730" s="334">
        <f>SUMIF('5. Lön'!$B$25:$B$151,$C714,'5. Lön'!DB$25:DB$151)+SUMIF('6. Drift'!$B$18:$B$101,$C714,'6. Drift'!CE$18:CE$101)+SUMIF('8. Lokal'!$B$18:$B$50,$C714,'8. Lokal'!AG$18:AG$50)</f>
        <v>0</v>
      </c>
      <c r="E730" s="334">
        <f>SUMIF('5. Lön'!$B$25:$B$151,$C714,'5. Lön'!DC$25:DC$151)+SUMIF('6. Drift'!$B$18:$B$101,$C714,'6. Drift'!CF$18:CF$101)+SUMIF('8. Lokal'!$B$18:$B$50,$C714,'8. Lokal'!AH$18:AH$50)</f>
        <v>0</v>
      </c>
      <c r="F730" s="334">
        <f>SUMIF('5. Lön'!$B$25:$B$151,$C714,'5. Lön'!DD$25:DD$151)+SUMIF('6. Drift'!$B$18:$B$101,$C714,'6. Drift'!CG$18:CG$101)+SUMIF('8. Lokal'!$B$18:$B$50,$C714,'8. Lokal'!AI$18:AI$50)</f>
        <v>0</v>
      </c>
      <c r="G730" s="334">
        <f>SUMIF('5. Lön'!$B$25:$B$151,$C714,'5. Lön'!DE$25:DE$151)+SUMIF('6. Drift'!$B$18:$B$101,$C714,'6. Drift'!CH$18:CH$101)+SUMIF('8. Lokal'!$B$18:$B$50,$C714,'8. Lokal'!AJ$18:AJ$50)</f>
        <v>0</v>
      </c>
      <c r="H730" s="334">
        <f>SUMIF('5. Lön'!$B$25:$B$151,$C714,'5. Lön'!DF$25:DF$151)+SUMIF('6. Drift'!$B$18:$B$101,$C714,'6. Drift'!CI$18:CI$101)+SUMIF('8. Lokal'!$B$18:$B$50,$C714,'8. Lokal'!AK$18:AK$50)</f>
        <v>0</v>
      </c>
      <c r="I730" s="334">
        <f>SUMIF('5. Lön'!$B$25:$B$151,$C714,'5. Lön'!DG$25:DG$151)+SUMIF('6. Drift'!$B$18:$B$101,$C714,'6. Drift'!CJ$18:CJ$101)+SUMIF('8. Lokal'!$B$18:$B$50,$C714,'8. Lokal'!AL$18:AL$50)</f>
        <v>0</v>
      </c>
      <c r="J730" s="334">
        <f>SUMIF('5. Lön'!$B$25:$B$151,$C714,'5. Lön'!DH$25:DH$151)+SUMIF('6. Drift'!$B$18:$B$101,$C714,'6. Drift'!CK$18:CK$101)+SUMIF('8. Lokal'!$B$18:$B$50,$C714,'8. Lokal'!AM$18:AM$50)</f>
        <v>0</v>
      </c>
      <c r="K730" s="334">
        <f>SUMIF('5. Lön'!$B$25:$B$151,$C714,'5. Lön'!DI$25:DI$151)+SUMIF('6. Drift'!$B$18:$B$101,$C714,'6. Drift'!CL$18:CL$101)+SUMIF('8. Lokal'!$B$18:$B$50,$C714,'8. Lokal'!AN$18:AN$50)</f>
        <v>0</v>
      </c>
      <c r="L730" s="334">
        <f>SUMIF('5. Lön'!$B$25:$B$151,$C714,'5. Lön'!DJ$25:DJ$151)+SUMIF('6. Drift'!$B$18:$B$101,$C714,'6. Drift'!CM$18:CM$101)+SUMIF('8. Lokal'!$B$18:$B$50,$C714,'8. Lokal'!AO$18:AO$50)</f>
        <v>0</v>
      </c>
      <c r="M730" s="316">
        <f t="shared" si="145"/>
        <v>0</v>
      </c>
    </row>
    <row r="731" spans="2:15" s="1" customFormat="1" ht="12.75" x14ac:dyDescent="0.2">
      <c r="B731" s="321" t="str">
        <f>IF(('5. Lön'!CM$152+'6. Drift'!BP$102)&gt;0,"Indirekt","")</f>
        <v>Indirekt</v>
      </c>
      <c r="C731" s="293">
        <f>SUMIF('5. Lön'!$B$25:$B$151,$C714,'5. Lön'!CC$25:CC$151)+SUMIF('6. Drift'!$B$18:$B$101,$C714,'6. Drift'!BF$18:BF$101)</f>
        <v>0</v>
      </c>
      <c r="D731" s="293">
        <f>SUMIF('5. Lön'!$B$25:$B$151,$C714,'5. Lön'!CD$25:CD$151)+SUMIF('6. Drift'!$B$18:$B$101,$C714,'6. Drift'!BG$18:BG$101)</f>
        <v>0</v>
      </c>
      <c r="E731" s="293">
        <f>SUMIF('5. Lön'!$B$25:$B$151,$C714,'5. Lön'!CE$25:CE$151)+SUMIF('6. Drift'!$B$18:$B$101,$C714,'6. Drift'!BH$18:BH$101)</f>
        <v>0</v>
      </c>
      <c r="F731" s="293">
        <f>SUMIF('5. Lön'!$B$25:$B$151,$C714,'5. Lön'!CF$25:CF$151)+SUMIF('6. Drift'!$B$18:$B$101,$C714,'6. Drift'!BI$18:BI$101)</f>
        <v>0</v>
      </c>
      <c r="G731" s="293">
        <f>SUMIF('5. Lön'!$B$25:$B$151,$C714,'5. Lön'!CG$25:CG$151)+SUMIF('6. Drift'!$B$18:$B$101,$C714,'6. Drift'!BJ$18:BJ$101)</f>
        <v>0</v>
      </c>
      <c r="H731" s="293">
        <f>SUMIF('5. Lön'!$B$25:$B$151,$C714,'5. Lön'!CH$25:CH$151)+SUMIF('6. Drift'!$B$18:$B$101,$C714,'6. Drift'!BK$18:BK$101)</f>
        <v>0</v>
      </c>
      <c r="I731" s="293">
        <f>SUMIF('5. Lön'!$B$25:$B$151,$C714,'5. Lön'!CI$25:CI$151)+SUMIF('6. Drift'!$B$18:$B$101,$C714,'6. Drift'!BL$18:BL$101)</f>
        <v>0</v>
      </c>
      <c r="J731" s="293">
        <f>SUMIF('5. Lön'!$B$25:$B$151,$C714,'5. Lön'!CJ$25:CJ$151)+SUMIF('6. Drift'!$B$18:$B$101,$C714,'6. Drift'!BM$18:BM$101)</f>
        <v>0</v>
      </c>
      <c r="K731" s="293">
        <f>SUMIF('5. Lön'!$B$25:$B$151,$C714,'5. Lön'!CK$25:CK$151)+SUMIF('6. Drift'!$B$18:$B$101,$C714,'6. Drift'!BN$18:BN$101)</f>
        <v>0</v>
      </c>
      <c r="L731" s="293">
        <f>SUMIF('5. Lön'!$B$25:$B$151,$C714,'5. Lön'!CL$25:CL$151)+SUMIF('6. Drift'!$B$18:$B$101,$C714,'6. Drift'!BO$18:BO$101)</f>
        <v>0</v>
      </c>
      <c r="M731" s="322">
        <f t="shared" si="145"/>
        <v>0</v>
      </c>
    </row>
    <row r="732" spans="2:15" s="3" customFormat="1" ht="12.75" x14ac:dyDescent="0.2">
      <c r="B732" s="323" t="str">
        <f>IF('2. Grunddata'!C$6="KONTRAKT","Total kostnad i medfinansiering av kontrakt med finansiär","Total kostnad i medfinansiering av ansökan till finansiär")</f>
        <v>Total kostnad i medfinansiering av ansökan till finansiär</v>
      </c>
      <c r="C732" s="237">
        <f>SUM(C725:C731)</f>
        <v>0</v>
      </c>
      <c r="D732" s="237">
        <f t="shared" ref="D732:M732" si="146">SUM(D725:D731)</f>
        <v>0</v>
      </c>
      <c r="E732" s="237">
        <f t="shared" si="146"/>
        <v>0</v>
      </c>
      <c r="F732" s="237">
        <f t="shared" si="146"/>
        <v>0</v>
      </c>
      <c r="G732" s="237">
        <f t="shared" si="146"/>
        <v>0</v>
      </c>
      <c r="H732" s="237">
        <f t="shared" si="146"/>
        <v>0</v>
      </c>
      <c r="I732" s="237">
        <f t="shared" si="146"/>
        <v>0</v>
      </c>
      <c r="J732" s="237">
        <f t="shared" si="146"/>
        <v>0</v>
      </c>
      <c r="K732" s="237">
        <f t="shared" si="146"/>
        <v>0</v>
      </c>
      <c r="L732" s="237">
        <f t="shared" si="146"/>
        <v>0</v>
      </c>
      <c r="M732" s="324">
        <f t="shared" si="146"/>
        <v>0</v>
      </c>
      <c r="N732" s="26"/>
      <c r="O732" s="26"/>
    </row>
    <row r="733" spans="2:15" s="3" customFormat="1" ht="6" customHeight="1" x14ac:dyDescent="0.2">
      <c r="B733" s="335"/>
      <c r="C733" s="326"/>
      <c r="D733" s="326"/>
      <c r="E733" s="326"/>
      <c r="F733" s="326"/>
      <c r="G733" s="326"/>
      <c r="H733" s="326"/>
      <c r="I733" s="326"/>
      <c r="J733" s="326"/>
      <c r="K733" s="326"/>
      <c r="L733" s="326"/>
      <c r="M733" s="336"/>
    </row>
    <row r="734" spans="2:15" s="3" customFormat="1" ht="12.75" x14ac:dyDescent="0.2">
      <c r="B734" s="328" t="str">
        <f>IF('2. Grunddata'!C$6="KONTRAKT","Full kostnad","Förväntad full kostnad")</f>
        <v>Förväntad full kostnad</v>
      </c>
      <c r="C734" s="326"/>
      <c r="D734" s="326"/>
      <c r="E734" s="326"/>
      <c r="F734" s="326"/>
      <c r="G734" s="326"/>
      <c r="H734" s="326"/>
      <c r="I734" s="326"/>
      <c r="J734" s="326"/>
      <c r="K734" s="326"/>
      <c r="L734" s="326"/>
      <c r="M734" s="336"/>
    </row>
    <row r="735" spans="2:15" s="3" customFormat="1" ht="12.75" x14ac:dyDescent="0.2">
      <c r="B735" s="337" t="s">
        <v>203</v>
      </c>
      <c r="C735" s="338">
        <f>C717+C726+C727</f>
        <v>0</v>
      </c>
      <c r="D735" s="338">
        <f t="shared" ref="D735:L735" si="147">D717+D726+D727</f>
        <v>0</v>
      </c>
      <c r="E735" s="338">
        <f t="shared" si="147"/>
        <v>0</v>
      </c>
      <c r="F735" s="338">
        <f t="shared" si="147"/>
        <v>0</v>
      </c>
      <c r="G735" s="338">
        <f t="shared" si="147"/>
        <v>0</v>
      </c>
      <c r="H735" s="338">
        <f t="shared" si="147"/>
        <v>0</v>
      </c>
      <c r="I735" s="338">
        <f t="shared" si="147"/>
        <v>0</v>
      </c>
      <c r="J735" s="338">
        <f t="shared" si="147"/>
        <v>0</v>
      </c>
      <c r="K735" s="338">
        <f t="shared" si="147"/>
        <v>0</v>
      </c>
      <c r="L735" s="338">
        <f t="shared" si="147"/>
        <v>0</v>
      </c>
      <c r="M735" s="314">
        <f>SUM(C735:L735)</f>
        <v>0</v>
      </c>
    </row>
    <row r="736" spans="2:15" s="3" customFormat="1" ht="12.75" x14ac:dyDescent="0.2">
      <c r="B736" s="339" t="s">
        <v>202</v>
      </c>
      <c r="C736" s="340">
        <f>C718+C728</f>
        <v>0</v>
      </c>
      <c r="D736" s="340">
        <f t="shared" ref="D736:L736" si="148">D718+D728</f>
        <v>0</v>
      </c>
      <c r="E736" s="340">
        <f t="shared" si="148"/>
        <v>0</v>
      </c>
      <c r="F736" s="340">
        <f t="shared" si="148"/>
        <v>0</v>
      </c>
      <c r="G736" s="340">
        <f t="shared" si="148"/>
        <v>0</v>
      </c>
      <c r="H736" s="340">
        <f t="shared" si="148"/>
        <v>0</v>
      </c>
      <c r="I736" s="340">
        <f t="shared" si="148"/>
        <v>0</v>
      </c>
      <c r="J736" s="340">
        <f t="shared" si="148"/>
        <v>0</v>
      </c>
      <c r="K736" s="340">
        <f t="shared" si="148"/>
        <v>0</v>
      </c>
      <c r="L736" s="340">
        <f t="shared" si="148"/>
        <v>0</v>
      </c>
      <c r="M736" s="316">
        <f>SUM(C736:L736)</f>
        <v>0</v>
      </c>
    </row>
    <row r="737" spans="2:13" s="3" customFormat="1" ht="12.75" x14ac:dyDescent="0.2">
      <c r="B737" s="341" t="s">
        <v>30</v>
      </c>
      <c r="C737" s="342">
        <f>C719+C729</f>
        <v>0</v>
      </c>
      <c r="D737" s="342">
        <f t="shared" ref="D737:L737" si="149">D719+D729</f>
        <v>0</v>
      </c>
      <c r="E737" s="342">
        <f t="shared" si="149"/>
        <v>0</v>
      </c>
      <c r="F737" s="342">
        <f t="shared" si="149"/>
        <v>0</v>
      </c>
      <c r="G737" s="342">
        <f t="shared" si="149"/>
        <v>0</v>
      </c>
      <c r="H737" s="342">
        <f t="shared" si="149"/>
        <v>0</v>
      </c>
      <c r="I737" s="342">
        <f t="shared" si="149"/>
        <v>0</v>
      </c>
      <c r="J737" s="342">
        <f t="shared" si="149"/>
        <v>0</v>
      </c>
      <c r="K737" s="342">
        <f t="shared" si="149"/>
        <v>0</v>
      </c>
      <c r="L737" s="342">
        <f t="shared" si="149"/>
        <v>0</v>
      </c>
      <c r="M737" s="319">
        <f>SUM(C737:L737)</f>
        <v>0</v>
      </c>
    </row>
    <row r="738" spans="2:13" s="3" customFormat="1" ht="12.75" x14ac:dyDescent="0.2">
      <c r="B738" s="339" t="s">
        <v>31</v>
      </c>
      <c r="C738" s="340">
        <f>SUMIF('5. Lön'!$B$25:$B$151,$C714,'5. Lön'!CO$25:CO$151)+SUMIF('5. Lön'!$B$25:$B$151,$C714,'5. Lön'!DA$25:DA$151)+SUMIF('6. Drift'!$B$18:$B$101,$C714,'6. Drift'!BR$18:BR$101)+SUMIF('6. Drift'!$B$18:$B$101,$C714,'6. Drift'!CD$18:CD$101)+SUMIF('8. Lokal'!$B$18:$B$50,$C714,'8. Lokal'!T$18:T$50)+SUMIF('8. Lokal'!$B$18:$B$50,$C714,'8. Lokal'!AF$18:AF$50)</f>
        <v>0</v>
      </c>
      <c r="D738" s="340">
        <f>SUMIF('5. Lön'!$B$25:$B$151,$C714,'5. Lön'!CP$25:CP$151)+SUMIF('5. Lön'!$B$25:$B$151,$C714,'5. Lön'!DB$25:DB$151)+SUMIF('6. Drift'!$B$18:$B$101,$C714,'6. Drift'!BS$18:BS$101)+SUMIF('6. Drift'!$B$18:$B$101,$C714,'6. Drift'!CE$18:CE$101)+SUMIF('8. Lokal'!$B$18:$B$50,$C714,'8. Lokal'!U$18:U$50)+SUMIF('8. Lokal'!$B$18:$B$50,$C714,'8. Lokal'!AG$18:AG$50)</f>
        <v>0</v>
      </c>
      <c r="E738" s="340">
        <f>SUMIF('5. Lön'!$B$25:$B$151,$C714,'5. Lön'!CQ$25:CQ$151)+SUMIF('5. Lön'!$B$25:$B$151,$C714,'5. Lön'!DC$25:DC$151)+SUMIF('6. Drift'!$B$18:$B$101,$C714,'6. Drift'!BT$18:BT$101)+SUMIF('6. Drift'!$B$18:$B$101,$C714,'6. Drift'!CF$18:CF$101)+SUMIF('8. Lokal'!$B$18:$B$50,$C714,'8. Lokal'!V$18:V$50)+SUMIF('8. Lokal'!$B$18:$B$50,$C714,'8. Lokal'!AH$18:AH$50)</f>
        <v>0</v>
      </c>
      <c r="F738" s="340">
        <f>SUMIF('5. Lön'!$B$25:$B$151,$C714,'5. Lön'!CR$25:CR$151)+SUMIF('5. Lön'!$B$25:$B$151,$C714,'5. Lön'!DD$25:DD$151)+SUMIF('6. Drift'!$B$18:$B$101,$C714,'6. Drift'!BU$18:BU$101)+SUMIF('6. Drift'!$B$18:$B$101,$C714,'6. Drift'!CG$18:CG$101)+SUMIF('8. Lokal'!$B$18:$B$50,$C714,'8. Lokal'!W$18:W$50)+SUMIF('8. Lokal'!$B$18:$B$50,$C714,'8. Lokal'!AI$18:AI$50)</f>
        <v>0</v>
      </c>
      <c r="G738" s="340">
        <f>SUMIF('5. Lön'!$B$25:$B$151,$C714,'5. Lön'!CS$25:CS$151)+SUMIF('5. Lön'!$B$25:$B$151,$C714,'5. Lön'!DE$25:DE$151)+SUMIF('6. Drift'!$B$18:$B$101,$C714,'6. Drift'!BV$18:BV$101)+SUMIF('6. Drift'!$B$18:$B$101,$C714,'6. Drift'!CH$18:CH$101)+SUMIF('8. Lokal'!$B$18:$B$50,$C714,'8. Lokal'!X$18:X$50)+SUMIF('8. Lokal'!$B$18:$B$50,$C714,'8. Lokal'!AJ$18:AJ$50)</f>
        <v>0</v>
      </c>
      <c r="H738" s="340">
        <f>SUMIF('5. Lön'!$B$25:$B$151,$C714,'5. Lön'!CT$25:CT$151)+SUMIF('5. Lön'!$B$25:$B$151,$C714,'5. Lön'!DF$25:DF$151)+SUMIF('6. Drift'!$B$18:$B$101,$C714,'6. Drift'!BW$18:BW$101)+SUMIF('6. Drift'!$B$18:$B$101,$C714,'6. Drift'!CI$18:CI$101)+SUMIF('8. Lokal'!$B$18:$B$50,$C714,'8. Lokal'!Y$18:Y$50)+SUMIF('8. Lokal'!$B$18:$B$50,$C714,'8. Lokal'!AK$18:AK$50)</f>
        <v>0</v>
      </c>
      <c r="I738" s="340">
        <f>SUMIF('5. Lön'!$B$25:$B$151,$C714,'5. Lön'!CU$25:CU$151)+SUMIF('5. Lön'!$B$25:$B$151,$C714,'5. Lön'!DG$25:DG$151)+SUMIF('6. Drift'!$B$18:$B$101,$C714,'6. Drift'!BX$18:BX$101)+SUMIF('6. Drift'!$B$18:$B$101,$C714,'6. Drift'!CJ$18:CJ$101)+SUMIF('8. Lokal'!$B$18:$B$50,$C714,'8. Lokal'!Z$18:Z$50)+SUMIF('8. Lokal'!$B$18:$B$50,$C714,'8. Lokal'!AL$18:AL$50)</f>
        <v>0</v>
      </c>
      <c r="J738" s="340">
        <f>SUMIF('5. Lön'!$B$25:$B$151,$C714,'5. Lön'!CV$25:CV$151)+SUMIF('5. Lön'!$B$25:$B$151,$C714,'5. Lön'!DH$25:DH$151)+SUMIF('6. Drift'!$B$18:$B$101,$C714,'6. Drift'!BY$18:BY$101)+SUMIF('6. Drift'!$B$18:$B$101,$C714,'6. Drift'!CK$18:CK$101)+SUMIF('8. Lokal'!$B$18:$B$50,$C714,'8. Lokal'!AA$18:AA$50)+SUMIF('8. Lokal'!$B$18:$B$50,$C714,'8. Lokal'!AM$18:AM$50)</f>
        <v>0</v>
      </c>
      <c r="K738" s="340">
        <f>SUMIF('5. Lön'!$B$25:$B$151,$C714,'5. Lön'!CW$25:CW$151)+SUMIF('5. Lön'!$B$25:$B$151,$C714,'5. Lön'!DI$25:DI$151)+SUMIF('6. Drift'!$B$18:$B$101,$C714,'6. Drift'!BZ$18:BZ$101)+SUMIF('6. Drift'!$B$18:$B$101,$C714,'6. Drift'!CL$18:CL$101)+SUMIF('8. Lokal'!$B$18:$B$50,$C714,'8. Lokal'!AB$18:AB$50)+SUMIF('8. Lokal'!$B$18:$B$50,$C714,'8. Lokal'!AN$18:AN$50)</f>
        <v>0</v>
      </c>
      <c r="L738" s="340">
        <f>SUMIF('5. Lön'!$B$25:$B$151,$C714,'5. Lön'!CX$25:CX$151)+SUMIF('5. Lön'!$B$25:$B$151,$C714,'5. Lön'!DJ$25:DJ$151)+SUMIF('6. Drift'!$B$18:$B$101,$C714,'6. Drift'!CA$18:CA$101)+SUMIF('6. Drift'!$B$18:$B$101,$C714,'6. Drift'!CM$18:CM$101)+SUMIF('8. Lokal'!$B$18:$B$50,$C714,'8. Lokal'!AC$18:AC$50)+SUMIF('8. Lokal'!$B$18:$B$50,$C714,'8. Lokal'!AO$18:AO$50)</f>
        <v>0</v>
      </c>
      <c r="M738" s="316">
        <f>SUM(C738:L738)</f>
        <v>0</v>
      </c>
    </row>
    <row r="739" spans="2:13" s="3" customFormat="1" ht="12.75" x14ac:dyDescent="0.2">
      <c r="B739" s="343" t="s">
        <v>26</v>
      </c>
      <c r="C739" s="344">
        <f>SUMIF('5. Lön'!$B$25:$B$151,$C714,'5. Lön'!BQ$25:BQ$151)+SUMIF('5. Lön'!$B$25:$B$151,$C714,'5. Lön'!CC$25:CC$151)+SUMIF('6. Drift'!$B$18:$B$101,$C714,'6. Drift'!AT$18:AT$101)+SUMIF('6. Drift'!$B$18:$B$101,$C714,'6. Drift'!BF$18:BF$101)</f>
        <v>0</v>
      </c>
      <c r="D739" s="344">
        <f>SUMIF('5. Lön'!$B$25:$B$151,$C714,'5. Lön'!BR$25:BR$151)+SUMIF('5. Lön'!$B$25:$B$151,$C714,'5. Lön'!CD$25:CD$151)+SUMIF('6. Drift'!$B$18:$B$101,$C714,'6. Drift'!AU$18:AU$101)+SUMIF('6. Drift'!$B$18:$B$101,$C714,'6. Drift'!BG$18:BG$101)</f>
        <v>0</v>
      </c>
      <c r="E739" s="344">
        <f>SUMIF('5. Lön'!$B$25:$B$151,$C714,'5. Lön'!BS$25:BS$151)+SUMIF('5. Lön'!$B$25:$B$151,$C714,'5. Lön'!CE$25:CE$151)+SUMIF('6. Drift'!$B$18:$B$101,$C714,'6. Drift'!AV$18:AV$101)+SUMIF('6. Drift'!$B$18:$B$101,$C714,'6. Drift'!BH$18:BH$101)</f>
        <v>0</v>
      </c>
      <c r="F739" s="344">
        <f>SUMIF('5. Lön'!$B$25:$B$151,$C714,'5. Lön'!BT$25:BT$151)+SUMIF('5. Lön'!$B$25:$B$151,$C714,'5. Lön'!CF$25:CF$151)+SUMIF('6. Drift'!$B$18:$B$101,$C714,'6. Drift'!AW$18:AW$101)+SUMIF('6. Drift'!$B$18:$B$101,$C714,'6. Drift'!BI$18:BI$101)</f>
        <v>0</v>
      </c>
      <c r="G739" s="344">
        <f>SUMIF('5. Lön'!$B$25:$B$151,$C714,'5. Lön'!BU$25:BU$151)+SUMIF('5. Lön'!$B$25:$B$151,$C714,'5. Lön'!CG$25:CG$151)+SUMIF('6. Drift'!$B$18:$B$101,$C714,'6. Drift'!AX$18:AX$101)+SUMIF('6. Drift'!$B$18:$B$101,$C714,'6. Drift'!BJ$18:BJ$101)</f>
        <v>0</v>
      </c>
      <c r="H739" s="344">
        <f>SUMIF('5. Lön'!$B$25:$B$151,$C714,'5. Lön'!BV$25:BV$151)+SUMIF('5. Lön'!$B$25:$B$151,$C714,'5. Lön'!CH$25:CH$151)+SUMIF('6. Drift'!$B$18:$B$101,$C714,'6. Drift'!AY$18:AY$101)+SUMIF('6. Drift'!$B$18:$B$101,$C714,'6. Drift'!BK$18:BK$101)</f>
        <v>0</v>
      </c>
      <c r="I739" s="344">
        <f>SUMIF('5. Lön'!$B$25:$B$151,$C714,'5. Lön'!BW$25:BW$151)+SUMIF('5. Lön'!$B$25:$B$151,$C714,'5. Lön'!CI$25:CI$151)+SUMIF('6. Drift'!$B$18:$B$101,$C714,'6. Drift'!AZ$18:AZ$101)+SUMIF('6. Drift'!$B$18:$B$101,$C714,'6. Drift'!BL$18:BL$101)</f>
        <v>0</v>
      </c>
      <c r="J739" s="344">
        <f>SUMIF('5. Lön'!$B$25:$B$151,$C714,'5. Lön'!BX$25:BX$151)+SUMIF('5. Lön'!$B$25:$B$151,$C714,'5. Lön'!CJ$25:CJ$151)+SUMIF('6. Drift'!$B$18:$B$101,$C714,'6. Drift'!BA$18:BA$101)+SUMIF('6. Drift'!$B$18:$B$101,$C714,'6. Drift'!BM$18:BM$101)</f>
        <v>0</v>
      </c>
      <c r="K739" s="344">
        <f>SUMIF('5. Lön'!$B$25:$B$151,$C714,'5. Lön'!BY$25:BY$151)+SUMIF('5. Lön'!$B$25:$B$151,$C714,'5. Lön'!CK$25:CK$151)+SUMIF('6. Drift'!$B$18:$B$101,$C714,'6. Drift'!BB$18:BB$101)+SUMIF('6. Drift'!$B$18:$B$101,$C714,'6. Drift'!BN$18:BN$101)</f>
        <v>0</v>
      </c>
      <c r="L739" s="344">
        <f>SUMIF('5. Lön'!$B$25:$B$151,$C714,'5. Lön'!BZ$25:BZ$151)+SUMIF('5. Lön'!$B$25:$B$151,$C714,'5. Lön'!CL$25:CL$151)+SUMIF('6. Drift'!$B$18:$B$101,$C714,'6. Drift'!BC$18:BC$101)+SUMIF('6. Drift'!$B$18:$B$101,$C714,'6. Drift'!BO$18:BO$101)</f>
        <v>0</v>
      </c>
      <c r="M739" s="322">
        <f>SUM(C739:L739)</f>
        <v>0</v>
      </c>
    </row>
    <row r="740" spans="2:13" s="3" customFormat="1" ht="12.75" x14ac:dyDescent="0.2">
      <c r="B740" s="323" t="str">
        <f>IF('2. Grunddata'!C$6="KONTRAKT","Total full kostnad","Total förväntad full kostnad")</f>
        <v>Total förväntad full kostnad</v>
      </c>
      <c r="C740" s="171">
        <f>SUM(C735:C739)</f>
        <v>0</v>
      </c>
      <c r="D740" s="171">
        <f t="shared" ref="D740:M740" si="150">SUM(D735:D739)</f>
        <v>0</v>
      </c>
      <c r="E740" s="171">
        <f t="shared" si="150"/>
        <v>0</v>
      </c>
      <c r="F740" s="171">
        <f t="shared" si="150"/>
        <v>0</v>
      </c>
      <c r="G740" s="171">
        <f t="shared" si="150"/>
        <v>0</v>
      </c>
      <c r="H740" s="171">
        <f t="shared" si="150"/>
        <v>0</v>
      </c>
      <c r="I740" s="171">
        <f t="shared" si="150"/>
        <v>0</v>
      </c>
      <c r="J740" s="171">
        <f t="shared" si="150"/>
        <v>0</v>
      </c>
      <c r="K740" s="171">
        <f t="shared" si="150"/>
        <v>0</v>
      </c>
      <c r="L740" s="171">
        <f t="shared" si="150"/>
        <v>0</v>
      </c>
      <c r="M740" s="345">
        <f t="shared" si="150"/>
        <v>0</v>
      </c>
    </row>
    <row r="741" spans="2:13" s="3" customFormat="1" ht="12.75" x14ac:dyDescent="0.2">
      <c r="B741" s="119"/>
      <c r="C741" s="64"/>
      <c r="D741" s="64"/>
      <c r="E741" s="64"/>
      <c r="F741" s="64"/>
      <c r="G741" s="64"/>
      <c r="H741" s="64"/>
      <c r="I741" s="64"/>
      <c r="J741" s="64"/>
      <c r="K741" s="64"/>
      <c r="L741" s="64"/>
      <c r="M741" s="64"/>
    </row>
    <row r="742" spans="2:13" s="3" customFormat="1" ht="12.75" customHeight="1" x14ac:dyDescent="0.2">
      <c r="B742" s="119" t="s">
        <v>42</v>
      </c>
      <c r="C742" s="346" t="str">
        <f t="shared" ref="C742:M742" si="151">IF(C740&gt;0,C732/C740,"")</f>
        <v/>
      </c>
      <c r="D742" s="346" t="str">
        <f t="shared" si="151"/>
        <v/>
      </c>
      <c r="E742" s="346" t="str">
        <f t="shared" si="151"/>
        <v/>
      </c>
      <c r="F742" s="346" t="str">
        <f t="shared" si="151"/>
        <v/>
      </c>
      <c r="G742" s="346" t="str">
        <f t="shared" si="151"/>
        <v/>
      </c>
      <c r="H742" s="346" t="str">
        <f t="shared" si="151"/>
        <v/>
      </c>
      <c r="I742" s="346" t="str">
        <f t="shared" si="151"/>
        <v/>
      </c>
      <c r="J742" s="346" t="str">
        <f t="shared" si="151"/>
        <v/>
      </c>
      <c r="K742" s="346" t="str">
        <f t="shared" si="151"/>
        <v/>
      </c>
      <c r="L742" s="346" t="str">
        <f t="shared" si="151"/>
        <v/>
      </c>
      <c r="M742" s="346" t="str">
        <f t="shared" si="151"/>
        <v/>
      </c>
    </row>
    <row r="743" spans="2:13" ht="12.75" customHeight="1" x14ac:dyDescent="0.2"/>
    <row r="744" spans="2:13" ht="12.75" customHeight="1" x14ac:dyDescent="0.2">
      <c r="D744" s="119" t="s">
        <v>249</v>
      </c>
      <c r="E744" s="187" t="str">
        <f>IF(M732=0,"",M732/(DATEDIF('2. Grunddata'!C$20,'2. Grunddata'!C$21,"d")/365))</f>
        <v/>
      </c>
      <c r="H744" s="119" t="s">
        <v>250</v>
      </c>
      <c r="I744" s="563">
        <f>M732/3</f>
        <v>0</v>
      </c>
      <c r="L744" s="119" t="s">
        <v>248</v>
      </c>
      <c r="M744" s="187">
        <f>M732</f>
        <v>0</v>
      </c>
    </row>
    <row r="745" spans="2:13" ht="12.75" customHeight="1" x14ac:dyDescent="0.2">
      <c r="B745" s="80" t="s">
        <v>209</v>
      </c>
    </row>
    <row r="746" spans="2:13" ht="12.75" customHeight="1" x14ac:dyDescent="0.2">
      <c r="B746" s="551"/>
      <c r="C746" s="552"/>
      <c r="D746" s="552"/>
      <c r="E746" s="552"/>
      <c r="F746" s="552"/>
      <c r="G746" s="552"/>
      <c r="H746" s="552"/>
      <c r="I746" s="552"/>
      <c r="J746" s="552"/>
      <c r="K746" s="552"/>
      <c r="L746" s="553"/>
      <c r="M746" s="387">
        <f>SUM(C746:L746)</f>
        <v>0</v>
      </c>
    </row>
    <row r="747" spans="2:13" ht="12.75" customHeight="1" x14ac:dyDescent="0.2">
      <c r="B747" s="554"/>
      <c r="C747" s="555"/>
      <c r="D747" s="555"/>
      <c r="E747" s="555"/>
      <c r="F747" s="555"/>
      <c r="G747" s="555"/>
      <c r="H747" s="555"/>
      <c r="I747" s="555"/>
      <c r="J747" s="555"/>
      <c r="K747" s="555"/>
      <c r="L747" s="556"/>
      <c r="M747" s="319">
        <f t="shared" ref="M747:M750" si="152">SUM(C747:L747)</f>
        <v>0</v>
      </c>
    </row>
    <row r="748" spans="2:13" ht="12.75" customHeight="1" x14ac:dyDescent="0.2">
      <c r="B748" s="557"/>
      <c r="C748" s="558"/>
      <c r="D748" s="558"/>
      <c r="E748" s="558"/>
      <c r="F748" s="558"/>
      <c r="G748" s="558"/>
      <c r="H748" s="558"/>
      <c r="I748" s="558"/>
      <c r="J748" s="558"/>
      <c r="K748" s="558"/>
      <c r="L748" s="559"/>
      <c r="M748" s="316">
        <f t="shared" si="152"/>
        <v>0</v>
      </c>
    </row>
    <row r="749" spans="2:13" ht="12.75" customHeight="1" x14ac:dyDescent="0.2">
      <c r="B749" s="554"/>
      <c r="C749" s="555"/>
      <c r="D749" s="555"/>
      <c r="E749" s="555"/>
      <c r="F749" s="555"/>
      <c r="G749" s="555"/>
      <c r="H749" s="555"/>
      <c r="I749" s="555"/>
      <c r="J749" s="555"/>
      <c r="K749" s="555"/>
      <c r="L749" s="556"/>
      <c r="M749" s="319">
        <f t="shared" si="152"/>
        <v>0</v>
      </c>
    </row>
    <row r="750" spans="2:13" ht="12.75" customHeight="1" x14ac:dyDescent="0.2">
      <c r="B750" s="197"/>
      <c r="C750" s="558"/>
      <c r="D750" s="558"/>
      <c r="E750" s="558"/>
      <c r="F750" s="558"/>
      <c r="G750" s="558"/>
      <c r="H750" s="558"/>
      <c r="I750" s="558"/>
      <c r="J750" s="558"/>
      <c r="K750" s="558"/>
      <c r="L750" s="559"/>
      <c r="M750" s="316">
        <f t="shared" si="152"/>
        <v>0</v>
      </c>
    </row>
    <row r="751" spans="2:13" ht="12.75" customHeight="1" x14ac:dyDescent="0.2">
      <c r="B751" s="165" t="str">
        <f>IF('2. Grunddata'!C$6="KONTRAKT","Total medfinansiering","Total förväntad medfinansiering")</f>
        <v>Total förväntad medfinansiering</v>
      </c>
      <c r="C751" s="170">
        <f t="shared" ref="C751:M751" si="153">SUM(C746:C750)</f>
        <v>0</v>
      </c>
      <c r="D751" s="170">
        <f t="shared" si="153"/>
        <v>0</v>
      </c>
      <c r="E751" s="170">
        <f t="shared" si="153"/>
        <v>0</v>
      </c>
      <c r="F751" s="170">
        <f t="shared" si="153"/>
        <v>0</v>
      </c>
      <c r="G751" s="170">
        <f t="shared" si="153"/>
        <v>0</v>
      </c>
      <c r="H751" s="170">
        <f t="shared" si="153"/>
        <v>0</v>
      </c>
      <c r="I751" s="170">
        <f t="shared" si="153"/>
        <v>0</v>
      </c>
      <c r="J751" s="170">
        <f t="shared" si="153"/>
        <v>0</v>
      </c>
      <c r="K751" s="170">
        <f t="shared" si="153"/>
        <v>0</v>
      </c>
      <c r="L751" s="170">
        <f t="shared" si="153"/>
        <v>0</v>
      </c>
      <c r="M751" s="345">
        <f t="shared" si="153"/>
        <v>0</v>
      </c>
    </row>
    <row r="752" spans="2:13" ht="12.75" customHeight="1" x14ac:dyDescent="0.2"/>
    <row r="753" spans="2:13" ht="12.75" customHeight="1" x14ac:dyDescent="0.2">
      <c r="B753" s="386" t="s">
        <v>210</v>
      </c>
      <c r="C753" s="64" t="str">
        <f>B28</f>
        <v>Ekonomi</v>
      </c>
    </row>
    <row r="754" spans="2:13" ht="12.75" customHeight="1" x14ac:dyDescent="0.2">
      <c r="B754" s="719"/>
      <c r="C754" s="720"/>
      <c r="D754" s="720"/>
      <c r="E754" s="720"/>
      <c r="F754" s="720"/>
      <c r="G754" s="720"/>
      <c r="H754" s="720"/>
      <c r="I754" s="720"/>
      <c r="J754" s="720"/>
      <c r="K754" s="720"/>
      <c r="L754" s="720"/>
      <c r="M754" s="721"/>
    </row>
    <row r="755" spans="2:13" ht="12.75" customHeight="1" x14ac:dyDescent="0.2">
      <c r="B755" s="722"/>
      <c r="C755" s="735"/>
      <c r="D755" s="735"/>
      <c r="E755" s="735"/>
      <c r="F755" s="735"/>
      <c r="G755" s="735"/>
      <c r="H755" s="735"/>
      <c r="I755" s="735"/>
      <c r="J755" s="735"/>
      <c r="K755" s="735"/>
      <c r="L755" s="735"/>
      <c r="M755" s="724"/>
    </row>
    <row r="756" spans="2:13" ht="12.75" customHeight="1" x14ac:dyDescent="0.2">
      <c r="B756" s="722"/>
      <c r="C756" s="735"/>
      <c r="D756" s="735"/>
      <c r="E756" s="735"/>
      <c r="F756" s="735"/>
      <c r="G756" s="735"/>
      <c r="H756" s="735"/>
      <c r="I756" s="735"/>
      <c r="J756" s="735"/>
      <c r="K756" s="735"/>
      <c r="L756" s="735"/>
      <c r="M756" s="724"/>
    </row>
    <row r="757" spans="2:13" ht="12.75" customHeight="1" x14ac:dyDescent="0.2">
      <c r="B757" s="722"/>
      <c r="C757" s="735"/>
      <c r="D757" s="735"/>
      <c r="E757" s="735"/>
      <c r="F757" s="735"/>
      <c r="G757" s="735"/>
      <c r="H757" s="735"/>
      <c r="I757" s="735"/>
      <c r="J757" s="735"/>
      <c r="K757" s="735"/>
      <c r="L757" s="735"/>
      <c r="M757" s="724"/>
    </row>
    <row r="758" spans="2:13" ht="12.75" customHeight="1" x14ac:dyDescent="0.2">
      <c r="B758" s="725"/>
      <c r="C758" s="726"/>
      <c r="D758" s="726"/>
      <c r="E758" s="726"/>
      <c r="F758" s="726"/>
      <c r="G758" s="726"/>
      <c r="H758" s="726"/>
      <c r="I758" s="726"/>
      <c r="J758" s="726"/>
      <c r="K758" s="726"/>
      <c r="L758" s="726"/>
      <c r="M758" s="727"/>
    </row>
    <row r="760" spans="2:13" s="3" customFormat="1" ht="12.75" customHeight="1" x14ac:dyDescent="0.2">
      <c r="B760" s="140" t="s">
        <v>165</v>
      </c>
      <c r="C760" s="141" t="str">
        <f>'2. Grunddata'!C$7</f>
        <v>Hitta den oförklariga faktorn i matrix</v>
      </c>
      <c r="D760" s="64"/>
      <c r="E760" s="64"/>
      <c r="F760" s="64"/>
      <c r="G760" s="64"/>
      <c r="H760" s="64"/>
      <c r="I760" s="64"/>
      <c r="J760" s="64"/>
      <c r="K760" s="64"/>
      <c r="L760" s="64"/>
      <c r="M760" s="64"/>
    </row>
    <row r="761" spans="2:13" s="3" customFormat="1" ht="12.75" x14ac:dyDescent="0.2">
      <c r="B761" s="140" t="s">
        <v>122</v>
      </c>
      <c r="C761" s="141" t="str">
        <f>IF('2. Grunddata'!$C$6="ANSÖKAN","ANSÖKAN",(IF('2. Grunddata'!$C$6="KONTRAKT","KONTRAKT","")))</f>
        <v>ANSÖKAN</v>
      </c>
      <c r="D761" s="64"/>
      <c r="E761" s="64"/>
      <c r="F761" s="64"/>
      <c r="G761" s="64"/>
      <c r="H761" s="64"/>
      <c r="I761" s="64"/>
      <c r="J761" s="64"/>
      <c r="K761" s="64"/>
      <c r="L761" s="64"/>
      <c r="M761" s="64"/>
    </row>
    <row r="762" spans="2:13" s="3" customFormat="1" ht="12.75" x14ac:dyDescent="0.2">
      <c r="B762" s="62" t="s">
        <v>254</v>
      </c>
      <c r="C762" s="141" t="str">
        <f>'2. Grunddata'!C$8</f>
        <v>Stina</v>
      </c>
      <c r="D762" s="64"/>
      <c r="E762" s="64"/>
      <c r="F762" s="64"/>
      <c r="I762" s="120"/>
      <c r="J762" s="120"/>
      <c r="K762" s="120"/>
      <c r="L762" s="120"/>
      <c r="M762" s="120"/>
    </row>
    <row r="763" spans="2:13" s="3" customFormat="1" ht="12.75" x14ac:dyDescent="0.2">
      <c r="B763" s="140" t="s">
        <v>156</v>
      </c>
      <c r="C763" s="64" t="str">
        <f>'2. Grunddata'!C$17</f>
        <v>SEK</v>
      </c>
      <c r="D763" s="64"/>
      <c r="E763" s="64"/>
      <c r="F763" s="64"/>
      <c r="I763" s="120"/>
      <c r="J763" s="120"/>
      <c r="K763" s="120"/>
      <c r="L763" s="120"/>
      <c r="M763" s="120"/>
    </row>
    <row r="764" spans="2:13" s="3" customFormat="1" ht="12.75" x14ac:dyDescent="0.2">
      <c r="B764" s="140"/>
      <c r="C764" s="143" t="s">
        <v>137</v>
      </c>
      <c r="D764" s="64"/>
      <c r="E764" s="64"/>
      <c r="F764" s="64"/>
      <c r="I764" s="120"/>
      <c r="J764" s="120"/>
      <c r="K764" s="120"/>
      <c r="L764" s="499" t="s">
        <v>315</v>
      </c>
      <c r="M764" s="120"/>
    </row>
    <row r="765" spans="2:13" ht="12.75" customHeight="1" x14ac:dyDescent="0.2">
      <c r="L765" s="349" t="s">
        <v>316</v>
      </c>
    </row>
    <row r="766" spans="2:13" s="3" customFormat="1" ht="15" x14ac:dyDescent="0.25">
      <c r="B766" s="369" t="s">
        <v>38</v>
      </c>
      <c r="C766" s="369" t="str">
        <f>B29</f>
        <v>Energi och teknik</v>
      </c>
      <c r="E766" s="64"/>
      <c r="G766" s="64"/>
      <c r="H766" s="64"/>
      <c r="I766" s="64"/>
      <c r="J766" s="64"/>
      <c r="K766" s="64"/>
      <c r="L766" s="625">
        <f>SUMIF('5. Lön'!$B$25:$B$151,$C766,'5. Lön'!AE$25:AE$151)</f>
        <v>0</v>
      </c>
      <c r="M766" s="383" t="s">
        <v>208</v>
      </c>
    </row>
    <row r="767" spans="2:13" s="3" customFormat="1" ht="6" customHeight="1" x14ac:dyDescent="0.2">
      <c r="B767" s="85"/>
      <c r="C767" s="64"/>
      <c r="D767" s="64"/>
      <c r="E767" s="64"/>
      <c r="F767" s="64"/>
      <c r="G767" s="64"/>
      <c r="H767" s="64"/>
      <c r="I767" s="64"/>
      <c r="J767" s="64"/>
      <c r="K767" s="64"/>
      <c r="L767" s="64"/>
      <c r="M767" s="64"/>
    </row>
    <row r="768" spans="2:13" s="3" customFormat="1" ht="12.75" x14ac:dyDescent="0.2">
      <c r="B768" s="309" t="str">
        <f>IF('2. Grunddata'!C$6="KONTRAKT","Kostnader täckta av finansiär","Kostnader förväntade att täckas av finansiär")</f>
        <v>Kostnader förväntade att täckas av finansiär</v>
      </c>
      <c r="C768" s="310">
        <f>'5. Lön'!G$23</f>
        <v>2022</v>
      </c>
      <c r="D768" s="310">
        <f>'5. Lön'!H$23</f>
        <v>2023</v>
      </c>
      <c r="E768" s="310">
        <f>'5. Lön'!I$23</f>
        <v>2024</v>
      </c>
      <c r="F768" s="310" t="str">
        <f>'5. Lön'!J$23</f>
        <v/>
      </c>
      <c r="G768" s="310" t="str">
        <f>'5. Lön'!K$23</f>
        <v/>
      </c>
      <c r="H768" s="310" t="str">
        <f>'5. Lön'!L$23</f>
        <v/>
      </c>
      <c r="I768" s="310" t="str">
        <f>'5. Lön'!M$23</f>
        <v/>
      </c>
      <c r="J768" s="310" t="str">
        <f>'5. Lön'!N$23</f>
        <v/>
      </c>
      <c r="K768" s="310" t="str">
        <f>'5. Lön'!O$23</f>
        <v/>
      </c>
      <c r="L768" s="310" t="str">
        <f>'5. Lön'!P$23</f>
        <v/>
      </c>
      <c r="M768" s="311" t="s">
        <v>2</v>
      </c>
    </row>
    <row r="769" spans="2:15" s="3" customFormat="1" ht="12.75" customHeight="1" x14ac:dyDescent="0.2">
      <c r="B769" s="312" t="s">
        <v>203</v>
      </c>
      <c r="C769" s="313">
        <f>IF('2. Grunddata'!$C$16&gt;0,SUMIF('5. Lön'!$B$25:$B$151,$C766,'5. Lön'!DM$25:DM$151),SUMIF('5. Lön'!$B$25:$B$151,$C766,'5. Lön'!AS$25:AS$151))</f>
        <v>0</v>
      </c>
      <c r="D769" s="313">
        <f>IF('2. Grunddata'!$C$16&gt;0,SUMIF('5. Lön'!$B$25:$B$151,$C766,'5. Lön'!DN$25:DN$151),SUMIF('5. Lön'!$B$25:$B$151,$C766,'5. Lön'!AT$25:AT$151))</f>
        <v>0</v>
      </c>
      <c r="E769" s="313">
        <f>IF('2. Grunddata'!$C$16&gt;0,SUMIF('5. Lön'!$B$25:$B$151,$C766,'5. Lön'!DO$25:DO$151),SUMIF('5. Lön'!$B$25:$B$151,$C766,'5. Lön'!AU$25:AU$151))</f>
        <v>0</v>
      </c>
      <c r="F769" s="313">
        <f>IF('2. Grunddata'!$C$16&gt;0,SUMIF('5. Lön'!$B$25:$B$151,$C766,'5. Lön'!DP$25:DP$151),SUMIF('5. Lön'!$B$25:$B$151,$C766,'5. Lön'!AV$25:AV$151))</f>
        <v>0</v>
      </c>
      <c r="G769" s="313">
        <f>IF('2. Grunddata'!$C$16&gt;0,SUMIF('5. Lön'!$B$25:$B$151,$C766,'5. Lön'!DQ$25:DQ$151),SUMIF('5. Lön'!$B$25:$B$151,$C766,'5. Lön'!AW$25:AW$151))</f>
        <v>0</v>
      </c>
      <c r="H769" s="313">
        <f>IF('2. Grunddata'!$C$16&gt;0,SUMIF('5. Lön'!$B$25:$B$151,$C766,'5. Lön'!DR$25:DR$151),SUMIF('5. Lön'!$B$25:$B$151,$C766,'5. Lön'!AX$25:AX$151))</f>
        <v>0</v>
      </c>
      <c r="I769" s="313">
        <f>IF('2. Grunddata'!$C$16&gt;0,SUMIF('5. Lön'!$B$25:$B$151,$C766,'5. Lön'!DS$25:DS$151),SUMIF('5. Lön'!$B$25:$B$151,$C766,'5. Lön'!AY$25:AY$151))</f>
        <v>0</v>
      </c>
      <c r="J769" s="313">
        <f>IF('2. Grunddata'!$C$16&gt;0,SUMIF('5. Lön'!$B$25:$B$151,$C766,'5. Lön'!DT$25:DT$151),SUMIF('5. Lön'!$B$25:$B$151,$C766,'5. Lön'!AZ$25:AZ$151))</f>
        <v>0</v>
      </c>
      <c r="K769" s="313">
        <f>IF('2. Grunddata'!$C$16&gt;0,SUMIF('5. Lön'!$B$25:$B$151,$C766,'5. Lön'!DU$25:DU$151),SUMIF('5. Lön'!$B$25:$B$151,$C766,'5. Lön'!BA$25:BA$151))</f>
        <v>0</v>
      </c>
      <c r="L769" s="313">
        <f>IF('2. Grunddata'!$C$16&gt;0,SUMIF('5. Lön'!$B$25:$B$151,$C766,'5. Lön'!DV$25:DV$151),SUMIF('5. Lön'!$B$25:$B$151,$C766,'5. Lön'!BB$25:BB$151))</f>
        <v>0</v>
      </c>
      <c r="M769" s="314">
        <f t="shared" ref="M769:M774" si="154">SUM(C769:L769)</f>
        <v>0</v>
      </c>
      <c r="O769" s="4"/>
    </row>
    <row r="770" spans="2:15" s="3" customFormat="1" ht="12.75" customHeight="1" x14ac:dyDescent="0.2">
      <c r="B770" s="158" t="s">
        <v>202</v>
      </c>
      <c r="C770" s="315">
        <f>SUMIF('6. Drift'!$B$18:$B$101,$C766,'6. Drift'!V$18:V$101)</f>
        <v>0</v>
      </c>
      <c r="D770" s="315">
        <f>SUMIF('6. Drift'!$B$18:$B$101,$C766,'6. Drift'!W$18:W$101)</f>
        <v>0</v>
      </c>
      <c r="E770" s="315">
        <f>SUMIF('6. Drift'!$B$18:$B$101,$C766,'6. Drift'!X$18:X$101)</f>
        <v>0</v>
      </c>
      <c r="F770" s="315">
        <f>SUMIF('6. Drift'!$B$18:$B$101,$C766,'6. Drift'!Y$18:Y$101)</f>
        <v>0</v>
      </c>
      <c r="G770" s="315">
        <f>SUMIF('6. Drift'!$B$18:$B$101,$C766,'6. Drift'!Z$18:Z$101)</f>
        <v>0</v>
      </c>
      <c r="H770" s="315">
        <f>SUMIF('6. Drift'!$B$18:$B$101,$C766,'6. Drift'!AA$18:AA$101)</f>
        <v>0</v>
      </c>
      <c r="I770" s="315">
        <f>SUMIF('6. Drift'!$B$18:$B$101,$C766,'6. Drift'!AB$18:AB$101)</f>
        <v>0</v>
      </c>
      <c r="J770" s="315">
        <f>SUMIF('6. Drift'!$B$18:$B$101,$C766,'6. Drift'!AC$18:AC$101)</f>
        <v>0</v>
      </c>
      <c r="K770" s="315">
        <f>SUMIF('6. Drift'!$B$18:$B$101,$C766,'6. Drift'!AD$18:AD$101)</f>
        <v>0</v>
      </c>
      <c r="L770" s="315">
        <f>SUMIF('6. Drift'!$B$18:$B$101,$C766,'6. Drift'!AE$18:AE$101)</f>
        <v>0</v>
      </c>
      <c r="M770" s="316">
        <f t="shared" si="154"/>
        <v>0</v>
      </c>
    </row>
    <row r="771" spans="2:15" s="3" customFormat="1" ht="12.75" x14ac:dyDescent="0.2">
      <c r="B771" s="317" t="s">
        <v>30</v>
      </c>
      <c r="C771" s="318">
        <f>SUMIF('7. Utrustning'!$B$17:$B$49,$C766,'7. Utrustning'!W$17:W$49)</f>
        <v>0</v>
      </c>
      <c r="D771" s="318">
        <f>SUMIF('7. Utrustning'!$B$17:$B$49,$C766,'7. Utrustning'!X$17:X$49)</f>
        <v>0</v>
      </c>
      <c r="E771" s="318">
        <f>SUMIF('7. Utrustning'!$B$17:$B$49,$C766,'7. Utrustning'!Y$17:Y$49)</f>
        <v>0</v>
      </c>
      <c r="F771" s="318">
        <f>SUMIF('7. Utrustning'!$B$17:$B$49,$C766,'7. Utrustning'!Z$17:Z$49)</f>
        <v>0</v>
      </c>
      <c r="G771" s="318">
        <f>SUMIF('7. Utrustning'!$B$17:$B$49,$C766,'7. Utrustning'!AA$17:AA$49)</f>
        <v>0</v>
      </c>
      <c r="H771" s="318">
        <f>SUMIF('7. Utrustning'!$B$17:$B$49,$C766,'7. Utrustning'!AB$17:AB$49)</f>
        <v>0</v>
      </c>
      <c r="I771" s="318">
        <f>SUMIF('7. Utrustning'!$B$17:$B$49,$C766,'7. Utrustning'!AC$17:AC$49)</f>
        <v>0</v>
      </c>
      <c r="J771" s="318">
        <f>SUMIF('7. Utrustning'!$B$17:$B$49,$C766,'7. Utrustning'!AD$17:AD$49)</f>
        <v>0</v>
      </c>
      <c r="K771" s="318">
        <f>SUMIF('7. Utrustning'!$B$17:$B$49,$C766,'7. Utrustning'!AE$17:AE$49)</f>
        <v>0</v>
      </c>
      <c r="L771" s="318">
        <f>SUMIF('7. Utrustning'!$B$17:$B$49,$C766,'7. Utrustning'!AF$17:AF$49)</f>
        <v>0</v>
      </c>
      <c r="M771" s="319">
        <f t="shared" si="154"/>
        <v>0</v>
      </c>
    </row>
    <row r="772" spans="2:15" s="3" customFormat="1" ht="12.75" x14ac:dyDescent="0.2">
      <c r="B772" s="320" t="str">
        <f>IF('2. Grunddata'!C$13="NEJ","Lokal accepterad som direkt kostnad av finansiär","Lokal")</f>
        <v>Lokal accepterad som direkt kostnad av finansiär</v>
      </c>
      <c r="C772" s="315">
        <f>IF('2. Grunddata'!$C$13="NEJ",SUMIF('8. Lokal'!$B$18:$B$50,$C766,'8. Lokal'!T$18:T$50),SUMIF('5. Lön'!$B$25:$B$151,$C766,'5. Lön'!CO$25:CO$151)+SUMIF('6. Drift'!$B$18:$B$101,$C766,'6. Drift'!BR$18:BR$101)+SUMIF('8. Lokal'!$B$18:$B$50,$C766,'8. Lokal'!T$18:T$50))</f>
        <v>0</v>
      </c>
      <c r="D772" s="315">
        <f>IF('2. Grunddata'!$C$13="NEJ",SUMIF('8. Lokal'!$B$18:$B$50,$C766,'8. Lokal'!U$18:U$50),SUMIF('5. Lön'!$B$25:$B$151,$C766,'5. Lön'!CP$25:CP$151)+SUMIF('6. Drift'!$B$18:$B$101,$C766,'6. Drift'!BS$18:BS$101)+SUMIF('8. Lokal'!$B$18:$B$50,$C766,'8. Lokal'!U$18:U$50))</f>
        <v>0</v>
      </c>
      <c r="E772" s="315">
        <f>IF('2. Grunddata'!$C$13="NEJ",SUMIF('8. Lokal'!$B$18:$B$50,$C766,'8. Lokal'!V$18:V$50),SUMIF('5. Lön'!$B$25:$B$151,$C766,'5. Lön'!CQ$25:CQ$151)+SUMIF('6. Drift'!$B$18:$B$101,$C766,'6. Drift'!BT$18:BT$101)+SUMIF('8. Lokal'!$B$18:$B$50,$C766,'8. Lokal'!V$18:V$50))</f>
        <v>0</v>
      </c>
      <c r="F772" s="315">
        <f>IF('2. Grunddata'!$C$13="NEJ",SUMIF('8. Lokal'!$B$18:$B$50,$C766,'8. Lokal'!W$18:W$50),SUMIF('5. Lön'!$B$25:$B$151,$C766,'5. Lön'!CR$25:CR$151)+SUMIF('6. Drift'!$B$18:$B$101,$C766,'6. Drift'!BU$18:BU$101)+SUMIF('8. Lokal'!$B$18:$B$50,$C766,'8. Lokal'!W$18:W$50))</f>
        <v>0</v>
      </c>
      <c r="G772" s="315">
        <f>IF('2. Grunddata'!$C$13="NEJ",SUMIF('8. Lokal'!$B$18:$B$50,$C766,'8. Lokal'!X$18:X$50),SUMIF('5. Lön'!$B$25:$B$151,$C766,'5. Lön'!CS$25:CS$151)+SUMIF('6. Drift'!$B$18:$B$101,$C766,'6. Drift'!BV$18:BV$101)+SUMIF('8. Lokal'!$B$18:$B$50,$C766,'8. Lokal'!X$18:X$50))</f>
        <v>0</v>
      </c>
      <c r="H772" s="315">
        <f>IF('2. Grunddata'!$C$13="NEJ",SUMIF('8. Lokal'!$B$18:$B$50,$C766,'8. Lokal'!Y$18:Y$50),SUMIF('5. Lön'!$B$25:$B$151,$C766,'5. Lön'!CT$25:CT$151)+SUMIF('6. Drift'!$B$18:$B$101,$C766,'6. Drift'!BW$18:BW$101)+SUMIF('8. Lokal'!$B$18:$B$50,$C766,'8. Lokal'!Y$18:Y$50))</f>
        <v>0</v>
      </c>
      <c r="I772" s="315">
        <f>IF('2. Grunddata'!$C$13="NEJ",SUMIF('8. Lokal'!$B$18:$B$50,$C766,'8. Lokal'!Z$18:Z$50),SUMIF('5. Lön'!$B$25:$B$151,$C766,'5. Lön'!CU$25:CU$151)+SUMIF('6. Drift'!$B$18:$B$101,$C766,'6. Drift'!BX$18:BX$101)+SUMIF('8. Lokal'!$B$18:$B$50,$C766,'8. Lokal'!Z$18:Z$50))</f>
        <v>0</v>
      </c>
      <c r="J772" s="315">
        <f>IF('2. Grunddata'!$C$13="NEJ",SUMIF('8. Lokal'!$B$18:$B$50,$C766,'8. Lokal'!AA$18:AA$50),SUMIF('5. Lön'!$B$25:$B$151,$C766,'5. Lön'!CV$25:CV$151)+SUMIF('6. Drift'!$B$18:$B$101,$C766,'6. Drift'!BY$18:BY$101)+SUMIF('8. Lokal'!$B$18:$B$50,$C766,'8. Lokal'!AA$18:AA$50))</f>
        <v>0</v>
      </c>
      <c r="K772" s="315">
        <f>IF('2. Grunddata'!$C$13="NEJ",SUMIF('8. Lokal'!$B$18:$B$50,$C766,'8. Lokal'!AB$18:AB$50),SUMIF('5. Lön'!$B$25:$B$151,$C766,'5. Lön'!CW$25:CW$151)+SUMIF('6. Drift'!$B$18:$B$101,$C766,'6. Drift'!BZ$18:BZ$101)+SUMIF('8. Lokal'!$B$18:$B$50,$C766,'8. Lokal'!AB$18:AB$50))</f>
        <v>0</v>
      </c>
      <c r="L772" s="315">
        <f>IF('2. Grunddata'!$C$13="NEJ",SUMIF('8. Lokal'!$B$18:$B$50,$C766,'8. Lokal'!AC$18:AC$50),SUMIF('5. Lön'!$B$25:$B$151,$C766,'5. Lön'!CX$25:CX$151)+SUMIF('6. Drift'!$B$18:$B$101,$C766,'6. Drift'!CA$18:CA$101)+SUMIF('8. Lokal'!$B$18:$B$50,$C766,'8. Lokal'!AC$18:AC$50))</f>
        <v>0</v>
      </c>
      <c r="M772" s="316">
        <f t="shared" si="154"/>
        <v>0</v>
      </c>
    </row>
    <row r="773" spans="2:15" s="3" customFormat="1" ht="12.75" x14ac:dyDescent="0.2">
      <c r="B773" s="321" t="str">
        <f>IF('2. Grunddata'!C$13="NEJ","Indirekt och lokalpåslag accepterade som OH av finansiär","Indirekta")</f>
        <v>Indirekt och lokalpåslag accepterade som OH av finansiär</v>
      </c>
      <c r="C773" s="293">
        <f>IF('2. Grunddata'!$C$13="NEJ",SUMIF('5. Lön'!$B$25:$B$151,$C766,'5. Lön'!DY$25:DY$151)+SUMIF('6. Drift'!$B$18:$B$101,$C766,'6. Drift'!CP$18:CP$101)+SUMIF('7. Utrustning'!$B$17:$B$49,$C766,'7. Utrustning'!AU$17:AU$49)+SUMIF('8. Lokal'!$B$18:$B$50,$C766,'8. Lokal'!AR$18:AR$50),SUMIF('5. Lön'!$B$25:$B$151,$C766,'5. Lön'!BQ$25:BQ$151)+SUMIF('6. Drift'!$B$18:$B$101,$C766,'6. Drift'!AT$18:AT$101))</f>
        <v>0</v>
      </c>
      <c r="D773" s="293">
        <f>IF('2. Grunddata'!$C$13="NEJ",SUMIF('5. Lön'!$B$25:$B$151,$C766,'5. Lön'!DZ$25:DZ$151)+SUMIF('6. Drift'!$B$18:$B$101,$C766,'6. Drift'!CQ$18:CQ$101)+SUMIF('7. Utrustning'!$B$17:$B$49,$C766,'7. Utrustning'!AV$17:AV$49)+SUMIF('8. Lokal'!$B$18:$B$50,$C766,'8. Lokal'!AS$18:AS$50),SUMIF('5. Lön'!$B$25:$B$151,$C766,'5. Lön'!BR$25:BR$151)+SUMIF('6. Drift'!$B$18:$B$101,$C766,'6. Drift'!AU$18:AU$101))</f>
        <v>0</v>
      </c>
      <c r="E773" s="293">
        <f>IF('2. Grunddata'!$C$13="NEJ",SUMIF('5. Lön'!$B$25:$B$151,$C766,'5. Lön'!EA$25:EA$151)+SUMIF('6. Drift'!$B$18:$B$101,$C766,'6. Drift'!CR$18:CR$101)+SUMIF('7. Utrustning'!$B$17:$B$49,$C766,'7. Utrustning'!AW$17:AW$49)+SUMIF('8. Lokal'!$B$18:$B$50,$C766,'8. Lokal'!AT$18:AT$50),SUMIF('5. Lön'!$B$25:$B$151,$C766,'5. Lön'!BS$25:BS$151)+SUMIF('6. Drift'!$B$18:$B$101,$C766,'6. Drift'!AV$18:AV$101))</f>
        <v>0</v>
      </c>
      <c r="F773" s="293">
        <f>IF('2. Grunddata'!$C$13="NEJ",SUMIF('5. Lön'!$B$25:$B$151,$C766,'5. Lön'!EB$25:EB$151)+SUMIF('6. Drift'!$B$18:$B$101,$C766,'6. Drift'!CS$18:CS$101)+SUMIF('7. Utrustning'!$B$17:$B$49,$C766,'7. Utrustning'!AX$17:AX$49)+SUMIF('8. Lokal'!$B$18:$B$50,$C766,'8. Lokal'!AU$18:AU$50),SUMIF('5. Lön'!$B$25:$B$151,$C766,'5. Lön'!BT$25:BT$151)+SUMIF('6. Drift'!$B$18:$B$101,$C766,'6. Drift'!AW$18:AW$101))</f>
        <v>0</v>
      </c>
      <c r="G773" s="293">
        <f>IF('2. Grunddata'!$C$13="NEJ",SUMIF('5. Lön'!$B$25:$B$151,$C766,'5. Lön'!EC$25:EC$151)+SUMIF('6. Drift'!$B$18:$B$101,$C766,'6. Drift'!CT$18:CT$101)+SUMIF('7. Utrustning'!$B$17:$B$49,$C766,'7. Utrustning'!AY$17:AY$49)+SUMIF('8. Lokal'!$B$18:$B$50,$C766,'8. Lokal'!AV$18:AV$50),SUMIF('5. Lön'!$B$25:$B$151,$C766,'5. Lön'!BU$25:BU$151)+SUMIF('6. Drift'!$B$18:$B$101,$C766,'6. Drift'!AX$18:AX$101))</f>
        <v>0</v>
      </c>
      <c r="H773" s="293">
        <f>IF('2. Grunddata'!$C$13="NEJ",SUMIF('5. Lön'!$B$25:$B$151,$C766,'5. Lön'!ED$25:ED$151)+SUMIF('6. Drift'!$B$18:$B$101,$C766,'6. Drift'!CU$18:CU$101)+SUMIF('7. Utrustning'!$B$17:$B$49,$C766,'7. Utrustning'!AZ$17:AZ$49)+SUMIF('8. Lokal'!$B$18:$B$50,$C766,'8. Lokal'!AW$18:AW$50),SUMIF('5. Lön'!$B$25:$B$151,$C766,'5. Lön'!BV$25:BV$151)+SUMIF('6. Drift'!$B$18:$B$101,$C766,'6. Drift'!AY$18:AY$101))</f>
        <v>0</v>
      </c>
      <c r="I773" s="293">
        <f>IF('2. Grunddata'!$C$13="NEJ",SUMIF('5. Lön'!$B$25:$B$151,$C766,'5. Lön'!EE$25:EE$151)+SUMIF('6. Drift'!$B$18:$B$101,$C766,'6. Drift'!CV$18:CV$101)+SUMIF('7. Utrustning'!$B$17:$B$49,$C766,'7. Utrustning'!BA$17:BA$49)+SUMIF('8. Lokal'!$B$18:$B$50,$C766,'8. Lokal'!AX$18:AX$50),SUMIF('5. Lön'!$B$25:$B$151,$C766,'5. Lön'!BW$25:BW$151)+SUMIF('6. Drift'!$B$18:$B$101,$C766,'6. Drift'!AZ$18:AZ$101))</f>
        <v>0</v>
      </c>
      <c r="J773" s="293">
        <f>IF('2. Grunddata'!$C$13="NEJ",SUMIF('5. Lön'!$B$25:$B$151,$C766,'5. Lön'!EF$25:EF$151)+SUMIF('6. Drift'!$B$18:$B$101,$C766,'6. Drift'!CW$18:CW$101)+SUMIF('7. Utrustning'!$B$17:$B$49,$C766,'7. Utrustning'!BB$17:BB$49)+SUMIF('8. Lokal'!$B$18:$B$50,$C766,'8. Lokal'!AY$18:AY$50),SUMIF('5. Lön'!$B$25:$B$151,$C766,'5. Lön'!BX$25:BX$151)+SUMIF('6. Drift'!$B$18:$B$101,$C766,'6. Drift'!BA$18:BA$101))</f>
        <v>0</v>
      </c>
      <c r="K773" s="293">
        <f>IF('2. Grunddata'!$C$13="NEJ",SUMIF('5. Lön'!$B$25:$B$151,$C766,'5. Lön'!EG$25:EG$151)+SUMIF('6. Drift'!$B$18:$B$101,$C766,'6. Drift'!CX$18:CX$101)+SUMIF('7. Utrustning'!$B$17:$B$49,$C766,'7. Utrustning'!BC$17:BC$49)+SUMIF('8. Lokal'!$B$18:$B$50,$C766,'8. Lokal'!AZ$18:AZ$50),SUMIF('5. Lön'!$B$25:$B$151,$C766,'5. Lön'!BY$25:BY$151)+SUMIF('6. Drift'!$B$18:$B$101,$C766,'6. Drift'!BB$18:BB$101))</f>
        <v>0</v>
      </c>
      <c r="L773" s="293">
        <f>IF('2. Grunddata'!$C$13="NEJ",SUMIF('5. Lön'!$B$25:$B$151,$C766,'5. Lön'!EH$25:EH$151)+SUMIF('6. Drift'!$B$18:$B$101,$C766,'6. Drift'!CY$18:CY$101)+SUMIF('7. Utrustning'!$B$17:$B$49,$C766,'7. Utrustning'!BD$17:BD$49)+SUMIF('8. Lokal'!$B$18:$B$50,$C766,'8. Lokal'!BA$18:BA$50),SUMIF('5. Lön'!$B$25:$B$151,$C766,'5. Lön'!BZ$25:BZ$151)+SUMIF('6. Drift'!$B$18:$B$101,$C766,'6. Drift'!BC$18:BC$101))</f>
        <v>0</v>
      </c>
      <c r="M773" s="322">
        <f t="shared" si="154"/>
        <v>0</v>
      </c>
    </row>
    <row r="774" spans="2:15" s="3" customFormat="1" ht="12.75" x14ac:dyDescent="0.2">
      <c r="B774" s="323" t="str">
        <f>IF('2. Grunddata'!C$6="KONTRAKT","Total kostnad i kontrakt med finansiär ","Total kostnad i ansökan till finansiär ")</f>
        <v xml:space="preserve">Total kostnad i ansökan till finansiär </v>
      </c>
      <c r="C774" s="237">
        <f>SUM(C769:C773)</f>
        <v>0</v>
      </c>
      <c r="D774" s="237">
        <f t="shared" ref="D774:L774" si="155">SUM(D769:D773)</f>
        <v>0</v>
      </c>
      <c r="E774" s="237">
        <f t="shared" si="155"/>
        <v>0</v>
      </c>
      <c r="F774" s="237">
        <f t="shared" si="155"/>
        <v>0</v>
      </c>
      <c r="G774" s="237">
        <f t="shared" si="155"/>
        <v>0</v>
      </c>
      <c r="H774" s="237">
        <f t="shared" si="155"/>
        <v>0</v>
      </c>
      <c r="I774" s="237">
        <f t="shared" si="155"/>
        <v>0</v>
      </c>
      <c r="J774" s="237">
        <f t="shared" si="155"/>
        <v>0</v>
      </c>
      <c r="K774" s="237">
        <f t="shared" si="155"/>
        <v>0</v>
      </c>
      <c r="L774" s="237">
        <f t="shared" si="155"/>
        <v>0</v>
      </c>
      <c r="M774" s="324">
        <f t="shared" si="154"/>
        <v>0</v>
      </c>
    </row>
    <row r="775" spans="2:15" s="3" customFormat="1" ht="6" customHeight="1" x14ac:dyDescent="0.2">
      <c r="B775" s="325"/>
      <c r="C775" s="326"/>
      <c r="D775" s="326"/>
      <c r="E775" s="326"/>
      <c r="F775" s="326"/>
      <c r="G775" s="326"/>
      <c r="H775" s="326"/>
      <c r="I775" s="326"/>
      <c r="J775" s="326"/>
      <c r="K775" s="326"/>
      <c r="L775" s="326"/>
      <c r="M775" s="327"/>
    </row>
    <row r="776" spans="2:15" s="3" customFormat="1" ht="12.75" x14ac:dyDescent="0.2">
      <c r="B776" s="328" t="str">
        <f>IF('2. Grunddata'!C$6="KONTRAKT","Kostnader att medfinansiera","Kostnader förväntade att medfinansiera")</f>
        <v>Kostnader förväntade att medfinansiera</v>
      </c>
      <c r="C776" s="168"/>
      <c r="D776" s="168"/>
      <c r="E776" s="168"/>
      <c r="F776" s="168"/>
      <c r="G776" s="168"/>
      <c r="H776" s="168"/>
      <c r="I776" s="168"/>
      <c r="J776" s="168"/>
      <c r="K776" s="168"/>
      <c r="L776" s="168"/>
      <c r="M776" s="329"/>
    </row>
    <row r="777" spans="2:15" s="3" customFormat="1" ht="12.75" x14ac:dyDescent="0.2">
      <c r="B777" s="371" t="str">
        <f>IF('2. Grunddata'!C$13="NEJ","Indirekt och lokalpåslag inte accepterade som OH av finansiär","")</f>
        <v>Indirekt och lokalpåslag inte accepterade som OH av finansiär</v>
      </c>
      <c r="C777" s="330">
        <f>IF('2. Grunddata'!$C$13="NEJ",(SUMIF('5. Lön'!$B$25:$B$151,$C766,'5. Lön'!BQ$25:BQ$151)+SUMIF('5. Lön'!$B$25:$B$151,$C766,'5. Lön'!CO$25:CO$151)+SUMIF('6. Drift'!$B$18:$B$101,$C766,'6. Drift'!AT$18:AT$101)+SUMIF('6. Drift'!$B$18:$B$101,$C766,'6. Drift'!BR$18:BR$101))-(SUMIF('5. Lön'!$B$25:$B$151,$C766,'5. Lön'!DY$25:DY$151)+SUMIF('6. Drift'!$B$18:$B$101,$C766,'6. Drift'!CP$18:CP$101)+SUMIF('7. Utrustning'!$B$17:$B$49,$C766,'7. Utrustning'!AU$17:AU$49)+SUMIF('8. Lokal'!$B$18:$B$50,$C766,'8. Lokal'!AR$18:AR$50)),0)</f>
        <v>0</v>
      </c>
      <c r="D777" s="330">
        <f>IF('2. Grunddata'!$C$13="NEJ",(SUMIF('5. Lön'!$B$25:$B$151,$C766,'5. Lön'!BR$25:BR$151)+SUMIF('5. Lön'!$B$25:$B$151,$C766,'5. Lön'!CP$25:CP$151)+SUMIF('6. Drift'!$B$18:$B$101,$C766,'6. Drift'!AU$18:AU$101)+SUMIF('6. Drift'!$B$18:$B$101,$C766,'6. Drift'!BS$18:BS$101))-(SUMIF('5. Lön'!$B$25:$B$151,$C766,'5. Lön'!DZ$25:DZ$151)+SUMIF('6. Drift'!$B$18:$B$101,$C766,'6. Drift'!CQ$18:CQ$101)+SUMIF('7. Utrustning'!$B$17:$B$49,$C766,'7. Utrustning'!AV$17:AV$49)+SUMIF('8. Lokal'!$B$18:$B$50,$C766,'8. Lokal'!AS$18:AS$50)),0)</f>
        <v>0</v>
      </c>
      <c r="E777" s="330">
        <f>IF('2. Grunddata'!$C$13="NEJ",(SUMIF('5. Lön'!$B$25:$B$151,$C766,'5. Lön'!BS$25:BS$151)+SUMIF('5. Lön'!$B$25:$B$151,$C766,'5. Lön'!CQ$25:CQ$151)+SUMIF('6. Drift'!$B$18:$B$101,$C766,'6. Drift'!AV$18:AV$101)+SUMIF('6. Drift'!$B$18:$B$101,$C766,'6. Drift'!BT$18:BT$101))-(SUMIF('5. Lön'!$B$25:$B$151,$C766,'5. Lön'!EA$25:EA$151)+SUMIF('6. Drift'!$B$18:$B$101,$C766,'6. Drift'!CR$18:CR$101)+SUMIF('7. Utrustning'!$B$17:$B$49,$C766,'7. Utrustning'!AW$17:AW$49)+SUMIF('8. Lokal'!$B$18:$B$50,$C766,'8. Lokal'!AT$18:AT$50)),0)</f>
        <v>0</v>
      </c>
      <c r="F777" s="330">
        <f>IF('2. Grunddata'!$C$13="NEJ",(SUMIF('5. Lön'!$B$25:$B$151,$C766,'5. Lön'!BT$25:BT$151)+SUMIF('5. Lön'!$B$25:$B$151,$C766,'5. Lön'!CR$25:CR$151)+SUMIF('6. Drift'!$B$18:$B$101,$C766,'6. Drift'!AW$18:AW$101)+SUMIF('6. Drift'!$B$18:$B$101,$C766,'6. Drift'!BU$18:BU$101))-(SUMIF('5. Lön'!$B$25:$B$151,$C766,'5. Lön'!EB$25:EB$151)+SUMIF('6. Drift'!$B$18:$B$101,$C766,'6. Drift'!CS$18:CS$101)+SUMIF('7. Utrustning'!$B$17:$B$49,$C766,'7. Utrustning'!AX$17:AX$49)+SUMIF('8. Lokal'!$B$18:$B$50,$C766,'8. Lokal'!AU$18:AU$50)),0)</f>
        <v>0</v>
      </c>
      <c r="G777" s="330">
        <f>IF('2. Grunddata'!$C$13="NEJ",(SUMIF('5. Lön'!$B$25:$B$151,$C766,'5. Lön'!BU$25:BU$151)+SUMIF('5. Lön'!$B$25:$B$151,$C766,'5. Lön'!CS$25:CS$151)+SUMIF('6. Drift'!$B$18:$B$101,$C766,'6. Drift'!AX$18:AX$101)+SUMIF('6. Drift'!$B$18:$B$101,$C766,'6. Drift'!BV$18:BV$101))-(SUMIF('5. Lön'!$B$25:$B$151,$C766,'5. Lön'!EC$25:EC$151)+SUMIF('6. Drift'!$B$18:$B$101,$C766,'6. Drift'!CT$18:CT$101)+SUMIF('7. Utrustning'!$B$17:$B$49,$C766,'7. Utrustning'!AY$17:AY$49)+SUMIF('8. Lokal'!$B$18:$B$50,$C766,'8. Lokal'!AV$18:AV$50)),0)</f>
        <v>0</v>
      </c>
      <c r="H777" s="330">
        <f>IF('2. Grunddata'!$C$13="NEJ",(SUMIF('5. Lön'!$B$25:$B$151,$C766,'5. Lön'!BV$25:BV$151)+SUMIF('5. Lön'!$B$25:$B$151,$C766,'5. Lön'!CT$25:CT$151)+SUMIF('6. Drift'!$B$18:$B$101,$C766,'6. Drift'!AY$18:AY$101)+SUMIF('6. Drift'!$B$18:$B$101,$C766,'6. Drift'!BW$18:BW$101))-(SUMIF('5. Lön'!$B$25:$B$151,$C766,'5. Lön'!ED$25:ED$151)+SUMIF('6. Drift'!$B$18:$B$101,$C766,'6. Drift'!CU$18:CU$101)+SUMIF('7. Utrustning'!$B$17:$B$49,$C766,'7. Utrustning'!AZ$17:AZ$49)+SUMIF('8. Lokal'!$B$18:$B$50,$C766,'8. Lokal'!AW$18:AW$50)),0)</f>
        <v>0</v>
      </c>
      <c r="I777" s="330">
        <f>IF('2. Grunddata'!$C$13="NEJ",(SUMIF('5. Lön'!$B$25:$B$151,$C766,'5. Lön'!BW$25:BW$151)+SUMIF('5. Lön'!$B$25:$B$151,$C766,'5. Lön'!CU$25:CU$151)+SUMIF('6. Drift'!$B$18:$B$101,$C766,'6. Drift'!AZ$18:AZ$101)+SUMIF('6. Drift'!$B$18:$B$101,$C766,'6. Drift'!BX$18:BX$101))-(SUMIF('5. Lön'!$B$25:$B$151,$C766,'5. Lön'!EE$25:EE$151)+SUMIF('6. Drift'!$B$18:$B$101,$C766,'6. Drift'!CV$18:CV$101)+SUMIF('7. Utrustning'!$B$17:$B$49,$C766,'7. Utrustning'!BA$17:BA$49)+SUMIF('8. Lokal'!$B$18:$B$50,$C766,'8. Lokal'!AX$18:AX$50)),0)</f>
        <v>0</v>
      </c>
      <c r="J777" s="330">
        <f>IF('2. Grunddata'!$C$13="NEJ",(SUMIF('5. Lön'!$B$25:$B$151,$C766,'5. Lön'!BX$25:BX$151)+SUMIF('5. Lön'!$B$25:$B$151,$C766,'5. Lön'!CV$25:CV$151)+SUMIF('6. Drift'!$B$18:$B$101,$C766,'6. Drift'!BA$18:BA$101)+SUMIF('6. Drift'!$B$18:$B$101,$C766,'6. Drift'!BY$18:BY$101))-(SUMIF('5. Lön'!$B$25:$B$151,$C766,'5. Lön'!EF$25:EF$151)+SUMIF('6. Drift'!$B$18:$B$101,$C766,'6. Drift'!CW$18:CW$101)+SUMIF('7. Utrustning'!$B$17:$B$49,$C766,'7. Utrustning'!BB$17:BB$49)+SUMIF('8. Lokal'!$B$18:$B$50,$C766,'8. Lokal'!AY$18:AY$50)),0)</f>
        <v>0</v>
      </c>
      <c r="K777" s="330">
        <f>IF('2. Grunddata'!$C$13="NEJ",(SUMIF('5. Lön'!$B$25:$B$151,$C766,'5. Lön'!BY$25:BY$151)+SUMIF('5. Lön'!$B$25:$B$151,$C766,'5. Lön'!CW$25:CW$151)+SUMIF('6. Drift'!$B$18:$B$101,$C766,'6. Drift'!BB$18:BB$101)+SUMIF('6. Drift'!$B$18:$B$101,$C766,'6. Drift'!BZ$18:BZ$101))-(SUMIF('5. Lön'!$B$25:$B$151,$C766,'5. Lön'!EG$25:EG$151)+SUMIF('6. Drift'!$B$18:$B$101,$C766,'6. Drift'!CX$18:CX$101)+SUMIF('7. Utrustning'!$B$17:$B$49,$C766,'7. Utrustning'!BC$17:BC$49)+SUMIF('8. Lokal'!$B$18:$B$50,$C766,'8. Lokal'!AZ$18:AZ$50)),0)</f>
        <v>0</v>
      </c>
      <c r="L777" s="330">
        <f>IF('2. Grunddata'!$C$13="NEJ",(SUMIF('5. Lön'!$B$25:$B$151,$C766,'5. Lön'!BZ$25:BZ$151)+SUMIF('5. Lön'!$B$25:$B$151,$C766,'5. Lön'!CX$25:CX$151)+SUMIF('6. Drift'!$B$18:$B$101,$C766,'6. Drift'!BC$18:BC$101)+SUMIF('6. Drift'!$B$18:$B$101,$C766,'6. Drift'!CA$18:CA$101))-(SUMIF('5. Lön'!$B$25:$B$151,$C766,'5. Lön'!EH$25:EH$151)+SUMIF('6. Drift'!$B$18:$B$101,$C766,'6. Drift'!CY$18:CY$101)+SUMIF('7. Utrustning'!$B$17:$B$49,$C766,'7. Utrustning'!BD$17:BD$49)+SUMIF('8. Lokal'!$B$18:$B$50,$C766,'8. Lokal'!BA$18:BA$50)),0)</f>
        <v>0</v>
      </c>
      <c r="M777" s="314">
        <f t="shared" ref="M777:M783" si="156">SUM(C777:L777)</f>
        <v>0</v>
      </c>
    </row>
    <row r="778" spans="2:15" s="3" customFormat="1" ht="12.75" customHeight="1" x14ac:dyDescent="0.2">
      <c r="B778" s="331" t="str">
        <f>IF('2. Grunddata'!C$16&gt;0,"LKP som inte accepteras av finansiär","")</f>
        <v/>
      </c>
      <c r="C778" s="332">
        <f>IF('2. Grunddata'!$C$16&gt;0,SUMIF('5. Lön'!$B$25:$B$151,$C766,'5. Lön'!AS$25:AS$151)-SUMIF('5. Lön'!$B$25:$B$151,$C766,'5. Lön'!DM$25:DM$151),0)</f>
        <v>0</v>
      </c>
      <c r="D778" s="332">
        <f>IF('2. Grunddata'!$C$16&gt;0,SUMIF('5. Lön'!$B$25:$B$151,$C766,'5. Lön'!AT$25:AT$151)-SUMIF('5. Lön'!$B$25:$B$151,$C766,'5. Lön'!DN$25:DN$151),0)</f>
        <v>0</v>
      </c>
      <c r="E778" s="332">
        <f>IF('2. Grunddata'!$C$16&gt;0,SUMIF('5. Lön'!$B$25:$B$151,$C766,'5. Lön'!AU$25:AU$151)-SUMIF('5. Lön'!$B$25:$B$151,$C766,'5. Lön'!DO$25:DO$151),0)</f>
        <v>0</v>
      </c>
      <c r="F778" s="332">
        <f>IF('2. Grunddata'!$C$16&gt;0,SUMIF('5. Lön'!$B$25:$B$151,$C766,'5. Lön'!AV$25:AV$151)-SUMIF('5. Lön'!$B$25:$B$151,$C766,'5. Lön'!DP$25:DP$151),0)</f>
        <v>0</v>
      </c>
      <c r="G778" s="332">
        <f>IF('2. Grunddata'!$C$16&gt;0,SUMIF('5. Lön'!$B$25:$B$151,$C766,'5. Lön'!AW$25:AW$151)-SUMIF('5. Lön'!$B$25:$B$151,$C766,'5. Lön'!DQ$25:DQ$151),0)</f>
        <v>0</v>
      </c>
      <c r="H778" s="332">
        <f>IF('2. Grunddata'!$C$16&gt;0,SUMIF('5. Lön'!$B$25:$B$151,$C766,'5. Lön'!AX$25:AX$151)-SUMIF('5. Lön'!$B$25:$B$151,$C766,'5. Lön'!DR$25:DR$151),0)</f>
        <v>0</v>
      </c>
      <c r="I778" s="332">
        <f>IF('2. Grunddata'!$C$16&gt;0,SUMIF('5. Lön'!$B$25:$B$151,$C766,'5. Lön'!AY$25:AY$151)-SUMIF('5. Lön'!$B$25:$B$151,$C766,'5. Lön'!DS$25:DS$151),0)</f>
        <v>0</v>
      </c>
      <c r="J778" s="332">
        <f>IF('2. Grunddata'!$C$16&gt;0,SUMIF('5. Lön'!$B$25:$B$151,$C766,'5. Lön'!AZ$25:AZ$151)-SUMIF('5. Lön'!$B$25:$B$151,$C766,'5. Lön'!DT$25:DT$151),0)</f>
        <v>0</v>
      </c>
      <c r="K778" s="332">
        <f>IF('2. Grunddata'!$C$16&gt;0,SUMIF('5. Lön'!$B$25:$B$151,$C766,'5. Lön'!BA$25:BA$151)-SUMIF('5. Lön'!$B$25:$B$151,$C766,'5. Lön'!DU$25:DU$151),0)</f>
        <v>0</v>
      </c>
      <c r="L778" s="332">
        <f>IF('2. Grunddata'!$C$16&gt;0,SUMIF('5. Lön'!$B$25:$B$151,$C766,'5. Lön'!BB$25:BB$151)-SUMIF('5. Lön'!$B$25:$B$151,$C766,'5. Lön'!DV$25:DV$151),0)</f>
        <v>0</v>
      </c>
      <c r="M778" s="316">
        <f t="shared" si="156"/>
        <v>0</v>
      </c>
    </row>
    <row r="779" spans="2:15" s="3" customFormat="1" ht="12.75" customHeight="1" x14ac:dyDescent="0.2">
      <c r="B779" s="317" t="str">
        <f>IF('5. Lön'!BO$152&gt;0,"Lön inklusive LKP","")</f>
        <v>Lön inklusive LKP</v>
      </c>
      <c r="C779" s="333">
        <f>SUMIF('5. Lön'!$B$25:$B$151,$C766,'5. Lön'!BE$25:BE$151)</f>
        <v>0</v>
      </c>
      <c r="D779" s="333">
        <f>SUMIF('5. Lön'!$B$25:$B$151,$C766,'5. Lön'!BF$25:BF$151)</f>
        <v>0</v>
      </c>
      <c r="E779" s="333">
        <f>SUMIF('5. Lön'!$B$25:$B$151,$C766,'5. Lön'!BG$25:BG$151)</f>
        <v>0</v>
      </c>
      <c r="F779" s="333">
        <f>SUMIF('5. Lön'!$B$25:$B$151,$C766,'5. Lön'!BH$25:BH$151)</f>
        <v>0</v>
      </c>
      <c r="G779" s="333">
        <f>SUMIF('5. Lön'!$B$25:$B$151,$C766,'5. Lön'!BI$25:BI$151)</f>
        <v>0</v>
      </c>
      <c r="H779" s="333">
        <f>SUMIF('5. Lön'!$B$25:$B$151,$C766,'5. Lön'!BJ$25:BJ$151)</f>
        <v>0</v>
      </c>
      <c r="I779" s="333">
        <f>SUMIF('5. Lön'!$B$25:$B$151,$C766,'5. Lön'!BK$25:BK$151)</f>
        <v>0</v>
      </c>
      <c r="J779" s="333">
        <f>SUMIF('5. Lön'!$B$25:$B$151,$C766,'5. Lön'!BL$25:BL$151)</f>
        <v>0</v>
      </c>
      <c r="K779" s="333">
        <f>SUMIF('5. Lön'!$B$25:$B$151,$C766,'5. Lön'!BM$25:BM$151)</f>
        <v>0</v>
      </c>
      <c r="L779" s="333">
        <f>SUMIF('5. Lön'!$B$25:$B$151,$C766,'5. Lön'!BN$25:BN$151)</f>
        <v>0</v>
      </c>
      <c r="M779" s="319">
        <f t="shared" si="156"/>
        <v>0</v>
      </c>
    </row>
    <row r="780" spans="2:15" s="3" customFormat="1" ht="12.75" x14ac:dyDescent="0.2">
      <c r="B780" s="158" t="str">
        <f>IF('6. Drift'!AR$102&gt;0,"Drift","")</f>
        <v/>
      </c>
      <c r="C780" s="334">
        <f>SUMIF('6. Drift'!$B$18:$B$101,$C766,'6. Drift'!AH$18:AH$101)</f>
        <v>0</v>
      </c>
      <c r="D780" s="334">
        <f>SUMIF('6. Drift'!$B$18:$B$101,$C766,'6. Drift'!AI$18:AI$101)</f>
        <v>0</v>
      </c>
      <c r="E780" s="334">
        <f>SUMIF('6. Drift'!$B$18:$B$101,$C766,'6. Drift'!AJ$18:AJ$101)</f>
        <v>0</v>
      </c>
      <c r="F780" s="334">
        <f>SUMIF('6. Drift'!$B$18:$B$101,$C766,'6. Drift'!AK$18:AK$101)</f>
        <v>0</v>
      </c>
      <c r="G780" s="334">
        <f>SUMIF('6. Drift'!$B$18:$B$101,$C766,'6. Drift'!AL$18:AL$101)</f>
        <v>0</v>
      </c>
      <c r="H780" s="334">
        <f>SUMIF('6. Drift'!$B$18:$B$101,$C766,'6. Drift'!AM$18:AM$101)</f>
        <v>0</v>
      </c>
      <c r="I780" s="334">
        <f>SUMIF('6. Drift'!$B$18:$B$101,$C766,'6. Drift'!AN$18:AN$101)</f>
        <v>0</v>
      </c>
      <c r="J780" s="334">
        <f>SUMIF('6. Drift'!$B$18:$B$101,$C766,'6. Drift'!AO$18:AO$101)</f>
        <v>0</v>
      </c>
      <c r="K780" s="334">
        <f>SUMIF('6. Drift'!$B$18:$B$101,$C766,'6. Drift'!AP$18:AP$101)</f>
        <v>0</v>
      </c>
      <c r="L780" s="334">
        <f>SUMIF('6. Drift'!$B$18:$B$101,$C766,'6. Drift'!AQ$18:AQ$101)</f>
        <v>0</v>
      </c>
      <c r="M780" s="316">
        <f t="shared" si="156"/>
        <v>0</v>
      </c>
    </row>
    <row r="781" spans="2:15" s="3" customFormat="1" ht="12.75" x14ac:dyDescent="0.2">
      <c r="B781" s="317" t="str">
        <f>IF('7. Utrustning'!AS$50&gt;0,"Utrustning","")</f>
        <v/>
      </c>
      <c r="C781" s="333">
        <f>SUMIF('7. Utrustning'!$B$17:$B$49,$C766,'7. Utrustning'!AI$17:AI$49)</f>
        <v>0</v>
      </c>
      <c r="D781" s="333">
        <f>SUMIF('7. Utrustning'!$B$17:$B$49,$C766,'7. Utrustning'!AJ$17:AJ$49)</f>
        <v>0</v>
      </c>
      <c r="E781" s="333">
        <f>SUMIF('7. Utrustning'!$B$17:$B$49,$C766,'7. Utrustning'!AK$17:AK$49)</f>
        <v>0</v>
      </c>
      <c r="F781" s="333">
        <f>SUMIF('7. Utrustning'!$B$17:$B$49,$C766,'7. Utrustning'!AL$17:AL$49)</f>
        <v>0</v>
      </c>
      <c r="G781" s="333">
        <f>SUMIF('7. Utrustning'!$B$17:$B$49,$C766,'7. Utrustning'!AM$17:AM$49)</f>
        <v>0</v>
      </c>
      <c r="H781" s="333">
        <f>SUMIF('7. Utrustning'!$B$17:$B$49,$C766,'7. Utrustning'!AN$17:AN$49)</f>
        <v>0</v>
      </c>
      <c r="I781" s="333">
        <f>SUMIF('7. Utrustning'!$B$17:$B$49,$C766,'7. Utrustning'!AO$17:AO$49)</f>
        <v>0</v>
      </c>
      <c r="J781" s="333">
        <f>SUMIF('7. Utrustning'!$B$17:$B$49,$C766,'7. Utrustning'!AP$17:AP$49)</f>
        <v>0</v>
      </c>
      <c r="K781" s="333">
        <f>SUMIF('7. Utrustning'!$B$17:$B$49,$C766,'7. Utrustning'!AQ$17:AQ$49)</f>
        <v>0</v>
      </c>
      <c r="L781" s="333">
        <f>SUMIF('7. Utrustning'!$B$17:$B$49,$C766,'7. Utrustning'!AR$17:AR$49)</f>
        <v>0</v>
      </c>
      <c r="M781" s="319">
        <f t="shared" si="156"/>
        <v>0</v>
      </c>
    </row>
    <row r="782" spans="2:15" s="3" customFormat="1" ht="12.75" x14ac:dyDescent="0.2">
      <c r="B782" s="320" t="str">
        <f>IF('8. Lokal'!AP$51&gt;0,"Lokal","")</f>
        <v>Lokal</v>
      </c>
      <c r="C782" s="334">
        <f>SUMIF('5. Lön'!$B$25:$B$151,$C766,'5. Lön'!DA$25:DA$151)+SUMIF('6. Drift'!$B$18:$B$101,$C766,'6. Drift'!CD$18:CD$101)+SUMIF('8. Lokal'!$B$18:$B$50,$C766,'8. Lokal'!AF$18:AF$50)</f>
        <v>0</v>
      </c>
      <c r="D782" s="334">
        <f>SUMIF('5. Lön'!$B$25:$B$151,$C766,'5. Lön'!DB$25:DB$151)+SUMIF('6. Drift'!$B$18:$B$101,$C766,'6. Drift'!CE$18:CE$101)+SUMIF('8. Lokal'!$B$18:$B$50,$C766,'8. Lokal'!AG$18:AG$50)</f>
        <v>0</v>
      </c>
      <c r="E782" s="334">
        <f>SUMIF('5. Lön'!$B$25:$B$151,$C766,'5. Lön'!DC$25:DC$151)+SUMIF('6. Drift'!$B$18:$B$101,$C766,'6. Drift'!CF$18:CF$101)+SUMIF('8. Lokal'!$B$18:$B$50,$C766,'8. Lokal'!AH$18:AH$50)</f>
        <v>0</v>
      </c>
      <c r="F782" s="334">
        <f>SUMIF('5. Lön'!$B$25:$B$151,$C766,'5. Lön'!DD$25:DD$151)+SUMIF('6. Drift'!$B$18:$B$101,$C766,'6. Drift'!CG$18:CG$101)+SUMIF('8. Lokal'!$B$18:$B$50,$C766,'8. Lokal'!AI$18:AI$50)</f>
        <v>0</v>
      </c>
      <c r="G782" s="334">
        <f>SUMIF('5. Lön'!$B$25:$B$151,$C766,'5. Lön'!DE$25:DE$151)+SUMIF('6. Drift'!$B$18:$B$101,$C766,'6. Drift'!CH$18:CH$101)+SUMIF('8. Lokal'!$B$18:$B$50,$C766,'8. Lokal'!AJ$18:AJ$50)</f>
        <v>0</v>
      </c>
      <c r="H782" s="334">
        <f>SUMIF('5. Lön'!$B$25:$B$151,$C766,'5. Lön'!DF$25:DF$151)+SUMIF('6. Drift'!$B$18:$B$101,$C766,'6. Drift'!CI$18:CI$101)+SUMIF('8. Lokal'!$B$18:$B$50,$C766,'8. Lokal'!AK$18:AK$50)</f>
        <v>0</v>
      </c>
      <c r="I782" s="334">
        <f>SUMIF('5. Lön'!$B$25:$B$151,$C766,'5. Lön'!DG$25:DG$151)+SUMIF('6. Drift'!$B$18:$B$101,$C766,'6. Drift'!CJ$18:CJ$101)+SUMIF('8. Lokal'!$B$18:$B$50,$C766,'8. Lokal'!AL$18:AL$50)</f>
        <v>0</v>
      </c>
      <c r="J782" s="334">
        <f>SUMIF('5. Lön'!$B$25:$B$151,$C766,'5. Lön'!DH$25:DH$151)+SUMIF('6. Drift'!$B$18:$B$101,$C766,'6. Drift'!CK$18:CK$101)+SUMIF('8. Lokal'!$B$18:$B$50,$C766,'8. Lokal'!AM$18:AM$50)</f>
        <v>0</v>
      </c>
      <c r="K782" s="334">
        <f>SUMIF('5. Lön'!$B$25:$B$151,$C766,'5. Lön'!DI$25:DI$151)+SUMIF('6. Drift'!$B$18:$B$101,$C766,'6. Drift'!CL$18:CL$101)+SUMIF('8. Lokal'!$B$18:$B$50,$C766,'8. Lokal'!AN$18:AN$50)</f>
        <v>0</v>
      </c>
      <c r="L782" s="334">
        <f>SUMIF('5. Lön'!$B$25:$B$151,$C766,'5. Lön'!DJ$25:DJ$151)+SUMIF('6. Drift'!$B$18:$B$101,$C766,'6. Drift'!CM$18:CM$101)+SUMIF('8. Lokal'!$B$18:$B$50,$C766,'8. Lokal'!AO$18:AO$50)</f>
        <v>0</v>
      </c>
      <c r="M782" s="316">
        <f t="shared" si="156"/>
        <v>0</v>
      </c>
    </row>
    <row r="783" spans="2:15" s="1" customFormat="1" ht="12.75" x14ac:dyDescent="0.2">
      <c r="B783" s="321" t="str">
        <f>IF(('5. Lön'!CM$152+'6. Drift'!BP$102)&gt;0,"Indirekt","")</f>
        <v>Indirekt</v>
      </c>
      <c r="C783" s="293">
        <f>SUMIF('5. Lön'!$B$25:$B$151,$C766,'5. Lön'!CC$25:CC$151)+SUMIF('6. Drift'!$B$18:$B$101,$C766,'6. Drift'!BF$18:BF$101)</f>
        <v>0</v>
      </c>
      <c r="D783" s="293">
        <f>SUMIF('5. Lön'!$B$25:$B$151,$C766,'5. Lön'!CD$25:CD$151)+SUMIF('6. Drift'!$B$18:$B$101,$C766,'6. Drift'!BG$18:BG$101)</f>
        <v>0</v>
      </c>
      <c r="E783" s="293">
        <f>SUMIF('5. Lön'!$B$25:$B$151,$C766,'5. Lön'!CE$25:CE$151)+SUMIF('6. Drift'!$B$18:$B$101,$C766,'6. Drift'!BH$18:BH$101)</f>
        <v>0</v>
      </c>
      <c r="F783" s="293">
        <f>SUMIF('5. Lön'!$B$25:$B$151,$C766,'5. Lön'!CF$25:CF$151)+SUMIF('6. Drift'!$B$18:$B$101,$C766,'6. Drift'!BI$18:BI$101)</f>
        <v>0</v>
      </c>
      <c r="G783" s="293">
        <f>SUMIF('5. Lön'!$B$25:$B$151,$C766,'5. Lön'!CG$25:CG$151)+SUMIF('6. Drift'!$B$18:$B$101,$C766,'6. Drift'!BJ$18:BJ$101)</f>
        <v>0</v>
      </c>
      <c r="H783" s="293">
        <f>SUMIF('5. Lön'!$B$25:$B$151,$C766,'5. Lön'!CH$25:CH$151)+SUMIF('6. Drift'!$B$18:$B$101,$C766,'6. Drift'!BK$18:BK$101)</f>
        <v>0</v>
      </c>
      <c r="I783" s="293">
        <f>SUMIF('5. Lön'!$B$25:$B$151,$C766,'5. Lön'!CI$25:CI$151)+SUMIF('6. Drift'!$B$18:$B$101,$C766,'6. Drift'!BL$18:BL$101)</f>
        <v>0</v>
      </c>
      <c r="J783" s="293">
        <f>SUMIF('5. Lön'!$B$25:$B$151,$C766,'5. Lön'!CJ$25:CJ$151)+SUMIF('6. Drift'!$B$18:$B$101,$C766,'6. Drift'!BM$18:BM$101)</f>
        <v>0</v>
      </c>
      <c r="K783" s="293">
        <f>SUMIF('5. Lön'!$B$25:$B$151,$C766,'5. Lön'!CK$25:CK$151)+SUMIF('6. Drift'!$B$18:$B$101,$C766,'6. Drift'!BN$18:BN$101)</f>
        <v>0</v>
      </c>
      <c r="L783" s="293">
        <f>SUMIF('5. Lön'!$B$25:$B$151,$C766,'5. Lön'!CL$25:CL$151)+SUMIF('6. Drift'!$B$18:$B$101,$C766,'6. Drift'!BO$18:BO$101)</f>
        <v>0</v>
      </c>
      <c r="M783" s="322">
        <f t="shared" si="156"/>
        <v>0</v>
      </c>
    </row>
    <row r="784" spans="2:15" s="3" customFormat="1" ht="12.75" x14ac:dyDescent="0.2">
      <c r="B784" s="323" t="str">
        <f>IF('2. Grunddata'!C$6="KONTRAKT","Total kostnad i medfinansiering av kontrakt med finansiär","Total kostnad i medfinansiering av ansökan till finansiär")</f>
        <v>Total kostnad i medfinansiering av ansökan till finansiär</v>
      </c>
      <c r="C784" s="237">
        <f>SUM(C777:C783)</f>
        <v>0</v>
      </c>
      <c r="D784" s="237">
        <f t="shared" ref="D784:M784" si="157">SUM(D777:D783)</f>
        <v>0</v>
      </c>
      <c r="E784" s="237">
        <f t="shared" si="157"/>
        <v>0</v>
      </c>
      <c r="F784" s="237">
        <f t="shared" si="157"/>
        <v>0</v>
      </c>
      <c r="G784" s="237">
        <f t="shared" si="157"/>
        <v>0</v>
      </c>
      <c r="H784" s="237">
        <f t="shared" si="157"/>
        <v>0</v>
      </c>
      <c r="I784" s="237">
        <f t="shared" si="157"/>
        <v>0</v>
      </c>
      <c r="J784" s="237">
        <f t="shared" si="157"/>
        <v>0</v>
      </c>
      <c r="K784" s="237">
        <f t="shared" si="157"/>
        <v>0</v>
      </c>
      <c r="L784" s="237">
        <f t="shared" si="157"/>
        <v>0</v>
      </c>
      <c r="M784" s="324">
        <f t="shared" si="157"/>
        <v>0</v>
      </c>
      <c r="N784" s="26"/>
      <c r="O784" s="26"/>
    </row>
    <row r="785" spans="2:13" s="3" customFormat="1" ht="6" customHeight="1" x14ac:dyDescent="0.2">
      <c r="B785" s="335"/>
      <c r="C785" s="326"/>
      <c r="D785" s="326"/>
      <c r="E785" s="326"/>
      <c r="F785" s="326"/>
      <c r="G785" s="326"/>
      <c r="H785" s="326"/>
      <c r="I785" s="326"/>
      <c r="J785" s="326"/>
      <c r="K785" s="326"/>
      <c r="L785" s="326"/>
      <c r="M785" s="336"/>
    </row>
    <row r="786" spans="2:13" s="3" customFormat="1" ht="12.75" x14ac:dyDescent="0.2">
      <c r="B786" s="328" t="str">
        <f>IF('2. Grunddata'!C$6="KONTRAKT","Full kostnad","Förväntad full kostnad")</f>
        <v>Förväntad full kostnad</v>
      </c>
      <c r="C786" s="326"/>
      <c r="D786" s="326"/>
      <c r="E786" s="326"/>
      <c r="F786" s="326"/>
      <c r="G786" s="326"/>
      <c r="H786" s="326"/>
      <c r="I786" s="326"/>
      <c r="J786" s="326"/>
      <c r="K786" s="326"/>
      <c r="L786" s="326"/>
      <c r="M786" s="336"/>
    </row>
    <row r="787" spans="2:13" s="3" customFormat="1" ht="12.75" x14ac:dyDescent="0.2">
      <c r="B787" s="337" t="s">
        <v>203</v>
      </c>
      <c r="C787" s="338">
        <f>C769+C778+C779</f>
        <v>0</v>
      </c>
      <c r="D787" s="338">
        <f t="shared" ref="D787:L787" si="158">D769+D778+D779</f>
        <v>0</v>
      </c>
      <c r="E787" s="338">
        <f t="shared" si="158"/>
        <v>0</v>
      </c>
      <c r="F787" s="338">
        <f t="shared" si="158"/>
        <v>0</v>
      </c>
      <c r="G787" s="338">
        <f t="shared" si="158"/>
        <v>0</v>
      </c>
      <c r="H787" s="338">
        <f t="shared" si="158"/>
        <v>0</v>
      </c>
      <c r="I787" s="338">
        <f t="shared" si="158"/>
        <v>0</v>
      </c>
      <c r="J787" s="338">
        <f t="shared" si="158"/>
        <v>0</v>
      </c>
      <c r="K787" s="338">
        <f t="shared" si="158"/>
        <v>0</v>
      </c>
      <c r="L787" s="338">
        <f t="shared" si="158"/>
        <v>0</v>
      </c>
      <c r="M787" s="314">
        <f>SUM(C787:L787)</f>
        <v>0</v>
      </c>
    </row>
    <row r="788" spans="2:13" s="3" customFormat="1" ht="12.75" x14ac:dyDescent="0.2">
      <c r="B788" s="339" t="s">
        <v>202</v>
      </c>
      <c r="C788" s="340">
        <f>C770+C780</f>
        <v>0</v>
      </c>
      <c r="D788" s="340">
        <f t="shared" ref="D788:L788" si="159">D770+D780</f>
        <v>0</v>
      </c>
      <c r="E788" s="340">
        <f t="shared" si="159"/>
        <v>0</v>
      </c>
      <c r="F788" s="340">
        <f t="shared" si="159"/>
        <v>0</v>
      </c>
      <c r="G788" s="340">
        <f t="shared" si="159"/>
        <v>0</v>
      </c>
      <c r="H788" s="340">
        <f t="shared" si="159"/>
        <v>0</v>
      </c>
      <c r="I788" s="340">
        <f t="shared" si="159"/>
        <v>0</v>
      </c>
      <c r="J788" s="340">
        <f t="shared" si="159"/>
        <v>0</v>
      </c>
      <c r="K788" s="340">
        <f t="shared" si="159"/>
        <v>0</v>
      </c>
      <c r="L788" s="340">
        <f t="shared" si="159"/>
        <v>0</v>
      </c>
      <c r="M788" s="316">
        <f>SUM(C788:L788)</f>
        <v>0</v>
      </c>
    </row>
    <row r="789" spans="2:13" s="3" customFormat="1" ht="12.75" x14ac:dyDescent="0.2">
      <c r="B789" s="341" t="s">
        <v>30</v>
      </c>
      <c r="C789" s="342">
        <f>C771+C781</f>
        <v>0</v>
      </c>
      <c r="D789" s="342">
        <f t="shared" ref="D789:L789" si="160">D771+D781</f>
        <v>0</v>
      </c>
      <c r="E789" s="342">
        <f t="shared" si="160"/>
        <v>0</v>
      </c>
      <c r="F789" s="342">
        <f t="shared" si="160"/>
        <v>0</v>
      </c>
      <c r="G789" s="342">
        <f t="shared" si="160"/>
        <v>0</v>
      </c>
      <c r="H789" s="342">
        <f t="shared" si="160"/>
        <v>0</v>
      </c>
      <c r="I789" s="342">
        <f t="shared" si="160"/>
        <v>0</v>
      </c>
      <c r="J789" s="342">
        <f t="shared" si="160"/>
        <v>0</v>
      </c>
      <c r="K789" s="342">
        <f t="shared" si="160"/>
        <v>0</v>
      </c>
      <c r="L789" s="342">
        <f t="shared" si="160"/>
        <v>0</v>
      </c>
      <c r="M789" s="319">
        <f>SUM(C789:L789)</f>
        <v>0</v>
      </c>
    </row>
    <row r="790" spans="2:13" s="3" customFormat="1" ht="12.75" x14ac:dyDescent="0.2">
      <c r="B790" s="339" t="s">
        <v>31</v>
      </c>
      <c r="C790" s="340">
        <f>SUMIF('5. Lön'!$B$25:$B$151,$C766,'5. Lön'!CO$25:CO$151)+SUMIF('5. Lön'!$B$25:$B$151,$C766,'5. Lön'!DA$25:DA$151)+SUMIF('6. Drift'!$B$18:$B$101,$C766,'6. Drift'!BR$18:BR$101)+SUMIF('6. Drift'!$B$18:$B$101,$C766,'6. Drift'!CD$18:CD$101)+SUMIF('8. Lokal'!$B$18:$B$50,$C766,'8. Lokal'!T$18:T$50)+SUMIF('8. Lokal'!$B$18:$B$50,$C766,'8. Lokal'!AF$18:AF$50)</f>
        <v>0</v>
      </c>
      <c r="D790" s="340">
        <f>SUMIF('5. Lön'!$B$25:$B$151,$C766,'5. Lön'!CP$25:CP$151)+SUMIF('5. Lön'!$B$25:$B$151,$C766,'5. Lön'!DB$25:DB$151)+SUMIF('6. Drift'!$B$18:$B$101,$C766,'6. Drift'!BS$18:BS$101)+SUMIF('6. Drift'!$B$18:$B$101,$C766,'6. Drift'!CE$18:CE$101)+SUMIF('8. Lokal'!$B$18:$B$50,$C766,'8. Lokal'!U$18:U$50)+SUMIF('8. Lokal'!$B$18:$B$50,$C766,'8. Lokal'!AG$18:AG$50)</f>
        <v>0</v>
      </c>
      <c r="E790" s="340">
        <f>SUMIF('5. Lön'!$B$25:$B$151,$C766,'5. Lön'!CQ$25:CQ$151)+SUMIF('5. Lön'!$B$25:$B$151,$C766,'5. Lön'!DC$25:DC$151)+SUMIF('6. Drift'!$B$18:$B$101,$C766,'6. Drift'!BT$18:BT$101)+SUMIF('6. Drift'!$B$18:$B$101,$C766,'6. Drift'!CF$18:CF$101)+SUMIF('8. Lokal'!$B$18:$B$50,$C766,'8. Lokal'!V$18:V$50)+SUMIF('8. Lokal'!$B$18:$B$50,$C766,'8. Lokal'!AH$18:AH$50)</f>
        <v>0</v>
      </c>
      <c r="F790" s="340">
        <f>SUMIF('5. Lön'!$B$25:$B$151,$C766,'5. Lön'!CR$25:CR$151)+SUMIF('5. Lön'!$B$25:$B$151,$C766,'5. Lön'!DD$25:DD$151)+SUMIF('6. Drift'!$B$18:$B$101,$C766,'6. Drift'!BU$18:BU$101)+SUMIF('6. Drift'!$B$18:$B$101,$C766,'6. Drift'!CG$18:CG$101)+SUMIF('8. Lokal'!$B$18:$B$50,$C766,'8. Lokal'!W$18:W$50)+SUMIF('8. Lokal'!$B$18:$B$50,$C766,'8. Lokal'!AI$18:AI$50)</f>
        <v>0</v>
      </c>
      <c r="G790" s="340">
        <f>SUMIF('5. Lön'!$B$25:$B$151,$C766,'5. Lön'!CS$25:CS$151)+SUMIF('5. Lön'!$B$25:$B$151,$C766,'5. Lön'!DE$25:DE$151)+SUMIF('6. Drift'!$B$18:$B$101,$C766,'6. Drift'!BV$18:BV$101)+SUMIF('6. Drift'!$B$18:$B$101,$C766,'6. Drift'!CH$18:CH$101)+SUMIF('8. Lokal'!$B$18:$B$50,$C766,'8. Lokal'!X$18:X$50)+SUMIF('8. Lokal'!$B$18:$B$50,$C766,'8. Lokal'!AJ$18:AJ$50)</f>
        <v>0</v>
      </c>
      <c r="H790" s="340">
        <f>SUMIF('5. Lön'!$B$25:$B$151,$C766,'5. Lön'!CT$25:CT$151)+SUMIF('5. Lön'!$B$25:$B$151,$C766,'5. Lön'!DF$25:DF$151)+SUMIF('6. Drift'!$B$18:$B$101,$C766,'6. Drift'!BW$18:BW$101)+SUMIF('6. Drift'!$B$18:$B$101,$C766,'6. Drift'!CI$18:CI$101)+SUMIF('8. Lokal'!$B$18:$B$50,$C766,'8. Lokal'!Y$18:Y$50)+SUMIF('8. Lokal'!$B$18:$B$50,$C766,'8. Lokal'!AK$18:AK$50)</f>
        <v>0</v>
      </c>
      <c r="I790" s="340">
        <f>SUMIF('5. Lön'!$B$25:$B$151,$C766,'5. Lön'!CU$25:CU$151)+SUMIF('5. Lön'!$B$25:$B$151,$C766,'5. Lön'!DG$25:DG$151)+SUMIF('6. Drift'!$B$18:$B$101,$C766,'6. Drift'!BX$18:BX$101)+SUMIF('6. Drift'!$B$18:$B$101,$C766,'6. Drift'!CJ$18:CJ$101)+SUMIF('8. Lokal'!$B$18:$B$50,$C766,'8. Lokal'!Z$18:Z$50)+SUMIF('8. Lokal'!$B$18:$B$50,$C766,'8. Lokal'!AL$18:AL$50)</f>
        <v>0</v>
      </c>
      <c r="J790" s="340">
        <f>SUMIF('5. Lön'!$B$25:$B$151,$C766,'5. Lön'!CV$25:CV$151)+SUMIF('5. Lön'!$B$25:$B$151,$C766,'5. Lön'!DH$25:DH$151)+SUMIF('6. Drift'!$B$18:$B$101,$C766,'6. Drift'!BY$18:BY$101)+SUMIF('6. Drift'!$B$18:$B$101,$C766,'6. Drift'!CK$18:CK$101)+SUMIF('8. Lokal'!$B$18:$B$50,$C766,'8. Lokal'!AA$18:AA$50)+SUMIF('8. Lokal'!$B$18:$B$50,$C766,'8. Lokal'!AM$18:AM$50)</f>
        <v>0</v>
      </c>
      <c r="K790" s="340">
        <f>SUMIF('5. Lön'!$B$25:$B$151,$C766,'5. Lön'!CW$25:CW$151)+SUMIF('5. Lön'!$B$25:$B$151,$C766,'5. Lön'!DI$25:DI$151)+SUMIF('6. Drift'!$B$18:$B$101,$C766,'6. Drift'!BZ$18:BZ$101)+SUMIF('6. Drift'!$B$18:$B$101,$C766,'6. Drift'!CL$18:CL$101)+SUMIF('8. Lokal'!$B$18:$B$50,$C766,'8. Lokal'!AB$18:AB$50)+SUMIF('8. Lokal'!$B$18:$B$50,$C766,'8. Lokal'!AN$18:AN$50)</f>
        <v>0</v>
      </c>
      <c r="L790" s="340">
        <f>SUMIF('5. Lön'!$B$25:$B$151,$C766,'5. Lön'!CX$25:CX$151)+SUMIF('5. Lön'!$B$25:$B$151,$C766,'5. Lön'!DJ$25:DJ$151)+SUMIF('6. Drift'!$B$18:$B$101,$C766,'6. Drift'!CA$18:CA$101)+SUMIF('6. Drift'!$B$18:$B$101,$C766,'6. Drift'!CM$18:CM$101)+SUMIF('8. Lokal'!$B$18:$B$50,$C766,'8. Lokal'!AC$18:AC$50)+SUMIF('8. Lokal'!$B$18:$B$50,$C766,'8. Lokal'!AO$18:AO$50)</f>
        <v>0</v>
      </c>
      <c r="M790" s="316">
        <f>SUM(C790:L790)</f>
        <v>0</v>
      </c>
    </row>
    <row r="791" spans="2:13" s="3" customFormat="1" ht="12.75" x14ac:dyDescent="0.2">
      <c r="B791" s="343" t="s">
        <v>26</v>
      </c>
      <c r="C791" s="344">
        <f>SUMIF('5. Lön'!$B$25:$B$151,$C766,'5. Lön'!BQ$25:BQ$151)+SUMIF('5. Lön'!$B$25:$B$151,$C766,'5. Lön'!CC$25:CC$151)+SUMIF('6. Drift'!$B$18:$B$101,$C766,'6. Drift'!AT$18:AT$101)+SUMIF('6. Drift'!$B$18:$B$101,$C766,'6. Drift'!BF$18:BF$101)</f>
        <v>0</v>
      </c>
      <c r="D791" s="344">
        <f>SUMIF('5. Lön'!$B$25:$B$151,$C766,'5. Lön'!BR$25:BR$151)+SUMIF('5. Lön'!$B$25:$B$151,$C766,'5. Lön'!CD$25:CD$151)+SUMIF('6. Drift'!$B$18:$B$101,$C766,'6. Drift'!AU$18:AU$101)+SUMIF('6. Drift'!$B$18:$B$101,$C766,'6. Drift'!BG$18:BG$101)</f>
        <v>0</v>
      </c>
      <c r="E791" s="344">
        <f>SUMIF('5. Lön'!$B$25:$B$151,$C766,'5. Lön'!BS$25:BS$151)+SUMIF('5. Lön'!$B$25:$B$151,$C766,'5. Lön'!CE$25:CE$151)+SUMIF('6. Drift'!$B$18:$B$101,$C766,'6. Drift'!AV$18:AV$101)+SUMIF('6. Drift'!$B$18:$B$101,$C766,'6. Drift'!BH$18:BH$101)</f>
        <v>0</v>
      </c>
      <c r="F791" s="344">
        <f>SUMIF('5. Lön'!$B$25:$B$151,$C766,'5. Lön'!BT$25:BT$151)+SUMIF('5. Lön'!$B$25:$B$151,$C766,'5. Lön'!CF$25:CF$151)+SUMIF('6. Drift'!$B$18:$B$101,$C766,'6. Drift'!AW$18:AW$101)+SUMIF('6. Drift'!$B$18:$B$101,$C766,'6. Drift'!BI$18:BI$101)</f>
        <v>0</v>
      </c>
      <c r="G791" s="344">
        <f>SUMIF('5. Lön'!$B$25:$B$151,$C766,'5. Lön'!BU$25:BU$151)+SUMIF('5. Lön'!$B$25:$B$151,$C766,'5. Lön'!CG$25:CG$151)+SUMIF('6. Drift'!$B$18:$B$101,$C766,'6. Drift'!AX$18:AX$101)+SUMIF('6. Drift'!$B$18:$B$101,$C766,'6. Drift'!BJ$18:BJ$101)</f>
        <v>0</v>
      </c>
      <c r="H791" s="344">
        <f>SUMIF('5. Lön'!$B$25:$B$151,$C766,'5. Lön'!BV$25:BV$151)+SUMIF('5. Lön'!$B$25:$B$151,$C766,'5. Lön'!CH$25:CH$151)+SUMIF('6. Drift'!$B$18:$B$101,$C766,'6. Drift'!AY$18:AY$101)+SUMIF('6. Drift'!$B$18:$B$101,$C766,'6. Drift'!BK$18:BK$101)</f>
        <v>0</v>
      </c>
      <c r="I791" s="344">
        <f>SUMIF('5. Lön'!$B$25:$B$151,$C766,'5. Lön'!BW$25:BW$151)+SUMIF('5. Lön'!$B$25:$B$151,$C766,'5. Lön'!CI$25:CI$151)+SUMIF('6. Drift'!$B$18:$B$101,$C766,'6. Drift'!AZ$18:AZ$101)+SUMIF('6. Drift'!$B$18:$B$101,$C766,'6. Drift'!BL$18:BL$101)</f>
        <v>0</v>
      </c>
      <c r="J791" s="344">
        <f>SUMIF('5. Lön'!$B$25:$B$151,$C766,'5. Lön'!BX$25:BX$151)+SUMIF('5. Lön'!$B$25:$B$151,$C766,'5. Lön'!CJ$25:CJ$151)+SUMIF('6. Drift'!$B$18:$B$101,$C766,'6. Drift'!BA$18:BA$101)+SUMIF('6. Drift'!$B$18:$B$101,$C766,'6. Drift'!BM$18:BM$101)</f>
        <v>0</v>
      </c>
      <c r="K791" s="344">
        <f>SUMIF('5. Lön'!$B$25:$B$151,$C766,'5. Lön'!BY$25:BY$151)+SUMIF('5. Lön'!$B$25:$B$151,$C766,'5. Lön'!CK$25:CK$151)+SUMIF('6. Drift'!$B$18:$B$101,$C766,'6. Drift'!BB$18:BB$101)+SUMIF('6. Drift'!$B$18:$B$101,$C766,'6. Drift'!BN$18:BN$101)</f>
        <v>0</v>
      </c>
      <c r="L791" s="344">
        <f>SUMIF('5. Lön'!$B$25:$B$151,$C766,'5. Lön'!BZ$25:BZ$151)+SUMIF('5. Lön'!$B$25:$B$151,$C766,'5. Lön'!CL$25:CL$151)+SUMIF('6. Drift'!$B$18:$B$101,$C766,'6. Drift'!BC$18:BC$101)+SUMIF('6. Drift'!$B$18:$B$101,$C766,'6. Drift'!BO$18:BO$101)</f>
        <v>0</v>
      </c>
      <c r="M791" s="322">
        <f>SUM(C791:L791)</f>
        <v>0</v>
      </c>
    </row>
    <row r="792" spans="2:13" s="3" customFormat="1" ht="12.75" x14ac:dyDescent="0.2">
      <c r="B792" s="323" t="str">
        <f>IF('2. Grunddata'!C$6="KONTRAKT","Total full kostnad","Total förväntad full kostnad")</f>
        <v>Total förväntad full kostnad</v>
      </c>
      <c r="C792" s="171">
        <f>SUM(C787:C791)</f>
        <v>0</v>
      </c>
      <c r="D792" s="171">
        <f t="shared" ref="D792:M792" si="161">SUM(D787:D791)</f>
        <v>0</v>
      </c>
      <c r="E792" s="171">
        <f t="shared" si="161"/>
        <v>0</v>
      </c>
      <c r="F792" s="171">
        <f t="shared" si="161"/>
        <v>0</v>
      </c>
      <c r="G792" s="171">
        <f t="shared" si="161"/>
        <v>0</v>
      </c>
      <c r="H792" s="171">
        <f t="shared" si="161"/>
        <v>0</v>
      </c>
      <c r="I792" s="171">
        <f t="shared" si="161"/>
        <v>0</v>
      </c>
      <c r="J792" s="171">
        <f t="shared" si="161"/>
        <v>0</v>
      </c>
      <c r="K792" s="171">
        <f t="shared" si="161"/>
        <v>0</v>
      </c>
      <c r="L792" s="171">
        <f t="shared" si="161"/>
        <v>0</v>
      </c>
      <c r="M792" s="345">
        <f t="shared" si="161"/>
        <v>0</v>
      </c>
    </row>
    <row r="793" spans="2:13" s="3" customFormat="1" ht="12.75" x14ac:dyDescent="0.2">
      <c r="B793" s="119"/>
      <c r="C793" s="64"/>
      <c r="D793" s="64"/>
      <c r="E793" s="64"/>
      <c r="F793" s="64"/>
      <c r="G793" s="64"/>
      <c r="H793" s="64"/>
      <c r="I793" s="64"/>
      <c r="J793" s="64"/>
      <c r="K793" s="64"/>
      <c r="L793" s="64"/>
      <c r="M793" s="64"/>
    </row>
    <row r="794" spans="2:13" s="3" customFormat="1" ht="12.75" customHeight="1" x14ac:dyDescent="0.2">
      <c r="B794" s="119" t="s">
        <v>42</v>
      </c>
      <c r="C794" s="346" t="str">
        <f t="shared" ref="C794:M794" si="162">IF(C792&gt;0,C784/C792,"")</f>
        <v/>
      </c>
      <c r="D794" s="346" t="str">
        <f t="shared" si="162"/>
        <v/>
      </c>
      <c r="E794" s="346" t="str">
        <f t="shared" si="162"/>
        <v/>
      </c>
      <c r="F794" s="346" t="str">
        <f t="shared" si="162"/>
        <v/>
      </c>
      <c r="G794" s="346" t="str">
        <f t="shared" si="162"/>
        <v/>
      </c>
      <c r="H794" s="346" t="str">
        <f t="shared" si="162"/>
        <v/>
      </c>
      <c r="I794" s="346" t="str">
        <f t="shared" si="162"/>
        <v/>
      </c>
      <c r="J794" s="346" t="str">
        <f t="shared" si="162"/>
        <v/>
      </c>
      <c r="K794" s="346" t="str">
        <f t="shared" si="162"/>
        <v/>
      </c>
      <c r="L794" s="346" t="str">
        <f t="shared" si="162"/>
        <v/>
      </c>
      <c r="M794" s="346" t="str">
        <f t="shared" si="162"/>
        <v/>
      </c>
    </row>
    <row r="795" spans="2:13" ht="12.75" customHeight="1" x14ac:dyDescent="0.2"/>
    <row r="796" spans="2:13" ht="12.75" customHeight="1" x14ac:dyDescent="0.2">
      <c r="D796" s="119" t="s">
        <v>249</v>
      </c>
      <c r="E796" s="187" t="str">
        <f>IF(M784=0,"",M784/(DATEDIF('2. Grunddata'!C$20,'2. Grunddata'!C$21,"d")/365))</f>
        <v/>
      </c>
      <c r="H796" s="119" t="s">
        <v>250</v>
      </c>
      <c r="I796" s="187">
        <f>M784/3</f>
        <v>0</v>
      </c>
      <c r="L796" s="119" t="s">
        <v>248</v>
      </c>
      <c r="M796" s="187">
        <f>M784</f>
        <v>0</v>
      </c>
    </row>
    <row r="797" spans="2:13" ht="12.75" customHeight="1" x14ac:dyDescent="0.2">
      <c r="B797" s="80" t="s">
        <v>209</v>
      </c>
    </row>
    <row r="798" spans="2:13" ht="12.75" customHeight="1" x14ac:dyDescent="0.2">
      <c r="B798" s="551"/>
      <c r="C798" s="552"/>
      <c r="D798" s="552"/>
      <c r="E798" s="552"/>
      <c r="F798" s="552"/>
      <c r="G798" s="552"/>
      <c r="H798" s="552"/>
      <c r="I798" s="552"/>
      <c r="J798" s="552"/>
      <c r="K798" s="552"/>
      <c r="L798" s="553"/>
      <c r="M798" s="387">
        <f>SUM(C798:L798)</f>
        <v>0</v>
      </c>
    </row>
    <row r="799" spans="2:13" ht="12.75" customHeight="1" x14ac:dyDescent="0.2">
      <c r="B799" s="554"/>
      <c r="C799" s="555"/>
      <c r="D799" s="555"/>
      <c r="E799" s="555"/>
      <c r="F799" s="555"/>
      <c r="G799" s="555"/>
      <c r="H799" s="555"/>
      <c r="I799" s="555"/>
      <c r="J799" s="555"/>
      <c r="K799" s="555"/>
      <c r="L799" s="556"/>
      <c r="M799" s="319">
        <f t="shared" ref="M799:M802" si="163">SUM(C799:L799)</f>
        <v>0</v>
      </c>
    </row>
    <row r="800" spans="2:13" ht="12.75" customHeight="1" x14ac:dyDescent="0.2">
      <c r="B800" s="557"/>
      <c r="C800" s="558"/>
      <c r="D800" s="558"/>
      <c r="E800" s="558"/>
      <c r="F800" s="558"/>
      <c r="G800" s="558"/>
      <c r="H800" s="558"/>
      <c r="I800" s="558"/>
      <c r="J800" s="558"/>
      <c r="K800" s="558"/>
      <c r="L800" s="559"/>
      <c r="M800" s="316">
        <f t="shared" si="163"/>
        <v>0</v>
      </c>
    </row>
    <row r="801" spans="2:13" ht="12.75" customHeight="1" x14ac:dyDescent="0.2">
      <c r="B801" s="554"/>
      <c r="C801" s="555"/>
      <c r="D801" s="555"/>
      <c r="E801" s="555"/>
      <c r="F801" s="555"/>
      <c r="G801" s="555"/>
      <c r="H801" s="555"/>
      <c r="I801" s="555"/>
      <c r="J801" s="555"/>
      <c r="K801" s="555"/>
      <c r="L801" s="556"/>
      <c r="M801" s="319">
        <f t="shared" si="163"/>
        <v>0</v>
      </c>
    </row>
    <row r="802" spans="2:13" ht="12.75" customHeight="1" x14ac:dyDescent="0.2">
      <c r="B802" s="197"/>
      <c r="C802" s="558"/>
      <c r="D802" s="558"/>
      <c r="E802" s="558"/>
      <c r="F802" s="558"/>
      <c r="G802" s="558"/>
      <c r="H802" s="558"/>
      <c r="I802" s="558"/>
      <c r="J802" s="558"/>
      <c r="K802" s="558"/>
      <c r="L802" s="559"/>
      <c r="M802" s="316">
        <f t="shared" si="163"/>
        <v>0</v>
      </c>
    </row>
    <row r="803" spans="2:13" ht="12.75" customHeight="1" x14ac:dyDescent="0.2">
      <c r="B803" s="165" t="str">
        <f>IF('2. Grunddata'!C$6="KONTRAKT","Total medfinansiering","Total förväntad medfinansiering")</f>
        <v>Total förväntad medfinansiering</v>
      </c>
      <c r="C803" s="170">
        <f t="shared" ref="C803:M803" si="164">SUM(C798:C802)</f>
        <v>0</v>
      </c>
      <c r="D803" s="170">
        <f t="shared" si="164"/>
        <v>0</v>
      </c>
      <c r="E803" s="170">
        <f t="shared" si="164"/>
        <v>0</v>
      </c>
      <c r="F803" s="170">
        <f t="shared" si="164"/>
        <v>0</v>
      </c>
      <c r="G803" s="170">
        <f t="shared" si="164"/>
        <v>0</v>
      </c>
      <c r="H803" s="170">
        <f t="shared" si="164"/>
        <v>0</v>
      </c>
      <c r="I803" s="170">
        <f t="shared" si="164"/>
        <v>0</v>
      </c>
      <c r="J803" s="170">
        <f t="shared" si="164"/>
        <v>0</v>
      </c>
      <c r="K803" s="170">
        <f t="shared" si="164"/>
        <v>0</v>
      </c>
      <c r="L803" s="170">
        <f t="shared" si="164"/>
        <v>0</v>
      </c>
      <c r="M803" s="345">
        <f t="shared" si="164"/>
        <v>0</v>
      </c>
    </row>
    <row r="804" spans="2:13" ht="12.75" customHeight="1" x14ac:dyDescent="0.2"/>
    <row r="805" spans="2:13" ht="12.75" customHeight="1" x14ac:dyDescent="0.2">
      <c r="B805" s="386" t="s">
        <v>210</v>
      </c>
      <c r="C805" s="64" t="str">
        <f>B29</f>
        <v>Energi och teknik</v>
      </c>
    </row>
    <row r="806" spans="2:13" ht="12.75" customHeight="1" x14ac:dyDescent="0.2">
      <c r="B806" s="719"/>
      <c r="C806" s="720"/>
      <c r="D806" s="720"/>
      <c r="E806" s="720"/>
      <c r="F806" s="720"/>
      <c r="G806" s="720"/>
      <c r="H806" s="720"/>
      <c r="I806" s="720"/>
      <c r="J806" s="720"/>
      <c r="K806" s="720"/>
      <c r="L806" s="720"/>
      <c r="M806" s="721"/>
    </row>
    <row r="807" spans="2:13" ht="12.75" customHeight="1" x14ac:dyDescent="0.2">
      <c r="B807" s="722"/>
      <c r="C807" s="735"/>
      <c r="D807" s="735"/>
      <c r="E807" s="735"/>
      <c r="F807" s="735"/>
      <c r="G807" s="735"/>
      <c r="H807" s="735"/>
      <c r="I807" s="735"/>
      <c r="J807" s="735"/>
      <c r="K807" s="735"/>
      <c r="L807" s="735"/>
      <c r="M807" s="724"/>
    </row>
    <row r="808" spans="2:13" ht="12.75" customHeight="1" x14ac:dyDescent="0.2">
      <c r="B808" s="722"/>
      <c r="C808" s="735"/>
      <c r="D808" s="735"/>
      <c r="E808" s="735"/>
      <c r="F808" s="735"/>
      <c r="G808" s="735"/>
      <c r="H808" s="735"/>
      <c r="I808" s="735"/>
      <c r="J808" s="735"/>
      <c r="K808" s="735"/>
      <c r="L808" s="735"/>
      <c r="M808" s="724"/>
    </row>
    <row r="809" spans="2:13" ht="12.75" customHeight="1" x14ac:dyDescent="0.2">
      <c r="B809" s="722"/>
      <c r="C809" s="735"/>
      <c r="D809" s="735"/>
      <c r="E809" s="735"/>
      <c r="F809" s="735"/>
      <c r="G809" s="735"/>
      <c r="H809" s="735"/>
      <c r="I809" s="735"/>
      <c r="J809" s="735"/>
      <c r="K809" s="735"/>
      <c r="L809" s="735"/>
      <c r="M809" s="724"/>
    </row>
    <row r="810" spans="2:13" ht="12.75" customHeight="1" x14ac:dyDescent="0.2">
      <c r="B810" s="725"/>
      <c r="C810" s="726"/>
      <c r="D810" s="726"/>
      <c r="E810" s="726"/>
      <c r="F810" s="726"/>
      <c r="G810" s="726"/>
      <c r="H810" s="726"/>
      <c r="I810" s="726"/>
      <c r="J810" s="726"/>
      <c r="K810" s="726"/>
      <c r="L810" s="726"/>
      <c r="M810" s="727"/>
    </row>
    <row r="812" spans="2:13" s="3" customFormat="1" ht="12.75" customHeight="1" x14ac:dyDescent="0.2">
      <c r="B812" s="140" t="s">
        <v>165</v>
      </c>
      <c r="C812" s="141" t="str">
        <f>'2. Grunddata'!C$7</f>
        <v>Hitta den oförklariga faktorn i matrix</v>
      </c>
      <c r="D812" s="64"/>
      <c r="E812" s="64"/>
      <c r="F812" s="64"/>
      <c r="G812" s="64"/>
      <c r="H812" s="64"/>
      <c r="I812" s="64"/>
      <c r="J812" s="64"/>
      <c r="K812" s="64"/>
      <c r="L812" s="64"/>
      <c r="M812" s="64"/>
    </row>
    <row r="813" spans="2:13" s="3" customFormat="1" ht="12.75" x14ac:dyDescent="0.2">
      <c r="B813" s="140" t="s">
        <v>122</v>
      </c>
      <c r="C813" s="141" t="str">
        <f>IF('2. Grunddata'!$C$6="ANSÖKAN","ANSÖKAN",(IF('2. Grunddata'!$C$6="KONTRAKT","KONTRAKT","")))</f>
        <v>ANSÖKAN</v>
      </c>
      <c r="D813" s="64"/>
      <c r="E813" s="64"/>
      <c r="F813" s="64"/>
      <c r="G813" s="64"/>
      <c r="H813" s="64"/>
      <c r="I813" s="64"/>
      <c r="J813" s="64"/>
      <c r="K813" s="64"/>
      <c r="L813" s="64"/>
      <c r="M813" s="64"/>
    </row>
    <row r="814" spans="2:13" s="3" customFormat="1" ht="12.75" x14ac:dyDescent="0.2">
      <c r="B814" s="62" t="s">
        <v>254</v>
      </c>
      <c r="C814" s="141" t="str">
        <f>'2. Grunddata'!C$8</f>
        <v>Stina</v>
      </c>
      <c r="D814" s="64"/>
      <c r="E814" s="64"/>
      <c r="F814" s="64"/>
      <c r="I814" s="120"/>
      <c r="J814" s="120"/>
      <c r="K814" s="120"/>
      <c r="L814" s="120"/>
      <c r="M814" s="120"/>
    </row>
    <row r="815" spans="2:13" s="3" customFormat="1" ht="12.75" x14ac:dyDescent="0.2">
      <c r="B815" s="140" t="s">
        <v>156</v>
      </c>
      <c r="C815" s="64" t="str">
        <f>'2. Grunddata'!C$17</f>
        <v>SEK</v>
      </c>
      <c r="D815" s="64"/>
      <c r="E815" s="64"/>
      <c r="F815" s="64"/>
      <c r="I815" s="120"/>
      <c r="J815" s="120"/>
      <c r="K815" s="120"/>
      <c r="L815" s="120"/>
      <c r="M815" s="120"/>
    </row>
    <row r="816" spans="2:13" s="3" customFormat="1" ht="12.75" x14ac:dyDescent="0.2">
      <c r="B816" s="140"/>
      <c r="C816" s="143" t="s">
        <v>137</v>
      </c>
      <c r="D816" s="64"/>
      <c r="E816" s="64"/>
      <c r="F816" s="64"/>
      <c r="I816" s="120"/>
      <c r="J816" s="120"/>
      <c r="K816" s="120"/>
      <c r="L816" s="499" t="s">
        <v>315</v>
      </c>
      <c r="M816" s="120"/>
    </row>
    <row r="817" spans="2:15" ht="12.75" customHeight="1" x14ac:dyDescent="0.2">
      <c r="L817" s="349" t="s">
        <v>316</v>
      </c>
    </row>
    <row r="818" spans="2:15" s="3" customFormat="1" ht="15" x14ac:dyDescent="0.25">
      <c r="B818" s="369" t="s">
        <v>38</v>
      </c>
      <c r="C818" s="369" t="str">
        <f>B30</f>
        <v>Mark och miljö NJ</v>
      </c>
      <c r="E818" s="64"/>
      <c r="G818" s="64"/>
      <c r="H818" s="64"/>
      <c r="I818" s="64"/>
      <c r="J818" s="64"/>
      <c r="K818" s="64"/>
      <c r="L818" s="625">
        <f>SUMIF('5. Lön'!$B$25:$B$151,$C818,'5. Lön'!AE$25:AE$151)</f>
        <v>0</v>
      </c>
      <c r="M818" s="383" t="s">
        <v>208</v>
      </c>
    </row>
    <row r="819" spans="2:15" s="3" customFormat="1" ht="6" customHeight="1" x14ac:dyDescent="0.2">
      <c r="B819" s="85"/>
      <c r="C819" s="64"/>
      <c r="D819" s="64"/>
      <c r="E819" s="64"/>
      <c r="F819" s="64"/>
      <c r="G819" s="64"/>
      <c r="H819" s="64"/>
      <c r="I819" s="64"/>
      <c r="J819" s="64"/>
      <c r="K819" s="64"/>
      <c r="L819" s="64"/>
      <c r="M819" s="64"/>
    </row>
    <row r="820" spans="2:15" s="3" customFormat="1" ht="12.75" x14ac:dyDescent="0.2">
      <c r="B820" s="309" t="str">
        <f>IF('2. Grunddata'!C$6="KONTRAKT","Kostnader täckta av finansiär","Kostnader förväntade att täckas av finansiär")</f>
        <v>Kostnader förväntade att täckas av finansiär</v>
      </c>
      <c r="C820" s="310">
        <f>'5. Lön'!G$23</f>
        <v>2022</v>
      </c>
      <c r="D820" s="310">
        <f>'5. Lön'!H$23</f>
        <v>2023</v>
      </c>
      <c r="E820" s="310">
        <f>'5. Lön'!I$23</f>
        <v>2024</v>
      </c>
      <c r="F820" s="310" t="str">
        <f>'5. Lön'!J$23</f>
        <v/>
      </c>
      <c r="G820" s="310" t="str">
        <f>'5. Lön'!K$23</f>
        <v/>
      </c>
      <c r="H820" s="310" t="str">
        <f>'5. Lön'!L$23</f>
        <v/>
      </c>
      <c r="I820" s="310" t="str">
        <f>'5. Lön'!M$23</f>
        <v/>
      </c>
      <c r="J820" s="310" t="str">
        <f>'5. Lön'!N$23</f>
        <v/>
      </c>
      <c r="K820" s="310" t="str">
        <f>'5. Lön'!O$23</f>
        <v/>
      </c>
      <c r="L820" s="310" t="str">
        <f>'5. Lön'!P$23</f>
        <v/>
      </c>
      <c r="M820" s="311" t="s">
        <v>2</v>
      </c>
    </row>
    <row r="821" spans="2:15" s="3" customFormat="1" ht="12.75" customHeight="1" x14ac:dyDescent="0.2">
      <c r="B821" s="312" t="s">
        <v>203</v>
      </c>
      <c r="C821" s="313">
        <f>IF('2. Grunddata'!$C$16&gt;0,SUMIF('5. Lön'!$B$25:$B$151,$C818,'5. Lön'!DM$25:DM$151),SUMIF('5. Lön'!$B$25:$B$151,$C818,'5. Lön'!AS$25:AS$151))</f>
        <v>0</v>
      </c>
      <c r="D821" s="313">
        <f>IF('2. Grunddata'!$C$16&gt;0,SUMIF('5. Lön'!$B$25:$B$151,$C818,'5. Lön'!DN$25:DN$151),SUMIF('5. Lön'!$B$25:$B$151,$C818,'5. Lön'!AT$25:AT$151))</f>
        <v>0</v>
      </c>
      <c r="E821" s="313">
        <f>IF('2. Grunddata'!$C$16&gt;0,SUMIF('5. Lön'!$B$25:$B$151,$C818,'5. Lön'!DO$25:DO$151),SUMIF('5. Lön'!$B$25:$B$151,$C818,'5. Lön'!AU$25:AU$151))</f>
        <v>0</v>
      </c>
      <c r="F821" s="313">
        <f>IF('2. Grunddata'!$C$16&gt;0,SUMIF('5. Lön'!$B$25:$B$151,$C818,'5. Lön'!DP$25:DP$151),SUMIF('5. Lön'!$B$25:$B$151,$C818,'5. Lön'!AV$25:AV$151))</f>
        <v>0</v>
      </c>
      <c r="G821" s="313">
        <f>IF('2. Grunddata'!$C$16&gt;0,SUMIF('5. Lön'!$B$25:$B$151,$C818,'5. Lön'!DQ$25:DQ$151),SUMIF('5. Lön'!$B$25:$B$151,$C818,'5. Lön'!AW$25:AW$151))</f>
        <v>0</v>
      </c>
      <c r="H821" s="313">
        <f>IF('2. Grunddata'!$C$16&gt;0,SUMIF('5. Lön'!$B$25:$B$151,$C818,'5. Lön'!DR$25:DR$151),SUMIF('5. Lön'!$B$25:$B$151,$C818,'5. Lön'!AX$25:AX$151))</f>
        <v>0</v>
      </c>
      <c r="I821" s="313">
        <f>IF('2. Grunddata'!$C$16&gt;0,SUMIF('5. Lön'!$B$25:$B$151,$C818,'5. Lön'!DS$25:DS$151),SUMIF('5. Lön'!$B$25:$B$151,$C818,'5. Lön'!AY$25:AY$151))</f>
        <v>0</v>
      </c>
      <c r="J821" s="313">
        <f>IF('2. Grunddata'!$C$16&gt;0,SUMIF('5. Lön'!$B$25:$B$151,$C818,'5. Lön'!DT$25:DT$151),SUMIF('5. Lön'!$B$25:$B$151,$C818,'5. Lön'!AZ$25:AZ$151))</f>
        <v>0</v>
      </c>
      <c r="K821" s="313">
        <f>IF('2. Grunddata'!$C$16&gt;0,SUMIF('5. Lön'!$B$25:$B$151,$C818,'5. Lön'!DU$25:DU$151),SUMIF('5. Lön'!$B$25:$B$151,$C818,'5. Lön'!BA$25:BA$151))</f>
        <v>0</v>
      </c>
      <c r="L821" s="313">
        <f>IF('2. Grunddata'!$C$16&gt;0,SUMIF('5. Lön'!$B$25:$B$151,$C818,'5. Lön'!DV$25:DV$151),SUMIF('5. Lön'!$B$25:$B$151,$C818,'5. Lön'!BB$25:BB$151))</f>
        <v>0</v>
      </c>
      <c r="M821" s="314">
        <f t="shared" ref="M821:M826" si="165">SUM(C821:L821)</f>
        <v>0</v>
      </c>
      <c r="O821" s="4"/>
    </row>
    <row r="822" spans="2:15" s="3" customFormat="1" ht="12.75" customHeight="1" x14ac:dyDescent="0.2">
      <c r="B822" s="158" t="s">
        <v>202</v>
      </c>
      <c r="C822" s="315">
        <f>SUMIF('6. Drift'!$B$18:$B$101,$C818,'6. Drift'!V$18:V$101)</f>
        <v>0</v>
      </c>
      <c r="D822" s="315">
        <f>SUMIF('6. Drift'!$B$18:$B$101,$C818,'6. Drift'!W$18:W$101)</f>
        <v>0</v>
      </c>
      <c r="E822" s="315">
        <f>SUMIF('6. Drift'!$B$18:$B$101,$C818,'6. Drift'!X$18:X$101)</f>
        <v>0</v>
      </c>
      <c r="F822" s="315">
        <f>SUMIF('6. Drift'!$B$18:$B$101,$C818,'6. Drift'!Y$18:Y$101)</f>
        <v>0</v>
      </c>
      <c r="G822" s="315">
        <f>SUMIF('6. Drift'!$B$18:$B$101,$C818,'6. Drift'!Z$18:Z$101)</f>
        <v>0</v>
      </c>
      <c r="H822" s="315">
        <f>SUMIF('6. Drift'!$B$18:$B$101,$C818,'6. Drift'!AA$18:AA$101)</f>
        <v>0</v>
      </c>
      <c r="I822" s="315">
        <f>SUMIF('6. Drift'!$B$18:$B$101,$C818,'6. Drift'!AB$18:AB$101)</f>
        <v>0</v>
      </c>
      <c r="J822" s="315">
        <f>SUMIF('6. Drift'!$B$18:$B$101,$C818,'6. Drift'!AC$18:AC$101)</f>
        <v>0</v>
      </c>
      <c r="K822" s="315">
        <f>SUMIF('6. Drift'!$B$18:$B$101,$C818,'6. Drift'!AD$18:AD$101)</f>
        <v>0</v>
      </c>
      <c r="L822" s="315">
        <f>SUMIF('6. Drift'!$B$18:$B$101,$C818,'6. Drift'!AE$18:AE$101)</f>
        <v>0</v>
      </c>
      <c r="M822" s="316">
        <f t="shared" si="165"/>
        <v>0</v>
      </c>
    </row>
    <row r="823" spans="2:15" s="3" customFormat="1" ht="12.75" x14ac:dyDescent="0.2">
      <c r="B823" s="317" t="s">
        <v>30</v>
      </c>
      <c r="C823" s="318">
        <f>SUMIF('7. Utrustning'!$B$17:$B$49,$C818,'7. Utrustning'!W$17:W$49)</f>
        <v>0</v>
      </c>
      <c r="D823" s="318">
        <f>SUMIF('7. Utrustning'!$B$17:$B$49,$C818,'7. Utrustning'!X$17:X$49)</f>
        <v>0</v>
      </c>
      <c r="E823" s="318">
        <f>SUMIF('7. Utrustning'!$B$17:$B$49,$C818,'7. Utrustning'!Y$17:Y$49)</f>
        <v>0</v>
      </c>
      <c r="F823" s="318">
        <f>SUMIF('7. Utrustning'!$B$17:$B$49,$C818,'7. Utrustning'!Z$17:Z$49)</f>
        <v>0</v>
      </c>
      <c r="G823" s="318">
        <f>SUMIF('7. Utrustning'!$B$17:$B$49,$C818,'7. Utrustning'!AA$17:AA$49)</f>
        <v>0</v>
      </c>
      <c r="H823" s="318">
        <f>SUMIF('7. Utrustning'!$B$17:$B$49,$C818,'7. Utrustning'!AB$17:AB$49)</f>
        <v>0</v>
      </c>
      <c r="I823" s="318">
        <f>SUMIF('7. Utrustning'!$B$17:$B$49,$C818,'7. Utrustning'!AC$17:AC$49)</f>
        <v>0</v>
      </c>
      <c r="J823" s="318">
        <f>SUMIF('7. Utrustning'!$B$17:$B$49,$C818,'7. Utrustning'!AD$17:AD$49)</f>
        <v>0</v>
      </c>
      <c r="K823" s="318">
        <f>SUMIF('7. Utrustning'!$B$17:$B$49,$C818,'7. Utrustning'!AE$17:AE$49)</f>
        <v>0</v>
      </c>
      <c r="L823" s="318">
        <f>SUMIF('7. Utrustning'!$B$17:$B$49,$C818,'7. Utrustning'!AF$17:AF$49)</f>
        <v>0</v>
      </c>
      <c r="M823" s="319">
        <f t="shared" si="165"/>
        <v>0</v>
      </c>
    </row>
    <row r="824" spans="2:15" s="3" customFormat="1" ht="12.75" x14ac:dyDescent="0.2">
      <c r="B824" s="320" t="str">
        <f>IF('2. Grunddata'!C$13="NEJ","Lokal accepterad som direkt kostnad av finansiär","Lokal")</f>
        <v>Lokal accepterad som direkt kostnad av finansiär</v>
      </c>
      <c r="C824" s="315">
        <f>IF('2. Grunddata'!$C$13="NEJ",SUMIF('8. Lokal'!$B$18:$B$50,$C818,'8. Lokal'!T$18:T$50),SUMIF('5. Lön'!$B$25:$B$151,$C818,'5. Lön'!CO$25:CO$151)+SUMIF('6. Drift'!$B$18:$B$101,$C818,'6. Drift'!BR$18:BR$101)+SUMIF('8. Lokal'!$B$18:$B$50,$C818,'8. Lokal'!T$18:T$50))</f>
        <v>0</v>
      </c>
      <c r="D824" s="315">
        <f>IF('2. Grunddata'!$C$13="NEJ",SUMIF('8. Lokal'!$B$18:$B$50,$C818,'8. Lokal'!U$18:U$50),SUMIF('5. Lön'!$B$25:$B$151,$C818,'5. Lön'!CP$25:CP$151)+SUMIF('6. Drift'!$B$18:$B$101,$C818,'6. Drift'!BS$18:BS$101)+SUMIF('8. Lokal'!$B$18:$B$50,$C818,'8. Lokal'!U$18:U$50))</f>
        <v>0</v>
      </c>
      <c r="E824" s="315">
        <f>IF('2. Grunddata'!$C$13="NEJ",SUMIF('8. Lokal'!$B$18:$B$50,$C818,'8. Lokal'!V$18:V$50),SUMIF('5. Lön'!$B$25:$B$151,$C818,'5. Lön'!CQ$25:CQ$151)+SUMIF('6. Drift'!$B$18:$B$101,$C818,'6. Drift'!BT$18:BT$101)+SUMIF('8. Lokal'!$B$18:$B$50,$C818,'8. Lokal'!V$18:V$50))</f>
        <v>0</v>
      </c>
      <c r="F824" s="315">
        <f>IF('2. Grunddata'!$C$13="NEJ",SUMIF('8. Lokal'!$B$18:$B$50,$C818,'8. Lokal'!W$18:W$50),SUMIF('5. Lön'!$B$25:$B$151,$C818,'5. Lön'!CR$25:CR$151)+SUMIF('6. Drift'!$B$18:$B$101,$C818,'6. Drift'!BU$18:BU$101)+SUMIF('8. Lokal'!$B$18:$B$50,$C818,'8. Lokal'!W$18:W$50))</f>
        <v>0</v>
      </c>
      <c r="G824" s="315">
        <f>IF('2. Grunddata'!$C$13="NEJ",SUMIF('8. Lokal'!$B$18:$B$50,$C818,'8. Lokal'!X$18:X$50),SUMIF('5. Lön'!$B$25:$B$151,$C818,'5. Lön'!CS$25:CS$151)+SUMIF('6. Drift'!$B$18:$B$101,$C818,'6. Drift'!BV$18:BV$101)+SUMIF('8. Lokal'!$B$18:$B$50,$C818,'8. Lokal'!X$18:X$50))</f>
        <v>0</v>
      </c>
      <c r="H824" s="315">
        <f>IF('2. Grunddata'!$C$13="NEJ",SUMIF('8. Lokal'!$B$18:$B$50,$C818,'8. Lokal'!Y$18:Y$50),SUMIF('5. Lön'!$B$25:$B$151,$C818,'5. Lön'!CT$25:CT$151)+SUMIF('6. Drift'!$B$18:$B$101,$C818,'6. Drift'!BW$18:BW$101)+SUMIF('8. Lokal'!$B$18:$B$50,$C818,'8. Lokal'!Y$18:Y$50))</f>
        <v>0</v>
      </c>
      <c r="I824" s="315">
        <f>IF('2. Grunddata'!$C$13="NEJ",SUMIF('8. Lokal'!$B$18:$B$50,$C818,'8. Lokal'!Z$18:Z$50),SUMIF('5. Lön'!$B$25:$B$151,$C818,'5. Lön'!CU$25:CU$151)+SUMIF('6. Drift'!$B$18:$B$101,$C818,'6. Drift'!BX$18:BX$101)+SUMIF('8. Lokal'!$B$18:$B$50,$C818,'8. Lokal'!Z$18:Z$50))</f>
        <v>0</v>
      </c>
      <c r="J824" s="315">
        <f>IF('2. Grunddata'!$C$13="NEJ",SUMIF('8. Lokal'!$B$18:$B$50,$C818,'8. Lokal'!AA$18:AA$50),SUMIF('5. Lön'!$B$25:$B$151,$C818,'5. Lön'!CV$25:CV$151)+SUMIF('6. Drift'!$B$18:$B$101,$C818,'6. Drift'!BY$18:BY$101)+SUMIF('8. Lokal'!$B$18:$B$50,$C818,'8. Lokal'!AA$18:AA$50))</f>
        <v>0</v>
      </c>
      <c r="K824" s="315">
        <f>IF('2. Grunddata'!$C$13="NEJ",SUMIF('8. Lokal'!$B$18:$B$50,$C818,'8. Lokal'!AB$18:AB$50),SUMIF('5. Lön'!$B$25:$B$151,$C818,'5. Lön'!CW$25:CW$151)+SUMIF('6. Drift'!$B$18:$B$101,$C818,'6. Drift'!BZ$18:BZ$101)+SUMIF('8. Lokal'!$B$18:$B$50,$C818,'8. Lokal'!AB$18:AB$50))</f>
        <v>0</v>
      </c>
      <c r="L824" s="315">
        <f>IF('2. Grunddata'!$C$13="NEJ",SUMIF('8. Lokal'!$B$18:$B$50,$C818,'8. Lokal'!AC$18:AC$50),SUMIF('5. Lön'!$B$25:$B$151,$C818,'5. Lön'!CX$25:CX$151)+SUMIF('6. Drift'!$B$18:$B$101,$C818,'6. Drift'!CA$18:CA$101)+SUMIF('8. Lokal'!$B$18:$B$50,$C818,'8. Lokal'!AC$18:AC$50))</f>
        <v>0</v>
      </c>
      <c r="M824" s="316">
        <f t="shared" si="165"/>
        <v>0</v>
      </c>
    </row>
    <row r="825" spans="2:15" s="3" customFormat="1" ht="12.75" x14ac:dyDescent="0.2">
      <c r="B825" s="321" t="str">
        <f>IF('2. Grunddata'!C$13="NEJ","Indirekt och lokalpåslag accepterade som OH av finansiär","Indirekta")</f>
        <v>Indirekt och lokalpåslag accepterade som OH av finansiär</v>
      </c>
      <c r="C825" s="293">
        <f>IF('2. Grunddata'!$C$13="NEJ",SUMIF('5. Lön'!$B$25:$B$151,$C818,'5. Lön'!DY$25:DY$151)+SUMIF('6. Drift'!$B$18:$B$101,$C818,'6. Drift'!CP$18:CP$101)+SUMIF('7. Utrustning'!$B$17:$B$49,$C818,'7. Utrustning'!AU$17:AU$49)+SUMIF('8. Lokal'!$B$18:$B$50,$C818,'8. Lokal'!AR$18:AR$50),SUMIF('5. Lön'!$B$25:$B$151,$C818,'5. Lön'!BQ$25:BQ$151)+SUMIF('6. Drift'!$B$18:$B$101,$C818,'6. Drift'!AT$18:AT$101))</f>
        <v>0</v>
      </c>
      <c r="D825" s="293">
        <f>IF('2. Grunddata'!$C$13="NEJ",SUMIF('5. Lön'!$B$25:$B$151,$C818,'5. Lön'!DZ$25:DZ$151)+SUMIF('6. Drift'!$B$18:$B$101,$C818,'6. Drift'!CQ$18:CQ$101)+SUMIF('7. Utrustning'!$B$17:$B$49,$C818,'7. Utrustning'!AV$17:AV$49)+SUMIF('8. Lokal'!$B$18:$B$50,$C818,'8. Lokal'!AS$18:AS$50),SUMIF('5. Lön'!$B$25:$B$151,$C818,'5. Lön'!BR$25:BR$151)+SUMIF('6. Drift'!$B$18:$B$101,$C818,'6. Drift'!AU$18:AU$101))</f>
        <v>0</v>
      </c>
      <c r="E825" s="293">
        <f>IF('2. Grunddata'!$C$13="NEJ",SUMIF('5. Lön'!$B$25:$B$151,$C818,'5. Lön'!EA$25:EA$151)+SUMIF('6. Drift'!$B$18:$B$101,$C818,'6. Drift'!CR$18:CR$101)+SUMIF('7. Utrustning'!$B$17:$B$49,$C818,'7. Utrustning'!AW$17:AW$49)+SUMIF('8. Lokal'!$B$18:$B$50,$C818,'8. Lokal'!AT$18:AT$50),SUMIF('5. Lön'!$B$25:$B$151,$C818,'5. Lön'!BS$25:BS$151)+SUMIF('6. Drift'!$B$18:$B$101,$C818,'6. Drift'!AV$18:AV$101))</f>
        <v>0</v>
      </c>
      <c r="F825" s="293">
        <f>IF('2. Grunddata'!$C$13="NEJ",SUMIF('5. Lön'!$B$25:$B$151,$C818,'5. Lön'!EB$25:EB$151)+SUMIF('6. Drift'!$B$18:$B$101,$C818,'6. Drift'!CS$18:CS$101)+SUMIF('7. Utrustning'!$B$17:$B$49,$C818,'7. Utrustning'!AX$17:AX$49)+SUMIF('8. Lokal'!$B$18:$B$50,$C818,'8. Lokal'!AU$18:AU$50),SUMIF('5. Lön'!$B$25:$B$151,$C818,'5. Lön'!BT$25:BT$151)+SUMIF('6. Drift'!$B$18:$B$101,$C818,'6. Drift'!AW$18:AW$101))</f>
        <v>0</v>
      </c>
      <c r="G825" s="293">
        <f>IF('2. Grunddata'!$C$13="NEJ",SUMIF('5. Lön'!$B$25:$B$151,$C818,'5. Lön'!EC$25:EC$151)+SUMIF('6. Drift'!$B$18:$B$101,$C818,'6. Drift'!CT$18:CT$101)+SUMIF('7. Utrustning'!$B$17:$B$49,$C818,'7. Utrustning'!AY$17:AY$49)+SUMIF('8. Lokal'!$B$18:$B$50,$C818,'8. Lokal'!AV$18:AV$50),SUMIF('5. Lön'!$B$25:$B$151,$C818,'5. Lön'!BU$25:BU$151)+SUMIF('6. Drift'!$B$18:$B$101,$C818,'6. Drift'!AX$18:AX$101))</f>
        <v>0</v>
      </c>
      <c r="H825" s="293">
        <f>IF('2. Grunddata'!$C$13="NEJ",SUMIF('5. Lön'!$B$25:$B$151,$C818,'5. Lön'!ED$25:ED$151)+SUMIF('6. Drift'!$B$18:$B$101,$C818,'6. Drift'!CU$18:CU$101)+SUMIF('7. Utrustning'!$B$17:$B$49,$C818,'7. Utrustning'!AZ$17:AZ$49)+SUMIF('8. Lokal'!$B$18:$B$50,$C818,'8. Lokal'!AW$18:AW$50),SUMIF('5. Lön'!$B$25:$B$151,$C818,'5. Lön'!BV$25:BV$151)+SUMIF('6. Drift'!$B$18:$B$101,$C818,'6. Drift'!AY$18:AY$101))</f>
        <v>0</v>
      </c>
      <c r="I825" s="293">
        <f>IF('2. Grunddata'!$C$13="NEJ",SUMIF('5. Lön'!$B$25:$B$151,$C818,'5. Lön'!EE$25:EE$151)+SUMIF('6. Drift'!$B$18:$B$101,$C818,'6. Drift'!CV$18:CV$101)+SUMIF('7. Utrustning'!$B$17:$B$49,$C818,'7. Utrustning'!BA$17:BA$49)+SUMIF('8. Lokal'!$B$18:$B$50,$C818,'8. Lokal'!AX$18:AX$50),SUMIF('5. Lön'!$B$25:$B$151,$C818,'5. Lön'!BW$25:BW$151)+SUMIF('6. Drift'!$B$18:$B$101,$C818,'6. Drift'!AZ$18:AZ$101))</f>
        <v>0</v>
      </c>
      <c r="J825" s="293">
        <f>IF('2. Grunddata'!$C$13="NEJ",SUMIF('5. Lön'!$B$25:$B$151,$C818,'5. Lön'!EF$25:EF$151)+SUMIF('6. Drift'!$B$18:$B$101,$C818,'6. Drift'!CW$18:CW$101)+SUMIF('7. Utrustning'!$B$17:$B$49,$C818,'7. Utrustning'!BB$17:BB$49)+SUMIF('8. Lokal'!$B$18:$B$50,$C818,'8. Lokal'!AY$18:AY$50),SUMIF('5. Lön'!$B$25:$B$151,$C818,'5. Lön'!BX$25:BX$151)+SUMIF('6. Drift'!$B$18:$B$101,$C818,'6. Drift'!BA$18:BA$101))</f>
        <v>0</v>
      </c>
      <c r="K825" s="293">
        <f>IF('2. Grunddata'!$C$13="NEJ",SUMIF('5. Lön'!$B$25:$B$151,$C818,'5. Lön'!EG$25:EG$151)+SUMIF('6. Drift'!$B$18:$B$101,$C818,'6. Drift'!CX$18:CX$101)+SUMIF('7. Utrustning'!$B$17:$B$49,$C818,'7. Utrustning'!BC$17:BC$49)+SUMIF('8. Lokal'!$B$18:$B$50,$C818,'8. Lokal'!AZ$18:AZ$50),SUMIF('5. Lön'!$B$25:$B$151,$C818,'5. Lön'!BY$25:BY$151)+SUMIF('6. Drift'!$B$18:$B$101,$C818,'6. Drift'!BB$18:BB$101))</f>
        <v>0</v>
      </c>
      <c r="L825" s="293">
        <f>IF('2. Grunddata'!$C$13="NEJ",SUMIF('5. Lön'!$B$25:$B$151,$C818,'5. Lön'!EH$25:EH$151)+SUMIF('6. Drift'!$B$18:$B$101,$C818,'6. Drift'!CY$18:CY$101)+SUMIF('7. Utrustning'!$B$17:$B$49,$C818,'7. Utrustning'!BD$17:BD$49)+SUMIF('8. Lokal'!$B$18:$B$50,$C818,'8. Lokal'!BA$18:BA$50),SUMIF('5. Lön'!$B$25:$B$151,$C818,'5. Lön'!BZ$25:BZ$151)+SUMIF('6. Drift'!$B$18:$B$101,$C818,'6. Drift'!BC$18:BC$101))</f>
        <v>0</v>
      </c>
      <c r="M825" s="322">
        <f t="shared" si="165"/>
        <v>0</v>
      </c>
    </row>
    <row r="826" spans="2:15" s="3" customFormat="1" ht="12.75" x14ac:dyDescent="0.2">
      <c r="B826" s="323" t="str">
        <f>IF('2. Grunddata'!C$6="KONTRAKT","Total kostnad i kontrakt med finansiär ","Total kostnad i ansökan till finansiär ")</f>
        <v xml:space="preserve">Total kostnad i ansökan till finansiär </v>
      </c>
      <c r="C826" s="237">
        <f>SUM(C821:C825)</f>
        <v>0</v>
      </c>
      <c r="D826" s="237">
        <f t="shared" ref="D826:L826" si="166">SUM(D821:D825)</f>
        <v>0</v>
      </c>
      <c r="E826" s="237">
        <f t="shared" si="166"/>
        <v>0</v>
      </c>
      <c r="F826" s="237">
        <f t="shared" si="166"/>
        <v>0</v>
      </c>
      <c r="G826" s="237">
        <f t="shared" si="166"/>
        <v>0</v>
      </c>
      <c r="H826" s="237">
        <f t="shared" si="166"/>
        <v>0</v>
      </c>
      <c r="I826" s="237">
        <f t="shared" si="166"/>
        <v>0</v>
      </c>
      <c r="J826" s="237">
        <f t="shared" si="166"/>
        <v>0</v>
      </c>
      <c r="K826" s="237">
        <f t="shared" si="166"/>
        <v>0</v>
      </c>
      <c r="L826" s="237">
        <f t="shared" si="166"/>
        <v>0</v>
      </c>
      <c r="M826" s="324">
        <f t="shared" si="165"/>
        <v>0</v>
      </c>
    </row>
    <row r="827" spans="2:15" s="3" customFormat="1" ht="6" customHeight="1" x14ac:dyDescent="0.2">
      <c r="B827" s="325"/>
      <c r="C827" s="326"/>
      <c r="D827" s="326"/>
      <c r="E827" s="326"/>
      <c r="F827" s="326"/>
      <c r="G827" s="326"/>
      <c r="H827" s="326"/>
      <c r="I827" s="326"/>
      <c r="J827" s="326"/>
      <c r="K827" s="326"/>
      <c r="L827" s="326"/>
      <c r="M827" s="327"/>
    </row>
    <row r="828" spans="2:15" s="3" customFormat="1" ht="12.75" x14ac:dyDescent="0.2">
      <c r="B828" s="328" t="str">
        <f>IF('2. Grunddata'!C$6="KONTRAKT","Kostnader att medfinansiera","Kostnader förväntade att medfinansiera")</f>
        <v>Kostnader förväntade att medfinansiera</v>
      </c>
      <c r="C828" s="168"/>
      <c r="D828" s="168"/>
      <c r="E828" s="168"/>
      <c r="F828" s="168"/>
      <c r="G828" s="168"/>
      <c r="H828" s="168"/>
      <c r="I828" s="168"/>
      <c r="J828" s="168"/>
      <c r="K828" s="168"/>
      <c r="L828" s="168"/>
      <c r="M828" s="329"/>
    </row>
    <row r="829" spans="2:15" s="3" customFormat="1" ht="12.75" x14ac:dyDescent="0.2">
      <c r="B829" s="371" t="str">
        <f>IF('2. Grunddata'!C$13="NEJ","Indirekt och lokalpåslag inte accepterade som OH av finansiär","")</f>
        <v>Indirekt och lokalpåslag inte accepterade som OH av finansiär</v>
      </c>
      <c r="C829" s="330">
        <f>IF('2. Grunddata'!$C$13="NEJ",(SUMIF('5. Lön'!$B$25:$B$151,$C818,'5. Lön'!BQ$25:BQ$151)+SUMIF('5. Lön'!$B$25:$B$151,$C818,'5. Lön'!CO$25:CO$151)+SUMIF('6. Drift'!$B$18:$B$101,$C818,'6. Drift'!AT$18:AT$101)+SUMIF('6. Drift'!$B$18:$B$101,$C818,'6. Drift'!BR$18:BR$101))-(SUMIF('5. Lön'!$B$25:$B$151,$C818,'5. Lön'!DY$25:DY$151)+SUMIF('6. Drift'!$B$18:$B$101,$C818,'6. Drift'!CP$18:CP$101)+SUMIF('7. Utrustning'!$B$17:$B$49,$C818,'7. Utrustning'!AU$17:AU$49)+SUMIF('8. Lokal'!$B$18:$B$50,$C818,'8. Lokal'!AR$18:AR$50)),0)</f>
        <v>0</v>
      </c>
      <c r="D829" s="330">
        <f>IF('2. Grunddata'!$C$13="NEJ",(SUMIF('5. Lön'!$B$25:$B$151,$C818,'5. Lön'!BR$25:BR$151)+SUMIF('5. Lön'!$B$25:$B$151,$C818,'5. Lön'!CP$25:CP$151)+SUMIF('6. Drift'!$B$18:$B$101,$C818,'6. Drift'!AU$18:AU$101)+SUMIF('6. Drift'!$B$18:$B$101,$C818,'6. Drift'!BS$18:BS$101))-(SUMIF('5. Lön'!$B$25:$B$151,$C818,'5. Lön'!DZ$25:DZ$151)+SUMIF('6. Drift'!$B$18:$B$101,$C818,'6. Drift'!CQ$18:CQ$101)+SUMIF('7. Utrustning'!$B$17:$B$49,$C818,'7. Utrustning'!AV$17:AV$49)+SUMIF('8. Lokal'!$B$18:$B$50,$C818,'8. Lokal'!AS$18:AS$50)),0)</f>
        <v>0</v>
      </c>
      <c r="E829" s="330">
        <f>IF('2. Grunddata'!$C$13="NEJ",(SUMIF('5. Lön'!$B$25:$B$151,$C818,'5. Lön'!BS$25:BS$151)+SUMIF('5. Lön'!$B$25:$B$151,$C818,'5. Lön'!CQ$25:CQ$151)+SUMIF('6. Drift'!$B$18:$B$101,$C818,'6. Drift'!AV$18:AV$101)+SUMIF('6. Drift'!$B$18:$B$101,$C818,'6. Drift'!BT$18:BT$101))-(SUMIF('5. Lön'!$B$25:$B$151,$C818,'5. Lön'!EA$25:EA$151)+SUMIF('6. Drift'!$B$18:$B$101,$C818,'6. Drift'!CR$18:CR$101)+SUMIF('7. Utrustning'!$B$17:$B$49,$C818,'7. Utrustning'!AW$17:AW$49)+SUMIF('8. Lokal'!$B$18:$B$50,$C818,'8. Lokal'!AT$18:AT$50)),0)</f>
        <v>0</v>
      </c>
      <c r="F829" s="330">
        <f>IF('2. Grunddata'!$C$13="NEJ",(SUMIF('5. Lön'!$B$25:$B$151,$C818,'5. Lön'!BT$25:BT$151)+SUMIF('5. Lön'!$B$25:$B$151,$C818,'5. Lön'!CR$25:CR$151)+SUMIF('6. Drift'!$B$18:$B$101,$C818,'6. Drift'!AW$18:AW$101)+SUMIF('6. Drift'!$B$18:$B$101,$C818,'6. Drift'!BU$18:BU$101))-(SUMIF('5. Lön'!$B$25:$B$151,$C818,'5. Lön'!EB$25:EB$151)+SUMIF('6. Drift'!$B$18:$B$101,$C818,'6. Drift'!CS$18:CS$101)+SUMIF('7. Utrustning'!$B$17:$B$49,$C818,'7. Utrustning'!AX$17:AX$49)+SUMIF('8. Lokal'!$B$18:$B$50,$C818,'8. Lokal'!AU$18:AU$50)),0)</f>
        <v>0</v>
      </c>
      <c r="G829" s="330">
        <f>IF('2. Grunddata'!$C$13="NEJ",(SUMIF('5. Lön'!$B$25:$B$151,$C818,'5. Lön'!BU$25:BU$151)+SUMIF('5. Lön'!$B$25:$B$151,$C818,'5. Lön'!CS$25:CS$151)+SUMIF('6. Drift'!$B$18:$B$101,$C818,'6. Drift'!AX$18:AX$101)+SUMIF('6. Drift'!$B$18:$B$101,$C818,'6. Drift'!BV$18:BV$101))-(SUMIF('5. Lön'!$B$25:$B$151,$C818,'5. Lön'!EC$25:EC$151)+SUMIF('6. Drift'!$B$18:$B$101,$C818,'6. Drift'!CT$18:CT$101)+SUMIF('7. Utrustning'!$B$17:$B$49,$C818,'7. Utrustning'!AY$17:AY$49)+SUMIF('8. Lokal'!$B$18:$B$50,$C818,'8. Lokal'!AV$18:AV$50)),0)</f>
        <v>0</v>
      </c>
      <c r="H829" s="330">
        <f>IF('2. Grunddata'!$C$13="NEJ",(SUMIF('5. Lön'!$B$25:$B$151,$C818,'5. Lön'!BV$25:BV$151)+SUMIF('5. Lön'!$B$25:$B$151,$C818,'5. Lön'!CT$25:CT$151)+SUMIF('6. Drift'!$B$18:$B$101,$C818,'6. Drift'!AY$18:AY$101)+SUMIF('6. Drift'!$B$18:$B$101,$C818,'6. Drift'!BW$18:BW$101))-(SUMIF('5. Lön'!$B$25:$B$151,$C818,'5. Lön'!ED$25:ED$151)+SUMIF('6. Drift'!$B$18:$B$101,$C818,'6. Drift'!CU$18:CU$101)+SUMIF('7. Utrustning'!$B$17:$B$49,$C818,'7. Utrustning'!AZ$17:AZ$49)+SUMIF('8. Lokal'!$B$18:$B$50,$C818,'8. Lokal'!AW$18:AW$50)),0)</f>
        <v>0</v>
      </c>
      <c r="I829" s="330">
        <f>IF('2. Grunddata'!$C$13="NEJ",(SUMIF('5. Lön'!$B$25:$B$151,$C818,'5. Lön'!BW$25:BW$151)+SUMIF('5. Lön'!$B$25:$B$151,$C818,'5. Lön'!CU$25:CU$151)+SUMIF('6. Drift'!$B$18:$B$101,$C818,'6. Drift'!AZ$18:AZ$101)+SUMIF('6. Drift'!$B$18:$B$101,$C818,'6. Drift'!BX$18:BX$101))-(SUMIF('5. Lön'!$B$25:$B$151,$C818,'5. Lön'!EE$25:EE$151)+SUMIF('6. Drift'!$B$18:$B$101,$C818,'6. Drift'!CV$18:CV$101)+SUMIF('7. Utrustning'!$B$17:$B$49,$C818,'7. Utrustning'!BA$17:BA$49)+SUMIF('8. Lokal'!$B$18:$B$50,$C818,'8. Lokal'!AX$18:AX$50)),0)</f>
        <v>0</v>
      </c>
      <c r="J829" s="330">
        <f>IF('2. Grunddata'!$C$13="NEJ",(SUMIF('5. Lön'!$B$25:$B$151,$C818,'5. Lön'!BX$25:BX$151)+SUMIF('5. Lön'!$B$25:$B$151,$C818,'5. Lön'!CV$25:CV$151)+SUMIF('6. Drift'!$B$18:$B$101,$C818,'6. Drift'!BA$18:BA$101)+SUMIF('6. Drift'!$B$18:$B$101,$C818,'6. Drift'!BY$18:BY$101))-(SUMIF('5. Lön'!$B$25:$B$151,$C818,'5. Lön'!EF$25:EF$151)+SUMIF('6. Drift'!$B$18:$B$101,$C818,'6. Drift'!CW$18:CW$101)+SUMIF('7. Utrustning'!$B$17:$B$49,$C818,'7. Utrustning'!BB$17:BB$49)+SUMIF('8. Lokal'!$B$18:$B$50,$C818,'8. Lokal'!AY$18:AY$50)),0)</f>
        <v>0</v>
      </c>
      <c r="K829" s="330">
        <f>IF('2. Grunddata'!$C$13="NEJ",(SUMIF('5. Lön'!$B$25:$B$151,$C818,'5. Lön'!BY$25:BY$151)+SUMIF('5. Lön'!$B$25:$B$151,$C818,'5. Lön'!CW$25:CW$151)+SUMIF('6. Drift'!$B$18:$B$101,$C818,'6. Drift'!BB$18:BB$101)+SUMIF('6. Drift'!$B$18:$B$101,$C818,'6. Drift'!BZ$18:BZ$101))-(SUMIF('5. Lön'!$B$25:$B$151,$C818,'5. Lön'!EG$25:EG$151)+SUMIF('6. Drift'!$B$18:$B$101,$C818,'6. Drift'!CX$18:CX$101)+SUMIF('7. Utrustning'!$B$17:$B$49,$C818,'7. Utrustning'!BC$17:BC$49)+SUMIF('8. Lokal'!$B$18:$B$50,$C818,'8. Lokal'!AZ$18:AZ$50)),0)</f>
        <v>0</v>
      </c>
      <c r="L829" s="330">
        <f>IF('2. Grunddata'!$C$13="NEJ",(SUMIF('5. Lön'!$B$25:$B$151,$C818,'5. Lön'!BZ$25:BZ$151)+SUMIF('5. Lön'!$B$25:$B$151,$C818,'5. Lön'!CX$25:CX$151)+SUMIF('6. Drift'!$B$18:$B$101,$C818,'6. Drift'!BC$18:BC$101)+SUMIF('6. Drift'!$B$18:$B$101,$C818,'6. Drift'!CA$18:CA$101))-(SUMIF('5. Lön'!$B$25:$B$151,$C818,'5. Lön'!EH$25:EH$151)+SUMIF('6. Drift'!$B$18:$B$101,$C818,'6. Drift'!CY$18:CY$101)+SUMIF('7. Utrustning'!$B$17:$B$49,$C818,'7. Utrustning'!BD$17:BD$49)+SUMIF('8. Lokal'!$B$18:$B$50,$C818,'8. Lokal'!BA$18:BA$50)),0)</f>
        <v>0</v>
      </c>
      <c r="M829" s="314">
        <f t="shared" ref="M829:M835" si="167">SUM(C829:L829)</f>
        <v>0</v>
      </c>
    </row>
    <row r="830" spans="2:15" s="3" customFormat="1" ht="12.75" customHeight="1" x14ac:dyDescent="0.2">
      <c r="B830" s="331" t="str">
        <f>IF('2. Grunddata'!C$16&gt;0,"LKP som inte accepteras av finansiär","")</f>
        <v/>
      </c>
      <c r="C830" s="332">
        <f>IF('2. Grunddata'!$C$16&gt;0,SUMIF('5. Lön'!$B$25:$B$151,$C818,'5. Lön'!AS$25:AS$151)-SUMIF('5. Lön'!$B$25:$B$151,$C818,'5. Lön'!DM$25:DM$151),0)</f>
        <v>0</v>
      </c>
      <c r="D830" s="332">
        <f>IF('2. Grunddata'!$C$16&gt;0,SUMIF('5. Lön'!$B$25:$B$151,$C818,'5. Lön'!AT$25:AT$151)-SUMIF('5. Lön'!$B$25:$B$151,$C818,'5. Lön'!DN$25:DN$151),0)</f>
        <v>0</v>
      </c>
      <c r="E830" s="332">
        <f>IF('2. Grunddata'!$C$16&gt;0,SUMIF('5. Lön'!$B$25:$B$151,$C818,'5. Lön'!AU$25:AU$151)-SUMIF('5. Lön'!$B$25:$B$151,$C818,'5. Lön'!DO$25:DO$151),0)</f>
        <v>0</v>
      </c>
      <c r="F830" s="332">
        <f>IF('2. Grunddata'!$C$16&gt;0,SUMIF('5. Lön'!$B$25:$B$151,$C818,'5. Lön'!AV$25:AV$151)-SUMIF('5. Lön'!$B$25:$B$151,$C818,'5. Lön'!DP$25:DP$151),0)</f>
        <v>0</v>
      </c>
      <c r="G830" s="332">
        <f>IF('2. Grunddata'!$C$16&gt;0,SUMIF('5. Lön'!$B$25:$B$151,$C818,'5. Lön'!AW$25:AW$151)-SUMIF('5. Lön'!$B$25:$B$151,$C818,'5. Lön'!DQ$25:DQ$151),0)</f>
        <v>0</v>
      </c>
      <c r="H830" s="332">
        <f>IF('2. Grunddata'!$C$16&gt;0,SUMIF('5. Lön'!$B$25:$B$151,$C818,'5. Lön'!AX$25:AX$151)-SUMIF('5. Lön'!$B$25:$B$151,$C818,'5. Lön'!DR$25:DR$151),0)</f>
        <v>0</v>
      </c>
      <c r="I830" s="332">
        <f>IF('2. Grunddata'!$C$16&gt;0,SUMIF('5. Lön'!$B$25:$B$151,$C818,'5. Lön'!AY$25:AY$151)-SUMIF('5. Lön'!$B$25:$B$151,$C818,'5. Lön'!DS$25:DS$151),0)</f>
        <v>0</v>
      </c>
      <c r="J830" s="332">
        <f>IF('2. Grunddata'!$C$16&gt;0,SUMIF('5. Lön'!$B$25:$B$151,$C818,'5. Lön'!AZ$25:AZ$151)-SUMIF('5. Lön'!$B$25:$B$151,$C818,'5. Lön'!DT$25:DT$151),0)</f>
        <v>0</v>
      </c>
      <c r="K830" s="332">
        <f>IF('2. Grunddata'!$C$16&gt;0,SUMIF('5. Lön'!$B$25:$B$151,$C818,'5. Lön'!BA$25:BA$151)-SUMIF('5. Lön'!$B$25:$B$151,$C818,'5. Lön'!DU$25:DU$151),0)</f>
        <v>0</v>
      </c>
      <c r="L830" s="332">
        <f>IF('2. Grunddata'!$C$16&gt;0,SUMIF('5. Lön'!$B$25:$B$151,$C818,'5. Lön'!BB$25:BB$151)-SUMIF('5. Lön'!$B$25:$B$151,$C818,'5. Lön'!DV$25:DV$151),0)</f>
        <v>0</v>
      </c>
      <c r="M830" s="316">
        <f t="shared" si="167"/>
        <v>0</v>
      </c>
    </row>
    <row r="831" spans="2:15" s="3" customFormat="1" ht="12.75" customHeight="1" x14ac:dyDescent="0.2">
      <c r="B831" s="317" t="str">
        <f>IF('5. Lön'!BO$152&gt;0,"Lön inklusive LKP","")</f>
        <v>Lön inklusive LKP</v>
      </c>
      <c r="C831" s="333">
        <f>SUMIF('5. Lön'!$B$25:$B$151,$C818,'5. Lön'!BE$25:BE$151)</f>
        <v>0</v>
      </c>
      <c r="D831" s="333">
        <f>SUMIF('5. Lön'!$B$25:$B$151,$C818,'5. Lön'!BF$25:BF$151)</f>
        <v>0</v>
      </c>
      <c r="E831" s="333">
        <f>SUMIF('5. Lön'!$B$25:$B$151,$C818,'5. Lön'!BG$25:BG$151)</f>
        <v>0</v>
      </c>
      <c r="F831" s="333">
        <f>SUMIF('5. Lön'!$B$25:$B$151,$C818,'5. Lön'!BH$25:BH$151)</f>
        <v>0</v>
      </c>
      <c r="G831" s="333">
        <f>SUMIF('5. Lön'!$B$25:$B$151,$C818,'5. Lön'!BI$25:BI$151)</f>
        <v>0</v>
      </c>
      <c r="H831" s="333">
        <f>SUMIF('5. Lön'!$B$25:$B$151,$C818,'5. Lön'!BJ$25:BJ$151)</f>
        <v>0</v>
      </c>
      <c r="I831" s="333">
        <f>SUMIF('5. Lön'!$B$25:$B$151,$C818,'5. Lön'!BK$25:BK$151)</f>
        <v>0</v>
      </c>
      <c r="J831" s="333">
        <f>SUMIF('5. Lön'!$B$25:$B$151,$C818,'5. Lön'!BL$25:BL$151)</f>
        <v>0</v>
      </c>
      <c r="K831" s="333">
        <f>SUMIF('5. Lön'!$B$25:$B$151,$C818,'5. Lön'!BM$25:BM$151)</f>
        <v>0</v>
      </c>
      <c r="L831" s="333">
        <f>SUMIF('5. Lön'!$B$25:$B$151,$C818,'5. Lön'!BN$25:BN$151)</f>
        <v>0</v>
      </c>
      <c r="M831" s="319">
        <f t="shared" si="167"/>
        <v>0</v>
      </c>
    </row>
    <row r="832" spans="2:15" s="3" customFormat="1" ht="12.75" x14ac:dyDescent="0.2">
      <c r="B832" s="158" t="str">
        <f>IF('6. Drift'!AR$102&gt;0,"Drift","")</f>
        <v/>
      </c>
      <c r="C832" s="334">
        <f>SUMIF('6. Drift'!$B$18:$B$101,$C818,'6. Drift'!AH$18:AH$101)</f>
        <v>0</v>
      </c>
      <c r="D832" s="334">
        <f>SUMIF('6. Drift'!$B$18:$B$101,$C818,'6. Drift'!AI$18:AI$101)</f>
        <v>0</v>
      </c>
      <c r="E832" s="334">
        <f>SUMIF('6. Drift'!$B$18:$B$101,$C818,'6. Drift'!AJ$18:AJ$101)</f>
        <v>0</v>
      </c>
      <c r="F832" s="334">
        <f>SUMIF('6. Drift'!$B$18:$B$101,$C818,'6. Drift'!AK$18:AK$101)</f>
        <v>0</v>
      </c>
      <c r="G832" s="334">
        <f>SUMIF('6. Drift'!$B$18:$B$101,$C818,'6. Drift'!AL$18:AL$101)</f>
        <v>0</v>
      </c>
      <c r="H832" s="334">
        <f>SUMIF('6. Drift'!$B$18:$B$101,$C818,'6. Drift'!AM$18:AM$101)</f>
        <v>0</v>
      </c>
      <c r="I832" s="334">
        <f>SUMIF('6. Drift'!$B$18:$B$101,$C818,'6. Drift'!AN$18:AN$101)</f>
        <v>0</v>
      </c>
      <c r="J832" s="334">
        <f>SUMIF('6. Drift'!$B$18:$B$101,$C818,'6. Drift'!AO$18:AO$101)</f>
        <v>0</v>
      </c>
      <c r="K832" s="334">
        <f>SUMIF('6. Drift'!$B$18:$B$101,$C818,'6. Drift'!AP$18:AP$101)</f>
        <v>0</v>
      </c>
      <c r="L832" s="334">
        <f>SUMIF('6. Drift'!$B$18:$B$101,$C818,'6. Drift'!AQ$18:AQ$101)</f>
        <v>0</v>
      </c>
      <c r="M832" s="316">
        <f t="shared" si="167"/>
        <v>0</v>
      </c>
    </row>
    <row r="833" spans="2:15" s="3" customFormat="1" ht="12.75" x14ac:dyDescent="0.2">
      <c r="B833" s="317" t="str">
        <f>IF('7. Utrustning'!AS$50&gt;0,"Utrustning","")</f>
        <v/>
      </c>
      <c r="C833" s="333">
        <f>SUMIF('7. Utrustning'!$B$17:$B$49,$C818,'7. Utrustning'!AI$17:AI$49)</f>
        <v>0</v>
      </c>
      <c r="D833" s="333">
        <f>SUMIF('7. Utrustning'!$B$17:$B$49,$C818,'7. Utrustning'!AJ$17:AJ$49)</f>
        <v>0</v>
      </c>
      <c r="E833" s="333">
        <f>SUMIF('7. Utrustning'!$B$17:$B$49,$C818,'7. Utrustning'!AK$17:AK$49)</f>
        <v>0</v>
      </c>
      <c r="F833" s="333">
        <f>SUMIF('7. Utrustning'!$B$17:$B$49,$C818,'7. Utrustning'!AL$17:AL$49)</f>
        <v>0</v>
      </c>
      <c r="G833" s="333">
        <f>SUMIF('7. Utrustning'!$B$17:$B$49,$C818,'7. Utrustning'!AM$17:AM$49)</f>
        <v>0</v>
      </c>
      <c r="H833" s="333">
        <f>SUMIF('7. Utrustning'!$B$17:$B$49,$C818,'7. Utrustning'!AN$17:AN$49)</f>
        <v>0</v>
      </c>
      <c r="I833" s="333">
        <f>SUMIF('7. Utrustning'!$B$17:$B$49,$C818,'7. Utrustning'!AO$17:AO$49)</f>
        <v>0</v>
      </c>
      <c r="J833" s="333">
        <f>SUMIF('7. Utrustning'!$B$17:$B$49,$C818,'7. Utrustning'!AP$17:AP$49)</f>
        <v>0</v>
      </c>
      <c r="K833" s="333">
        <f>SUMIF('7. Utrustning'!$B$17:$B$49,$C818,'7. Utrustning'!AQ$17:AQ$49)</f>
        <v>0</v>
      </c>
      <c r="L833" s="333">
        <f>SUMIF('7. Utrustning'!$B$17:$B$49,$C818,'7. Utrustning'!AR$17:AR$49)</f>
        <v>0</v>
      </c>
      <c r="M833" s="319">
        <f t="shared" si="167"/>
        <v>0</v>
      </c>
    </row>
    <row r="834" spans="2:15" s="3" customFormat="1" ht="12.75" x14ac:dyDescent="0.2">
      <c r="B834" s="320" t="str">
        <f>IF('8. Lokal'!AP$51&gt;0,"Lokal","")</f>
        <v>Lokal</v>
      </c>
      <c r="C834" s="334">
        <f>SUMIF('5. Lön'!$B$25:$B$151,$C818,'5. Lön'!DA$25:DA$151)+SUMIF('6. Drift'!$B$18:$B$101,$C818,'6. Drift'!CD$18:CD$101)+SUMIF('8. Lokal'!$B$18:$B$50,$C818,'8. Lokal'!AF$18:AF$50)</f>
        <v>0</v>
      </c>
      <c r="D834" s="334">
        <f>SUMIF('5. Lön'!$B$25:$B$151,$C818,'5. Lön'!DB$25:DB$151)+SUMIF('6. Drift'!$B$18:$B$101,$C818,'6. Drift'!CE$18:CE$101)+SUMIF('8. Lokal'!$B$18:$B$50,$C818,'8. Lokal'!AG$18:AG$50)</f>
        <v>0</v>
      </c>
      <c r="E834" s="334">
        <f>SUMIF('5. Lön'!$B$25:$B$151,$C818,'5. Lön'!DC$25:DC$151)+SUMIF('6. Drift'!$B$18:$B$101,$C818,'6. Drift'!CF$18:CF$101)+SUMIF('8. Lokal'!$B$18:$B$50,$C818,'8. Lokal'!AH$18:AH$50)</f>
        <v>0</v>
      </c>
      <c r="F834" s="334">
        <f>SUMIF('5. Lön'!$B$25:$B$151,$C818,'5. Lön'!DD$25:DD$151)+SUMIF('6. Drift'!$B$18:$B$101,$C818,'6. Drift'!CG$18:CG$101)+SUMIF('8. Lokal'!$B$18:$B$50,$C818,'8. Lokal'!AI$18:AI$50)</f>
        <v>0</v>
      </c>
      <c r="G834" s="334">
        <f>SUMIF('5. Lön'!$B$25:$B$151,$C818,'5. Lön'!DE$25:DE$151)+SUMIF('6. Drift'!$B$18:$B$101,$C818,'6. Drift'!CH$18:CH$101)+SUMIF('8. Lokal'!$B$18:$B$50,$C818,'8. Lokal'!AJ$18:AJ$50)</f>
        <v>0</v>
      </c>
      <c r="H834" s="334">
        <f>SUMIF('5. Lön'!$B$25:$B$151,$C818,'5. Lön'!DF$25:DF$151)+SUMIF('6. Drift'!$B$18:$B$101,$C818,'6. Drift'!CI$18:CI$101)+SUMIF('8. Lokal'!$B$18:$B$50,$C818,'8. Lokal'!AK$18:AK$50)</f>
        <v>0</v>
      </c>
      <c r="I834" s="334">
        <f>SUMIF('5. Lön'!$B$25:$B$151,$C818,'5. Lön'!DG$25:DG$151)+SUMIF('6. Drift'!$B$18:$B$101,$C818,'6. Drift'!CJ$18:CJ$101)+SUMIF('8. Lokal'!$B$18:$B$50,$C818,'8. Lokal'!AL$18:AL$50)</f>
        <v>0</v>
      </c>
      <c r="J834" s="334">
        <f>SUMIF('5. Lön'!$B$25:$B$151,$C818,'5. Lön'!DH$25:DH$151)+SUMIF('6. Drift'!$B$18:$B$101,$C818,'6. Drift'!CK$18:CK$101)+SUMIF('8. Lokal'!$B$18:$B$50,$C818,'8. Lokal'!AM$18:AM$50)</f>
        <v>0</v>
      </c>
      <c r="K834" s="334">
        <f>SUMIF('5. Lön'!$B$25:$B$151,$C818,'5. Lön'!DI$25:DI$151)+SUMIF('6. Drift'!$B$18:$B$101,$C818,'6. Drift'!CL$18:CL$101)+SUMIF('8. Lokal'!$B$18:$B$50,$C818,'8. Lokal'!AN$18:AN$50)</f>
        <v>0</v>
      </c>
      <c r="L834" s="334">
        <f>SUMIF('5. Lön'!$B$25:$B$151,$C818,'5. Lön'!DJ$25:DJ$151)+SUMIF('6. Drift'!$B$18:$B$101,$C818,'6. Drift'!CM$18:CM$101)+SUMIF('8. Lokal'!$B$18:$B$50,$C818,'8. Lokal'!AO$18:AO$50)</f>
        <v>0</v>
      </c>
      <c r="M834" s="316">
        <f t="shared" si="167"/>
        <v>0</v>
      </c>
    </row>
    <row r="835" spans="2:15" s="1" customFormat="1" ht="12.75" x14ac:dyDescent="0.2">
      <c r="B835" s="321" t="str">
        <f>IF(('5. Lön'!CM$152+'6. Drift'!BP$102)&gt;0,"Indirekt","")</f>
        <v>Indirekt</v>
      </c>
      <c r="C835" s="293">
        <f>SUMIF('5. Lön'!$B$25:$B$151,$C818,'5. Lön'!CC$25:CC$151)+SUMIF('6. Drift'!$B$18:$B$101,$C818,'6. Drift'!BF$18:BF$101)</f>
        <v>0</v>
      </c>
      <c r="D835" s="293">
        <f>SUMIF('5. Lön'!$B$25:$B$151,$C818,'5. Lön'!CD$25:CD$151)+SUMIF('6. Drift'!$B$18:$B$101,$C818,'6. Drift'!BG$18:BG$101)</f>
        <v>0</v>
      </c>
      <c r="E835" s="293">
        <f>SUMIF('5. Lön'!$B$25:$B$151,$C818,'5. Lön'!CE$25:CE$151)+SUMIF('6. Drift'!$B$18:$B$101,$C818,'6. Drift'!BH$18:BH$101)</f>
        <v>0</v>
      </c>
      <c r="F835" s="293">
        <f>SUMIF('5. Lön'!$B$25:$B$151,$C818,'5. Lön'!CF$25:CF$151)+SUMIF('6. Drift'!$B$18:$B$101,$C818,'6. Drift'!BI$18:BI$101)</f>
        <v>0</v>
      </c>
      <c r="G835" s="293">
        <f>SUMIF('5. Lön'!$B$25:$B$151,$C818,'5. Lön'!CG$25:CG$151)+SUMIF('6. Drift'!$B$18:$B$101,$C818,'6. Drift'!BJ$18:BJ$101)</f>
        <v>0</v>
      </c>
      <c r="H835" s="293">
        <f>SUMIF('5. Lön'!$B$25:$B$151,$C818,'5. Lön'!CH$25:CH$151)+SUMIF('6. Drift'!$B$18:$B$101,$C818,'6. Drift'!BK$18:BK$101)</f>
        <v>0</v>
      </c>
      <c r="I835" s="293">
        <f>SUMIF('5. Lön'!$B$25:$B$151,$C818,'5. Lön'!CI$25:CI$151)+SUMIF('6. Drift'!$B$18:$B$101,$C818,'6. Drift'!BL$18:BL$101)</f>
        <v>0</v>
      </c>
      <c r="J835" s="293">
        <f>SUMIF('5. Lön'!$B$25:$B$151,$C818,'5. Lön'!CJ$25:CJ$151)+SUMIF('6. Drift'!$B$18:$B$101,$C818,'6. Drift'!BM$18:BM$101)</f>
        <v>0</v>
      </c>
      <c r="K835" s="293">
        <f>SUMIF('5. Lön'!$B$25:$B$151,$C818,'5. Lön'!CK$25:CK$151)+SUMIF('6. Drift'!$B$18:$B$101,$C818,'6. Drift'!BN$18:BN$101)</f>
        <v>0</v>
      </c>
      <c r="L835" s="293">
        <f>SUMIF('5. Lön'!$B$25:$B$151,$C818,'5. Lön'!CL$25:CL$151)+SUMIF('6. Drift'!$B$18:$B$101,$C818,'6. Drift'!BO$18:BO$101)</f>
        <v>0</v>
      </c>
      <c r="M835" s="322">
        <f t="shared" si="167"/>
        <v>0</v>
      </c>
    </row>
    <row r="836" spans="2:15" s="3" customFormat="1" ht="12.75" x14ac:dyDescent="0.2">
      <c r="B836" s="323" t="str">
        <f>IF('2. Grunddata'!C$6="KONTRAKT","Total kostnad i medfinansiering av kontrakt med finansiär","Total kostnad i medfinansiering av ansökan till finansiär")</f>
        <v>Total kostnad i medfinansiering av ansökan till finansiär</v>
      </c>
      <c r="C836" s="237">
        <f>SUM(C829:C835)</f>
        <v>0</v>
      </c>
      <c r="D836" s="237">
        <f t="shared" ref="D836:M836" si="168">SUM(D829:D835)</f>
        <v>0</v>
      </c>
      <c r="E836" s="237">
        <f t="shared" si="168"/>
        <v>0</v>
      </c>
      <c r="F836" s="237">
        <f t="shared" si="168"/>
        <v>0</v>
      </c>
      <c r="G836" s="237">
        <f t="shared" si="168"/>
        <v>0</v>
      </c>
      <c r="H836" s="237">
        <f t="shared" si="168"/>
        <v>0</v>
      </c>
      <c r="I836" s="237">
        <f t="shared" si="168"/>
        <v>0</v>
      </c>
      <c r="J836" s="237">
        <f t="shared" si="168"/>
        <v>0</v>
      </c>
      <c r="K836" s="237">
        <f t="shared" si="168"/>
        <v>0</v>
      </c>
      <c r="L836" s="237">
        <f t="shared" si="168"/>
        <v>0</v>
      </c>
      <c r="M836" s="324">
        <f t="shared" si="168"/>
        <v>0</v>
      </c>
      <c r="N836" s="26"/>
      <c r="O836" s="26"/>
    </row>
    <row r="837" spans="2:15" s="3" customFormat="1" ht="6" customHeight="1" x14ac:dyDescent="0.2">
      <c r="B837" s="335"/>
      <c r="C837" s="326"/>
      <c r="D837" s="326"/>
      <c r="E837" s="326"/>
      <c r="F837" s="326"/>
      <c r="G837" s="326"/>
      <c r="H837" s="326"/>
      <c r="I837" s="326"/>
      <c r="J837" s="326"/>
      <c r="K837" s="326"/>
      <c r="L837" s="326"/>
      <c r="M837" s="336"/>
    </row>
    <row r="838" spans="2:15" s="3" customFormat="1" ht="12.75" x14ac:dyDescent="0.2">
      <c r="B838" s="328" t="str">
        <f>IF('2. Grunddata'!C$6="KONTRAKT","Full kostnad","Förväntad full kostnad")</f>
        <v>Förväntad full kostnad</v>
      </c>
      <c r="C838" s="326"/>
      <c r="D838" s="326"/>
      <c r="E838" s="326"/>
      <c r="F838" s="326"/>
      <c r="G838" s="326"/>
      <c r="H838" s="326"/>
      <c r="I838" s="326"/>
      <c r="J838" s="326"/>
      <c r="K838" s="326"/>
      <c r="L838" s="326"/>
      <c r="M838" s="336"/>
    </row>
    <row r="839" spans="2:15" s="3" customFormat="1" ht="12.75" x14ac:dyDescent="0.2">
      <c r="B839" s="337" t="s">
        <v>203</v>
      </c>
      <c r="C839" s="338">
        <f>C821+C830+C831</f>
        <v>0</v>
      </c>
      <c r="D839" s="338">
        <f t="shared" ref="D839:L839" si="169">D821+D830+D831</f>
        <v>0</v>
      </c>
      <c r="E839" s="338">
        <f t="shared" si="169"/>
        <v>0</v>
      </c>
      <c r="F839" s="338">
        <f t="shared" si="169"/>
        <v>0</v>
      </c>
      <c r="G839" s="338">
        <f t="shared" si="169"/>
        <v>0</v>
      </c>
      <c r="H839" s="338">
        <f t="shared" si="169"/>
        <v>0</v>
      </c>
      <c r="I839" s="338">
        <f t="shared" si="169"/>
        <v>0</v>
      </c>
      <c r="J839" s="338">
        <f t="shared" si="169"/>
        <v>0</v>
      </c>
      <c r="K839" s="338">
        <f t="shared" si="169"/>
        <v>0</v>
      </c>
      <c r="L839" s="338">
        <f t="shared" si="169"/>
        <v>0</v>
      </c>
      <c r="M839" s="314">
        <f>SUM(C839:L839)</f>
        <v>0</v>
      </c>
    </row>
    <row r="840" spans="2:15" s="3" customFormat="1" ht="12.75" x14ac:dyDescent="0.2">
      <c r="B840" s="339" t="s">
        <v>202</v>
      </c>
      <c r="C840" s="340">
        <f>C822+C832</f>
        <v>0</v>
      </c>
      <c r="D840" s="340">
        <f t="shared" ref="D840:L840" si="170">D822+D832</f>
        <v>0</v>
      </c>
      <c r="E840" s="340">
        <f t="shared" si="170"/>
        <v>0</v>
      </c>
      <c r="F840" s="340">
        <f t="shared" si="170"/>
        <v>0</v>
      </c>
      <c r="G840" s="340">
        <f t="shared" si="170"/>
        <v>0</v>
      </c>
      <c r="H840" s="340">
        <f t="shared" si="170"/>
        <v>0</v>
      </c>
      <c r="I840" s="340">
        <f t="shared" si="170"/>
        <v>0</v>
      </c>
      <c r="J840" s="340">
        <f t="shared" si="170"/>
        <v>0</v>
      </c>
      <c r="K840" s="340">
        <f t="shared" si="170"/>
        <v>0</v>
      </c>
      <c r="L840" s="340">
        <f t="shared" si="170"/>
        <v>0</v>
      </c>
      <c r="M840" s="316">
        <f>SUM(C840:L840)</f>
        <v>0</v>
      </c>
    </row>
    <row r="841" spans="2:15" s="3" customFormat="1" ht="12.75" x14ac:dyDescent="0.2">
      <c r="B841" s="341" t="s">
        <v>30</v>
      </c>
      <c r="C841" s="342">
        <f>C823+C833</f>
        <v>0</v>
      </c>
      <c r="D841" s="342">
        <f t="shared" ref="D841:L841" si="171">D823+D833</f>
        <v>0</v>
      </c>
      <c r="E841" s="342">
        <f t="shared" si="171"/>
        <v>0</v>
      </c>
      <c r="F841" s="342">
        <f t="shared" si="171"/>
        <v>0</v>
      </c>
      <c r="G841" s="342">
        <f t="shared" si="171"/>
        <v>0</v>
      </c>
      <c r="H841" s="342">
        <f t="shared" si="171"/>
        <v>0</v>
      </c>
      <c r="I841" s="342">
        <f t="shared" si="171"/>
        <v>0</v>
      </c>
      <c r="J841" s="342">
        <f t="shared" si="171"/>
        <v>0</v>
      </c>
      <c r="K841" s="342">
        <f t="shared" si="171"/>
        <v>0</v>
      </c>
      <c r="L841" s="342">
        <f t="shared" si="171"/>
        <v>0</v>
      </c>
      <c r="M841" s="319">
        <f>SUM(C841:L841)</f>
        <v>0</v>
      </c>
    </row>
    <row r="842" spans="2:15" s="3" customFormat="1" ht="12.75" x14ac:dyDescent="0.2">
      <c r="B842" s="339" t="s">
        <v>31</v>
      </c>
      <c r="C842" s="340">
        <f>SUMIF('5. Lön'!$B$25:$B$151,$C818,'5. Lön'!CO$25:CO$151)+SUMIF('5. Lön'!$B$25:$B$151,$C818,'5. Lön'!DA$25:DA$151)+SUMIF('6. Drift'!$B$18:$B$101,$C818,'6. Drift'!BR$18:BR$101)+SUMIF('6. Drift'!$B$18:$B$101,$C818,'6. Drift'!CD$18:CD$101)+SUMIF('8. Lokal'!$B$18:$B$50,$C818,'8. Lokal'!T$18:T$50)+SUMIF('8. Lokal'!$B$18:$B$50,$C818,'8. Lokal'!AF$18:AF$50)</f>
        <v>0</v>
      </c>
      <c r="D842" s="340">
        <f>SUMIF('5. Lön'!$B$25:$B$151,$C818,'5. Lön'!CP$25:CP$151)+SUMIF('5. Lön'!$B$25:$B$151,$C818,'5. Lön'!DB$25:DB$151)+SUMIF('6. Drift'!$B$18:$B$101,$C818,'6. Drift'!BS$18:BS$101)+SUMIF('6. Drift'!$B$18:$B$101,$C818,'6. Drift'!CE$18:CE$101)+SUMIF('8. Lokal'!$B$18:$B$50,$C818,'8. Lokal'!U$18:U$50)+SUMIF('8. Lokal'!$B$18:$B$50,$C818,'8. Lokal'!AG$18:AG$50)</f>
        <v>0</v>
      </c>
      <c r="E842" s="340">
        <f>SUMIF('5. Lön'!$B$25:$B$151,$C818,'5. Lön'!CQ$25:CQ$151)+SUMIF('5. Lön'!$B$25:$B$151,$C818,'5. Lön'!DC$25:DC$151)+SUMIF('6. Drift'!$B$18:$B$101,$C818,'6. Drift'!BT$18:BT$101)+SUMIF('6. Drift'!$B$18:$B$101,$C818,'6. Drift'!CF$18:CF$101)+SUMIF('8. Lokal'!$B$18:$B$50,$C818,'8. Lokal'!V$18:V$50)+SUMIF('8. Lokal'!$B$18:$B$50,$C818,'8. Lokal'!AH$18:AH$50)</f>
        <v>0</v>
      </c>
      <c r="F842" s="340">
        <f>SUMIF('5. Lön'!$B$25:$B$151,$C818,'5. Lön'!CR$25:CR$151)+SUMIF('5. Lön'!$B$25:$B$151,$C818,'5. Lön'!DD$25:DD$151)+SUMIF('6. Drift'!$B$18:$B$101,$C818,'6. Drift'!BU$18:BU$101)+SUMIF('6. Drift'!$B$18:$B$101,$C818,'6. Drift'!CG$18:CG$101)+SUMIF('8. Lokal'!$B$18:$B$50,$C818,'8. Lokal'!W$18:W$50)+SUMIF('8. Lokal'!$B$18:$B$50,$C818,'8. Lokal'!AI$18:AI$50)</f>
        <v>0</v>
      </c>
      <c r="G842" s="340">
        <f>SUMIF('5. Lön'!$B$25:$B$151,$C818,'5. Lön'!CS$25:CS$151)+SUMIF('5. Lön'!$B$25:$B$151,$C818,'5. Lön'!DE$25:DE$151)+SUMIF('6. Drift'!$B$18:$B$101,$C818,'6. Drift'!BV$18:BV$101)+SUMIF('6. Drift'!$B$18:$B$101,$C818,'6. Drift'!CH$18:CH$101)+SUMIF('8. Lokal'!$B$18:$B$50,$C818,'8. Lokal'!X$18:X$50)+SUMIF('8. Lokal'!$B$18:$B$50,$C818,'8. Lokal'!AJ$18:AJ$50)</f>
        <v>0</v>
      </c>
      <c r="H842" s="340">
        <f>SUMIF('5. Lön'!$B$25:$B$151,$C818,'5. Lön'!CT$25:CT$151)+SUMIF('5. Lön'!$B$25:$B$151,$C818,'5. Lön'!DF$25:DF$151)+SUMIF('6. Drift'!$B$18:$B$101,$C818,'6. Drift'!BW$18:BW$101)+SUMIF('6. Drift'!$B$18:$B$101,$C818,'6. Drift'!CI$18:CI$101)+SUMIF('8. Lokal'!$B$18:$B$50,$C818,'8. Lokal'!Y$18:Y$50)+SUMIF('8. Lokal'!$B$18:$B$50,$C818,'8. Lokal'!AK$18:AK$50)</f>
        <v>0</v>
      </c>
      <c r="I842" s="340">
        <f>SUMIF('5. Lön'!$B$25:$B$151,$C818,'5. Lön'!CU$25:CU$151)+SUMIF('5. Lön'!$B$25:$B$151,$C818,'5. Lön'!DG$25:DG$151)+SUMIF('6. Drift'!$B$18:$B$101,$C818,'6. Drift'!BX$18:BX$101)+SUMIF('6. Drift'!$B$18:$B$101,$C818,'6. Drift'!CJ$18:CJ$101)+SUMIF('8. Lokal'!$B$18:$B$50,$C818,'8. Lokal'!Z$18:Z$50)+SUMIF('8. Lokal'!$B$18:$B$50,$C818,'8. Lokal'!AL$18:AL$50)</f>
        <v>0</v>
      </c>
      <c r="J842" s="340">
        <f>SUMIF('5. Lön'!$B$25:$B$151,$C818,'5. Lön'!CV$25:CV$151)+SUMIF('5. Lön'!$B$25:$B$151,$C818,'5. Lön'!DH$25:DH$151)+SUMIF('6. Drift'!$B$18:$B$101,$C818,'6. Drift'!BY$18:BY$101)+SUMIF('6. Drift'!$B$18:$B$101,$C818,'6. Drift'!CK$18:CK$101)+SUMIF('8. Lokal'!$B$18:$B$50,$C818,'8. Lokal'!AA$18:AA$50)+SUMIF('8. Lokal'!$B$18:$B$50,$C818,'8. Lokal'!AM$18:AM$50)</f>
        <v>0</v>
      </c>
      <c r="K842" s="340">
        <f>SUMIF('5. Lön'!$B$25:$B$151,$C818,'5. Lön'!CW$25:CW$151)+SUMIF('5. Lön'!$B$25:$B$151,$C818,'5. Lön'!DI$25:DI$151)+SUMIF('6. Drift'!$B$18:$B$101,$C818,'6. Drift'!BZ$18:BZ$101)+SUMIF('6. Drift'!$B$18:$B$101,$C818,'6. Drift'!CL$18:CL$101)+SUMIF('8. Lokal'!$B$18:$B$50,$C818,'8. Lokal'!AB$18:AB$50)+SUMIF('8. Lokal'!$B$18:$B$50,$C818,'8. Lokal'!AN$18:AN$50)</f>
        <v>0</v>
      </c>
      <c r="L842" s="340">
        <f>SUMIF('5. Lön'!$B$25:$B$151,$C818,'5. Lön'!CX$25:CX$151)+SUMIF('5. Lön'!$B$25:$B$151,$C818,'5. Lön'!DJ$25:DJ$151)+SUMIF('6. Drift'!$B$18:$B$101,$C818,'6. Drift'!CA$18:CA$101)+SUMIF('6. Drift'!$B$18:$B$101,$C818,'6. Drift'!CM$18:CM$101)+SUMIF('8. Lokal'!$B$18:$B$50,$C818,'8. Lokal'!AC$18:AC$50)+SUMIF('8. Lokal'!$B$18:$B$50,$C818,'8. Lokal'!AO$18:AO$50)</f>
        <v>0</v>
      </c>
      <c r="M842" s="316">
        <f>SUM(C842:L842)</f>
        <v>0</v>
      </c>
    </row>
    <row r="843" spans="2:15" s="3" customFormat="1" ht="12.75" x14ac:dyDescent="0.2">
      <c r="B843" s="343" t="s">
        <v>26</v>
      </c>
      <c r="C843" s="344">
        <f>SUMIF('5. Lön'!$B$25:$B$151,$C818,'5. Lön'!BQ$25:BQ$151)+SUMIF('5. Lön'!$B$25:$B$151,$C818,'5. Lön'!CC$25:CC$151)+SUMIF('6. Drift'!$B$18:$B$101,$C818,'6. Drift'!AT$18:AT$101)+SUMIF('6. Drift'!$B$18:$B$101,$C818,'6. Drift'!BF$18:BF$101)</f>
        <v>0</v>
      </c>
      <c r="D843" s="344">
        <f>SUMIF('5. Lön'!$B$25:$B$151,$C818,'5. Lön'!BR$25:BR$151)+SUMIF('5. Lön'!$B$25:$B$151,$C818,'5. Lön'!CD$25:CD$151)+SUMIF('6. Drift'!$B$18:$B$101,$C818,'6. Drift'!AU$18:AU$101)+SUMIF('6. Drift'!$B$18:$B$101,$C818,'6. Drift'!BG$18:BG$101)</f>
        <v>0</v>
      </c>
      <c r="E843" s="344">
        <f>SUMIF('5. Lön'!$B$25:$B$151,$C818,'5. Lön'!BS$25:BS$151)+SUMIF('5. Lön'!$B$25:$B$151,$C818,'5. Lön'!CE$25:CE$151)+SUMIF('6. Drift'!$B$18:$B$101,$C818,'6. Drift'!AV$18:AV$101)+SUMIF('6. Drift'!$B$18:$B$101,$C818,'6. Drift'!BH$18:BH$101)</f>
        <v>0</v>
      </c>
      <c r="F843" s="344">
        <f>SUMIF('5. Lön'!$B$25:$B$151,$C818,'5. Lön'!BT$25:BT$151)+SUMIF('5. Lön'!$B$25:$B$151,$C818,'5. Lön'!CF$25:CF$151)+SUMIF('6. Drift'!$B$18:$B$101,$C818,'6. Drift'!AW$18:AW$101)+SUMIF('6. Drift'!$B$18:$B$101,$C818,'6. Drift'!BI$18:BI$101)</f>
        <v>0</v>
      </c>
      <c r="G843" s="344">
        <f>SUMIF('5. Lön'!$B$25:$B$151,$C818,'5. Lön'!BU$25:BU$151)+SUMIF('5. Lön'!$B$25:$B$151,$C818,'5. Lön'!CG$25:CG$151)+SUMIF('6. Drift'!$B$18:$B$101,$C818,'6. Drift'!AX$18:AX$101)+SUMIF('6. Drift'!$B$18:$B$101,$C818,'6. Drift'!BJ$18:BJ$101)</f>
        <v>0</v>
      </c>
      <c r="H843" s="344">
        <f>SUMIF('5. Lön'!$B$25:$B$151,$C818,'5. Lön'!BV$25:BV$151)+SUMIF('5. Lön'!$B$25:$B$151,$C818,'5. Lön'!CH$25:CH$151)+SUMIF('6. Drift'!$B$18:$B$101,$C818,'6. Drift'!AY$18:AY$101)+SUMIF('6. Drift'!$B$18:$B$101,$C818,'6. Drift'!BK$18:BK$101)</f>
        <v>0</v>
      </c>
      <c r="I843" s="344">
        <f>SUMIF('5. Lön'!$B$25:$B$151,$C818,'5. Lön'!BW$25:BW$151)+SUMIF('5. Lön'!$B$25:$B$151,$C818,'5. Lön'!CI$25:CI$151)+SUMIF('6. Drift'!$B$18:$B$101,$C818,'6. Drift'!AZ$18:AZ$101)+SUMIF('6. Drift'!$B$18:$B$101,$C818,'6. Drift'!BL$18:BL$101)</f>
        <v>0</v>
      </c>
      <c r="J843" s="344">
        <f>SUMIF('5. Lön'!$B$25:$B$151,$C818,'5. Lön'!BX$25:BX$151)+SUMIF('5. Lön'!$B$25:$B$151,$C818,'5. Lön'!CJ$25:CJ$151)+SUMIF('6. Drift'!$B$18:$B$101,$C818,'6. Drift'!BA$18:BA$101)+SUMIF('6. Drift'!$B$18:$B$101,$C818,'6. Drift'!BM$18:BM$101)</f>
        <v>0</v>
      </c>
      <c r="K843" s="344">
        <f>SUMIF('5. Lön'!$B$25:$B$151,$C818,'5. Lön'!BY$25:BY$151)+SUMIF('5. Lön'!$B$25:$B$151,$C818,'5. Lön'!CK$25:CK$151)+SUMIF('6. Drift'!$B$18:$B$101,$C818,'6. Drift'!BB$18:BB$101)+SUMIF('6. Drift'!$B$18:$B$101,$C818,'6. Drift'!BN$18:BN$101)</f>
        <v>0</v>
      </c>
      <c r="L843" s="344">
        <f>SUMIF('5. Lön'!$B$25:$B$151,$C818,'5. Lön'!BZ$25:BZ$151)+SUMIF('5. Lön'!$B$25:$B$151,$C818,'5. Lön'!CL$25:CL$151)+SUMIF('6. Drift'!$B$18:$B$101,$C818,'6. Drift'!BC$18:BC$101)+SUMIF('6. Drift'!$B$18:$B$101,$C818,'6. Drift'!BO$18:BO$101)</f>
        <v>0</v>
      </c>
      <c r="M843" s="322">
        <f>SUM(C843:L843)</f>
        <v>0</v>
      </c>
    </row>
    <row r="844" spans="2:15" s="3" customFormat="1" ht="12.75" x14ac:dyDescent="0.2">
      <c r="B844" s="323" t="str">
        <f>IF('2. Grunddata'!C$6="KONTRAKT","Total full kostnad","Total förväntad full kostnad")</f>
        <v>Total förväntad full kostnad</v>
      </c>
      <c r="C844" s="171">
        <f>SUM(C839:C843)</f>
        <v>0</v>
      </c>
      <c r="D844" s="171">
        <f t="shared" ref="D844:M844" si="172">SUM(D839:D843)</f>
        <v>0</v>
      </c>
      <c r="E844" s="171">
        <f t="shared" si="172"/>
        <v>0</v>
      </c>
      <c r="F844" s="171">
        <f t="shared" si="172"/>
        <v>0</v>
      </c>
      <c r="G844" s="171">
        <f t="shared" si="172"/>
        <v>0</v>
      </c>
      <c r="H844" s="171">
        <f t="shared" si="172"/>
        <v>0</v>
      </c>
      <c r="I844" s="171">
        <f t="shared" si="172"/>
        <v>0</v>
      </c>
      <c r="J844" s="171">
        <f t="shared" si="172"/>
        <v>0</v>
      </c>
      <c r="K844" s="171">
        <f t="shared" si="172"/>
        <v>0</v>
      </c>
      <c r="L844" s="171">
        <f t="shared" si="172"/>
        <v>0</v>
      </c>
      <c r="M844" s="345">
        <f t="shared" si="172"/>
        <v>0</v>
      </c>
    </row>
    <row r="845" spans="2:15" s="3" customFormat="1" ht="12.75" x14ac:dyDescent="0.2">
      <c r="B845" s="119"/>
      <c r="C845" s="64"/>
      <c r="D845" s="64"/>
      <c r="E845" s="64"/>
      <c r="F845" s="64"/>
      <c r="G845" s="64"/>
      <c r="H845" s="64"/>
      <c r="I845" s="64"/>
      <c r="J845" s="64"/>
      <c r="K845" s="64"/>
      <c r="L845" s="64"/>
      <c r="M845" s="64"/>
    </row>
    <row r="846" spans="2:15" s="3" customFormat="1" ht="12.75" customHeight="1" x14ac:dyDescent="0.2">
      <c r="B846" s="119" t="s">
        <v>42</v>
      </c>
      <c r="C846" s="346" t="str">
        <f t="shared" ref="C846:M846" si="173">IF(C844&gt;0,C836/C844,"")</f>
        <v/>
      </c>
      <c r="D846" s="346" t="str">
        <f t="shared" si="173"/>
        <v/>
      </c>
      <c r="E846" s="346" t="str">
        <f t="shared" si="173"/>
        <v/>
      </c>
      <c r="F846" s="346" t="str">
        <f t="shared" si="173"/>
        <v/>
      </c>
      <c r="G846" s="346" t="str">
        <f t="shared" si="173"/>
        <v/>
      </c>
      <c r="H846" s="346" t="str">
        <f t="shared" si="173"/>
        <v/>
      </c>
      <c r="I846" s="346" t="str">
        <f t="shared" si="173"/>
        <v/>
      </c>
      <c r="J846" s="346" t="str">
        <f t="shared" si="173"/>
        <v/>
      </c>
      <c r="K846" s="346" t="str">
        <f t="shared" si="173"/>
        <v/>
      </c>
      <c r="L846" s="346" t="str">
        <f t="shared" si="173"/>
        <v/>
      </c>
      <c r="M846" s="346" t="str">
        <f t="shared" si="173"/>
        <v/>
      </c>
    </row>
    <row r="847" spans="2:15" ht="12.75" customHeight="1" x14ac:dyDescent="0.2"/>
    <row r="848" spans="2:15" ht="12.75" customHeight="1" x14ac:dyDescent="0.2">
      <c r="D848" s="119" t="s">
        <v>249</v>
      </c>
      <c r="E848" s="187" t="str">
        <f>IF(M836=0,"",M836/(DATEDIF('2. Grunddata'!C$20,'2. Grunddata'!C$21,"d")/365))</f>
        <v/>
      </c>
      <c r="H848" s="119" t="s">
        <v>250</v>
      </c>
      <c r="I848" s="187">
        <f>M836/3</f>
        <v>0</v>
      </c>
      <c r="L848" s="119" t="s">
        <v>248</v>
      </c>
      <c r="M848" s="187">
        <f>M836</f>
        <v>0</v>
      </c>
    </row>
    <row r="849" spans="2:13" ht="12.75" customHeight="1" x14ac:dyDescent="0.2">
      <c r="B849" s="80" t="s">
        <v>209</v>
      </c>
    </row>
    <row r="850" spans="2:13" ht="12.75" customHeight="1" x14ac:dyDescent="0.2">
      <c r="B850" s="551"/>
      <c r="C850" s="552"/>
      <c r="D850" s="552"/>
      <c r="E850" s="552"/>
      <c r="F850" s="552"/>
      <c r="G850" s="552"/>
      <c r="H850" s="552"/>
      <c r="I850" s="552"/>
      <c r="J850" s="552"/>
      <c r="K850" s="552"/>
      <c r="L850" s="553"/>
      <c r="M850" s="387">
        <f>SUM(C850:L850)</f>
        <v>0</v>
      </c>
    </row>
    <row r="851" spans="2:13" ht="12.75" customHeight="1" x14ac:dyDescent="0.2">
      <c r="B851" s="554"/>
      <c r="C851" s="555"/>
      <c r="D851" s="555"/>
      <c r="E851" s="555"/>
      <c r="F851" s="555"/>
      <c r="G851" s="555"/>
      <c r="H851" s="555"/>
      <c r="I851" s="555"/>
      <c r="J851" s="555"/>
      <c r="K851" s="555"/>
      <c r="L851" s="556"/>
      <c r="M851" s="319">
        <f t="shared" ref="M851:M854" si="174">SUM(C851:L851)</f>
        <v>0</v>
      </c>
    </row>
    <row r="852" spans="2:13" ht="12.75" customHeight="1" x14ac:dyDescent="0.2">
      <c r="B852" s="557"/>
      <c r="C852" s="558"/>
      <c r="D852" s="558"/>
      <c r="E852" s="558"/>
      <c r="F852" s="558"/>
      <c r="G852" s="558"/>
      <c r="H852" s="558"/>
      <c r="I852" s="558"/>
      <c r="J852" s="558"/>
      <c r="K852" s="558"/>
      <c r="L852" s="559"/>
      <c r="M852" s="316">
        <f t="shared" si="174"/>
        <v>0</v>
      </c>
    </row>
    <row r="853" spans="2:13" ht="12.75" customHeight="1" x14ac:dyDescent="0.2">
      <c r="B853" s="554"/>
      <c r="C853" s="555"/>
      <c r="D853" s="555"/>
      <c r="E853" s="555"/>
      <c r="F853" s="555"/>
      <c r="G853" s="555"/>
      <c r="H853" s="555"/>
      <c r="I853" s="555"/>
      <c r="J853" s="555"/>
      <c r="K853" s="555"/>
      <c r="L853" s="556"/>
      <c r="M853" s="319">
        <f t="shared" si="174"/>
        <v>0</v>
      </c>
    </row>
    <row r="854" spans="2:13" ht="12.75" customHeight="1" x14ac:dyDescent="0.2">
      <c r="B854" s="197"/>
      <c r="C854" s="558"/>
      <c r="D854" s="558"/>
      <c r="E854" s="558"/>
      <c r="F854" s="558"/>
      <c r="G854" s="558"/>
      <c r="H854" s="558"/>
      <c r="I854" s="558"/>
      <c r="J854" s="558"/>
      <c r="K854" s="558"/>
      <c r="L854" s="559"/>
      <c r="M854" s="316">
        <f t="shared" si="174"/>
        <v>0</v>
      </c>
    </row>
    <row r="855" spans="2:13" ht="12.75" customHeight="1" x14ac:dyDescent="0.2">
      <c r="B855" s="165" t="str">
        <f>IF('2. Grunddata'!C$6="KONTRAKT","Total medfinansiering","Total förväntad medfinansiering")</f>
        <v>Total förväntad medfinansiering</v>
      </c>
      <c r="C855" s="170">
        <f t="shared" ref="C855:M855" si="175">SUM(C850:C854)</f>
        <v>0</v>
      </c>
      <c r="D855" s="170">
        <f t="shared" si="175"/>
        <v>0</v>
      </c>
      <c r="E855" s="170">
        <f t="shared" si="175"/>
        <v>0</v>
      </c>
      <c r="F855" s="170">
        <f t="shared" si="175"/>
        <v>0</v>
      </c>
      <c r="G855" s="170">
        <f t="shared" si="175"/>
        <v>0</v>
      </c>
      <c r="H855" s="170">
        <f t="shared" si="175"/>
        <v>0</v>
      </c>
      <c r="I855" s="170">
        <f t="shared" si="175"/>
        <v>0</v>
      </c>
      <c r="J855" s="170">
        <f t="shared" si="175"/>
        <v>0</v>
      </c>
      <c r="K855" s="170">
        <f t="shared" si="175"/>
        <v>0</v>
      </c>
      <c r="L855" s="170">
        <f t="shared" si="175"/>
        <v>0</v>
      </c>
      <c r="M855" s="345">
        <f t="shared" si="175"/>
        <v>0</v>
      </c>
    </row>
    <row r="856" spans="2:13" ht="12.75" customHeight="1" x14ac:dyDescent="0.2"/>
    <row r="857" spans="2:13" ht="12.75" customHeight="1" x14ac:dyDescent="0.2">
      <c r="B857" s="386" t="s">
        <v>210</v>
      </c>
      <c r="C857" s="64" t="str">
        <f>B30</f>
        <v>Mark och miljö NJ</v>
      </c>
    </row>
    <row r="858" spans="2:13" ht="12.75" customHeight="1" x14ac:dyDescent="0.2">
      <c r="B858" s="719"/>
      <c r="C858" s="720"/>
      <c r="D858" s="720"/>
      <c r="E858" s="720"/>
      <c r="F858" s="720"/>
      <c r="G858" s="720"/>
      <c r="H858" s="720"/>
      <c r="I858" s="720"/>
      <c r="J858" s="720"/>
      <c r="K858" s="720"/>
      <c r="L858" s="720"/>
      <c r="M858" s="721"/>
    </row>
    <row r="859" spans="2:13" ht="12.75" customHeight="1" x14ac:dyDescent="0.2">
      <c r="B859" s="722"/>
      <c r="C859" s="735"/>
      <c r="D859" s="735"/>
      <c r="E859" s="735"/>
      <c r="F859" s="735"/>
      <c r="G859" s="735"/>
      <c r="H859" s="735"/>
      <c r="I859" s="735"/>
      <c r="J859" s="735"/>
      <c r="K859" s="735"/>
      <c r="L859" s="735"/>
      <c r="M859" s="724"/>
    </row>
    <row r="860" spans="2:13" ht="12.75" customHeight="1" x14ac:dyDescent="0.2">
      <c r="B860" s="722"/>
      <c r="C860" s="735"/>
      <c r="D860" s="735"/>
      <c r="E860" s="735"/>
      <c r="F860" s="735"/>
      <c r="G860" s="735"/>
      <c r="H860" s="735"/>
      <c r="I860" s="735"/>
      <c r="J860" s="735"/>
      <c r="K860" s="735"/>
      <c r="L860" s="735"/>
      <c r="M860" s="724"/>
    </row>
    <row r="861" spans="2:13" ht="12.75" customHeight="1" x14ac:dyDescent="0.2">
      <c r="B861" s="722"/>
      <c r="C861" s="735"/>
      <c r="D861" s="735"/>
      <c r="E861" s="735"/>
      <c r="F861" s="735"/>
      <c r="G861" s="735"/>
      <c r="H861" s="735"/>
      <c r="I861" s="735"/>
      <c r="J861" s="735"/>
      <c r="K861" s="735"/>
      <c r="L861" s="735"/>
      <c r="M861" s="724"/>
    </row>
    <row r="862" spans="2:13" ht="12.75" customHeight="1" x14ac:dyDescent="0.2">
      <c r="B862" s="725"/>
      <c r="C862" s="726"/>
      <c r="D862" s="726"/>
      <c r="E862" s="726"/>
      <c r="F862" s="726"/>
      <c r="G862" s="726"/>
      <c r="H862" s="726"/>
      <c r="I862" s="726"/>
      <c r="J862" s="726"/>
      <c r="K862" s="726"/>
      <c r="L862" s="726"/>
      <c r="M862" s="727"/>
    </row>
    <row r="864" spans="2:13" s="3" customFormat="1" ht="12.75" customHeight="1" x14ac:dyDescent="0.2">
      <c r="B864" s="140" t="s">
        <v>165</v>
      </c>
      <c r="C864" s="141" t="str">
        <f>'2. Grunddata'!C$7</f>
        <v>Hitta den oförklariga faktorn i matrix</v>
      </c>
      <c r="D864" s="64"/>
      <c r="E864" s="64"/>
      <c r="F864" s="64"/>
      <c r="G864" s="64"/>
      <c r="H864" s="64"/>
      <c r="I864" s="64"/>
      <c r="J864" s="64"/>
      <c r="K864" s="64"/>
      <c r="L864" s="64"/>
      <c r="M864" s="64"/>
    </row>
    <row r="865" spans="2:15" s="3" customFormat="1" ht="12.75" x14ac:dyDescent="0.2">
      <c r="B865" s="140" t="s">
        <v>122</v>
      </c>
      <c r="C865" s="141" t="str">
        <f>IF('2. Grunddata'!$C$6="ANSÖKAN","ANSÖKAN",(IF('2. Grunddata'!$C$6="KONTRAKT","KONTRAKT","")))</f>
        <v>ANSÖKAN</v>
      </c>
      <c r="D865" s="64"/>
      <c r="E865" s="64"/>
      <c r="F865" s="64"/>
      <c r="G865" s="64"/>
      <c r="H865" s="64"/>
      <c r="I865" s="64"/>
      <c r="J865" s="64"/>
      <c r="K865" s="64"/>
      <c r="L865" s="64"/>
      <c r="M865" s="64"/>
    </row>
    <row r="866" spans="2:15" s="3" customFormat="1" ht="12.75" x14ac:dyDescent="0.2">
      <c r="B866" s="62" t="s">
        <v>254</v>
      </c>
      <c r="C866" s="141" t="str">
        <f>'2. Grunddata'!C$8</f>
        <v>Stina</v>
      </c>
      <c r="D866" s="64"/>
      <c r="E866" s="64"/>
      <c r="F866" s="64"/>
      <c r="I866" s="120"/>
      <c r="J866" s="120"/>
      <c r="K866" s="120"/>
      <c r="L866" s="120"/>
      <c r="M866" s="120"/>
    </row>
    <row r="867" spans="2:15" s="3" customFormat="1" ht="12.75" x14ac:dyDescent="0.2">
      <c r="B867" s="140" t="s">
        <v>156</v>
      </c>
      <c r="C867" s="64" t="str">
        <f>'2. Grunddata'!C$17</f>
        <v>SEK</v>
      </c>
      <c r="D867" s="64"/>
      <c r="E867" s="64"/>
      <c r="F867" s="64"/>
      <c r="I867" s="120"/>
      <c r="J867" s="120"/>
      <c r="K867" s="120"/>
      <c r="L867" s="120"/>
      <c r="M867" s="120"/>
    </row>
    <row r="868" spans="2:15" s="3" customFormat="1" ht="12.75" x14ac:dyDescent="0.2">
      <c r="B868" s="140"/>
      <c r="C868" s="143" t="s">
        <v>137</v>
      </c>
      <c r="D868" s="64"/>
      <c r="E868" s="64"/>
      <c r="F868" s="64"/>
      <c r="I868" s="120"/>
      <c r="J868" s="120"/>
      <c r="K868" s="120"/>
      <c r="L868" s="499" t="s">
        <v>315</v>
      </c>
      <c r="M868" s="120"/>
    </row>
    <row r="869" spans="2:15" ht="12.75" customHeight="1" x14ac:dyDescent="0.2">
      <c r="L869" s="349" t="s">
        <v>316</v>
      </c>
    </row>
    <row r="870" spans="2:15" s="3" customFormat="1" ht="15" x14ac:dyDescent="0.25">
      <c r="B870" s="369" t="s">
        <v>38</v>
      </c>
      <c r="C870" s="369" t="str">
        <f>B31</f>
        <v>Molekylära vetenskaper</v>
      </c>
      <c r="E870" s="64"/>
      <c r="G870" s="64"/>
      <c r="H870" s="64"/>
      <c r="I870" s="64"/>
      <c r="J870" s="64"/>
      <c r="K870" s="64"/>
      <c r="L870" s="625">
        <f>SUMIF('5. Lön'!$B$25:$B$151,$C870,'5. Lön'!AE$25:AE$151)</f>
        <v>0</v>
      </c>
      <c r="M870" s="383" t="s">
        <v>208</v>
      </c>
    </row>
    <row r="871" spans="2:15" s="3" customFormat="1" ht="6" customHeight="1" x14ac:dyDescent="0.2">
      <c r="B871" s="85"/>
      <c r="C871" s="64"/>
      <c r="D871" s="64"/>
      <c r="E871" s="64"/>
      <c r="F871" s="64"/>
      <c r="G871" s="64"/>
      <c r="H871" s="64"/>
      <c r="I871" s="64"/>
      <c r="J871" s="64"/>
      <c r="K871" s="64"/>
      <c r="L871" s="64"/>
      <c r="M871" s="64"/>
    </row>
    <row r="872" spans="2:15" s="3" customFormat="1" ht="12.75" x14ac:dyDescent="0.2">
      <c r="B872" s="309" t="str">
        <f>IF('2. Grunddata'!C$6="KONTRAKT","Kostnader täckta av finansiär","Kostnader förväntade att täckas av finansiär")</f>
        <v>Kostnader förväntade att täckas av finansiär</v>
      </c>
      <c r="C872" s="310">
        <f>'5. Lön'!G$23</f>
        <v>2022</v>
      </c>
      <c r="D872" s="310">
        <f>'5. Lön'!H$23</f>
        <v>2023</v>
      </c>
      <c r="E872" s="310">
        <f>'5. Lön'!I$23</f>
        <v>2024</v>
      </c>
      <c r="F872" s="310" t="str">
        <f>'5. Lön'!J$23</f>
        <v/>
      </c>
      <c r="G872" s="310" t="str">
        <f>'5. Lön'!K$23</f>
        <v/>
      </c>
      <c r="H872" s="310" t="str">
        <f>'5. Lön'!L$23</f>
        <v/>
      </c>
      <c r="I872" s="310" t="str">
        <f>'5. Lön'!M$23</f>
        <v/>
      </c>
      <c r="J872" s="310" t="str">
        <f>'5. Lön'!N$23</f>
        <v/>
      </c>
      <c r="K872" s="310" t="str">
        <f>'5. Lön'!O$23</f>
        <v/>
      </c>
      <c r="L872" s="310" t="str">
        <f>'5. Lön'!P$23</f>
        <v/>
      </c>
      <c r="M872" s="311" t="s">
        <v>2</v>
      </c>
    </row>
    <row r="873" spans="2:15" s="3" customFormat="1" ht="12.75" customHeight="1" x14ac:dyDescent="0.2">
      <c r="B873" s="312" t="s">
        <v>203</v>
      </c>
      <c r="C873" s="313">
        <f>IF('2. Grunddata'!$C$16&gt;0,SUMIF('5. Lön'!$B$25:$B$151,$C870,'5. Lön'!DM$25:DM$151),SUMIF('5. Lön'!$B$25:$B$151,$C870,'5. Lön'!AS$25:AS$151))</f>
        <v>0</v>
      </c>
      <c r="D873" s="313">
        <f>IF('2. Grunddata'!$C$16&gt;0,SUMIF('5. Lön'!$B$25:$B$151,$C870,'5. Lön'!DN$25:DN$151),SUMIF('5. Lön'!$B$25:$B$151,$C870,'5. Lön'!AT$25:AT$151))</f>
        <v>0</v>
      </c>
      <c r="E873" s="313">
        <f>IF('2. Grunddata'!$C$16&gt;0,SUMIF('5. Lön'!$B$25:$B$151,$C870,'5. Lön'!DO$25:DO$151),SUMIF('5. Lön'!$B$25:$B$151,$C870,'5. Lön'!AU$25:AU$151))</f>
        <v>0</v>
      </c>
      <c r="F873" s="313">
        <f>IF('2. Grunddata'!$C$16&gt;0,SUMIF('5. Lön'!$B$25:$B$151,$C870,'5. Lön'!DP$25:DP$151),SUMIF('5. Lön'!$B$25:$B$151,$C870,'5. Lön'!AV$25:AV$151))</f>
        <v>0</v>
      </c>
      <c r="G873" s="313">
        <f>IF('2. Grunddata'!$C$16&gt;0,SUMIF('5. Lön'!$B$25:$B$151,$C870,'5. Lön'!DQ$25:DQ$151),SUMIF('5. Lön'!$B$25:$B$151,$C870,'5. Lön'!AW$25:AW$151))</f>
        <v>0</v>
      </c>
      <c r="H873" s="313">
        <f>IF('2. Grunddata'!$C$16&gt;0,SUMIF('5. Lön'!$B$25:$B$151,$C870,'5. Lön'!DR$25:DR$151),SUMIF('5. Lön'!$B$25:$B$151,$C870,'5. Lön'!AX$25:AX$151))</f>
        <v>0</v>
      </c>
      <c r="I873" s="313">
        <f>IF('2. Grunddata'!$C$16&gt;0,SUMIF('5. Lön'!$B$25:$B$151,$C870,'5. Lön'!DS$25:DS$151),SUMIF('5. Lön'!$B$25:$B$151,$C870,'5. Lön'!AY$25:AY$151))</f>
        <v>0</v>
      </c>
      <c r="J873" s="313">
        <f>IF('2. Grunddata'!$C$16&gt;0,SUMIF('5. Lön'!$B$25:$B$151,$C870,'5. Lön'!DT$25:DT$151),SUMIF('5. Lön'!$B$25:$B$151,$C870,'5. Lön'!AZ$25:AZ$151))</f>
        <v>0</v>
      </c>
      <c r="K873" s="313">
        <f>IF('2. Grunddata'!$C$16&gt;0,SUMIF('5. Lön'!$B$25:$B$151,$C870,'5. Lön'!DU$25:DU$151),SUMIF('5. Lön'!$B$25:$B$151,$C870,'5. Lön'!BA$25:BA$151))</f>
        <v>0</v>
      </c>
      <c r="L873" s="313">
        <f>IF('2. Grunddata'!$C$16&gt;0,SUMIF('5. Lön'!$B$25:$B$151,$C870,'5. Lön'!DV$25:DV$151),SUMIF('5. Lön'!$B$25:$B$151,$C870,'5. Lön'!BB$25:BB$151))</f>
        <v>0</v>
      </c>
      <c r="M873" s="314">
        <f t="shared" ref="M873:M878" si="176">SUM(C873:L873)</f>
        <v>0</v>
      </c>
      <c r="N873" s="4"/>
      <c r="O873" s="4"/>
    </row>
    <row r="874" spans="2:15" s="3" customFormat="1" ht="12.75" customHeight="1" x14ac:dyDescent="0.2">
      <c r="B874" s="158" t="s">
        <v>202</v>
      </c>
      <c r="C874" s="315">
        <f>SUMIF('6. Drift'!$B$18:$B$101,$C870,'6. Drift'!V$18:V$101)</f>
        <v>0</v>
      </c>
      <c r="D874" s="315">
        <f>SUMIF('6. Drift'!$B$18:$B$101,$C870,'6. Drift'!W$18:W$101)</f>
        <v>0</v>
      </c>
      <c r="E874" s="315">
        <f>SUMIF('6. Drift'!$B$18:$B$101,$C870,'6. Drift'!X$18:X$101)</f>
        <v>0</v>
      </c>
      <c r="F874" s="315">
        <f>SUMIF('6. Drift'!$B$18:$B$101,$C870,'6. Drift'!Y$18:Y$101)</f>
        <v>0</v>
      </c>
      <c r="G874" s="315">
        <f>SUMIF('6. Drift'!$B$18:$B$101,$C870,'6. Drift'!Z$18:Z$101)</f>
        <v>0</v>
      </c>
      <c r="H874" s="315">
        <f>SUMIF('6. Drift'!$B$18:$B$101,$C870,'6. Drift'!AA$18:AA$101)</f>
        <v>0</v>
      </c>
      <c r="I874" s="315">
        <f>SUMIF('6. Drift'!$B$18:$B$101,$C870,'6. Drift'!AB$18:AB$101)</f>
        <v>0</v>
      </c>
      <c r="J874" s="315">
        <f>SUMIF('6. Drift'!$B$18:$B$101,$C870,'6. Drift'!AC$18:AC$101)</f>
        <v>0</v>
      </c>
      <c r="K874" s="315">
        <f>SUMIF('6. Drift'!$B$18:$B$101,$C870,'6. Drift'!AD$18:AD$101)</f>
        <v>0</v>
      </c>
      <c r="L874" s="315">
        <f>SUMIF('6. Drift'!$B$18:$B$101,$C870,'6. Drift'!AE$18:AE$101)</f>
        <v>0</v>
      </c>
      <c r="M874" s="316">
        <f t="shared" si="176"/>
        <v>0</v>
      </c>
    </row>
    <row r="875" spans="2:15" s="3" customFormat="1" ht="12.75" x14ac:dyDescent="0.2">
      <c r="B875" s="317" t="s">
        <v>30</v>
      </c>
      <c r="C875" s="318">
        <f>SUMIF('7. Utrustning'!$B$17:$B$49,$C870,'7. Utrustning'!W$17:W$49)</f>
        <v>0</v>
      </c>
      <c r="D875" s="318">
        <f>SUMIF('7. Utrustning'!$B$17:$B$49,$C870,'7. Utrustning'!X$17:X$49)</f>
        <v>0</v>
      </c>
      <c r="E875" s="318">
        <f>SUMIF('7. Utrustning'!$B$17:$B$49,$C870,'7. Utrustning'!Y$17:Y$49)</f>
        <v>0</v>
      </c>
      <c r="F875" s="318">
        <f>SUMIF('7. Utrustning'!$B$17:$B$49,$C870,'7. Utrustning'!Z$17:Z$49)</f>
        <v>0</v>
      </c>
      <c r="G875" s="318">
        <f>SUMIF('7. Utrustning'!$B$17:$B$49,$C870,'7. Utrustning'!AA$17:AA$49)</f>
        <v>0</v>
      </c>
      <c r="H875" s="318">
        <f>SUMIF('7. Utrustning'!$B$17:$B$49,$C870,'7. Utrustning'!AB$17:AB$49)</f>
        <v>0</v>
      </c>
      <c r="I875" s="318">
        <f>SUMIF('7. Utrustning'!$B$17:$B$49,$C870,'7. Utrustning'!AC$17:AC$49)</f>
        <v>0</v>
      </c>
      <c r="J875" s="318">
        <f>SUMIF('7. Utrustning'!$B$17:$B$49,$C870,'7. Utrustning'!AD$17:AD$49)</f>
        <v>0</v>
      </c>
      <c r="K875" s="318">
        <f>SUMIF('7. Utrustning'!$B$17:$B$49,$C870,'7. Utrustning'!AE$17:AE$49)</f>
        <v>0</v>
      </c>
      <c r="L875" s="318">
        <f>SUMIF('7. Utrustning'!$B$17:$B$49,$C870,'7. Utrustning'!AF$17:AF$49)</f>
        <v>0</v>
      </c>
      <c r="M875" s="319">
        <f t="shared" si="176"/>
        <v>0</v>
      </c>
    </row>
    <row r="876" spans="2:15" s="3" customFormat="1" ht="12.75" x14ac:dyDescent="0.2">
      <c r="B876" s="320" t="str">
        <f>IF('2. Grunddata'!C$13="NEJ","Lokal accepterad som direkt kostnad av finansiär","Lokal")</f>
        <v>Lokal accepterad som direkt kostnad av finansiär</v>
      </c>
      <c r="C876" s="315">
        <f>IF('2. Grunddata'!$C$13="NEJ",SUMIF('8. Lokal'!$B$18:$B$50,$C870,'8. Lokal'!T$18:T$50),SUMIF('5. Lön'!$B$25:$B$151,$C870,'5. Lön'!CO$25:CO$151)+SUMIF('6. Drift'!$B$18:$B$101,$C870,'6. Drift'!BR$18:BR$101)+SUMIF('8. Lokal'!$B$18:$B$50,$C870,'8. Lokal'!T$18:T$50))</f>
        <v>0</v>
      </c>
      <c r="D876" s="315">
        <f>IF('2. Grunddata'!$C$13="NEJ",SUMIF('8. Lokal'!$B$18:$B$50,$C870,'8. Lokal'!U$18:U$50),SUMIF('5. Lön'!$B$25:$B$151,$C870,'5. Lön'!CP$25:CP$151)+SUMIF('6. Drift'!$B$18:$B$101,$C870,'6. Drift'!BS$18:BS$101)+SUMIF('8. Lokal'!$B$18:$B$50,$C870,'8. Lokal'!U$18:U$50))</f>
        <v>0</v>
      </c>
      <c r="E876" s="315">
        <f>IF('2. Grunddata'!$C$13="NEJ",SUMIF('8. Lokal'!$B$18:$B$50,$C870,'8. Lokal'!V$18:V$50),SUMIF('5. Lön'!$B$25:$B$151,$C870,'5. Lön'!CQ$25:CQ$151)+SUMIF('6. Drift'!$B$18:$B$101,$C870,'6. Drift'!BT$18:BT$101)+SUMIF('8. Lokal'!$B$18:$B$50,$C870,'8. Lokal'!V$18:V$50))</f>
        <v>0</v>
      </c>
      <c r="F876" s="315">
        <f>IF('2. Grunddata'!$C$13="NEJ",SUMIF('8. Lokal'!$B$18:$B$50,$C870,'8. Lokal'!W$18:W$50),SUMIF('5. Lön'!$B$25:$B$151,$C870,'5. Lön'!CR$25:CR$151)+SUMIF('6. Drift'!$B$18:$B$101,$C870,'6. Drift'!BU$18:BU$101)+SUMIF('8. Lokal'!$B$18:$B$50,$C870,'8. Lokal'!W$18:W$50))</f>
        <v>0</v>
      </c>
      <c r="G876" s="315">
        <f>IF('2. Grunddata'!$C$13="NEJ",SUMIF('8. Lokal'!$B$18:$B$50,$C870,'8. Lokal'!X$18:X$50),SUMIF('5. Lön'!$B$25:$B$151,$C870,'5. Lön'!CS$25:CS$151)+SUMIF('6. Drift'!$B$18:$B$101,$C870,'6. Drift'!BV$18:BV$101)+SUMIF('8. Lokal'!$B$18:$B$50,$C870,'8. Lokal'!X$18:X$50))</f>
        <v>0</v>
      </c>
      <c r="H876" s="315">
        <f>IF('2. Grunddata'!$C$13="NEJ",SUMIF('8. Lokal'!$B$18:$B$50,$C870,'8. Lokal'!Y$18:Y$50),SUMIF('5. Lön'!$B$25:$B$151,$C870,'5. Lön'!CT$25:CT$151)+SUMIF('6. Drift'!$B$18:$B$101,$C870,'6. Drift'!BW$18:BW$101)+SUMIF('8. Lokal'!$B$18:$B$50,$C870,'8. Lokal'!Y$18:Y$50))</f>
        <v>0</v>
      </c>
      <c r="I876" s="315">
        <f>IF('2. Grunddata'!$C$13="NEJ",SUMIF('8. Lokal'!$B$18:$B$50,$C870,'8. Lokal'!Z$18:Z$50),SUMIF('5. Lön'!$B$25:$B$151,$C870,'5. Lön'!CU$25:CU$151)+SUMIF('6. Drift'!$B$18:$B$101,$C870,'6. Drift'!BX$18:BX$101)+SUMIF('8. Lokal'!$B$18:$B$50,$C870,'8. Lokal'!Z$18:Z$50))</f>
        <v>0</v>
      </c>
      <c r="J876" s="315">
        <f>IF('2. Grunddata'!$C$13="NEJ",SUMIF('8. Lokal'!$B$18:$B$50,$C870,'8. Lokal'!AA$18:AA$50),SUMIF('5. Lön'!$B$25:$B$151,$C870,'5. Lön'!CV$25:CV$151)+SUMIF('6. Drift'!$B$18:$B$101,$C870,'6. Drift'!BY$18:BY$101)+SUMIF('8. Lokal'!$B$18:$B$50,$C870,'8. Lokal'!AA$18:AA$50))</f>
        <v>0</v>
      </c>
      <c r="K876" s="315">
        <f>IF('2. Grunddata'!$C$13="NEJ",SUMIF('8. Lokal'!$B$18:$B$50,$C870,'8. Lokal'!AB$18:AB$50),SUMIF('5. Lön'!$B$25:$B$151,$C870,'5. Lön'!CW$25:CW$151)+SUMIF('6. Drift'!$B$18:$B$101,$C870,'6. Drift'!BZ$18:BZ$101)+SUMIF('8. Lokal'!$B$18:$B$50,$C870,'8. Lokal'!AB$18:AB$50))</f>
        <v>0</v>
      </c>
      <c r="L876" s="315">
        <f>IF('2. Grunddata'!$C$13="NEJ",SUMIF('8. Lokal'!$B$18:$B$50,$C870,'8. Lokal'!AC$18:AC$50),SUMIF('5. Lön'!$B$25:$B$151,$C870,'5. Lön'!CX$25:CX$151)+SUMIF('6. Drift'!$B$18:$B$101,$C870,'6. Drift'!CA$18:CA$101)+SUMIF('8. Lokal'!$B$18:$B$50,$C870,'8. Lokal'!AC$18:AC$50))</f>
        <v>0</v>
      </c>
      <c r="M876" s="316">
        <f t="shared" si="176"/>
        <v>0</v>
      </c>
    </row>
    <row r="877" spans="2:15" s="3" customFormat="1" ht="12.75" x14ac:dyDescent="0.2">
      <c r="B877" s="321" t="str">
        <f>IF('2. Grunddata'!C$13="NEJ","Indirekt och lokalpåslag accepterade som OH av finansiär","Indirekta")</f>
        <v>Indirekt och lokalpåslag accepterade som OH av finansiär</v>
      </c>
      <c r="C877" s="293">
        <f>IF('2. Grunddata'!$C$13="NEJ",SUMIF('5. Lön'!$B$25:$B$151,$C870,'5. Lön'!DY$25:DY$151)+SUMIF('6. Drift'!$B$18:$B$101,$C870,'6. Drift'!CP$18:CP$101)+SUMIF('7. Utrustning'!$B$17:$B$49,$C870,'7. Utrustning'!AU$17:AU$49)+SUMIF('8. Lokal'!$B$18:$B$50,$C870,'8. Lokal'!AR$18:AR$50),SUMIF('5. Lön'!$B$25:$B$151,$C870,'5. Lön'!BQ$25:BQ$151)+SUMIF('6. Drift'!$B$18:$B$101,$C870,'6. Drift'!AT$18:AT$101))</f>
        <v>0</v>
      </c>
      <c r="D877" s="293">
        <f>IF('2. Grunddata'!$C$13="NEJ",SUMIF('5. Lön'!$B$25:$B$151,$C870,'5. Lön'!DZ$25:DZ$151)+SUMIF('6. Drift'!$B$18:$B$101,$C870,'6. Drift'!CQ$18:CQ$101)+SUMIF('7. Utrustning'!$B$17:$B$49,$C870,'7. Utrustning'!AV$17:AV$49)+SUMIF('8. Lokal'!$B$18:$B$50,$C870,'8. Lokal'!AS$18:AS$50),SUMIF('5. Lön'!$B$25:$B$151,$C870,'5. Lön'!BR$25:BR$151)+SUMIF('6. Drift'!$B$18:$B$101,$C870,'6. Drift'!AU$18:AU$101))</f>
        <v>0</v>
      </c>
      <c r="E877" s="293">
        <f>IF('2. Grunddata'!$C$13="NEJ",SUMIF('5. Lön'!$B$25:$B$151,$C870,'5. Lön'!EA$25:EA$151)+SUMIF('6. Drift'!$B$18:$B$101,$C870,'6. Drift'!CR$18:CR$101)+SUMIF('7. Utrustning'!$B$17:$B$49,$C870,'7. Utrustning'!AW$17:AW$49)+SUMIF('8. Lokal'!$B$18:$B$50,$C870,'8. Lokal'!AT$18:AT$50),SUMIF('5. Lön'!$B$25:$B$151,$C870,'5. Lön'!BS$25:BS$151)+SUMIF('6. Drift'!$B$18:$B$101,$C870,'6. Drift'!AV$18:AV$101))</f>
        <v>0</v>
      </c>
      <c r="F877" s="293">
        <f>IF('2. Grunddata'!$C$13="NEJ",SUMIF('5. Lön'!$B$25:$B$151,$C870,'5. Lön'!EB$25:EB$151)+SUMIF('6. Drift'!$B$18:$B$101,$C870,'6. Drift'!CS$18:CS$101)+SUMIF('7. Utrustning'!$B$17:$B$49,$C870,'7. Utrustning'!AX$17:AX$49)+SUMIF('8. Lokal'!$B$18:$B$50,$C870,'8. Lokal'!AU$18:AU$50),SUMIF('5. Lön'!$B$25:$B$151,$C870,'5. Lön'!BT$25:BT$151)+SUMIF('6. Drift'!$B$18:$B$101,$C870,'6. Drift'!AW$18:AW$101))</f>
        <v>0</v>
      </c>
      <c r="G877" s="293">
        <f>IF('2. Grunddata'!$C$13="NEJ",SUMIF('5. Lön'!$B$25:$B$151,$C870,'5. Lön'!EC$25:EC$151)+SUMIF('6. Drift'!$B$18:$B$101,$C870,'6. Drift'!CT$18:CT$101)+SUMIF('7. Utrustning'!$B$17:$B$49,$C870,'7. Utrustning'!AY$17:AY$49)+SUMIF('8. Lokal'!$B$18:$B$50,$C870,'8. Lokal'!AV$18:AV$50),SUMIF('5. Lön'!$B$25:$B$151,$C870,'5. Lön'!BU$25:BU$151)+SUMIF('6. Drift'!$B$18:$B$101,$C870,'6. Drift'!AX$18:AX$101))</f>
        <v>0</v>
      </c>
      <c r="H877" s="293">
        <f>IF('2. Grunddata'!$C$13="NEJ",SUMIF('5. Lön'!$B$25:$B$151,$C870,'5. Lön'!ED$25:ED$151)+SUMIF('6. Drift'!$B$18:$B$101,$C870,'6. Drift'!CU$18:CU$101)+SUMIF('7. Utrustning'!$B$17:$B$49,$C870,'7. Utrustning'!AZ$17:AZ$49)+SUMIF('8. Lokal'!$B$18:$B$50,$C870,'8. Lokal'!AW$18:AW$50),SUMIF('5. Lön'!$B$25:$B$151,$C870,'5. Lön'!BV$25:BV$151)+SUMIF('6. Drift'!$B$18:$B$101,$C870,'6. Drift'!AY$18:AY$101))</f>
        <v>0</v>
      </c>
      <c r="I877" s="293">
        <f>IF('2. Grunddata'!$C$13="NEJ",SUMIF('5. Lön'!$B$25:$B$151,$C870,'5. Lön'!EE$25:EE$151)+SUMIF('6. Drift'!$B$18:$B$101,$C870,'6. Drift'!CV$18:CV$101)+SUMIF('7. Utrustning'!$B$17:$B$49,$C870,'7. Utrustning'!BA$17:BA$49)+SUMIF('8. Lokal'!$B$18:$B$50,$C870,'8. Lokal'!AX$18:AX$50),SUMIF('5. Lön'!$B$25:$B$151,$C870,'5. Lön'!BW$25:BW$151)+SUMIF('6. Drift'!$B$18:$B$101,$C870,'6. Drift'!AZ$18:AZ$101))</f>
        <v>0</v>
      </c>
      <c r="J877" s="293">
        <f>IF('2. Grunddata'!$C$13="NEJ",SUMIF('5. Lön'!$B$25:$B$151,$C870,'5. Lön'!EF$25:EF$151)+SUMIF('6. Drift'!$B$18:$B$101,$C870,'6. Drift'!CW$18:CW$101)+SUMIF('7. Utrustning'!$B$17:$B$49,$C870,'7. Utrustning'!BB$17:BB$49)+SUMIF('8. Lokal'!$B$18:$B$50,$C870,'8. Lokal'!AY$18:AY$50),SUMIF('5. Lön'!$B$25:$B$151,$C870,'5. Lön'!BX$25:BX$151)+SUMIF('6. Drift'!$B$18:$B$101,$C870,'6. Drift'!BA$18:BA$101))</f>
        <v>0</v>
      </c>
      <c r="K877" s="293">
        <f>IF('2. Grunddata'!$C$13="NEJ",SUMIF('5. Lön'!$B$25:$B$151,$C870,'5. Lön'!EG$25:EG$151)+SUMIF('6. Drift'!$B$18:$B$101,$C870,'6. Drift'!CX$18:CX$101)+SUMIF('7. Utrustning'!$B$17:$B$49,$C870,'7. Utrustning'!BC$17:BC$49)+SUMIF('8. Lokal'!$B$18:$B$50,$C870,'8. Lokal'!AZ$18:AZ$50),SUMIF('5. Lön'!$B$25:$B$151,$C870,'5. Lön'!BY$25:BY$151)+SUMIF('6. Drift'!$B$18:$B$101,$C870,'6. Drift'!BB$18:BB$101))</f>
        <v>0</v>
      </c>
      <c r="L877" s="293">
        <f>IF('2. Grunddata'!$C$13="NEJ",SUMIF('5. Lön'!$B$25:$B$151,$C870,'5. Lön'!EH$25:EH$151)+SUMIF('6. Drift'!$B$18:$B$101,$C870,'6. Drift'!CY$18:CY$101)+SUMIF('7. Utrustning'!$B$17:$B$49,$C870,'7. Utrustning'!BD$17:BD$49)+SUMIF('8. Lokal'!$B$18:$B$50,$C870,'8. Lokal'!BA$18:BA$50),SUMIF('5. Lön'!$B$25:$B$151,$C870,'5. Lön'!BZ$25:BZ$151)+SUMIF('6. Drift'!$B$18:$B$101,$C870,'6. Drift'!BC$18:BC$101))</f>
        <v>0</v>
      </c>
      <c r="M877" s="322">
        <f t="shared" si="176"/>
        <v>0</v>
      </c>
    </row>
    <row r="878" spans="2:15" s="3" customFormat="1" ht="12.75" x14ac:dyDescent="0.2">
      <c r="B878" s="323" t="str">
        <f>IF('2. Grunddata'!C$6="KONTRAKT","Total kostnad i kontrakt med finansiär ","Total kostnad i ansökan till finansiär ")</f>
        <v xml:space="preserve">Total kostnad i ansökan till finansiär </v>
      </c>
      <c r="C878" s="237">
        <f>SUM(C873:C877)</f>
        <v>0</v>
      </c>
      <c r="D878" s="237">
        <f t="shared" ref="D878:L878" si="177">SUM(D873:D877)</f>
        <v>0</v>
      </c>
      <c r="E878" s="237">
        <f t="shared" si="177"/>
        <v>0</v>
      </c>
      <c r="F878" s="237">
        <f t="shared" si="177"/>
        <v>0</v>
      </c>
      <c r="G878" s="237">
        <f t="shared" si="177"/>
        <v>0</v>
      </c>
      <c r="H878" s="237">
        <f t="shared" si="177"/>
        <v>0</v>
      </c>
      <c r="I878" s="237">
        <f t="shared" si="177"/>
        <v>0</v>
      </c>
      <c r="J878" s="237">
        <f t="shared" si="177"/>
        <v>0</v>
      </c>
      <c r="K878" s="237">
        <f t="shared" si="177"/>
        <v>0</v>
      </c>
      <c r="L878" s="237">
        <f t="shared" si="177"/>
        <v>0</v>
      </c>
      <c r="M878" s="324">
        <f t="shared" si="176"/>
        <v>0</v>
      </c>
    </row>
    <row r="879" spans="2:15" s="3" customFormat="1" ht="6" customHeight="1" x14ac:dyDescent="0.2">
      <c r="B879" s="325"/>
      <c r="C879" s="326"/>
      <c r="D879" s="326"/>
      <c r="E879" s="326"/>
      <c r="F879" s="326"/>
      <c r="G879" s="326"/>
      <c r="H879" s="326"/>
      <c r="I879" s="326"/>
      <c r="J879" s="326"/>
      <c r="K879" s="326"/>
      <c r="L879" s="326"/>
      <c r="M879" s="327"/>
    </row>
    <row r="880" spans="2:15" s="3" customFormat="1" ht="12.75" x14ac:dyDescent="0.2">
      <c r="B880" s="328" t="str">
        <f>IF('2. Grunddata'!C$6="KONTRAKT","Kostnader att medfinansiera","Kostnader förväntade att medfinansiera")</f>
        <v>Kostnader förväntade att medfinansiera</v>
      </c>
      <c r="C880" s="168"/>
      <c r="D880" s="168"/>
      <c r="E880" s="168"/>
      <c r="F880" s="168"/>
      <c r="G880" s="168"/>
      <c r="H880" s="168"/>
      <c r="I880" s="168"/>
      <c r="J880" s="168"/>
      <c r="K880" s="168"/>
      <c r="L880" s="168"/>
      <c r="M880" s="329"/>
    </row>
    <row r="881" spans="2:15" s="3" customFormat="1" ht="12.75" x14ac:dyDescent="0.2">
      <c r="B881" s="371" t="str">
        <f>IF('2. Grunddata'!C$13="NEJ","Indirekt och lokalpåslag inte accepterade som OH av finansiär","")</f>
        <v>Indirekt och lokalpåslag inte accepterade som OH av finansiär</v>
      </c>
      <c r="C881" s="330">
        <f>IF('2. Grunddata'!$C$13="NEJ",(SUMIF('5. Lön'!$B$25:$B$151,$C870,'5. Lön'!BQ$25:BQ$151)+SUMIF('5. Lön'!$B$25:$B$151,$C870,'5. Lön'!CO$25:CO$151)+SUMIF('6. Drift'!$B$18:$B$101,$C870,'6. Drift'!AT$18:AT$101)+SUMIF('6. Drift'!$B$18:$B$101,$C870,'6. Drift'!BR$18:BR$101))-(SUMIF('5. Lön'!$B$25:$B$151,$C870,'5. Lön'!DY$25:DY$151)+SUMIF('6. Drift'!$B$18:$B$101,$C870,'6. Drift'!CP$18:CP$101)+SUMIF('7. Utrustning'!$B$17:$B$49,$C870,'7. Utrustning'!AU$17:AU$49)+SUMIF('8. Lokal'!$B$18:$B$50,$C870,'8. Lokal'!AR$18:AR$50)),0)</f>
        <v>0</v>
      </c>
      <c r="D881" s="330">
        <f>IF('2. Grunddata'!$C$13="NEJ",(SUMIF('5. Lön'!$B$25:$B$151,$C870,'5. Lön'!BR$25:BR$151)+SUMIF('5. Lön'!$B$25:$B$151,$C870,'5. Lön'!CP$25:CP$151)+SUMIF('6. Drift'!$B$18:$B$101,$C870,'6. Drift'!AU$18:AU$101)+SUMIF('6. Drift'!$B$18:$B$101,$C870,'6. Drift'!BS$18:BS$101))-(SUMIF('5. Lön'!$B$25:$B$151,$C870,'5. Lön'!DZ$25:DZ$151)+SUMIF('6. Drift'!$B$18:$B$101,$C870,'6. Drift'!CQ$18:CQ$101)+SUMIF('7. Utrustning'!$B$17:$B$49,$C870,'7. Utrustning'!AV$17:AV$49)+SUMIF('8. Lokal'!$B$18:$B$50,$C870,'8. Lokal'!AS$18:AS$50)),0)</f>
        <v>0</v>
      </c>
      <c r="E881" s="330">
        <f>IF('2. Grunddata'!$C$13="NEJ",(SUMIF('5. Lön'!$B$25:$B$151,$C870,'5. Lön'!BS$25:BS$151)+SUMIF('5. Lön'!$B$25:$B$151,$C870,'5. Lön'!CQ$25:CQ$151)+SUMIF('6. Drift'!$B$18:$B$101,$C870,'6. Drift'!AV$18:AV$101)+SUMIF('6. Drift'!$B$18:$B$101,$C870,'6. Drift'!BT$18:BT$101))-(SUMIF('5. Lön'!$B$25:$B$151,$C870,'5. Lön'!EA$25:EA$151)+SUMIF('6. Drift'!$B$18:$B$101,$C870,'6. Drift'!CR$18:CR$101)+SUMIF('7. Utrustning'!$B$17:$B$49,$C870,'7. Utrustning'!AW$17:AW$49)+SUMIF('8. Lokal'!$B$18:$B$50,$C870,'8. Lokal'!AT$18:AT$50)),0)</f>
        <v>0</v>
      </c>
      <c r="F881" s="330">
        <f>IF('2. Grunddata'!$C$13="NEJ",(SUMIF('5. Lön'!$B$25:$B$151,$C870,'5. Lön'!BT$25:BT$151)+SUMIF('5. Lön'!$B$25:$B$151,$C870,'5. Lön'!CR$25:CR$151)+SUMIF('6. Drift'!$B$18:$B$101,$C870,'6. Drift'!AW$18:AW$101)+SUMIF('6. Drift'!$B$18:$B$101,$C870,'6. Drift'!BU$18:BU$101))-(SUMIF('5. Lön'!$B$25:$B$151,$C870,'5. Lön'!EB$25:EB$151)+SUMIF('6. Drift'!$B$18:$B$101,$C870,'6. Drift'!CS$18:CS$101)+SUMIF('7. Utrustning'!$B$17:$B$49,$C870,'7. Utrustning'!AX$17:AX$49)+SUMIF('8. Lokal'!$B$18:$B$50,$C870,'8. Lokal'!AU$18:AU$50)),0)</f>
        <v>0</v>
      </c>
      <c r="G881" s="330">
        <f>IF('2. Grunddata'!$C$13="NEJ",(SUMIF('5. Lön'!$B$25:$B$151,$C870,'5. Lön'!BU$25:BU$151)+SUMIF('5. Lön'!$B$25:$B$151,$C870,'5. Lön'!CS$25:CS$151)+SUMIF('6. Drift'!$B$18:$B$101,$C870,'6. Drift'!AX$18:AX$101)+SUMIF('6. Drift'!$B$18:$B$101,$C870,'6. Drift'!BV$18:BV$101))-(SUMIF('5. Lön'!$B$25:$B$151,$C870,'5. Lön'!EC$25:EC$151)+SUMIF('6. Drift'!$B$18:$B$101,$C870,'6. Drift'!CT$18:CT$101)+SUMIF('7. Utrustning'!$B$17:$B$49,$C870,'7. Utrustning'!AY$17:AY$49)+SUMIF('8. Lokal'!$B$18:$B$50,$C870,'8. Lokal'!AV$18:AV$50)),0)</f>
        <v>0</v>
      </c>
      <c r="H881" s="330">
        <f>IF('2. Grunddata'!$C$13="NEJ",(SUMIF('5. Lön'!$B$25:$B$151,$C870,'5. Lön'!BV$25:BV$151)+SUMIF('5. Lön'!$B$25:$B$151,$C870,'5. Lön'!CT$25:CT$151)+SUMIF('6. Drift'!$B$18:$B$101,$C870,'6. Drift'!AY$18:AY$101)+SUMIF('6. Drift'!$B$18:$B$101,$C870,'6. Drift'!BW$18:BW$101))-(SUMIF('5. Lön'!$B$25:$B$151,$C870,'5. Lön'!ED$25:ED$151)+SUMIF('6. Drift'!$B$18:$B$101,$C870,'6. Drift'!CU$18:CU$101)+SUMIF('7. Utrustning'!$B$17:$B$49,$C870,'7. Utrustning'!AZ$17:AZ$49)+SUMIF('8. Lokal'!$B$18:$B$50,$C870,'8. Lokal'!AW$18:AW$50)),0)</f>
        <v>0</v>
      </c>
      <c r="I881" s="330">
        <f>IF('2. Grunddata'!$C$13="NEJ",(SUMIF('5. Lön'!$B$25:$B$151,$C870,'5. Lön'!BW$25:BW$151)+SUMIF('5. Lön'!$B$25:$B$151,$C870,'5. Lön'!CU$25:CU$151)+SUMIF('6. Drift'!$B$18:$B$101,$C870,'6. Drift'!AZ$18:AZ$101)+SUMIF('6. Drift'!$B$18:$B$101,$C870,'6. Drift'!BX$18:BX$101))-(SUMIF('5. Lön'!$B$25:$B$151,$C870,'5. Lön'!EE$25:EE$151)+SUMIF('6. Drift'!$B$18:$B$101,$C870,'6. Drift'!CV$18:CV$101)+SUMIF('7. Utrustning'!$B$17:$B$49,$C870,'7. Utrustning'!BA$17:BA$49)+SUMIF('8. Lokal'!$B$18:$B$50,$C870,'8. Lokal'!AX$18:AX$50)),0)</f>
        <v>0</v>
      </c>
      <c r="J881" s="330">
        <f>IF('2. Grunddata'!$C$13="NEJ",(SUMIF('5. Lön'!$B$25:$B$151,$C870,'5. Lön'!BX$25:BX$151)+SUMIF('5. Lön'!$B$25:$B$151,$C870,'5. Lön'!CV$25:CV$151)+SUMIF('6. Drift'!$B$18:$B$101,$C870,'6. Drift'!BA$18:BA$101)+SUMIF('6. Drift'!$B$18:$B$101,$C870,'6. Drift'!BY$18:BY$101))-(SUMIF('5. Lön'!$B$25:$B$151,$C870,'5. Lön'!EF$25:EF$151)+SUMIF('6. Drift'!$B$18:$B$101,$C870,'6. Drift'!CW$18:CW$101)+SUMIF('7. Utrustning'!$B$17:$B$49,$C870,'7. Utrustning'!BB$17:BB$49)+SUMIF('8. Lokal'!$B$18:$B$50,$C870,'8. Lokal'!AY$18:AY$50)),0)</f>
        <v>0</v>
      </c>
      <c r="K881" s="330">
        <f>IF('2. Grunddata'!$C$13="NEJ",(SUMIF('5. Lön'!$B$25:$B$151,$C870,'5. Lön'!BY$25:BY$151)+SUMIF('5. Lön'!$B$25:$B$151,$C870,'5. Lön'!CW$25:CW$151)+SUMIF('6. Drift'!$B$18:$B$101,$C870,'6. Drift'!BB$18:BB$101)+SUMIF('6. Drift'!$B$18:$B$101,$C870,'6. Drift'!BZ$18:BZ$101))-(SUMIF('5. Lön'!$B$25:$B$151,$C870,'5. Lön'!EG$25:EG$151)+SUMIF('6. Drift'!$B$18:$B$101,$C870,'6. Drift'!CX$18:CX$101)+SUMIF('7. Utrustning'!$B$17:$B$49,$C870,'7. Utrustning'!BC$17:BC$49)+SUMIF('8. Lokal'!$B$18:$B$50,$C870,'8. Lokal'!AZ$18:AZ$50)),0)</f>
        <v>0</v>
      </c>
      <c r="L881" s="330">
        <f>IF('2. Grunddata'!$C$13="NEJ",(SUMIF('5. Lön'!$B$25:$B$151,$C870,'5. Lön'!BZ$25:BZ$151)+SUMIF('5. Lön'!$B$25:$B$151,$C870,'5. Lön'!CX$25:CX$151)+SUMIF('6. Drift'!$B$18:$B$101,$C870,'6. Drift'!BC$18:BC$101)+SUMIF('6. Drift'!$B$18:$B$101,$C870,'6. Drift'!CA$18:CA$101))-(SUMIF('5. Lön'!$B$25:$B$151,$C870,'5. Lön'!EH$25:EH$151)+SUMIF('6. Drift'!$B$18:$B$101,$C870,'6. Drift'!CY$18:CY$101)+SUMIF('7. Utrustning'!$B$17:$B$49,$C870,'7. Utrustning'!BD$17:BD$49)+SUMIF('8. Lokal'!$B$18:$B$50,$C870,'8. Lokal'!BA$18:BA$50)),0)</f>
        <v>0</v>
      </c>
      <c r="M881" s="314">
        <f t="shared" ref="M881:M887" si="178">SUM(C881:L881)</f>
        <v>0</v>
      </c>
    </row>
    <row r="882" spans="2:15" s="3" customFormat="1" ht="12.75" customHeight="1" x14ac:dyDescent="0.2">
      <c r="B882" s="331" t="str">
        <f>IF('2. Grunddata'!C$16&gt;0,"LKP som inte accepteras av finansiär","")</f>
        <v/>
      </c>
      <c r="C882" s="332">
        <f>IF('2. Grunddata'!$C$16&gt;0,SUMIF('5. Lön'!$B$25:$B$151,$C870,'5. Lön'!AS$25:AS$151)-SUMIF('5. Lön'!$B$25:$B$151,$C870,'5. Lön'!DM$25:DM$151),0)</f>
        <v>0</v>
      </c>
      <c r="D882" s="332">
        <f>IF('2. Grunddata'!$C$16&gt;0,SUMIF('5. Lön'!$B$25:$B$151,$C870,'5. Lön'!AT$25:AT$151)-SUMIF('5. Lön'!$B$25:$B$151,$C870,'5. Lön'!DN$25:DN$151),0)</f>
        <v>0</v>
      </c>
      <c r="E882" s="332">
        <f>IF('2. Grunddata'!$C$16&gt;0,SUMIF('5. Lön'!$B$25:$B$151,$C870,'5. Lön'!AU$25:AU$151)-SUMIF('5. Lön'!$B$25:$B$151,$C870,'5. Lön'!DO$25:DO$151),0)</f>
        <v>0</v>
      </c>
      <c r="F882" s="332">
        <f>IF('2. Grunddata'!$C$16&gt;0,SUMIF('5. Lön'!$B$25:$B$151,$C870,'5. Lön'!AV$25:AV$151)-SUMIF('5. Lön'!$B$25:$B$151,$C870,'5. Lön'!DP$25:DP$151),0)</f>
        <v>0</v>
      </c>
      <c r="G882" s="332">
        <f>IF('2. Grunddata'!$C$16&gt;0,SUMIF('5. Lön'!$B$25:$B$151,$C870,'5. Lön'!AW$25:AW$151)-SUMIF('5. Lön'!$B$25:$B$151,$C870,'5. Lön'!DQ$25:DQ$151),0)</f>
        <v>0</v>
      </c>
      <c r="H882" s="332">
        <f>IF('2. Grunddata'!$C$16&gt;0,SUMIF('5. Lön'!$B$25:$B$151,$C870,'5. Lön'!AX$25:AX$151)-SUMIF('5. Lön'!$B$25:$B$151,$C870,'5. Lön'!DR$25:DR$151),0)</f>
        <v>0</v>
      </c>
      <c r="I882" s="332">
        <f>IF('2. Grunddata'!$C$16&gt;0,SUMIF('5. Lön'!$B$25:$B$151,$C870,'5. Lön'!AY$25:AY$151)-SUMIF('5. Lön'!$B$25:$B$151,$C870,'5. Lön'!DS$25:DS$151),0)</f>
        <v>0</v>
      </c>
      <c r="J882" s="332">
        <f>IF('2. Grunddata'!$C$16&gt;0,SUMIF('5. Lön'!$B$25:$B$151,$C870,'5. Lön'!AZ$25:AZ$151)-SUMIF('5. Lön'!$B$25:$B$151,$C870,'5. Lön'!DT$25:DT$151),0)</f>
        <v>0</v>
      </c>
      <c r="K882" s="332">
        <f>IF('2. Grunddata'!$C$16&gt;0,SUMIF('5. Lön'!$B$25:$B$151,$C870,'5. Lön'!BA$25:BA$151)-SUMIF('5. Lön'!$B$25:$B$151,$C870,'5. Lön'!DU$25:DU$151),0)</f>
        <v>0</v>
      </c>
      <c r="L882" s="332">
        <f>IF('2. Grunddata'!$C$16&gt;0,SUMIF('5. Lön'!$B$25:$B$151,$C870,'5. Lön'!BB$25:BB$151)-SUMIF('5. Lön'!$B$25:$B$151,$C870,'5. Lön'!DV$25:DV$151),0)</f>
        <v>0</v>
      </c>
      <c r="M882" s="316">
        <f t="shared" si="178"/>
        <v>0</v>
      </c>
    </row>
    <row r="883" spans="2:15" s="3" customFormat="1" ht="12.75" customHeight="1" x14ac:dyDescent="0.2">
      <c r="B883" s="317" t="str">
        <f>IF('5. Lön'!BO$152&gt;0,"Lön inklusive LKP","")</f>
        <v>Lön inklusive LKP</v>
      </c>
      <c r="C883" s="333">
        <f>SUMIF('5. Lön'!$B$25:$B$151,$C870,'5. Lön'!BE$25:BE$151)</f>
        <v>0</v>
      </c>
      <c r="D883" s="333">
        <f>SUMIF('5. Lön'!$B$25:$B$151,$C870,'5. Lön'!BF$25:BF$151)</f>
        <v>0</v>
      </c>
      <c r="E883" s="333">
        <f>SUMIF('5. Lön'!$B$25:$B$151,$C870,'5. Lön'!BG$25:BG$151)</f>
        <v>0</v>
      </c>
      <c r="F883" s="333">
        <f>SUMIF('5. Lön'!$B$25:$B$151,$C870,'5. Lön'!BH$25:BH$151)</f>
        <v>0</v>
      </c>
      <c r="G883" s="333">
        <f>SUMIF('5. Lön'!$B$25:$B$151,$C870,'5. Lön'!BI$25:BI$151)</f>
        <v>0</v>
      </c>
      <c r="H883" s="333">
        <f>SUMIF('5. Lön'!$B$25:$B$151,$C870,'5. Lön'!BJ$25:BJ$151)</f>
        <v>0</v>
      </c>
      <c r="I883" s="333">
        <f>SUMIF('5. Lön'!$B$25:$B$151,$C870,'5. Lön'!BK$25:BK$151)</f>
        <v>0</v>
      </c>
      <c r="J883" s="333">
        <f>SUMIF('5. Lön'!$B$25:$B$151,$C870,'5. Lön'!BL$25:BL$151)</f>
        <v>0</v>
      </c>
      <c r="K883" s="333">
        <f>SUMIF('5. Lön'!$B$25:$B$151,$C870,'5. Lön'!BM$25:BM$151)</f>
        <v>0</v>
      </c>
      <c r="L883" s="333">
        <f>SUMIF('5. Lön'!$B$25:$B$151,$C870,'5. Lön'!BN$25:BN$151)</f>
        <v>0</v>
      </c>
      <c r="M883" s="319">
        <f t="shared" si="178"/>
        <v>0</v>
      </c>
    </row>
    <row r="884" spans="2:15" s="3" customFormat="1" ht="12.75" x14ac:dyDescent="0.2">
      <c r="B884" s="158" t="str">
        <f>IF('6. Drift'!AR$102&gt;0,"Drift","")</f>
        <v/>
      </c>
      <c r="C884" s="334">
        <f>SUMIF('6. Drift'!$B$18:$B$101,$C870,'6. Drift'!AH$18:AH$101)</f>
        <v>0</v>
      </c>
      <c r="D884" s="334">
        <f>SUMIF('6. Drift'!$B$18:$B$101,$C870,'6. Drift'!AI$18:AI$101)</f>
        <v>0</v>
      </c>
      <c r="E884" s="334">
        <f>SUMIF('6. Drift'!$B$18:$B$101,$C870,'6. Drift'!AJ$18:AJ$101)</f>
        <v>0</v>
      </c>
      <c r="F884" s="334">
        <f>SUMIF('6. Drift'!$B$18:$B$101,$C870,'6. Drift'!AK$18:AK$101)</f>
        <v>0</v>
      </c>
      <c r="G884" s="334">
        <f>SUMIF('6. Drift'!$B$18:$B$101,$C870,'6. Drift'!AL$18:AL$101)</f>
        <v>0</v>
      </c>
      <c r="H884" s="334">
        <f>SUMIF('6. Drift'!$B$18:$B$101,$C870,'6. Drift'!AM$18:AM$101)</f>
        <v>0</v>
      </c>
      <c r="I884" s="334">
        <f>SUMIF('6. Drift'!$B$18:$B$101,$C870,'6. Drift'!AN$18:AN$101)</f>
        <v>0</v>
      </c>
      <c r="J884" s="334">
        <f>SUMIF('6. Drift'!$B$18:$B$101,$C870,'6. Drift'!AO$18:AO$101)</f>
        <v>0</v>
      </c>
      <c r="K884" s="334">
        <f>SUMIF('6. Drift'!$B$18:$B$101,$C870,'6. Drift'!AP$18:AP$101)</f>
        <v>0</v>
      </c>
      <c r="L884" s="334">
        <f>SUMIF('6. Drift'!$B$18:$B$101,$C870,'6. Drift'!AQ$18:AQ$101)</f>
        <v>0</v>
      </c>
      <c r="M884" s="316">
        <f t="shared" si="178"/>
        <v>0</v>
      </c>
    </row>
    <row r="885" spans="2:15" s="3" customFormat="1" ht="12.75" x14ac:dyDescent="0.2">
      <c r="B885" s="317" t="str">
        <f>IF('7. Utrustning'!AS$50&gt;0,"Utrustning","")</f>
        <v/>
      </c>
      <c r="C885" s="333">
        <f>SUMIF('7. Utrustning'!$B$17:$B$49,$C870,'7. Utrustning'!AI$17:AI$49)</f>
        <v>0</v>
      </c>
      <c r="D885" s="333">
        <f>SUMIF('7. Utrustning'!$B$17:$B$49,$C870,'7. Utrustning'!AJ$17:AJ$49)</f>
        <v>0</v>
      </c>
      <c r="E885" s="333">
        <f>SUMIF('7. Utrustning'!$B$17:$B$49,$C870,'7. Utrustning'!AK$17:AK$49)</f>
        <v>0</v>
      </c>
      <c r="F885" s="333">
        <f>SUMIF('7. Utrustning'!$B$17:$B$49,$C870,'7. Utrustning'!AL$17:AL$49)</f>
        <v>0</v>
      </c>
      <c r="G885" s="333">
        <f>SUMIF('7. Utrustning'!$B$17:$B$49,$C870,'7. Utrustning'!AM$17:AM$49)</f>
        <v>0</v>
      </c>
      <c r="H885" s="333">
        <f>SUMIF('7. Utrustning'!$B$17:$B$49,$C870,'7. Utrustning'!AN$17:AN$49)</f>
        <v>0</v>
      </c>
      <c r="I885" s="333">
        <f>SUMIF('7. Utrustning'!$B$17:$B$49,$C870,'7. Utrustning'!AO$17:AO$49)</f>
        <v>0</v>
      </c>
      <c r="J885" s="333">
        <f>SUMIF('7. Utrustning'!$B$17:$B$49,$C870,'7. Utrustning'!AP$17:AP$49)</f>
        <v>0</v>
      </c>
      <c r="K885" s="333">
        <f>SUMIF('7. Utrustning'!$B$17:$B$49,$C870,'7. Utrustning'!AQ$17:AQ$49)</f>
        <v>0</v>
      </c>
      <c r="L885" s="333">
        <f>SUMIF('7. Utrustning'!$B$17:$B$49,$C870,'7. Utrustning'!AR$17:AR$49)</f>
        <v>0</v>
      </c>
      <c r="M885" s="319">
        <f t="shared" si="178"/>
        <v>0</v>
      </c>
    </row>
    <row r="886" spans="2:15" s="3" customFormat="1" ht="12.75" x14ac:dyDescent="0.2">
      <c r="B886" s="320" t="str">
        <f>IF('8. Lokal'!AP$51&gt;0,"Lokal","")</f>
        <v>Lokal</v>
      </c>
      <c r="C886" s="334">
        <f>SUMIF('5. Lön'!$B$25:$B$151,$C870,'5. Lön'!DA$25:DA$151)+SUMIF('6. Drift'!$B$18:$B$101,$C870,'6. Drift'!CD$18:CD$101)+SUMIF('8. Lokal'!$B$18:$B$50,$C870,'8. Lokal'!AF$18:AF$50)</f>
        <v>0</v>
      </c>
      <c r="D886" s="334">
        <f>SUMIF('5. Lön'!$B$25:$B$151,$C870,'5. Lön'!DB$25:DB$151)+SUMIF('6. Drift'!$B$18:$B$101,$C870,'6. Drift'!CE$18:CE$101)+SUMIF('8. Lokal'!$B$18:$B$50,$C870,'8. Lokal'!AG$18:AG$50)</f>
        <v>0</v>
      </c>
      <c r="E886" s="334">
        <f>SUMIF('5. Lön'!$B$25:$B$151,$C870,'5. Lön'!DC$25:DC$151)+SUMIF('6. Drift'!$B$18:$B$101,$C870,'6. Drift'!CF$18:CF$101)+SUMIF('8. Lokal'!$B$18:$B$50,$C870,'8. Lokal'!AH$18:AH$50)</f>
        <v>0</v>
      </c>
      <c r="F886" s="334">
        <f>SUMIF('5. Lön'!$B$25:$B$151,$C870,'5. Lön'!DD$25:DD$151)+SUMIF('6. Drift'!$B$18:$B$101,$C870,'6. Drift'!CG$18:CG$101)+SUMIF('8. Lokal'!$B$18:$B$50,$C870,'8. Lokal'!AI$18:AI$50)</f>
        <v>0</v>
      </c>
      <c r="G886" s="334">
        <f>SUMIF('5. Lön'!$B$25:$B$151,$C870,'5. Lön'!DE$25:DE$151)+SUMIF('6. Drift'!$B$18:$B$101,$C870,'6. Drift'!CH$18:CH$101)+SUMIF('8. Lokal'!$B$18:$B$50,$C870,'8. Lokal'!AJ$18:AJ$50)</f>
        <v>0</v>
      </c>
      <c r="H886" s="334">
        <f>SUMIF('5. Lön'!$B$25:$B$151,$C870,'5. Lön'!DF$25:DF$151)+SUMIF('6. Drift'!$B$18:$B$101,$C870,'6. Drift'!CI$18:CI$101)+SUMIF('8. Lokal'!$B$18:$B$50,$C870,'8. Lokal'!AK$18:AK$50)</f>
        <v>0</v>
      </c>
      <c r="I886" s="334">
        <f>SUMIF('5. Lön'!$B$25:$B$151,$C870,'5. Lön'!DG$25:DG$151)+SUMIF('6. Drift'!$B$18:$B$101,$C870,'6. Drift'!CJ$18:CJ$101)+SUMIF('8. Lokal'!$B$18:$B$50,$C870,'8. Lokal'!AL$18:AL$50)</f>
        <v>0</v>
      </c>
      <c r="J886" s="334">
        <f>SUMIF('5. Lön'!$B$25:$B$151,$C870,'5. Lön'!DH$25:DH$151)+SUMIF('6. Drift'!$B$18:$B$101,$C870,'6. Drift'!CK$18:CK$101)+SUMIF('8. Lokal'!$B$18:$B$50,$C870,'8. Lokal'!AM$18:AM$50)</f>
        <v>0</v>
      </c>
      <c r="K886" s="334">
        <f>SUMIF('5. Lön'!$B$25:$B$151,$C870,'5. Lön'!DI$25:DI$151)+SUMIF('6. Drift'!$B$18:$B$101,$C870,'6. Drift'!CL$18:CL$101)+SUMIF('8. Lokal'!$B$18:$B$50,$C870,'8. Lokal'!AN$18:AN$50)</f>
        <v>0</v>
      </c>
      <c r="L886" s="334">
        <f>SUMIF('5. Lön'!$B$25:$B$151,$C870,'5. Lön'!DJ$25:DJ$151)+SUMIF('6. Drift'!$B$18:$B$101,$C870,'6. Drift'!CM$18:CM$101)+SUMIF('8. Lokal'!$B$18:$B$50,$C870,'8. Lokal'!AO$18:AO$50)</f>
        <v>0</v>
      </c>
      <c r="M886" s="316">
        <f t="shared" si="178"/>
        <v>0</v>
      </c>
    </row>
    <row r="887" spans="2:15" s="1" customFormat="1" ht="12.75" x14ac:dyDescent="0.2">
      <c r="B887" s="321" t="str">
        <f>IF(('5. Lön'!CM$152+'6. Drift'!BP$102)&gt;0,"Indirekt","")</f>
        <v>Indirekt</v>
      </c>
      <c r="C887" s="293">
        <f>SUMIF('5. Lön'!$B$25:$B$151,$C870,'5. Lön'!CC$25:CC$151)+SUMIF('6. Drift'!$B$18:$B$101,$C870,'6. Drift'!BF$18:BF$101)</f>
        <v>0</v>
      </c>
      <c r="D887" s="293">
        <f>SUMIF('5. Lön'!$B$25:$B$151,$C870,'5. Lön'!CD$25:CD$151)+SUMIF('6. Drift'!$B$18:$B$101,$C870,'6. Drift'!BG$18:BG$101)</f>
        <v>0</v>
      </c>
      <c r="E887" s="293">
        <f>SUMIF('5. Lön'!$B$25:$B$151,$C870,'5. Lön'!CE$25:CE$151)+SUMIF('6. Drift'!$B$18:$B$101,$C870,'6. Drift'!BH$18:BH$101)</f>
        <v>0</v>
      </c>
      <c r="F887" s="293">
        <f>SUMIF('5. Lön'!$B$25:$B$151,$C870,'5. Lön'!CF$25:CF$151)+SUMIF('6. Drift'!$B$18:$B$101,$C870,'6. Drift'!BI$18:BI$101)</f>
        <v>0</v>
      </c>
      <c r="G887" s="293">
        <f>SUMIF('5. Lön'!$B$25:$B$151,$C870,'5. Lön'!CG$25:CG$151)+SUMIF('6. Drift'!$B$18:$B$101,$C870,'6. Drift'!BJ$18:BJ$101)</f>
        <v>0</v>
      </c>
      <c r="H887" s="293">
        <f>SUMIF('5. Lön'!$B$25:$B$151,$C870,'5. Lön'!CH$25:CH$151)+SUMIF('6. Drift'!$B$18:$B$101,$C870,'6. Drift'!BK$18:BK$101)</f>
        <v>0</v>
      </c>
      <c r="I887" s="293">
        <f>SUMIF('5. Lön'!$B$25:$B$151,$C870,'5. Lön'!CI$25:CI$151)+SUMIF('6. Drift'!$B$18:$B$101,$C870,'6. Drift'!BL$18:BL$101)</f>
        <v>0</v>
      </c>
      <c r="J887" s="293">
        <f>SUMIF('5. Lön'!$B$25:$B$151,$C870,'5. Lön'!CJ$25:CJ$151)+SUMIF('6. Drift'!$B$18:$B$101,$C870,'6. Drift'!BM$18:BM$101)</f>
        <v>0</v>
      </c>
      <c r="K887" s="293">
        <f>SUMIF('5. Lön'!$B$25:$B$151,$C870,'5. Lön'!CK$25:CK$151)+SUMIF('6. Drift'!$B$18:$B$101,$C870,'6. Drift'!BN$18:BN$101)</f>
        <v>0</v>
      </c>
      <c r="L887" s="293">
        <f>SUMIF('5. Lön'!$B$25:$B$151,$C870,'5. Lön'!CL$25:CL$151)+SUMIF('6. Drift'!$B$18:$B$101,$C870,'6. Drift'!BO$18:BO$101)</f>
        <v>0</v>
      </c>
      <c r="M887" s="322">
        <f t="shared" si="178"/>
        <v>0</v>
      </c>
    </row>
    <row r="888" spans="2:15" s="3" customFormat="1" ht="12.75" x14ac:dyDescent="0.2">
      <c r="B888" s="323" t="str">
        <f>IF('2. Grunddata'!C$6="KONTRAKT","Total kostnad i medfinansiering av kontrakt med finansiär","Total kostnad i medfinansiering av ansökan till finansiär")</f>
        <v>Total kostnad i medfinansiering av ansökan till finansiär</v>
      </c>
      <c r="C888" s="237">
        <f>SUM(C881:C887)</f>
        <v>0</v>
      </c>
      <c r="D888" s="237">
        <f t="shared" ref="D888:M888" si="179">SUM(D881:D887)</f>
        <v>0</v>
      </c>
      <c r="E888" s="237">
        <f t="shared" si="179"/>
        <v>0</v>
      </c>
      <c r="F888" s="237">
        <f t="shared" si="179"/>
        <v>0</v>
      </c>
      <c r="G888" s="237">
        <f t="shared" si="179"/>
        <v>0</v>
      </c>
      <c r="H888" s="237">
        <f t="shared" si="179"/>
        <v>0</v>
      </c>
      <c r="I888" s="237">
        <f t="shared" si="179"/>
        <v>0</v>
      </c>
      <c r="J888" s="237">
        <f t="shared" si="179"/>
        <v>0</v>
      </c>
      <c r="K888" s="237">
        <f t="shared" si="179"/>
        <v>0</v>
      </c>
      <c r="L888" s="237">
        <f t="shared" si="179"/>
        <v>0</v>
      </c>
      <c r="M888" s="324">
        <f t="shared" si="179"/>
        <v>0</v>
      </c>
      <c r="N888" s="26"/>
      <c r="O888" s="26"/>
    </row>
    <row r="889" spans="2:15" s="3" customFormat="1" ht="6" customHeight="1" x14ac:dyDescent="0.2">
      <c r="B889" s="335"/>
      <c r="C889" s="326"/>
      <c r="D889" s="326"/>
      <c r="E889" s="326"/>
      <c r="F889" s="326"/>
      <c r="G889" s="326"/>
      <c r="H889" s="326"/>
      <c r="I889" s="326"/>
      <c r="J889" s="326"/>
      <c r="K889" s="326"/>
      <c r="L889" s="326"/>
      <c r="M889" s="336"/>
    </row>
    <row r="890" spans="2:15" s="3" customFormat="1" ht="12.75" x14ac:dyDescent="0.2">
      <c r="B890" s="328" t="str">
        <f>IF('2. Grunddata'!C$6="KONTRAKT","Full kostnad","Förväntad full kostnad")</f>
        <v>Förväntad full kostnad</v>
      </c>
      <c r="C890" s="326"/>
      <c r="D890" s="326"/>
      <c r="E890" s="326"/>
      <c r="F890" s="326"/>
      <c r="G890" s="326"/>
      <c r="H890" s="326"/>
      <c r="I890" s="326"/>
      <c r="J890" s="326"/>
      <c r="K890" s="326"/>
      <c r="L890" s="326"/>
      <c r="M890" s="336"/>
    </row>
    <row r="891" spans="2:15" s="3" customFormat="1" ht="12.75" x14ac:dyDescent="0.2">
      <c r="B891" s="337" t="s">
        <v>203</v>
      </c>
      <c r="C891" s="338">
        <f>C873+C882+C883</f>
        <v>0</v>
      </c>
      <c r="D891" s="338">
        <f t="shared" ref="D891:L891" si="180">D873+D882+D883</f>
        <v>0</v>
      </c>
      <c r="E891" s="338">
        <f t="shared" si="180"/>
        <v>0</v>
      </c>
      <c r="F891" s="338">
        <f t="shared" si="180"/>
        <v>0</v>
      </c>
      <c r="G891" s="338">
        <f t="shared" si="180"/>
        <v>0</v>
      </c>
      <c r="H891" s="338">
        <f t="shared" si="180"/>
        <v>0</v>
      </c>
      <c r="I891" s="338">
        <f t="shared" si="180"/>
        <v>0</v>
      </c>
      <c r="J891" s="338">
        <f t="shared" si="180"/>
        <v>0</v>
      </c>
      <c r="K891" s="338">
        <f t="shared" si="180"/>
        <v>0</v>
      </c>
      <c r="L891" s="338">
        <f t="shared" si="180"/>
        <v>0</v>
      </c>
      <c r="M891" s="314">
        <f>SUM(C891:L891)</f>
        <v>0</v>
      </c>
    </row>
    <row r="892" spans="2:15" s="3" customFormat="1" ht="12.75" x14ac:dyDescent="0.2">
      <c r="B892" s="339" t="s">
        <v>202</v>
      </c>
      <c r="C892" s="340">
        <f>C874+C884</f>
        <v>0</v>
      </c>
      <c r="D892" s="340">
        <f t="shared" ref="D892:L892" si="181">D874+D884</f>
        <v>0</v>
      </c>
      <c r="E892" s="340">
        <f t="shared" si="181"/>
        <v>0</v>
      </c>
      <c r="F892" s="340">
        <f t="shared" si="181"/>
        <v>0</v>
      </c>
      <c r="G892" s="340">
        <f t="shared" si="181"/>
        <v>0</v>
      </c>
      <c r="H892" s="340">
        <f t="shared" si="181"/>
        <v>0</v>
      </c>
      <c r="I892" s="340">
        <f t="shared" si="181"/>
        <v>0</v>
      </c>
      <c r="J892" s="340">
        <f t="shared" si="181"/>
        <v>0</v>
      </c>
      <c r="K892" s="340">
        <f t="shared" si="181"/>
        <v>0</v>
      </c>
      <c r="L892" s="340">
        <f t="shared" si="181"/>
        <v>0</v>
      </c>
      <c r="M892" s="316">
        <f>SUM(C892:L892)</f>
        <v>0</v>
      </c>
    </row>
    <row r="893" spans="2:15" s="3" customFormat="1" ht="12.75" x14ac:dyDescent="0.2">
      <c r="B893" s="341" t="s">
        <v>30</v>
      </c>
      <c r="C893" s="342">
        <f>C875+C885</f>
        <v>0</v>
      </c>
      <c r="D893" s="342">
        <f t="shared" ref="D893:L893" si="182">D875+D885</f>
        <v>0</v>
      </c>
      <c r="E893" s="342">
        <f t="shared" si="182"/>
        <v>0</v>
      </c>
      <c r="F893" s="342">
        <f t="shared" si="182"/>
        <v>0</v>
      </c>
      <c r="G893" s="342">
        <f t="shared" si="182"/>
        <v>0</v>
      </c>
      <c r="H893" s="342">
        <f t="shared" si="182"/>
        <v>0</v>
      </c>
      <c r="I893" s="342">
        <f t="shared" si="182"/>
        <v>0</v>
      </c>
      <c r="J893" s="342">
        <f t="shared" si="182"/>
        <v>0</v>
      </c>
      <c r="K893" s="342">
        <f t="shared" si="182"/>
        <v>0</v>
      </c>
      <c r="L893" s="342">
        <f t="shared" si="182"/>
        <v>0</v>
      </c>
      <c r="M893" s="319">
        <f>SUM(C893:L893)</f>
        <v>0</v>
      </c>
    </row>
    <row r="894" spans="2:15" s="3" customFormat="1" ht="12.75" x14ac:dyDescent="0.2">
      <c r="B894" s="339" t="s">
        <v>31</v>
      </c>
      <c r="C894" s="340">
        <f>SUMIF('5. Lön'!$B$25:$B$151,$C870,'5. Lön'!CO$25:CO$151)+SUMIF('5. Lön'!$B$25:$B$151,$C870,'5. Lön'!DA$25:DA$151)+SUMIF('6. Drift'!$B$18:$B$101,$C870,'6. Drift'!BR$18:BR$101)+SUMIF('6. Drift'!$B$18:$B$101,$C870,'6. Drift'!CD$18:CD$101)+SUMIF('8. Lokal'!$B$18:$B$50,$C870,'8. Lokal'!T$18:T$50)+SUMIF('8. Lokal'!$B$18:$B$50,$C870,'8. Lokal'!AF$18:AF$50)</f>
        <v>0</v>
      </c>
      <c r="D894" s="340">
        <f>SUMIF('5. Lön'!$B$25:$B$151,$C870,'5. Lön'!CP$25:CP$151)+SUMIF('5. Lön'!$B$25:$B$151,$C870,'5. Lön'!DB$25:DB$151)+SUMIF('6. Drift'!$B$18:$B$101,$C870,'6. Drift'!BS$18:BS$101)+SUMIF('6. Drift'!$B$18:$B$101,$C870,'6. Drift'!CE$18:CE$101)+SUMIF('8. Lokal'!$B$18:$B$50,$C870,'8. Lokal'!U$18:U$50)+SUMIF('8. Lokal'!$B$18:$B$50,$C870,'8. Lokal'!AG$18:AG$50)</f>
        <v>0</v>
      </c>
      <c r="E894" s="340">
        <f>SUMIF('5. Lön'!$B$25:$B$151,$C870,'5. Lön'!CQ$25:CQ$151)+SUMIF('5. Lön'!$B$25:$B$151,$C870,'5. Lön'!DC$25:DC$151)+SUMIF('6. Drift'!$B$18:$B$101,$C870,'6. Drift'!BT$18:BT$101)+SUMIF('6. Drift'!$B$18:$B$101,$C870,'6. Drift'!CF$18:CF$101)+SUMIF('8. Lokal'!$B$18:$B$50,$C870,'8. Lokal'!V$18:V$50)+SUMIF('8. Lokal'!$B$18:$B$50,$C870,'8. Lokal'!AH$18:AH$50)</f>
        <v>0</v>
      </c>
      <c r="F894" s="340">
        <f>SUMIF('5. Lön'!$B$25:$B$151,$C870,'5. Lön'!CR$25:CR$151)+SUMIF('5. Lön'!$B$25:$B$151,$C870,'5. Lön'!DD$25:DD$151)+SUMIF('6. Drift'!$B$18:$B$101,$C870,'6. Drift'!BU$18:BU$101)+SUMIF('6. Drift'!$B$18:$B$101,$C870,'6. Drift'!CG$18:CG$101)+SUMIF('8. Lokal'!$B$18:$B$50,$C870,'8. Lokal'!W$18:W$50)+SUMIF('8. Lokal'!$B$18:$B$50,$C870,'8. Lokal'!AI$18:AI$50)</f>
        <v>0</v>
      </c>
      <c r="G894" s="340">
        <f>SUMIF('5. Lön'!$B$25:$B$151,$C870,'5. Lön'!CS$25:CS$151)+SUMIF('5. Lön'!$B$25:$B$151,$C870,'5. Lön'!DE$25:DE$151)+SUMIF('6. Drift'!$B$18:$B$101,$C870,'6. Drift'!BV$18:BV$101)+SUMIF('6. Drift'!$B$18:$B$101,$C870,'6. Drift'!CH$18:CH$101)+SUMIF('8. Lokal'!$B$18:$B$50,$C870,'8. Lokal'!X$18:X$50)+SUMIF('8. Lokal'!$B$18:$B$50,$C870,'8. Lokal'!AJ$18:AJ$50)</f>
        <v>0</v>
      </c>
      <c r="H894" s="340">
        <f>SUMIF('5. Lön'!$B$25:$B$151,$C870,'5. Lön'!CT$25:CT$151)+SUMIF('5. Lön'!$B$25:$B$151,$C870,'5. Lön'!DF$25:DF$151)+SUMIF('6. Drift'!$B$18:$B$101,$C870,'6. Drift'!BW$18:BW$101)+SUMIF('6. Drift'!$B$18:$B$101,$C870,'6. Drift'!CI$18:CI$101)+SUMIF('8. Lokal'!$B$18:$B$50,$C870,'8. Lokal'!Y$18:Y$50)+SUMIF('8. Lokal'!$B$18:$B$50,$C870,'8. Lokal'!AK$18:AK$50)</f>
        <v>0</v>
      </c>
      <c r="I894" s="340">
        <f>SUMIF('5. Lön'!$B$25:$B$151,$C870,'5. Lön'!CU$25:CU$151)+SUMIF('5. Lön'!$B$25:$B$151,$C870,'5. Lön'!DG$25:DG$151)+SUMIF('6. Drift'!$B$18:$B$101,$C870,'6. Drift'!BX$18:BX$101)+SUMIF('6. Drift'!$B$18:$B$101,$C870,'6. Drift'!CJ$18:CJ$101)+SUMIF('8. Lokal'!$B$18:$B$50,$C870,'8. Lokal'!Z$18:Z$50)+SUMIF('8. Lokal'!$B$18:$B$50,$C870,'8. Lokal'!AL$18:AL$50)</f>
        <v>0</v>
      </c>
      <c r="J894" s="340">
        <f>SUMIF('5. Lön'!$B$25:$B$151,$C870,'5. Lön'!CV$25:CV$151)+SUMIF('5. Lön'!$B$25:$B$151,$C870,'5. Lön'!DH$25:DH$151)+SUMIF('6. Drift'!$B$18:$B$101,$C870,'6. Drift'!BY$18:BY$101)+SUMIF('6. Drift'!$B$18:$B$101,$C870,'6. Drift'!CK$18:CK$101)+SUMIF('8. Lokal'!$B$18:$B$50,$C870,'8. Lokal'!AA$18:AA$50)+SUMIF('8. Lokal'!$B$18:$B$50,$C870,'8. Lokal'!AM$18:AM$50)</f>
        <v>0</v>
      </c>
      <c r="K894" s="340">
        <f>SUMIF('5. Lön'!$B$25:$B$151,$C870,'5. Lön'!CW$25:CW$151)+SUMIF('5. Lön'!$B$25:$B$151,$C870,'5. Lön'!DI$25:DI$151)+SUMIF('6. Drift'!$B$18:$B$101,$C870,'6. Drift'!BZ$18:BZ$101)+SUMIF('6. Drift'!$B$18:$B$101,$C870,'6. Drift'!CL$18:CL$101)+SUMIF('8. Lokal'!$B$18:$B$50,$C870,'8. Lokal'!AB$18:AB$50)+SUMIF('8. Lokal'!$B$18:$B$50,$C870,'8. Lokal'!AN$18:AN$50)</f>
        <v>0</v>
      </c>
      <c r="L894" s="340">
        <f>SUMIF('5. Lön'!$B$25:$B$151,$C870,'5. Lön'!CX$25:CX$151)+SUMIF('5. Lön'!$B$25:$B$151,$C870,'5. Lön'!DJ$25:DJ$151)+SUMIF('6. Drift'!$B$18:$B$101,$C870,'6. Drift'!CA$18:CA$101)+SUMIF('6. Drift'!$B$18:$B$101,$C870,'6. Drift'!CM$18:CM$101)+SUMIF('8. Lokal'!$B$18:$B$50,$C870,'8. Lokal'!AC$18:AC$50)+SUMIF('8. Lokal'!$B$18:$B$50,$C870,'8. Lokal'!AO$18:AO$50)</f>
        <v>0</v>
      </c>
      <c r="M894" s="316">
        <f>SUM(C894:L894)</f>
        <v>0</v>
      </c>
    </row>
    <row r="895" spans="2:15" s="3" customFormat="1" ht="12.75" x14ac:dyDescent="0.2">
      <c r="B895" s="343" t="s">
        <v>26</v>
      </c>
      <c r="C895" s="344">
        <f>SUMIF('5. Lön'!$B$25:$B$151,$C870,'5. Lön'!BQ$25:BQ$151)+SUMIF('5. Lön'!$B$25:$B$151,$C870,'5. Lön'!CC$25:CC$151)+SUMIF('6. Drift'!$B$18:$B$101,$C870,'6. Drift'!AT$18:AT$101)+SUMIF('6. Drift'!$B$18:$B$101,$C870,'6. Drift'!BF$18:BF$101)</f>
        <v>0</v>
      </c>
      <c r="D895" s="344">
        <f>SUMIF('5. Lön'!$B$25:$B$151,$C870,'5. Lön'!BR$25:BR$151)+SUMIF('5. Lön'!$B$25:$B$151,$C870,'5. Lön'!CD$25:CD$151)+SUMIF('6. Drift'!$B$18:$B$101,$C870,'6. Drift'!AU$18:AU$101)+SUMIF('6. Drift'!$B$18:$B$101,$C870,'6. Drift'!BG$18:BG$101)</f>
        <v>0</v>
      </c>
      <c r="E895" s="344">
        <f>SUMIF('5. Lön'!$B$25:$B$151,$C870,'5. Lön'!BS$25:BS$151)+SUMIF('5. Lön'!$B$25:$B$151,$C870,'5. Lön'!CE$25:CE$151)+SUMIF('6. Drift'!$B$18:$B$101,$C870,'6. Drift'!AV$18:AV$101)+SUMIF('6. Drift'!$B$18:$B$101,$C870,'6. Drift'!BH$18:BH$101)</f>
        <v>0</v>
      </c>
      <c r="F895" s="344">
        <f>SUMIF('5. Lön'!$B$25:$B$151,$C870,'5. Lön'!BT$25:BT$151)+SUMIF('5. Lön'!$B$25:$B$151,$C870,'5. Lön'!CF$25:CF$151)+SUMIF('6. Drift'!$B$18:$B$101,$C870,'6. Drift'!AW$18:AW$101)+SUMIF('6. Drift'!$B$18:$B$101,$C870,'6. Drift'!BI$18:BI$101)</f>
        <v>0</v>
      </c>
      <c r="G895" s="344">
        <f>SUMIF('5. Lön'!$B$25:$B$151,$C870,'5. Lön'!BU$25:BU$151)+SUMIF('5. Lön'!$B$25:$B$151,$C870,'5. Lön'!CG$25:CG$151)+SUMIF('6. Drift'!$B$18:$B$101,$C870,'6. Drift'!AX$18:AX$101)+SUMIF('6. Drift'!$B$18:$B$101,$C870,'6. Drift'!BJ$18:BJ$101)</f>
        <v>0</v>
      </c>
      <c r="H895" s="344">
        <f>SUMIF('5. Lön'!$B$25:$B$151,$C870,'5. Lön'!BV$25:BV$151)+SUMIF('5. Lön'!$B$25:$B$151,$C870,'5. Lön'!CH$25:CH$151)+SUMIF('6. Drift'!$B$18:$B$101,$C870,'6. Drift'!AY$18:AY$101)+SUMIF('6. Drift'!$B$18:$B$101,$C870,'6. Drift'!BK$18:BK$101)</f>
        <v>0</v>
      </c>
      <c r="I895" s="344">
        <f>SUMIF('5. Lön'!$B$25:$B$151,$C870,'5. Lön'!BW$25:BW$151)+SUMIF('5. Lön'!$B$25:$B$151,$C870,'5. Lön'!CI$25:CI$151)+SUMIF('6. Drift'!$B$18:$B$101,$C870,'6. Drift'!AZ$18:AZ$101)+SUMIF('6. Drift'!$B$18:$B$101,$C870,'6. Drift'!BL$18:BL$101)</f>
        <v>0</v>
      </c>
      <c r="J895" s="344">
        <f>SUMIF('5. Lön'!$B$25:$B$151,$C870,'5. Lön'!BX$25:BX$151)+SUMIF('5. Lön'!$B$25:$B$151,$C870,'5. Lön'!CJ$25:CJ$151)+SUMIF('6. Drift'!$B$18:$B$101,$C870,'6. Drift'!BA$18:BA$101)+SUMIF('6. Drift'!$B$18:$B$101,$C870,'6. Drift'!BM$18:BM$101)</f>
        <v>0</v>
      </c>
      <c r="K895" s="344">
        <f>SUMIF('5. Lön'!$B$25:$B$151,$C870,'5. Lön'!BY$25:BY$151)+SUMIF('5. Lön'!$B$25:$B$151,$C870,'5. Lön'!CK$25:CK$151)+SUMIF('6. Drift'!$B$18:$B$101,$C870,'6. Drift'!BB$18:BB$101)+SUMIF('6. Drift'!$B$18:$B$101,$C870,'6. Drift'!BN$18:BN$101)</f>
        <v>0</v>
      </c>
      <c r="L895" s="344">
        <f>SUMIF('5. Lön'!$B$25:$B$151,$C870,'5. Lön'!BZ$25:BZ$151)+SUMIF('5. Lön'!$B$25:$B$151,$C870,'5. Lön'!CL$25:CL$151)+SUMIF('6. Drift'!$B$18:$B$101,$C870,'6. Drift'!BC$18:BC$101)+SUMIF('6. Drift'!$B$18:$B$101,$C870,'6. Drift'!BO$18:BO$101)</f>
        <v>0</v>
      </c>
      <c r="M895" s="322">
        <f>SUM(C895:L895)</f>
        <v>0</v>
      </c>
    </row>
    <row r="896" spans="2:15" s="3" customFormat="1" ht="12.75" x14ac:dyDescent="0.2">
      <c r="B896" s="323" t="str">
        <f>IF('2. Grunddata'!C$6="KONTRAKT","Total full kostnad","Total förväntad full kostnad")</f>
        <v>Total förväntad full kostnad</v>
      </c>
      <c r="C896" s="171">
        <f>SUM(C891:C895)</f>
        <v>0</v>
      </c>
      <c r="D896" s="171">
        <f t="shared" ref="D896:M896" si="183">SUM(D891:D895)</f>
        <v>0</v>
      </c>
      <c r="E896" s="171">
        <f t="shared" si="183"/>
        <v>0</v>
      </c>
      <c r="F896" s="171">
        <f t="shared" si="183"/>
        <v>0</v>
      </c>
      <c r="G896" s="171">
        <f t="shared" si="183"/>
        <v>0</v>
      </c>
      <c r="H896" s="171">
        <f t="shared" si="183"/>
        <v>0</v>
      </c>
      <c r="I896" s="171">
        <f t="shared" si="183"/>
        <v>0</v>
      </c>
      <c r="J896" s="171">
        <f t="shared" si="183"/>
        <v>0</v>
      </c>
      <c r="K896" s="171">
        <f t="shared" si="183"/>
        <v>0</v>
      </c>
      <c r="L896" s="171">
        <f t="shared" si="183"/>
        <v>0</v>
      </c>
      <c r="M896" s="345">
        <f t="shared" si="183"/>
        <v>0</v>
      </c>
      <c r="N896" s="4"/>
    </row>
    <row r="897" spans="2:13" s="3" customFormat="1" ht="12.75" x14ac:dyDescent="0.2">
      <c r="B897" s="119"/>
      <c r="C897" s="64"/>
      <c r="D897" s="64"/>
      <c r="E897" s="64"/>
      <c r="F897" s="64"/>
      <c r="G897" s="64"/>
      <c r="H897" s="64"/>
      <c r="I897" s="64"/>
      <c r="J897" s="64"/>
      <c r="K897" s="64"/>
      <c r="L897" s="64"/>
      <c r="M897" s="64"/>
    </row>
    <row r="898" spans="2:13" s="3" customFormat="1" ht="12.75" customHeight="1" x14ac:dyDescent="0.2">
      <c r="B898" s="119" t="s">
        <v>42</v>
      </c>
      <c r="C898" s="346" t="str">
        <f t="shared" ref="C898:M898" si="184">IF(C896&gt;0,C888/C896,"")</f>
        <v/>
      </c>
      <c r="D898" s="346" t="str">
        <f t="shared" si="184"/>
        <v/>
      </c>
      <c r="E898" s="346" t="str">
        <f t="shared" si="184"/>
        <v/>
      </c>
      <c r="F898" s="346" t="str">
        <f t="shared" si="184"/>
        <v/>
      </c>
      <c r="G898" s="346" t="str">
        <f t="shared" si="184"/>
        <v/>
      </c>
      <c r="H898" s="346" t="str">
        <f t="shared" si="184"/>
        <v/>
      </c>
      <c r="I898" s="346" t="str">
        <f t="shared" si="184"/>
        <v/>
      </c>
      <c r="J898" s="346" t="str">
        <f t="shared" si="184"/>
        <v/>
      </c>
      <c r="K898" s="346" t="str">
        <f t="shared" si="184"/>
        <v/>
      </c>
      <c r="L898" s="346" t="str">
        <f t="shared" si="184"/>
        <v/>
      </c>
      <c r="M898" s="346" t="str">
        <f t="shared" si="184"/>
        <v/>
      </c>
    </row>
    <row r="899" spans="2:13" ht="12.75" customHeight="1" x14ac:dyDescent="0.2"/>
    <row r="900" spans="2:13" ht="12.75" customHeight="1" x14ac:dyDescent="0.2">
      <c r="D900" s="119" t="s">
        <v>249</v>
      </c>
      <c r="E900" s="187" t="str">
        <f>IF(M888=0,"",M888/(DATEDIF('2. Grunddata'!C$20,'2. Grunddata'!C$21,"d")/365))</f>
        <v/>
      </c>
      <c r="H900" s="119" t="s">
        <v>250</v>
      </c>
      <c r="I900" s="187">
        <f>M888/3</f>
        <v>0</v>
      </c>
      <c r="L900" s="119" t="s">
        <v>248</v>
      </c>
      <c r="M900" s="187">
        <f>M888</f>
        <v>0</v>
      </c>
    </row>
    <row r="901" spans="2:13" ht="12.75" customHeight="1" x14ac:dyDescent="0.2">
      <c r="B901" s="80" t="s">
        <v>209</v>
      </c>
    </row>
    <row r="902" spans="2:13" ht="12.75" customHeight="1" x14ac:dyDescent="0.2">
      <c r="B902" s="551"/>
      <c r="C902" s="552"/>
      <c r="D902" s="552"/>
      <c r="E902" s="552"/>
      <c r="F902" s="552"/>
      <c r="G902" s="552"/>
      <c r="H902" s="552"/>
      <c r="I902" s="552"/>
      <c r="J902" s="552"/>
      <c r="K902" s="552"/>
      <c r="L902" s="553"/>
      <c r="M902" s="387">
        <f>SUM(C902:L902)</f>
        <v>0</v>
      </c>
    </row>
    <row r="903" spans="2:13" ht="12.75" customHeight="1" x14ac:dyDescent="0.2">
      <c r="B903" s="554"/>
      <c r="C903" s="555"/>
      <c r="D903" s="555"/>
      <c r="E903" s="555"/>
      <c r="F903" s="555"/>
      <c r="G903" s="555"/>
      <c r="H903" s="555"/>
      <c r="I903" s="555"/>
      <c r="J903" s="555"/>
      <c r="K903" s="555"/>
      <c r="L903" s="556"/>
      <c r="M903" s="319">
        <f t="shared" ref="M903:M906" si="185">SUM(C903:L903)</f>
        <v>0</v>
      </c>
    </row>
    <row r="904" spans="2:13" ht="12.75" customHeight="1" x14ac:dyDescent="0.2">
      <c r="B904" s="557"/>
      <c r="C904" s="558"/>
      <c r="D904" s="558"/>
      <c r="E904" s="558"/>
      <c r="F904" s="558"/>
      <c r="G904" s="558"/>
      <c r="H904" s="558"/>
      <c r="I904" s="558"/>
      <c r="J904" s="558"/>
      <c r="K904" s="558"/>
      <c r="L904" s="559"/>
      <c r="M904" s="316">
        <f t="shared" si="185"/>
        <v>0</v>
      </c>
    </row>
    <row r="905" spans="2:13" ht="12.75" customHeight="1" x14ac:dyDescent="0.2">
      <c r="B905" s="554"/>
      <c r="C905" s="555"/>
      <c r="D905" s="555"/>
      <c r="E905" s="555"/>
      <c r="F905" s="555"/>
      <c r="G905" s="555"/>
      <c r="H905" s="555"/>
      <c r="I905" s="555"/>
      <c r="J905" s="555"/>
      <c r="K905" s="555"/>
      <c r="L905" s="556"/>
      <c r="M905" s="319">
        <f t="shared" si="185"/>
        <v>0</v>
      </c>
    </row>
    <row r="906" spans="2:13" ht="12.75" customHeight="1" x14ac:dyDescent="0.2">
      <c r="B906" s="197"/>
      <c r="C906" s="558"/>
      <c r="D906" s="558"/>
      <c r="E906" s="558"/>
      <c r="F906" s="558"/>
      <c r="G906" s="558"/>
      <c r="H906" s="558"/>
      <c r="I906" s="558"/>
      <c r="J906" s="558"/>
      <c r="K906" s="558"/>
      <c r="L906" s="559"/>
      <c r="M906" s="316">
        <f t="shared" si="185"/>
        <v>0</v>
      </c>
    </row>
    <row r="907" spans="2:13" ht="12.75" customHeight="1" x14ac:dyDescent="0.2">
      <c r="B907" s="165" t="str">
        <f>IF('2. Grunddata'!C$6="KONTRAKT","Total medfinansiering","Total förväntad medfinansiering")</f>
        <v>Total förväntad medfinansiering</v>
      </c>
      <c r="C907" s="170">
        <f t="shared" ref="C907:M907" si="186">SUM(C902:C906)</f>
        <v>0</v>
      </c>
      <c r="D907" s="170">
        <f t="shared" si="186"/>
        <v>0</v>
      </c>
      <c r="E907" s="170">
        <f t="shared" si="186"/>
        <v>0</v>
      </c>
      <c r="F907" s="170">
        <f t="shared" si="186"/>
        <v>0</v>
      </c>
      <c r="G907" s="170">
        <f t="shared" si="186"/>
        <v>0</v>
      </c>
      <c r="H907" s="170">
        <f t="shared" si="186"/>
        <v>0</v>
      </c>
      <c r="I907" s="170">
        <f t="shared" si="186"/>
        <v>0</v>
      </c>
      <c r="J907" s="170">
        <f t="shared" si="186"/>
        <v>0</v>
      </c>
      <c r="K907" s="170">
        <f t="shared" si="186"/>
        <v>0</v>
      </c>
      <c r="L907" s="170">
        <f t="shared" si="186"/>
        <v>0</v>
      </c>
      <c r="M907" s="345">
        <f t="shared" si="186"/>
        <v>0</v>
      </c>
    </row>
    <row r="908" spans="2:13" ht="12.75" customHeight="1" x14ac:dyDescent="0.2"/>
    <row r="909" spans="2:13" ht="12.75" customHeight="1" x14ac:dyDescent="0.2">
      <c r="B909" s="386" t="s">
        <v>210</v>
      </c>
      <c r="C909" s="64" t="str">
        <f>B31</f>
        <v>Molekylära vetenskaper</v>
      </c>
    </row>
    <row r="910" spans="2:13" ht="12.75" customHeight="1" x14ac:dyDescent="0.2">
      <c r="B910" s="719"/>
      <c r="C910" s="720"/>
      <c r="D910" s="720"/>
      <c r="E910" s="720"/>
      <c r="F910" s="720"/>
      <c r="G910" s="720"/>
      <c r="H910" s="720"/>
      <c r="I910" s="720"/>
      <c r="J910" s="720"/>
      <c r="K910" s="720"/>
      <c r="L910" s="720"/>
      <c r="M910" s="721"/>
    </row>
    <row r="911" spans="2:13" ht="12.75" customHeight="1" x14ac:dyDescent="0.2">
      <c r="B911" s="722"/>
      <c r="C911" s="735"/>
      <c r="D911" s="735"/>
      <c r="E911" s="735"/>
      <c r="F911" s="735"/>
      <c r="G911" s="735"/>
      <c r="H911" s="735"/>
      <c r="I911" s="735"/>
      <c r="J911" s="735"/>
      <c r="K911" s="735"/>
      <c r="L911" s="735"/>
      <c r="M911" s="724"/>
    </row>
    <row r="912" spans="2:13" ht="12.75" customHeight="1" x14ac:dyDescent="0.2">
      <c r="B912" s="722"/>
      <c r="C912" s="735"/>
      <c r="D912" s="735"/>
      <c r="E912" s="735"/>
      <c r="F912" s="735"/>
      <c r="G912" s="735"/>
      <c r="H912" s="735"/>
      <c r="I912" s="735"/>
      <c r="J912" s="735"/>
      <c r="K912" s="735"/>
      <c r="L912" s="735"/>
      <c r="M912" s="724"/>
    </row>
    <row r="913" spans="2:15" ht="12.75" customHeight="1" x14ac:dyDescent="0.2">
      <c r="B913" s="722"/>
      <c r="C913" s="735"/>
      <c r="D913" s="735"/>
      <c r="E913" s="735"/>
      <c r="F913" s="735"/>
      <c r="G913" s="735"/>
      <c r="H913" s="735"/>
      <c r="I913" s="735"/>
      <c r="J913" s="735"/>
      <c r="K913" s="735"/>
      <c r="L913" s="735"/>
      <c r="M913" s="724"/>
    </row>
    <row r="914" spans="2:15" ht="12.75" customHeight="1" x14ac:dyDescent="0.2">
      <c r="B914" s="725"/>
      <c r="C914" s="726"/>
      <c r="D914" s="726"/>
      <c r="E914" s="726"/>
      <c r="F914" s="726"/>
      <c r="G914" s="726"/>
      <c r="H914" s="726"/>
      <c r="I914" s="726"/>
      <c r="J914" s="726"/>
      <c r="K914" s="726"/>
      <c r="L914" s="726"/>
      <c r="M914" s="727"/>
    </row>
    <row r="916" spans="2:15" s="3" customFormat="1" ht="12.75" customHeight="1" x14ac:dyDescent="0.2">
      <c r="B916" s="140" t="s">
        <v>165</v>
      </c>
      <c r="C916" s="141" t="str">
        <f>'2. Grunddata'!C$7</f>
        <v>Hitta den oförklariga faktorn i matrix</v>
      </c>
      <c r="D916" s="64"/>
      <c r="E916" s="64"/>
      <c r="F916" s="64"/>
      <c r="G916" s="64"/>
      <c r="H916" s="64"/>
      <c r="I916" s="64"/>
      <c r="J916" s="64"/>
      <c r="K916" s="64"/>
      <c r="L916" s="64"/>
      <c r="M916" s="64"/>
    </row>
    <row r="917" spans="2:15" s="3" customFormat="1" ht="12.75" x14ac:dyDescent="0.2">
      <c r="B917" s="140" t="s">
        <v>122</v>
      </c>
      <c r="C917" s="141" t="str">
        <f>IF('2. Grunddata'!$C$6="ANSÖKAN","ANSÖKAN",(IF('2. Grunddata'!$C$6="KONTRAKT","KONTRAKT","")))</f>
        <v>ANSÖKAN</v>
      </c>
      <c r="D917" s="64"/>
      <c r="E917" s="64"/>
      <c r="F917" s="64"/>
      <c r="G917" s="64"/>
      <c r="H917" s="64"/>
      <c r="I917" s="64"/>
      <c r="J917" s="64"/>
      <c r="K917" s="64"/>
      <c r="L917" s="64"/>
      <c r="M917" s="64"/>
    </row>
    <row r="918" spans="2:15" s="3" customFormat="1" ht="12.75" x14ac:dyDescent="0.2">
      <c r="B918" s="62" t="s">
        <v>254</v>
      </c>
      <c r="C918" s="141" t="str">
        <f>'2. Grunddata'!C$8</f>
        <v>Stina</v>
      </c>
      <c r="D918" s="64"/>
      <c r="E918" s="64"/>
      <c r="F918" s="64"/>
      <c r="I918" s="120"/>
      <c r="J918" s="120"/>
      <c r="K918" s="120"/>
      <c r="L918" s="120"/>
      <c r="M918" s="120"/>
    </row>
    <row r="919" spans="2:15" s="3" customFormat="1" ht="12.75" x14ac:dyDescent="0.2">
      <c r="B919" s="140" t="s">
        <v>156</v>
      </c>
      <c r="C919" s="64" t="str">
        <f>'2. Grunddata'!C$17</f>
        <v>SEK</v>
      </c>
      <c r="D919" s="64"/>
      <c r="E919" s="64"/>
      <c r="F919" s="64"/>
      <c r="I919" s="120"/>
      <c r="J919" s="120"/>
      <c r="K919" s="120"/>
      <c r="L919" s="120"/>
      <c r="M919" s="120"/>
    </row>
    <row r="920" spans="2:15" s="3" customFormat="1" ht="12.75" x14ac:dyDescent="0.2">
      <c r="B920" s="140"/>
      <c r="C920" s="143" t="s">
        <v>137</v>
      </c>
      <c r="D920" s="64"/>
      <c r="E920" s="64"/>
      <c r="F920" s="64"/>
      <c r="I920" s="120"/>
      <c r="J920" s="120"/>
      <c r="K920" s="120"/>
      <c r="L920" s="499" t="s">
        <v>315</v>
      </c>
      <c r="M920" s="120"/>
    </row>
    <row r="921" spans="2:15" ht="12.75" customHeight="1" x14ac:dyDescent="0.2">
      <c r="L921" s="349" t="s">
        <v>316</v>
      </c>
    </row>
    <row r="922" spans="2:15" s="3" customFormat="1" ht="15" x14ac:dyDescent="0.25">
      <c r="B922" s="369" t="s">
        <v>38</v>
      </c>
      <c r="C922" s="369" t="str">
        <f>B32</f>
        <v>Norrländsk jordbruksvetenskap NJ</v>
      </c>
      <c r="E922" s="64"/>
      <c r="G922" s="64"/>
      <c r="H922" s="64"/>
      <c r="I922" s="64"/>
      <c r="J922" s="64"/>
      <c r="K922" s="64"/>
      <c r="L922" s="625">
        <f>SUMIF('5. Lön'!$B$25:$B$151,$C922,'5. Lön'!AE$25:AE$151)</f>
        <v>0</v>
      </c>
      <c r="M922" s="383" t="s">
        <v>208</v>
      </c>
    </row>
    <row r="923" spans="2:15" s="3" customFormat="1" ht="6" customHeight="1" x14ac:dyDescent="0.2">
      <c r="B923" s="85"/>
      <c r="C923" s="64"/>
      <c r="D923" s="64"/>
      <c r="E923" s="64"/>
      <c r="F923" s="64"/>
      <c r="G923" s="64"/>
      <c r="H923" s="64"/>
      <c r="I923" s="64"/>
      <c r="J923" s="64"/>
      <c r="K923" s="64"/>
      <c r="L923" s="64"/>
      <c r="M923" s="64"/>
    </row>
    <row r="924" spans="2:15" s="3" customFormat="1" ht="12.75" x14ac:dyDescent="0.2">
      <c r="B924" s="309" t="str">
        <f>IF('2. Grunddata'!C$6="KONTRAKT","Kostnader täckta av finansiär","Kostnader förväntade att täckas av finansiär")</f>
        <v>Kostnader förväntade att täckas av finansiär</v>
      </c>
      <c r="C924" s="310">
        <f>'5. Lön'!G$23</f>
        <v>2022</v>
      </c>
      <c r="D924" s="310">
        <f>'5. Lön'!H$23</f>
        <v>2023</v>
      </c>
      <c r="E924" s="310">
        <f>'5. Lön'!I$23</f>
        <v>2024</v>
      </c>
      <c r="F924" s="310" t="str">
        <f>'5. Lön'!J$23</f>
        <v/>
      </c>
      <c r="G924" s="310" t="str">
        <f>'5. Lön'!K$23</f>
        <v/>
      </c>
      <c r="H924" s="310" t="str">
        <f>'5. Lön'!L$23</f>
        <v/>
      </c>
      <c r="I924" s="310" t="str">
        <f>'5. Lön'!M$23</f>
        <v/>
      </c>
      <c r="J924" s="310" t="str">
        <f>'5. Lön'!N$23</f>
        <v/>
      </c>
      <c r="K924" s="310" t="str">
        <f>'5. Lön'!O$23</f>
        <v/>
      </c>
      <c r="L924" s="310" t="str">
        <f>'5. Lön'!P$23</f>
        <v/>
      </c>
      <c r="M924" s="311" t="s">
        <v>2</v>
      </c>
    </row>
    <row r="925" spans="2:15" s="3" customFormat="1" ht="12.75" customHeight="1" x14ac:dyDescent="0.2">
      <c r="B925" s="312" t="s">
        <v>203</v>
      </c>
      <c r="C925" s="313">
        <f>IF('2. Grunddata'!$C$16&gt;0,SUMIF('5. Lön'!$B$25:$B$151,$C922,'5. Lön'!DM$25:DM$151),SUMIF('5. Lön'!$B$25:$B$151,$C922,'5. Lön'!AS$25:AS$151))</f>
        <v>0</v>
      </c>
      <c r="D925" s="313">
        <f>IF('2. Grunddata'!$C$16&gt;0,SUMIF('5. Lön'!$B$25:$B$151,$C922,'5. Lön'!DN$25:DN$151),SUMIF('5. Lön'!$B$25:$B$151,$C922,'5. Lön'!AT$25:AT$151))</f>
        <v>0</v>
      </c>
      <c r="E925" s="313">
        <f>IF('2. Grunddata'!$C$16&gt;0,SUMIF('5. Lön'!$B$25:$B$151,$C922,'5. Lön'!DO$25:DO$151),SUMIF('5. Lön'!$B$25:$B$151,$C922,'5. Lön'!AU$25:AU$151))</f>
        <v>0</v>
      </c>
      <c r="F925" s="313">
        <f>IF('2. Grunddata'!$C$16&gt;0,SUMIF('5. Lön'!$B$25:$B$151,$C922,'5. Lön'!DP$25:DP$151),SUMIF('5. Lön'!$B$25:$B$151,$C922,'5. Lön'!AV$25:AV$151))</f>
        <v>0</v>
      </c>
      <c r="G925" s="313">
        <f>IF('2. Grunddata'!$C$16&gt;0,SUMIF('5. Lön'!$B$25:$B$151,$C922,'5. Lön'!DQ$25:DQ$151),SUMIF('5. Lön'!$B$25:$B$151,$C922,'5. Lön'!AW$25:AW$151))</f>
        <v>0</v>
      </c>
      <c r="H925" s="313">
        <f>IF('2. Grunddata'!$C$16&gt;0,SUMIF('5. Lön'!$B$25:$B$151,$C922,'5. Lön'!DR$25:DR$151),SUMIF('5. Lön'!$B$25:$B$151,$C922,'5. Lön'!AX$25:AX$151))</f>
        <v>0</v>
      </c>
      <c r="I925" s="313">
        <f>IF('2. Grunddata'!$C$16&gt;0,SUMIF('5. Lön'!$B$25:$B$151,$C922,'5. Lön'!DS$25:DS$151),SUMIF('5. Lön'!$B$25:$B$151,$C922,'5. Lön'!AY$25:AY$151))</f>
        <v>0</v>
      </c>
      <c r="J925" s="313">
        <f>IF('2. Grunddata'!$C$16&gt;0,SUMIF('5. Lön'!$B$25:$B$151,$C922,'5. Lön'!DT$25:DT$151),SUMIF('5. Lön'!$B$25:$B$151,$C922,'5. Lön'!AZ$25:AZ$151))</f>
        <v>0</v>
      </c>
      <c r="K925" s="313">
        <f>IF('2. Grunddata'!$C$16&gt;0,SUMIF('5. Lön'!$B$25:$B$151,$C922,'5. Lön'!DU$25:DU$151),SUMIF('5. Lön'!$B$25:$B$151,$C922,'5. Lön'!BA$25:BA$151))</f>
        <v>0</v>
      </c>
      <c r="L925" s="313">
        <f>IF('2. Grunddata'!$C$16&gt;0,SUMIF('5. Lön'!$B$25:$B$151,$C922,'5. Lön'!DV$25:DV$151),SUMIF('5. Lön'!$B$25:$B$151,$C922,'5. Lön'!BB$25:BB$151))</f>
        <v>0</v>
      </c>
      <c r="M925" s="314">
        <f t="shared" ref="M925:M930" si="187">SUM(C925:L925)</f>
        <v>0</v>
      </c>
      <c r="O925" s="4"/>
    </row>
    <row r="926" spans="2:15" s="3" customFormat="1" ht="12.75" customHeight="1" x14ac:dyDescent="0.2">
      <c r="B926" s="158" t="s">
        <v>202</v>
      </c>
      <c r="C926" s="315">
        <f>SUMIF('6. Drift'!$B$18:$B$101,$C922,'6. Drift'!V$18:V$101)</f>
        <v>0</v>
      </c>
      <c r="D926" s="315">
        <f>SUMIF('6. Drift'!$B$18:$B$101,$C922,'6. Drift'!W$18:W$101)</f>
        <v>0</v>
      </c>
      <c r="E926" s="315">
        <f>SUMIF('6. Drift'!$B$18:$B$101,$C922,'6. Drift'!X$18:X$101)</f>
        <v>0</v>
      </c>
      <c r="F926" s="315">
        <f>SUMIF('6. Drift'!$B$18:$B$101,$C922,'6. Drift'!Y$18:Y$101)</f>
        <v>0</v>
      </c>
      <c r="G926" s="315">
        <f>SUMIF('6. Drift'!$B$18:$B$101,$C922,'6. Drift'!Z$18:Z$101)</f>
        <v>0</v>
      </c>
      <c r="H926" s="315">
        <f>SUMIF('6. Drift'!$B$18:$B$101,$C922,'6. Drift'!AA$18:AA$101)</f>
        <v>0</v>
      </c>
      <c r="I926" s="315">
        <f>SUMIF('6. Drift'!$B$18:$B$101,$C922,'6. Drift'!AB$18:AB$101)</f>
        <v>0</v>
      </c>
      <c r="J926" s="315">
        <f>SUMIF('6. Drift'!$B$18:$B$101,$C922,'6. Drift'!AC$18:AC$101)</f>
        <v>0</v>
      </c>
      <c r="K926" s="315">
        <f>SUMIF('6. Drift'!$B$18:$B$101,$C922,'6. Drift'!AD$18:AD$101)</f>
        <v>0</v>
      </c>
      <c r="L926" s="315">
        <f>SUMIF('6. Drift'!$B$18:$B$101,$C922,'6. Drift'!AE$18:AE$101)</f>
        <v>0</v>
      </c>
      <c r="M926" s="316">
        <f t="shared" si="187"/>
        <v>0</v>
      </c>
    </row>
    <row r="927" spans="2:15" s="3" customFormat="1" ht="12.75" x14ac:dyDescent="0.2">
      <c r="B927" s="317" t="s">
        <v>30</v>
      </c>
      <c r="C927" s="318">
        <f>SUMIF('7. Utrustning'!$B$17:$B$49,$C922,'7. Utrustning'!W$17:W$49)</f>
        <v>0</v>
      </c>
      <c r="D927" s="318">
        <f>SUMIF('7. Utrustning'!$B$17:$B$49,$C922,'7. Utrustning'!X$17:X$49)</f>
        <v>0</v>
      </c>
      <c r="E927" s="318">
        <f>SUMIF('7. Utrustning'!$B$17:$B$49,$C922,'7. Utrustning'!Y$17:Y$49)</f>
        <v>0</v>
      </c>
      <c r="F927" s="318">
        <f>SUMIF('7. Utrustning'!$B$17:$B$49,$C922,'7. Utrustning'!Z$17:Z$49)</f>
        <v>0</v>
      </c>
      <c r="G927" s="318">
        <f>SUMIF('7. Utrustning'!$B$17:$B$49,$C922,'7. Utrustning'!AA$17:AA$49)</f>
        <v>0</v>
      </c>
      <c r="H927" s="318">
        <f>SUMIF('7. Utrustning'!$B$17:$B$49,$C922,'7. Utrustning'!AB$17:AB$49)</f>
        <v>0</v>
      </c>
      <c r="I927" s="318">
        <f>SUMIF('7. Utrustning'!$B$17:$B$49,$C922,'7. Utrustning'!AC$17:AC$49)</f>
        <v>0</v>
      </c>
      <c r="J927" s="318">
        <f>SUMIF('7. Utrustning'!$B$17:$B$49,$C922,'7. Utrustning'!AD$17:AD$49)</f>
        <v>0</v>
      </c>
      <c r="K927" s="318">
        <f>SUMIF('7. Utrustning'!$B$17:$B$49,$C922,'7. Utrustning'!AE$17:AE$49)</f>
        <v>0</v>
      </c>
      <c r="L927" s="318">
        <f>SUMIF('7. Utrustning'!$B$17:$B$49,$C922,'7. Utrustning'!AF$17:AF$49)</f>
        <v>0</v>
      </c>
      <c r="M927" s="319">
        <f t="shared" si="187"/>
        <v>0</v>
      </c>
    </row>
    <row r="928" spans="2:15" s="3" customFormat="1" ht="12.75" x14ac:dyDescent="0.2">
      <c r="B928" s="320" t="str">
        <f>IF('2. Grunddata'!C$13="NEJ","Lokal accepterad som direkt kostnad av finansiär","Lokal")</f>
        <v>Lokal accepterad som direkt kostnad av finansiär</v>
      </c>
      <c r="C928" s="315">
        <f>IF('2. Grunddata'!$C$13="NEJ",SUMIF('8. Lokal'!$B$18:$B$50,$C922,'8. Lokal'!T$18:T$50),SUMIF('5. Lön'!$B$25:$B$151,$C922,'5. Lön'!CO$25:CO$151)+SUMIF('6. Drift'!$B$18:$B$101,$C922,'6. Drift'!BR$18:BR$101)+SUMIF('8. Lokal'!$B$18:$B$50,$C922,'8. Lokal'!T$18:T$50))</f>
        <v>0</v>
      </c>
      <c r="D928" s="315">
        <f>IF('2. Grunddata'!$C$13="NEJ",SUMIF('8. Lokal'!$B$18:$B$50,$C922,'8. Lokal'!U$18:U$50),SUMIF('5. Lön'!$B$25:$B$151,$C922,'5. Lön'!CP$25:CP$151)+SUMIF('6. Drift'!$B$18:$B$101,$C922,'6. Drift'!BS$18:BS$101)+SUMIF('8. Lokal'!$B$18:$B$50,$C922,'8. Lokal'!U$18:U$50))</f>
        <v>0</v>
      </c>
      <c r="E928" s="315">
        <f>IF('2. Grunddata'!$C$13="NEJ",SUMIF('8. Lokal'!$B$18:$B$50,$C922,'8. Lokal'!V$18:V$50),SUMIF('5. Lön'!$B$25:$B$151,$C922,'5. Lön'!CQ$25:CQ$151)+SUMIF('6. Drift'!$B$18:$B$101,$C922,'6. Drift'!BT$18:BT$101)+SUMIF('8. Lokal'!$B$18:$B$50,$C922,'8. Lokal'!V$18:V$50))</f>
        <v>0</v>
      </c>
      <c r="F928" s="315">
        <f>IF('2. Grunddata'!$C$13="NEJ",SUMIF('8. Lokal'!$B$18:$B$50,$C922,'8. Lokal'!W$18:W$50),SUMIF('5. Lön'!$B$25:$B$151,$C922,'5. Lön'!CR$25:CR$151)+SUMIF('6. Drift'!$B$18:$B$101,$C922,'6. Drift'!BU$18:BU$101)+SUMIF('8. Lokal'!$B$18:$B$50,$C922,'8. Lokal'!W$18:W$50))</f>
        <v>0</v>
      </c>
      <c r="G928" s="315">
        <f>IF('2. Grunddata'!$C$13="NEJ",SUMIF('8. Lokal'!$B$18:$B$50,$C922,'8. Lokal'!X$18:X$50),SUMIF('5. Lön'!$B$25:$B$151,$C922,'5. Lön'!CS$25:CS$151)+SUMIF('6. Drift'!$B$18:$B$101,$C922,'6. Drift'!BV$18:BV$101)+SUMIF('8. Lokal'!$B$18:$B$50,$C922,'8. Lokal'!X$18:X$50))</f>
        <v>0</v>
      </c>
      <c r="H928" s="315">
        <f>IF('2. Grunddata'!$C$13="NEJ",SUMIF('8. Lokal'!$B$18:$B$50,$C922,'8. Lokal'!Y$18:Y$50),SUMIF('5. Lön'!$B$25:$B$151,$C922,'5. Lön'!CT$25:CT$151)+SUMIF('6. Drift'!$B$18:$B$101,$C922,'6. Drift'!BW$18:BW$101)+SUMIF('8. Lokal'!$B$18:$B$50,$C922,'8. Lokal'!Y$18:Y$50))</f>
        <v>0</v>
      </c>
      <c r="I928" s="315">
        <f>IF('2. Grunddata'!$C$13="NEJ",SUMIF('8. Lokal'!$B$18:$B$50,$C922,'8. Lokal'!Z$18:Z$50),SUMIF('5. Lön'!$B$25:$B$151,$C922,'5. Lön'!CU$25:CU$151)+SUMIF('6. Drift'!$B$18:$B$101,$C922,'6. Drift'!BX$18:BX$101)+SUMIF('8. Lokal'!$B$18:$B$50,$C922,'8. Lokal'!Z$18:Z$50))</f>
        <v>0</v>
      </c>
      <c r="J928" s="315">
        <f>IF('2. Grunddata'!$C$13="NEJ",SUMIF('8. Lokal'!$B$18:$B$50,$C922,'8. Lokal'!AA$18:AA$50),SUMIF('5. Lön'!$B$25:$B$151,$C922,'5. Lön'!CV$25:CV$151)+SUMIF('6. Drift'!$B$18:$B$101,$C922,'6. Drift'!BY$18:BY$101)+SUMIF('8. Lokal'!$B$18:$B$50,$C922,'8. Lokal'!AA$18:AA$50))</f>
        <v>0</v>
      </c>
      <c r="K928" s="315">
        <f>IF('2. Grunddata'!$C$13="NEJ",SUMIF('8. Lokal'!$B$18:$B$50,$C922,'8. Lokal'!AB$18:AB$50),SUMIF('5. Lön'!$B$25:$B$151,$C922,'5. Lön'!CW$25:CW$151)+SUMIF('6. Drift'!$B$18:$B$101,$C922,'6. Drift'!BZ$18:BZ$101)+SUMIF('8. Lokal'!$B$18:$B$50,$C922,'8. Lokal'!AB$18:AB$50))</f>
        <v>0</v>
      </c>
      <c r="L928" s="315">
        <f>IF('2. Grunddata'!$C$13="NEJ",SUMIF('8. Lokal'!$B$18:$B$50,$C922,'8. Lokal'!AC$18:AC$50),SUMIF('5. Lön'!$B$25:$B$151,$C922,'5. Lön'!CX$25:CX$151)+SUMIF('6. Drift'!$B$18:$B$101,$C922,'6. Drift'!CA$18:CA$101)+SUMIF('8. Lokal'!$B$18:$B$50,$C922,'8. Lokal'!AC$18:AC$50))</f>
        <v>0</v>
      </c>
      <c r="M928" s="316">
        <f t="shared" si="187"/>
        <v>0</v>
      </c>
    </row>
    <row r="929" spans="2:15" s="3" customFormat="1" ht="12.75" x14ac:dyDescent="0.2">
      <c r="B929" s="321" t="str">
        <f>IF('2. Grunddata'!C$13="NEJ","Indirekt och lokalpåslag accepterade som OH av finansiär","Indirekta")</f>
        <v>Indirekt och lokalpåslag accepterade som OH av finansiär</v>
      </c>
      <c r="C929" s="293">
        <f>IF('2. Grunddata'!$C$13="NEJ",SUMIF('5. Lön'!$B$25:$B$151,$C922,'5. Lön'!DY$25:DY$151)+SUMIF('6. Drift'!$B$18:$B$101,$C922,'6. Drift'!CP$18:CP$101)+SUMIF('7. Utrustning'!$B$17:$B$49,$C922,'7. Utrustning'!AU$17:AU$49)+SUMIF('8. Lokal'!$B$18:$B$50,$C922,'8. Lokal'!AR$18:AR$50),SUMIF('5. Lön'!$B$25:$B$151,$C922,'5. Lön'!BQ$25:BQ$151)+SUMIF('6. Drift'!$B$18:$B$101,$C922,'6. Drift'!AT$18:AT$101))</f>
        <v>0</v>
      </c>
      <c r="D929" s="293">
        <f>IF('2. Grunddata'!$C$13="NEJ",SUMIF('5. Lön'!$B$25:$B$151,$C922,'5. Lön'!DZ$25:DZ$151)+SUMIF('6. Drift'!$B$18:$B$101,$C922,'6. Drift'!CQ$18:CQ$101)+SUMIF('7. Utrustning'!$B$17:$B$49,$C922,'7. Utrustning'!AV$17:AV$49)+SUMIF('8. Lokal'!$B$18:$B$50,$C922,'8. Lokal'!AS$18:AS$50),SUMIF('5. Lön'!$B$25:$B$151,$C922,'5. Lön'!BR$25:BR$151)+SUMIF('6. Drift'!$B$18:$B$101,$C922,'6. Drift'!AU$18:AU$101))</f>
        <v>0</v>
      </c>
      <c r="E929" s="293">
        <f>IF('2. Grunddata'!$C$13="NEJ",SUMIF('5. Lön'!$B$25:$B$151,$C922,'5. Lön'!EA$25:EA$151)+SUMIF('6. Drift'!$B$18:$B$101,$C922,'6. Drift'!CR$18:CR$101)+SUMIF('7. Utrustning'!$B$17:$B$49,$C922,'7. Utrustning'!AW$17:AW$49)+SUMIF('8. Lokal'!$B$18:$B$50,$C922,'8. Lokal'!AT$18:AT$50),SUMIF('5. Lön'!$B$25:$B$151,$C922,'5. Lön'!BS$25:BS$151)+SUMIF('6. Drift'!$B$18:$B$101,$C922,'6. Drift'!AV$18:AV$101))</f>
        <v>0</v>
      </c>
      <c r="F929" s="293">
        <f>IF('2. Grunddata'!$C$13="NEJ",SUMIF('5. Lön'!$B$25:$B$151,$C922,'5. Lön'!EB$25:EB$151)+SUMIF('6. Drift'!$B$18:$B$101,$C922,'6. Drift'!CS$18:CS$101)+SUMIF('7. Utrustning'!$B$17:$B$49,$C922,'7. Utrustning'!AX$17:AX$49)+SUMIF('8. Lokal'!$B$18:$B$50,$C922,'8. Lokal'!AU$18:AU$50),SUMIF('5. Lön'!$B$25:$B$151,$C922,'5. Lön'!BT$25:BT$151)+SUMIF('6. Drift'!$B$18:$B$101,$C922,'6. Drift'!AW$18:AW$101))</f>
        <v>0</v>
      </c>
      <c r="G929" s="293">
        <f>IF('2. Grunddata'!$C$13="NEJ",SUMIF('5. Lön'!$B$25:$B$151,$C922,'5. Lön'!EC$25:EC$151)+SUMIF('6. Drift'!$B$18:$B$101,$C922,'6. Drift'!CT$18:CT$101)+SUMIF('7. Utrustning'!$B$17:$B$49,$C922,'7. Utrustning'!AY$17:AY$49)+SUMIF('8. Lokal'!$B$18:$B$50,$C922,'8. Lokal'!AV$18:AV$50),SUMIF('5. Lön'!$B$25:$B$151,$C922,'5. Lön'!BU$25:BU$151)+SUMIF('6. Drift'!$B$18:$B$101,$C922,'6. Drift'!AX$18:AX$101))</f>
        <v>0</v>
      </c>
      <c r="H929" s="293">
        <f>IF('2. Grunddata'!$C$13="NEJ",SUMIF('5. Lön'!$B$25:$B$151,$C922,'5. Lön'!ED$25:ED$151)+SUMIF('6. Drift'!$B$18:$B$101,$C922,'6. Drift'!CU$18:CU$101)+SUMIF('7. Utrustning'!$B$17:$B$49,$C922,'7. Utrustning'!AZ$17:AZ$49)+SUMIF('8. Lokal'!$B$18:$B$50,$C922,'8. Lokal'!AW$18:AW$50),SUMIF('5. Lön'!$B$25:$B$151,$C922,'5. Lön'!BV$25:BV$151)+SUMIF('6. Drift'!$B$18:$B$101,$C922,'6. Drift'!AY$18:AY$101))</f>
        <v>0</v>
      </c>
      <c r="I929" s="293">
        <f>IF('2. Grunddata'!$C$13="NEJ",SUMIF('5. Lön'!$B$25:$B$151,$C922,'5. Lön'!EE$25:EE$151)+SUMIF('6. Drift'!$B$18:$B$101,$C922,'6. Drift'!CV$18:CV$101)+SUMIF('7. Utrustning'!$B$17:$B$49,$C922,'7. Utrustning'!BA$17:BA$49)+SUMIF('8. Lokal'!$B$18:$B$50,$C922,'8. Lokal'!AX$18:AX$50),SUMIF('5. Lön'!$B$25:$B$151,$C922,'5. Lön'!BW$25:BW$151)+SUMIF('6. Drift'!$B$18:$B$101,$C922,'6. Drift'!AZ$18:AZ$101))</f>
        <v>0</v>
      </c>
      <c r="J929" s="293">
        <f>IF('2. Grunddata'!$C$13="NEJ",SUMIF('5. Lön'!$B$25:$B$151,$C922,'5. Lön'!EF$25:EF$151)+SUMIF('6. Drift'!$B$18:$B$101,$C922,'6. Drift'!CW$18:CW$101)+SUMIF('7. Utrustning'!$B$17:$B$49,$C922,'7. Utrustning'!BB$17:BB$49)+SUMIF('8. Lokal'!$B$18:$B$50,$C922,'8. Lokal'!AY$18:AY$50),SUMIF('5. Lön'!$B$25:$B$151,$C922,'5. Lön'!BX$25:BX$151)+SUMIF('6. Drift'!$B$18:$B$101,$C922,'6. Drift'!BA$18:BA$101))</f>
        <v>0</v>
      </c>
      <c r="K929" s="293">
        <f>IF('2. Grunddata'!$C$13="NEJ",SUMIF('5. Lön'!$B$25:$B$151,$C922,'5. Lön'!EG$25:EG$151)+SUMIF('6. Drift'!$B$18:$B$101,$C922,'6. Drift'!CX$18:CX$101)+SUMIF('7. Utrustning'!$B$17:$B$49,$C922,'7. Utrustning'!BC$17:BC$49)+SUMIF('8. Lokal'!$B$18:$B$50,$C922,'8. Lokal'!AZ$18:AZ$50),SUMIF('5. Lön'!$B$25:$B$151,$C922,'5. Lön'!BY$25:BY$151)+SUMIF('6. Drift'!$B$18:$B$101,$C922,'6. Drift'!BB$18:BB$101))</f>
        <v>0</v>
      </c>
      <c r="L929" s="293">
        <f>IF('2. Grunddata'!$C$13="NEJ",SUMIF('5. Lön'!$B$25:$B$151,$C922,'5. Lön'!EH$25:EH$151)+SUMIF('6. Drift'!$B$18:$B$101,$C922,'6. Drift'!CY$18:CY$101)+SUMIF('7. Utrustning'!$B$17:$B$49,$C922,'7. Utrustning'!BD$17:BD$49)+SUMIF('8. Lokal'!$B$18:$B$50,$C922,'8. Lokal'!BA$18:BA$50),SUMIF('5. Lön'!$B$25:$B$151,$C922,'5. Lön'!BZ$25:BZ$151)+SUMIF('6. Drift'!$B$18:$B$101,$C922,'6. Drift'!BC$18:BC$101))</f>
        <v>0</v>
      </c>
      <c r="M929" s="322">
        <f t="shared" si="187"/>
        <v>0</v>
      </c>
    </row>
    <row r="930" spans="2:15" s="3" customFormat="1" ht="12.75" x14ac:dyDescent="0.2">
      <c r="B930" s="323" t="str">
        <f>IF('2. Grunddata'!C$6="KONTRAKT","Total kostnad i kontrakt med finansiär ","Total kostnad i ansökan till finansiär ")</f>
        <v xml:space="preserve">Total kostnad i ansökan till finansiär </v>
      </c>
      <c r="C930" s="237">
        <f>SUM(C925:C929)</f>
        <v>0</v>
      </c>
      <c r="D930" s="237">
        <f t="shared" ref="D930:L930" si="188">SUM(D925:D929)</f>
        <v>0</v>
      </c>
      <c r="E930" s="237">
        <f t="shared" si="188"/>
        <v>0</v>
      </c>
      <c r="F930" s="237">
        <f t="shared" si="188"/>
        <v>0</v>
      </c>
      <c r="G930" s="237">
        <f t="shared" si="188"/>
        <v>0</v>
      </c>
      <c r="H930" s="237">
        <f t="shared" si="188"/>
        <v>0</v>
      </c>
      <c r="I930" s="237">
        <f t="shared" si="188"/>
        <v>0</v>
      </c>
      <c r="J930" s="237">
        <f t="shared" si="188"/>
        <v>0</v>
      </c>
      <c r="K930" s="237">
        <f t="shared" si="188"/>
        <v>0</v>
      </c>
      <c r="L930" s="237">
        <f t="shared" si="188"/>
        <v>0</v>
      </c>
      <c r="M930" s="324">
        <f t="shared" si="187"/>
        <v>0</v>
      </c>
    </row>
    <row r="931" spans="2:15" s="3" customFormat="1" ht="6" customHeight="1" x14ac:dyDescent="0.2">
      <c r="B931" s="325"/>
      <c r="C931" s="326"/>
      <c r="D931" s="326"/>
      <c r="E931" s="326"/>
      <c r="F931" s="326"/>
      <c r="G931" s="326"/>
      <c r="H931" s="326"/>
      <c r="I931" s="326"/>
      <c r="J931" s="326"/>
      <c r="K931" s="326"/>
      <c r="L931" s="326"/>
      <c r="M931" s="327"/>
    </row>
    <row r="932" spans="2:15" s="3" customFormat="1" ht="12.75" x14ac:dyDescent="0.2">
      <c r="B932" s="328" t="str">
        <f>IF('2. Grunddata'!C$6="KONTRAKT","Kostnader att medfinansiera","Kostnader förväntade att medfinansiera")</f>
        <v>Kostnader förväntade att medfinansiera</v>
      </c>
      <c r="C932" s="168"/>
      <c r="D932" s="168"/>
      <c r="E932" s="168"/>
      <c r="F932" s="168"/>
      <c r="G932" s="168"/>
      <c r="H932" s="168"/>
      <c r="I932" s="168"/>
      <c r="J932" s="168"/>
      <c r="K932" s="168"/>
      <c r="L932" s="168"/>
      <c r="M932" s="329"/>
    </row>
    <row r="933" spans="2:15" s="3" customFormat="1" ht="12.75" x14ac:dyDescent="0.2">
      <c r="B933" s="371" t="str">
        <f>IF('2. Grunddata'!C$13="NEJ","Indirekt och lokalpåslag inte accepterade som OH av finansiär","")</f>
        <v>Indirekt och lokalpåslag inte accepterade som OH av finansiär</v>
      </c>
      <c r="C933" s="330">
        <f>IF('2. Grunddata'!$C$13="NEJ",(SUMIF('5. Lön'!$B$25:$B$151,$C922,'5. Lön'!BQ$25:BQ$151)+SUMIF('5. Lön'!$B$25:$B$151,$C922,'5. Lön'!CO$25:CO$151)+SUMIF('6. Drift'!$B$18:$B$101,$C922,'6. Drift'!AT$18:AT$101)+SUMIF('6. Drift'!$B$18:$B$101,$C922,'6. Drift'!BR$18:BR$101))-(SUMIF('5. Lön'!$B$25:$B$151,$C922,'5. Lön'!DY$25:DY$151)+SUMIF('6. Drift'!$B$18:$B$101,$C922,'6. Drift'!CP$18:CP$101)+SUMIF('7. Utrustning'!$B$17:$B$49,$C922,'7. Utrustning'!AU$17:AU$49)+SUMIF('8. Lokal'!$B$18:$B$50,$C922,'8. Lokal'!AR$18:AR$50)),0)</f>
        <v>0</v>
      </c>
      <c r="D933" s="330">
        <f>IF('2. Grunddata'!$C$13="NEJ",(SUMIF('5. Lön'!$B$25:$B$151,$C922,'5. Lön'!BR$25:BR$151)+SUMIF('5. Lön'!$B$25:$B$151,$C922,'5. Lön'!CP$25:CP$151)+SUMIF('6. Drift'!$B$18:$B$101,$C922,'6. Drift'!AU$18:AU$101)+SUMIF('6. Drift'!$B$18:$B$101,$C922,'6. Drift'!BS$18:BS$101))-(SUMIF('5. Lön'!$B$25:$B$151,$C922,'5. Lön'!DZ$25:DZ$151)+SUMIF('6. Drift'!$B$18:$B$101,$C922,'6. Drift'!CQ$18:CQ$101)+SUMIF('7. Utrustning'!$B$17:$B$49,$C922,'7. Utrustning'!AV$17:AV$49)+SUMIF('8. Lokal'!$B$18:$B$50,$C922,'8. Lokal'!AS$18:AS$50)),0)</f>
        <v>0</v>
      </c>
      <c r="E933" s="330">
        <f>IF('2. Grunddata'!$C$13="NEJ",(SUMIF('5. Lön'!$B$25:$B$151,$C922,'5. Lön'!BS$25:BS$151)+SUMIF('5. Lön'!$B$25:$B$151,$C922,'5. Lön'!CQ$25:CQ$151)+SUMIF('6. Drift'!$B$18:$B$101,$C922,'6. Drift'!AV$18:AV$101)+SUMIF('6. Drift'!$B$18:$B$101,$C922,'6. Drift'!BT$18:BT$101))-(SUMIF('5. Lön'!$B$25:$B$151,$C922,'5. Lön'!EA$25:EA$151)+SUMIF('6. Drift'!$B$18:$B$101,$C922,'6. Drift'!CR$18:CR$101)+SUMIF('7. Utrustning'!$B$17:$B$49,$C922,'7. Utrustning'!AW$17:AW$49)+SUMIF('8. Lokal'!$B$18:$B$50,$C922,'8. Lokal'!AT$18:AT$50)),0)</f>
        <v>0</v>
      </c>
      <c r="F933" s="330">
        <f>IF('2. Grunddata'!$C$13="NEJ",(SUMIF('5. Lön'!$B$25:$B$151,$C922,'5. Lön'!BT$25:BT$151)+SUMIF('5. Lön'!$B$25:$B$151,$C922,'5. Lön'!CR$25:CR$151)+SUMIF('6. Drift'!$B$18:$B$101,$C922,'6. Drift'!AW$18:AW$101)+SUMIF('6. Drift'!$B$18:$B$101,$C922,'6. Drift'!BU$18:BU$101))-(SUMIF('5. Lön'!$B$25:$B$151,$C922,'5. Lön'!EB$25:EB$151)+SUMIF('6. Drift'!$B$18:$B$101,$C922,'6. Drift'!CS$18:CS$101)+SUMIF('7. Utrustning'!$B$17:$B$49,$C922,'7. Utrustning'!AX$17:AX$49)+SUMIF('8. Lokal'!$B$18:$B$50,$C922,'8. Lokal'!AU$18:AU$50)),0)</f>
        <v>0</v>
      </c>
      <c r="G933" s="330">
        <f>IF('2. Grunddata'!$C$13="NEJ",(SUMIF('5. Lön'!$B$25:$B$151,$C922,'5. Lön'!BU$25:BU$151)+SUMIF('5. Lön'!$B$25:$B$151,$C922,'5. Lön'!CS$25:CS$151)+SUMIF('6. Drift'!$B$18:$B$101,$C922,'6. Drift'!AX$18:AX$101)+SUMIF('6. Drift'!$B$18:$B$101,$C922,'6. Drift'!BV$18:BV$101))-(SUMIF('5. Lön'!$B$25:$B$151,$C922,'5. Lön'!EC$25:EC$151)+SUMIF('6. Drift'!$B$18:$B$101,$C922,'6. Drift'!CT$18:CT$101)+SUMIF('7. Utrustning'!$B$17:$B$49,$C922,'7. Utrustning'!AY$17:AY$49)+SUMIF('8. Lokal'!$B$18:$B$50,$C922,'8. Lokal'!AV$18:AV$50)),0)</f>
        <v>0</v>
      </c>
      <c r="H933" s="330">
        <f>IF('2. Grunddata'!$C$13="NEJ",(SUMIF('5. Lön'!$B$25:$B$151,$C922,'5. Lön'!BV$25:BV$151)+SUMIF('5. Lön'!$B$25:$B$151,$C922,'5. Lön'!CT$25:CT$151)+SUMIF('6. Drift'!$B$18:$B$101,$C922,'6. Drift'!AY$18:AY$101)+SUMIF('6. Drift'!$B$18:$B$101,$C922,'6. Drift'!BW$18:BW$101))-(SUMIF('5. Lön'!$B$25:$B$151,$C922,'5. Lön'!ED$25:ED$151)+SUMIF('6. Drift'!$B$18:$B$101,$C922,'6. Drift'!CU$18:CU$101)+SUMIF('7. Utrustning'!$B$17:$B$49,$C922,'7. Utrustning'!AZ$17:AZ$49)+SUMIF('8. Lokal'!$B$18:$B$50,$C922,'8. Lokal'!AW$18:AW$50)),0)</f>
        <v>0</v>
      </c>
      <c r="I933" s="330">
        <f>IF('2. Grunddata'!$C$13="NEJ",(SUMIF('5. Lön'!$B$25:$B$151,$C922,'5. Lön'!BW$25:BW$151)+SUMIF('5. Lön'!$B$25:$B$151,$C922,'5. Lön'!CU$25:CU$151)+SUMIF('6. Drift'!$B$18:$B$101,$C922,'6. Drift'!AZ$18:AZ$101)+SUMIF('6. Drift'!$B$18:$B$101,$C922,'6. Drift'!BX$18:BX$101))-(SUMIF('5. Lön'!$B$25:$B$151,$C922,'5. Lön'!EE$25:EE$151)+SUMIF('6. Drift'!$B$18:$B$101,$C922,'6. Drift'!CV$18:CV$101)+SUMIF('7. Utrustning'!$B$17:$B$49,$C922,'7. Utrustning'!BA$17:BA$49)+SUMIF('8. Lokal'!$B$18:$B$50,$C922,'8. Lokal'!AX$18:AX$50)),0)</f>
        <v>0</v>
      </c>
      <c r="J933" s="330">
        <f>IF('2. Grunddata'!$C$13="NEJ",(SUMIF('5. Lön'!$B$25:$B$151,$C922,'5. Lön'!BX$25:BX$151)+SUMIF('5. Lön'!$B$25:$B$151,$C922,'5. Lön'!CV$25:CV$151)+SUMIF('6. Drift'!$B$18:$B$101,$C922,'6. Drift'!BA$18:BA$101)+SUMIF('6. Drift'!$B$18:$B$101,$C922,'6. Drift'!BY$18:BY$101))-(SUMIF('5. Lön'!$B$25:$B$151,$C922,'5. Lön'!EF$25:EF$151)+SUMIF('6. Drift'!$B$18:$B$101,$C922,'6. Drift'!CW$18:CW$101)+SUMIF('7. Utrustning'!$B$17:$B$49,$C922,'7. Utrustning'!BB$17:BB$49)+SUMIF('8. Lokal'!$B$18:$B$50,$C922,'8. Lokal'!AY$18:AY$50)),0)</f>
        <v>0</v>
      </c>
      <c r="K933" s="330">
        <f>IF('2. Grunddata'!$C$13="NEJ",(SUMIF('5. Lön'!$B$25:$B$151,$C922,'5. Lön'!BY$25:BY$151)+SUMIF('5. Lön'!$B$25:$B$151,$C922,'5. Lön'!CW$25:CW$151)+SUMIF('6. Drift'!$B$18:$B$101,$C922,'6. Drift'!BB$18:BB$101)+SUMIF('6. Drift'!$B$18:$B$101,$C922,'6. Drift'!BZ$18:BZ$101))-(SUMIF('5. Lön'!$B$25:$B$151,$C922,'5. Lön'!EG$25:EG$151)+SUMIF('6. Drift'!$B$18:$B$101,$C922,'6. Drift'!CX$18:CX$101)+SUMIF('7. Utrustning'!$B$17:$B$49,$C922,'7. Utrustning'!BC$17:BC$49)+SUMIF('8. Lokal'!$B$18:$B$50,$C922,'8. Lokal'!AZ$18:AZ$50)),0)</f>
        <v>0</v>
      </c>
      <c r="L933" s="330">
        <f>IF('2. Grunddata'!$C$13="NEJ",(SUMIF('5. Lön'!$B$25:$B$151,$C922,'5. Lön'!BZ$25:BZ$151)+SUMIF('5. Lön'!$B$25:$B$151,$C922,'5. Lön'!CX$25:CX$151)+SUMIF('6. Drift'!$B$18:$B$101,$C922,'6. Drift'!BC$18:BC$101)+SUMIF('6. Drift'!$B$18:$B$101,$C922,'6. Drift'!CA$18:CA$101))-(SUMIF('5. Lön'!$B$25:$B$151,$C922,'5. Lön'!EH$25:EH$151)+SUMIF('6. Drift'!$B$18:$B$101,$C922,'6. Drift'!CY$18:CY$101)+SUMIF('7. Utrustning'!$B$17:$B$49,$C922,'7. Utrustning'!BD$17:BD$49)+SUMIF('8. Lokal'!$B$18:$B$50,$C922,'8. Lokal'!BA$18:BA$50)),0)</f>
        <v>0</v>
      </c>
      <c r="M933" s="314">
        <f t="shared" ref="M933:M939" si="189">SUM(C933:L933)</f>
        <v>0</v>
      </c>
    </row>
    <row r="934" spans="2:15" s="3" customFormat="1" ht="12.75" customHeight="1" x14ac:dyDescent="0.2">
      <c r="B934" s="331" t="str">
        <f>IF('2. Grunddata'!C$16&gt;0,"LKP som inte accepteras av finansiär","")</f>
        <v/>
      </c>
      <c r="C934" s="332">
        <f>IF('2. Grunddata'!$C$16&gt;0,SUMIF('5. Lön'!$B$25:$B$151,$C922,'5. Lön'!AS$25:AS$151)-SUMIF('5. Lön'!$B$25:$B$151,$C922,'5. Lön'!DM$25:DM$151),0)</f>
        <v>0</v>
      </c>
      <c r="D934" s="332">
        <f>IF('2. Grunddata'!$C$16&gt;0,SUMIF('5. Lön'!$B$25:$B$151,$C922,'5. Lön'!AT$25:AT$151)-SUMIF('5. Lön'!$B$25:$B$151,$C922,'5. Lön'!DN$25:DN$151),0)</f>
        <v>0</v>
      </c>
      <c r="E934" s="332">
        <f>IF('2. Grunddata'!$C$16&gt;0,SUMIF('5. Lön'!$B$25:$B$151,$C922,'5. Lön'!AU$25:AU$151)-SUMIF('5. Lön'!$B$25:$B$151,$C922,'5. Lön'!DO$25:DO$151),0)</f>
        <v>0</v>
      </c>
      <c r="F934" s="332">
        <f>IF('2. Grunddata'!$C$16&gt;0,SUMIF('5. Lön'!$B$25:$B$151,$C922,'5. Lön'!AV$25:AV$151)-SUMIF('5. Lön'!$B$25:$B$151,$C922,'5. Lön'!DP$25:DP$151),0)</f>
        <v>0</v>
      </c>
      <c r="G934" s="332">
        <f>IF('2. Grunddata'!$C$16&gt;0,SUMIF('5. Lön'!$B$25:$B$151,$C922,'5. Lön'!AW$25:AW$151)-SUMIF('5. Lön'!$B$25:$B$151,$C922,'5. Lön'!DQ$25:DQ$151),0)</f>
        <v>0</v>
      </c>
      <c r="H934" s="332">
        <f>IF('2. Grunddata'!$C$16&gt;0,SUMIF('5. Lön'!$B$25:$B$151,$C922,'5. Lön'!AX$25:AX$151)-SUMIF('5. Lön'!$B$25:$B$151,$C922,'5. Lön'!DR$25:DR$151),0)</f>
        <v>0</v>
      </c>
      <c r="I934" s="332">
        <f>IF('2. Grunddata'!$C$16&gt;0,SUMIF('5. Lön'!$B$25:$B$151,$C922,'5. Lön'!AY$25:AY$151)-SUMIF('5. Lön'!$B$25:$B$151,$C922,'5. Lön'!DS$25:DS$151),0)</f>
        <v>0</v>
      </c>
      <c r="J934" s="332">
        <f>IF('2. Grunddata'!$C$16&gt;0,SUMIF('5. Lön'!$B$25:$B$151,$C922,'5. Lön'!AZ$25:AZ$151)-SUMIF('5. Lön'!$B$25:$B$151,$C922,'5. Lön'!DT$25:DT$151),0)</f>
        <v>0</v>
      </c>
      <c r="K934" s="332">
        <f>IF('2. Grunddata'!$C$16&gt;0,SUMIF('5. Lön'!$B$25:$B$151,$C922,'5. Lön'!BA$25:BA$151)-SUMIF('5. Lön'!$B$25:$B$151,$C922,'5. Lön'!DU$25:DU$151),0)</f>
        <v>0</v>
      </c>
      <c r="L934" s="332">
        <f>IF('2. Grunddata'!$C$16&gt;0,SUMIF('5. Lön'!$B$25:$B$151,$C922,'5. Lön'!BB$25:BB$151)-SUMIF('5. Lön'!$B$25:$B$151,$C922,'5. Lön'!DV$25:DV$151),0)</f>
        <v>0</v>
      </c>
      <c r="M934" s="316">
        <f t="shared" si="189"/>
        <v>0</v>
      </c>
    </row>
    <row r="935" spans="2:15" s="3" customFormat="1" ht="12.75" customHeight="1" x14ac:dyDescent="0.2">
      <c r="B935" s="317" t="str">
        <f>IF('5. Lön'!BO$152&gt;0,"Lön inklusive LKP","")</f>
        <v>Lön inklusive LKP</v>
      </c>
      <c r="C935" s="333">
        <f>SUMIF('5. Lön'!$B$25:$B$151,$C922,'5. Lön'!BE$25:BE$151)</f>
        <v>0</v>
      </c>
      <c r="D935" s="333">
        <f>SUMIF('5. Lön'!$B$25:$B$151,$C922,'5. Lön'!BF$25:BF$151)</f>
        <v>0</v>
      </c>
      <c r="E935" s="333">
        <f>SUMIF('5. Lön'!$B$25:$B$151,$C922,'5. Lön'!BG$25:BG$151)</f>
        <v>0</v>
      </c>
      <c r="F935" s="333">
        <f>SUMIF('5. Lön'!$B$25:$B$151,$C922,'5. Lön'!BH$25:BH$151)</f>
        <v>0</v>
      </c>
      <c r="G935" s="333">
        <f>SUMIF('5. Lön'!$B$25:$B$151,$C922,'5. Lön'!BI$25:BI$151)</f>
        <v>0</v>
      </c>
      <c r="H935" s="333">
        <f>SUMIF('5. Lön'!$B$25:$B$151,$C922,'5. Lön'!BJ$25:BJ$151)</f>
        <v>0</v>
      </c>
      <c r="I935" s="333">
        <f>SUMIF('5. Lön'!$B$25:$B$151,$C922,'5. Lön'!BK$25:BK$151)</f>
        <v>0</v>
      </c>
      <c r="J935" s="333">
        <f>SUMIF('5. Lön'!$B$25:$B$151,$C922,'5. Lön'!BL$25:BL$151)</f>
        <v>0</v>
      </c>
      <c r="K935" s="333">
        <f>SUMIF('5. Lön'!$B$25:$B$151,$C922,'5. Lön'!BM$25:BM$151)</f>
        <v>0</v>
      </c>
      <c r="L935" s="333">
        <f>SUMIF('5. Lön'!$B$25:$B$151,$C922,'5. Lön'!BN$25:BN$151)</f>
        <v>0</v>
      </c>
      <c r="M935" s="319">
        <f t="shared" si="189"/>
        <v>0</v>
      </c>
    </row>
    <row r="936" spans="2:15" s="3" customFormat="1" ht="12.75" x14ac:dyDescent="0.2">
      <c r="B936" s="158" t="str">
        <f>IF('6. Drift'!AR$102&gt;0,"Drift","")</f>
        <v/>
      </c>
      <c r="C936" s="334">
        <f>SUMIF('6. Drift'!$B$18:$B$101,$C922,'6. Drift'!AH$18:AH$101)</f>
        <v>0</v>
      </c>
      <c r="D936" s="334">
        <f>SUMIF('6. Drift'!$B$18:$B$101,$C922,'6. Drift'!AI$18:AI$101)</f>
        <v>0</v>
      </c>
      <c r="E936" s="334">
        <f>SUMIF('6. Drift'!$B$18:$B$101,$C922,'6. Drift'!AJ$18:AJ$101)</f>
        <v>0</v>
      </c>
      <c r="F936" s="334">
        <f>SUMIF('6. Drift'!$B$18:$B$101,$C922,'6. Drift'!AK$18:AK$101)</f>
        <v>0</v>
      </c>
      <c r="G936" s="334">
        <f>SUMIF('6. Drift'!$B$18:$B$101,$C922,'6. Drift'!AL$18:AL$101)</f>
        <v>0</v>
      </c>
      <c r="H936" s="334">
        <f>SUMIF('6. Drift'!$B$18:$B$101,$C922,'6. Drift'!AM$18:AM$101)</f>
        <v>0</v>
      </c>
      <c r="I936" s="334">
        <f>SUMIF('6. Drift'!$B$18:$B$101,$C922,'6. Drift'!AN$18:AN$101)</f>
        <v>0</v>
      </c>
      <c r="J936" s="334">
        <f>SUMIF('6. Drift'!$B$18:$B$101,$C922,'6. Drift'!AO$18:AO$101)</f>
        <v>0</v>
      </c>
      <c r="K936" s="334">
        <f>SUMIF('6. Drift'!$B$18:$B$101,$C922,'6. Drift'!AP$18:AP$101)</f>
        <v>0</v>
      </c>
      <c r="L936" s="334">
        <f>SUMIF('6. Drift'!$B$18:$B$101,$C922,'6. Drift'!AQ$18:AQ$101)</f>
        <v>0</v>
      </c>
      <c r="M936" s="316">
        <f t="shared" si="189"/>
        <v>0</v>
      </c>
    </row>
    <row r="937" spans="2:15" s="3" customFormat="1" ht="12.75" x14ac:dyDescent="0.2">
      <c r="B937" s="317" t="str">
        <f>IF('7. Utrustning'!AS$50&gt;0,"Utrustning","")</f>
        <v/>
      </c>
      <c r="C937" s="333">
        <f>SUMIF('7. Utrustning'!$B$17:$B$49,$C922,'7. Utrustning'!AI$17:AI$49)</f>
        <v>0</v>
      </c>
      <c r="D937" s="333">
        <f>SUMIF('7. Utrustning'!$B$17:$B$49,$C922,'7. Utrustning'!AJ$17:AJ$49)</f>
        <v>0</v>
      </c>
      <c r="E937" s="333">
        <f>SUMIF('7. Utrustning'!$B$17:$B$49,$C922,'7. Utrustning'!AK$17:AK$49)</f>
        <v>0</v>
      </c>
      <c r="F937" s="333">
        <f>SUMIF('7. Utrustning'!$B$17:$B$49,$C922,'7. Utrustning'!AL$17:AL$49)</f>
        <v>0</v>
      </c>
      <c r="G937" s="333">
        <f>SUMIF('7. Utrustning'!$B$17:$B$49,$C922,'7. Utrustning'!AM$17:AM$49)</f>
        <v>0</v>
      </c>
      <c r="H937" s="333">
        <f>SUMIF('7. Utrustning'!$B$17:$B$49,$C922,'7. Utrustning'!AN$17:AN$49)</f>
        <v>0</v>
      </c>
      <c r="I937" s="333">
        <f>SUMIF('7. Utrustning'!$B$17:$B$49,$C922,'7. Utrustning'!AO$17:AO$49)</f>
        <v>0</v>
      </c>
      <c r="J937" s="333">
        <f>SUMIF('7. Utrustning'!$B$17:$B$49,$C922,'7. Utrustning'!AP$17:AP$49)</f>
        <v>0</v>
      </c>
      <c r="K937" s="333">
        <f>SUMIF('7. Utrustning'!$B$17:$B$49,$C922,'7. Utrustning'!AQ$17:AQ$49)</f>
        <v>0</v>
      </c>
      <c r="L937" s="333">
        <f>SUMIF('7. Utrustning'!$B$17:$B$49,$C922,'7. Utrustning'!AR$17:AR$49)</f>
        <v>0</v>
      </c>
      <c r="M937" s="319">
        <f t="shared" si="189"/>
        <v>0</v>
      </c>
    </row>
    <row r="938" spans="2:15" s="3" customFormat="1" ht="12.75" x14ac:dyDescent="0.2">
      <c r="B938" s="320" t="str">
        <f>IF('8. Lokal'!AP$51&gt;0,"Lokal","")</f>
        <v>Lokal</v>
      </c>
      <c r="C938" s="334">
        <f>SUMIF('5. Lön'!$B$25:$B$151,$C922,'5. Lön'!DA$25:DA$151)+SUMIF('6. Drift'!$B$18:$B$101,$C922,'6. Drift'!CD$18:CD$101)+SUMIF('8. Lokal'!$B$18:$B$50,$C922,'8. Lokal'!AF$18:AF$50)</f>
        <v>0</v>
      </c>
      <c r="D938" s="334">
        <f>SUMIF('5. Lön'!$B$25:$B$151,$C922,'5. Lön'!DB$25:DB$151)+SUMIF('6. Drift'!$B$18:$B$101,$C922,'6. Drift'!CE$18:CE$101)+SUMIF('8. Lokal'!$B$18:$B$50,$C922,'8. Lokal'!AG$18:AG$50)</f>
        <v>0</v>
      </c>
      <c r="E938" s="334">
        <f>SUMIF('5. Lön'!$B$25:$B$151,$C922,'5. Lön'!DC$25:DC$151)+SUMIF('6. Drift'!$B$18:$B$101,$C922,'6. Drift'!CF$18:CF$101)+SUMIF('8. Lokal'!$B$18:$B$50,$C922,'8. Lokal'!AH$18:AH$50)</f>
        <v>0</v>
      </c>
      <c r="F938" s="334">
        <f>SUMIF('5. Lön'!$B$25:$B$151,$C922,'5. Lön'!DD$25:DD$151)+SUMIF('6. Drift'!$B$18:$B$101,$C922,'6. Drift'!CG$18:CG$101)+SUMIF('8. Lokal'!$B$18:$B$50,$C922,'8. Lokal'!AI$18:AI$50)</f>
        <v>0</v>
      </c>
      <c r="G938" s="334">
        <f>SUMIF('5. Lön'!$B$25:$B$151,$C922,'5. Lön'!DE$25:DE$151)+SUMIF('6. Drift'!$B$18:$B$101,$C922,'6. Drift'!CH$18:CH$101)+SUMIF('8. Lokal'!$B$18:$B$50,$C922,'8. Lokal'!AJ$18:AJ$50)</f>
        <v>0</v>
      </c>
      <c r="H938" s="334">
        <f>SUMIF('5. Lön'!$B$25:$B$151,$C922,'5. Lön'!DF$25:DF$151)+SUMIF('6. Drift'!$B$18:$B$101,$C922,'6. Drift'!CI$18:CI$101)+SUMIF('8. Lokal'!$B$18:$B$50,$C922,'8. Lokal'!AK$18:AK$50)</f>
        <v>0</v>
      </c>
      <c r="I938" s="334">
        <f>SUMIF('5. Lön'!$B$25:$B$151,$C922,'5. Lön'!DG$25:DG$151)+SUMIF('6. Drift'!$B$18:$B$101,$C922,'6. Drift'!CJ$18:CJ$101)+SUMIF('8. Lokal'!$B$18:$B$50,$C922,'8. Lokal'!AL$18:AL$50)</f>
        <v>0</v>
      </c>
      <c r="J938" s="334">
        <f>SUMIF('5. Lön'!$B$25:$B$151,$C922,'5. Lön'!DH$25:DH$151)+SUMIF('6. Drift'!$B$18:$B$101,$C922,'6. Drift'!CK$18:CK$101)+SUMIF('8. Lokal'!$B$18:$B$50,$C922,'8. Lokal'!AM$18:AM$50)</f>
        <v>0</v>
      </c>
      <c r="K938" s="334">
        <f>SUMIF('5. Lön'!$B$25:$B$151,$C922,'5. Lön'!DI$25:DI$151)+SUMIF('6. Drift'!$B$18:$B$101,$C922,'6. Drift'!CL$18:CL$101)+SUMIF('8. Lokal'!$B$18:$B$50,$C922,'8. Lokal'!AN$18:AN$50)</f>
        <v>0</v>
      </c>
      <c r="L938" s="334">
        <f>SUMIF('5. Lön'!$B$25:$B$151,$C922,'5. Lön'!DJ$25:DJ$151)+SUMIF('6. Drift'!$B$18:$B$101,$C922,'6. Drift'!CM$18:CM$101)+SUMIF('8. Lokal'!$B$18:$B$50,$C922,'8. Lokal'!AO$18:AO$50)</f>
        <v>0</v>
      </c>
      <c r="M938" s="316">
        <f t="shared" si="189"/>
        <v>0</v>
      </c>
    </row>
    <row r="939" spans="2:15" s="1" customFormat="1" ht="12.75" x14ac:dyDescent="0.2">
      <c r="B939" s="321" t="str">
        <f>IF(('5. Lön'!CM$152+'6. Drift'!BP$102)&gt;0,"Indirekt","")</f>
        <v>Indirekt</v>
      </c>
      <c r="C939" s="293">
        <f>SUMIF('5. Lön'!$B$25:$B$151,$C922,'5. Lön'!CC$25:CC$151)+SUMIF('6. Drift'!$B$18:$B$101,$C922,'6. Drift'!BF$18:BF$101)</f>
        <v>0</v>
      </c>
      <c r="D939" s="293">
        <f>SUMIF('5. Lön'!$B$25:$B$151,$C922,'5. Lön'!CD$25:CD$151)+SUMIF('6. Drift'!$B$18:$B$101,$C922,'6. Drift'!BG$18:BG$101)</f>
        <v>0</v>
      </c>
      <c r="E939" s="293">
        <f>SUMIF('5. Lön'!$B$25:$B$151,$C922,'5. Lön'!CE$25:CE$151)+SUMIF('6. Drift'!$B$18:$B$101,$C922,'6. Drift'!BH$18:BH$101)</f>
        <v>0</v>
      </c>
      <c r="F939" s="293">
        <f>SUMIF('5. Lön'!$B$25:$B$151,$C922,'5. Lön'!CF$25:CF$151)+SUMIF('6. Drift'!$B$18:$B$101,$C922,'6. Drift'!BI$18:BI$101)</f>
        <v>0</v>
      </c>
      <c r="G939" s="293">
        <f>SUMIF('5. Lön'!$B$25:$B$151,$C922,'5. Lön'!CG$25:CG$151)+SUMIF('6. Drift'!$B$18:$B$101,$C922,'6. Drift'!BJ$18:BJ$101)</f>
        <v>0</v>
      </c>
      <c r="H939" s="293">
        <f>SUMIF('5. Lön'!$B$25:$B$151,$C922,'5. Lön'!CH$25:CH$151)+SUMIF('6. Drift'!$B$18:$B$101,$C922,'6. Drift'!BK$18:BK$101)</f>
        <v>0</v>
      </c>
      <c r="I939" s="293">
        <f>SUMIF('5. Lön'!$B$25:$B$151,$C922,'5. Lön'!CI$25:CI$151)+SUMIF('6. Drift'!$B$18:$B$101,$C922,'6. Drift'!BL$18:BL$101)</f>
        <v>0</v>
      </c>
      <c r="J939" s="293">
        <f>SUMIF('5. Lön'!$B$25:$B$151,$C922,'5. Lön'!CJ$25:CJ$151)+SUMIF('6. Drift'!$B$18:$B$101,$C922,'6. Drift'!BM$18:BM$101)</f>
        <v>0</v>
      </c>
      <c r="K939" s="293">
        <f>SUMIF('5. Lön'!$B$25:$B$151,$C922,'5. Lön'!CK$25:CK$151)+SUMIF('6. Drift'!$B$18:$B$101,$C922,'6. Drift'!BN$18:BN$101)</f>
        <v>0</v>
      </c>
      <c r="L939" s="293">
        <f>SUMIF('5. Lön'!$B$25:$B$151,$C922,'5. Lön'!CL$25:CL$151)+SUMIF('6. Drift'!$B$18:$B$101,$C922,'6. Drift'!BO$18:BO$101)</f>
        <v>0</v>
      </c>
      <c r="M939" s="322">
        <f t="shared" si="189"/>
        <v>0</v>
      </c>
    </row>
    <row r="940" spans="2:15" s="3" customFormat="1" ht="12.75" x14ac:dyDescent="0.2">
      <c r="B940" s="323" t="str">
        <f>IF('2. Grunddata'!C$6="KONTRAKT","Total kostnad i medfinansiering av kontrakt med finansiär","Total kostnad i medfinansiering av ansökan till finansiär")</f>
        <v>Total kostnad i medfinansiering av ansökan till finansiär</v>
      </c>
      <c r="C940" s="237">
        <f>SUM(C933:C939)</f>
        <v>0</v>
      </c>
      <c r="D940" s="237">
        <f t="shared" ref="D940:M940" si="190">SUM(D933:D939)</f>
        <v>0</v>
      </c>
      <c r="E940" s="237">
        <f t="shared" si="190"/>
        <v>0</v>
      </c>
      <c r="F940" s="237">
        <f t="shared" si="190"/>
        <v>0</v>
      </c>
      <c r="G940" s="237">
        <f t="shared" si="190"/>
        <v>0</v>
      </c>
      <c r="H940" s="237">
        <f t="shared" si="190"/>
        <v>0</v>
      </c>
      <c r="I940" s="237">
        <f t="shared" si="190"/>
        <v>0</v>
      </c>
      <c r="J940" s="237">
        <f t="shared" si="190"/>
        <v>0</v>
      </c>
      <c r="K940" s="237">
        <f t="shared" si="190"/>
        <v>0</v>
      </c>
      <c r="L940" s="237">
        <f t="shared" si="190"/>
        <v>0</v>
      </c>
      <c r="M940" s="324">
        <f t="shared" si="190"/>
        <v>0</v>
      </c>
      <c r="N940" s="26"/>
      <c r="O940" s="26"/>
    </row>
    <row r="941" spans="2:15" s="3" customFormat="1" ht="6" customHeight="1" x14ac:dyDescent="0.2">
      <c r="B941" s="335"/>
      <c r="C941" s="326"/>
      <c r="D941" s="326"/>
      <c r="E941" s="326"/>
      <c r="F941" s="326"/>
      <c r="G941" s="326"/>
      <c r="H941" s="326"/>
      <c r="I941" s="326"/>
      <c r="J941" s="326"/>
      <c r="K941" s="326"/>
      <c r="L941" s="326"/>
      <c r="M941" s="336"/>
    </row>
    <row r="942" spans="2:15" s="3" customFormat="1" ht="12.75" x14ac:dyDescent="0.2">
      <c r="B942" s="328" t="str">
        <f>IF('2. Grunddata'!C$6="KONTRAKT","Full kostnad","Förväntad full kostnad")</f>
        <v>Förväntad full kostnad</v>
      </c>
      <c r="C942" s="326"/>
      <c r="D942" s="326"/>
      <c r="E942" s="326"/>
      <c r="F942" s="326"/>
      <c r="G942" s="326"/>
      <c r="H942" s="326"/>
      <c r="I942" s="326"/>
      <c r="J942" s="326"/>
      <c r="K942" s="326"/>
      <c r="L942" s="326"/>
      <c r="M942" s="336"/>
    </row>
    <row r="943" spans="2:15" s="3" customFormat="1" ht="12.75" x14ac:dyDescent="0.2">
      <c r="B943" s="337" t="s">
        <v>203</v>
      </c>
      <c r="C943" s="338">
        <f>C925+C934+C935</f>
        <v>0</v>
      </c>
      <c r="D943" s="338">
        <f t="shared" ref="D943:L943" si="191">D925+D934+D935</f>
        <v>0</v>
      </c>
      <c r="E943" s="338">
        <f t="shared" si="191"/>
        <v>0</v>
      </c>
      <c r="F943" s="338">
        <f t="shared" si="191"/>
        <v>0</v>
      </c>
      <c r="G943" s="338">
        <f t="shared" si="191"/>
        <v>0</v>
      </c>
      <c r="H943" s="338">
        <f t="shared" si="191"/>
        <v>0</v>
      </c>
      <c r="I943" s="338">
        <f t="shared" si="191"/>
        <v>0</v>
      </c>
      <c r="J943" s="338">
        <f t="shared" si="191"/>
        <v>0</v>
      </c>
      <c r="K943" s="338">
        <f t="shared" si="191"/>
        <v>0</v>
      </c>
      <c r="L943" s="338">
        <f t="shared" si="191"/>
        <v>0</v>
      </c>
      <c r="M943" s="314">
        <f>SUM(C943:L943)</f>
        <v>0</v>
      </c>
    </row>
    <row r="944" spans="2:15" s="3" customFormat="1" ht="12.75" x14ac:dyDescent="0.2">
      <c r="B944" s="339" t="s">
        <v>202</v>
      </c>
      <c r="C944" s="340">
        <f>C926+C936</f>
        <v>0</v>
      </c>
      <c r="D944" s="340">
        <f t="shared" ref="D944:L944" si="192">D926+D936</f>
        <v>0</v>
      </c>
      <c r="E944" s="340">
        <f t="shared" si="192"/>
        <v>0</v>
      </c>
      <c r="F944" s="340">
        <f t="shared" si="192"/>
        <v>0</v>
      </c>
      <c r="G944" s="340">
        <f t="shared" si="192"/>
        <v>0</v>
      </c>
      <c r="H944" s="340">
        <f t="shared" si="192"/>
        <v>0</v>
      </c>
      <c r="I944" s="340">
        <f t="shared" si="192"/>
        <v>0</v>
      </c>
      <c r="J944" s="340">
        <f t="shared" si="192"/>
        <v>0</v>
      </c>
      <c r="K944" s="340">
        <f t="shared" si="192"/>
        <v>0</v>
      </c>
      <c r="L944" s="340">
        <f t="shared" si="192"/>
        <v>0</v>
      </c>
      <c r="M944" s="316">
        <f>SUM(C944:L944)</f>
        <v>0</v>
      </c>
    </row>
    <row r="945" spans="2:13" s="3" customFormat="1" ht="12.75" x14ac:dyDescent="0.2">
      <c r="B945" s="341" t="s">
        <v>30</v>
      </c>
      <c r="C945" s="342">
        <f>C927+C937</f>
        <v>0</v>
      </c>
      <c r="D945" s="342">
        <f t="shared" ref="D945:L945" si="193">D927+D937</f>
        <v>0</v>
      </c>
      <c r="E945" s="342">
        <f t="shared" si="193"/>
        <v>0</v>
      </c>
      <c r="F945" s="342">
        <f t="shared" si="193"/>
        <v>0</v>
      </c>
      <c r="G945" s="342">
        <f t="shared" si="193"/>
        <v>0</v>
      </c>
      <c r="H945" s="342">
        <f t="shared" si="193"/>
        <v>0</v>
      </c>
      <c r="I945" s="342">
        <f t="shared" si="193"/>
        <v>0</v>
      </c>
      <c r="J945" s="342">
        <f t="shared" si="193"/>
        <v>0</v>
      </c>
      <c r="K945" s="342">
        <f t="shared" si="193"/>
        <v>0</v>
      </c>
      <c r="L945" s="342">
        <f t="shared" si="193"/>
        <v>0</v>
      </c>
      <c r="M945" s="319">
        <f>SUM(C945:L945)</f>
        <v>0</v>
      </c>
    </row>
    <row r="946" spans="2:13" s="3" customFormat="1" ht="12.75" x14ac:dyDescent="0.2">
      <c r="B946" s="339" t="s">
        <v>31</v>
      </c>
      <c r="C946" s="340">
        <f>SUMIF('5. Lön'!$B$25:$B$151,$C922,'5. Lön'!CO$25:CO$151)+SUMIF('5. Lön'!$B$25:$B$151,$C922,'5. Lön'!DA$25:DA$151)+SUMIF('6. Drift'!$B$18:$B$101,$C922,'6. Drift'!BR$18:BR$101)+SUMIF('6. Drift'!$B$18:$B$101,$C922,'6. Drift'!CD$18:CD$101)+SUMIF('8. Lokal'!$B$18:$B$50,$C922,'8. Lokal'!T$18:T$50)+SUMIF('8. Lokal'!$B$18:$B$50,$C922,'8. Lokal'!AF$18:AF$50)</f>
        <v>0</v>
      </c>
      <c r="D946" s="340">
        <f>SUMIF('5. Lön'!$B$25:$B$151,$C922,'5. Lön'!CP$25:CP$151)+SUMIF('5. Lön'!$B$25:$B$151,$C922,'5. Lön'!DB$25:DB$151)+SUMIF('6. Drift'!$B$18:$B$101,$C922,'6. Drift'!BS$18:BS$101)+SUMIF('6. Drift'!$B$18:$B$101,$C922,'6. Drift'!CE$18:CE$101)+SUMIF('8. Lokal'!$B$18:$B$50,$C922,'8. Lokal'!U$18:U$50)+SUMIF('8. Lokal'!$B$18:$B$50,$C922,'8. Lokal'!AG$18:AG$50)</f>
        <v>0</v>
      </c>
      <c r="E946" s="340">
        <f>SUMIF('5. Lön'!$B$25:$B$151,$C922,'5. Lön'!CQ$25:CQ$151)+SUMIF('5. Lön'!$B$25:$B$151,$C922,'5. Lön'!DC$25:DC$151)+SUMIF('6. Drift'!$B$18:$B$101,$C922,'6. Drift'!BT$18:BT$101)+SUMIF('6. Drift'!$B$18:$B$101,$C922,'6. Drift'!CF$18:CF$101)+SUMIF('8. Lokal'!$B$18:$B$50,$C922,'8. Lokal'!V$18:V$50)+SUMIF('8. Lokal'!$B$18:$B$50,$C922,'8. Lokal'!AH$18:AH$50)</f>
        <v>0</v>
      </c>
      <c r="F946" s="340">
        <f>SUMIF('5. Lön'!$B$25:$B$151,$C922,'5. Lön'!CR$25:CR$151)+SUMIF('5. Lön'!$B$25:$B$151,$C922,'5. Lön'!DD$25:DD$151)+SUMIF('6. Drift'!$B$18:$B$101,$C922,'6. Drift'!BU$18:BU$101)+SUMIF('6. Drift'!$B$18:$B$101,$C922,'6. Drift'!CG$18:CG$101)+SUMIF('8. Lokal'!$B$18:$B$50,$C922,'8. Lokal'!W$18:W$50)+SUMIF('8. Lokal'!$B$18:$B$50,$C922,'8. Lokal'!AI$18:AI$50)</f>
        <v>0</v>
      </c>
      <c r="G946" s="340">
        <f>SUMIF('5. Lön'!$B$25:$B$151,$C922,'5. Lön'!CS$25:CS$151)+SUMIF('5. Lön'!$B$25:$B$151,$C922,'5. Lön'!DE$25:DE$151)+SUMIF('6. Drift'!$B$18:$B$101,$C922,'6. Drift'!BV$18:BV$101)+SUMIF('6. Drift'!$B$18:$B$101,$C922,'6. Drift'!CH$18:CH$101)+SUMIF('8. Lokal'!$B$18:$B$50,$C922,'8. Lokal'!X$18:X$50)+SUMIF('8. Lokal'!$B$18:$B$50,$C922,'8. Lokal'!AJ$18:AJ$50)</f>
        <v>0</v>
      </c>
      <c r="H946" s="340">
        <f>SUMIF('5. Lön'!$B$25:$B$151,$C922,'5. Lön'!CT$25:CT$151)+SUMIF('5. Lön'!$B$25:$B$151,$C922,'5. Lön'!DF$25:DF$151)+SUMIF('6. Drift'!$B$18:$B$101,$C922,'6. Drift'!BW$18:BW$101)+SUMIF('6. Drift'!$B$18:$B$101,$C922,'6. Drift'!CI$18:CI$101)+SUMIF('8. Lokal'!$B$18:$B$50,$C922,'8. Lokal'!Y$18:Y$50)+SUMIF('8. Lokal'!$B$18:$B$50,$C922,'8. Lokal'!AK$18:AK$50)</f>
        <v>0</v>
      </c>
      <c r="I946" s="340">
        <f>SUMIF('5. Lön'!$B$25:$B$151,$C922,'5. Lön'!CU$25:CU$151)+SUMIF('5. Lön'!$B$25:$B$151,$C922,'5. Lön'!DG$25:DG$151)+SUMIF('6. Drift'!$B$18:$B$101,$C922,'6. Drift'!BX$18:BX$101)+SUMIF('6. Drift'!$B$18:$B$101,$C922,'6. Drift'!CJ$18:CJ$101)+SUMIF('8. Lokal'!$B$18:$B$50,$C922,'8. Lokal'!Z$18:Z$50)+SUMIF('8. Lokal'!$B$18:$B$50,$C922,'8. Lokal'!AL$18:AL$50)</f>
        <v>0</v>
      </c>
      <c r="J946" s="340">
        <f>SUMIF('5. Lön'!$B$25:$B$151,$C922,'5. Lön'!CV$25:CV$151)+SUMIF('5. Lön'!$B$25:$B$151,$C922,'5. Lön'!DH$25:DH$151)+SUMIF('6. Drift'!$B$18:$B$101,$C922,'6. Drift'!BY$18:BY$101)+SUMIF('6. Drift'!$B$18:$B$101,$C922,'6. Drift'!CK$18:CK$101)+SUMIF('8. Lokal'!$B$18:$B$50,$C922,'8. Lokal'!AA$18:AA$50)+SUMIF('8. Lokal'!$B$18:$B$50,$C922,'8. Lokal'!AM$18:AM$50)</f>
        <v>0</v>
      </c>
      <c r="K946" s="340">
        <f>SUMIF('5. Lön'!$B$25:$B$151,$C922,'5. Lön'!CW$25:CW$151)+SUMIF('5. Lön'!$B$25:$B$151,$C922,'5. Lön'!DI$25:DI$151)+SUMIF('6. Drift'!$B$18:$B$101,$C922,'6. Drift'!BZ$18:BZ$101)+SUMIF('6. Drift'!$B$18:$B$101,$C922,'6. Drift'!CL$18:CL$101)+SUMIF('8. Lokal'!$B$18:$B$50,$C922,'8. Lokal'!AB$18:AB$50)+SUMIF('8. Lokal'!$B$18:$B$50,$C922,'8. Lokal'!AN$18:AN$50)</f>
        <v>0</v>
      </c>
      <c r="L946" s="340">
        <f>SUMIF('5. Lön'!$B$25:$B$151,$C922,'5. Lön'!CX$25:CX$151)+SUMIF('5. Lön'!$B$25:$B$151,$C922,'5. Lön'!DJ$25:DJ$151)+SUMIF('6. Drift'!$B$18:$B$101,$C922,'6. Drift'!CA$18:CA$101)+SUMIF('6. Drift'!$B$18:$B$101,$C922,'6. Drift'!CM$18:CM$101)+SUMIF('8. Lokal'!$B$18:$B$50,$C922,'8. Lokal'!AC$18:AC$50)+SUMIF('8. Lokal'!$B$18:$B$50,$C922,'8. Lokal'!AO$18:AO$50)</f>
        <v>0</v>
      </c>
      <c r="M946" s="316">
        <f>SUM(C946:L946)</f>
        <v>0</v>
      </c>
    </row>
    <row r="947" spans="2:13" s="3" customFormat="1" ht="12.75" x14ac:dyDescent="0.2">
      <c r="B947" s="343" t="s">
        <v>26</v>
      </c>
      <c r="C947" s="344">
        <f>SUMIF('5. Lön'!$B$25:$B$151,$C922,'5. Lön'!BQ$25:BQ$151)+SUMIF('5. Lön'!$B$25:$B$151,$C922,'5. Lön'!CC$25:CC$151)+SUMIF('6. Drift'!$B$18:$B$101,$C922,'6. Drift'!AT$18:AT$101)+SUMIF('6. Drift'!$B$18:$B$101,$C922,'6. Drift'!BF$18:BF$101)</f>
        <v>0</v>
      </c>
      <c r="D947" s="344">
        <f>SUMIF('5. Lön'!$B$25:$B$151,$C922,'5. Lön'!BR$25:BR$151)+SUMIF('5. Lön'!$B$25:$B$151,$C922,'5. Lön'!CD$25:CD$151)+SUMIF('6. Drift'!$B$18:$B$101,$C922,'6. Drift'!AU$18:AU$101)+SUMIF('6. Drift'!$B$18:$B$101,$C922,'6. Drift'!BG$18:BG$101)</f>
        <v>0</v>
      </c>
      <c r="E947" s="344">
        <f>SUMIF('5. Lön'!$B$25:$B$151,$C922,'5. Lön'!BS$25:BS$151)+SUMIF('5. Lön'!$B$25:$B$151,$C922,'5. Lön'!CE$25:CE$151)+SUMIF('6. Drift'!$B$18:$B$101,$C922,'6. Drift'!AV$18:AV$101)+SUMIF('6. Drift'!$B$18:$B$101,$C922,'6. Drift'!BH$18:BH$101)</f>
        <v>0</v>
      </c>
      <c r="F947" s="344">
        <f>SUMIF('5. Lön'!$B$25:$B$151,$C922,'5. Lön'!BT$25:BT$151)+SUMIF('5. Lön'!$B$25:$B$151,$C922,'5. Lön'!CF$25:CF$151)+SUMIF('6. Drift'!$B$18:$B$101,$C922,'6. Drift'!AW$18:AW$101)+SUMIF('6. Drift'!$B$18:$B$101,$C922,'6. Drift'!BI$18:BI$101)</f>
        <v>0</v>
      </c>
      <c r="G947" s="344">
        <f>SUMIF('5. Lön'!$B$25:$B$151,$C922,'5. Lön'!BU$25:BU$151)+SUMIF('5. Lön'!$B$25:$B$151,$C922,'5. Lön'!CG$25:CG$151)+SUMIF('6. Drift'!$B$18:$B$101,$C922,'6. Drift'!AX$18:AX$101)+SUMIF('6. Drift'!$B$18:$B$101,$C922,'6. Drift'!BJ$18:BJ$101)</f>
        <v>0</v>
      </c>
      <c r="H947" s="344">
        <f>SUMIF('5. Lön'!$B$25:$B$151,$C922,'5. Lön'!BV$25:BV$151)+SUMIF('5. Lön'!$B$25:$B$151,$C922,'5. Lön'!CH$25:CH$151)+SUMIF('6. Drift'!$B$18:$B$101,$C922,'6. Drift'!AY$18:AY$101)+SUMIF('6. Drift'!$B$18:$B$101,$C922,'6. Drift'!BK$18:BK$101)</f>
        <v>0</v>
      </c>
      <c r="I947" s="344">
        <f>SUMIF('5. Lön'!$B$25:$B$151,$C922,'5. Lön'!BW$25:BW$151)+SUMIF('5. Lön'!$B$25:$B$151,$C922,'5. Lön'!CI$25:CI$151)+SUMIF('6. Drift'!$B$18:$B$101,$C922,'6. Drift'!AZ$18:AZ$101)+SUMIF('6. Drift'!$B$18:$B$101,$C922,'6. Drift'!BL$18:BL$101)</f>
        <v>0</v>
      </c>
      <c r="J947" s="344">
        <f>SUMIF('5. Lön'!$B$25:$B$151,$C922,'5. Lön'!BX$25:BX$151)+SUMIF('5. Lön'!$B$25:$B$151,$C922,'5. Lön'!CJ$25:CJ$151)+SUMIF('6. Drift'!$B$18:$B$101,$C922,'6. Drift'!BA$18:BA$101)+SUMIF('6. Drift'!$B$18:$B$101,$C922,'6. Drift'!BM$18:BM$101)</f>
        <v>0</v>
      </c>
      <c r="K947" s="344">
        <f>SUMIF('5. Lön'!$B$25:$B$151,$C922,'5. Lön'!BY$25:BY$151)+SUMIF('5. Lön'!$B$25:$B$151,$C922,'5. Lön'!CK$25:CK$151)+SUMIF('6. Drift'!$B$18:$B$101,$C922,'6. Drift'!BB$18:BB$101)+SUMIF('6. Drift'!$B$18:$B$101,$C922,'6. Drift'!BN$18:BN$101)</f>
        <v>0</v>
      </c>
      <c r="L947" s="344">
        <f>SUMIF('5. Lön'!$B$25:$B$151,$C922,'5. Lön'!BZ$25:BZ$151)+SUMIF('5. Lön'!$B$25:$B$151,$C922,'5. Lön'!CL$25:CL$151)+SUMIF('6. Drift'!$B$18:$B$101,$C922,'6. Drift'!BC$18:BC$101)+SUMIF('6. Drift'!$B$18:$B$101,$C922,'6. Drift'!BO$18:BO$101)</f>
        <v>0</v>
      </c>
      <c r="M947" s="322">
        <f>SUM(C947:L947)</f>
        <v>0</v>
      </c>
    </row>
    <row r="948" spans="2:13" s="3" customFormat="1" ht="12.75" x14ac:dyDescent="0.2">
      <c r="B948" s="323" t="str">
        <f>IF('2. Grunddata'!C$6="KONTRAKT","Total full kostnad","Total förväntad full kostnad")</f>
        <v>Total förväntad full kostnad</v>
      </c>
      <c r="C948" s="171">
        <f>SUM(C943:C947)</f>
        <v>0</v>
      </c>
      <c r="D948" s="171">
        <f t="shared" ref="D948:M948" si="194">SUM(D943:D947)</f>
        <v>0</v>
      </c>
      <c r="E948" s="171">
        <f t="shared" si="194"/>
        <v>0</v>
      </c>
      <c r="F948" s="171">
        <f t="shared" si="194"/>
        <v>0</v>
      </c>
      <c r="G948" s="171">
        <f t="shared" si="194"/>
        <v>0</v>
      </c>
      <c r="H948" s="171">
        <f t="shared" si="194"/>
        <v>0</v>
      </c>
      <c r="I948" s="171">
        <f t="shared" si="194"/>
        <v>0</v>
      </c>
      <c r="J948" s="171">
        <f t="shared" si="194"/>
        <v>0</v>
      </c>
      <c r="K948" s="171">
        <f t="shared" si="194"/>
        <v>0</v>
      </c>
      <c r="L948" s="171">
        <f t="shared" si="194"/>
        <v>0</v>
      </c>
      <c r="M948" s="345">
        <f t="shared" si="194"/>
        <v>0</v>
      </c>
    </row>
    <row r="949" spans="2:13" s="3" customFormat="1" ht="12.75" x14ac:dyDescent="0.2">
      <c r="B949" s="119"/>
      <c r="C949" s="64"/>
      <c r="D949" s="64"/>
      <c r="E949" s="64"/>
      <c r="F949" s="64"/>
      <c r="G949" s="64"/>
      <c r="H949" s="64"/>
      <c r="I949" s="64"/>
      <c r="J949" s="64"/>
      <c r="K949" s="64"/>
      <c r="L949" s="64"/>
      <c r="M949" s="64"/>
    </row>
    <row r="950" spans="2:13" s="3" customFormat="1" ht="12.75" customHeight="1" x14ac:dyDescent="0.2">
      <c r="B950" s="119" t="s">
        <v>42</v>
      </c>
      <c r="C950" s="346" t="str">
        <f t="shared" ref="C950:M950" si="195">IF(C948&gt;0,C940/C948,"")</f>
        <v/>
      </c>
      <c r="D950" s="346" t="str">
        <f t="shared" si="195"/>
        <v/>
      </c>
      <c r="E950" s="346" t="str">
        <f t="shared" si="195"/>
        <v/>
      </c>
      <c r="F950" s="346" t="str">
        <f t="shared" si="195"/>
        <v/>
      </c>
      <c r="G950" s="346" t="str">
        <f t="shared" si="195"/>
        <v/>
      </c>
      <c r="H950" s="346" t="str">
        <f t="shared" si="195"/>
        <v/>
      </c>
      <c r="I950" s="346" t="str">
        <f t="shared" si="195"/>
        <v/>
      </c>
      <c r="J950" s="346" t="str">
        <f t="shared" si="195"/>
        <v/>
      </c>
      <c r="K950" s="346" t="str">
        <f t="shared" si="195"/>
        <v/>
      </c>
      <c r="L950" s="346" t="str">
        <f t="shared" si="195"/>
        <v/>
      </c>
      <c r="M950" s="346" t="str">
        <f t="shared" si="195"/>
        <v/>
      </c>
    </row>
    <row r="951" spans="2:13" ht="12.75" customHeight="1" x14ac:dyDescent="0.2"/>
    <row r="952" spans="2:13" ht="12.75" customHeight="1" x14ac:dyDescent="0.2">
      <c r="D952" s="119" t="s">
        <v>249</v>
      </c>
      <c r="E952" s="187" t="str">
        <f>IF(M940=0,"",M940/(DATEDIF('2. Grunddata'!C$20,'2. Grunddata'!C$21,"d")/365))</f>
        <v/>
      </c>
      <c r="H952" s="119" t="s">
        <v>250</v>
      </c>
      <c r="I952" s="187">
        <f>M940/3</f>
        <v>0</v>
      </c>
      <c r="L952" s="119" t="s">
        <v>248</v>
      </c>
      <c r="M952" s="187">
        <f>M940</f>
        <v>0</v>
      </c>
    </row>
    <row r="953" spans="2:13" ht="12.75" customHeight="1" x14ac:dyDescent="0.2">
      <c r="B953" s="80" t="s">
        <v>209</v>
      </c>
    </row>
    <row r="954" spans="2:13" ht="12.75" customHeight="1" x14ac:dyDescent="0.2">
      <c r="B954" s="551"/>
      <c r="C954" s="552"/>
      <c r="D954" s="552"/>
      <c r="E954" s="552"/>
      <c r="F954" s="552"/>
      <c r="G954" s="552"/>
      <c r="H954" s="552"/>
      <c r="I954" s="552"/>
      <c r="J954" s="552"/>
      <c r="K954" s="552"/>
      <c r="L954" s="553"/>
      <c r="M954" s="387">
        <f>SUM(C954:L954)</f>
        <v>0</v>
      </c>
    </row>
    <row r="955" spans="2:13" ht="12.75" customHeight="1" x14ac:dyDescent="0.2">
      <c r="B955" s="554"/>
      <c r="C955" s="555"/>
      <c r="D955" s="555"/>
      <c r="E955" s="555"/>
      <c r="F955" s="555"/>
      <c r="G955" s="555"/>
      <c r="H955" s="555"/>
      <c r="I955" s="555"/>
      <c r="J955" s="555"/>
      <c r="K955" s="555"/>
      <c r="L955" s="556"/>
      <c r="M955" s="319">
        <f t="shared" ref="M955:M958" si="196">SUM(C955:L955)</f>
        <v>0</v>
      </c>
    </row>
    <row r="956" spans="2:13" ht="12.75" customHeight="1" x14ac:dyDescent="0.2">
      <c r="B956" s="557"/>
      <c r="C956" s="558"/>
      <c r="D956" s="558"/>
      <c r="E956" s="558"/>
      <c r="F956" s="558"/>
      <c r="G956" s="558"/>
      <c r="H956" s="558"/>
      <c r="I956" s="558"/>
      <c r="J956" s="558"/>
      <c r="K956" s="558"/>
      <c r="L956" s="559"/>
      <c r="M956" s="316">
        <f t="shared" si="196"/>
        <v>0</v>
      </c>
    </row>
    <row r="957" spans="2:13" ht="12.75" customHeight="1" x14ac:dyDescent="0.2">
      <c r="B957" s="554"/>
      <c r="C957" s="555"/>
      <c r="D957" s="555"/>
      <c r="E957" s="555"/>
      <c r="F957" s="555"/>
      <c r="G957" s="555"/>
      <c r="H957" s="555"/>
      <c r="I957" s="555"/>
      <c r="J957" s="555"/>
      <c r="K957" s="555"/>
      <c r="L957" s="556"/>
      <c r="M957" s="319">
        <f t="shared" si="196"/>
        <v>0</v>
      </c>
    </row>
    <row r="958" spans="2:13" ht="12.75" customHeight="1" x14ac:dyDescent="0.2">
      <c r="B958" s="197"/>
      <c r="C958" s="558"/>
      <c r="D958" s="558"/>
      <c r="E958" s="558"/>
      <c r="F958" s="558"/>
      <c r="G958" s="558"/>
      <c r="H958" s="558"/>
      <c r="I958" s="558"/>
      <c r="J958" s="558"/>
      <c r="K958" s="558"/>
      <c r="L958" s="559"/>
      <c r="M958" s="316">
        <f t="shared" si="196"/>
        <v>0</v>
      </c>
    </row>
    <row r="959" spans="2:13" ht="12.75" customHeight="1" x14ac:dyDescent="0.2">
      <c r="B959" s="165" t="str">
        <f>IF('2. Grunddata'!C$6="KONTRAKT","Total medfinansiering","Total förväntad medfinansiering")</f>
        <v>Total förväntad medfinansiering</v>
      </c>
      <c r="C959" s="170">
        <f t="shared" ref="C959:M959" si="197">SUM(C954:C958)</f>
        <v>0</v>
      </c>
      <c r="D959" s="170">
        <f t="shared" si="197"/>
        <v>0</v>
      </c>
      <c r="E959" s="170">
        <f t="shared" si="197"/>
        <v>0</v>
      </c>
      <c r="F959" s="170">
        <f t="shared" si="197"/>
        <v>0</v>
      </c>
      <c r="G959" s="170">
        <f t="shared" si="197"/>
        <v>0</v>
      </c>
      <c r="H959" s="170">
        <f t="shared" si="197"/>
        <v>0</v>
      </c>
      <c r="I959" s="170">
        <f t="shared" si="197"/>
        <v>0</v>
      </c>
      <c r="J959" s="170">
        <f t="shared" si="197"/>
        <v>0</v>
      </c>
      <c r="K959" s="170">
        <f t="shared" si="197"/>
        <v>0</v>
      </c>
      <c r="L959" s="170">
        <f t="shared" si="197"/>
        <v>0</v>
      </c>
      <c r="M959" s="345">
        <f t="shared" si="197"/>
        <v>0</v>
      </c>
    </row>
    <row r="960" spans="2:13" ht="12.75" customHeight="1" x14ac:dyDescent="0.2"/>
    <row r="961" spans="2:13" ht="12.75" customHeight="1" x14ac:dyDescent="0.2">
      <c r="B961" s="386" t="s">
        <v>210</v>
      </c>
      <c r="C961" s="64" t="str">
        <f>B32</f>
        <v>Norrländsk jordbruksvetenskap NJ</v>
      </c>
    </row>
    <row r="962" spans="2:13" ht="12.75" customHeight="1" x14ac:dyDescent="0.2">
      <c r="B962" s="719"/>
      <c r="C962" s="720"/>
      <c r="D962" s="720"/>
      <c r="E962" s="720"/>
      <c r="F962" s="720"/>
      <c r="G962" s="720"/>
      <c r="H962" s="720"/>
      <c r="I962" s="720"/>
      <c r="J962" s="720"/>
      <c r="K962" s="720"/>
      <c r="L962" s="720"/>
      <c r="M962" s="721"/>
    </row>
    <row r="963" spans="2:13" ht="12.75" customHeight="1" x14ac:dyDescent="0.2">
      <c r="B963" s="722"/>
      <c r="C963" s="735"/>
      <c r="D963" s="735"/>
      <c r="E963" s="735"/>
      <c r="F963" s="735"/>
      <c r="G963" s="735"/>
      <c r="H963" s="735"/>
      <c r="I963" s="735"/>
      <c r="J963" s="735"/>
      <c r="K963" s="735"/>
      <c r="L963" s="735"/>
      <c r="M963" s="724"/>
    </row>
    <row r="964" spans="2:13" ht="12.75" customHeight="1" x14ac:dyDescent="0.2">
      <c r="B964" s="722"/>
      <c r="C964" s="735"/>
      <c r="D964" s="735"/>
      <c r="E964" s="735"/>
      <c r="F964" s="735"/>
      <c r="G964" s="735"/>
      <c r="H964" s="735"/>
      <c r="I964" s="735"/>
      <c r="J964" s="735"/>
      <c r="K964" s="735"/>
      <c r="L964" s="735"/>
      <c r="M964" s="724"/>
    </row>
    <row r="965" spans="2:13" ht="12.75" customHeight="1" x14ac:dyDescent="0.2">
      <c r="B965" s="722"/>
      <c r="C965" s="735"/>
      <c r="D965" s="735"/>
      <c r="E965" s="735"/>
      <c r="F965" s="735"/>
      <c r="G965" s="735"/>
      <c r="H965" s="735"/>
      <c r="I965" s="735"/>
      <c r="J965" s="735"/>
      <c r="K965" s="735"/>
      <c r="L965" s="735"/>
      <c r="M965" s="724"/>
    </row>
    <row r="966" spans="2:13" ht="12.75" customHeight="1" x14ac:dyDescent="0.2">
      <c r="B966" s="725"/>
      <c r="C966" s="726"/>
      <c r="D966" s="726"/>
      <c r="E966" s="726"/>
      <c r="F966" s="726"/>
      <c r="G966" s="726"/>
      <c r="H966" s="726"/>
      <c r="I966" s="726"/>
      <c r="J966" s="726"/>
      <c r="K966" s="726"/>
      <c r="L966" s="726"/>
      <c r="M966" s="727"/>
    </row>
    <row r="968" spans="2:13" s="3" customFormat="1" ht="12.75" customHeight="1" x14ac:dyDescent="0.2">
      <c r="B968" s="140" t="s">
        <v>165</v>
      </c>
      <c r="C968" s="141" t="str">
        <f>'2. Grunddata'!C$7</f>
        <v>Hitta den oförklariga faktorn i matrix</v>
      </c>
      <c r="D968" s="64"/>
      <c r="E968" s="64"/>
      <c r="F968" s="64"/>
      <c r="G968" s="64"/>
      <c r="H968" s="64"/>
      <c r="I968" s="64"/>
      <c r="J968" s="64"/>
      <c r="K968" s="64"/>
      <c r="L968" s="64"/>
      <c r="M968" s="64"/>
    </row>
    <row r="969" spans="2:13" s="3" customFormat="1" ht="12.75" x14ac:dyDescent="0.2">
      <c r="B969" s="140" t="s">
        <v>122</v>
      </c>
      <c r="C969" s="141" t="str">
        <f>IF('2. Grunddata'!$C$6="ANSÖKAN","ANSÖKAN",(IF('2. Grunddata'!$C$6="KONTRAKT","KONTRAKT","")))</f>
        <v>ANSÖKAN</v>
      </c>
      <c r="D969" s="64"/>
      <c r="E969" s="64"/>
      <c r="F969" s="64"/>
      <c r="G969" s="64"/>
      <c r="H969" s="64"/>
      <c r="I969" s="64"/>
      <c r="J969" s="64"/>
      <c r="K969" s="64"/>
      <c r="L969" s="64"/>
      <c r="M969" s="64"/>
    </row>
    <row r="970" spans="2:13" s="3" customFormat="1" ht="12.75" x14ac:dyDescent="0.2">
      <c r="B970" s="62" t="s">
        <v>254</v>
      </c>
      <c r="C970" s="141" t="str">
        <f>'2. Grunddata'!C$8</f>
        <v>Stina</v>
      </c>
      <c r="D970" s="64"/>
      <c r="E970" s="64"/>
      <c r="F970" s="64"/>
      <c r="I970" s="120"/>
      <c r="J970" s="120"/>
      <c r="K970" s="120"/>
      <c r="L970" s="120"/>
      <c r="M970" s="120"/>
    </row>
    <row r="971" spans="2:13" s="3" customFormat="1" ht="12.75" x14ac:dyDescent="0.2">
      <c r="B971" s="140" t="s">
        <v>156</v>
      </c>
      <c r="C971" s="64" t="str">
        <f>'2. Grunddata'!C$17</f>
        <v>SEK</v>
      </c>
      <c r="D971" s="64"/>
      <c r="E971" s="64"/>
      <c r="F971" s="64"/>
      <c r="I971" s="120"/>
      <c r="J971" s="120"/>
      <c r="K971" s="120"/>
      <c r="L971" s="120"/>
      <c r="M971" s="120"/>
    </row>
    <row r="972" spans="2:13" s="3" customFormat="1" ht="12.75" x14ac:dyDescent="0.2">
      <c r="B972" s="140"/>
      <c r="C972" s="143" t="s">
        <v>137</v>
      </c>
      <c r="D972" s="64"/>
      <c r="E972" s="64"/>
      <c r="F972" s="64"/>
      <c r="I972" s="120"/>
      <c r="J972" s="120"/>
      <c r="K972" s="120"/>
      <c r="L972" s="499" t="s">
        <v>315</v>
      </c>
      <c r="M972" s="120"/>
    </row>
    <row r="973" spans="2:13" ht="12.75" customHeight="1" x14ac:dyDescent="0.2">
      <c r="L973" s="349" t="s">
        <v>316</v>
      </c>
    </row>
    <row r="974" spans="2:13" s="3" customFormat="1" ht="15" x14ac:dyDescent="0.25">
      <c r="B974" s="369" t="s">
        <v>38</v>
      </c>
      <c r="C974" s="369" t="str">
        <f>B33</f>
        <v>Skoglig mykologi och växtpatologi NJ</v>
      </c>
      <c r="E974" s="64"/>
      <c r="G974" s="64"/>
      <c r="H974" s="64"/>
      <c r="I974" s="64"/>
      <c r="J974" s="64"/>
      <c r="K974" s="64"/>
      <c r="L974" s="625">
        <f>SUMIF('5. Lön'!$B$25:$B$151,$C974,'5. Lön'!AE$25:AE$151)</f>
        <v>0</v>
      </c>
      <c r="M974" s="383" t="s">
        <v>208</v>
      </c>
    </row>
    <row r="975" spans="2:13" s="3" customFormat="1" ht="6" customHeight="1" x14ac:dyDescent="0.2">
      <c r="B975" s="85"/>
      <c r="C975" s="64"/>
      <c r="D975" s="64"/>
      <c r="E975" s="64"/>
      <c r="F975" s="64"/>
      <c r="G975" s="64"/>
      <c r="H975" s="64"/>
      <c r="I975" s="64"/>
      <c r="J975" s="64"/>
      <c r="K975" s="64"/>
      <c r="L975" s="64"/>
      <c r="M975" s="64"/>
    </row>
    <row r="976" spans="2:13" s="3" customFormat="1" ht="12.75" x14ac:dyDescent="0.2">
      <c r="B976" s="309" t="str">
        <f>IF('2. Grunddata'!C$6="KONTRAKT","Kostnader täckta av finansiär","Kostnader förväntade att täckas av finansiär")</f>
        <v>Kostnader förväntade att täckas av finansiär</v>
      </c>
      <c r="C976" s="310">
        <f>'5. Lön'!G$23</f>
        <v>2022</v>
      </c>
      <c r="D976" s="310">
        <f>'5. Lön'!H$23</f>
        <v>2023</v>
      </c>
      <c r="E976" s="310">
        <f>'5. Lön'!I$23</f>
        <v>2024</v>
      </c>
      <c r="F976" s="310" t="str">
        <f>'5. Lön'!J$23</f>
        <v/>
      </c>
      <c r="G976" s="310" t="str">
        <f>'5. Lön'!K$23</f>
        <v/>
      </c>
      <c r="H976" s="310" t="str">
        <f>'5. Lön'!L$23</f>
        <v/>
      </c>
      <c r="I976" s="310" t="str">
        <f>'5. Lön'!M$23</f>
        <v/>
      </c>
      <c r="J976" s="310" t="str">
        <f>'5. Lön'!N$23</f>
        <v/>
      </c>
      <c r="K976" s="310" t="str">
        <f>'5. Lön'!O$23</f>
        <v/>
      </c>
      <c r="L976" s="310" t="str">
        <f>'5. Lön'!P$23</f>
        <v/>
      </c>
      <c r="M976" s="311" t="s">
        <v>2</v>
      </c>
    </row>
    <row r="977" spans="2:15" s="3" customFormat="1" ht="12.75" customHeight="1" x14ac:dyDescent="0.2">
      <c r="B977" s="312" t="s">
        <v>203</v>
      </c>
      <c r="C977" s="313">
        <f>IF('2. Grunddata'!$C$16&gt;0,SUMIF('5. Lön'!$B$25:$B$151,$C974,'5. Lön'!DM$25:DM$151),SUMIF('5. Lön'!$B$25:$B$151,$C974,'5. Lön'!AS$25:AS$151))</f>
        <v>0</v>
      </c>
      <c r="D977" s="313">
        <f>IF('2. Grunddata'!$C$16&gt;0,SUMIF('5. Lön'!$B$25:$B$151,$C974,'5. Lön'!DN$25:DN$151),SUMIF('5. Lön'!$B$25:$B$151,$C974,'5. Lön'!AT$25:AT$151))</f>
        <v>0</v>
      </c>
      <c r="E977" s="313">
        <f>IF('2. Grunddata'!$C$16&gt;0,SUMIF('5. Lön'!$B$25:$B$151,$C974,'5. Lön'!DO$25:DO$151),SUMIF('5. Lön'!$B$25:$B$151,$C974,'5. Lön'!AU$25:AU$151))</f>
        <v>0</v>
      </c>
      <c r="F977" s="313">
        <f>IF('2. Grunddata'!$C$16&gt;0,SUMIF('5. Lön'!$B$25:$B$151,$C974,'5. Lön'!DP$25:DP$151),SUMIF('5. Lön'!$B$25:$B$151,$C974,'5. Lön'!AV$25:AV$151))</f>
        <v>0</v>
      </c>
      <c r="G977" s="313">
        <f>IF('2. Grunddata'!$C$16&gt;0,SUMIF('5. Lön'!$B$25:$B$151,$C974,'5. Lön'!DQ$25:DQ$151),SUMIF('5. Lön'!$B$25:$B$151,$C974,'5. Lön'!AW$25:AW$151))</f>
        <v>0</v>
      </c>
      <c r="H977" s="313">
        <f>IF('2. Grunddata'!$C$16&gt;0,SUMIF('5. Lön'!$B$25:$B$151,$C974,'5. Lön'!DR$25:DR$151),SUMIF('5. Lön'!$B$25:$B$151,$C974,'5. Lön'!AX$25:AX$151))</f>
        <v>0</v>
      </c>
      <c r="I977" s="313">
        <f>IF('2. Grunddata'!$C$16&gt;0,SUMIF('5. Lön'!$B$25:$B$151,$C974,'5. Lön'!DS$25:DS$151),SUMIF('5. Lön'!$B$25:$B$151,$C974,'5. Lön'!AY$25:AY$151))</f>
        <v>0</v>
      </c>
      <c r="J977" s="313">
        <f>IF('2. Grunddata'!$C$16&gt;0,SUMIF('5. Lön'!$B$25:$B$151,$C974,'5. Lön'!DT$25:DT$151),SUMIF('5. Lön'!$B$25:$B$151,$C974,'5. Lön'!AZ$25:AZ$151))</f>
        <v>0</v>
      </c>
      <c r="K977" s="313">
        <f>IF('2. Grunddata'!$C$16&gt;0,SUMIF('5. Lön'!$B$25:$B$151,$C974,'5. Lön'!DU$25:DU$151),SUMIF('5. Lön'!$B$25:$B$151,$C974,'5. Lön'!BA$25:BA$151))</f>
        <v>0</v>
      </c>
      <c r="L977" s="313">
        <f>IF('2. Grunddata'!$C$16&gt;0,SUMIF('5. Lön'!$B$25:$B$151,$C974,'5. Lön'!DV$25:DV$151),SUMIF('5. Lön'!$B$25:$B$151,$C974,'5. Lön'!BB$25:BB$151))</f>
        <v>0</v>
      </c>
      <c r="M977" s="314">
        <f t="shared" ref="M977:M982" si="198">SUM(C977:L977)</f>
        <v>0</v>
      </c>
      <c r="O977" s="4"/>
    </row>
    <row r="978" spans="2:15" s="3" customFormat="1" ht="12.75" customHeight="1" x14ac:dyDescent="0.2">
      <c r="B978" s="158" t="s">
        <v>202</v>
      </c>
      <c r="C978" s="315">
        <f>SUMIF('6. Drift'!$B$18:$B$101,$C974,'6. Drift'!V$18:V$101)</f>
        <v>0</v>
      </c>
      <c r="D978" s="315">
        <f>SUMIF('6. Drift'!$B$18:$B$101,$C974,'6. Drift'!W$18:W$101)</f>
        <v>0</v>
      </c>
      <c r="E978" s="315">
        <f>SUMIF('6. Drift'!$B$18:$B$101,$C974,'6. Drift'!X$18:X$101)</f>
        <v>0</v>
      </c>
      <c r="F978" s="315">
        <f>SUMIF('6. Drift'!$B$18:$B$101,$C974,'6. Drift'!Y$18:Y$101)</f>
        <v>0</v>
      </c>
      <c r="G978" s="315">
        <f>SUMIF('6. Drift'!$B$18:$B$101,$C974,'6. Drift'!Z$18:Z$101)</f>
        <v>0</v>
      </c>
      <c r="H978" s="315">
        <f>SUMIF('6. Drift'!$B$18:$B$101,$C974,'6. Drift'!AA$18:AA$101)</f>
        <v>0</v>
      </c>
      <c r="I978" s="315">
        <f>SUMIF('6. Drift'!$B$18:$B$101,$C974,'6. Drift'!AB$18:AB$101)</f>
        <v>0</v>
      </c>
      <c r="J978" s="315">
        <f>SUMIF('6. Drift'!$B$18:$B$101,$C974,'6. Drift'!AC$18:AC$101)</f>
        <v>0</v>
      </c>
      <c r="K978" s="315">
        <f>SUMIF('6. Drift'!$B$18:$B$101,$C974,'6. Drift'!AD$18:AD$101)</f>
        <v>0</v>
      </c>
      <c r="L978" s="315">
        <f>SUMIF('6. Drift'!$B$18:$B$101,$C974,'6. Drift'!AE$18:AE$101)</f>
        <v>0</v>
      </c>
      <c r="M978" s="316">
        <f t="shared" si="198"/>
        <v>0</v>
      </c>
    </row>
    <row r="979" spans="2:15" s="3" customFormat="1" ht="12.75" x14ac:dyDescent="0.2">
      <c r="B979" s="317" t="s">
        <v>30</v>
      </c>
      <c r="C979" s="318">
        <f>SUMIF('7. Utrustning'!$B$17:$B$49,$C974,'7. Utrustning'!W$17:W$49)</f>
        <v>0</v>
      </c>
      <c r="D979" s="318">
        <f>SUMIF('7. Utrustning'!$B$17:$B$49,$C974,'7. Utrustning'!X$17:X$49)</f>
        <v>0</v>
      </c>
      <c r="E979" s="318">
        <f>SUMIF('7. Utrustning'!$B$17:$B$49,$C974,'7. Utrustning'!Y$17:Y$49)</f>
        <v>0</v>
      </c>
      <c r="F979" s="318">
        <f>SUMIF('7. Utrustning'!$B$17:$B$49,$C974,'7. Utrustning'!Z$17:Z$49)</f>
        <v>0</v>
      </c>
      <c r="G979" s="318">
        <f>SUMIF('7. Utrustning'!$B$17:$B$49,$C974,'7. Utrustning'!AA$17:AA$49)</f>
        <v>0</v>
      </c>
      <c r="H979" s="318">
        <f>SUMIF('7. Utrustning'!$B$17:$B$49,$C974,'7. Utrustning'!AB$17:AB$49)</f>
        <v>0</v>
      </c>
      <c r="I979" s="318">
        <f>SUMIF('7. Utrustning'!$B$17:$B$49,$C974,'7. Utrustning'!AC$17:AC$49)</f>
        <v>0</v>
      </c>
      <c r="J979" s="318">
        <f>SUMIF('7. Utrustning'!$B$17:$B$49,$C974,'7. Utrustning'!AD$17:AD$49)</f>
        <v>0</v>
      </c>
      <c r="K979" s="318">
        <f>SUMIF('7. Utrustning'!$B$17:$B$49,$C974,'7. Utrustning'!AE$17:AE$49)</f>
        <v>0</v>
      </c>
      <c r="L979" s="318">
        <f>SUMIF('7. Utrustning'!$B$17:$B$49,$C974,'7. Utrustning'!AF$17:AF$49)</f>
        <v>0</v>
      </c>
      <c r="M979" s="319">
        <f t="shared" si="198"/>
        <v>0</v>
      </c>
    </row>
    <row r="980" spans="2:15" s="3" customFormat="1" ht="12.75" x14ac:dyDescent="0.2">
      <c r="B980" s="320" t="str">
        <f>IF('2. Grunddata'!C$13="NEJ","Lokal accepterad som direkt kostnad av finansiär","Lokal")</f>
        <v>Lokal accepterad som direkt kostnad av finansiär</v>
      </c>
      <c r="C980" s="315">
        <f>IF('2. Grunddata'!$C$13="NEJ",SUMIF('8. Lokal'!$B$18:$B$50,$C974,'8. Lokal'!T$18:T$50),SUMIF('5. Lön'!$B$25:$B$151,$C974,'5. Lön'!CO$25:CO$151)+SUMIF('6. Drift'!$B$18:$B$101,$C974,'6. Drift'!BR$18:BR$101)+SUMIF('8. Lokal'!$B$18:$B$50,$C974,'8. Lokal'!T$18:T$50))</f>
        <v>0</v>
      </c>
      <c r="D980" s="315">
        <f>IF('2. Grunddata'!$C$13="NEJ",SUMIF('8. Lokal'!$B$18:$B$50,$C974,'8. Lokal'!U$18:U$50),SUMIF('5. Lön'!$B$25:$B$151,$C974,'5. Lön'!CP$25:CP$151)+SUMIF('6. Drift'!$B$18:$B$101,$C974,'6. Drift'!BS$18:BS$101)+SUMIF('8. Lokal'!$B$18:$B$50,$C974,'8. Lokal'!U$18:U$50))</f>
        <v>0</v>
      </c>
      <c r="E980" s="315">
        <f>IF('2. Grunddata'!$C$13="NEJ",SUMIF('8. Lokal'!$B$18:$B$50,$C974,'8. Lokal'!V$18:V$50),SUMIF('5. Lön'!$B$25:$B$151,$C974,'5. Lön'!CQ$25:CQ$151)+SUMIF('6. Drift'!$B$18:$B$101,$C974,'6. Drift'!BT$18:BT$101)+SUMIF('8. Lokal'!$B$18:$B$50,$C974,'8. Lokal'!V$18:V$50))</f>
        <v>0</v>
      </c>
      <c r="F980" s="315">
        <f>IF('2. Grunddata'!$C$13="NEJ",SUMIF('8. Lokal'!$B$18:$B$50,$C974,'8. Lokal'!W$18:W$50),SUMIF('5. Lön'!$B$25:$B$151,$C974,'5. Lön'!CR$25:CR$151)+SUMIF('6. Drift'!$B$18:$B$101,$C974,'6. Drift'!BU$18:BU$101)+SUMIF('8. Lokal'!$B$18:$B$50,$C974,'8. Lokal'!W$18:W$50))</f>
        <v>0</v>
      </c>
      <c r="G980" s="315">
        <f>IF('2. Grunddata'!$C$13="NEJ",SUMIF('8. Lokal'!$B$18:$B$50,$C974,'8. Lokal'!X$18:X$50),SUMIF('5. Lön'!$B$25:$B$151,$C974,'5. Lön'!CS$25:CS$151)+SUMIF('6. Drift'!$B$18:$B$101,$C974,'6. Drift'!BV$18:BV$101)+SUMIF('8. Lokal'!$B$18:$B$50,$C974,'8. Lokal'!X$18:X$50))</f>
        <v>0</v>
      </c>
      <c r="H980" s="315">
        <f>IF('2. Grunddata'!$C$13="NEJ",SUMIF('8. Lokal'!$B$18:$B$50,$C974,'8. Lokal'!Y$18:Y$50),SUMIF('5. Lön'!$B$25:$B$151,$C974,'5. Lön'!CT$25:CT$151)+SUMIF('6. Drift'!$B$18:$B$101,$C974,'6. Drift'!BW$18:BW$101)+SUMIF('8. Lokal'!$B$18:$B$50,$C974,'8. Lokal'!Y$18:Y$50))</f>
        <v>0</v>
      </c>
      <c r="I980" s="315">
        <f>IF('2. Grunddata'!$C$13="NEJ",SUMIF('8. Lokal'!$B$18:$B$50,$C974,'8. Lokal'!Z$18:Z$50),SUMIF('5. Lön'!$B$25:$B$151,$C974,'5. Lön'!CU$25:CU$151)+SUMIF('6. Drift'!$B$18:$B$101,$C974,'6. Drift'!BX$18:BX$101)+SUMIF('8. Lokal'!$B$18:$B$50,$C974,'8. Lokal'!Z$18:Z$50))</f>
        <v>0</v>
      </c>
      <c r="J980" s="315">
        <f>IF('2. Grunddata'!$C$13="NEJ",SUMIF('8. Lokal'!$B$18:$B$50,$C974,'8. Lokal'!AA$18:AA$50),SUMIF('5. Lön'!$B$25:$B$151,$C974,'5. Lön'!CV$25:CV$151)+SUMIF('6. Drift'!$B$18:$B$101,$C974,'6. Drift'!BY$18:BY$101)+SUMIF('8. Lokal'!$B$18:$B$50,$C974,'8. Lokal'!AA$18:AA$50))</f>
        <v>0</v>
      </c>
      <c r="K980" s="315">
        <f>IF('2. Grunddata'!$C$13="NEJ",SUMIF('8. Lokal'!$B$18:$B$50,$C974,'8. Lokal'!AB$18:AB$50),SUMIF('5. Lön'!$B$25:$B$151,$C974,'5. Lön'!CW$25:CW$151)+SUMIF('6. Drift'!$B$18:$B$101,$C974,'6. Drift'!BZ$18:BZ$101)+SUMIF('8. Lokal'!$B$18:$B$50,$C974,'8. Lokal'!AB$18:AB$50))</f>
        <v>0</v>
      </c>
      <c r="L980" s="315">
        <f>IF('2. Grunddata'!$C$13="NEJ",SUMIF('8. Lokal'!$B$18:$B$50,$C974,'8. Lokal'!AC$18:AC$50),SUMIF('5. Lön'!$B$25:$B$151,$C974,'5. Lön'!CX$25:CX$151)+SUMIF('6. Drift'!$B$18:$B$101,$C974,'6. Drift'!CA$18:CA$101)+SUMIF('8. Lokal'!$B$18:$B$50,$C974,'8. Lokal'!AC$18:AC$50))</f>
        <v>0</v>
      </c>
      <c r="M980" s="316">
        <f t="shared" si="198"/>
        <v>0</v>
      </c>
    </row>
    <row r="981" spans="2:15" s="3" customFormat="1" ht="12.75" x14ac:dyDescent="0.2">
      <c r="B981" s="321" t="str">
        <f>IF('2. Grunddata'!C$13="NEJ","Indirekt och lokalpåslag accepterade som OH av finansiär","Indirekta")</f>
        <v>Indirekt och lokalpåslag accepterade som OH av finansiär</v>
      </c>
      <c r="C981" s="293">
        <f>IF('2. Grunddata'!$C$13="NEJ",SUMIF('5. Lön'!$B$25:$B$151,$C974,'5. Lön'!DY$25:DY$151)+SUMIF('6. Drift'!$B$18:$B$101,$C974,'6. Drift'!CP$18:CP$101)+SUMIF('7. Utrustning'!$B$17:$B$49,$C974,'7. Utrustning'!AU$17:AU$49)+SUMIF('8. Lokal'!$B$18:$B$50,$C974,'8. Lokal'!AR$18:AR$50),SUMIF('5. Lön'!$B$25:$B$151,$C974,'5. Lön'!BQ$25:BQ$151)+SUMIF('6. Drift'!$B$18:$B$101,$C974,'6. Drift'!AT$18:AT$101))</f>
        <v>0</v>
      </c>
      <c r="D981" s="293">
        <f>IF('2. Grunddata'!$C$13="NEJ",SUMIF('5. Lön'!$B$25:$B$151,$C974,'5. Lön'!DZ$25:DZ$151)+SUMIF('6. Drift'!$B$18:$B$101,$C974,'6. Drift'!CQ$18:CQ$101)+SUMIF('7. Utrustning'!$B$17:$B$49,$C974,'7. Utrustning'!AV$17:AV$49)+SUMIF('8. Lokal'!$B$18:$B$50,$C974,'8. Lokal'!AS$18:AS$50),SUMIF('5. Lön'!$B$25:$B$151,$C974,'5. Lön'!BR$25:BR$151)+SUMIF('6. Drift'!$B$18:$B$101,$C974,'6. Drift'!AU$18:AU$101))</f>
        <v>0</v>
      </c>
      <c r="E981" s="293">
        <f>IF('2. Grunddata'!$C$13="NEJ",SUMIF('5. Lön'!$B$25:$B$151,$C974,'5. Lön'!EA$25:EA$151)+SUMIF('6. Drift'!$B$18:$B$101,$C974,'6. Drift'!CR$18:CR$101)+SUMIF('7. Utrustning'!$B$17:$B$49,$C974,'7. Utrustning'!AW$17:AW$49)+SUMIF('8. Lokal'!$B$18:$B$50,$C974,'8. Lokal'!AT$18:AT$50),SUMIF('5. Lön'!$B$25:$B$151,$C974,'5. Lön'!BS$25:BS$151)+SUMIF('6. Drift'!$B$18:$B$101,$C974,'6. Drift'!AV$18:AV$101))</f>
        <v>0</v>
      </c>
      <c r="F981" s="293">
        <f>IF('2. Grunddata'!$C$13="NEJ",SUMIF('5. Lön'!$B$25:$B$151,$C974,'5. Lön'!EB$25:EB$151)+SUMIF('6. Drift'!$B$18:$B$101,$C974,'6. Drift'!CS$18:CS$101)+SUMIF('7. Utrustning'!$B$17:$B$49,$C974,'7. Utrustning'!AX$17:AX$49)+SUMIF('8. Lokal'!$B$18:$B$50,$C974,'8. Lokal'!AU$18:AU$50),SUMIF('5. Lön'!$B$25:$B$151,$C974,'5. Lön'!BT$25:BT$151)+SUMIF('6. Drift'!$B$18:$B$101,$C974,'6. Drift'!AW$18:AW$101))</f>
        <v>0</v>
      </c>
      <c r="G981" s="293">
        <f>IF('2. Grunddata'!$C$13="NEJ",SUMIF('5. Lön'!$B$25:$B$151,$C974,'5. Lön'!EC$25:EC$151)+SUMIF('6. Drift'!$B$18:$B$101,$C974,'6. Drift'!CT$18:CT$101)+SUMIF('7. Utrustning'!$B$17:$B$49,$C974,'7. Utrustning'!AY$17:AY$49)+SUMIF('8. Lokal'!$B$18:$B$50,$C974,'8. Lokal'!AV$18:AV$50),SUMIF('5. Lön'!$B$25:$B$151,$C974,'5. Lön'!BU$25:BU$151)+SUMIF('6. Drift'!$B$18:$B$101,$C974,'6. Drift'!AX$18:AX$101))</f>
        <v>0</v>
      </c>
      <c r="H981" s="293">
        <f>IF('2. Grunddata'!$C$13="NEJ",SUMIF('5. Lön'!$B$25:$B$151,$C974,'5. Lön'!ED$25:ED$151)+SUMIF('6. Drift'!$B$18:$B$101,$C974,'6. Drift'!CU$18:CU$101)+SUMIF('7. Utrustning'!$B$17:$B$49,$C974,'7. Utrustning'!AZ$17:AZ$49)+SUMIF('8. Lokal'!$B$18:$B$50,$C974,'8. Lokal'!AW$18:AW$50),SUMIF('5. Lön'!$B$25:$B$151,$C974,'5. Lön'!BV$25:BV$151)+SUMIF('6. Drift'!$B$18:$B$101,$C974,'6. Drift'!AY$18:AY$101))</f>
        <v>0</v>
      </c>
      <c r="I981" s="293">
        <f>IF('2. Grunddata'!$C$13="NEJ",SUMIF('5. Lön'!$B$25:$B$151,$C974,'5. Lön'!EE$25:EE$151)+SUMIF('6. Drift'!$B$18:$B$101,$C974,'6. Drift'!CV$18:CV$101)+SUMIF('7. Utrustning'!$B$17:$B$49,$C974,'7. Utrustning'!BA$17:BA$49)+SUMIF('8. Lokal'!$B$18:$B$50,$C974,'8. Lokal'!AX$18:AX$50),SUMIF('5. Lön'!$B$25:$B$151,$C974,'5. Lön'!BW$25:BW$151)+SUMIF('6. Drift'!$B$18:$B$101,$C974,'6. Drift'!AZ$18:AZ$101))</f>
        <v>0</v>
      </c>
      <c r="J981" s="293">
        <f>IF('2. Grunddata'!$C$13="NEJ",SUMIF('5. Lön'!$B$25:$B$151,$C974,'5. Lön'!EF$25:EF$151)+SUMIF('6. Drift'!$B$18:$B$101,$C974,'6. Drift'!CW$18:CW$101)+SUMIF('7. Utrustning'!$B$17:$B$49,$C974,'7. Utrustning'!BB$17:BB$49)+SUMIF('8. Lokal'!$B$18:$B$50,$C974,'8. Lokal'!AY$18:AY$50),SUMIF('5. Lön'!$B$25:$B$151,$C974,'5. Lön'!BX$25:BX$151)+SUMIF('6. Drift'!$B$18:$B$101,$C974,'6. Drift'!BA$18:BA$101))</f>
        <v>0</v>
      </c>
      <c r="K981" s="293">
        <f>IF('2. Grunddata'!$C$13="NEJ",SUMIF('5. Lön'!$B$25:$B$151,$C974,'5. Lön'!EG$25:EG$151)+SUMIF('6. Drift'!$B$18:$B$101,$C974,'6. Drift'!CX$18:CX$101)+SUMIF('7. Utrustning'!$B$17:$B$49,$C974,'7. Utrustning'!BC$17:BC$49)+SUMIF('8. Lokal'!$B$18:$B$50,$C974,'8. Lokal'!AZ$18:AZ$50),SUMIF('5. Lön'!$B$25:$B$151,$C974,'5. Lön'!BY$25:BY$151)+SUMIF('6. Drift'!$B$18:$B$101,$C974,'6. Drift'!BB$18:BB$101))</f>
        <v>0</v>
      </c>
      <c r="L981" s="293">
        <f>IF('2. Grunddata'!$C$13="NEJ",SUMIF('5. Lön'!$B$25:$B$151,$C974,'5. Lön'!EH$25:EH$151)+SUMIF('6. Drift'!$B$18:$B$101,$C974,'6. Drift'!CY$18:CY$101)+SUMIF('7. Utrustning'!$B$17:$B$49,$C974,'7. Utrustning'!BD$17:BD$49)+SUMIF('8. Lokal'!$B$18:$B$50,$C974,'8. Lokal'!BA$18:BA$50),SUMIF('5. Lön'!$B$25:$B$151,$C974,'5. Lön'!BZ$25:BZ$151)+SUMIF('6. Drift'!$B$18:$B$101,$C974,'6. Drift'!BC$18:BC$101))</f>
        <v>0</v>
      </c>
      <c r="M981" s="322">
        <f t="shared" si="198"/>
        <v>0</v>
      </c>
    </row>
    <row r="982" spans="2:15" s="3" customFormat="1" ht="12.75" x14ac:dyDescent="0.2">
      <c r="B982" s="323" t="str">
        <f>IF('2. Grunddata'!C$6="KONTRAKT","Total kostnad i kontrakt med finansiär ","Total kostnad i ansökan till finansiär ")</f>
        <v xml:space="preserve">Total kostnad i ansökan till finansiär </v>
      </c>
      <c r="C982" s="237">
        <f>SUM(C977:C981)</f>
        <v>0</v>
      </c>
      <c r="D982" s="237">
        <f t="shared" ref="D982:L982" si="199">SUM(D977:D981)</f>
        <v>0</v>
      </c>
      <c r="E982" s="237">
        <f t="shared" si="199"/>
        <v>0</v>
      </c>
      <c r="F982" s="237">
        <f t="shared" si="199"/>
        <v>0</v>
      </c>
      <c r="G982" s="237">
        <f t="shared" si="199"/>
        <v>0</v>
      </c>
      <c r="H982" s="237">
        <f t="shared" si="199"/>
        <v>0</v>
      </c>
      <c r="I982" s="237">
        <f t="shared" si="199"/>
        <v>0</v>
      </c>
      <c r="J982" s="237">
        <f t="shared" si="199"/>
        <v>0</v>
      </c>
      <c r="K982" s="237">
        <f t="shared" si="199"/>
        <v>0</v>
      </c>
      <c r="L982" s="237">
        <f t="shared" si="199"/>
        <v>0</v>
      </c>
      <c r="M982" s="324">
        <f t="shared" si="198"/>
        <v>0</v>
      </c>
    </row>
    <row r="983" spans="2:15" s="3" customFormat="1" ht="6" customHeight="1" x14ac:dyDescent="0.2">
      <c r="B983" s="325"/>
      <c r="C983" s="326"/>
      <c r="D983" s="326"/>
      <c r="E983" s="326"/>
      <c r="F983" s="326"/>
      <c r="G983" s="326"/>
      <c r="H983" s="326"/>
      <c r="I983" s="326"/>
      <c r="J983" s="326"/>
      <c r="K983" s="326"/>
      <c r="L983" s="326"/>
      <c r="M983" s="327"/>
    </row>
    <row r="984" spans="2:15" s="3" customFormat="1" ht="12.75" x14ac:dyDescent="0.2">
      <c r="B984" s="328" t="str">
        <f>IF('2. Grunddata'!C$6="KONTRAKT","Kostnader att medfinansiera","Kostnader förväntade att medfinansiera")</f>
        <v>Kostnader förväntade att medfinansiera</v>
      </c>
      <c r="C984" s="168"/>
      <c r="D984" s="168"/>
      <c r="E984" s="168"/>
      <c r="F984" s="168"/>
      <c r="G984" s="168"/>
      <c r="H984" s="168"/>
      <c r="I984" s="168"/>
      <c r="J984" s="168"/>
      <c r="K984" s="168"/>
      <c r="L984" s="168"/>
      <c r="M984" s="329"/>
    </row>
    <row r="985" spans="2:15" s="3" customFormat="1" ht="12.75" x14ac:dyDescent="0.2">
      <c r="B985" s="371" t="str">
        <f>IF('2. Grunddata'!C$13="NEJ","Indirekt och lokalpåslag inte accepterade som OH av finansiär","")</f>
        <v>Indirekt och lokalpåslag inte accepterade som OH av finansiär</v>
      </c>
      <c r="C985" s="330">
        <f>IF('2. Grunddata'!$C$13="NEJ",(SUMIF('5. Lön'!$B$25:$B$151,$C974,'5. Lön'!BQ$25:BQ$151)+SUMIF('5. Lön'!$B$25:$B$151,$C974,'5. Lön'!CO$25:CO$151)+SUMIF('6. Drift'!$B$18:$B$101,$C974,'6. Drift'!AT$18:AT$101)+SUMIF('6. Drift'!$B$18:$B$101,$C974,'6. Drift'!BR$18:BR$101))-(SUMIF('5. Lön'!$B$25:$B$151,$C974,'5. Lön'!DY$25:DY$151)+SUMIF('6. Drift'!$B$18:$B$101,$C974,'6. Drift'!CP$18:CP$101)+SUMIF('7. Utrustning'!$B$17:$B$49,$C974,'7. Utrustning'!AU$17:AU$49)+SUMIF('8. Lokal'!$B$18:$B$50,$C974,'8. Lokal'!AR$18:AR$50)),0)</f>
        <v>0</v>
      </c>
      <c r="D985" s="330">
        <f>IF('2. Grunddata'!$C$13="NEJ",(SUMIF('5. Lön'!$B$25:$B$151,$C974,'5. Lön'!BR$25:BR$151)+SUMIF('5. Lön'!$B$25:$B$151,$C974,'5. Lön'!CP$25:CP$151)+SUMIF('6. Drift'!$B$18:$B$101,$C974,'6. Drift'!AU$18:AU$101)+SUMIF('6. Drift'!$B$18:$B$101,$C974,'6. Drift'!BS$18:BS$101))-(SUMIF('5. Lön'!$B$25:$B$151,$C974,'5. Lön'!DZ$25:DZ$151)+SUMIF('6. Drift'!$B$18:$B$101,$C974,'6. Drift'!CQ$18:CQ$101)+SUMIF('7. Utrustning'!$B$17:$B$49,$C974,'7. Utrustning'!AV$17:AV$49)+SUMIF('8. Lokal'!$B$18:$B$50,$C974,'8. Lokal'!AS$18:AS$50)),0)</f>
        <v>0</v>
      </c>
      <c r="E985" s="330">
        <f>IF('2. Grunddata'!$C$13="NEJ",(SUMIF('5. Lön'!$B$25:$B$151,$C974,'5. Lön'!BS$25:BS$151)+SUMIF('5. Lön'!$B$25:$B$151,$C974,'5. Lön'!CQ$25:CQ$151)+SUMIF('6. Drift'!$B$18:$B$101,$C974,'6. Drift'!AV$18:AV$101)+SUMIF('6. Drift'!$B$18:$B$101,$C974,'6. Drift'!BT$18:BT$101))-(SUMIF('5. Lön'!$B$25:$B$151,$C974,'5. Lön'!EA$25:EA$151)+SUMIF('6. Drift'!$B$18:$B$101,$C974,'6. Drift'!CR$18:CR$101)+SUMIF('7. Utrustning'!$B$17:$B$49,$C974,'7. Utrustning'!AW$17:AW$49)+SUMIF('8. Lokal'!$B$18:$B$50,$C974,'8. Lokal'!AT$18:AT$50)),0)</f>
        <v>0</v>
      </c>
      <c r="F985" s="330">
        <f>IF('2. Grunddata'!$C$13="NEJ",(SUMIF('5. Lön'!$B$25:$B$151,$C974,'5. Lön'!BT$25:BT$151)+SUMIF('5. Lön'!$B$25:$B$151,$C974,'5. Lön'!CR$25:CR$151)+SUMIF('6. Drift'!$B$18:$B$101,$C974,'6. Drift'!AW$18:AW$101)+SUMIF('6. Drift'!$B$18:$B$101,$C974,'6. Drift'!BU$18:BU$101))-(SUMIF('5. Lön'!$B$25:$B$151,$C974,'5. Lön'!EB$25:EB$151)+SUMIF('6. Drift'!$B$18:$B$101,$C974,'6. Drift'!CS$18:CS$101)+SUMIF('7. Utrustning'!$B$17:$B$49,$C974,'7. Utrustning'!AX$17:AX$49)+SUMIF('8. Lokal'!$B$18:$B$50,$C974,'8. Lokal'!AU$18:AU$50)),0)</f>
        <v>0</v>
      </c>
      <c r="G985" s="330">
        <f>IF('2. Grunddata'!$C$13="NEJ",(SUMIF('5. Lön'!$B$25:$B$151,$C974,'5. Lön'!BU$25:BU$151)+SUMIF('5. Lön'!$B$25:$B$151,$C974,'5. Lön'!CS$25:CS$151)+SUMIF('6. Drift'!$B$18:$B$101,$C974,'6. Drift'!AX$18:AX$101)+SUMIF('6. Drift'!$B$18:$B$101,$C974,'6. Drift'!BV$18:BV$101))-(SUMIF('5. Lön'!$B$25:$B$151,$C974,'5. Lön'!EC$25:EC$151)+SUMIF('6. Drift'!$B$18:$B$101,$C974,'6. Drift'!CT$18:CT$101)+SUMIF('7. Utrustning'!$B$17:$B$49,$C974,'7. Utrustning'!AY$17:AY$49)+SUMIF('8. Lokal'!$B$18:$B$50,$C974,'8. Lokal'!AV$18:AV$50)),0)</f>
        <v>0</v>
      </c>
      <c r="H985" s="330">
        <f>IF('2. Grunddata'!$C$13="NEJ",(SUMIF('5. Lön'!$B$25:$B$151,$C974,'5. Lön'!BV$25:BV$151)+SUMIF('5. Lön'!$B$25:$B$151,$C974,'5. Lön'!CT$25:CT$151)+SUMIF('6. Drift'!$B$18:$B$101,$C974,'6. Drift'!AY$18:AY$101)+SUMIF('6. Drift'!$B$18:$B$101,$C974,'6. Drift'!BW$18:BW$101))-(SUMIF('5. Lön'!$B$25:$B$151,$C974,'5. Lön'!ED$25:ED$151)+SUMIF('6. Drift'!$B$18:$B$101,$C974,'6. Drift'!CU$18:CU$101)+SUMIF('7. Utrustning'!$B$17:$B$49,$C974,'7. Utrustning'!AZ$17:AZ$49)+SUMIF('8. Lokal'!$B$18:$B$50,$C974,'8. Lokal'!AW$18:AW$50)),0)</f>
        <v>0</v>
      </c>
      <c r="I985" s="330">
        <f>IF('2. Grunddata'!$C$13="NEJ",(SUMIF('5. Lön'!$B$25:$B$151,$C974,'5. Lön'!BW$25:BW$151)+SUMIF('5. Lön'!$B$25:$B$151,$C974,'5. Lön'!CU$25:CU$151)+SUMIF('6. Drift'!$B$18:$B$101,$C974,'6. Drift'!AZ$18:AZ$101)+SUMIF('6. Drift'!$B$18:$B$101,$C974,'6. Drift'!BX$18:BX$101))-(SUMIF('5. Lön'!$B$25:$B$151,$C974,'5. Lön'!EE$25:EE$151)+SUMIF('6. Drift'!$B$18:$B$101,$C974,'6. Drift'!CV$18:CV$101)+SUMIF('7. Utrustning'!$B$17:$B$49,$C974,'7. Utrustning'!BA$17:BA$49)+SUMIF('8. Lokal'!$B$18:$B$50,$C974,'8. Lokal'!AX$18:AX$50)),0)</f>
        <v>0</v>
      </c>
      <c r="J985" s="330">
        <f>IF('2. Grunddata'!$C$13="NEJ",(SUMIF('5. Lön'!$B$25:$B$151,$C974,'5. Lön'!BX$25:BX$151)+SUMIF('5. Lön'!$B$25:$B$151,$C974,'5. Lön'!CV$25:CV$151)+SUMIF('6. Drift'!$B$18:$B$101,$C974,'6. Drift'!BA$18:BA$101)+SUMIF('6. Drift'!$B$18:$B$101,$C974,'6. Drift'!BY$18:BY$101))-(SUMIF('5. Lön'!$B$25:$B$151,$C974,'5. Lön'!EF$25:EF$151)+SUMIF('6. Drift'!$B$18:$B$101,$C974,'6. Drift'!CW$18:CW$101)+SUMIF('7. Utrustning'!$B$17:$B$49,$C974,'7. Utrustning'!BB$17:BB$49)+SUMIF('8. Lokal'!$B$18:$B$50,$C974,'8. Lokal'!AY$18:AY$50)),0)</f>
        <v>0</v>
      </c>
      <c r="K985" s="330">
        <f>IF('2. Grunddata'!$C$13="NEJ",(SUMIF('5. Lön'!$B$25:$B$151,$C974,'5. Lön'!BY$25:BY$151)+SUMIF('5. Lön'!$B$25:$B$151,$C974,'5. Lön'!CW$25:CW$151)+SUMIF('6. Drift'!$B$18:$B$101,$C974,'6. Drift'!BB$18:BB$101)+SUMIF('6. Drift'!$B$18:$B$101,$C974,'6. Drift'!BZ$18:BZ$101))-(SUMIF('5. Lön'!$B$25:$B$151,$C974,'5. Lön'!EG$25:EG$151)+SUMIF('6. Drift'!$B$18:$B$101,$C974,'6. Drift'!CX$18:CX$101)+SUMIF('7. Utrustning'!$B$17:$B$49,$C974,'7. Utrustning'!BC$17:BC$49)+SUMIF('8. Lokal'!$B$18:$B$50,$C974,'8. Lokal'!AZ$18:AZ$50)),0)</f>
        <v>0</v>
      </c>
      <c r="L985" s="330">
        <f>IF('2. Grunddata'!$C$13="NEJ",(SUMIF('5. Lön'!$B$25:$B$151,$C974,'5. Lön'!BZ$25:BZ$151)+SUMIF('5. Lön'!$B$25:$B$151,$C974,'5. Lön'!CX$25:CX$151)+SUMIF('6. Drift'!$B$18:$B$101,$C974,'6. Drift'!BC$18:BC$101)+SUMIF('6. Drift'!$B$18:$B$101,$C974,'6. Drift'!CA$18:CA$101))-(SUMIF('5. Lön'!$B$25:$B$151,$C974,'5. Lön'!EH$25:EH$151)+SUMIF('6. Drift'!$B$18:$B$101,$C974,'6. Drift'!CY$18:CY$101)+SUMIF('7. Utrustning'!$B$17:$B$49,$C974,'7. Utrustning'!BD$17:BD$49)+SUMIF('8. Lokal'!$B$18:$B$50,$C974,'8. Lokal'!BA$18:BA$50)),0)</f>
        <v>0</v>
      </c>
      <c r="M985" s="314">
        <f t="shared" ref="M985:M991" si="200">SUM(C985:L985)</f>
        <v>0</v>
      </c>
    </row>
    <row r="986" spans="2:15" s="3" customFormat="1" ht="12.75" customHeight="1" x14ac:dyDescent="0.2">
      <c r="B986" s="331" t="str">
        <f>IF('2. Grunddata'!C$16&gt;0,"LKP som inte accepteras av finansiär","")</f>
        <v/>
      </c>
      <c r="C986" s="332">
        <f>IF('2. Grunddata'!$C$16&gt;0,SUMIF('5. Lön'!$B$25:$B$151,$C974,'5. Lön'!AS$25:AS$151)-SUMIF('5. Lön'!$B$25:$B$151,$C974,'5. Lön'!DM$25:DM$151),0)</f>
        <v>0</v>
      </c>
      <c r="D986" s="332">
        <f>IF('2. Grunddata'!$C$16&gt;0,SUMIF('5. Lön'!$B$25:$B$151,$C974,'5. Lön'!AT$25:AT$151)-SUMIF('5. Lön'!$B$25:$B$151,$C974,'5. Lön'!DN$25:DN$151),0)</f>
        <v>0</v>
      </c>
      <c r="E986" s="332">
        <f>IF('2. Grunddata'!$C$16&gt;0,SUMIF('5. Lön'!$B$25:$B$151,$C974,'5. Lön'!AU$25:AU$151)-SUMIF('5. Lön'!$B$25:$B$151,$C974,'5. Lön'!DO$25:DO$151),0)</f>
        <v>0</v>
      </c>
      <c r="F986" s="332">
        <f>IF('2. Grunddata'!$C$16&gt;0,SUMIF('5. Lön'!$B$25:$B$151,$C974,'5. Lön'!AV$25:AV$151)-SUMIF('5. Lön'!$B$25:$B$151,$C974,'5. Lön'!DP$25:DP$151),0)</f>
        <v>0</v>
      </c>
      <c r="G986" s="332">
        <f>IF('2. Grunddata'!$C$16&gt;0,SUMIF('5. Lön'!$B$25:$B$151,$C974,'5. Lön'!AW$25:AW$151)-SUMIF('5. Lön'!$B$25:$B$151,$C974,'5. Lön'!DQ$25:DQ$151),0)</f>
        <v>0</v>
      </c>
      <c r="H986" s="332">
        <f>IF('2. Grunddata'!$C$16&gt;0,SUMIF('5. Lön'!$B$25:$B$151,$C974,'5. Lön'!AX$25:AX$151)-SUMIF('5. Lön'!$B$25:$B$151,$C974,'5. Lön'!DR$25:DR$151),0)</f>
        <v>0</v>
      </c>
      <c r="I986" s="332">
        <f>IF('2. Grunddata'!$C$16&gt;0,SUMIF('5. Lön'!$B$25:$B$151,$C974,'5. Lön'!AY$25:AY$151)-SUMIF('5. Lön'!$B$25:$B$151,$C974,'5. Lön'!DS$25:DS$151),0)</f>
        <v>0</v>
      </c>
      <c r="J986" s="332">
        <f>IF('2. Grunddata'!$C$16&gt;0,SUMIF('5. Lön'!$B$25:$B$151,$C974,'5. Lön'!AZ$25:AZ$151)-SUMIF('5. Lön'!$B$25:$B$151,$C974,'5. Lön'!DT$25:DT$151),0)</f>
        <v>0</v>
      </c>
      <c r="K986" s="332">
        <f>IF('2. Grunddata'!$C$16&gt;0,SUMIF('5. Lön'!$B$25:$B$151,$C974,'5. Lön'!BA$25:BA$151)-SUMIF('5. Lön'!$B$25:$B$151,$C974,'5. Lön'!DU$25:DU$151),0)</f>
        <v>0</v>
      </c>
      <c r="L986" s="332">
        <f>IF('2. Grunddata'!$C$16&gt;0,SUMIF('5. Lön'!$B$25:$B$151,$C974,'5. Lön'!BB$25:BB$151)-SUMIF('5. Lön'!$B$25:$B$151,$C974,'5. Lön'!DV$25:DV$151),0)</f>
        <v>0</v>
      </c>
      <c r="M986" s="316">
        <f t="shared" si="200"/>
        <v>0</v>
      </c>
    </row>
    <row r="987" spans="2:15" s="3" customFormat="1" ht="12.75" customHeight="1" x14ac:dyDescent="0.2">
      <c r="B987" s="317" t="str">
        <f>IF('5. Lön'!BO$152&gt;0,"Lön inklusive LKP","")</f>
        <v>Lön inklusive LKP</v>
      </c>
      <c r="C987" s="333">
        <f>SUMIF('5. Lön'!$B$25:$B$151,$C974,'5. Lön'!BE$25:BE$151)</f>
        <v>0</v>
      </c>
      <c r="D987" s="333">
        <f>SUMIF('5. Lön'!$B$25:$B$151,$C974,'5. Lön'!BF$25:BF$151)</f>
        <v>0</v>
      </c>
      <c r="E987" s="333">
        <f>SUMIF('5. Lön'!$B$25:$B$151,$C974,'5. Lön'!BG$25:BG$151)</f>
        <v>0</v>
      </c>
      <c r="F987" s="333">
        <f>SUMIF('5. Lön'!$B$25:$B$151,$C974,'5. Lön'!BH$25:BH$151)</f>
        <v>0</v>
      </c>
      <c r="G987" s="333">
        <f>SUMIF('5. Lön'!$B$25:$B$151,$C974,'5. Lön'!BI$25:BI$151)</f>
        <v>0</v>
      </c>
      <c r="H987" s="333">
        <f>SUMIF('5. Lön'!$B$25:$B$151,$C974,'5. Lön'!BJ$25:BJ$151)</f>
        <v>0</v>
      </c>
      <c r="I987" s="333">
        <f>SUMIF('5. Lön'!$B$25:$B$151,$C974,'5. Lön'!BK$25:BK$151)</f>
        <v>0</v>
      </c>
      <c r="J987" s="333">
        <f>SUMIF('5. Lön'!$B$25:$B$151,$C974,'5. Lön'!BL$25:BL$151)</f>
        <v>0</v>
      </c>
      <c r="K987" s="333">
        <f>SUMIF('5. Lön'!$B$25:$B$151,$C974,'5. Lön'!BM$25:BM$151)</f>
        <v>0</v>
      </c>
      <c r="L987" s="333">
        <f>SUMIF('5. Lön'!$B$25:$B$151,$C974,'5. Lön'!BN$25:BN$151)</f>
        <v>0</v>
      </c>
      <c r="M987" s="319">
        <f t="shared" si="200"/>
        <v>0</v>
      </c>
    </row>
    <row r="988" spans="2:15" s="3" customFormat="1" ht="12.75" x14ac:dyDescent="0.2">
      <c r="B988" s="158" t="str">
        <f>IF('6. Drift'!AR$102&gt;0,"Drift","")</f>
        <v/>
      </c>
      <c r="C988" s="334">
        <f>SUMIF('6. Drift'!$B$18:$B$101,$C974,'6. Drift'!AH$18:AH$101)</f>
        <v>0</v>
      </c>
      <c r="D988" s="334">
        <f>SUMIF('6. Drift'!$B$18:$B$101,$C974,'6. Drift'!AI$18:AI$101)</f>
        <v>0</v>
      </c>
      <c r="E988" s="334">
        <f>SUMIF('6. Drift'!$B$18:$B$101,$C974,'6. Drift'!AJ$18:AJ$101)</f>
        <v>0</v>
      </c>
      <c r="F988" s="334">
        <f>SUMIF('6. Drift'!$B$18:$B$101,$C974,'6. Drift'!AK$18:AK$101)</f>
        <v>0</v>
      </c>
      <c r="G988" s="334">
        <f>SUMIF('6. Drift'!$B$18:$B$101,$C974,'6. Drift'!AL$18:AL$101)</f>
        <v>0</v>
      </c>
      <c r="H988" s="334">
        <f>SUMIF('6. Drift'!$B$18:$B$101,$C974,'6. Drift'!AM$18:AM$101)</f>
        <v>0</v>
      </c>
      <c r="I988" s="334">
        <f>SUMIF('6. Drift'!$B$18:$B$101,$C974,'6. Drift'!AN$18:AN$101)</f>
        <v>0</v>
      </c>
      <c r="J988" s="334">
        <f>SUMIF('6. Drift'!$B$18:$B$101,$C974,'6. Drift'!AO$18:AO$101)</f>
        <v>0</v>
      </c>
      <c r="K988" s="334">
        <f>SUMIF('6. Drift'!$B$18:$B$101,$C974,'6. Drift'!AP$18:AP$101)</f>
        <v>0</v>
      </c>
      <c r="L988" s="334">
        <f>SUMIF('6. Drift'!$B$18:$B$101,$C974,'6. Drift'!AQ$18:AQ$101)</f>
        <v>0</v>
      </c>
      <c r="M988" s="316">
        <f t="shared" si="200"/>
        <v>0</v>
      </c>
    </row>
    <row r="989" spans="2:15" s="3" customFormat="1" ht="12.75" x14ac:dyDescent="0.2">
      <c r="B989" s="317" t="str">
        <f>IF('7. Utrustning'!AS$50&gt;0,"Utrustning","")</f>
        <v/>
      </c>
      <c r="C989" s="333">
        <f>SUMIF('7. Utrustning'!$B$17:$B$49,$C974,'7. Utrustning'!AI$17:AI$49)</f>
        <v>0</v>
      </c>
      <c r="D989" s="333">
        <f>SUMIF('7. Utrustning'!$B$17:$B$49,$C974,'7. Utrustning'!AJ$17:AJ$49)</f>
        <v>0</v>
      </c>
      <c r="E989" s="333">
        <f>SUMIF('7. Utrustning'!$B$17:$B$49,$C974,'7. Utrustning'!AK$17:AK$49)</f>
        <v>0</v>
      </c>
      <c r="F989" s="333">
        <f>SUMIF('7. Utrustning'!$B$17:$B$49,$C974,'7. Utrustning'!AL$17:AL$49)</f>
        <v>0</v>
      </c>
      <c r="G989" s="333">
        <f>SUMIF('7. Utrustning'!$B$17:$B$49,$C974,'7. Utrustning'!AM$17:AM$49)</f>
        <v>0</v>
      </c>
      <c r="H989" s="333">
        <f>SUMIF('7. Utrustning'!$B$17:$B$49,$C974,'7. Utrustning'!AN$17:AN$49)</f>
        <v>0</v>
      </c>
      <c r="I989" s="333">
        <f>SUMIF('7. Utrustning'!$B$17:$B$49,$C974,'7. Utrustning'!AO$17:AO$49)</f>
        <v>0</v>
      </c>
      <c r="J989" s="333">
        <f>SUMIF('7. Utrustning'!$B$17:$B$49,$C974,'7. Utrustning'!AP$17:AP$49)</f>
        <v>0</v>
      </c>
      <c r="K989" s="333">
        <f>SUMIF('7. Utrustning'!$B$17:$B$49,$C974,'7. Utrustning'!AQ$17:AQ$49)</f>
        <v>0</v>
      </c>
      <c r="L989" s="333">
        <f>SUMIF('7. Utrustning'!$B$17:$B$49,$C974,'7. Utrustning'!AR$17:AR$49)</f>
        <v>0</v>
      </c>
      <c r="M989" s="319">
        <f t="shared" si="200"/>
        <v>0</v>
      </c>
    </row>
    <row r="990" spans="2:15" s="3" customFormat="1" ht="12.75" x14ac:dyDescent="0.2">
      <c r="B990" s="320" t="str">
        <f>IF('8. Lokal'!AP$51&gt;0,"Lokal","")</f>
        <v>Lokal</v>
      </c>
      <c r="C990" s="334">
        <f>SUMIF('5. Lön'!$B$25:$B$151,$C974,'5. Lön'!DA$25:DA$151)+SUMIF('6. Drift'!$B$18:$B$101,$C974,'6. Drift'!CD$18:CD$101)+SUMIF('8. Lokal'!$B$18:$B$50,$C974,'8. Lokal'!AF$18:AF$50)</f>
        <v>0</v>
      </c>
      <c r="D990" s="334">
        <f>SUMIF('5. Lön'!$B$25:$B$151,$C974,'5. Lön'!DB$25:DB$151)+SUMIF('6. Drift'!$B$18:$B$101,$C974,'6. Drift'!CE$18:CE$101)+SUMIF('8. Lokal'!$B$18:$B$50,$C974,'8. Lokal'!AG$18:AG$50)</f>
        <v>0</v>
      </c>
      <c r="E990" s="334">
        <f>SUMIF('5. Lön'!$B$25:$B$151,$C974,'5. Lön'!DC$25:DC$151)+SUMIF('6. Drift'!$B$18:$B$101,$C974,'6. Drift'!CF$18:CF$101)+SUMIF('8. Lokal'!$B$18:$B$50,$C974,'8. Lokal'!AH$18:AH$50)</f>
        <v>0</v>
      </c>
      <c r="F990" s="334">
        <f>SUMIF('5. Lön'!$B$25:$B$151,$C974,'5. Lön'!DD$25:DD$151)+SUMIF('6. Drift'!$B$18:$B$101,$C974,'6. Drift'!CG$18:CG$101)+SUMIF('8. Lokal'!$B$18:$B$50,$C974,'8. Lokal'!AI$18:AI$50)</f>
        <v>0</v>
      </c>
      <c r="G990" s="334">
        <f>SUMIF('5. Lön'!$B$25:$B$151,$C974,'5. Lön'!DE$25:DE$151)+SUMIF('6. Drift'!$B$18:$B$101,$C974,'6. Drift'!CH$18:CH$101)+SUMIF('8. Lokal'!$B$18:$B$50,$C974,'8. Lokal'!AJ$18:AJ$50)</f>
        <v>0</v>
      </c>
      <c r="H990" s="334">
        <f>SUMIF('5. Lön'!$B$25:$B$151,$C974,'5. Lön'!DF$25:DF$151)+SUMIF('6. Drift'!$B$18:$B$101,$C974,'6. Drift'!CI$18:CI$101)+SUMIF('8. Lokal'!$B$18:$B$50,$C974,'8. Lokal'!AK$18:AK$50)</f>
        <v>0</v>
      </c>
      <c r="I990" s="334">
        <f>SUMIF('5. Lön'!$B$25:$B$151,$C974,'5. Lön'!DG$25:DG$151)+SUMIF('6. Drift'!$B$18:$B$101,$C974,'6. Drift'!CJ$18:CJ$101)+SUMIF('8. Lokal'!$B$18:$B$50,$C974,'8. Lokal'!AL$18:AL$50)</f>
        <v>0</v>
      </c>
      <c r="J990" s="334">
        <f>SUMIF('5. Lön'!$B$25:$B$151,$C974,'5. Lön'!DH$25:DH$151)+SUMIF('6. Drift'!$B$18:$B$101,$C974,'6. Drift'!CK$18:CK$101)+SUMIF('8. Lokal'!$B$18:$B$50,$C974,'8. Lokal'!AM$18:AM$50)</f>
        <v>0</v>
      </c>
      <c r="K990" s="334">
        <f>SUMIF('5. Lön'!$B$25:$B$151,$C974,'5. Lön'!DI$25:DI$151)+SUMIF('6. Drift'!$B$18:$B$101,$C974,'6. Drift'!CL$18:CL$101)+SUMIF('8. Lokal'!$B$18:$B$50,$C974,'8. Lokal'!AN$18:AN$50)</f>
        <v>0</v>
      </c>
      <c r="L990" s="334">
        <f>SUMIF('5. Lön'!$B$25:$B$151,$C974,'5. Lön'!DJ$25:DJ$151)+SUMIF('6. Drift'!$B$18:$B$101,$C974,'6. Drift'!CM$18:CM$101)+SUMIF('8. Lokal'!$B$18:$B$50,$C974,'8. Lokal'!AO$18:AO$50)</f>
        <v>0</v>
      </c>
      <c r="M990" s="316">
        <f t="shared" si="200"/>
        <v>0</v>
      </c>
    </row>
    <row r="991" spans="2:15" s="1" customFormat="1" ht="12.75" x14ac:dyDescent="0.2">
      <c r="B991" s="321" t="str">
        <f>IF(('5. Lön'!CM$152+'6. Drift'!BP$102)&gt;0,"Indirekt","")</f>
        <v>Indirekt</v>
      </c>
      <c r="C991" s="293">
        <f>SUMIF('5. Lön'!$B$25:$B$151,$C974,'5. Lön'!CC$25:CC$151)+SUMIF('6. Drift'!$B$18:$B$101,$C974,'6. Drift'!BF$18:BF$101)</f>
        <v>0</v>
      </c>
      <c r="D991" s="293">
        <f>SUMIF('5. Lön'!$B$25:$B$151,$C974,'5. Lön'!CD$25:CD$151)+SUMIF('6. Drift'!$B$18:$B$101,$C974,'6. Drift'!BG$18:BG$101)</f>
        <v>0</v>
      </c>
      <c r="E991" s="293">
        <f>SUMIF('5. Lön'!$B$25:$B$151,$C974,'5. Lön'!CE$25:CE$151)+SUMIF('6. Drift'!$B$18:$B$101,$C974,'6. Drift'!BH$18:BH$101)</f>
        <v>0</v>
      </c>
      <c r="F991" s="293">
        <f>SUMIF('5. Lön'!$B$25:$B$151,$C974,'5. Lön'!CF$25:CF$151)+SUMIF('6. Drift'!$B$18:$B$101,$C974,'6. Drift'!BI$18:BI$101)</f>
        <v>0</v>
      </c>
      <c r="G991" s="293">
        <f>SUMIF('5. Lön'!$B$25:$B$151,$C974,'5. Lön'!CG$25:CG$151)+SUMIF('6. Drift'!$B$18:$B$101,$C974,'6. Drift'!BJ$18:BJ$101)</f>
        <v>0</v>
      </c>
      <c r="H991" s="293">
        <f>SUMIF('5. Lön'!$B$25:$B$151,$C974,'5. Lön'!CH$25:CH$151)+SUMIF('6. Drift'!$B$18:$B$101,$C974,'6. Drift'!BK$18:BK$101)</f>
        <v>0</v>
      </c>
      <c r="I991" s="293">
        <f>SUMIF('5. Lön'!$B$25:$B$151,$C974,'5. Lön'!CI$25:CI$151)+SUMIF('6. Drift'!$B$18:$B$101,$C974,'6. Drift'!BL$18:BL$101)</f>
        <v>0</v>
      </c>
      <c r="J991" s="293">
        <f>SUMIF('5. Lön'!$B$25:$B$151,$C974,'5. Lön'!CJ$25:CJ$151)+SUMIF('6. Drift'!$B$18:$B$101,$C974,'6. Drift'!BM$18:BM$101)</f>
        <v>0</v>
      </c>
      <c r="K991" s="293">
        <f>SUMIF('5. Lön'!$B$25:$B$151,$C974,'5. Lön'!CK$25:CK$151)+SUMIF('6. Drift'!$B$18:$B$101,$C974,'6. Drift'!BN$18:BN$101)</f>
        <v>0</v>
      </c>
      <c r="L991" s="293">
        <f>SUMIF('5. Lön'!$B$25:$B$151,$C974,'5. Lön'!CL$25:CL$151)+SUMIF('6. Drift'!$B$18:$B$101,$C974,'6. Drift'!BO$18:BO$101)</f>
        <v>0</v>
      </c>
      <c r="M991" s="322">
        <f t="shared" si="200"/>
        <v>0</v>
      </c>
    </row>
    <row r="992" spans="2:15" s="3" customFormat="1" ht="12.75" x14ac:dyDescent="0.2">
      <c r="B992" s="323" t="str">
        <f>IF('2. Grunddata'!C$6="KONTRAKT","Total kostnad i medfinansiering av kontrakt med finansiär","Total kostnad i medfinansiering av ansökan till finansiär")</f>
        <v>Total kostnad i medfinansiering av ansökan till finansiär</v>
      </c>
      <c r="C992" s="237">
        <f>SUM(C985:C991)</f>
        <v>0</v>
      </c>
      <c r="D992" s="237">
        <f t="shared" ref="D992:M992" si="201">SUM(D985:D991)</f>
        <v>0</v>
      </c>
      <c r="E992" s="237">
        <f t="shared" si="201"/>
        <v>0</v>
      </c>
      <c r="F992" s="237">
        <f t="shared" si="201"/>
        <v>0</v>
      </c>
      <c r="G992" s="237">
        <f t="shared" si="201"/>
        <v>0</v>
      </c>
      <c r="H992" s="237">
        <f t="shared" si="201"/>
        <v>0</v>
      </c>
      <c r="I992" s="237">
        <f t="shared" si="201"/>
        <v>0</v>
      </c>
      <c r="J992" s="237">
        <f t="shared" si="201"/>
        <v>0</v>
      </c>
      <c r="K992" s="237">
        <f t="shared" si="201"/>
        <v>0</v>
      </c>
      <c r="L992" s="237">
        <f t="shared" si="201"/>
        <v>0</v>
      </c>
      <c r="M992" s="324">
        <f t="shared" si="201"/>
        <v>0</v>
      </c>
      <c r="N992" s="26"/>
      <c r="O992" s="26"/>
    </row>
    <row r="993" spans="2:13" s="3" customFormat="1" ht="6" customHeight="1" x14ac:dyDescent="0.2">
      <c r="B993" s="335"/>
      <c r="C993" s="326"/>
      <c r="D993" s="326"/>
      <c r="E993" s="326"/>
      <c r="F993" s="326"/>
      <c r="G993" s="326"/>
      <c r="H993" s="326"/>
      <c r="I993" s="326"/>
      <c r="J993" s="326"/>
      <c r="K993" s="326"/>
      <c r="L993" s="326"/>
      <c r="M993" s="336"/>
    </row>
    <row r="994" spans="2:13" s="3" customFormat="1" ht="12.75" x14ac:dyDescent="0.2">
      <c r="B994" s="328" t="str">
        <f>IF('2. Grunddata'!C$6="KONTRAKT","Full kostnad","Förväntad full kostnad")</f>
        <v>Förväntad full kostnad</v>
      </c>
      <c r="C994" s="326"/>
      <c r="D994" s="326"/>
      <c r="E994" s="326"/>
      <c r="F994" s="326"/>
      <c r="G994" s="326"/>
      <c r="H994" s="326"/>
      <c r="I994" s="326"/>
      <c r="J994" s="326"/>
      <c r="K994" s="326"/>
      <c r="L994" s="326"/>
      <c r="M994" s="336"/>
    </row>
    <row r="995" spans="2:13" s="3" customFormat="1" ht="12.75" x14ac:dyDescent="0.2">
      <c r="B995" s="337" t="s">
        <v>203</v>
      </c>
      <c r="C995" s="338">
        <f>C977+C986+C987</f>
        <v>0</v>
      </c>
      <c r="D995" s="338">
        <f t="shared" ref="D995:L995" si="202">D977+D986+D987</f>
        <v>0</v>
      </c>
      <c r="E995" s="338">
        <f t="shared" si="202"/>
        <v>0</v>
      </c>
      <c r="F995" s="338">
        <f t="shared" si="202"/>
        <v>0</v>
      </c>
      <c r="G995" s="338">
        <f t="shared" si="202"/>
        <v>0</v>
      </c>
      <c r="H995" s="338">
        <f t="shared" si="202"/>
        <v>0</v>
      </c>
      <c r="I995" s="338">
        <f t="shared" si="202"/>
        <v>0</v>
      </c>
      <c r="J995" s="338">
        <f t="shared" si="202"/>
        <v>0</v>
      </c>
      <c r="K995" s="338">
        <f t="shared" si="202"/>
        <v>0</v>
      </c>
      <c r="L995" s="338">
        <f t="shared" si="202"/>
        <v>0</v>
      </c>
      <c r="M995" s="314">
        <f>SUM(C995:L995)</f>
        <v>0</v>
      </c>
    </row>
    <row r="996" spans="2:13" s="3" customFormat="1" ht="12.75" x14ac:dyDescent="0.2">
      <c r="B996" s="339" t="s">
        <v>202</v>
      </c>
      <c r="C996" s="340">
        <f>C978+C988</f>
        <v>0</v>
      </c>
      <c r="D996" s="340">
        <f t="shared" ref="D996:L996" si="203">D978+D988</f>
        <v>0</v>
      </c>
      <c r="E996" s="340">
        <f t="shared" si="203"/>
        <v>0</v>
      </c>
      <c r="F996" s="340">
        <f t="shared" si="203"/>
        <v>0</v>
      </c>
      <c r="G996" s="340">
        <f t="shared" si="203"/>
        <v>0</v>
      </c>
      <c r="H996" s="340">
        <f t="shared" si="203"/>
        <v>0</v>
      </c>
      <c r="I996" s="340">
        <f t="shared" si="203"/>
        <v>0</v>
      </c>
      <c r="J996" s="340">
        <f t="shared" si="203"/>
        <v>0</v>
      </c>
      <c r="K996" s="340">
        <f t="shared" si="203"/>
        <v>0</v>
      </c>
      <c r="L996" s="340">
        <f t="shared" si="203"/>
        <v>0</v>
      </c>
      <c r="M996" s="316">
        <f>SUM(C996:L996)</f>
        <v>0</v>
      </c>
    </row>
    <row r="997" spans="2:13" s="3" customFormat="1" ht="12.75" x14ac:dyDescent="0.2">
      <c r="B997" s="341" t="s">
        <v>30</v>
      </c>
      <c r="C997" s="342">
        <f>C979+C989</f>
        <v>0</v>
      </c>
      <c r="D997" s="342">
        <f t="shared" ref="D997:L997" si="204">D979+D989</f>
        <v>0</v>
      </c>
      <c r="E997" s="342">
        <f t="shared" si="204"/>
        <v>0</v>
      </c>
      <c r="F997" s="342">
        <f t="shared" si="204"/>
        <v>0</v>
      </c>
      <c r="G997" s="342">
        <f t="shared" si="204"/>
        <v>0</v>
      </c>
      <c r="H997" s="342">
        <f t="shared" si="204"/>
        <v>0</v>
      </c>
      <c r="I997" s="342">
        <f t="shared" si="204"/>
        <v>0</v>
      </c>
      <c r="J997" s="342">
        <f t="shared" si="204"/>
        <v>0</v>
      </c>
      <c r="K997" s="342">
        <f t="shared" si="204"/>
        <v>0</v>
      </c>
      <c r="L997" s="342">
        <f t="shared" si="204"/>
        <v>0</v>
      </c>
      <c r="M997" s="319">
        <f>SUM(C997:L997)</f>
        <v>0</v>
      </c>
    </row>
    <row r="998" spans="2:13" s="3" customFormat="1" ht="12.75" x14ac:dyDescent="0.2">
      <c r="B998" s="339" t="s">
        <v>31</v>
      </c>
      <c r="C998" s="340">
        <f>SUMIF('5. Lön'!$B$25:$B$151,$C974,'5. Lön'!CO$25:CO$151)+SUMIF('5. Lön'!$B$25:$B$151,$C974,'5. Lön'!DA$25:DA$151)+SUMIF('6. Drift'!$B$18:$B$101,$C974,'6. Drift'!BR$18:BR$101)+SUMIF('6. Drift'!$B$18:$B$101,$C974,'6. Drift'!CD$18:CD$101)+SUMIF('8. Lokal'!$B$18:$B$50,$C974,'8. Lokal'!T$18:T$50)+SUMIF('8. Lokal'!$B$18:$B$50,$C974,'8. Lokal'!AF$18:AF$50)</f>
        <v>0</v>
      </c>
      <c r="D998" s="340">
        <f>SUMIF('5. Lön'!$B$25:$B$151,$C974,'5. Lön'!CP$25:CP$151)+SUMIF('5. Lön'!$B$25:$B$151,$C974,'5. Lön'!DB$25:DB$151)+SUMIF('6. Drift'!$B$18:$B$101,$C974,'6. Drift'!BS$18:BS$101)+SUMIF('6. Drift'!$B$18:$B$101,$C974,'6. Drift'!CE$18:CE$101)+SUMIF('8. Lokal'!$B$18:$B$50,$C974,'8. Lokal'!U$18:U$50)+SUMIF('8. Lokal'!$B$18:$B$50,$C974,'8. Lokal'!AG$18:AG$50)</f>
        <v>0</v>
      </c>
      <c r="E998" s="340">
        <f>SUMIF('5. Lön'!$B$25:$B$151,$C974,'5. Lön'!CQ$25:CQ$151)+SUMIF('5. Lön'!$B$25:$B$151,$C974,'5. Lön'!DC$25:DC$151)+SUMIF('6. Drift'!$B$18:$B$101,$C974,'6. Drift'!BT$18:BT$101)+SUMIF('6. Drift'!$B$18:$B$101,$C974,'6. Drift'!CF$18:CF$101)+SUMIF('8. Lokal'!$B$18:$B$50,$C974,'8. Lokal'!V$18:V$50)+SUMIF('8. Lokal'!$B$18:$B$50,$C974,'8. Lokal'!AH$18:AH$50)</f>
        <v>0</v>
      </c>
      <c r="F998" s="340">
        <f>SUMIF('5. Lön'!$B$25:$B$151,$C974,'5. Lön'!CR$25:CR$151)+SUMIF('5. Lön'!$B$25:$B$151,$C974,'5. Lön'!DD$25:DD$151)+SUMIF('6. Drift'!$B$18:$B$101,$C974,'6. Drift'!BU$18:BU$101)+SUMIF('6. Drift'!$B$18:$B$101,$C974,'6. Drift'!CG$18:CG$101)+SUMIF('8. Lokal'!$B$18:$B$50,$C974,'8. Lokal'!W$18:W$50)+SUMIF('8. Lokal'!$B$18:$B$50,$C974,'8. Lokal'!AI$18:AI$50)</f>
        <v>0</v>
      </c>
      <c r="G998" s="340">
        <f>SUMIF('5. Lön'!$B$25:$B$151,$C974,'5. Lön'!CS$25:CS$151)+SUMIF('5. Lön'!$B$25:$B$151,$C974,'5. Lön'!DE$25:DE$151)+SUMIF('6. Drift'!$B$18:$B$101,$C974,'6. Drift'!BV$18:BV$101)+SUMIF('6. Drift'!$B$18:$B$101,$C974,'6. Drift'!CH$18:CH$101)+SUMIF('8. Lokal'!$B$18:$B$50,$C974,'8. Lokal'!X$18:X$50)+SUMIF('8. Lokal'!$B$18:$B$50,$C974,'8. Lokal'!AJ$18:AJ$50)</f>
        <v>0</v>
      </c>
      <c r="H998" s="340">
        <f>SUMIF('5. Lön'!$B$25:$B$151,$C974,'5. Lön'!CT$25:CT$151)+SUMIF('5. Lön'!$B$25:$B$151,$C974,'5. Lön'!DF$25:DF$151)+SUMIF('6. Drift'!$B$18:$B$101,$C974,'6. Drift'!BW$18:BW$101)+SUMIF('6. Drift'!$B$18:$B$101,$C974,'6. Drift'!CI$18:CI$101)+SUMIF('8. Lokal'!$B$18:$B$50,$C974,'8. Lokal'!Y$18:Y$50)+SUMIF('8. Lokal'!$B$18:$B$50,$C974,'8. Lokal'!AK$18:AK$50)</f>
        <v>0</v>
      </c>
      <c r="I998" s="340">
        <f>SUMIF('5. Lön'!$B$25:$B$151,$C974,'5. Lön'!CU$25:CU$151)+SUMIF('5. Lön'!$B$25:$B$151,$C974,'5. Lön'!DG$25:DG$151)+SUMIF('6. Drift'!$B$18:$B$101,$C974,'6. Drift'!BX$18:BX$101)+SUMIF('6. Drift'!$B$18:$B$101,$C974,'6. Drift'!CJ$18:CJ$101)+SUMIF('8. Lokal'!$B$18:$B$50,$C974,'8. Lokal'!Z$18:Z$50)+SUMIF('8. Lokal'!$B$18:$B$50,$C974,'8. Lokal'!AL$18:AL$50)</f>
        <v>0</v>
      </c>
      <c r="J998" s="340">
        <f>SUMIF('5. Lön'!$B$25:$B$151,$C974,'5. Lön'!CV$25:CV$151)+SUMIF('5. Lön'!$B$25:$B$151,$C974,'5. Lön'!DH$25:DH$151)+SUMIF('6. Drift'!$B$18:$B$101,$C974,'6. Drift'!BY$18:BY$101)+SUMIF('6. Drift'!$B$18:$B$101,$C974,'6. Drift'!CK$18:CK$101)+SUMIF('8. Lokal'!$B$18:$B$50,$C974,'8. Lokal'!AA$18:AA$50)+SUMIF('8. Lokal'!$B$18:$B$50,$C974,'8. Lokal'!AM$18:AM$50)</f>
        <v>0</v>
      </c>
      <c r="K998" s="340">
        <f>SUMIF('5. Lön'!$B$25:$B$151,$C974,'5. Lön'!CW$25:CW$151)+SUMIF('5. Lön'!$B$25:$B$151,$C974,'5. Lön'!DI$25:DI$151)+SUMIF('6. Drift'!$B$18:$B$101,$C974,'6. Drift'!BZ$18:BZ$101)+SUMIF('6. Drift'!$B$18:$B$101,$C974,'6. Drift'!CL$18:CL$101)+SUMIF('8. Lokal'!$B$18:$B$50,$C974,'8. Lokal'!AB$18:AB$50)+SUMIF('8. Lokal'!$B$18:$B$50,$C974,'8. Lokal'!AN$18:AN$50)</f>
        <v>0</v>
      </c>
      <c r="L998" s="340">
        <f>SUMIF('5. Lön'!$B$25:$B$151,$C974,'5. Lön'!CX$25:CX$151)+SUMIF('5. Lön'!$B$25:$B$151,$C974,'5. Lön'!DJ$25:DJ$151)+SUMIF('6. Drift'!$B$18:$B$101,$C974,'6. Drift'!CA$18:CA$101)+SUMIF('6. Drift'!$B$18:$B$101,$C974,'6. Drift'!CM$18:CM$101)+SUMIF('8. Lokal'!$B$18:$B$50,$C974,'8. Lokal'!AC$18:AC$50)+SUMIF('8. Lokal'!$B$18:$B$50,$C974,'8. Lokal'!AO$18:AO$50)</f>
        <v>0</v>
      </c>
      <c r="M998" s="316">
        <f>SUM(C998:L998)</f>
        <v>0</v>
      </c>
    </row>
    <row r="999" spans="2:13" s="3" customFormat="1" ht="12.75" x14ac:dyDescent="0.2">
      <c r="B999" s="343" t="s">
        <v>26</v>
      </c>
      <c r="C999" s="344">
        <f>SUMIF('5. Lön'!$B$25:$B$151,$C974,'5. Lön'!BQ$25:BQ$151)+SUMIF('5. Lön'!$B$25:$B$151,$C974,'5. Lön'!CC$25:CC$151)+SUMIF('6. Drift'!$B$18:$B$101,$C974,'6. Drift'!AT$18:AT$101)+SUMIF('6. Drift'!$B$18:$B$101,$C974,'6. Drift'!BF$18:BF$101)</f>
        <v>0</v>
      </c>
      <c r="D999" s="344">
        <f>SUMIF('5. Lön'!$B$25:$B$151,$C974,'5. Lön'!BR$25:BR$151)+SUMIF('5. Lön'!$B$25:$B$151,$C974,'5. Lön'!CD$25:CD$151)+SUMIF('6. Drift'!$B$18:$B$101,$C974,'6. Drift'!AU$18:AU$101)+SUMIF('6. Drift'!$B$18:$B$101,$C974,'6. Drift'!BG$18:BG$101)</f>
        <v>0</v>
      </c>
      <c r="E999" s="344">
        <f>SUMIF('5. Lön'!$B$25:$B$151,$C974,'5. Lön'!BS$25:BS$151)+SUMIF('5. Lön'!$B$25:$B$151,$C974,'5. Lön'!CE$25:CE$151)+SUMIF('6. Drift'!$B$18:$B$101,$C974,'6. Drift'!AV$18:AV$101)+SUMIF('6. Drift'!$B$18:$B$101,$C974,'6. Drift'!BH$18:BH$101)</f>
        <v>0</v>
      </c>
      <c r="F999" s="344">
        <f>SUMIF('5. Lön'!$B$25:$B$151,$C974,'5. Lön'!BT$25:BT$151)+SUMIF('5. Lön'!$B$25:$B$151,$C974,'5. Lön'!CF$25:CF$151)+SUMIF('6. Drift'!$B$18:$B$101,$C974,'6. Drift'!AW$18:AW$101)+SUMIF('6. Drift'!$B$18:$B$101,$C974,'6. Drift'!BI$18:BI$101)</f>
        <v>0</v>
      </c>
      <c r="G999" s="344">
        <f>SUMIF('5. Lön'!$B$25:$B$151,$C974,'5. Lön'!BU$25:BU$151)+SUMIF('5. Lön'!$B$25:$B$151,$C974,'5. Lön'!CG$25:CG$151)+SUMIF('6. Drift'!$B$18:$B$101,$C974,'6. Drift'!AX$18:AX$101)+SUMIF('6. Drift'!$B$18:$B$101,$C974,'6. Drift'!BJ$18:BJ$101)</f>
        <v>0</v>
      </c>
      <c r="H999" s="344">
        <f>SUMIF('5. Lön'!$B$25:$B$151,$C974,'5. Lön'!BV$25:BV$151)+SUMIF('5. Lön'!$B$25:$B$151,$C974,'5. Lön'!CH$25:CH$151)+SUMIF('6. Drift'!$B$18:$B$101,$C974,'6. Drift'!AY$18:AY$101)+SUMIF('6. Drift'!$B$18:$B$101,$C974,'6. Drift'!BK$18:BK$101)</f>
        <v>0</v>
      </c>
      <c r="I999" s="344">
        <f>SUMIF('5. Lön'!$B$25:$B$151,$C974,'5. Lön'!BW$25:BW$151)+SUMIF('5. Lön'!$B$25:$B$151,$C974,'5. Lön'!CI$25:CI$151)+SUMIF('6. Drift'!$B$18:$B$101,$C974,'6. Drift'!AZ$18:AZ$101)+SUMIF('6. Drift'!$B$18:$B$101,$C974,'6. Drift'!BL$18:BL$101)</f>
        <v>0</v>
      </c>
      <c r="J999" s="344">
        <f>SUMIF('5. Lön'!$B$25:$B$151,$C974,'5. Lön'!BX$25:BX$151)+SUMIF('5. Lön'!$B$25:$B$151,$C974,'5. Lön'!CJ$25:CJ$151)+SUMIF('6. Drift'!$B$18:$B$101,$C974,'6. Drift'!BA$18:BA$101)+SUMIF('6. Drift'!$B$18:$B$101,$C974,'6. Drift'!BM$18:BM$101)</f>
        <v>0</v>
      </c>
      <c r="K999" s="344">
        <f>SUMIF('5. Lön'!$B$25:$B$151,$C974,'5. Lön'!BY$25:BY$151)+SUMIF('5. Lön'!$B$25:$B$151,$C974,'5. Lön'!CK$25:CK$151)+SUMIF('6. Drift'!$B$18:$B$101,$C974,'6. Drift'!BB$18:BB$101)+SUMIF('6. Drift'!$B$18:$B$101,$C974,'6. Drift'!BN$18:BN$101)</f>
        <v>0</v>
      </c>
      <c r="L999" s="344">
        <f>SUMIF('5. Lön'!$B$25:$B$151,$C974,'5. Lön'!BZ$25:BZ$151)+SUMIF('5. Lön'!$B$25:$B$151,$C974,'5. Lön'!CL$25:CL$151)+SUMIF('6. Drift'!$B$18:$B$101,$C974,'6. Drift'!BC$18:BC$101)+SUMIF('6. Drift'!$B$18:$B$101,$C974,'6. Drift'!BO$18:BO$101)</f>
        <v>0</v>
      </c>
      <c r="M999" s="322">
        <f>SUM(C999:L999)</f>
        <v>0</v>
      </c>
    </row>
    <row r="1000" spans="2:13" s="3" customFormat="1" ht="12.75" x14ac:dyDescent="0.2">
      <c r="B1000" s="323" t="str">
        <f>IF('2. Grunddata'!C$6="KONTRAKT","Total full kostnad","Total förväntad full kostnad")</f>
        <v>Total förväntad full kostnad</v>
      </c>
      <c r="C1000" s="171">
        <f>SUM(C995:C999)</f>
        <v>0</v>
      </c>
      <c r="D1000" s="171">
        <f t="shared" ref="D1000:M1000" si="205">SUM(D995:D999)</f>
        <v>0</v>
      </c>
      <c r="E1000" s="171">
        <f t="shared" si="205"/>
        <v>0</v>
      </c>
      <c r="F1000" s="171">
        <f t="shared" si="205"/>
        <v>0</v>
      </c>
      <c r="G1000" s="171">
        <f t="shared" si="205"/>
        <v>0</v>
      </c>
      <c r="H1000" s="171">
        <f t="shared" si="205"/>
        <v>0</v>
      </c>
      <c r="I1000" s="171">
        <f t="shared" si="205"/>
        <v>0</v>
      </c>
      <c r="J1000" s="171">
        <f t="shared" si="205"/>
        <v>0</v>
      </c>
      <c r="K1000" s="171">
        <f t="shared" si="205"/>
        <v>0</v>
      </c>
      <c r="L1000" s="171">
        <f t="shared" si="205"/>
        <v>0</v>
      </c>
      <c r="M1000" s="345">
        <f t="shared" si="205"/>
        <v>0</v>
      </c>
    </row>
    <row r="1001" spans="2:13" s="3" customFormat="1" ht="12.75" x14ac:dyDescent="0.2">
      <c r="B1001" s="119"/>
      <c r="C1001" s="64"/>
      <c r="D1001" s="64"/>
      <c r="E1001" s="64"/>
      <c r="F1001" s="64"/>
      <c r="G1001" s="64"/>
      <c r="H1001" s="64"/>
      <c r="I1001" s="64"/>
      <c r="J1001" s="64"/>
      <c r="K1001" s="64"/>
      <c r="L1001" s="64"/>
      <c r="M1001" s="64"/>
    </row>
    <row r="1002" spans="2:13" s="3" customFormat="1" ht="12.75" customHeight="1" x14ac:dyDescent="0.2">
      <c r="B1002" s="119" t="s">
        <v>42</v>
      </c>
      <c r="C1002" s="346" t="str">
        <f t="shared" ref="C1002:M1002" si="206">IF(C1000&gt;0,C992/C1000,"")</f>
        <v/>
      </c>
      <c r="D1002" s="346" t="str">
        <f t="shared" si="206"/>
        <v/>
      </c>
      <c r="E1002" s="346" t="str">
        <f t="shared" si="206"/>
        <v/>
      </c>
      <c r="F1002" s="346" t="str">
        <f t="shared" si="206"/>
        <v/>
      </c>
      <c r="G1002" s="346" t="str">
        <f t="shared" si="206"/>
        <v/>
      </c>
      <c r="H1002" s="346" t="str">
        <f t="shared" si="206"/>
        <v/>
      </c>
      <c r="I1002" s="346" t="str">
        <f t="shared" si="206"/>
        <v/>
      </c>
      <c r="J1002" s="346" t="str">
        <f t="shared" si="206"/>
        <v/>
      </c>
      <c r="K1002" s="346" t="str">
        <f t="shared" si="206"/>
        <v/>
      </c>
      <c r="L1002" s="346" t="str">
        <f t="shared" si="206"/>
        <v/>
      </c>
      <c r="M1002" s="346" t="str">
        <f t="shared" si="206"/>
        <v/>
      </c>
    </row>
    <row r="1003" spans="2:13" ht="12.75" customHeight="1" x14ac:dyDescent="0.2"/>
    <row r="1004" spans="2:13" ht="12.75" customHeight="1" x14ac:dyDescent="0.2">
      <c r="D1004" s="119" t="s">
        <v>249</v>
      </c>
      <c r="E1004" s="187" t="str">
        <f>IF(M992=0,"",M992/(DATEDIF('2. Grunddata'!C$20,'2. Grunddata'!C$21,"d")/365))</f>
        <v/>
      </c>
      <c r="H1004" s="119" t="s">
        <v>250</v>
      </c>
      <c r="I1004" s="187">
        <f>M992/3</f>
        <v>0</v>
      </c>
      <c r="L1004" s="119" t="s">
        <v>248</v>
      </c>
      <c r="M1004" s="187">
        <f>M992</f>
        <v>0</v>
      </c>
    </row>
    <row r="1005" spans="2:13" ht="12.75" customHeight="1" x14ac:dyDescent="0.2">
      <c r="B1005" s="80" t="s">
        <v>209</v>
      </c>
    </row>
    <row r="1006" spans="2:13" ht="12.75" customHeight="1" x14ac:dyDescent="0.2">
      <c r="B1006" s="551"/>
      <c r="C1006" s="552"/>
      <c r="D1006" s="552"/>
      <c r="E1006" s="552"/>
      <c r="F1006" s="552"/>
      <c r="G1006" s="552"/>
      <c r="H1006" s="552"/>
      <c r="I1006" s="552"/>
      <c r="J1006" s="552"/>
      <c r="K1006" s="552"/>
      <c r="L1006" s="553"/>
      <c r="M1006" s="387">
        <f>SUM(C1006:L1006)</f>
        <v>0</v>
      </c>
    </row>
    <row r="1007" spans="2:13" ht="12.75" customHeight="1" x14ac:dyDescent="0.2">
      <c r="B1007" s="554"/>
      <c r="C1007" s="555"/>
      <c r="D1007" s="555"/>
      <c r="E1007" s="555"/>
      <c r="F1007" s="555"/>
      <c r="G1007" s="555"/>
      <c r="H1007" s="555"/>
      <c r="I1007" s="555"/>
      <c r="J1007" s="555"/>
      <c r="K1007" s="555"/>
      <c r="L1007" s="556"/>
      <c r="M1007" s="319">
        <f t="shared" ref="M1007:M1010" si="207">SUM(C1007:L1007)</f>
        <v>0</v>
      </c>
    </row>
    <row r="1008" spans="2:13" ht="12.75" customHeight="1" x14ac:dyDescent="0.2">
      <c r="B1008" s="557"/>
      <c r="C1008" s="558"/>
      <c r="D1008" s="558"/>
      <c r="E1008" s="558"/>
      <c r="F1008" s="558"/>
      <c r="G1008" s="558"/>
      <c r="H1008" s="558"/>
      <c r="I1008" s="558"/>
      <c r="J1008" s="558"/>
      <c r="K1008" s="558"/>
      <c r="L1008" s="559"/>
      <c r="M1008" s="316">
        <f t="shared" si="207"/>
        <v>0</v>
      </c>
    </row>
    <row r="1009" spans="2:13" ht="12.75" customHeight="1" x14ac:dyDescent="0.2">
      <c r="B1009" s="554"/>
      <c r="C1009" s="555"/>
      <c r="D1009" s="555"/>
      <c r="E1009" s="555"/>
      <c r="F1009" s="555"/>
      <c r="G1009" s="555"/>
      <c r="H1009" s="555"/>
      <c r="I1009" s="555"/>
      <c r="J1009" s="555"/>
      <c r="K1009" s="555"/>
      <c r="L1009" s="556"/>
      <c r="M1009" s="319">
        <f t="shared" si="207"/>
        <v>0</v>
      </c>
    </row>
    <row r="1010" spans="2:13" ht="12.75" customHeight="1" x14ac:dyDescent="0.2">
      <c r="B1010" s="197"/>
      <c r="C1010" s="558"/>
      <c r="D1010" s="558"/>
      <c r="E1010" s="558"/>
      <c r="F1010" s="558"/>
      <c r="G1010" s="558"/>
      <c r="H1010" s="558"/>
      <c r="I1010" s="558"/>
      <c r="J1010" s="558"/>
      <c r="K1010" s="558"/>
      <c r="L1010" s="559"/>
      <c r="M1010" s="316">
        <f t="shared" si="207"/>
        <v>0</v>
      </c>
    </row>
    <row r="1011" spans="2:13" ht="12.75" customHeight="1" x14ac:dyDescent="0.2">
      <c r="B1011" s="165" t="str">
        <f>IF('2. Grunddata'!C$6="KONTRAKT","Total medfinansiering","Total förväntad medfinansiering")</f>
        <v>Total förväntad medfinansiering</v>
      </c>
      <c r="C1011" s="170">
        <f t="shared" ref="C1011:M1011" si="208">SUM(C1006:C1010)</f>
        <v>0</v>
      </c>
      <c r="D1011" s="170">
        <f t="shared" si="208"/>
        <v>0</v>
      </c>
      <c r="E1011" s="170">
        <f t="shared" si="208"/>
        <v>0</v>
      </c>
      <c r="F1011" s="170">
        <f t="shared" si="208"/>
        <v>0</v>
      </c>
      <c r="G1011" s="170">
        <f t="shared" si="208"/>
        <v>0</v>
      </c>
      <c r="H1011" s="170">
        <f t="shared" si="208"/>
        <v>0</v>
      </c>
      <c r="I1011" s="170">
        <f t="shared" si="208"/>
        <v>0</v>
      </c>
      <c r="J1011" s="170">
        <f t="shared" si="208"/>
        <v>0</v>
      </c>
      <c r="K1011" s="170">
        <f t="shared" si="208"/>
        <v>0</v>
      </c>
      <c r="L1011" s="170">
        <f t="shared" si="208"/>
        <v>0</v>
      </c>
      <c r="M1011" s="345">
        <f t="shared" si="208"/>
        <v>0</v>
      </c>
    </row>
    <row r="1012" spans="2:13" ht="12.75" customHeight="1" x14ac:dyDescent="0.2"/>
    <row r="1013" spans="2:13" ht="12.75" customHeight="1" x14ac:dyDescent="0.2">
      <c r="B1013" s="386" t="s">
        <v>210</v>
      </c>
      <c r="C1013" s="64" t="str">
        <f>B33</f>
        <v>Skoglig mykologi och växtpatologi NJ</v>
      </c>
    </row>
    <row r="1014" spans="2:13" ht="12.75" customHeight="1" x14ac:dyDescent="0.2">
      <c r="B1014" s="719"/>
      <c r="C1014" s="720"/>
      <c r="D1014" s="720"/>
      <c r="E1014" s="720"/>
      <c r="F1014" s="720"/>
      <c r="G1014" s="720"/>
      <c r="H1014" s="720"/>
      <c r="I1014" s="720"/>
      <c r="J1014" s="720"/>
      <c r="K1014" s="720"/>
      <c r="L1014" s="720"/>
      <c r="M1014" s="721"/>
    </row>
    <row r="1015" spans="2:13" ht="12.75" customHeight="1" x14ac:dyDescent="0.2">
      <c r="B1015" s="722"/>
      <c r="C1015" s="735"/>
      <c r="D1015" s="735"/>
      <c r="E1015" s="735"/>
      <c r="F1015" s="735"/>
      <c r="G1015" s="735"/>
      <c r="H1015" s="735"/>
      <c r="I1015" s="735"/>
      <c r="J1015" s="735"/>
      <c r="K1015" s="735"/>
      <c r="L1015" s="735"/>
      <c r="M1015" s="724"/>
    </row>
    <row r="1016" spans="2:13" ht="12.75" customHeight="1" x14ac:dyDescent="0.2">
      <c r="B1016" s="722"/>
      <c r="C1016" s="735"/>
      <c r="D1016" s="735"/>
      <c r="E1016" s="735"/>
      <c r="F1016" s="735"/>
      <c r="G1016" s="735"/>
      <c r="H1016" s="735"/>
      <c r="I1016" s="735"/>
      <c r="J1016" s="735"/>
      <c r="K1016" s="735"/>
      <c r="L1016" s="735"/>
      <c r="M1016" s="724"/>
    </row>
    <row r="1017" spans="2:13" ht="12.75" customHeight="1" x14ac:dyDescent="0.2">
      <c r="B1017" s="722"/>
      <c r="C1017" s="735"/>
      <c r="D1017" s="735"/>
      <c r="E1017" s="735"/>
      <c r="F1017" s="735"/>
      <c r="G1017" s="735"/>
      <c r="H1017" s="735"/>
      <c r="I1017" s="735"/>
      <c r="J1017" s="735"/>
      <c r="K1017" s="735"/>
      <c r="L1017" s="735"/>
      <c r="M1017" s="724"/>
    </row>
    <row r="1018" spans="2:13" ht="12.75" customHeight="1" x14ac:dyDescent="0.2">
      <c r="B1018" s="725"/>
      <c r="C1018" s="726"/>
      <c r="D1018" s="726"/>
      <c r="E1018" s="726"/>
      <c r="F1018" s="726"/>
      <c r="G1018" s="726"/>
      <c r="H1018" s="726"/>
      <c r="I1018" s="726"/>
      <c r="J1018" s="726"/>
      <c r="K1018" s="726"/>
      <c r="L1018" s="726"/>
      <c r="M1018" s="727"/>
    </row>
    <row r="1020" spans="2:13" s="3" customFormat="1" ht="12.75" customHeight="1" x14ac:dyDescent="0.2">
      <c r="B1020" s="140" t="s">
        <v>165</v>
      </c>
      <c r="C1020" s="141" t="str">
        <f>'2. Grunddata'!C$7</f>
        <v>Hitta den oförklariga faktorn i matrix</v>
      </c>
      <c r="D1020" s="64"/>
      <c r="E1020" s="64"/>
      <c r="F1020" s="64"/>
      <c r="G1020" s="64"/>
      <c r="H1020" s="64"/>
      <c r="I1020" s="64"/>
      <c r="J1020" s="64"/>
      <c r="K1020" s="64"/>
      <c r="L1020" s="64"/>
      <c r="M1020" s="64"/>
    </row>
    <row r="1021" spans="2:13" s="3" customFormat="1" ht="12.75" x14ac:dyDescent="0.2">
      <c r="B1021" s="140" t="s">
        <v>122</v>
      </c>
      <c r="C1021" s="141" t="str">
        <f>IF('2. Grunddata'!$C$6="ANSÖKAN","ANSÖKAN",(IF('2. Grunddata'!$C$6="KONTRAKT","KONTRAKT","")))</f>
        <v>ANSÖKAN</v>
      </c>
      <c r="D1021" s="64"/>
      <c r="E1021" s="64"/>
      <c r="F1021" s="64"/>
      <c r="G1021" s="64"/>
      <c r="H1021" s="64"/>
      <c r="I1021" s="64"/>
      <c r="J1021" s="64"/>
      <c r="K1021" s="64"/>
      <c r="L1021" s="64"/>
      <c r="M1021" s="64"/>
    </row>
    <row r="1022" spans="2:13" s="3" customFormat="1" ht="12.75" x14ac:dyDescent="0.2">
      <c r="B1022" s="62" t="s">
        <v>254</v>
      </c>
      <c r="C1022" s="141" t="str">
        <f>'2. Grunddata'!C$8</f>
        <v>Stina</v>
      </c>
      <c r="D1022" s="64"/>
      <c r="E1022" s="64"/>
      <c r="F1022" s="64"/>
      <c r="I1022" s="120"/>
      <c r="J1022" s="120"/>
      <c r="K1022" s="120"/>
      <c r="L1022" s="120"/>
      <c r="M1022" s="120"/>
    </row>
    <row r="1023" spans="2:13" s="3" customFormat="1" ht="12.75" x14ac:dyDescent="0.2">
      <c r="B1023" s="140" t="s">
        <v>156</v>
      </c>
      <c r="C1023" s="64" t="str">
        <f>'2. Grunddata'!C$17</f>
        <v>SEK</v>
      </c>
      <c r="D1023" s="64"/>
      <c r="E1023" s="64"/>
      <c r="F1023" s="64"/>
      <c r="I1023" s="120"/>
      <c r="J1023" s="120"/>
      <c r="K1023" s="120"/>
      <c r="L1023" s="120"/>
      <c r="M1023" s="120"/>
    </row>
    <row r="1024" spans="2:13" s="3" customFormat="1" ht="12.75" x14ac:dyDescent="0.2">
      <c r="B1024" s="140"/>
      <c r="C1024" s="143" t="s">
        <v>137</v>
      </c>
      <c r="D1024" s="64"/>
      <c r="E1024" s="64"/>
      <c r="F1024" s="64"/>
      <c r="I1024" s="120"/>
      <c r="J1024" s="120"/>
      <c r="K1024" s="120"/>
      <c r="L1024" s="499" t="s">
        <v>315</v>
      </c>
      <c r="M1024" s="120"/>
    </row>
    <row r="1025" spans="2:15" ht="12.75" customHeight="1" x14ac:dyDescent="0.2">
      <c r="L1025" s="349" t="s">
        <v>316</v>
      </c>
    </row>
    <row r="1026" spans="2:15" s="3" customFormat="1" ht="15" x14ac:dyDescent="0.25">
      <c r="B1026" s="369" t="s">
        <v>38</v>
      </c>
      <c r="C1026" s="369" t="str">
        <f>B34</f>
        <v>Stad och land NJ</v>
      </c>
      <c r="E1026" s="64"/>
      <c r="G1026" s="64"/>
      <c r="H1026" s="64"/>
      <c r="I1026" s="64"/>
      <c r="J1026" s="64"/>
      <c r="K1026" s="64"/>
      <c r="L1026" s="625">
        <f>SUMIF('5. Lön'!$B$25:$B$151,$C1026,'5. Lön'!AE$25:AE$151)</f>
        <v>0</v>
      </c>
      <c r="M1026" s="383" t="s">
        <v>208</v>
      </c>
    </row>
    <row r="1027" spans="2:15" s="3" customFormat="1" ht="6" customHeight="1" x14ac:dyDescent="0.2">
      <c r="B1027" s="85"/>
      <c r="C1027" s="64"/>
      <c r="D1027" s="64"/>
      <c r="E1027" s="64"/>
      <c r="F1027" s="64"/>
      <c r="G1027" s="64"/>
      <c r="H1027" s="64"/>
      <c r="I1027" s="64"/>
      <c r="J1027" s="64"/>
      <c r="K1027" s="64"/>
      <c r="L1027" s="64"/>
      <c r="M1027" s="64"/>
    </row>
    <row r="1028" spans="2:15" s="3" customFormat="1" ht="12.75" x14ac:dyDescent="0.2">
      <c r="B1028" s="309" t="str">
        <f>IF('2. Grunddata'!C$6="KONTRAKT","Kostnader täckta av finansiär","Kostnader förväntade att täckas av finansiär")</f>
        <v>Kostnader förväntade att täckas av finansiär</v>
      </c>
      <c r="C1028" s="310">
        <f>'5. Lön'!G$23</f>
        <v>2022</v>
      </c>
      <c r="D1028" s="310">
        <f>'5. Lön'!H$23</f>
        <v>2023</v>
      </c>
      <c r="E1028" s="310">
        <f>'5. Lön'!I$23</f>
        <v>2024</v>
      </c>
      <c r="F1028" s="310" t="str">
        <f>'5. Lön'!J$23</f>
        <v/>
      </c>
      <c r="G1028" s="310" t="str">
        <f>'5. Lön'!K$23</f>
        <v/>
      </c>
      <c r="H1028" s="310" t="str">
        <f>'5. Lön'!L$23</f>
        <v/>
      </c>
      <c r="I1028" s="310" t="str">
        <f>'5. Lön'!M$23</f>
        <v/>
      </c>
      <c r="J1028" s="310" t="str">
        <f>'5. Lön'!N$23</f>
        <v/>
      </c>
      <c r="K1028" s="310" t="str">
        <f>'5. Lön'!O$23</f>
        <v/>
      </c>
      <c r="L1028" s="310" t="str">
        <f>'5. Lön'!P$23</f>
        <v/>
      </c>
      <c r="M1028" s="311" t="s">
        <v>2</v>
      </c>
    </row>
    <row r="1029" spans="2:15" s="3" customFormat="1" ht="12.75" customHeight="1" x14ac:dyDescent="0.2">
      <c r="B1029" s="312" t="s">
        <v>203</v>
      </c>
      <c r="C1029" s="313">
        <f>IF('2. Grunddata'!$C$16&gt;0,SUMIF('5. Lön'!$B$25:$B$151,$C1026,'5. Lön'!DM$25:DM$151),SUMIF('5. Lön'!$B$25:$B$151,$C1026,'5. Lön'!AS$25:AS$151))</f>
        <v>0</v>
      </c>
      <c r="D1029" s="313">
        <f>IF('2. Grunddata'!$C$16&gt;0,SUMIF('5. Lön'!$B$25:$B$151,$C1026,'5. Lön'!DN$25:DN$151),SUMIF('5. Lön'!$B$25:$B$151,$C1026,'5. Lön'!AT$25:AT$151))</f>
        <v>0</v>
      </c>
      <c r="E1029" s="313">
        <f>IF('2. Grunddata'!$C$16&gt;0,SUMIF('5. Lön'!$B$25:$B$151,$C1026,'5. Lön'!DO$25:DO$151),SUMIF('5. Lön'!$B$25:$B$151,$C1026,'5. Lön'!AU$25:AU$151))</f>
        <v>0</v>
      </c>
      <c r="F1029" s="313">
        <f>IF('2. Grunddata'!$C$16&gt;0,SUMIF('5. Lön'!$B$25:$B$151,$C1026,'5. Lön'!DP$25:DP$151),SUMIF('5. Lön'!$B$25:$B$151,$C1026,'5. Lön'!AV$25:AV$151))</f>
        <v>0</v>
      </c>
      <c r="G1029" s="313">
        <f>IF('2. Grunddata'!$C$16&gt;0,SUMIF('5. Lön'!$B$25:$B$151,$C1026,'5. Lön'!DQ$25:DQ$151),SUMIF('5. Lön'!$B$25:$B$151,$C1026,'5. Lön'!AW$25:AW$151))</f>
        <v>0</v>
      </c>
      <c r="H1029" s="313">
        <f>IF('2. Grunddata'!$C$16&gt;0,SUMIF('5. Lön'!$B$25:$B$151,$C1026,'5. Lön'!DR$25:DR$151),SUMIF('5. Lön'!$B$25:$B$151,$C1026,'5. Lön'!AX$25:AX$151))</f>
        <v>0</v>
      </c>
      <c r="I1029" s="313">
        <f>IF('2. Grunddata'!$C$16&gt;0,SUMIF('5. Lön'!$B$25:$B$151,$C1026,'5. Lön'!DS$25:DS$151),SUMIF('5. Lön'!$B$25:$B$151,$C1026,'5. Lön'!AY$25:AY$151))</f>
        <v>0</v>
      </c>
      <c r="J1029" s="313">
        <f>IF('2. Grunddata'!$C$16&gt;0,SUMIF('5. Lön'!$B$25:$B$151,$C1026,'5. Lön'!DT$25:DT$151),SUMIF('5. Lön'!$B$25:$B$151,$C1026,'5. Lön'!AZ$25:AZ$151))</f>
        <v>0</v>
      </c>
      <c r="K1029" s="313">
        <f>IF('2. Grunddata'!$C$16&gt;0,SUMIF('5. Lön'!$B$25:$B$151,$C1026,'5. Lön'!DU$25:DU$151),SUMIF('5. Lön'!$B$25:$B$151,$C1026,'5. Lön'!BA$25:BA$151))</f>
        <v>0</v>
      </c>
      <c r="L1029" s="313">
        <f>IF('2. Grunddata'!$C$16&gt;0,SUMIF('5. Lön'!$B$25:$B$151,$C1026,'5. Lön'!DV$25:DV$151),SUMIF('5. Lön'!$B$25:$B$151,$C1026,'5. Lön'!BB$25:BB$151))</f>
        <v>0</v>
      </c>
      <c r="M1029" s="314">
        <f t="shared" ref="M1029:M1034" si="209">SUM(C1029:L1029)</f>
        <v>0</v>
      </c>
      <c r="O1029" s="4"/>
    </row>
    <row r="1030" spans="2:15" s="3" customFormat="1" ht="12.75" customHeight="1" x14ac:dyDescent="0.2">
      <c r="B1030" s="158" t="s">
        <v>202</v>
      </c>
      <c r="C1030" s="315">
        <f>SUMIF('6. Drift'!$B$18:$B$101,$C1026,'6. Drift'!V$18:V$101)</f>
        <v>0</v>
      </c>
      <c r="D1030" s="315">
        <f>SUMIF('6. Drift'!$B$18:$B$101,$C1026,'6. Drift'!W$18:W$101)</f>
        <v>0</v>
      </c>
      <c r="E1030" s="315">
        <f>SUMIF('6. Drift'!$B$18:$B$101,$C1026,'6. Drift'!X$18:X$101)</f>
        <v>0</v>
      </c>
      <c r="F1030" s="315">
        <f>SUMIF('6. Drift'!$B$18:$B$101,$C1026,'6. Drift'!Y$18:Y$101)</f>
        <v>0</v>
      </c>
      <c r="G1030" s="315">
        <f>SUMIF('6. Drift'!$B$18:$B$101,$C1026,'6. Drift'!Z$18:Z$101)</f>
        <v>0</v>
      </c>
      <c r="H1030" s="315">
        <f>SUMIF('6. Drift'!$B$18:$B$101,$C1026,'6. Drift'!AA$18:AA$101)</f>
        <v>0</v>
      </c>
      <c r="I1030" s="315">
        <f>SUMIF('6. Drift'!$B$18:$B$101,$C1026,'6. Drift'!AB$18:AB$101)</f>
        <v>0</v>
      </c>
      <c r="J1030" s="315">
        <f>SUMIF('6. Drift'!$B$18:$B$101,$C1026,'6. Drift'!AC$18:AC$101)</f>
        <v>0</v>
      </c>
      <c r="K1030" s="315">
        <f>SUMIF('6. Drift'!$B$18:$B$101,$C1026,'6. Drift'!AD$18:AD$101)</f>
        <v>0</v>
      </c>
      <c r="L1030" s="315">
        <f>SUMIF('6. Drift'!$B$18:$B$101,$C1026,'6. Drift'!AE$18:AE$101)</f>
        <v>0</v>
      </c>
      <c r="M1030" s="316">
        <f t="shared" si="209"/>
        <v>0</v>
      </c>
    </row>
    <row r="1031" spans="2:15" s="3" customFormat="1" ht="12.75" x14ac:dyDescent="0.2">
      <c r="B1031" s="317" t="s">
        <v>30</v>
      </c>
      <c r="C1031" s="318">
        <f>SUMIF('7. Utrustning'!$B$17:$B$49,$C1026,'7. Utrustning'!W$17:W$49)</f>
        <v>0</v>
      </c>
      <c r="D1031" s="318">
        <f>SUMIF('7. Utrustning'!$B$17:$B$49,$C1026,'7. Utrustning'!X$17:X$49)</f>
        <v>0</v>
      </c>
      <c r="E1031" s="318">
        <f>SUMIF('7. Utrustning'!$B$17:$B$49,$C1026,'7. Utrustning'!Y$17:Y$49)</f>
        <v>0</v>
      </c>
      <c r="F1031" s="318">
        <f>SUMIF('7. Utrustning'!$B$17:$B$49,$C1026,'7. Utrustning'!Z$17:Z$49)</f>
        <v>0</v>
      </c>
      <c r="G1031" s="318">
        <f>SUMIF('7. Utrustning'!$B$17:$B$49,$C1026,'7. Utrustning'!AA$17:AA$49)</f>
        <v>0</v>
      </c>
      <c r="H1031" s="318">
        <f>SUMIF('7. Utrustning'!$B$17:$B$49,$C1026,'7. Utrustning'!AB$17:AB$49)</f>
        <v>0</v>
      </c>
      <c r="I1031" s="318">
        <f>SUMIF('7. Utrustning'!$B$17:$B$49,$C1026,'7. Utrustning'!AC$17:AC$49)</f>
        <v>0</v>
      </c>
      <c r="J1031" s="318">
        <f>SUMIF('7. Utrustning'!$B$17:$B$49,$C1026,'7. Utrustning'!AD$17:AD$49)</f>
        <v>0</v>
      </c>
      <c r="K1031" s="318">
        <f>SUMIF('7. Utrustning'!$B$17:$B$49,$C1026,'7. Utrustning'!AE$17:AE$49)</f>
        <v>0</v>
      </c>
      <c r="L1031" s="318">
        <f>SUMIF('7. Utrustning'!$B$17:$B$49,$C1026,'7. Utrustning'!AF$17:AF$49)</f>
        <v>0</v>
      </c>
      <c r="M1031" s="319">
        <f t="shared" si="209"/>
        <v>0</v>
      </c>
    </row>
    <row r="1032" spans="2:15" s="3" customFormat="1" ht="12.75" x14ac:dyDescent="0.2">
      <c r="B1032" s="320" t="str">
        <f>IF('2. Grunddata'!C$13="NEJ","Lokal accepterad som direkt kostnad av finansiär","Lokal")</f>
        <v>Lokal accepterad som direkt kostnad av finansiär</v>
      </c>
      <c r="C1032" s="315">
        <f>IF('2. Grunddata'!$C$13="NEJ",SUMIF('8. Lokal'!$B$18:$B$50,$C1026,'8. Lokal'!T$18:T$50),SUMIF('5. Lön'!$B$25:$B$151,$C1026,'5. Lön'!CO$25:CO$151)+SUMIF('6. Drift'!$B$18:$B$101,$C1026,'6. Drift'!BR$18:BR$101)+SUMIF('8. Lokal'!$B$18:$B$50,$C1026,'8. Lokal'!T$18:T$50))</f>
        <v>0</v>
      </c>
      <c r="D1032" s="315">
        <f>IF('2. Grunddata'!$C$13="NEJ",SUMIF('8. Lokal'!$B$18:$B$50,$C1026,'8. Lokal'!U$18:U$50),SUMIF('5. Lön'!$B$25:$B$151,$C1026,'5. Lön'!CP$25:CP$151)+SUMIF('6. Drift'!$B$18:$B$101,$C1026,'6. Drift'!BS$18:BS$101)+SUMIF('8. Lokal'!$B$18:$B$50,$C1026,'8. Lokal'!U$18:U$50))</f>
        <v>0</v>
      </c>
      <c r="E1032" s="315">
        <f>IF('2. Grunddata'!$C$13="NEJ",SUMIF('8. Lokal'!$B$18:$B$50,$C1026,'8. Lokal'!V$18:V$50),SUMIF('5. Lön'!$B$25:$B$151,$C1026,'5. Lön'!CQ$25:CQ$151)+SUMIF('6. Drift'!$B$18:$B$101,$C1026,'6. Drift'!BT$18:BT$101)+SUMIF('8. Lokal'!$B$18:$B$50,$C1026,'8. Lokal'!V$18:V$50))</f>
        <v>0</v>
      </c>
      <c r="F1032" s="315">
        <f>IF('2. Grunddata'!$C$13="NEJ",SUMIF('8. Lokal'!$B$18:$B$50,$C1026,'8. Lokal'!W$18:W$50),SUMIF('5. Lön'!$B$25:$B$151,$C1026,'5. Lön'!CR$25:CR$151)+SUMIF('6. Drift'!$B$18:$B$101,$C1026,'6. Drift'!BU$18:BU$101)+SUMIF('8. Lokal'!$B$18:$B$50,$C1026,'8. Lokal'!W$18:W$50))</f>
        <v>0</v>
      </c>
      <c r="G1032" s="315">
        <f>IF('2. Grunddata'!$C$13="NEJ",SUMIF('8. Lokal'!$B$18:$B$50,$C1026,'8. Lokal'!X$18:X$50),SUMIF('5. Lön'!$B$25:$B$151,$C1026,'5. Lön'!CS$25:CS$151)+SUMIF('6. Drift'!$B$18:$B$101,$C1026,'6. Drift'!BV$18:BV$101)+SUMIF('8. Lokal'!$B$18:$B$50,$C1026,'8. Lokal'!X$18:X$50))</f>
        <v>0</v>
      </c>
      <c r="H1032" s="315">
        <f>IF('2. Grunddata'!$C$13="NEJ",SUMIF('8. Lokal'!$B$18:$B$50,$C1026,'8. Lokal'!Y$18:Y$50),SUMIF('5. Lön'!$B$25:$B$151,$C1026,'5. Lön'!CT$25:CT$151)+SUMIF('6. Drift'!$B$18:$B$101,$C1026,'6. Drift'!BW$18:BW$101)+SUMIF('8. Lokal'!$B$18:$B$50,$C1026,'8. Lokal'!Y$18:Y$50))</f>
        <v>0</v>
      </c>
      <c r="I1032" s="315">
        <f>IF('2. Grunddata'!$C$13="NEJ",SUMIF('8. Lokal'!$B$18:$B$50,$C1026,'8. Lokal'!Z$18:Z$50),SUMIF('5. Lön'!$B$25:$B$151,$C1026,'5. Lön'!CU$25:CU$151)+SUMIF('6. Drift'!$B$18:$B$101,$C1026,'6. Drift'!BX$18:BX$101)+SUMIF('8. Lokal'!$B$18:$B$50,$C1026,'8. Lokal'!Z$18:Z$50))</f>
        <v>0</v>
      </c>
      <c r="J1032" s="315">
        <f>IF('2. Grunddata'!$C$13="NEJ",SUMIF('8. Lokal'!$B$18:$B$50,$C1026,'8. Lokal'!AA$18:AA$50),SUMIF('5. Lön'!$B$25:$B$151,$C1026,'5. Lön'!CV$25:CV$151)+SUMIF('6. Drift'!$B$18:$B$101,$C1026,'6. Drift'!BY$18:BY$101)+SUMIF('8. Lokal'!$B$18:$B$50,$C1026,'8. Lokal'!AA$18:AA$50))</f>
        <v>0</v>
      </c>
      <c r="K1032" s="315">
        <f>IF('2. Grunddata'!$C$13="NEJ",SUMIF('8. Lokal'!$B$18:$B$50,$C1026,'8. Lokal'!AB$18:AB$50),SUMIF('5. Lön'!$B$25:$B$151,$C1026,'5. Lön'!CW$25:CW$151)+SUMIF('6. Drift'!$B$18:$B$101,$C1026,'6. Drift'!BZ$18:BZ$101)+SUMIF('8. Lokal'!$B$18:$B$50,$C1026,'8. Lokal'!AB$18:AB$50))</f>
        <v>0</v>
      </c>
      <c r="L1032" s="315">
        <f>IF('2. Grunddata'!$C$13="NEJ",SUMIF('8. Lokal'!$B$18:$B$50,$C1026,'8. Lokal'!AC$18:AC$50),SUMIF('5. Lön'!$B$25:$B$151,$C1026,'5. Lön'!CX$25:CX$151)+SUMIF('6. Drift'!$B$18:$B$101,$C1026,'6. Drift'!CA$18:CA$101)+SUMIF('8. Lokal'!$B$18:$B$50,$C1026,'8. Lokal'!AC$18:AC$50))</f>
        <v>0</v>
      </c>
      <c r="M1032" s="316">
        <f t="shared" si="209"/>
        <v>0</v>
      </c>
    </row>
    <row r="1033" spans="2:15" s="3" customFormat="1" ht="12.75" x14ac:dyDescent="0.2">
      <c r="B1033" s="321" t="str">
        <f>IF('2. Grunddata'!C$13="NEJ","Indirekt och lokalpåslag accepterade som OH av finansiär","Indirekta")</f>
        <v>Indirekt och lokalpåslag accepterade som OH av finansiär</v>
      </c>
      <c r="C1033" s="293">
        <f>IF('2. Grunddata'!$C$13="NEJ",SUMIF('5. Lön'!$B$25:$B$151,$C1026,'5. Lön'!DY$25:DY$151)+SUMIF('6. Drift'!$B$18:$B$101,$C1026,'6. Drift'!CP$18:CP$101)+SUMIF('7. Utrustning'!$B$17:$B$49,$C1026,'7. Utrustning'!AU$17:AU$49)+SUMIF('8. Lokal'!$B$18:$B$50,$C1026,'8. Lokal'!AR$18:AR$50),SUMIF('5. Lön'!$B$25:$B$151,$C1026,'5. Lön'!BQ$25:BQ$151)+SUMIF('6. Drift'!$B$18:$B$101,$C1026,'6. Drift'!AT$18:AT$101))</f>
        <v>0</v>
      </c>
      <c r="D1033" s="293">
        <f>IF('2. Grunddata'!$C$13="NEJ",SUMIF('5. Lön'!$B$25:$B$151,$C1026,'5. Lön'!DZ$25:DZ$151)+SUMIF('6. Drift'!$B$18:$B$101,$C1026,'6. Drift'!CQ$18:CQ$101)+SUMIF('7. Utrustning'!$B$17:$B$49,$C1026,'7. Utrustning'!AV$17:AV$49)+SUMIF('8. Lokal'!$B$18:$B$50,$C1026,'8. Lokal'!AS$18:AS$50),SUMIF('5. Lön'!$B$25:$B$151,$C1026,'5. Lön'!BR$25:BR$151)+SUMIF('6. Drift'!$B$18:$B$101,$C1026,'6. Drift'!AU$18:AU$101))</f>
        <v>0</v>
      </c>
      <c r="E1033" s="293">
        <f>IF('2. Grunddata'!$C$13="NEJ",SUMIF('5. Lön'!$B$25:$B$151,$C1026,'5. Lön'!EA$25:EA$151)+SUMIF('6. Drift'!$B$18:$B$101,$C1026,'6. Drift'!CR$18:CR$101)+SUMIF('7. Utrustning'!$B$17:$B$49,$C1026,'7. Utrustning'!AW$17:AW$49)+SUMIF('8. Lokal'!$B$18:$B$50,$C1026,'8. Lokal'!AT$18:AT$50),SUMIF('5. Lön'!$B$25:$B$151,$C1026,'5. Lön'!BS$25:BS$151)+SUMIF('6. Drift'!$B$18:$B$101,$C1026,'6. Drift'!AV$18:AV$101))</f>
        <v>0</v>
      </c>
      <c r="F1033" s="293">
        <f>IF('2. Grunddata'!$C$13="NEJ",SUMIF('5. Lön'!$B$25:$B$151,$C1026,'5. Lön'!EB$25:EB$151)+SUMIF('6. Drift'!$B$18:$B$101,$C1026,'6. Drift'!CS$18:CS$101)+SUMIF('7. Utrustning'!$B$17:$B$49,$C1026,'7. Utrustning'!AX$17:AX$49)+SUMIF('8. Lokal'!$B$18:$B$50,$C1026,'8. Lokal'!AU$18:AU$50),SUMIF('5. Lön'!$B$25:$B$151,$C1026,'5. Lön'!BT$25:BT$151)+SUMIF('6. Drift'!$B$18:$B$101,$C1026,'6. Drift'!AW$18:AW$101))</f>
        <v>0</v>
      </c>
      <c r="G1033" s="293">
        <f>IF('2. Grunddata'!$C$13="NEJ",SUMIF('5. Lön'!$B$25:$B$151,$C1026,'5. Lön'!EC$25:EC$151)+SUMIF('6. Drift'!$B$18:$B$101,$C1026,'6. Drift'!CT$18:CT$101)+SUMIF('7. Utrustning'!$B$17:$B$49,$C1026,'7. Utrustning'!AY$17:AY$49)+SUMIF('8. Lokal'!$B$18:$B$50,$C1026,'8. Lokal'!AV$18:AV$50),SUMIF('5. Lön'!$B$25:$B$151,$C1026,'5. Lön'!BU$25:BU$151)+SUMIF('6. Drift'!$B$18:$B$101,$C1026,'6. Drift'!AX$18:AX$101))</f>
        <v>0</v>
      </c>
      <c r="H1033" s="293">
        <f>IF('2. Grunddata'!$C$13="NEJ",SUMIF('5. Lön'!$B$25:$B$151,$C1026,'5. Lön'!ED$25:ED$151)+SUMIF('6. Drift'!$B$18:$B$101,$C1026,'6. Drift'!CU$18:CU$101)+SUMIF('7. Utrustning'!$B$17:$B$49,$C1026,'7. Utrustning'!AZ$17:AZ$49)+SUMIF('8. Lokal'!$B$18:$B$50,$C1026,'8. Lokal'!AW$18:AW$50),SUMIF('5. Lön'!$B$25:$B$151,$C1026,'5. Lön'!BV$25:BV$151)+SUMIF('6. Drift'!$B$18:$B$101,$C1026,'6. Drift'!AY$18:AY$101))</f>
        <v>0</v>
      </c>
      <c r="I1033" s="293">
        <f>IF('2. Grunddata'!$C$13="NEJ",SUMIF('5. Lön'!$B$25:$B$151,$C1026,'5. Lön'!EE$25:EE$151)+SUMIF('6. Drift'!$B$18:$B$101,$C1026,'6. Drift'!CV$18:CV$101)+SUMIF('7. Utrustning'!$B$17:$B$49,$C1026,'7. Utrustning'!BA$17:BA$49)+SUMIF('8. Lokal'!$B$18:$B$50,$C1026,'8. Lokal'!AX$18:AX$50),SUMIF('5. Lön'!$B$25:$B$151,$C1026,'5. Lön'!BW$25:BW$151)+SUMIF('6. Drift'!$B$18:$B$101,$C1026,'6. Drift'!AZ$18:AZ$101))</f>
        <v>0</v>
      </c>
      <c r="J1033" s="293">
        <f>IF('2. Grunddata'!$C$13="NEJ",SUMIF('5. Lön'!$B$25:$B$151,$C1026,'5. Lön'!EF$25:EF$151)+SUMIF('6. Drift'!$B$18:$B$101,$C1026,'6. Drift'!CW$18:CW$101)+SUMIF('7. Utrustning'!$B$17:$B$49,$C1026,'7. Utrustning'!BB$17:BB$49)+SUMIF('8. Lokal'!$B$18:$B$50,$C1026,'8. Lokal'!AY$18:AY$50),SUMIF('5. Lön'!$B$25:$B$151,$C1026,'5. Lön'!BX$25:BX$151)+SUMIF('6. Drift'!$B$18:$B$101,$C1026,'6. Drift'!BA$18:BA$101))</f>
        <v>0</v>
      </c>
      <c r="K1033" s="293">
        <f>IF('2. Grunddata'!$C$13="NEJ",SUMIF('5. Lön'!$B$25:$B$151,$C1026,'5. Lön'!EG$25:EG$151)+SUMIF('6. Drift'!$B$18:$B$101,$C1026,'6. Drift'!CX$18:CX$101)+SUMIF('7. Utrustning'!$B$17:$B$49,$C1026,'7. Utrustning'!BC$17:BC$49)+SUMIF('8. Lokal'!$B$18:$B$50,$C1026,'8. Lokal'!AZ$18:AZ$50),SUMIF('5. Lön'!$B$25:$B$151,$C1026,'5. Lön'!BY$25:BY$151)+SUMIF('6. Drift'!$B$18:$B$101,$C1026,'6. Drift'!BB$18:BB$101))</f>
        <v>0</v>
      </c>
      <c r="L1033" s="293">
        <f>IF('2. Grunddata'!$C$13="NEJ",SUMIF('5. Lön'!$B$25:$B$151,$C1026,'5. Lön'!EH$25:EH$151)+SUMIF('6. Drift'!$B$18:$B$101,$C1026,'6. Drift'!CY$18:CY$101)+SUMIF('7. Utrustning'!$B$17:$B$49,$C1026,'7. Utrustning'!BD$17:BD$49)+SUMIF('8. Lokal'!$B$18:$B$50,$C1026,'8. Lokal'!BA$18:BA$50),SUMIF('5. Lön'!$B$25:$B$151,$C1026,'5. Lön'!BZ$25:BZ$151)+SUMIF('6. Drift'!$B$18:$B$101,$C1026,'6. Drift'!BC$18:BC$101))</f>
        <v>0</v>
      </c>
      <c r="M1033" s="322">
        <f t="shared" si="209"/>
        <v>0</v>
      </c>
    </row>
    <row r="1034" spans="2:15" s="3" customFormat="1" ht="12.75" x14ac:dyDescent="0.2">
      <c r="B1034" s="323" t="str">
        <f>IF('2. Grunddata'!C$6="KONTRAKT","Total kostnad i kontrakt med finansiär ","Total kostnad i ansökan till finansiär ")</f>
        <v xml:space="preserve">Total kostnad i ansökan till finansiär </v>
      </c>
      <c r="C1034" s="237">
        <f>SUM(C1029:C1033)</f>
        <v>0</v>
      </c>
      <c r="D1034" s="237">
        <f t="shared" ref="D1034:L1034" si="210">SUM(D1029:D1033)</f>
        <v>0</v>
      </c>
      <c r="E1034" s="237">
        <f t="shared" si="210"/>
        <v>0</v>
      </c>
      <c r="F1034" s="237">
        <f t="shared" si="210"/>
        <v>0</v>
      </c>
      <c r="G1034" s="237">
        <f t="shared" si="210"/>
        <v>0</v>
      </c>
      <c r="H1034" s="237">
        <f t="shared" si="210"/>
        <v>0</v>
      </c>
      <c r="I1034" s="237">
        <f t="shared" si="210"/>
        <v>0</v>
      </c>
      <c r="J1034" s="237">
        <f t="shared" si="210"/>
        <v>0</v>
      </c>
      <c r="K1034" s="237">
        <f t="shared" si="210"/>
        <v>0</v>
      </c>
      <c r="L1034" s="237">
        <f t="shared" si="210"/>
        <v>0</v>
      </c>
      <c r="M1034" s="324">
        <f t="shared" si="209"/>
        <v>0</v>
      </c>
    </row>
    <row r="1035" spans="2:15" s="3" customFormat="1" ht="6" customHeight="1" x14ac:dyDescent="0.2">
      <c r="B1035" s="325"/>
      <c r="C1035" s="326"/>
      <c r="D1035" s="326"/>
      <c r="E1035" s="326"/>
      <c r="F1035" s="326"/>
      <c r="G1035" s="326"/>
      <c r="H1035" s="326"/>
      <c r="I1035" s="326"/>
      <c r="J1035" s="326"/>
      <c r="K1035" s="326"/>
      <c r="L1035" s="326"/>
      <c r="M1035" s="327"/>
    </row>
    <row r="1036" spans="2:15" s="3" customFormat="1" ht="12.75" x14ac:dyDescent="0.2">
      <c r="B1036" s="328" t="str">
        <f>IF('2. Grunddata'!C$6="KONTRAKT","Kostnader att medfinansiera","Kostnader förväntade att medfinansiera")</f>
        <v>Kostnader förväntade att medfinansiera</v>
      </c>
      <c r="C1036" s="168"/>
      <c r="D1036" s="168"/>
      <c r="E1036" s="168"/>
      <c r="F1036" s="168"/>
      <c r="G1036" s="168"/>
      <c r="H1036" s="168"/>
      <c r="I1036" s="168"/>
      <c r="J1036" s="168"/>
      <c r="K1036" s="168"/>
      <c r="L1036" s="168"/>
      <c r="M1036" s="329"/>
    </row>
    <row r="1037" spans="2:15" s="3" customFormat="1" ht="12.75" x14ac:dyDescent="0.2">
      <c r="B1037" s="371" t="str">
        <f>IF('2. Grunddata'!C$13="NEJ","Indirekt och lokalpåslag inte accepterade som OH av finansiär","")</f>
        <v>Indirekt och lokalpåslag inte accepterade som OH av finansiär</v>
      </c>
      <c r="C1037" s="330">
        <f>IF('2. Grunddata'!$C$13="NEJ",(SUMIF('5. Lön'!$B$25:$B$151,$C1026,'5. Lön'!BQ$25:BQ$151)+SUMIF('5. Lön'!$B$25:$B$151,$C1026,'5. Lön'!CO$25:CO$151)+SUMIF('6. Drift'!$B$18:$B$101,$C1026,'6. Drift'!AT$18:AT$101)+SUMIF('6. Drift'!$B$18:$B$101,$C1026,'6. Drift'!BR$18:BR$101))-(SUMIF('5. Lön'!$B$25:$B$151,$C1026,'5. Lön'!DY$25:DY$151)+SUMIF('6. Drift'!$B$18:$B$101,$C1026,'6. Drift'!CP$18:CP$101)+SUMIF('7. Utrustning'!$B$17:$B$49,$C1026,'7. Utrustning'!AU$17:AU$49)+SUMIF('8. Lokal'!$B$18:$B$50,$C1026,'8. Lokal'!AR$18:AR$50)),0)</f>
        <v>0</v>
      </c>
      <c r="D1037" s="330">
        <f>IF('2. Grunddata'!$C$13="NEJ",(SUMIF('5. Lön'!$B$25:$B$151,$C1026,'5. Lön'!BR$25:BR$151)+SUMIF('5. Lön'!$B$25:$B$151,$C1026,'5. Lön'!CP$25:CP$151)+SUMIF('6. Drift'!$B$18:$B$101,$C1026,'6. Drift'!AU$18:AU$101)+SUMIF('6. Drift'!$B$18:$B$101,$C1026,'6. Drift'!BS$18:BS$101))-(SUMIF('5. Lön'!$B$25:$B$151,$C1026,'5. Lön'!DZ$25:DZ$151)+SUMIF('6. Drift'!$B$18:$B$101,$C1026,'6. Drift'!CQ$18:CQ$101)+SUMIF('7. Utrustning'!$B$17:$B$49,$C1026,'7. Utrustning'!AV$17:AV$49)+SUMIF('8. Lokal'!$B$18:$B$50,$C1026,'8. Lokal'!AS$18:AS$50)),0)</f>
        <v>0</v>
      </c>
      <c r="E1037" s="330">
        <f>IF('2. Grunddata'!$C$13="NEJ",(SUMIF('5. Lön'!$B$25:$B$151,$C1026,'5. Lön'!BS$25:BS$151)+SUMIF('5. Lön'!$B$25:$B$151,$C1026,'5. Lön'!CQ$25:CQ$151)+SUMIF('6. Drift'!$B$18:$B$101,$C1026,'6. Drift'!AV$18:AV$101)+SUMIF('6. Drift'!$B$18:$B$101,$C1026,'6. Drift'!BT$18:BT$101))-(SUMIF('5. Lön'!$B$25:$B$151,$C1026,'5. Lön'!EA$25:EA$151)+SUMIF('6. Drift'!$B$18:$B$101,$C1026,'6. Drift'!CR$18:CR$101)+SUMIF('7. Utrustning'!$B$17:$B$49,$C1026,'7. Utrustning'!AW$17:AW$49)+SUMIF('8. Lokal'!$B$18:$B$50,$C1026,'8. Lokal'!AT$18:AT$50)),0)</f>
        <v>0</v>
      </c>
      <c r="F1037" s="330">
        <f>IF('2. Grunddata'!$C$13="NEJ",(SUMIF('5. Lön'!$B$25:$B$151,$C1026,'5. Lön'!BT$25:BT$151)+SUMIF('5. Lön'!$B$25:$B$151,$C1026,'5. Lön'!CR$25:CR$151)+SUMIF('6. Drift'!$B$18:$B$101,$C1026,'6. Drift'!AW$18:AW$101)+SUMIF('6. Drift'!$B$18:$B$101,$C1026,'6. Drift'!BU$18:BU$101))-(SUMIF('5. Lön'!$B$25:$B$151,$C1026,'5. Lön'!EB$25:EB$151)+SUMIF('6. Drift'!$B$18:$B$101,$C1026,'6. Drift'!CS$18:CS$101)+SUMIF('7. Utrustning'!$B$17:$B$49,$C1026,'7. Utrustning'!AX$17:AX$49)+SUMIF('8. Lokal'!$B$18:$B$50,$C1026,'8. Lokal'!AU$18:AU$50)),0)</f>
        <v>0</v>
      </c>
      <c r="G1037" s="330">
        <f>IF('2. Grunddata'!$C$13="NEJ",(SUMIF('5. Lön'!$B$25:$B$151,$C1026,'5. Lön'!BU$25:BU$151)+SUMIF('5. Lön'!$B$25:$B$151,$C1026,'5. Lön'!CS$25:CS$151)+SUMIF('6. Drift'!$B$18:$B$101,$C1026,'6. Drift'!AX$18:AX$101)+SUMIF('6. Drift'!$B$18:$B$101,$C1026,'6. Drift'!BV$18:BV$101))-(SUMIF('5. Lön'!$B$25:$B$151,$C1026,'5. Lön'!EC$25:EC$151)+SUMIF('6. Drift'!$B$18:$B$101,$C1026,'6. Drift'!CT$18:CT$101)+SUMIF('7. Utrustning'!$B$17:$B$49,$C1026,'7. Utrustning'!AY$17:AY$49)+SUMIF('8. Lokal'!$B$18:$B$50,$C1026,'8. Lokal'!AV$18:AV$50)),0)</f>
        <v>0</v>
      </c>
      <c r="H1037" s="330">
        <f>IF('2. Grunddata'!$C$13="NEJ",(SUMIF('5. Lön'!$B$25:$B$151,$C1026,'5. Lön'!BV$25:BV$151)+SUMIF('5. Lön'!$B$25:$B$151,$C1026,'5. Lön'!CT$25:CT$151)+SUMIF('6. Drift'!$B$18:$B$101,$C1026,'6. Drift'!AY$18:AY$101)+SUMIF('6. Drift'!$B$18:$B$101,$C1026,'6. Drift'!BW$18:BW$101))-(SUMIF('5. Lön'!$B$25:$B$151,$C1026,'5. Lön'!ED$25:ED$151)+SUMIF('6. Drift'!$B$18:$B$101,$C1026,'6. Drift'!CU$18:CU$101)+SUMIF('7. Utrustning'!$B$17:$B$49,$C1026,'7. Utrustning'!AZ$17:AZ$49)+SUMIF('8. Lokal'!$B$18:$B$50,$C1026,'8. Lokal'!AW$18:AW$50)),0)</f>
        <v>0</v>
      </c>
      <c r="I1037" s="330">
        <f>IF('2. Grunddata'!$C$13="NEJ",(SUMIF('5. Lön'!$B$25:$B$151,$C1026,'5. Lön'!BW$25:BW$151)+SUMIF('5. Lön'!$B$25:$B$151,$C1026,'5. Lön'!CU$25:CU$151)+SUMIF('6. Drift'!$B$18:$B$101,$C1026,'6. Drift'!AZ$18:AZ$101)+SUMIF('6. Drift'!$B$18:$B$101,$C1026,'6. Drift'!BX$18:BX$101))-(SUMIF('5. Lön'!$B$25:$B$151,$C1026,'5. Lön'!EE$25:EE$151)+SUMIF('6. Drift'!$B$18:$B$101,$C1026,'6. Drift'!CV$18:CV$101)+SUMIF('7. Utrustning'!$B$17:$B$49,$C1026,'7. Utrustning'!BA$17:BA$49)+SUMIF('8. Lokal'!$B$18:$B$50,$C1026,'8. Lokal'!AX$18:AX$50)),0)</f>
        <v>0</v>
      </c>
      <c r="J1037" s="330">
        <f>IF('2. Grunddata'!$C$13="NEJ",(SUMIF('5. Lön'!$B$25:$B$151,$C1026,'5. Lön'!BX$25:BX$151)+SUMIF('5. Lön'!$B$25:$B$151,$C1026,'5. Lön'!CV$25:CV$151)+SUMIF('6. Drift'!$B$18:$B$101,$C1026,'6. Drift'!BA$18:BA$101)+SUMIF('6. Drift'!$B$18:$B$101,$C1026,'6. Drift'!BY$18:BY$101))-(SUMIF('5. Lön'!$B$25:$B$151,$C1026,'5. Lön'!EF$25:EF$151)+SUMIF('6. Drift'!$B$18:$B$101,$C1026,'6. Drift'!CW$18:CW$101)+SUMIF('7. Utrustning'!$B$17:$B$49,$C1026,'7. Utrustning'!BB$17:BB$49)+SUMIF('8. Lokal'!$B$18:$B$50,$C1026,'8. Lokal'!AY$18:AY$50)),0)</f>
        <v>0</v>
      </c>
      <c r="K1037" s="330">
        <f>IF('2. Grunddata'!$C$13="NEJ",(SUMIF('5. Lön'!$B$25:$B$151,$C1026,'5. Lön'!BY$25:BY$151)+SUMIF('5. Lön'!$B$25:$B$151,$C1026,'5. Lön'!CW$25:CW$151)+SUMIF('6. Drift'!$B$18:$B$101,$C1026,'6. Drift'!BB$18:BB$101)+SUMIF('6. Drift'!$B$18:$B$101,$C1026,'6. Drift'!BZ$18:BZ$101))-(SUMIF('5. Lön'!$B$25:$B$151,$C1026,'5. Lön'!EG$25:EG$151)+SUMIF('6. Drift'!$B$18:$B$101,$C1026,'6. Drift'!CX$18:CX$101)+SUMIF('7. Utrustning'!$B$17:$B$49,$C1026,'7. Utrustning'!BC$17:BC$49)+SUMIF('8. Lokal'!$B$18:$B$50,$C1026,'8. Lokal'!AZ$18:AZ$50)),0)</f>
        <v>0</v>
      </c>
      <c r="L1037" s="330">
        <f>IF('2. Grunddata'!$C$13="NEJ",(SUMIF('5. Lön'!$B$25:$B$151,$C1026,'5. Lön'!BZ$25:BZ$151)+SUMIF('5. Lön'!$B$25:$B$151,$C1026,'5. Lön'!CX$25:CX$151)+SUMIF('6. Drift'!$B$18:$B$101,$C1026,'6. Drift'!BC$18:BC$101)+SUMIF('6. Drift'!$B$18:$B$101,$C1026,'6. Drift'!CA$18:CA$101))-(SUMIF('5. Lön'!$B$25:$B$151,$C1026,'5. Lön'!EH$25:EH$151)+SUMIF('6. Drift'!$B$18:$B$101,$C1026,'6. Drift'!CY$18:CY$101)+SUMIF('7. Utrustning'!$B$17:$B$49,$C1026,'7. Utrustning'!BD$17:BD$49)+SUMIF('8. Lokal'!$B$18:$B$50,$C1026,'8. Lokal'!BA$18:BA$50)),0)</f>
        <v>0</v>
      </c>
      <c r="M1037" s="314">
        <f t="shared" ref="M1037:M1043" si="211">SUM(C1037:L1037)</f>
        <v>0</v>
      </c>
    </row>
    <row r="1038" spans="2:15" s="3" customFormat="1" ht="12.75" customHeight="1" x14ac:dyDescent="0.2">
      <c r="B1038" s="331" t="str">
        <f>IF('2. Grunddata'!C$16&gt;0,"LKP som inte accepteras av finansiär","")</f>
        <v/>
      </c>
      <c r="C1038" s="332">
        <f>IF('2. Grunddata'!$C$16&gt;0,SUMIF('5. Lön'!$B$25:$B$151,$C1026,'5. Lön'!AS$25:AS$151)-SUMIF('5. Lön'!$B$25:$B$151,$C1026,'5. Lön'!DM$25:DM$151),0)</f>
        <v>0</v>
      </c>
      <c r="D1038" s="332">
        <f>IF('2. Grunddata'!$C$16&gt;0,SUMIF('5. Lön'!$B$25:$B$151,$C1026,'5. Lön'!AT$25:AT$151)-SUMIF('5. Lön'!$B$25:$B$151,$C1026,'5. Lön'!DN$25:DN$151),0)</f>
        <v>0</v>
      </c>
      <c r="E1038" s="332">
        <f>IF('2. Grunddata'!$C$16&gt;0,SUMIF('5. Lön'!$B$25:$B$151,$C1026,'5. Lön'!AU$25:AU$151)-SUMIF('5. Lön'!$B$25:$B$151,$C1026,'5. Lön'!DO$25:DO$151),0)</f>
        <v>0</v>
      </c>
      <c r="F1038" s="332">
        <f>IF('2. Grunddata'!$C$16&gt;0,SUMIF('5. Lön'!$B$25:$B$151,$C1026,'5. Lön'!AV$25:AV$151)-SUMIF('5. Lön'!$B$25:$B$151,$C1026,'5. Lön'!DP$25:DP$151),0)</f>
        <v>0</v>
      </c>
      <c r="G1038" s="332">
        <f>IF('2. Grunddata'!$C$16&gt;0,SUMIF('5. Lön'!$B$25:$B$151,$C1026,'5. Lön'!AW$25:AW$151)-SUMIF('5. Lön'!$B$25:$B$151,$C1026,'5. Lön'!DQ$25:DQ$151),0)</f>
        <v>0</v>
      </c>
      <c r="H1038" s="332">
        <f>IF('2. Grunddata'!$C$16&gt;0,SUMIF('5. Lön'!$B$25:$B$151,$C1026,'5. Lön'!AX$25:AX$151)-SUMIF('5. Lön'!$B$25:$B$151,$C1026,'5. Lön'!DR$25:DR$151),0)</f>
        <v>0</v>
      </c>
      <c r="I1038" s="332">
        <f>IF('2. Grunddata'!$C$16&gt;0,SUMIF('5. Lön'!$B$25:$B$151,$C1026,'5. Lön'!AY$25:AY$151)-SUMIF('5. Lön'!$B$25:$B$151,$C1026,'5. Lön'!DS$25:DS$151),0)</f>
        <v>0</v>
      </c>
      <c r="J1038" s="332">
        <f>IF('2. Grunddata'!$C$16&gt;0,SUMIF('5. Lön'!$B$25:$B$151,$C1026,'5. Lön'!AZ$25:AZ$151)-SUMIF('5. Lön'!$B$25:$B$151,$C1026,'5. Lön'!DT$25:DT$151),0)</f>
        <v>0</v>
      </c>
      <c r="K1038" s="332">
        <f>IF('2. Grunddata'!$C$16&gt;0,SUMIF('5. Lön'!$B$25:$B$151,$C1026,'5. Lön'!BA$25:BA$151)-SUMIF('5. Lön'!$B$25:$B$151,$C1026,'5. Lön'!DU$25:DU$151),0)</f>
        <v>0</v>
      </c>
      <c r="L1038" s="332">
        <f>IF('2. Grunddata'!$C$16&gt;0,SUMIF('5. Lön'!$B$25:$B$151,$C1026,'5. Lön'!BB$25:BB$151)-SUMIF('5. Lön'!$B$25:$B$151,$C1026,'5. Lön'!DV$25:DV$151),0)</f>
        <v>0</v>
      </c>
      <c r="M1038" s="316">
        <f t="shared" si="211"/>
        <v>0</v>
      </c>
    </row>
    <row r="1039" spans="2:15" s="3" customFormat="1" ht="12.75" customHeight="1" x14ac:dyDescent="0.2">
      <c r="B1039" s="317" t="str">
        <f>IF('5. Lön'!BO$152&gt;0,"Lön inklusive LKP","")</f>
        <v>Lön inklusive LKP</v>
      </c>
      <c r="C1039" s="333">
        <f>SUMIF('5. Lön'!$B$25:$B$151,$C1026,'5. Lön'!BE$25:BE$151)</f>
        <v>0</v>
      </c>
      <c r="D1039" s="333">
        <f>SUMIF('5. Lön'!$B$25:$B$151,$C1026,'5. Lön'!BF$25:BF$151)</f>
        <v>0</v>
      </c>
      <c r="E1039" s="333">
        <f>SUMIF('5. Lön'!$B$25:$B$151,$C1026,'5. Lön'!BG$25:BG$151)</f>
        <v>0</v>
      </c>
      <c r="F1039" s="333">
        <f>SUMIF('5. Lön'!$B$25:$B$151,$C1026,'5. Lön'!BH$25:BH$151)</f>
        <v>0</v>
      </c>
      <c r="G1039" s="333">
        <f>SUMIF('5. Lön'!$B$25:$B$151,$C1026,'5. Lön'!BI$25:BI$151)</f>
        <v>0</v>
      </c>
      <c r="H1039" s="333">
        <f>SUMIF('5. Lön'!$B$25:$B$151,$C1026,'5. Lön'!BJ$25:BJ$151)</f>
        <v>0</v>
      </c>
      <c r="I1039" s="333">
        <f>SUMIF('5. Lön'!$B$25:$B$151,$C1026,'5. Lön'!BK$25:BK$151)</f>
        <v>0</v>
      </c>
      <c r="J1039" s="333">
        <f>SUMIF('5. Lön'!$B$25:$B$151,$C1026,'5. Lön'!BL$25:BL$151)</f>
        <v>0</v>
      </c>
      <c r="K1039" s="333">
        <f>SUMIF('5. Lön'!$B$25:$B$151,$C1026,'5. Lön'!BM$25:BM$151)</f>
        <v>0</v>
      </c>
      <c r="L1039" s="333">
        <f>SUMIF('5. Lön'!$B$25:$B$151,$C1026,'5. Lön'!BN$25:BN$151)</f>
        <v>0</v>
      </c>
      <c r="M1039" s="319">
        <f t="shared" si="211"/>
        <v>0</v>
      </c>
    </row>
    <row r="1040" spans="2:15" s="3" customFormat="1" ht="12.75" x14ac:dyDescent="0.2">
      <c r="B1040" s="158" t="str">
        <f>IF('6. Drift'!AR$102&gt;0,"Drift","")</f>
        <v/>
      </c>
      <c r="C1040" s="334">
        <f>SUMIF('6. Drift'!$B$18:$B$101,$C1026,'6. Drift'!AH$18:AH$101)</f>
        <v>0</v>
      </c>
      <c r="D1040" s="334">
        <f>SUMIF('6. Drift'!$B$18:$B$101,$C1026,'6. Drift'!AI$18:AI$101)</f>
        <v>0</v>
      </c>
      <c r="E1040" s="334">
        <f>SUMIF('6. Drift'!$B$18:$B$101,$C1026,'6. Drift'!AJ$18:AJ$101)</f>
        <v>0</v>
      </c>
      <c r="F1040" s="334">
        <f>SUMIF('6. Drift'!$B$18:$B$101,$C1026,'6. Drift'!AK$18:AK$101)</f>
        <v>0</v>
      </c>
      <c r="G1040" s="334">
        <f>SUMIF('6. Drift'!$B$18:$B$101,$C1026,'6. Drift'!AL$18:AL$101)</f>
        <v>0</v>
      </c>
      <c r="H1040" s="334">
        <f>SUMIF('6. Drift'!$B$18:$B$101,$C1026,'6. Drift'!AM$18:AM$101)</f>
        <v>0</v>
      </c>
      <c r="I1040" s="334">
        <f>SUMIF('6. Drift'!$B$18:$B$101,$C1026,'6. Drift'!AN$18:AN$101)</f>
        <v>0</v>
      </c>
      <c r="J1040" s="334">
        <f>SUMIF('6. Drift'!$B$18:$B$101,$C1026,'6. Drift'!AO$18:AO$101)</f>
        <v>0</v>
      </c>
      <c r="K1040" s="334">
        <f>SUMIF('6. Drift'!$B$18:$B$101,$C1026,'6. Drift'!AP$18:AP$101)</f>
        <v>0</v>
      </c>
      <c r="L1040" s="334">
        <f>SUMIF('6. Drift'!$B$18:$B$101,$C1026,'6. Drift'!AQ$18:AQ$101)</f>
        <v>0</v>
      </c>
      <c r="M1040" s="316">
        <f t="shared" si="211"/>
        <v>0</v>
      </c>
    </row>
    <row r="1041" spans="2:15" s="3" customFormat="1" ht="12.75" x14ac:dyDescent="0.2">
      <c r="B1041" s="317" t="str">
        <f>IF('7. Utrustning'!AS$50&gt;0,"Utrustning","")</f>
        <v/>
      </c>
      <c r="C1041" s="333">
        <f>SUMIF('7. Utrustning'!$B$17:$B$49,$C1026,'7. Utrustning'!AI$17:AI$49)</f>
        <v>0</v>
      </c>
      <c r="D1041" s="333">
        <f>SUMIF('7. Utrustning'!$B$17:$B$49,$C1026,'7. Utrustning'!AJ$17:AJ$49)</f>
        <v>0</v>
      </c>
      <c r="E1041" s="333">
        <f>SUMIF('7. Utrustning'!$B$17:$B$49,$C1026,'7. Utrustning'!AK$17:AK$49)</f>
        <v>0</v>
      </c>
      <c r="F1041" s="333">
        <f>SUMIF('7. Utrustning'!$B$17:$B$49,$C1026,'7. Utrustning'!AL$17:AL$49)</f>
        <v>0</v>
      </c>
      <c r="G1041" s="333">
        <f>SUMIF('7. Utrustning'!$B$17:$B$49,$C1026,'7. Utrustning'!AM$17:AM$49)</f>
        <v>0</v>
      </c>
      <c r="H1041" s="333">
        <f>SUMIF('7. Utrustning'!$B$17:$B$49,$C1026,'7. Utrustning'!AN$17:AN$49)</f>
        <v>0</v>
      </c>
      <c r="I1041" s="333">
        <f>SUMIF('7. Utrustning'!$B$17:$B$49,$C1026,'7. Utrustning'!AO$17:AO$49)</f>
        <v>0</v>
      </c>
      <c r="J1041" s="333">
        <f>SUMIF('7. Utrustning'!$B$17:$B$49,$C1026,'7. Utrustning'!AP$17:AP$49)</f>
        <v>0</v>
      </c>
      <c r="K1041" s="333">
        <f>SUMIF('7. Utrustning'!$B$17:$B$49,$C1026,'7. Utrustning'!AQ$17:AQ$49)</f>
        <v>0</v>
      </c>
      <c r="L1041" s="333">
        <f>SUMIF('7. Utrustning'!$B$17:$B$49,$C1026,'7. Utrustning'!AR$17:AR$49)</f>
        <v>0</v>
      </c>
      <c r="M1041" s="319">
        <f t="shared" si="211"/>
        <v>0</v>
      </c>
    </row>
    <row r="1042" spans="2:15" s="3" customFormat="1" ht="12.75" x14ac:dyDescent="0.2">
      <c r="B1042" s="320" t="str">
        <f>IF('8. Lokal'!AP$51&gt;0,"Lokal","")</f>
        <v>Lokal</v>
      </c>
      <c r="C1042" s="334">
        <f>SUMIF('5. Lön'!$B$25:$B$151,$C1026,'5. Lön'!DA$25:DA$151)+SUMIF('6. Drift'!$B$18:$B$101,$C1026,'6. Drift'!CD$18:CD$101)+SUMIF('8. Lokal'!$B$18:$B$50,$C1026,'8. Lokal'!AF$18:AF$50)</f>
        <v>0</v>
      </c>
      <c r="D1042" s="334">
        <f>SUMIF('5. Lön'!$B$25:$B$151,$C1026,'5. Lön'!DB$25:DB$151)+SUMIF('6. Drift'!$B$18:$B$101,$C1026,'6. Drift'!CE$18:CE$101)+SUMIF('8. Lokal'!$B$18:$B$50,$C1026,'8. Lokal'!AG$18:AG$50)</f>
        <v>0</v>
      </c>
      <c r="E1042" s="334">
        <f>SUMIF('5. Lön'!$B$25:$B$151,$C1026,'5. Lön'!DC$25:DC$151)+SUMIF('6. Drift'!$B$18:$B$101,$C1026,'6. Drift'!CF$18:CF$101)+SUMIF('8. Lokal'!$B$18:$B$50,$C1026,'8. Lokal'!AH$18:AH$50)</f>
        <v>0</v>
      </c>
      <c r="F1042" s="334">
        <f>SUMIF('5. Lön'!$B$25:$B$151,$C1026,'5. Lön'!DD$25:DD$151)+SUMIF('6. Drift'!$B$18:$B$101,$C1026,'6. Drift'!CG$18:CG$101)+SUMIF('8. Lokal'!$B$18:$B$50,$C1026,'8. Lokal'!AI$18:AI$50)</f>
        <v>0</v>
      </c>
      <c r="G1042" s="334">
        <f>SUMIF('5. Lön'!$B$25:$B$151,$C1026,'5. Lön'!DE$25:DE$151)+SUMIF('6. Drift'!$B$18:$B$101,$C1026,'6. Drift'!CH$18:CH$101)+SUMIF('8. Lokal'!$B$18:$B$50,$C1026,'8. Lokal'!AJ$18:AJ$50)</f>
        <v>0</v>
      </c>
      <c r="H1042" s="334">
        <f>SUMIF('5. Lön'!$B$25:$B$151,$C1026,'5. Lön'!DF$25:DF$151)+SUMIF('6. Drift'!$B$18:$B$101,$C1026,'6. Drift'!CI$18:CI$101)+SUMIF('8. Lokal'!$B$18:$B$50,$C1026,'8. Lokal'!AK$18:AK$50)</f>
        <v>0</v>
      </c>
      <c r="I1042" s="334">
        <f>SUMIF('5. Lön'!$B$25:$B$151,$C1026,'5. Lön'!DG$25:DG$151)+SUMIF('6. Drift'!$B$18:$B$101,$C1026,'6. Drift'!CJ$18:CJ$101)+SUMIF('8. Lokal'!$B$18:$B$50,$C1026,'8. Lokal'!AL$18:AL$50)</f>
        <v>0</v>
      </c>
      <c r="J1042" s="334">
        <f>SUMIF('5. Lön'!$B$25:$B$151,$C1026,'5. Lön'!DH$25:DH$151)+SUMIF('6. Drift'!$B$18:$B$101,$C1026,'6. Drift'!CK$18:CK$101)+SUMIF('8. Lokal'!$B$18:$B$50,$C1026,'8. Lokal'!AM$18:AM$50)</f>
        <v>0</v>
      </c>
      <c r="K1042" s="334">
        <f>SUMIF('5. Lön'!$B$25:$B$151,$C1026,'5. Lön'!DI$25:DI$151)+SUMIF('6. Drift'!$B$18:$B$101,$C1026,'6. Drift'!CL$18:CL$101)+SUMIF('8. Lokal'!$B$18:$B$50,$C1026,'8. Lokal'!AN$18:AN$50)</f>
        <v>0</v>
      </c>
      <c r="L1042" s="334">
        <f>SUMIF('5. Lön'!$B$25:$B$151,$C1026,'5. Lön'!DJ$25:DJ$151)+SUMIF('6. Drift'!$B$18:$B$101,$C1026,'6. Drift'!CM$18:CM$101)+SUMIF('8. Lokal'!$B$18:$B$50,$C1026,'8. Lokal'!AO$18:AO$50)</f>
        <v>0</v>
      </c>
      <c r="M1042" s="316">
        <f t="shared" si="211"/>
        <v>0</v>
      </c>
    </row>
    <row r="1043" spans="2:15" s="1" customFormat="1" ht="12.75" x14ac:dyDescent="0.2">
      <c r="B1043" s="321" t="str">
        <f>IF(('5. Lön'!CM$152+'6. Drift'!BP$102)&gt;0,"Indirekt","")</f>
        <v>Indirekt</v>
      </c>
      <c r="C1043" s="293">
        <f>SUMIF('5. Lön'!$B$25:$B$151,$C1026,'5. Lön'!CC$25:CC$151)+SUMIF('6. Drift'!$B$18:$B$101,$C1026,'6. Drift'!BF$18:BF$101)</f>
        <v>0</v>
      </c>
      <c r="D1043" s="293">
        <f>SUMIF('5. Lön'!$B$25:$B$151,$C1026,'5. Lön'!CD$25:CD$151)+SUMIF('6. Drift'!$B$18:$B$101,$C1026,'6. Drift'!BG$18:BG$101)</f>
        <v>0</v>
      </c>
      <c r="E1043" s="293">
        <f>SUMIF('5. Lön'!$B$25:$B$151,$C1026,'5. Lön'!CE$25:CE$151)+SUMIF('6. Drift'!$B$18:$B$101,$C1026,'6. Drift'!BH$18:BH$101)</f>
        <v>0</v>
      </c>
      <c r="F1043" s="293">
        <f>SUMIF('5. Lön'!$B$25:$B$151,$C1026,'5. Lön'!CF$25:CF$151)+SUMIF('6. Drift'!$B$18:$B$101,$C1026,'6. Drift'!BI$18:BI$101)</f>
        <v>0</v>
      </c>
      <c r="G1043" s="293">
        <f>SUMIF('5. Lön'!$B$25:$B$151,$C1026,'5. Lön'!CG$25:CG$151)+SUMIF('6. Drift'!$B$18:$B$101,$C1026,'6. Drift'!BJ$18:BJ$101)</f>
        <v>0</v>
      </c>
      <c r="H1043" s="293">
        <f>SUMIF('5. Lön'!$B$25:$B$151,$C1026,'5. Lön'!CH$25:CH$151)+SUMIF('6. Drift'!$B$18:$B$101,$C1026,'6. Drift'!BK$18:BK$101)</f>
        <v>0</v>
      </c>
      <c r="I1043" s="293">
        <f>SUMIF('5. Lön'!$B$25:$B$151,$C1026,'5. Lön'!CI$25:CI$151)+SUMIF('6. Drift'!$B$18:$B$101,$C1026,'6. Drift'!BL$18:BL$101)</f>
        <v>0</v>
      </c>
      <c r="J1043" s="293">
        <f>SUMIF('5. Lön'!$B$25:$B$151,$C1026,'5. Lön'!CJ$25:CJ$151)+SUMIF('6. Drift'!$B$18:$B$101,$C1026,'6. Drift'!BM$18:BM$101)</f>
        <v>0</v>
      </c>
      <c r="K1043" s="293">
        <f>SUMIF('5. Lön'!$B$25:$B$151,$C1026,'5. Lön'!CK$25:CK$151)+SUMIF('6. Drift'!$B$18:$B$101,$C1026,'6. Drift'!BN$18:BN$101)</f>
        <v>0</v>
      </c>
      <c r="L1043" s="293">
        <f>SUMIF('5. Lön'!$B$25:$B$151,$C1026,'5. Lön'!CL$25:CL$151)+SUMIF('6. Drift'!$B$18:$B$101,$C1026,'6. Drift'!BO$18:BO$101)</f>
        <v>0</v>
      </c>
      <c r="M1043" s="322">
        <f t="shared" si="211"/>
        <v>0</v>
      </c>
    </row>
    <row r="1044" spans="2:15" s="3" customFormat="1" ht="12.75" x14ac:dyDescent="0.2">
      <c r="B1044" s="323" t="str">
        <f>IF('2. Grunddata'!C$6="KONTRAKT","Total kostnad i medfinansiering av kontrakt med finansiär","Total kostnad i medfinansiering av ansökan till finansiär")</f>
        <v>Total kostnad i medfinansiering av ansökan till finansiär</v>
      </c>
      <c r="C1044" s="237">
        <f>SUM(C1037:C1043)</f>
        <v>0</v>
      </c>
      <c r="D1044" s="237">
        <f t="shared" ref="D1044:M1044" si="212">SUM(D1037:D1043)</f>
        <v>0</v>
      </c>
      <c r="E1044" s="237">
        <f t="shared" si="212"/>
        <v>0</v>
      </c>
      <c r="F1044" s="237">
        <f t="shared" si="212"/>
        <v>0</v>
      </c>
      <c r="G1044" s="237">
        <f t="shared" si="212"/>
        <v>0</v>
      </c>
      <c r="H1044" s="237">
        <f t="shared" si="212"/>
        <v>0</v>
      </c>
      <c r="I1044" s="237">
        <f t="shared" si="212"/>
        <v>0</v>
      </c>
      <c r="J1044" s="237">
        <f t="shared" si="212"/>
        <v>0</v>
      </c>
      <c r="K1044" s="237">
        <f t="shared" si="212"/>
        <v>0</v>
      </c>
      <c r="L1044" s="237">
        <f t="shared" si="212"/>
        <v>0</v>
      </c>
      <c r="M1044" s="324">
        <f t="shared" si="212"/>
        <v>0</v>
      </c>
      <c r="N1044" s="26"/>
      <c r="O1044" s="26"/>
    </row>
    <row r="1045" spans="2:15" s="3" customFormat="1" ht="6" customHeight="1" x14ac:dyDescent="0.2">
      <c r="B1045" s="335"/>
      <c r="C1045" s="326"/>
      <c r="D1045" s="326"/>
      <c r="E1045" s="326"/>
      <c r="F1045" s="326"/>
      <c r="G1045" s="326"/>
      <c r="H1045" s="326"/>
      <c r="I1045" s="326"/>
      <c r="J1045" s="326"/>
      <c r="K1045" s="326"/>
      <c r="L1045" s="326"/>
      <c r="M1045" s="336"/>
    </row>
    <row r="1046" spans="2:15" s="3" customFormat="1" ht="12.75" x14ac:dyDescent="0.2">
      <c r="B1046" s="328" t="str">
        <f>IF('2. Grunddata'!C$6="KONTRAKT","Full kostnad","Förväntad full kostnad")</f>
        <v>Förväntad full kostnad</v>
      </c>
      <c r="C1046" s="326"/>
      <c r="D1046" s="326"/>
      <c r="E1046" s="326"/>
      <c r="F1046" s="326"/>
      <c r="G1046" s="326"/>
      <c r="H1046" s="326"/>
      <c r="I1046" s="326"/>
      <c r="J1046" s="326"/>
      <c r="K1046" s="326"/>
      <c r="L1046" s="326"/>
      <c r="M1046" s="336"/>
    </row>
    <row r="1047" spans="2:15" s="3" customFormat="1" ht="12.75" x14ac:dyDescent="0.2">
      <c r="B1047" s="337" t="s">
        <v>203</v>
      </c>
      <c r="C1047" s="338">
        <f>C1029+C1038+C1039</f>
        <v>0</v>
      </c>
      <c r="D1047" s="338">
        <f t="shared" ref="D1047:L1047" si="213">D1029+D1038+D1039</f>
        <v>0</v>
      </c>
      <c r="E1047" s="338">
        <f t="shared" si="213"/>
        <v>0</v>
      </c>
      <c r="F1047" s="338">
        <f t="shared" si="213"/>
        <v>0</v>
      </c>
      <c r="G1047" s="338">
        <f t="shared" si="213"/>
        <v>0</v>
      </c>
      <c r="H1047" s="338">
        <f t="shared" si="213"/>
        <v>0</v>
      </c>
      <c r="I1047" s="338">
        <f t="shared" si="213"/>
        <v>0</v>
      </c>
      <c r="J1047" s="338">
        <f t="shared" si="213"/>
        <v>0</v>
      </c>
      <c r="K1047" s="338">
        <f t="shared" si="213"/>
        <v>0</v>
      </c>
      <c r="L1047" s="338">
        <f t="shared" si="213"/>
        <v>0</v>
      </c>
      <c r="M1047" s="314">
        <f>SUM(C1047:L1047)</f>
        <v>0</v>
      </c>
    </row>
    <row r="1048" spans="2:15" s="3" customFormat="1" ht="12.75" x14ac:dyDescent="0.2">
      <c r="B1048" s="339" t="s">
        <v>202</v>
      </c>
      <c r="C1048" s="340">
        <f>C1030+C1040</f>
        <v>0</v>
      </c>
      <c r="D1048" s="340">
        <f t="shared" ref="D1048:L1048" si="214">D1030+D1040</f>
        <v>0</v>
      </c>
      <c r="E1048" s="340">
        <f t="shared" si="214"/>
        <v>0</v>
      </c>
      <c r="F1048" s="340">
        <f t="shared" si="214"/>
        <v>0</v>
      </c>
      <c r="G1048" s="340">
        <f t="shared" si="214"/>
        <v>0</v>
      </c>
      <c r="H1048" s="340">
        <f t="shared" si="214"/>
        <v>0</v>
      </c>
      <c r="I1048" s="340">
        <f t="shared" si="214"/>
        <v>0</v>
      </c>
      <c r="J1048" s="340">
        <f t="shared" si="214"/>
        <v>0</v>
      </c>
      <c r="K1048" s="340">
        <f t="shared" si="214"/>
        <v>0</v>
      </c>
      <c r="L1048" s="340">
        <f t="shared" si="214"/>
        <v>0</v>
      </c>
      <c r="M1048" s="316">
        <f>SUM(C1048:L1048)</f>
        <v>0</v>
      </c>
    </row>
    <row r="1049" spans="2:15" s="3" customFormat="1" ht="12.75" x14ac:dyDescent="0.2">
      <c r="B1049" s="341" t="s">
        <v>30</v>
      </c>
      <c r="C1049" s="342">
        <f>C1031+C1041</f>
        <v>0</v>
      </c>
      <c r="D1049" s="342">
        <f t="shared" ref="D1049:L1049" si="215">D1031+D1041</f>
        <v>0</v>
      </c>
      <c r="E1049" s="342">
        <f t="shared" si="215"/>
        <v>0</v>
      </c>
      <c r="F1049" s="342">
        <f t="shared" si="215"/>
        <v>0</v>
      </c>
      <c r="G1049" s="342">
        <f t="shared" si="215"/>
        <v>0</v>
      </c>
      <c r="H1049" s="342">
        <f t="shared" si="215"/>
        <v>0</v>
      </c>
      <c r="I1049" s="342">
        <f t="shared" si="215"/>
        <v>0</v>
      </c>
      <c r="J1049" s="342">
        <f t="shared" si="215"/>
        <v>0</v>
      </c>
      <c r="K1049" s="342">
        <f t="shared" si="215"/>
        <v>0</v>
      </c>
      <c r="L1049" s="342">
        <f t="shared" si="215"/>
        <v>0</v>
      </c>
      <c r="M1049" s="319">
        <f>SUM(C1049:L1049)</f>
        <v>0</v>
      </c>
    </row>
    <row r="1050" spans="2:15" s="3" customFormat="1" ht="12.75" x14ac:dyDescent="0.2">
      <c r="B1050" s="339" t="s">
        <v>31</v>
      </c>
      <c r="C1050" s="340">
        <f>SUMIF('5. Lön'!$B$25:$B$151,$C1026,'5. Lön'!CO$25:CO$151)+SUMIF('5. Lön'!$B$25:$B$151,$C1026,'5. Lön'!DA$25:DA$151)+SUMIF('6. Drift'!$B$18:$B$101,$C1026,'6. Drift'!BR$18:BR$101)+SUMIF('6. Drift'!$B$18:$B$101,$C1026,'6. Drift'!CD$18:CD$101)+SUMIF('8. Lokal'!$B$18:$B$50,$C1026,'8. Lokal'!T$18:T$50)+SUMIF('8. Lokal'!$B$18:$B$50,$C1026,'8. Lokal'!AF$18:AF$50)</f>
        <v>0</v>
      </c>
      <c r="D1050" s="340">
        <f>SUMIF('5. Lön'!$B$25:$B$151,$C1026,'5. Lön'!CP$25:CP$151)+SUMIF('5. Lön'!$B$25:$B$151,$C1026,'5. Lön'!DB$25:DB$151)+SUMIF('6. Drift'!$B$18:$B$101,$C1026,'6. Drift'!BS$18:BS$101)+SUMIF('6. Drift'!$B$18:$B$101,$C1026,'6. Drift'!CE$18:CE$101)+SUMIF('8. Lokal'!$B$18:$B$50,$C1026,'8. Lokal'!U$18:U$50)+SUMIF('8. Lokal'!$B$18:$B$50,$C1026,'8. Lokal'!AG$18:AG$50)</f>
        <v>0</v>
      </c>
      <c r="E1050" s="340">
        <f>SUMIF('5. Lön'!$B$25:$B$151,$C1026,'5. Lön'!CQ$25:CQ$151)+SUMIF('5. Lön'!$B$25:$B$151,$C1026,'5. Lön'!DC$25:DC$151)+SUMIF('6. Drift'!$B$18:$B$101,$C1026,'6. Drift'!BT$18:BT$101)+SUMIF('6. Drift'!$B$18:$B$101,$C1026,'6. Drift'!CF$18:CF$101)+SUMIF('8. Lokal'!$B$18:$B$50,$C1026,'8. Lokal'!V$18:V$50)+SUMIF('8. Lokal'!$B$18:$B$50,$C1026,'8. Lokal'!AH$18:AH$50)</f>
        <v>0</v>
      </c>
      <c r="F1050" s="340">
        <f>SUMIF('5. Lön'!$B$25:$B$151,$C1026,'5. Lön'!CR$25:CR$151)+SUMIF('5. Lön'!$B$25:$B$151,$C1026,'5. Lön'!DD$25:DD$151)+SUMIF('6. Drift'!$B$18:$B$101,$C1026,'6. Drift'!BU$18:BU$101)+SUMIF('6. Drift'!$B$18:$B$101,$C1026,'6. Drift'!CG$18:CG$101)+SUMIF('8. Lokal'!$B$18:$B$50,$C1026,'8. Lokal'!W$18:W$50)+SUMIF('8. Lokal'!$B$18:$B$50,$C1026,'8. Lokal'!AI$18:AI$50)</f>
        <v>0</v>
      </c>
      <c r="G1050" s="340">
        <f>SUMIF('5. Lön'!$B$25:$B$151,$C1026,'5. Lön'!CS$25:CS$151)+SUMIF('5. Lön'!$B$25:$B$151,$C1026,'5. Lön'!DE$25:DE$151)+SUMIF('6. Drift'!$B$18:$B$101,$C1026,'6. Drift'!BV$18:BV$101)+SUMIF('6. Drift'!$B$18:$B$101,$C1026,'6. Drift'!CH$18:CH$101)+SUMIF('8. Lokal'!$B$18:$B$50,$C1026,'8. Lokal'!X$18:X$50)+SUMIF('8. Lokal'!$B$18:$B$50,$C1026,'8. Lokal'!AJ$18:AJ$50)</f>
        <v>0</v>
      </c>
      <c r="H1050" s="340">
        <f>SUMIF('5. Lön'!$B$25:$B$151,$C1026,'5. Lön'!CT$25:CT$151)+SUMIF('5. Lön'!$B$25:$B$151,$C1026,'5. Lön'!DF$25:DF$151)+SUMIF('6. Drift'!$B$18:$B$101,$C1026,'6. Drift'!BW$18:BW$101)+SUMIF('6. Drift'!$B$18:$B$101,$C1026,'6. Drift'!CI$18:CI$101)+SUMIF('8. Lokal'!$B$18:$B$50,$C1026,'8. Lokal'!Y$18:Y$50)+SUMIF('8. Lokal'!$B$18:$B$50,$C1026,'8. Lokal'!AK$18:AK$50)</f>
        <v>0</v>
      </c>
      <c r="I1050" s="340">
        <f>SUMIF('5. Lön'!$B$25:$B$151,$C1026,'5. Lön'!CU$25:CU$151)+SUMIF('5. Lön'!$B$25:$B$151,$C1026,'5. Lön'!DG$25:DG$151)+SUMIF('6. Drift'!$B$18:$B$101,$C1026,'6. Drift'!BX$18:BX$101)+SUMIF('6. Drift'!$B$18:$B$101,$C1026,'6. Drift'!CJ$18:CJ$101)+SUMIF('8. Lokal'!$B$18:$B$50,$C1026,'8. Lokal'!Z$18:Z$50)+SUMIF('8. Lokal'!$B$18:$B$50,$C1026,'8. Lokal'!AL$18:AL$50)</f>
        <v>0</v>
      </c>
      <c r="J1050" s="340">
        <f>SUMIF('5. Lön'!$B$25:$B$151,$C1026,'5. Lön'!CV$25:CV$151)+SUMIF('5. Lön'!$B$25:$B$151,$C1026,'5. Lön'!DH$25:DH$151)+SUMIF('6. Drift'!$B$18:$B$101,$C1026,'6. Drift'!BY$18:BY$101)+SUMIF('6. Drift'!$B$18:$B$101,$C1026,'6. Drift'!CK$18:CK$101)+SUMIF('8. Lokal'!$B$18:$B$50,$C1026,'8. Lokal'!AA$18:AA$50)+SUMIF('8. Lokal'!$B$18:$B$50,$C1026,'8. Lokal'!AM$18:AM$50)</f>
        <v>0</v>
      </c>
      <c r="K1050" s="340">
        <f>SUMIF('5. Lön'!$B$25:$B$151,$C1026,'5. Lön'!CW$25:CW$151)+SUMIF('5. Lön'!$B$25:$B$151,$C1026,'5. Lön'!DI$25:DI$151)+SUMIF('6. Drift'!$B$18:$B$101,$C1026,'6. Drift'!BZ$18:BZ$101)+SUMIF('6. Drift'!$B$18:$B$101,$C1026,'6. Drift'!CL$18:CL$101)+SUMIF('8. Lokal'!$B$18:$B$50,$C1026,'8. Lokal'!AB$18:AB$50)+SUMIF('8. Lokal'!$B$18:$B$50,$C1026,'8. Lokal'!AN$18:AN$50)</f>
        <v>0</v>
      </c>
      <c r="L1050" s="340">
        <f>SUMIF('5. Lön'!$B$25:$B$151,$C1026,'5. Lön'!CX$25:CX$151)+SUMIF('5. Lön'!$B$25:$B$151,$C1026,'5. Lön'!DJ$25:DJ$151)+SUMIF('6. Drift'!$B$18:$B$101,$C1026,'6. Drift'!CA$18:CA$101)+SUMIF('6. Drift'!$B$18:$B$101,$C1026,'6. Drift'!CM$18:CM$101)+SUMIF('8. Lokal'!$B$18:$B$50,$C1026,'8. Lokal'!AC$18:AC$50)+SUMIF('8. Lokal'!$B$18:$B$50,$C1026,'8. Lokal'!AO$18:AO$50)</f>
        <v>0</v>
      </c>
      <c r="M1050" s="316">
        <f>SUM(C1050:L1050)</f>
        <v>0</v>
      </c>
    </row>
    <row r="1051" spans="2:15" s="3" customFormat="1" ht="12.75" x14ac:dyDescent="0.2">
      <c r="B1051" s="343" t="s">
        <v>26</v>
      </c>
      <c r="C1051" s="344">
        <f>SUMIF('5. Lön'!$B$25:$B$151,$C1026,'5. Lön'!BQ$25:BQ$151)+SUMIF('5. Lön'!$B$25:$B$151,$C1026,'5. Lön'!CC$25:CC$151)+SUMIF('6. Drift'!$B$18:$B$101,$C1026,'6. Drift'!AT$18:AT$101)+SUMIF('6. Drift'!$B$18:$B$101,$C1026,'6. Drift'!BF$18:BF$101)</f>
        <v>0</v>
      </c>
      <c r="D1051" s="344">
        <f>SUMIF('5. Lön'!$B$25:$B$151,$C1026,'5. Lön'!BR$25:BR$151)+SUMIF('5. Lön'!$B$25:$B$151,$C1026,'5. Lön'!CD$25:CD$151)+SUMIF('6. Drift'!$B$18:$B$101,$C1026,'6. Drift'!AU$18:AU$101)+SUMIF('6. Drift'!$B$18:$B$101,$C1026,'6. Drift'!BG$18:BG$101)</f>
        <v>0</v>
      </c>
      <c r="E1051" s="344">
        <f>SUMIF('5. Lön'!$B$25:$B$151,$C1026,'5. Lön'!BS$25:BS$151)+SUMIF('5. Lön'!$B$25:$B$151,$C1026,'5. Lön'!CE$25:CE$151)+SUMIF('6. Drift'!$B$18:$B$101,$C1026,'6. Drift'!AV$18:AV$101)+SUMIF('6. Drift'!$B$18:$B$101,$C1026,'6. Drift'!BH$18:BH$101)</f>
        <v>0</v>
      </c>
      <c r="F1051" s="344">
        <f>SUMIF('5. Lön'!$B$25:$B$151,$C1026,'5. Lön'!BT$25:BT$151)+SUMIF('5. Lön'!$B$25:$B$151,$C1026,'5. Lön'!CF$25:CF$151)+SUMIF('6. Drift'!$B$18:$B$101,$C1026,'6. Drift'!AW$18:AW$101)+SUMIF('6. Drift'!$B$18:$B$101,$C1026,'6. Drift'!BI$18:BI$101)</f>
        <v>0</v>
      </c>
      <c r="G1051" s="344">
        <f>SUMIF('5. Lön'!$B$25:$B$151,$C1026,'5. Lön'!BU$25:BU$151)+SUMIF('5. Lön'!$B$25:$B$151,$C1026,'5. Lön'!CG$25:CG$151)+SUMIF('6. Drift'!$B$18:$B$101,$C1026,'6. Drift'!AX$18:AX$101)+SUMIF('6. Drift'!$B$18:$B$101,$C1026,'6. Drift'!BJ$18:BJ$101)</f>
        <v>0</v>
      </c>
      <c r="H1051" s="344">
        <f>SUMIF('5. Lön'!$B$25:$B$151,$C1026,'5. Lön'!BV$25:BV$151)+SUMIF('5. Lön'!$B$25:$B$151,$C1026,'5. Lön'!CH$25:CH$151)+SUMIF('6. Drift'!$B$18:$B$101,$C1026,'6. Drift'!AY$18:AY$101)+SUMIF('6. Drift'!$B$18:$B$101,$C1026,'6. Drift'!BK$18:BK$101)</f>
        <v>0</v>
      </c>
      <c r="I1051" s="344">
        <f>SUMIF('5. Lön'!$B$25:$B$151,$C1026,'5. Lön'!BW$25:BW$151)+SUMIF('5. Lön'!$B$25:$B$151,$C1026,'5. Lön'!CI$25:CI$151)+SUMIF('6. Drift'!$B$18:$B$101,$C1026,'6. Drift'!AZ$18:AZ$101)+SUMIF('6. Drift'!$B$18:$B$101,$C1026,'6. Drift'!BL$18:BL$101)</f>
        <v>0</v>
      </c>
      <c r="J1051" s="344">
        <f>SUMIF('5. Lön'!$B$25:$B$151,$C1026,'5. Lön'!BX$25:BX$151)+SUMIF('5. Lön'!$B$25:$B$151,$C1026,'5. Lön'!CJ$25:CJ$151)+SUMIF('6. Drift'!$B$18:$B$101,$C1026,'6. Drift'!BA$18:BA$101)+SUMIF('6. Drift'!$B$18:$B$101,$C1026,'6. Drift'!BM$18:BM$101)</f>
        <v>0</v>
      </c>
      <c r="K1051" s="344">
        <f>SUMIF('5. Lön'!$B$25:$B$151,$C1026,'5. Lön'!BY$25:BY$151)+SUMIF('5. Lön'!$B$25:$B$151,$C1026,'5. Lön'!CK$25:CK$151)+SUMIF('6. Drift'!$B$18:$B$101,$C1026,'6. Drift'!BB$18:BB$101)+SUMIF('6. Drift'!$B$18:$B$101,$C1026,'6. Drift'!BN$18:BN$101)</f>
        <v>0</v>
      </c>
      <c r="L1051" s="344">
        <f>SUMIF('5. Lön'!$B$25:$B$151,$C1026,'5. Lön'!BZ$25:BZ$151)+SUMIF('5. Lön'!$B$25:$B$151,$C1026,'5. Lön'!CL$25:CL$151)+SUMIF('6. Drift'!$B$18:$B$101,$C1026,'6. Drift'!BC$18:BC$101)+SUMIF('6. Drift'!$B$18:$B$101,$C1026,'6. Drift'!BO$18:BO$101)</f>
        <v>0</v>
      </c>
      <c r="M1051" s="322">
        <f>SUM(C1051:L1051)</f>
        <v>0</v>
      </c>
    </row>
    <row r="1052" spans="2:15" s="3" customFormat="1" ht="12.75" x14ac:dyDescent="0.2">
      <c r="B1052" s="323" t="str">
        <f>IF('2. Grunddata'!C$6="KONTRAKT","Total full kostnad","Total förväntad full kostnad")</f>
        <v>Total förväntad full kostnad</v>
      </c>
      <c r="C1052" s="171">
        <f>SUM(C1047:C1051)</f>
        <v>0</v>
      </c>
      <c r="D1052" s="171">
        <f t="shared" ref="D1052:M1052" si="216">SUM(D1047:D1051)</f>
        <v>0</v>
      </c>
      <c r="E1052" s="171">
        <f t="shared" si="216"/>
        <v>0</v>
      </c>
      <c r="F1052" s="171">
        <f t="shared" si="216"/>
        <v>0</v>
      </c>
      <c r="G1052" s="171">
        <f t="shared" si="216"/>
        <v>0</v>
      </c>
      <c r="H1052" s="171">
        <f t="shared" si="216"/>
        <v>0</v>
      </c>
      <c r="I1052" s="171">
        <f t="shared" si="216"/>
        <v>0</v>
      </c>
      <c r="J1052" s="171">
        <f t="shared" si="216"/>
        <v>0</v>
      </c>
      <c r="K1052" s="171">
        <f t="shared" si="216"/>
        <v>0</v>
      </c>
      <c r="L1052" s="171">
        <f t="shared" si="216"/>
        <v>0</v>
      </c>
      <c r="M1052" s="345">
        <f t="shared" si="216"/>
        <v>0</v>
      </c>
    </row>
    <row r="1053" spans="2:15" s="3" customFormat="1" ht="12.75" x14ac:dyDescent="0.2">
      <c r="B1053" s="119"/>
      <c r="C1053" s="64"/>
      <c r="D1053" s="64"/>
      <c r="E1053" s="64"/>
      <c r="F1053" s="64"/>
      <c r="G1053" s="64"/>
      <c r="H1053" s="64"/>
      <c r="I1053" s="64"/>
      <c r="J1053" s="64"/>
      <c r="K1053" s="64"/>
      <c r="L1053" s="64"/>
      <c r="M1053" s="64"/>
    </row>
    <row r="1054" spans="2:15" s="3" customFormat="1" ht="12.75" customHeight="1" x14ac:dyDescent="0.2">
      <c r="B1054" s="119" t="s">
        <v>42</v>
      </c>
      <c r="C1054" s="346" t="str">
        <f t="shared" ref="C1054:M1054" si="217">IF(C1052&gt;0,C1044/C1052,"")</f>
        <v/>
      </c>
      <c r="D1054" s="346" t="str">
        <f t="shared" si="217"/>
        <v/>
      </c>
      <c r="E1054" s="346" t="str">
        <f t="shared" si="217"/>
        <v/>
      </c>
      <c r="F1054" s="346" t="str">
        <f t="shared" si="217"/>
        <v/>
      </c>
      <c r="G1054" s="346" t="str">
        <f t="shared" si="217"/>
        <v/>
      </c>
      <c r="H1054" s="346" t="str">
        <f t="shared" si="217"/>
        <v/>
      </c>
      <c r="I1054" s="346" t="str">
        <f t="shared" si="217"/>
        <v/>
      </c>
      <c r="J1054" s="346" t="str">
        <f t="shared" si="217"/>
        <v/>
      </c>
      <c r="K1054" s="346" t="str">
        <f t="shared" si="217"/>
        <v/>
      </c>
      <c r="L1054" s="346" t="str">
        <f t="shared" si="217"/>
        <v/>
      </c>
      <c r="M1054" s="346" t="str">
        <f t="shared" si="217"/>
        <v/>
      </c>
    </row>
    <row r="1055" spans="2:15" ht="12.75" customHeight="1" x14ac:dyDescent="0.2"/>
    <row r="1056" spans="2:15" ht="12.75" customHeight="1" x14ac:dyDescent="0.2">
      <c r="D1056" s="119" t="s">
        <v>249</v>
      </c>
      <c r="E1056" s="187" t="str">
        <f>IF(M1044=0,"",M1044/(DATEDIF('2. Grunddata'!C$20,'2. Grunddata'!C$21,"d")/365))</f>
        <v/>
      </c>
      <c r="H1056" s="119" t="s">
        <v>250</v>
      </c>
      <c r="I1056" s="187">
        <f>M1044/3</f>
        <v>0</v>
      </c>
      <c r="L1056" s="119" t="s">
        <v>248</v>
      </c>
      <c r="M1056" s="187">
        <f>M1044</f>
        <v>0</v>
      </c>
    </row>
    <row r="1057" spans="2:13" ht="12.75" customHeight="1" x14ac:dyDescent="0.2">
      <c r="B1057" s="80" t="s">
        <v>209</v>
      </c>
    </row>
    <row r="1058" spans="2:13" ht="12.75" customHeight="1" x14ac:dyDescent="0.2">
      <c r="B1058" s="551"/>
      <c r="C1058" s="552"/>
      <c r="D1058" s="552"/>
      <c r="E1058" s="552"/>
      <c r="F1058" s="552"/>
      <c r="G1058" s="552"/>
      <c r="H1058" s="552"/>
      <c r="I1058" s="552"/>
      <c r="J1058" s="552"/>
      <c r="K1058" s="552"/>
      <c r="L1058" s="553"/>
      <c r="M1058" s="387">
        <f>SUM(C1058:L1058)</f>
        <v>0</v>
      </c>
    </row>
    <row r="1059" spans="2:13" ht="12.75" customHeight="1" x14ac:dyDescent="0.2">
      <c r="B1059" s="554"/>
      <c r="C1059" s="555"/>
      <c r="D1059" s="555"/>
      <c r="E1059" s="555"/>
      <c r="F1059" s="555"/>
      <c r="G1059" s="555"/>
      <c r="H1059" s="555"/>
      <c r="I1059" s="555"/>
      <c r="J1059" s="555"/>
      <c r="K1059" s="555"/>
      <c r="L1059" s="556"/>
      <c r="M1059" s="319">
        <f t="shared" ref="M1059:M1062" si="218">SUM(C1059:L1059)</f>
        <v>0</v>
      </c>
    </row>
    <row r="1060" spans="2:13" ht="12.75" customHeight="1" x14ac:dyDescent="0.2">
      <c r="B1060" s="557"/>
      <c r="C1060" s="558"/>
      <c r="D1060" s="558"/>
      <c r="E1060" s="558"/>
      <c r="F1060" s="558"/>
      <c r="G1060" s="558"/>
      <c r="H1060" s="558"/>
      <c r="I1060" s="558"/>
      <c r="J1060" s="558"/>
      <c r="K1060" s="558"/>
      <c r="L1060" s="559"/>
      <c r="M1060" s="316">
        <f t="shared" si="218"/>
        <v>0</v>
      </c>
    </row>
    <row r="1061" spans="2:13" ht="12.75" customHeight="1" x14ac:dyDescent="0.2">
      <c r="B1061" s="554"/>
      <c r="C1061" s="555"/>
      <c r="D1061" s="555"/>
      <c r="E1061" s="555"/>
      <c r="F1061" s="555"/>
      <c r="G1061" s="555"/>
      <c r="H1061" s="555"/>
      <c r="I1061" s="555"/>
      <c r="J1061" s="555"/>
      <c r="K1061" s="555"/>
      <c r="L1061" s="556"/>
      <c r="M1061" s="319">
        <f t="shared" si="218"/>
        <v>0</v>
      </c>
    </row>
    <row r="1062" spans="2:13" ht="12.75" customHeight="1" x14ac:dyDescent="0.2">
      <c r="B1062" s="197"/>
      <c r="C1062" s="558"/>
      <c r="D1062" s="558"/>
      <c r="E1062" s="558"/>
      <c r="F1062" s="558"/>
      <c r="G1062" s="558"/>
      <c r="H1062" s="558"/>
      <c r="I1062" s="558"/>
      <c r="J1062" s="558"/>
      <c r="K1062" s="558"/>
      <c r="L1062" s="559"/>
      <c r="M1062" s="316">
        <f t="shared" si="218"/>
        <v>0</v>
      </c>
    </row>
    <row r="1063" spans="2:13" ht="12.75" customHeight="1" x14ac:dyDescent="0.2">
      <c r="B1063" s="165" t="str">
        <f>IF('2. Grunddata'!C$6="KONTRAKT","Total medfinansiering","Total förväntad medfinansiering")</f>
        <v>Total förväntad medfinansiering</v>
      </c>
      <c r="C1063" s="170">
        <f t="shared" ref="C1063:M1063" si="219">SUM(C1058:C1062)</f>
        <v>0</v>
      </c>
      <c r="D1063" s="170">
        <f t="shared" si="219"/>
        <v>0</v>
      </c>
      <c r="E1063" s="170">
        <f t="shared" si="219"/>
        <v>0</v>
      </c>
      <c r="F1063" s="170">
        <f t="shared" si="219"/>
        <v>0</v>
      </c>
      <c r="G1063" s="170">
        <f t="shared" si="219"/>
        <v>0</v>
      </c>
      <c r="H1063" s="170">
        <f t="shared" si="219"/>
        <v>0</v>
      </c>
      <c r="I1063" s="170">
        <f t="shared" si="219"/>
        <v>0</v>
      </c>
      <c r="J1063" s="170">
        <f t="shared" si="219"/>
        <v>0</v>
      </c>
      <c r="K1063" s="170">
        <f t="shared" si="219"/>
        <v>0</v>
      </c>
      <c r="L1063" s="170">
        <f t="shared" si="219"/>
        <v>0</v>
      </c>
      <c r="M1063" s="345">
        <f t="shared" si="219"/>
        <v>0</v>
      </c>
    </row>
    <row r="1064" spans="2:13" ht="12.75" customHeight="1" x14ac:dyDescent="0.2"/>
    <row r="1065" spans="2:13" ht="12.75" customHeight="1" x14ac:dyDescent="0.2">
      <c r="B1065" s="386" t="s">
        <v>210</v>
      </c>
      <c r="C1065" s="64" t="str">
        <f>B34</f>
        <v>Stad och land NJ</v>
      </c>
    </row>
    <row r="1066" spans="2:13" ht="12.75" customHeight="1" x14ac:dyDescent="0.2">
      <c r="B1066" s="719"/>
      <c r="C1066" s="720"/>
      <c r="D1066" s="720"/>
      <c r="E1066" s="720"/>
      <c r="F1066" s="720"/>
      <c r="G1066" s="720"/>
      <c r="H1066" s="720"/>
      <c r="I1066" s="720"/>
      <c r="J1066" s="720"/>
      <c r="K1066" s="720"/>
      <c r="L1066" s="720"/>
      <c r="M1066" s="721"/>
    </row>
    <row r="1067" spans="2:13" ht="12.75" customHeight="1" x14ac:dyDescent="0.2">
      <c r="B1067" s="722"/>
      <c r="C1067" s="735"/>
      <c r="D1067" s="735"/>
      <c r="E1067" s="735"/>
      <c r="F1067" s="735"/>
      <c r="G1067" s="735"/>
      <c r="H1067" s="735"/>
      <c r="I1067" s="735"/>
      <c r="J1067" s="735"/>
      <c r="K1067" s="735"/>
      <c r="L1067" s="735"/>
      <c r="M1067" s="724"/>
    </row>
    <row r="1068" spans="2:13" ht="12.75" customHeight="1" x14ac:dyDescent="0.2">
      <c r="B1068" s="722"/>
      <c r="C1068" s="735"/>
      <c r="D1068" s="735"/>
      <c r="E1068" s="735"/>
      <c r="F1068" s="735"/>
      <c r="G1068" s="735"/>
      <c r="H1068" s="735"/>
      <c r="I1068" s="735"/>
      <c r="J1068" s="735"/>
      <c r="K1068" s="735"/>
      <c r="L1068" s="735"/>
      <c r="M1068" s="724"/>
    </row>
    <row r="1069" spans="2:13" ht="12.75" customHeight="1" x14ac:dyDescent="0.2">
      <c r="B1069" s="722"/>
      <c r="C1069" s="735"/>
      <c r="D1069" s="735"/>
      <c r="E1069" s="735"/>
      <c r="F1069" s="735"/>
      <c r="G1069" s="735"/>
      <c r="H1069" s="735"/>
      <c r="I1069" s="735"/>
      <c r="J1069" s="735"/>
      <c r="K1069" s="735"/>
      <c r="L1069" s="735"/>
      <c r="M1069" s="724"/>
    </row>
    <row r="1070" spans="2:13" ht="12.75" customHeight="1" x14ac:dyDescent="0.2">
      <c r="B1070" s="725"/>
      <c r="C1070" s="726"/>
      <c r="D1070" s="726"/>
      <c r="E1070" s="726"/>
      <c r="F1070" s="726"/>
      <c r="G1070" s="726"/>
      <c r="H1070" s="726"/>
      <c r="I1070" s="726"/>
      <c r="J1070" s="726"/>
      <c r="K1070" s="726"/>
      <c r="L1070" s="726"/>
      <c r="M1070" s="727"/>
    </row>
    <row r="1072" spans="2:13" s="3" customFormat="1" ht="12.75" customHeight="1" x14ac:dyDescent="0.2">
      <c r="B1072" s="140" t="s">
        <v>165</v>
      </c>
      <c r="C1072" s="141" t="str">
        <f>'2. Grunddata'!C$7</f>
        <v>Hitta den oförklariga faktorn i matrix</v>
      </c>
      <c r="D1072" s="64"/>
      <c r="E1072" s="64"/>
      <c r="F1072" s="64"/>
      <c r="G1072" s="64"/>
      <c r="H1072" s="64"/>
      <c r="I1072" s="64"/>
      <c r="J1072" s="64"/>
      <c r="K1072" s="64"/>
      <c r="L1072" s="64"/>
      <c r="M1072" s="64"/>
    </row>
    <row r="1073" spans="2:15" s="3" customFormat="1" ht="12.75" x14ac:dyDescent="0.2">
      <c r="B1073" s="140" t="s">
        <v>122</v>
      </c>
      <c r="C1073" s="141" t="str">
        <f>IF('2. Grunddata'!$C$6="ANSÖKAN","ANSÖKAN",(IF('2. Grunddata'!$C$6="KONTRAKT","KONTRAKT","")))</f>
        <v>ANSÖKAN</v>
      </c>
      <c r="D1073" s="64"/>
      <c r="E1073" s="64"/>
      <c r="F1073" s="64"/>
      <c r="G1073" s="64"/>
      <c r="H1073" s="64"/>
      <c r="I1073" s="64"/>
      <c r="J1073" s="64"/>
      <c r="K1073" s="64"/>
      <c r="L1073" s="64"/>
      <c r="M1073" s="64"/>
    </row>
    <row r="1074" spans="2:15" s="3" customFormat="1" ht="12.75" x14ac:dyDescent="0.2">
      <c r="B1074" s="62" t="s">
        <v>254</v>
      </c>
      <c r="C1074" s="141" t="str">
        <f>'2. Grunddata'!C$8</f>
        <v>Stina</v>
      </c>
      <c r="D1074" s="64"/>
      <c r="E1074" s="64"/>
      <c r="F1074" s="64"/>
      <c r="I1074" s="120"/>
      <c r="J1074" s="120"/>
      <c r="K1074" s="120"/>
      <c r="L1074" s="120"/>
      <c r="M1074" s="120"/>
    </row>
    <row r="1075" spans="2:15" s="3" customFormat="1" ht="12.75" x14ac:dyDescent="0.2">
      <c r="B1075" s="140" t="s">
        <v>156</v>
      </c>
      <c r="C1075" s="64" t="str">
        <f>'2. Grunddata'!C$17</f>
        <v>SEK</v>
      </c>
      <c r="D1075" s="64"/>
      <c r="E1075" s="64"/>
      <c r="F1075" s="64"/>
      <c r="I1075" s="120"/>
      <c r="J1075" s="120"/>
      <c r="K1075" s="120"/>
      <c r="L1075" s="120"/>
      <c r="M1075" s="120"/>
    </row>
    <row r="1076" spans="2:15" s="3" customFormat="1" ht="12.75" x14ac:dyDescent="0.2">
      <c r="B1076" s="140"/>
      <c r="C1076" s="143" t="s">
        <v>137</v>
      </c>
      <c r="D1076" s="64"/>
      <c r="E1076" s="64"/>
      <c r="F1076" s="64"/>
      <c r="I1076" s="120"/>
      <c r="J1076" s="120"/>
      <c r="K1076" s="120"/>
      <c r="L1076" s="499" t="s">
        <v>315</v>
      </c>
      <c r="M1076" s="120"/>
    </row>
    <row r="1077" spans="2:15" ht="12.75" customHeight="1" x14ac:dyDescent="0.2">
      <c r="L1077" s="349" t="s">
        <v>316</v>
      </c>
    </row>
    <row r="1078" spans="2:15" s="3" customFormat="1" ht="15" x14ac:dyDescent="0.25">
      <c r="B1078" s="369" t="s">
        <v>38</v>
      </c>
      <c r="C1078" s="369" t="str">
        <f>B35</f>
        <v>Vatten och miljö</v>
      </c>
      <c r="E1078" s="64"/>
      <c r="G1078" s="64"/>
      <c r="H1078" s="64"/>
      <c r="I1078" s="64"/>
      <c r="J1078" s="64"/>
      <c r="K1078" s="64"/>
      <c r="L1078" s="625">
        <f>SUMIF('5. Lön'!$B$25:$B$151,$C1078,'5. Lön'!AE$25:AE$151)</f>
        <v>0</v>
      </c>
      <c r="M1078" s="383" t="s">
        <v>208</v>
      </c>
    </row>
    <row r="1079" spans="2:15" s="3" customFormat="1" ht="6" customHeight="1" x14ac:dyDescent="0.2">
      <c r="B1079" s="85"/>
      <c r="C1079" s="64"/>
      <c r="D1079" s="64"/>
      <c r="E1079" s="64"/>
      <c r="F1079" s="64"/>
      <c r="G1079" s="64"/>
      <c r="H1079" s="64"/>
      <c r="I1079" s="64"/>
      <c r="J1079" s="64"/>
      <c r="K1079" s="64"/>
      <c r="L1079" s="64"/>
      <c r="M1079" s="64"/>
    </row>
    <row r="1080" spans="2:15" s="3" customFormat="1" ht="12.75" x14ac:dyDescent="0.2">
      <c r="B1080" s="309" t="str">
        <f>IF('2. Grunddata'!C$6="KONTRAKT","Kostnader täckta av finansiär","Kostnader förväntade att täckas av finansiär")</f>
        <v>Kostnader förväntade att täckas av finansiär</v>
      </c>
      <c r="C1080" s="310">
        <f>'5. Lön'!G$23</f>
        <v>2022</v>
      </c>
      <c r="D1080" s="310">
        <f>'5. Lön'!H$23</f>
        <v>2023</v>
      </c>
      <c r="E1080" s="310">
        <f>'5. Lön'!I$23</f>
        <v>2024</v>
      </c>
      <c r="F1080" s="310" t="str">
        <f>'5. Lön'!J$23</f>
        <v/>
      </c>
      <c r="G1080" s="310" t="str">
        <f>'5. Lön'!K$23</f>
        <v/>
      </c>
      <c r="H1080" s="310" t="str">
        <f>'5. Lön'!L$23</f>
        <v/>
      </c>
      <c r="I1080" s="310" t="str">
        <f>'5. Lön'!M$23</f>
        <v/>
      </c>
      <c r="J1080" s="310" t="str">
        <f>'5. Lön'!N$23</f>
        <v/>
      </c>
      <c r="K1080" s="310" t="str">
        <f>'5. Lön'!O$23</f>
        <v/>
      </c>
      <c r="L1080" s="310" t="str">
        <f>'5. Lön'!P$23</f>
        <v/>
      </c>
      <c r="M1080" s="311" t="s">
        <v>2</v>
      </c>
    </row>
    <row r="1081" spans="2:15" s="3" customFormat="1" ht="12.75" customHeight="1" x14ac:dyDescent="0.2">
      <c r="B1081" s="312" t="s">
        <v>203</v>
      </c>
      <c r="C1081" s="313">
        <f>IF('2. Grunddata'!$C$16&gt;0,SUMIF('5. Lön'!$B$25:$B$151,$C1078,'5. Lön'!DM$25:DM$151),SUMIF('5. Lön'!$B$25:$B$151,$C1078,'5. Lön'!AS$25:AS$151))</f>
        <v>0</v>
      </c>
      <c r="D1081" s="313">
        <f>IF('2. Grunddata'!$C$16&gt;0,SUMIF('5. Lön'!$B$25:$B$151,$C1078,'5. Lön'!DN$25:DN$151),SUMIF('5. Lön'!$B$25:$B$151,$C1078,'5. Lön'!AT$25:AT$151))</f>
        <v>0</v>
      </c>
      <c r="E1081" s="313">
        <f>IF('2. Grunddata'!$C$16&gt;0,SUMIF('5. Lön'!$B$25:$B$151,$C1078,'5. Lön'!DO$25:DO$151),SUMIF('5. Lön'!$B$25:$B$151,$C1078,'5. Lön'!AU$25:AU$151))</f>
        <v>0</v>
      </c>
      <c r="F1081" s="313">
        <f>IF('2. Grunddata'!$C$16&gt;0,SUMIF('5. Lön'!$B$25:$B$151,$C1078,'5. Lön'!DP$25:DP$151),SUMIF('5. Lön'!$B$25:$B$151,$C1078,'5. Lön'!AV$25:AV$151))</f>
        <v>0</v>
      </c>
      <c r="G1081" s="313">
        <f>IF('2. Grunddata'!$C$16&gt;0,SUMIF('5. Lön'!$B$25:$B$151,$C1078,'5. Lön'!DQ$25:DQ$151),SUMIF('5. Lön'!$B$25:$B$151,$C1078,'5. Lön'!AW$25:AW$151))</f>
        <v>0</v>
      </c>
      <c r="H1081" s="313">
        <f>IF('2. Grunddata'!$C$16&gt;0,SUMIF('5. Lön'!$B$25:$B$151,$C1078,'5. Lön'!DR$25:DR$151),SUMIF('5. Lön'!$B$25:$B$151,$C1078,'5. Lön'!AX$25:AX$151))</f>
        <v>0</v>
      </c>
      <c r="I1081" s="313">
        <f>IF('2. Grunddata'!$C$16&gt;0,SUMIF('5. Lön'!$B$25:$B$151,$C1078,'5. Lön'!DS$25:DS$151),SUMIF('5. Lön'!$B$25:$B$151,$C1078,'5. Lön'!AY$25:AY$151))</f>
        <v>0</v>
      </c>
      <c r="J1081" s="313">
        <f>IF('2. Grunddata'!$C$16&gt;0,SUMIF('5. Lön'!$B$25:$B$151,$C1078,'5. Lön'!DT$25:DT$151),SUMIF('5. Lön'!$B$25:$B$151,$C1078,'5. Lön'!AZ$25:AZ$151))</f>
        <v>0</v>
      </c>
      <c r="K1081" s="313">
        <f>IF('2. Grunddata'!$C$16&gt;0,SUMIF('5. Lön'!$B$25:$B$151,$C1078,'5. Lön'!DU$25:DU$151),SUMIF('5. Lön'!$B$25:$B$151,$C1078,'5. Lön'!BA$25:BA$151))</f>
        <v>0</v>
      </c>
      <c r="L1081" s="313">
        <f>IF('2. Grunddata'!$C$16&gt;0,SUMIF('5. Lön'!$B$25:$B$151,$C1078,'5. Lön'!DV$25:DV$151),SUMIF('5. Lön'!$B$25:$B$151,$C1078,'5. Lön'!BB$25:BB$151))</f>
        <v>0</v>
      </c>
      <c r="M1081" s="314">
        <f t="shared" ref="M1081:M1086" si="220">SUM(C1081:L1081)</f>
        <v>0</v>
      </c>
      <c r="O1081" s="4"/>
    </row>
    <row r="1082" spans="2:15" s="3" customFormat="1" ht="12.75" customHeight="1" x14ac:dyDescent="0.2">
      <c r="B1082" s="158" t="s">
        <v>202</v>
      </c>
      <c r="C1082" s="315">
        <f>SUMIF('6. Drift'!$B$18:$B$101,$C1078,'6. Drift'!V$18:V$101)</f>
        <v>0</v>
      </c>
      <c r="D1082" s="315">
        <f>SUMIF('6. Drift'!$B$18:$B$101,$C1078,'6. Drift'!W$18:W$101)</f>
        <v>0</v>
      </c>
      <c r="E1082" s="315">
        <f>SUMIF('6. Drift'!$B$18:$B$101,$C1078,'6. Drift'!X$18:X$101)</f>
        <v>0</v>
      </c>
      <c r="F1082" s="315">
        <f>SUMIF('6. Drift'!$B$18:$B$101,$C1078,'6. Drift'!Y$18:Y$101)</f>
        <v>0</v>
      </c>
      <c r="G1082" s="315">
        <f>SUMIF('6. Drift'!$B$18:$B$101,$C1078,'6. Drift'!Z$18:Z$101)</f>
        <v>0</v>
      </c>
      <c r="H1082" s="315">
        <f>SUMIF('6. Drift'!$B$18:$B$101,$C1078,'6. Drift'!AA$18:AA$101)</f>
        <v>0</v>
      </c>
      <c r="I1082" s="315">
        <f>SUMIF('6. Drift'!$B$18:$B$101,$C1078,'6. Drift'!AB$18:AB$101)</f>
        <v>0</v>
      </c>
      <c r="J1082" s="315">
        <f>SUMIF('6. Drift'!$B$18:$B$101,$C1078,'6. Drift'!AC$18:AC$101)</f>
        <v>0</v>
      </c>
      <c r="K1082" s="315">
        <f>SUMIF('6. Drift'!$B$18:$B$101,$C1078,'6. Drift'!AD$18:AD$101)</f>
        <v>0</v>
      </c>
      <c r="L1082" s="315">
        <f>SUMIF('6. Drift'!$B$18:$B$101,$C1078,'6. Drift'!AE$18:AE$101)</f>
        <v>0</v>
      </c>
      <c r="M1082" s="316">
        <f t="shared" si="220"/>
        <v>0</v>
      </c>
    </row>
    <row r="1083" spans="2:15" s="3" customFormat="1" ht="12.75" x14ac:dyDescent="0.2">
      <c r="B1083" s="317" t="s">
        <v>30</v>
      </c>
      <c r="C1083" s="318">
        <f>SUMIF('7. Utrustning'!$B$17:$B$49,$C1078,'7. Utrustning'!W$17:W$49)</f>
        <v>0</v>
      </c>
      <c r="D1083" s="318">
        <f>SUMIF('7. Utrustning'!$B$17:$B$49,$C1078,'7. Utrustning'!X$17:X$49)</f>
        <v>0</v>
      </c>
      <c r="E1083" s="318">
        <f>SUMIF('7. Utrustning'!$B$17:$B$49,$C1078,'7. Utrustning'!Y$17:Y$49)</f>
        <v>0</v>
      </c>
      <c r="F1083" s="318">
        <f>SUMIF('7. Utrustning'!$B$17:$B$49,$C1078,'7. Utrustning'!Z$17:Z$49)</f>
        <v>0</v>
      </c>
      <c r="G1083" s="318">
        <f>SUMIF('7. Utrustning'!$B$17:$B$49,$C1078,'7. Utrustning'!AA$17:AA$49)</f>
        <v>0</v>
      </c>
      <c r="H1083" s="318">
        <f>SUMIF('7. Utrustning'!$B$17:$B$49,$C1078,'7. Utrustning'!AB$17:AB$49)</f>
        <v>0</v>
      </c>
      <c r="I1083" s="318">
        <f>SUMIF('7. Utrustning'!$B$17:$B$49,$C1078,'7. Utrustning'!AC$17:AC$49)</f>
        <v>0</v>
      </c>
      <c r="J1083" s="318">
        <f>SUMIF('7. Utrustning'!$B$17:$B$49,$C1078,'7. Utrustning'!AD$17:AD$49)</f>
        <v>0</v>
      </c>
      <c r="K1083" s="318">
        <f>SUMIF('7. Utrustning'!$B$17:$B$49,$C1078,'7. Utrustning'!AE$17:AE$49)</f>
        <v>0</v>
      </c>
      <c r="L1083" s="318">
        <f>SUMIF('7. Utrustning'!$B$17:$B$49,$C1078,'7. Utrustning'!AF$17:AF$49)</f>
        <v>0</v>
      </c>
      <c r="M1083" s="319">
        <f t="shared" si="220"/>
        <v>0</v>
      </c>
    </row>
    <row r="1084" spans="2:15" s="3" customFormat="1" ht="12.75" x14ac:dyDescent="0.2">
      <c r="B1084" s="320" t="str">
        <f>IF('2. Grunddata'!C$13="NEJ","Lokal accepterad som direkt kostnad av finansiär","Lokal")</f>
        <v>Lokal accepterad som direkt kostnad av finansiär</v>
      </c>
      <c r="C1084" s="315">
        <f>IF('2. Grunddata'!$C$13="NEJ",SUMIF('8. Lokal'!$B$18:$B$50,$C1078,'8. Lokal'!T$18:T$50),SUMIF('5. Lön'!$B$25:$B$151,$C1078,'5. Lön'!CO$25:CO$151)+SUMIF('6. Drift'!$B$18:$B$101,$C1078,'6. Drift'!BR$18:BR$101)+SUMIF('8. Lokal'!$B$18:$B$50,$C1078,'8. Lokal'!T$18:T$50))</f>
        <v>0</v>
      </c>
      <c r="D1084" s="315">
        <f>IF('2. Grunddata'!$C$13="NEJ",SUMIF('8. Lokal'!$B$18:$B$50,$C1078,'8. Lokal'!U$18:U$50),SUMIF('5. Lön'!$B$25:$B$151,$C1078,'5. Lön'!CP$25:CP$151)+SUMIF('6. Drift'!$B$18:$B$101,$C1078,'6. Drift'!BS$18:BS$101)+SUMIF('8. Lokal'!$B$18:$B$50,$C1078,'8. Lokal'!U$18:U$50))</f>
        <v>0</v>
      </c>
      <c r="E1084" s="315">
        <f>IF('2. Grunddata'!$C$13="NEJ",SUMIF('8. Lokal'!$B$18:$B$50,$C1078,'8. Lokal'!V$18:V$50),SUMIF('5. Lön'!$B$25:$B$151,$C1078,'5. Lön'!CQ$25:CQ$151)+SUMIF('6. Drift'!$B$18:$B$101,$C1078,'6. Drift'!BT$18:BT$101)+SUMIF('8. Lokal'!$B$18:$B$50,$C1078,'8. Lokal'!V$18:V$50))</f>
        <v>0</v>
      </c>
      <c r="F1084" s="315">
        <f>IF('2. Grunddata'!$C$13="NEJ",SUMIF('8. Lokal'!$B$18:$B$50,$C1078,'8. Lokal'!W$18:W$50),SUMIF('5. Lön'!$B$25:$B$151,$C1078,'5. Lön'!CR$25:CR$151)+SUMIF('6. Drift'!$B$18:$B$101,$C1078,'6. Drift'!BU$18:BU$101)+SUMIF('8. Lokal'!$B$18:$B$50,$C1078,'8. Lokal'!W$18:W$50))</f>
        <v>0</v>
      </c>
      <c r="G1084" s="315">
        <f>IF('2. Grunddata'!$C$13="NEJ",SUMIF('8. Lokal'!$B$18:$B$50,$C1078,'8. Lokal'!X$18:X$50),SUMIF('5. Lön'!$B$25:$B$151,$C1078,'5. Lön'!CS$25:CS$151)+SUMIF('6. Drift'!$B$18:$B$101,$C1078,'6. Drift'!BV$18:BV$101)+SUMIF('8. Lokal'!$B$18:$B$50,$C1078,'8. Lokal'!X$18:X$50))</f>
        <v>0</v>
      </c>
      <c r="H1084" s="315">
        <f>IF('2. Grunddata'!$C$13="NEJ",SUMIF('8. Lokal'!$B$18:$B$50,$C1078,'8. Lokal'!Y$18:Y$50),SUMIF('5. Lön'!$B$25:$B$151,$C1078,'5. Lön'!CT$25:CT$151)+SUMIF('6. Drift'!$B$18:$B$101,$C1078,'6. Drift'!BW$18:BW$101)+SUMIF('8. Lokal'!$B$18:$B$50,$C1078,'8. Lokal'!Y$18:Y$50))</f>
        <v>0</v>
      </c>
      <c r="I1084" s="315">
        <f>IF('2. Grunddata'!$C$13="NEJ",SUMIF('8. Lokal'!$B$18:$B$50,$C1078,'8. Lokal'!Z$18:Z$50),SUMIF('5. Lön'!$B$25:$B$151,$C1078,'5. Lön'!CU$25:CU$151)+SUMIF('6. Drift'!$B$18:$B$101,$C1078,'6. Drift'!BX$18:BX$101)+SUMIF('8. Lokal'!$B$18:$B$50,$C1078,'8. Lokal'!Z$18:Z$50))</f>
        <v>0</v>
      </c>
      <c r="J1084" s="315">
        <f>IF('2. Grunddata'!$C$13="NEJ",SUMIF('8. Lokal'!$B$18:$B$50,$C1078,'8. Lokal'!AA$18:AA$50),SUMIF('5. Lön'!$B$25:$B$151,$C1078,'5. Lön'!CV$25:CV$151)+SUMIF('6. Drift'!$B$18:$B$101,$C1078,'6. Drift'!BY$18:BY$101)+SUMIF('8. Lokal'!$B$18:$B$50,$C1078,'8. Lokal'!AA$18:AA$50))</f>
        <v>0</v>
      </c>
      <c r="K1084" s="315">
        <f>IF('2. Grunddata'!$C$13="NEJ",SUMIF('8. Lokal'!$B$18:$B$50,$C1078,'8. Lokal'!AB$18:AB$50),SUMIF('5. Lön'!$B$25:$B$151,$C1078,'5. Lön'!CW$25:CW$151)+SUMIF('6. Drift'!$B$18:$B$101,$C1078,'6. Drift'!BZ$18:BZ$101)+SUMIF('8. Lokal'!$B$18:$B$50,$C1078,'8. Lokal'!AB$18:AB$50))</f>
        <v>0</v>
      </c>
      <c r="L1084" s="315">
        <f>IF('2. Grunddata'!$C$13="NEJ",SUMIF('8. Lokal'!$B$18:$B$50,$C1078,'8. Lokal'!AC$18:AC$50),SUMIF('5. Lön'!$B$25:$B$151,$C1078,'5. Lön'!CX$25:CX$151)+SUMIF('6. Drift'!$B$18:$B$101,$C1078,'6. Drift'!CA$18:CA$101)+SUMIF('8. Lokal'!$B$18:$B$50,$C1078,'8. Lokal'!AC$18:AC$50))</f>
        <v>0</v>
      </c>
      <c r="M1084" s="316">
        <f t="shared" si="220"/>
        <v>0</v>
      </c>
    </row>
    <row r="1085" spans="2:15" s="3" customFormat="1" ht="12.75" x14ac:dyDescent="0.2">
      <c r="B1085" s="321" t="str">
        <f>IF('2. Grunddata'!C$13="NEJ","Indirekt och lokalpåslag accepterade som OH av finansiär","Indirekta")</f>
        <v>Indirekt och lokalpåslag accepterade som OH av finansiär</v>
      </c>
      <c r="C1085" s="293">
        <f>IF('2. Grunddata'!$C$13="NEJ",SUMIF('5. Lön'!$B$25:$B$151,$C1078,'5. Lön'!DY$25:DY$151)+SUMIF('6. Drift'!$B$18:$B$101,$C1078,'6. Drift'!CP$18:CP$101)+SUMIF('7. Utrustning'!$B$17:$B$49,$C1078,'7. Utrustning'!AU$17:AU$49)+SUMIF('8. Lokal'!$B$18:$B$50,$C1078,'8. Lokal'!AR$18:AR$50),SUMIF('5. Lön'!$B$25:$B$151,$C1078,'5. Lön'!BQ$25:BQ$151)+SUMIF('6. Drift'!$B$18:$B$101,$C1078,'6. Drift'!AT$18:AT$101))</f>
        <v>0</v>
      </c>
      <c r="D1085" s="293">
        <f>IF('2. Grunddata'!$C$13="NEJ",SUMIF('5. Lön'!$B$25:$B$151,$C1078,'5. Lön'!DZ$25:DZ$151)+SUMIF('6. Drift'!$B$18:$B$101,$C1078,'6. Drift'!CQ$18:CQ$101)+SUMIF('7. Utrustning'!$B$17:$B$49,$C1078,'7. Utrustning'!AV$17:AV$49)+SUMIF('8. Lokal'!$B$18:$B$50,$C1078,'8. Lokal'!AS$18:AS$50),SUMIF('5. Lön'!$B$25:$B$151,$C1078,'5. Lön'!BR$25:BR$151)+SUMIF('6. Drift'!$B$18:$B$101,$C1078,'6. Drift'!AU$18:AU$101))</f>
        <v>0</v>
      </c>
      <c r="E1085" s="293">
        <f>IF('2. Grunddata'!$C$13="NEJ",SUMIF('5. Lön'!$B$25:$B$151,$C1078,'5. Lön'!EA$25:EA$151)+SUMIF('6. Drift'!$B$18:$B$101,$C1078,'6. Drift'!CR$18:CR$101)+SUMIF('7. Utrustning'!$B$17:$B$49,$C1078,'7. Utrustning'!AW$17:AW$49)+SUMIF('8. Lokal'!$B$18:$B$50,$C1078,'8. Lokal'!AT$18:AT$50),SUMIF('5. Lön'!$B$25:$B$151,$C1078,'5. Lön'!BS$25:BS$151)+SUMIF('6. Drift'!$B$18:$B$101,$C1078,'6. Drift'!AV$18:AV$101))</f>
        <v>0</v>
      </c>
      <c r="F1085" s="293">
        <f>IF('2. Grunddata'!$C$13="NEJ",SUMIF('5. Lön'!$B$25:$B$151,$C1078,'5. Lön'!EB$25:EB$151)+SUMIF('6. Drift'!$B$18:$B$101,$C1078,'6. Drift'!CS$18:CS$101)+SUMIF('7. Utrustning'!$B$17:$B$49,$C1078,'7. Utrustning'!AX$17:AX$49)+SUMIF('8. Lokal'!$B$18:$B$50,$C1078,'8. Lokal'!AU$18:AU$50),SUMIF('5. Lön'!$B$25:$B$151,$C1078,'5. Lön'!BT$25:BT$151)+SUMIF('6. Drift'!$B$18:$B$101,$C1078,'6. Drift'!AW$18:AW$101))</f>
        <v>0</v>
      </c>
      <c r="G1085" s="293">
        <f>IF('2. Grunddata'!$C$13="NEJ",SUMIF('5. Lön'!$B$25:$B$151,$C1078,'5. Lön'!EC$25:EC$151)+SUMIF('6. Drift'!$B$18:$B$101,$C1078,'6. Drift'!CT$18:CT$101)+SUMIF('7. Utrustning'!$B$17:$B$49,$C1078,'7. Utrustning'!AY$17:AY$49)+SUMIF('8. Lokal'!$B$18:$B$50,$C1078,'8. Lokal'!AV$18:AV$50),SUMIF('5. Lön'!$B$25:$B$151,$C1078,'5. Lön'!BU$25:BU$151)+SUMIF('6. Drift'!$B$18:$B$101,$C1078,'6. Drift'!AX$18:AX$101))</f>
        <v>0</v>
      </c>
      <c r="H1085" s="293">
        <f>IF('2. Grunddata'!$C$13="NEJ",SUMIF('5. Lön'!$B$25:$B$151,$C1078,'5. Lön'!ED$25:ED$151)+SUMIF('6. Drift'!$B$18:$B$101,$C1078,'6. Drift'!CU$18:CU$101)+SUMIF('7. Utrustning'!$B$17:$B$49,$C1078,'7. Utrustning'!AZ$17:AZ$49)+SUMIF('8. Lokal'!$B$18:$B$50,$C1078,'8. Lokal'!AW$18:AW$50),SUMIF('5. Lön'!$B$25:$B$151,$C1078,'5. Lön'!BV$25:BV$151)+SUMIF('6. Drift'!$B$18:$B$101,$C1078,'6. Drift'!AY$18:AY$101))</f>
        <v>0</v>
      </c>
      <c r="I1085" s="293">
        <f>IF('2. Grunddata'!$C$13="NEJ",SUMIF('5. Lön'!$B$25:$B$151,$C1078,'5. Lön'!EE$25:EE$151)+SUMIF('6. Drift'!$B$18:$B$101,$C1078,'6. Drift'!CV$18:CV$101)+SUMIF('7. Utrustning'!$B$17:$B$49,$C1078,'7. Utrustning'!BA$17:BA$49)+SUMIF('8. Lokal'!$B$18:$B$50,$C1078,'8. Lokal'!AX$18:AX$50),SUMIF('5. Lön'!$B$25:$B$151,$C1078,'5. Lön'!BW$25:BW$151)+SUMIF('6. Drift'!$B$18:$B$101,$C1078,'6. Drift'!AZ$18:AZ$101))</f>
        <v>0</v>
      </c>
      <c r="J1085" s="293">
        <f>IF('2. Grunddata'!$C$13="NEJ",SUMIF('5. Lön'!$B$25:$B$151,$C1078,'5. Lön'!EF$25:EF$151)+SUMIF('6. Drift'!$B$18:$B$101,$C1078,'6. Drift'!CW$18:CW$101)+SUMIF('7. Utrustning'!$B$17:$B$49,$C1078,'7. Utrustning'!BB$17:BB$49)+SUMIF('8. Lokal'!$B$18:$B$50,$C1078,'8. Lokal'!AY$18:AY$50),SUMIF('5. Lön'!$B$25:$B$151,$C1078,'5. Lön'!BX$25:BX$151)+SUMIF('6. Drift'!$B$18:$B$101,$C1078,'6. Drift'!BA$18:BA$101))</f>
        <v>0</v>
      </c>
      <c r="K1085" s="293">
        <f>IF('2. Grunddata'!$C$13="NEJ",SUMIF('5. Lön'!$B$25:$B$151,$C1078,'5. Lön'!EG$25:EG$151)+SUMIF('6. Drift'!$B$18:$B$101,$C1078,'6. Drift'!CX$18:CX$101)+SUMIF('7. Utrustning'!$B$17:$B$49,$C1078,'7. Utrustning'!BC$17:BC$49)+SUMIF('8. Lokal'!$B$18:$B$50,$C1078,'8. Lokal'!AZ$18:AZ$50),SUMIF('5. Lön'!$B$25:$B$151,$C1078,'5. Lön'!BY$25:BY$151)+SUMIF('6. Drift'!$B$18:$B$101,$C1078,'6. Drift'!BB$18:BB$101))</f>
        <v>0</v>
      </c>
      <c r="L1085" s="293">
        <f>IF('2. Grunddata'!$C$13="NEJ",SUMIF('5. Lön'!$B$25:$B$151,$C1078,'5. Lön'!EH$25:EH$151)+SUMIF('6. Drift'!$B$18:$B$101,$C1078,'6. Drift'!CY$18:CY$101)+SUMIF('7. Utrustning'!$B$17:$B$49,$C1078,'7. Utrustning'!BD$17:BD$49)+SUMIF('8. Lokal'!$B$18:$B$50,$C1078,'8. Lokal'!BA$18:BA$50),SUMIF('5. Lön'!$B$25:$B$151,$C1078,'5. Lön'!BZ$25:BZ$151)+SUMIF('6. Drift'!$B$18:$B$101,$C1078,'6. Drift'!BC$18:BC$101))</f>
        <v>0</v>
      </c>
      <c r="M1085" s="322">
        <f t="shared" si="220"/>
        <v>0</v>
      </c>
    </row>
    <row r="1086" spans="2:15" s="3" customFormat="1" ht="12.75" x14ac:dyDescent="0.2">
      <c r="B1086" s="323" t="str">
        <f>IF('2. Grunddata'!C$6="KONTRAKT","Total kostnad i kontrakt med finansiär ","Total kostnad i ansökan till finansiär ")</f>
        <v xml:space="preserve">Total kostnad i ansökan till finansiär </v>
      </c>
      <c r="C1086" s="237">
        <f>SUM(C1081:C1085)</f>
        <v>0</v>
      </c>
      <c r="D1086" s="237">
        <f t="shared" ref="D1086:L1086" si="221">SUM(D1081:D1085)</f>
        <v>0</v>
      </c>
      <c r="E1086" s="237">
        <f t="shared" si="221"/>
        <v>0</v>
      </c>
      <c r="F1086" s="237">
        <f t="shared" si="221"/>
        <v>0</v>
      </c>
      <c r="G1086" s="237">
        <f t="shared" si="221"/>
        <v>0</v>
      </c>
      <c r="H1086" s="237">
        <f t="shared" si="221"/>
        <v>0</v>
      </c>
      <c r="I1086" s="237">
        <f t="shared" si="221"/>
        <v>0</v>
      </c>
      <c r="J1086" s="237">
        <f t="shared" si="221"/>
        <v>0</v>
      </c>
      <c r="K1086" s="237">
        <f t="shared" si="221"/>
        <v>0</v>
      </c>
      <c r="L1086" s="237">
        <f t="shared" si="221"/>
        <v>0</v>
      </c>
      <c r="M1086" s="324">
        <f t="shared" si="220"/>
        <v>0</v>
      </c>
    </row>
    <row r="1087" spans="2:15" s="3" customFormat="1" ht="6" customHeight="1" x14ac:dyDescent="0.2">
      <c r="B1087" s="325"/>
      <c r="C1087" s="326"/>
      <c r="D1087" s="326"/>
      <c r="E1087" s="326"/>
      <c r="F1087" s="326"/>
      <c r="G1087" s="326"/>
      <c r="H1087" s="326"/>
      <c r="I1087" s="326"/>
      <c r="J1087" s="326"/>
      <c r="K1087" s="326"/>
      <c r="L1087" s="326"/>
      <c r="M1087" s="327"/>
    </row>
    <row r="1088" spans="2:15" s="3" customFormat="1" ht="12.75" x14ac:dyDescent="0.2">
      <c r="B1088" s="328" t="str">
        <f>IF('2. Grunddata'!C$6="KONTRAKT","Kostnader att medfinansiera","Kostnader förväntade att medfinansiera")</f>
        <v>Kostnader förväntade att medfinansiera</v>
      </c>
      <c r="C1088" s="168"/>
      <c r="D1088" s="168"/>
      <c r="E1088" s="168"/>
      <c r="F1088" s="168"/>
      <c r="G1088" s="168"/>
      <c r="H1088" s="168"/>
      <c r="I1088" s="168"/>
      <c r="J1088" s="168"/>
      <c r="K1088" s="168"/>
      <c r="L1088" s="168"/>
      <c r="M1088" s="329"/>
    </row>
    <row r="1089" spans="2:15" s="3" customFormat="1" ht="12.75" x14ac:dyDescent="0.2">
      <c r="B1089" s="371" t="str">
        <f>IF('2. Grunddata'!C$13="NEJ","Indirekt och lokalpåslag inte accepterade som OH av finansiär","")</f>
        <v>Indirekt och lokalpåslag inte accepterade som OH av finansiär</v>
      </c>
      <c r="C1089" s="330">
        <f>IF('2. Grunddata'!$C$13="NEJ",(SUMIF('5. Lön'!$B$25:$B$151,$C1078,'5. Lön'!BQ$25:BQ$151)+SUMIF('5. Lön'!$B$25:$B$151,$C1078,'5. Lön'!CO$25:CO$151)+SUMIF('6. Drift'!$B$18:$B$101,$C1078,'6. Drift'!AT$18:AT$101)+SUMIF('6. Drift'!$B$18:$B$101,$C1078,'6. Drift'!BR$18:BR$101))-(SUMIF('5. Lön'!$B$25:$B$151,$C1078,'5. Lön'!DY$25:DY$151)+SUMIF('6. Drift'!$B$18:$B$101,$C1078,'6. Drift'!CP$18:CP$101)+SUMIF('7. Utrustning'!$B$17:$B$49,$C1078,'7. Utrustning'!AU$17:AU$49)+SUMIF('8. Lokal'!$B$18:$B$50,$C1078,'8. Lokal'!AR$18:AR$50)),0)</f>
        <v>0</v>
      </c>
      <c r="D1089" s="330">
        <f>IF('2. Grunddata'!$C$13="NEJ",(SUMIF('5. Lön'!$B$25:$B$151,$C1078,'5. Lön'!BR$25:BR$151)+SUMIF('5. Lön'!$B$25:$B$151,$C1078,'5. Lön'!CP$25:CP$151)+SUMIF('6. Drift'!$B$18:$B$101,$C1078,'6. Drift'!AU$18:AU$101)+SUMIF('6. Drift'!$B$18:$B$101,$C1078,'6. Drift'!BS$18:BS$101))-(SUMIF('5. Lön'!$B$25:$B$151,$C1078,'5. Lön'!DZ$25:DZ$151)+SUMIF('6. Drift'!$B$18:$B$101,$C1078,'6. Drift'!CQ$18:CQ$101)+SUMIF('7. Utrustning'!$B$17:$B$49,$C1078,'7. Utrustning'!AV$17:AV$49)+SUMIF('8. Lokal'!$B$18:$B$50,$C1078,'8. Lokal'!AS$18:AS$50)),0)</f>
        <v>0</v>
      </c>
      <c r="E1089" s="330">
        <f>IF('2. Grunddata'!$C$13="NEJ",(SUMIF('5. Lön'!$B$25:$B$151,$C1078,'5. Lön'!BS$25:BS$151)+SUMIF('5. Lön'!$B$25:$B$151,$C1078,'5. Lön'!CQ$25:CQ$151)+SUMIF('6. Drift'!$B$18:$B$101,$C1078,'6. Drift'!AV$18:AV$101)+SUMIF('6. Drift'!$B$18:$B$101,$C1078,'6. Drift'!BT$18:BT$101))-(SUMIF('5. Lön'!$B$25:$B$151,$C1078,'5. Lön'!EA$25:EA$151)+SUMIF('6. Drift'!$B$18:$B$101,$C1078,'6. Drift'!CR$18:CR$101)+SUMIF('7. Utrustning'!$B$17:$B$49,$C1078,'7. Utrustning'!AW$17:AW$49)+SUMIF('8. Lokal'!$B$18:$B$50,$C1078,'8. Lokal'!AT$18:AT$50)),0)</f>
        <v>0</v>
      </c>
      <c r="F1089" s="330">
        <f>IF('2. Grunddata'!$C$13="NEJ",(SUMIF('5. Lön'!$B$25:$B$151,$C1078,'5. Lön'!BT$25:BT$151)+SUMIF('5. Lön'!$B$25:$B$151,$C1078,'5. Lön'!CR$25:CR$151)+SUMIF('6. Drift'!$B$18:$B$101,$C1078,'6. Drift'!AW$18:AW$101)+SUMIF('6. Drift'!$B$18:$B$101,$C1078,'6. Drift'!BU$18:BU$101))-(SUMIF('5. Lön'!$B$25:$B$151,$C1078,'5. Lön'!EB$25:EB$151)+SUMIF('6. Drift'!$B$18:$B$101,$C1078,'6. Drift'!CS$18:CS$101)+SUMIF('7. Utrustning'!$B$17:$B$49,$C1078,'7. Utrustning'!AX$17:AX$49)+SUMIF('8. Lokal'!$B$18:$B$50,$C1078,'8. Lokal'!AU$18:AU$50)),0)</f>
        <v>0</v>
      </c>
      <c r="G1089" s="330">
        <f>IF('2. Grunddata'!$C$13="NEJ",(SUMIF('5. Lön'!$B$25:$B$151,$C1078,'5. Lön'!BU$25:BU$151)+SUMIF('5. Lön'!$B$25:$B$151,$C1078,'5. Lön'!CS$25:CS$151)+SUMIF('6. Drift'!$B$18:$B$101,$C1078,'6. Drift'!AX$18:AX$101)+SUMIF('6. Drift'!$B$18:$B$101,$C1078,'6. Drift'!BV$18:BV$101))-(SUMIF('5. Lön'!$B$25:$B$151,$C1078,'5. Lön'!EC$25:EC$151)+SUMIF('6. Drift'!$B$18:$B$101,$C1078,'6. Drift'!CT$18:CT$101)+SUMIF('7. Utrustning'!$B$17:$B$49,$C1078,'7. Utrustning'!AY$17:AY$49)+SUMIF('8. Lokal'!$B$18:$B$50,$C1078,'8. Lokal'!AV$18:AV$50)),0)</f>
        <v>0</v>
      </c>
      <c r="H1089" s="330">
        <f>IF('2. Grunddata'!$C$13="NEJ",(SUMIF('5. Lön'!$B$25:$B$151,$C1078,'5. Lön'!BV$25:BV$151)+SUMIF('5. Lön'!$B$25:$B$151,$C1078,'5. Lön'!CT$25:CT$151)+SUMIF('6. Drift'!$B$18:$B$101,$C1078,'6. Drift'!AY$18:AY$101)+SUMIF('6. Drift'!$B$18:$B$101,$C1078,'6. Drift'!BW$18:BW$101))-(SUMIF('5. Lön'!$B$25:$B$151,$C1078,'5. Lön'!ED$25:ED$151)+SUMIF('6. Drift'!$B$18:$B$101,$C1078,'6. Drift'!CU$18:CU$101)+SUMIF('7. Utrustning'!$B$17:$B$49,$C1078,'7. Utrustning'!AZ$17:AZ$49)+SUMIF('8. Lokal'!$B$18:$B$50,$C1078,'8. Lokal'!AW$18:AW$50)),0)</f>
        <v>0</v>
      </c>
      <c r="I1089" s="330">
        <f>IF('2. Grunddata'!$C$13="NEJ",(SUMIF('5. Lön'!$B$25:$B$151,$C1078,'5. Lön'!BW$25:BW$151)+SUMIF('5. Lön'!$B$25:$B$151,$C1078,'5. Lön'!CU$25:CU$151)+SUMIF('6. Drift'!$B$18:$B$101,$C1078,'6. Drift'!AZ$18:AZ$101)+SUMIF('6. Drift'!$B$18:$B$101,$C1078,'6. Drift'!BX$18:BX$101))-(SUMIF('5. Lön'!$B$25:$B$151,$C1078,'5. Lön'!EE$25:EE$151)+SUMIF('6. Drift'!$B$18:$B$101,$C1078,'6. Drift'!CV$18:CV$101)+SUMIF('7. Utrustning'!$B$17:$B$49,$C1078,'7. Utrustning'!BA$17:BA$49)+SUMIF('8. Lokal'!$B$18:$B$50,$C1078,'8. Lokal'!AX$18:AX$50)),0)</f>
        <v>0</v>
      </c>
      <c r="J1089" s="330">
        <f>IF('2. Grunddata'!$C$13="NEJ",(SUMIF('5. Lön'!$B$25:$B$151,$C1078,'5. Lön'!BX$25:BX$151)+SUMIF('5. Lön'!$B$25:$B$151,$C1078,'5. Lön'!CV$25:CV$151)+SUMIF('6. Drift'!$B$18:$B$101,$C1078,'6. Drift'!BA$18:BA$101)+SUMIF('6. Drift'!$B$18:$B$101,$C1078,'6. Drift'!BY$18:BY$101))-(SUMIF('5. Lön'!$B$25:$B$151,$C1078,'5. Lön'!EF$25:EF$151)+SUMIF('6. Drift'!$B$18:$B$101,$C1078,'6. Drift'!CW$18:CW$101)+SUMIF('7. Utrustning'!$B$17:$B$49,$C1078,'7. Utrustning'!BB$17:BB$49)+SUMIF('8. Lokal'!$B$18:$B$50,$C1078,'8. Lokal'!AY$18:AY$50)),0)</f>
        <v>0</v>
      </c>
      <c r="K1089" s="330">
        <f>IF('2. Grunddata'!$C$13="NEJ",(SUMIF('5. Lön'!$B$25:$B$151,$C1078,'5. Lön'!BY$25:BY$151)+SUMIF('5. Lön'!$B$25:$B$151,$C1078,'5. Lön'!CW$25:CW$151)+SUMIF('6. Drift'!$B$18:$B$101,$C1078,'6. Drift'!BB$18:BB$101)+SUMIF('6. Drift'!$B$18:$B$101,$C1078,'6. Drift'!BZ$18:BZ$101))-(SUMIF('5. Lön'!$B$25:$B$151,$C1078,'5. Lön'!EG$25:EG$151)+SUMIF('6. Drift'!$B$18:$B$101,$C1078,'6. Drift'!CX$18:CX$101)+SUMIF('7. Utrustning'!$B$17:$B$49,$C1078,'7. Utrustning'!BC$17:BC$49)+SUMIF('8. Lokal'!$B$18:$B$50,$C1078,'8. Lokal'!AZ$18:AZ$50)),0)</f>
        <v>0</v>
      </c>
      <c r="L1089" s="330">
        <f>IF('2. Grunddata'!$C$13="NEJ",(SUMIF('5. Lön'!$B$25:$B$151,$C1078,'5. Lön'!BZ$25:BZ$151)+SUMIF('5. Lön'!$B$25:$B$151,$C1078,'5. Lön'!CX$25:CX$151)+SUMIF('6. Drift'!$B$18:$B$101,$C1078,'6. Drift'!BC$18:BC$101)+SUMIF('6. Drift'!$B$18:$B$101,$C1078,'6. Drift'!CA$18:CA$101))-(SUMIF('5. Lön'!$B$25:$B$151,$C1078,'5. Lön'!EH$25:EH$151)+SUMIF('6. Drift'!$B$18:$B$101,$C1078,'6. Drift'!CY$18:CY$101)+SUMIF('7. Utrustning'!$B$17:$B$49,$C1078,'7. Utrustning'!BD$17:BD$49)+SUMIF('8. Lokal'!$B$18:$B$50,$C1078,'8. Lokal'!BA$18:BA$50)),0)</f>
        <v>0</v>
      </c>
      <c r="M1089" s="314">
        <f t="shared" ref="M1089:M1095" si="222">SUM(C1089:L1089)</f>
        <v>0</v>
      </c>
    </row>
    <row r="1090" spans="2:15" s="3" customFormat="1" ht="12.75" customHeight="1" x14ac:dyDescent="0.2">
      <c r="B1090" s="331" t="str">
        <f>IF('2. Grunddata'!C$16&gt;0,"LKP som inte accepteras av finansiär","")</f>
        <v/>
      </c>
      <c r="C1090" s="332">
        <f>IF('2. Grunddata'!$C$16&gt;0,SUMIF('5. Lön'!$B$25:$B$151,$C1078,'5. Lön'!AS$25:AS$151)-SUMIF('5. Lön'!$B$25:$B$151,$C1078,'5. Lön'!DM$25:DM$151),0)</f>
        <v>0</v>
      </c>
      <c r="D1090" s="332">
        <f>IF('2. Grunddata'!$C$16&gt;0,SUMIF('5. Lön'!$B$25:$B$151,$C1078,'5. Lön'!AT$25:AT$151)-SUMIF('5. Lön'!$B$25:$B$151,$C1078,'5. Lön'!DN$25:DN$151),0)</f>
        <v>0</v>
      </c>
      <c r="E1090" s="332">
        <f>IF('2. Grunddata'!$C$16&gt;0,SUMIF('5. Lön'!$B$25:$B$151,$C1078,'5. Lön'!AU$25:AU$151)-SUMIF('5. Lön'!$B$25:$B$151,$C1078,'5. Lön'!DO$25:DO$151),0)</f>
        <v>0</v>
      </c>
      <c r="F1090" s="332">
        <f>IF('2. Grunddata'!$C$16&gt;0,SUMIF('5. Lön'!$B$25:$B$151,$C1078,'5. Lön'!AV$25:AV$151)-SUMIF('5. Lön'!$B$25:$B$151,$C1078,'5. Lön'!DP$25:DP$151),0)</f>
        <v>0</v>
      </c>
      <c r="G1090" s="332">
        <f>IF('2. Grunddata'!$C$16&gt;0,SUMIF('5. Lön'!$B$25:$B$151,$C1078,'5. Lön'!AW$25:AW$151)-SUMIF('5. Lön'!$B$25:$B$151,$C1078,'5. Lön'!DQ$25:DQ$151),0)</f>
        <v>0</v>
      </c>
      <c r="H1090" s="332">
        <f>IF('2. Grunddata'!$C$16&gt;0,SUMIF('5. Lön'!$B$25:$B$151,$C1078,'5. Lön'!AX$25:AX$151)-SUMIF('5. Lön'!$B$25:$B$151,$C1078,'5. Lön'!DR$25:DR$151),0)</f>
        <v>0</v>
      </c>
      <c r="I1090" s="332">
        <f>IF('2. Grunddata'!$C$16&gt;0,SUMIF('5. Lön'!$B$25:$B$151,$C1078,'5. Lön'!AY$25:AY$151)-SUMIF('5. Lön'!$B$25:$B$151,$C1078,'5. Lön'!DS$25:DS$151),0)</f>
        <v>0</v>
      </c>
      <c r="J1090" s="332">
        <f>IF('2. Grunddata'!$C$16&gt;0,SUMIF('5. Lön'!$B$25:$B$151,$C1078,'5. Lön'!AZ$25:AZ$151)-SUMIF('5. Lön'!$B$25:$B$151,$C1078,'5. Lön'!DT$25:DT$151),0)</f>
        <v>0</v>
      </c>
      <c r="K1090" s="332">
        <f>IF('2. Grunddata'!$C$16&gt;0,SUMIF('5. Lön'!$B$25:$B$151,$C1078,'5. Lön'!BA$25:BA$151)-SUMIF('5. Lön'!$B$25:$B$151,$C1078,'5. Lön'!DU$25:DU$151),0)</f>
        <v>0</v>
      </c>
      <c r="L1090" s="332">
        <f>IF('2. Grunddata'!$C$16&gt;0,SUMIF('5. Lön'!$B$25:$B$151,$C1078,'5. Lön'!BB$25:BB$151)-SUMIF('5. Lön'!$B$25:$B$151,$C1078,'5. Lön'!DV$25:DV$151),0)</f>
        <v>0</v>
      </c>
      <c r="M1090" s="316">
        <f t="shared" si="222"/>
        <v>0</v>
      </c>
    </row>
    <row r="1091" spans="2:15" s="3" customFormat="1" ht="12.75" customHeight="1" x14ac:dyDescent="0.2">
      <c r="B1091" s="317" t="str">
        <f>IF('5. Lön'!BO$152&gt;0,"Lön inklusive LKP","")</f>
        <v>Lön inklusive LKP</v>
      </c>
      <c r="C1091" s="333">
        <f>SUMIF('5. Lön'!$B$25:$B$151,$C1078,'5. Lön'!BE$25:BE$151)</f>
        <v>0</v>
      </c>
      <c r="D1091" s="333">
        <f>SUMIF('5. Lön'!$B$25:$B$151,$C1078,'5. Lön'!BF$25:BF$151)</f>
        <v>0</v>
      </c>
      <c r="E1091" s="333">
        <f>SUMIF('5. Lön'!$B$25:$B$151,$C1078,'5. Lön'!BG$25:BG$151)</f>
        <v>0</v>
      </c>
      <c r="F1091" s="333">
        <f>SUMIF('5. Lön'!$B$25:$B$151,$C1078,'5. Lön'!BH$25:BH$151)</f>
        <v>0</v>
      </c>
      <c r="G1091" s="333">
        <f>SUMIF('5. Lön'!$B$25:$B$151,$C1078,'5. Lön'!BI$25:BI$151)</f>
        <v>0</v>
      </c>
      <c r="H1091" s="333">
        <f>SUMIF('5. Lön'!$B$25:$B$151,$C1078,'5. Lön'!BJ$25:BJ$151)</f>
        <v>0</v>
      </c>
      <c r="I1091" s="333">
        <f>SUMIF('5. Lön'!$B$25:$B$151,$C1078,'5. Lön'!BK$25:BK$151)</f>
        <v>0</v>
      </c>
      <c r="J1091" s="333">
        <f>SUMIF('5. Lön'!$B$25:$B$151,$C1078,'5. Lön'!BL$25:BL$151)</f>
        <v>0</v>
      </c>
      <c r="K1091" s="333">
        <f>SUMIF('5. Lön'!$B$25:$B$151,$C1078,'5. Lön'!BM$25:BM$151)</f>
        <v>0</v>
      </c>
      <c r="L1091" s="333">
        <f>SUMIF('5. Lön'!$B$25:$B$151,$C1078,'5. Lön'!BN$25:BN$151)</f>
        <v>0</v>
      </c>
      <c r="M1091" s="319">
        <f t="shared" si="222"/>
        <v>0</v>
      </c>
    </row>
    <row r="1092" spans="2:15" s="3" customFormat="1" ht="12.75" x14ac:dyDescent="0.2">
      <c r="B1092" s="158" t="str">
        <f>IF('6. Drift'!AR$102&gt;0,"Drift","")</f>
        <v/>
      </c>
      <c r="C1092" s="334">
        <f>SUMIF('6. Drift'!$B$18:$B$101,$C1078,'6. Drift'!AH$18:AH$101)</f>
        <v>0</v>
      </c>
      <c r="D1092" s="334">
        <f>SUMIF('6. Drift'!$B$18:$B$101,$C1078,'6. Drift'!AI$18:AI$101)</f>
        <v>0</v>
      </c>
      <c r="E1092" s="334">
        <f>SUMIF('6. Drift'!$B$18:$B$101,$C1078,'6. Drift'!AJ$18:AJ$101)</f>
        <v>0</v>
      </c>
      <c r="F1092" s="334">
        <f>SUMIF('6. Drift'!$B$18:$B$101,$C1078,'6. Drift'!AK$18:AK$101)</f>
        <v>0</v>
      </c>
      <c r="G1092" s="334">
        <f>SUMIF('6. Drift'!$B$18:$B$101,$C1078,'6. Drift'!AL$18:AL$101)</f>
        <v>0</v>
      </c>
      <c r="H1092" s="334">
        <f>SUMIF('6. Drift'!$B$18:$B$101,$C1078,'6. Drift'!AM$18:AM$101)</f>
        <v>0</v>
      </c>
      <c r="I1092" s="334">
        <f>SUMIF('6. Drift'!$B$18:$B$101,$C1078,'6. Drift'!AN$18:AN$101)</f>
        <v>0</v>
      </c>
      <c r="J1092" s="334">
        <f>SUMIF('6. Drift'!$B$18:$B$101,$C1078,'6. Drift'!AO$18:AO$101)</f>
        <v>0</v>
      </c>
      <c r="K1092" s="334">
        <f>SUMIF('6. Drift'!$B$18:$B$101,$C1078,'6. Drift'!AP$18:AP$101)</f>
        <v>0</v>
      </c>
      <c r="L1092" s="334">
        <f>SUMIF('6. Drift'!$B$18:$B$101,$C1078,'6. Drift'!AQ$18:AQ$101)</f>
        <v>0</v>
      </c>
      <c r="M1092" s="316">
        <f t="shared" si="222"/>
        <v>0</v>
      </c>
    </row>
    <row r="1093" spans="2:15" s="3" customFormat="1" ht="12.75" x14ac:dyDescent="0.2">
      <c r="B1093" s="317" t="str">
        <f>IF('7. Utrustning'!AS$50&gt;0,"Utrustning","")</f>
        <v/>
      </c>
      <c r="C1093" s="333">
        <f>SUMIF('7. Utrustning'!$B$17:$B$49,$C1078,'7. Utrustning'!AI$17:AI$49)</f>
        <v>0</v>
      </c>
      <c r="D1093" s="333">
        <f>SUMIF('7. Utrustning'!$B$17:$B$49,$C1078,'7. Utrustning'!AJ$17:AJ$49)</f>
        <v>0</v>
      </c>
      <c r="E1093" s="333">
        <f>SUMIF('7. Utrustning'!$B$17:$B$49,$C1078,'7. Utrustning'!AK$17:AK$49)</f>
        <v>0</v>
      </c>
      <c r="F1093" s="333">
        <f>SUMIF('7. Utrustning'!$B$17:$B$49,$C1078,'7. Utrustning'!AL$17:AL$49)</f>
        <v>0</v>
      </c>
      <c r="G1093" s="333">
        <f>SUMIF('7. Utrustning'!$B$17:$B$49,$C1078,'7. Utrustning'!AM$17:AM$49)</f>
        <v>0</v>
      </c>
      <c r="H1093" s="333">
        <f>SUMIF('7. Utrustning'!$B$17:$B$49,$C1078,'7. Utrustning'!AN$17:AN$49)</f>
        <v>0</v>
      </c>
      <c r="I1093" s="333">
        <f>SUMIF('7. Utrustning'!$B$17:$B$49,$C1078,'7. Utrustning'!AO$17:AO$49)</f>
        <v>0</v>
      </c>
      <c r="J1093" s="333">
        <f>SUMIF('7. Utrustning'!$B$17:$B$49,$C1078,'7. Utrustning'!AP$17:AP$49)</f>
        <v>0</v>
      </c>
      <c r="K1093" s="333">
        <f>SUMIF('7. Utrustning'!$B$17:$B$49,$C1078,'7. Utrustning'!AQ$17:AQ$49)</f>
        <v>0</v>
      </c>
      <c r="L1093" s="333">
        <f>SUMIF('7. Utrustning'!$B$17:$B$49,$C1078,'7. Utrustning'!AR$17:AR$49)</f>
        <v>0</v>
      </c>
      <c r="M1093" s="319">
        <f t="shared" si="222"/>
        <v>0</v>
      </c>
    </row>
    <row r="1094" spans="2:15" s="3" customFormat="1" ht="12.75" x14ac:dyDescent="0.2">
      <c r="B1094" s="320" t="str">
        <f>IF('8. Lokal'!AP$51&gt;0,"Lokal","")</f>
        <v>Lokal</v>
      </c>
      <c r="C1094" s="334">
        <f>SUMIF('5. Lön'!$B$25:$B$151,$C1078,'5. Lön'!DA$25:DA$151)+SUMIF('6. Drift'!$B$18:$B$101,$C1078,'6. Drift'!CD$18:CD$101)+SUMIF('8. Lokal'!$B$18:$B$50,$C1078,'8. Lokal'!AF$18:AF$50)</f>
        <v>0</v>
      </c>
      <c r="D1094" s="334">
        <f>SUMIF('5. Lön'!$B$25:$B$151,$C1078,'5. Lön'!DB$25:DB$151)+SUMIF('6. Drift'!$B$18:$B$101,$C1078,'6. Drift'!CE$18:CE$101)+SUMIF('8. Lokal'!$B$18:$B$50,$C1078,'8. Lokal'!AG$18:AG$50)</f>
        <v>0</v>
      </c>
      <c r="E1094" s="334">
        <f>SUMIF('5. Lön'!$B$25:$B$151,$C1078,'5. Lön'!DC$25:DC$151)+SUMIF('6. Drift'!$B$18:$B$101,$C1078,'6. Drift'!CF$18:CF$101)+SUMIF('8. Lokal'!$B$18:$B$50,$C1078,'8. Lokal'!AH$18:AH$50)</f>
        <v>0</v>
      </c>
      <c r="F1094" s="334">
        <f>SUMIF('5. Lön'!$B$25:$B$151,$C1078,'5. Lön'!DD$25:DD$151)+SUMIF('6. Drift'!$B$18:$B$101,$C1078,'6. Drift'!CG$18:CG$101)+SUMIF('8. Lokal'!$B$18:$B$50,$C1078,'8. Lokal'!AI$18:AI$50)</f>
        <v>0</v>
      </c>
      <c r="G1094" s="334">
        <f>SUMIF('5. Lön'!$B$25:$B$151,$C1078,'5. Lön'!DE$25:DE$151)+SUMIF('6. Drift'!$B$18:$B$101,$C1078,'6. Drift'!CH$18:CH$101)+SUMIF('8. Lokal'!$B$18:$B$50,$C1078,'8. Lokal'!AJ$18:AJ$50)</f>
        <v>0</v>
      </c>
      <c r="H1094" s="334">
        <f>SUMIF('5. Lön'!$B$25:$B$151,$C1078,'5. Lön'!DF$25:DF$151)+SUMIF('6. Drift'!$B$18:$B$101,$C1078,'6. Drift'!CI$18:CI$101)+SUMIF('8. Lokal'!$B$18:$B$50,$C1078,'8. Lokal'!AK$18:AK$50)</f>
        <v>0</v>
      </c>
      <c r="I1094" s="334">
        <f>SUMIF('5. Lön'!$B$25:$B$151,$C1078,'5. Lön'!DG$25:DG$151)+SUMIF('6. Drift'!$B$18:$B$101,$C1078,'6. Drift'!CJ$18:CJ$101)+SUMIF('8. Lokal'!$B$18:$B$50,$C1078,'8. Lokal'!AL$18:AL$50)</f>
        <v>0</v>
      </c>
      <c r="J1094" s="334">
        <f>SUMIF('5. Lön'!$B$25:$B$151,$C1078,'5. Lön'!DH$25:DH$151)+SUMIF('6. Drift'!$B$18:$B$101,$C1078,'6. Drift'!CK$18:CK$101)+SUMIF('8. Lokal'!$B$18:$B$50,$C1078,'8. Lokal'!AM$18:AM$50)</f>
        <v>0</v>
      </c>
      <c r="K1094" s="334">
        <f>SUMIF('5. Lön'!$B$25:$B$151,$C1078,'5. Lön'!DI$25:DI$151)+SUMIF('6. Drift'!$B$18:$B$101,$C1078,'6. Drift'!CL$18:CL$101)+SUMIF('8. Lokal'!$B$18:$B$50,$C1078,'8. Lokal'!AN$18:AN$50)</f>
        <v>0</v>
      </c>
      <c r="L1094" s="334">
        <f>SUMIF('5. Lön'!$B$25:$B$151,$C1078,'5. Lön'!DJ$25:DJ$151)+SUMIF('6. Drift'!$B$18:$B$101,$C1078,'6. Drift'!CM$18:CM$101)+SUMIF('8. Lokal'!$B$18:$B$50,$C1078,'8. Lokal'!AO$18:AO$50)</f>
        <v>0</v>
      </c>
      <c r="M1094" s="316">
        <f t="shared" si="222"/>
        <v>0</v>
      </c>
    </row>
    <row r="1095" spans="2:15" s="1" customFormat="1" ht="12.75" x14ac:dyDescent="0.2">
      <c r="B1095" s="321" t="str">
        <f>IF(('5. Lön'!CM$152+'6. Drift'!BP$102)&gt;0,"Indirekt","")</f>
        <v>Indirekt</v>
      </c>
      <c r="C1095" s="293">
        <f>SUMIF('5. Lön'!$B$25:$B$151,$C1078,'5. Lön'!CC$25:CC$151)+SUMIF('6. Drift'!$B$18:$B$101,$C1078,'6. Drift'!BF$18:BF$101)</f>
        <v>0</v>
      </c>
      <c r="D1095" s="293">
        <f>SUMIF('5. Lön'!$B$25:$B$151,$C1078,'5. Lön'!CD$25:CD$151)+SUMIF('6. Drift'!$B$18:$B$101,$C1078,'6. Drift'!BG$18:BG$101)</f>
        <v>0</v>
      </c>
      <c r="E1095" s="293">
        <f>SUMIF('5. Lön'!$B$25:$B$151,$C1078,'5. Lön'!CE$25:CE$151)+SUMIF('6. Drift'!$B$18:$B$101,$C1078,'6. Drift'!BH$18:BH$101)</f>
        <v>0</v>
      </c>
      <c r="F1095" s="293">
        <f>SUMIF('5. Lön'!$B$25:$B$151,$C1078,'5. Lön'!CF$25:CF$151)+SUMIF('6. Drift'!$B$18:$B$101,$C1078,'6. Drift'!BI$18:BI$101)</f>
        <v>0</v>
      </c>
      <c r="G1095" s="293">
        <f>SUMIF('5. Lön'!$B$25:$B$151,$C1078,'5. Lön'!CG$25:CG$151)+SUMIF('6. Drift'!$B$18:$B$101,$C1078,'6. Drift'!BJ$18:BJ$101)</f>
        <v>0</v>
      </c>
      <c r="H1095" s="293">
        <f>SUMIF('5. Lön'!$B$25:$B$151,$C1078,'5. Lön'!CH$25:CH$151)+SUMIF('6. Drift'!$B$18:$B$101,$C1078,'6. Drift'!BK$18:BK$101)</f>
        <v>0</v>
      </c>
      <c r="I1095" s="293">
        <f>SUMIF('5. Lön'!$B$25:$B$151,$C1078,'5. Lön'!CI$25:CI$151)+SUMIF('6. Drift'!$B$18:$B$101,$C1078,'6. Drift'!BL$18:BL$101)</f>
        <v>0</v>
      </c>
      <c r="J1095" s="293">
        <f>SUMIF('5. Lön'!$B$25:$B$151,$C1078,'5. Lön'!CJ$25:CJ$151)+SUMIF('6. Drift'!$B$18:$B$101,$C1078,'6. Drift'!BM$18:BM$101)</f>
        <v>0</v>
      </c>
      <c r="K1095" s="293">
        <f>SUMIF('5. Lön'!$B$25:$B$151,$C1078,'5. Lön'!CK$25:CK$151)+SUMIF('6. Drift'!$B$18:$B$101,$C1078,'6. Drift'!BN$18:BN$101)</f>
        <v>0</v>
      </c>
      <c r="L1095" s="293">
        <f>SUMIF('5. Lön'!$B$25:$B$151,$C1078,'5. Lön'!CL$25:CL$151)+SUMIF('6. Drift'!$B$18:$B$101,$C1078,'6. Drift'!BO$18:BO$101)</f>
        <v>0</v>
      </c>
      <c r="M1095" s="322">
        <f t="shared" si="222"/>
        <v>0</v>
      </c>
    </row>
    <row r="1096" spans="2:15" s="3" customFormat="1" ht="12.75" x14ac:dyDescent="0.2">
      <c r="B1096" s="323" t="str">
        <f>IF('2. Grunddata'!C$6="KONTRAKT","Total kostnad i medfinansiering av kontrakt med finansiär","Total kostnad i medfinansiering av ansökan till finansiär")</f>
        <v>Total kostnad i medfinansiering av ansökan till finansiär</v>
      </c>
      <c r="C1096" s="237">
        <f>SUM(C1089:C1095)</f>
        <v>0</v>
      </c>
      <c r="D1096" s="237">
        <f t="shared" ref="D1096:M1096" si="223">SUM(D1089:D1095)</f>
        <v>0</v>
      </c>
      <c r="E1096" s="237">
        <f t="shared" si="223"/>
        <v>0</v>
      </c>
      <c r="F1096" s="237">
        <f t="shared" si="223"/>
        <v>0</v>
      </c>
      <c r="G1096" s="237">
        <f t="shared" si="223"/>
        <v>0</v>
      </c>
      <c r="H1096" s="237">
        <f t="shared" si="223"/>
        <v>0</v>
      </c>
      <c r="I1096" s="237">
        <f t="shared" si="223"/>
        <v>0</v>
      </c>
      <c r="J1096" s="237">
        <f t="shared" si="223"/>
        <v>0</v>
      </c>
      <c r="K1096" s="237">
        <f t="shared" si="223"/>
        <v>0</v>
      </c>
      <c r="L1096" s="237">
        <f t="shared" si="223"/>
        <v>0</v>
      </c>
      <c r="M1096" s="324">
        <f t="shared" si="223"/>
        <v>0</v>
      </c>
      <c r="N1096" s="26"/>
      <c r="O1096" s="26"/>
    </row>
    <row r="1097" spans="2:15" s="3" customFormat="1" ht="6" customHeight="1" x14ac:dyDescent="0.2">
      <c r="B1097" s="335"/>
      <c r="C1097" s="326"/>
      <c r="D1097" s="326"/>
      <c r="E1097" s="326"/>
      <c r="F1097" s="326"/>
      <c r="G1097" s="326"/>
      <c r="H1097" s="326"/>
      <c r="I1097" s="326"/>
      <c r="J1097" s="326"/>
      <c r="K1097" s="326"/>
      <c r="L1097" s="326"/>
      <c r="M1097" s="336"/>
    </row>
    <row r="1098" spans="2:15" s="3" customFormat="1" ht="12.75" x14ac:dyDescent="0.2">
      <c r="B1098" s="328" t="str">
        <f>IF('2. Grunddata'!C$6="KONTRAKT","Full kostnad","Förväntad full kostnad")</f>
        <v>Förväntad full kostnad</v>
      </c>
      <c r="C1098" s="326"/>
      <c r="D1098" s="326"/>
      <c r="E1098" s="326"/>
      <c r="F1098" s="326"/>
      <c r="G1098" s="326"/>
      <c r="H1098" s="326"/>
      <c r="I1098" s="326"/>
      <c r="J1098" s="326"/>
      <c r="K1098" s="326"/>
      <c r="L1098" s="326"/>
      <c r="M1098" s="336"/>
    </row>
    <row r="1099" spans="2:15" s="3" customFormat="1" ht="12.75" x14ac:dyDescent="0.2">
      <c r="B1099" s="337" t="s">
        <v>203</v>
      </c>
      <c r="C1099" s="338">
        <f>C1081+C1090+C1091</f>
        <v>0</v>
      </c>
      <c r="D1099" s="338">
        <f t="shared" ref="D1099:L1099" si="224">D1081+D1090+D1091</f>
        <v>0</v>
      </c>
      <c r="E1099" s="338">
        <f t="shared" si="224"/>
        <v>0</v>
      </c>
      <c r="F1099" s="338">
        <f t="shared" si="224"/>
        <v>0</v>
      </c>
      <c r="G1099" s="338">
        <f t="shared" si="224"/>
        <v>0</v>
      </c>
      <c r="H1099" s="338">
        <f t="shared" si="224"/>
        <v>0</v>
      </c>
      <c r="I1099" s="338">
        <f t="shared" si="224"/>
        <v>0</v>
      </c>
      <c r="J1099" s="338">
        <f t="shared" si="224"/>
        <v>0</v>
      </c>
      <c r="K1099" s="338">
        <f t="shared" si="224"/>
        <v>0</v>
      </c>
      <c r="L1099" s="338">
        <f t="shared" si="224"/>
        <v>0</v>
      </c>
      <c r="M1099" s="314">
        <f>SUM(C1099:L1099)</f>
        <v>0</v>
      </c>
    </row>
    <row r="1100" spans="2:15" s="3" customFormat="1" ht="12.75" x14ac:dyDescent="0.2">
      <c r="B1100" s="339" t="s">
        <v>202</v>
      </c>
      <c r="C1100" s="340">
        <f>C1082+C1092</f>
        <v>0</v>
      </c>
      <c r="D1100" s="340">
        <f t="shared" ref="D1100:L1100" si="225">D1082+D1092</f>
        <v>0</v>
      </c>
      <c r="E1100" s="340">
        <f t="shared" si="225"/>
        <v>0</v>
      </c>
      <c r="F1100" s="340">
        <f t="shared" si="225"/>
        <v>0</v>
      </c>
      <c r="G1100" s="340">
        <f t="shared" si="225"/>
        <v>0</v>
      </c>
      <c r="H1100" s="340">
        <f t="shared" si="225"/>
        <v>0</v>
      </c>
      <c r="I1100" s="340">
        <f t="shared" si="225"/>
        <v>0</v>
      </c>
      <c r="J1100" s="340">
        <f t="shared" si="225"/>
        <v>0</v>
      </c>
      <c r="K1100" s="340">
        <f t="shared" si="225"/>
        <v>0</v>
      </c>
      <c r="L1100" s="340">
        <f t="shared" si="225"/>
        <v>0</v>
      </c>
      <c r="M1100" s="316">
        <f>SUM(C1100:L1100)</f>
        <v>0</v>
      </c>
    </row>
    <row r="1101" spans="2:15" s="3" customFormat="1" ht="12.75" x14ac:dyDescent="0.2">
      <c r="B1101" s="341" t="s">
        <v>30</v>
      </c>
      <c r="C1101" s="342">
        <f>C1083+C1093</f>
        <v>0</v>
      </c>
      <c r="D1101" s="342">
        <f t="shared" ref="D1101:L1101" si="226">D1083+D1093</f>
        <v>0</v>
      </c>
      <c r="E1101" s="342">
        <f t="shared" si="226"/>
        <v>0</v>
      </c>
      <c r="F1101" s="342">
        <f t="shared" si="226"/>
        <v>0</v>
      </c>
      <c r="G1101" s="342">
        <f t="shared" si="226"/>
        <v>0</v>
      </c>
      <c r="H1101" s="342">
        <f t="shared" si="226"/>
        <v>0</v>
      </c>
      <c r="I1101" s="342">
        <f t="shared" si="226"/>
        <v>0</v>
      </c>
      <c r="J1101" s="342">
        <f t="shared" si="226"/>
        <v>0</v>
      </c>
      <c r="K1101" s="342">
        <f t="shared" si="226"/>
        <v>0</v>
      </c>
      <c r="L1101" s="342">
        <f t="shared" si="226"/>
        <v>0</v>
      </c>
      <c r="M1101" s="319">
        <f>SUM(C1101:L1101)</f>
        <v>0</v>
      </c>
    </row>
    <row r="1102" spans="2:15" s="3" customFormat="1" ht="12.75" x14ac:dyDescent="0.2">
      <c r="B1102" s="339" t="s">
        <v>31</v>
      </c>
      <c r="C1102" s="340">
        <f>SUMIF('5. Lön'!$B$25:$B$151,$C1078,'5. Lön'!CO$25:CO$151)+SUMIF('5. Lön'!$B$25:$B$151,$C1078,'5. Lön'!DA$25:DA$151)+SUMIF('6. Drift'!$B$18:$B$101,$C1078,'6. Drift'!BR$18:BR$101)+SUMIF('6. Drift'!$B$18:$B$101,$C1078,'6. Drift'!CD$18:CD$101)+SUMIF('8. Lokal'!$B$18:$B$50,$C1078,'8. Lokal'!T$18:T$50)+SUMIF('8. Lokal'!$B$18:$B$50,$C1078,'8. Lokal'!AF$18:AF$50)</f>
        <v>0</v>
      </c>
      <c r="D1102" s="340">
        <f>SUMIF('5. Lön'!$B$25:$B$151,$C1078,'5. Lön'!CP$25:CP$151)+SUMIF('5. Lön'!$B$25:$B$151,$C1078,'5. Lön'!DB$25:DB$151)+SUMIF('6. Drift'!$B$18:$B$101,$C1078,'6. Drift'!BS$18:BS$101)+SUMIF('6. Drift'!$B$18:$B$101,$C1078,'6. Drift'!CE$18:CE$101)+SUMIF('8. Lokal'!$B$18:$B$50,$C1078,'8. Lokal'!U$18:U$50)+SUMIF('8. Lokal'!$B$18:$B$50,$C1078,'8. Lokal'!AG$18:AG$50)</f>
        <v>0</v>
      </c>
      <c r="E1102" s="340">
        <f>SUMIF('5. Lön'!$B$25:$B$151,$C1078,'5. Lön'!CQ$25:CQ$151)+SUMIF('5. Lön'!$B$25:$B$151,$C1078,'5. Lön'!DC$25:DC$151)+SUMIF('6. Drift'!$B$18:$B$101,$C1078,'6. Drift'!BT$18:BT$101)+SUMIF('6. Drift'!$B$18:$B$101,$C1078,'6. Drift'!CF$18:CF$101)+SUMIF('8. Lokal'!$B$18:$B$50,$C1078,'8. Lokal'!V$18:V$50)+SUMIF('8. Lokal'!$B$18:$B$50,$C1078,'8. Lokal'!AH$18:AH$50)</f>
        <v>0</v>
      </c>
      <c r="F1102" s="340">
        <f>SUMIF('5. Lön'!$B$25:$B$151,$C1078,'5. Lön'!CR$25:CR$151)+SUMIF('5. Lön'!$B$25:$B$151,$C1078,'5. Lön'!DD$25:DD$151)+SUMIF('6. Drift'!$B$18:$B$101,$C1078,'6. Drift'!BU$18:BU$101)+SUMIF('6. Drift'!$B$18:$B$101,$C1078,'6. Drift'!CG$18:CG$101)+SUMIF('8. Lokal'!$B$18:$B$50,$C1078,'8. Lokal'!W$18:W$50)+SUMIF('8. Lokal'!$B$18:$B$50,$C1078,'8. Lokal'!AI$18:AI$50)</f>
        <v>0</v>
      </c>
      <c r="G1102" s="340">
        <f>SUMIF('5. Lön'!$B$25:$B$151,$C1078,'5. Lön'!CS$25:CS$151)+SUMIF('5. Lön'!$B$25:$B$151,$C1078,'5. Lön'!DE$25:DE$151)+SUMIF('6. Drift'!$B$18:$B$101,$C1078,'6. Drift'!BV$18:BV$101)+SUMIF('6. Drift'!$B$18:$B$101,$C1078,'6. Drift'!CH$18:CH$101)+SUMIF('8. Lokal'!$B$18:$B$50,$C1078,'8. Lokal'!X$18:X$50)+SUMIF('8. Lokal'!$B$18:$B$50,$C1078,'8. Lokal'!AJ$18:AJ$50)</f>
        <v>0</v>
      </c>
      <c r="H1102" s="340">
        <f>SUMIF('5. Lön'!$B$25:$B$151,$C1078,'5. Lön'!CT$25:CT$151)+SUMIF('5. Lön'!$B$25:$B$151,$C1078,'5. Lön'!DF$25:DF$151)+SUMIF('6. Drift'!$B$18:$B$101,$C1078,'6. Drift'!BW$18:BW$101)+SUMIF('6. Drift'!$B$18:$B$101,$C1078,'6. Drift'!CI$18:CI$101)+SUMIF('8. Lokal'!$B$18:$B$50,$C1078,'8. Lokal'!Y$18:Y$50)+SUMIF('8. Lokal'!$B$18:$B$50,$C1078,'8. Lokal'!AK$18:AK$50)</f>
        <v>0</v>
      </c>
      <c r="I1102" s="340">
        <f>SUMIF('5. Lön'!$B$25:$B$151,$C1078,'5. Lön'!CU$25:CU$151)+SUMIF('5. Lön'!$B$25:$B$151,$C1078,'5. Lön'!DG$25:DG$151)+SUMIF('6. Drift'!$B$18:$B$101,$C1078,'6. Drift'!BX$18:BX$101)+SUMIF('6. Drift'!$B$18:$B$101,$C1078,'6. Drift'!CJ$18:CJ$101)+SUMIF('8. Lokal'!$B$18:$B$50,$C1078,'8. Lokal'!Z$18:Z$50)+SUMIF('8. Lokal'!$B$18:$B$50,$C1078,'8. Lokal'!AL$18:AL$50)</f>
        <v>0</v>
      </c>
      <c r="J1102" s="340">
        <f>SUMIF('5. Lön'!$B$25:$B$151,$C1078,'5. Lön'!CV$25:CV$151)+SUMIF('5. Lön'!$B$25:$B$151,$C1078,'5. Lön'!DH$25:DH$151)+SUMIF('6. Drift'!$B$18:$B$101,$C1078,'6. Drift'!BY$18:BY$101)+SUMIF('6. Drift'!$B$18:$B$101,$C1078,'6. Drift'!CK$18:CK$101)+SUMIF('8. Lokal'!$B$18:$B$50,$C1078,'8. Lokal'!AA$18:AA$50)+SUMIF('8. Lokal'!$B$18:$B$50,$C1078,'8. Lokal'!AM$18:AM$50)</f>
        <v>0</v>
      </c>
      <c r="K1102" s="340">
        <f>SUMIF('5. Lön'!$B$25:$B$151,$C1078,'5. Lön'!CW$25:CW$151)+SUMIF('5. Lön'!$B$25:$B$151,$C1078,'5. Lön'!DI$25:DI$151)+SUMIF('6. Drift'!$B$18:$B$101,$C1078,'6. Drift'!BZ$18:BZ$101)+SUMIF('6. Drift'!$B$18:$B$101,$C1078,'6. Drift'!CL$18:CL$101)+SUMIF('8. Lokal'!$B$18:$B$50,$C1078,'8. Lokal'!AB$18:AB$50)+SUMIF('8. Lokal'!$B$18:$B$50,$C1078,'8. Lokal'!AN$18:AN$50)</f>
        <v>0</v>
      </c>
      <c r="L1102" s="340">
        <f>SUMIF('5. Lön'!$B$25:$B$151,$C1078,'5. Lön'!CX$25:CX$151)+SUMIF('5. Lön'!$B$25:$B$151,$C1078,'5. Lön'!DJ$25:DJ$151)+SUMIF('6. Drift'!$B$18:$B$101,$C1078,'6. Drift'!CA$18:CA$101)+SUMIF('6. Drift'!$B$18:$B$101,$C1078,'6. Drift'!CM$18:CM$101)+SUMIF('8. Lokal'!$B$18:$B$50,$C1078,'8. Lokal'!AC$18:AC$50)+SUMIF('8. Lokal'!$B$18:$B$50,$C1078,'8. Lokal'!AO$18:AO$50)</f>
        <v>0</v>
      </c>
      <c r="M1102" s="316">
        <f>SUM(C1102:L1102)</f>
        <v>0</v>
      </c>
    </row>
    <row r="1103" spans="2:15" s="3" customFormat="1" ht="12.75" x14ac:dyDescent="0.2">
      <c r="B1103" s="343" t="s">
        <v>26</v>
      </c>
      <c r="C1103" s="344">
        <f>SUMIF('5. Lön'!$B$25:$B$151,$C1078,'5. Lön'!BQ$25:BQ$151)+SUMIF('5. Lön'!$B$25:$B$151,$C1078,'5. Lön'!CC$25:CC$151)+SUMIF('6. Drift'!$B$18:$B$101,$C1078,'6. Drift'!AT$18:AT$101)+SUMIF('6. Drift'!$B$18:$B$101,$C1078,'6. Drift'!BF$18:BF$101)</f>
        <v>0</v>
      </c>
      <c r="D1103" s="344">
        <f>SUMIF('5. Lön'!$B$25:$B$151,$C1078,'5. Lön'!BR$25:BR$151)+SUMIF('5. Lön'!$B$25:$B$151,$C1078,'5. Lön'!CD$25:CD$151)+SUMIF('6. Drift'!$B$18:$B$101,$C1078,'6. Drift'!AU$18:AU$101)+SUMIF('6. Drift'!$B$18:$B$101,$C1078,'6. Drift'!BG$18:BG$101)</f>
        <v>0</v>
      </c>
      <c r="E1103" s="344">
        <f>SUMIF('5. Lön'!$B$25:$B$151,$C1078,'5. Lön'!BS$25:BS$151)+SUMIF('5. Lön'!$B$25:$B$151,$C1078,'5. Lön'!CE$25:CE$151)+SUMIF('6. Drift'!$B$18:$B$101,$C1078,'6. Drift'!AV$18:AV$101)+SUMIF('6. Drift'!$B$18:$B$101,$C1078,'6. Drift'!BH$18:BH$101)</f>
        <v>0</v>
      </c>
      <c r="F1103" s="344">
        <f>SUMIF('5. Lön'!$B$25:$B$151,$C1078,'5. Lön'!BT$25:BT$151)+SUMIF('5. Lön'!$B$25:$B$151,$C1078,'5. Lön'!CF$25:CF$151)+SUMIF('6. Drift'!$B$18:$B$101,$C1078,'6. Drift'!AW$18:AW$101)+SUMIF('6. Drift'!$B$18:$B$101,$C1078,'6. Drift'!BI$18:BI$101)</f>
        <v>0</v>
      </c>
      <c r="G1103" s="344">
        <f>SUMIF('5. Lön'!$B$25:$B$151,$C1078,'5. Lön'!BU$25:BU$151)+SUMIF('5. Lön'!$B$25:$B$151,$C1078,'5. Lön'!CG$25:CG$151)+SUMIF('6. Drift'!$B$18:$B$101,$C1078,'6. Drift'!AX$18:AX$101)+SUMIF('6. Drift'!$B$18:$B$101,$C1078,'6. Drift'!BJ$18:BJ$101)</f>
        <v>0</v>
      </c>
      <c r="H1103" s="344">
        <f>SUMIF('5. Lön'!$B$25:$B$151,$C1078,'5. Lön'!BV$25:BV$151)+SUMIF('5. Lön'!$B$25:$B$151,$C1078,'5. Lön'!CH$25:CH$151)+SUMIF('6. Drift'!$B$18:$B$101,$C1078,'6. Drift'!AY$18:AY$101)+SUMIF('6. Drift'!$B$18:$B$101,$C1078,'6. Drift'!BK$18:BK$101)</f>
        <v>0</v>
      </c>
      <c r="I1103" s="344">
        <f>SUMIF('5. Lön'!$B$25:$B$151,$C1078,'5. Lön'!BW$25:BW$151)+SUMIF('5. Lön'!$B$25:$B$151,$C1078,'5. Lön'!CI$25:CI$151)+SUMIF('6. Drift'!$B$18:$B$101,$C1078,'6. Drift'!AZ$18:AZ$101)+SUMIF('6. Drift'!$B$18:$B$101,$C1078,'6. Drift'!BL$18:BL$101)</f>
        <v>0</v>
      </c>
      <c r="J1103" s="344">
        <f>SUMIF('5. Lön'!$B$25:$B$151,$C1078,'5. Lön'!BX$25:BX$151)+SUMIF('5. Lön'!$B$25:$B$151,$C1078,'5. Lön'!CJ$25:CJ$151)+SUMIF('6. Drift'!$B$18:$B$101,$C1078,'6. Drift'!BA$18:BA$101)+SUMIF('6. Drift'!$B$18:$B$101,$C1078,'6. Drift'!BM$18:BM$101)</f>
        <v>0</v>
      </c>
      <c r="K1103" s="344">
        <f>SUMIF('5. Lön'!$B$25:$B$151,$C1078,'5. Lön'!BY$25:BY$151)+SUMIF('5. Lön'!$B$25:$B$151,$C1078,'5. Lön'!CK$25:CK$151)+SUMIF('6. Drift'!$B$18:$B$101,$C1078,'6. Drift'!BB$18:BB$101)+SUMIF('6. Drift'!$B$18:$B$101,$C1078,'6. Drift'!BN$18:BN$101)</f>
        <v>0</v>
      </c>
      <c r="L1103" s="344">
        <f>SUMIF('5. Lön'!$B$25:$B$151,$C1078,'5. Lön'!BZ$25:BZ$151)+SUMIF('5. Lön'!$B$25:$B$151,$C1078,'5. Lön'!CL$25:CL$151)+SUMIF('6. Drift'!$B$18:$B$101,$C1078,'6. Drift'!BC$18:BC$101)+SUMIF('6. Drift'!$B$18:$B$101,$C1078,'6. Drift'!BO$18:BO$101)</f>
        <v>0</v>
      </c>
      <c r="M1103" s="322">
        <f>SUM(C1103:L1103)</f>
        <v>0</v>
      </c>
    </row>
    <row r="1104" spans="2:15" s="3" customFormat="1" ht="12.75" x14ac:dyDescent="0.2">
      <c r="B1104" s="323" t="str">
        <f>IF('2. Grunddata'!C$6="KONTRAKT","Total full kostnad","Total förväntad full kostnad")</f>
        <v>Total förväntad full kostnad</v>
      </c>
      <c r="C1104" s="171">
        <f>SUM(C1099:C1103)</f>
        <v>0</v>
      </c>
      <c r="D1104" s="171">
        <f t="shared" ref="D1104:M1104" si="227">SUM(D1099:D1103)</f>
        <v>0</v>
      </c>
      <c r="E1104" s="171">
        <f t="shared" si="227"/>
        <v>0</v>
      </c>
      <c r="F1104" s="171">
        <f t="shared" si="227"/>
        <v>0</v>
      </c>
      <c r="G1104" s="171">
        <f t="shared" si="227"/>
        <v>0</v>
      </c>
      <c r="H1104" s="171">
        <f t="shared" si="227"/>
        <v>0</v>
      </c>
      <c r="I1104" s="171">
        <f t="shared" si="227"/>
        <v>0</v>
      </c>
      <c r="J1104" s="171">
        <f t="shared" si="227"/>
        <v>0</v>
      </c>
      <c r="K1104" s="171">
        <f t="shared" si="227"/>
        <v>0</v>
      </c>
      <c r="L1104" s="171">
        <f t="shared" si="227"/>
        <v>0</v>
      </c>
      <c r="M1104" s="345">
        <f t="shared" si="227"/>
        <v>0</v>
      </c>
    </row>
    <row r="1105" spans="2:13" s="3" customFormat="1" ht="12.75" x14ac:dyDescent="0.2">
      <c r="B1105" s="119"/>
      <c r="C1105" s="64"/>
      <c r="D1105" s="64"/>
      <c r="E1105" s="64"/>
      <c r="F1105" s="64"/>
      <c r="G1105" s="64"/>
      <c r="H1105" s="64"/>
      <c r="I1105" s="64"/>
      <c r="J1105" s="64"/>
      <c r="K1105" s="64"/>
      <c r="L1105" s="64"/>
      <c r="M1105" s="64"/>
    </row>
    <row r="1106" spans="2:13" s="3" customFormat="1" ht="12.75" customHeight="1" x14ac:dyDescent="0.2">
      <c r="B1106" s="119" t="s">
        <v>42</v>
      </c>
      <c r="C1106" s="346" t="str">
        <f t="shared" ref="C1106:M1106" si="228">IF(C1104&gt;0,C1096/C1104,"")</f>
        <v/>
      </c>
      <c r="D1106" s="346" t="str">
        <f t="shared" si="228"/>
        <v/>
      </c>
      <c r="E1106" s="346" t="str">
        <f t="shared" si="228"/>
        <v/>
      </c>
      <c r="F1106" s="346" t="str">
        <f t="shared" si="228"/>
        <v/>
      </c>
      <c r="G1106" s="346" t="str">
        <f t="shared" si="228"/>
        <v/>
      </c>
      <c r="H1106" s="346" t="str">
        <f t="shared" si="228"/>
        <v/>
      </c>
      <c r="I1106" s="346" t="str">
        <f t="shared" si="228"/>
        <v/>
      </c>
      <c r="J1106" s="346" t="str">
        <f t="shared" si="228"/>
        <v/>
      </c>
      <c r="K1106" s="346" t="str">
        <f t="shared" si="228"/>
        <v/>
      </c>
      <c r="L1106" s="346" t="str">
        <f t="shared" si="228"/>
        <v/>
      </c>
      <c r="M1106" s="346" t="str">
        <f t="shared" si="228"/>
        <v/>
      </c>
    </row>
    <row r="1107" spans="2:13" ht="12.75" customHeight="1" x14ac:dyDescent="0.2"/>
    <row r="1108" spans="2:13" ht="12.75" customHeight="1" x14ac:dyDescent="0.2">
      <c r="D1108" s="119" t="s">
        <v>249</v>
      </c>
      <c r="E1108" s="187" t="str">
        <f>IF(M1096=0,"",M1096/(DATEDIF('2. Grunddata'!C$20,'2. Grunddata'!C$21,"d")/365))</f>
        <v/>
      </c>
      <c r="H1108" s="119" t="s">
        <v>250</v>
      </c>
      <c r="I1108" s="187">
        <f>M1096/3</f>
        <v>0</v>
      </c>
      <c r="L1108" s="119" t="s">
        <v>248</v>
      </c>
      <c r="M1108" s="187">
        <f>M1096</f>
        <v>0</v>
      </c>
    </row>
    <row r="1109" spans="2:13" ht="12.75" customHeight="1" x14ac:dyDescent="0.2">
      <c r="B1109" s="80" t="s">
        <v>209</v>
      </c>
    </row>
    <row r="1110" spans="2:13" ht="12.75" customHeight="1" x14ac:dyDescent="0.2">
      <c r="B1110" s="551"/>
      <c r="C1110" s="552"/>
      <c r="D1110" s="552"/>
      <c r="E1110" s="552"/>
      <c r="F1110" s="552"/>
      <c r="G1110" s="552"/>
      <c r="H1110" s="552"/>
      <c r="I1110" s="552"/>
      <c r="J1110" s="552"/>
      <c r="K1110" s="552"/>
      <c r="L1110" s="553"/>
      <c r="M1110" s="387">
        <f>SUM(C1110:L1110)</f>
        <v>0</v>
      </c>
    </row>
    <row r="1111" spans="2:13" ht="12.75" customHeight="1" x14ac:dyDescent="0.2">
      <c r="B1111" s="554"/>
      <c r="C1111" s="555"/>
      <c r="D1111" s="555"/>
      <c r="E1111" s="555"/>
      <c r="F1111" s="555"/>
      <c r="G1111" s="555"/>
      <c r="H1111" s="555"/>
      <c r="I1111" s="555"/>
      <c r="J1111" s="555"/>
      <c r="K1111" s="555"/>
      <c r="L1111" s="556"/>
      <c r="M1111" s="319">
        <f t="shared" ref="M1111:M1114" si="229">SUM(C1111:L1111)</f>
        <v>0</v>
      </c>
    </row>
    <row r="1112" spans="2:13" ht="12.75" customHeight="1" x14ac:dyDescent="0.2">
      <c r="B1112" s="557"/>
      <c r="C1112" s="558"/>
      <c r="D1112" s="558"/>
      <c r="E1112" s="558"/>
      <c r="F1112" s="558"/>
      <c r="G1112" s="558"/>
      <c r="H1112" s="558"/>
      <c r="I1112" s="558"/>
      <c r="J1112" s="558"/>
      <c r="K1112" s="558"/>
      <c r="L1112" s="559"/>
      <c r="M1112" s="316">
        <f t="shared" si="229"/>
        <v>0</v>
      </c>
    </row>
    <row r="1113" spans="2:13" ht="12.75" customHeight="1" x14ac:dyDescent="0.2">
      <c r="B1113" s="554"/>
      <c r="C1113" s="555"/>
      <c r="D1113" s="555"/>
      <c r="E1113" s="555"/>
      <c r="F1113" s="555"/>
      <c r="G1113" s="555"/>
      <c r="H1113" s="555"/>
      <c r="I1113" s="555"/>
      <c r="J1113" s="555"/>
      <c r="K1113" s="555"/>
      <c r="L1113" s="556"/>
      <c r="M1113" s="319">
        <f t="shared" si="229"/>
        <v>0</v>
      </c>
    </row>
    <row r="1114" spans="2:13" ht="12.75" customHeight="1" x14ac:dyDescent="0.2">
      <c r="B1114" s="197"/>
      <c r="C1114" s="558"/>
      <c r="D1114" s="558"/>
      <c r="E1114" s="558"/>
      <c r="F1114" s="558"/>
      <c r="G1114" s="558"/>
      <c r="H1114" s="558"/>
      <c r="I1114" s="558"/>
      <c r="J1114" s="558"/>
      <c r="K1114" s="558"/>
      <c r="L1114" s="559"/>
      <c r="M1114" s="316">
        <f t="shared" si="229"/>
        <v>0</v>
      </c>
    </row>
    <row r="1115" spans="2:13" ht="12.75" customHeight="1" x14ac:dyDescent="0.2">
      <c r="B1115" s="165" t="str">
        <f>IF('2. Grunddata'!C$6="KONTRAKT","Total medfinansiering","Total förväntad medfinansiering")</f>
        <v>Total förväntad medfinansiering</v>
      </c>
      <c r="C1115" s="170">
        <f t="shared" ref="C1115:M1115" si="230">SUM(C1110:C1114)</f>
        <v>0</v>
      </c>
      <c r="D1115" s="170">
        <f t="shared" si="230"/>
        <v>0</v>
      </c>
      <c r="E1115" s="170">
        <f t="shared" si="230"/>
        <v>0</v>
      </c>
      <c r="F1115" s="170">
        <f t="shared" si="230"/>
        <v>0</v>
      </c>
      <c r="G1115" s="170">
        <f t="shared" si="230"/>
        <v>0</v>
      </c>
      <c r="H1115" s="170">
        <f t="shared" si="230"/>
        <v>0</v>
      </c>
      <c r="I1115" s="170">
        <f t="shared" si="230"/>
        <v>0</v>
      </c>
      <c r="J1115" s="170">
        <f t="shared" si="230"/>
        <v>0</v>
      </c>
      <c r="K1115" s="170">
        <f t="shared" si="230"/>
        <v>0</v>
      </c>
      <c r="L1115" s="170">
        <f t="shared" si="230"/>
        <v>0</v>
      </c>
      <c r="M1115" s="345">
        <f t="shared" si="230"/>
        <v>0</v>
      </c>
    </row>
    <row r="1116" spans="2:13" ht="12.75" customHeight="1" x14ac:dyDescent="0.2"/>
    <row r="1117" spans="2:13" ht="12.75" customHeight="1" x14ac:dyDescent="0.2">
      <c r="B1117" s="386" t="s">
        <v>210</v>
      </c>
      <c r="C1117" s="64" t="str">
        <f>B35</f>
        <v>Vatten och miljö</v>
      </c>
    </row>
    <row r="1118" spans="2:13" ht="12.75" customHeight="1" x14ac:dyDescent="0.2">
      <c r="B1118" s="719"/>
      <c r="C1118" s="720"/>
      <c r="D1118" s="720"/>
      <c r="E1118" s="720"/>
      <c r="F1118" s="720"/>
      <c r="G1118" s="720"/>
      <c r="H1118" s="720"/>
      <c r="I1118" s="720"/>
      <c r="J1118" s="720"/>
      <c r="K1118" s="720"/>
      <c r="L1118" s="720"/>
      <c r="M1118" s="721"/>
    </row>
    <row r="1119" spans="2:13" ht="12.75" customHeight="1" x14ac:dyDescent="0.2">
      <c r="B1119" s="722"/>
      <c r="C1119" s="735"/>
      <c r="D1119" s="735"/>
      <c r="E1119" s="735"/>
      <c r="F1119" s="735"/>
      <c r="G1119" s="735"/>
      <c r="H1119" s="735"/>
      <c r="I1119" s="735"/>
      <c r="J1119" s="735"/>
      <c r="K1119" s="735"/>
      <c r="L1119" s="735"/>
      <c r="M1119" s="724"/>
    </row>
    <row r="1120" spans="2:13" ht="12.75" customHeight="1" x14ac:dyDescent="0.2">
      <c r="B1120" s="722"/>
      <c r="C1120" s="735"/>
      <c r="D1120" s="735"/>
      <c r="E1120" s="735"/>
      <c r="F1120" s="735"/>
      <c r="G1120" s="735"/>
      <c r="H1120" s="735"/>
      <c r="I1120" s="735"/>
      <c r="J1120" s="735"/>
      <c r="K1120" s="735"/>
      <c r="L1120" s="735"/>
      <c r="M1120" s="724"/>
    </row>
    <row r="1121" spans="2:15" ht="12.75" customHeight="1" x14ac:dyDescent="0.2">
      <c r="B1121" s="722"/>
      <c r="C1121" s="735"/>
      <c r="D1121" s="735"/>
      <c r="E1121" s="735"/>
      <c r="F1121" s="735"/>
      <c r="G1121" s="735"/>
      <c r="H1121" s="735"/>
      <c r="I1121" s="735"/>
      <c r="J1121" s="735"/>
      <c r="K1121" s="735"/>
      <c r="L1121" s="735"/>
      <c r="M1121" s="724"/>
    </row>
    <row r="1122" spans="2:15" ht="12.75" customHeight="1" x14ac:dyDescent="0.2">
      <c r="B1122" s="725"/>
      <c r="C1122" s="726"/>
      <c r="D1122" s="726"/>
      <c r="E1122" s="726"/>
      <c r="F1122" s="726"/>
      <c r="G1122" s="726"/>
      <c r="H1122" s="726"/>
      <c r="I1122" s="726"/>
      <c r="J1122" s="726"/>
      <c r="K1122" s="726"/>
      <c r="L1122" s="726"/>
      <c r="M1122" s="727"/>
    </row>
    <row r="1124" spans="2:15" s="3" customFormat="1" ht="12.75" customHeight="1" x14ac:dyDescent="0.2">
      <c r="B1124" s="140" t="s">
        <v>165</v>
      </c>
      <c r="C1124" s="141" t="str">
        <f>'2. Grunddata'!C$7</f>
        <v>Hitta den oförklariga faktorn i matrix</v>
      </c>
      <c r="D1124" s="64"/>
      <c r="E1124" s="64"/>
      <c r="F1124" s="64"/>
      <c r="G1124" s="64"/>
      <c r="H1124" s="64"/>
      <c r="I1124" s="64"/>
      <c r="J1124" s="64"/>
      <c r="K1124" s="64"/>
      <c r="L1124" s="64"/>
      <c r="M1124" s="64"/>
    </row>
    <row r="1125" spans="2:15" s="3" customFormat="1" ht="12.75" x14ac:dyDescent="0.2">
      <c r="B1125" s="140" t="s">
        <v>122</v>
      </c>
      <c r="C1125" s="141" t="str">
        <f>IF('2. Grunddata'!$C$6="ANSÖKAN","ANSÖKAN",(IF('2. Grunddata'!$C$6="KONTRAKT","KONTRAKT","")))</f>
        <v>ANSÖKAN</v>
      </c>
      <c r="D1125" s="64"/>
      <c r="E1125" s="64"/>
      <c r="F1125" s="64"/>
      <c r="G1125" s="64"/>
      <c r="H1125" s="64"/>
      <c r="I1125" s="64"/>
      <c r="J1125" s="64"/>
      <c r="K1125" s="64"/>
      <c r="L1125" s="64"/>
      <c r="M1125" s="64"/>
    </row>
    <row r="1126" spans="2:15" s="3" customFormat="1" ht="12.75" x14ac:dyDescent="0.2">
      <c r="B1126" s="62" t="s">
        <v>254</v>
      </c>
      <c r="C1126" s="141" t="str">
        <f>'2. Grunddata'!C$8</f>
        <v>Stina</v>
      </c>
      <c r="D1126" s="64"/>
      <c r="E1126" s="64"/>
      <c r="F1126" s="64"/>
      <c r="I1126" s="120"/>
      <c r="J1126" s="120"/>
      <c r="K1126" s="120"/>
      <c r="L1126" s="120"/>
      <c r="M1126" s="120"/>
    </row>
    <row r="1127" spans="2:15" s="3" customFormat="1" ht="12.75" x14ac:dyDescent="0.2">
      <c r="B1127" s="140" t="s">
        <v>156</v>
      </c>
      <c r="C1127" s="64" t="str">
        <f>'2. Grunddata'!C$17</f>
        <v>SEK</v>
      </c>
      <c r="D1127" s="64"/>
      <c r="E1127" s="64"/>
      <c r="F1127" s="64"/>
      <c r="I1127" s="120"/>
      <c r="J1127" s="120"/>
      <c r="K1127" s="120"/>
      <c r="L1127" s="120"/>
      <c r="M1127" s="120"/>
    </row>
    <row r="1128" spans="2:15" s="3" customFormat="1" ht="12.75" x14ac:dyDescent="0.2">
      <c r="B1128" s="140"/>
      <c r="C1128" s="143" t="s">
        <v>137</v>
      </c>
      <c r="D1128" s="64"/>
      <c r="E1128" s="64"/>
      <c r="F1128" s="64"/>
      <c r="I1128" s="120"/>
      <c r="J1128" s="120"/>
      <c r="K1128" s="120"/>
      <c r="L1128" s="499" t="s">
        <v>315</v>
      </c>
      <c r="M1128" s="120"/>
    </row>
    <row r="1129" spans="2:15" ht="12.75" customHeight="1" x14ac:dyDescent="0.2">
      <c r="L1129" s="349" t="s">
        <v>316</v>
      </c>
    </row>
    <row r="1130" spans="2:15" s="3" customFormat="1" ht="15" x14ac:dyDescent="0.25">
      <c r="B1130" s="369" t="s">
        <v>38</v>
      </c>
      <c r="C1130" s="369" t="str">
        <f>B36</f>
        <v>Växtbiologi</v>
      </c>
      <c r="E1130" s="64"/>
      <c r="G1130" s="64"/>
      <c r="H1130" s="64"/>
      <c r="I1130" s="64"/>
      <c r="J1130" s="64"/>
      <c r="K1130" s="64"/>
      <c r="L1130" s="625">
        <f>SUMIF('5. Lön'!$B$25:$B$151,$C1130,'5. Lön'!AE$25:AE$151)</f>
        <v>0</v>
      </c>
      <c r="M1130" s="383" t="s">
        <v>208</v>
      </c>
    </row>
    <row r="1131" spans="2:15" s="3" customFormat="1" ht="6" customHeight="1" x14ac:dyDescent="0.2">
      <c r="B1131" s="85"/>
      <c r="C1131" s="64"/>
      <c r="D1131" s="64"/>
      <c r="E1131" s="64"/>
      <c r="F1131" s="64"/>
      <c r="G1131" s="64"/>
      <c r="H1131" s="64"/>
      <c r="I1131" s="64"/>
      <c r="J1131" s="64"/>
      <c r="K1131" s="64"/>
      <c r="L1131" s="64"/>
      <c r="M1131" s="64"/>
    </row>
    <row r="1132" spans="2:15" s="3" customFormat="1" ht="12.75" x14ac:dyDescent="0.2">
      <c r="B1132" s="309" t="str">
        <f>IF('2. Grunddata'!C$6="KONTRAKT","Kostnader täckta av finansiär","Kostnader förväntade att täckas av finansiär")</f>
        <v>Kostnader förväntade att täckas av finansiär</v>
      </c>
      <c r="C1132" s="310">
        <f>'5. Lön'!G$23</f>
        <v>2022</v>
      </c>
      <c r="D1132" s="310">
        <f>'5. Lön'!H$23</f>
        <v>2023</v>
      </c>
      <c r="E1132" s="310">
        <f>'5. Lön'!I$23</f>
        <v>2024</v>
      </c>
      <c r="F1132" s="310" t="str">
        <f>'5. Lön'!J$23</f>
        <v/>
      </c>
      <c r="G1132" s="310" t="str">
        <f>'5. Lön'!K$23</f>
        <v/>
      </c>
      <c r="H1132" s="310" t="str">
        <f>'5. Lön'!L$23</f>
        <v/>
      </c>
      <c r="I1132" s="310" t="str">
        <f>'5. Lön'!M$23</f>
        <v/>
      </c>
      <c r="J1132" s="310" t="str">
        <f>'5. Lön'!N$23</f>
        <v/>
      </c>
      <c r="K1132" s="310" t="str">
        <f>'5. Lön'!O$23</f>
        <v/>
      </c>
      <c r="L1132" s="310" t="str">
        <f>'5. Lön'!P$23</f>
        <v/>
      </c>
      <c r="M1132" s="311" t="s">
        <v>2</v>
      </c>
    </row>
    <row r="1133" spans="2:15" s="3" customFormat="1" ht="12.75" customHeight="1" x14ac:dyDescent="0.2">
      <c r="B1133" s="312" t="s">
        <v>203</v>
      </c>
      <c r="C1133" s="313">
        <f>IF('2. Grunddata'!$C$16&gt;0,SUMIF('5. Lön'!$B$25:$B$151,$C1130,'5. Lön'!DM$25:DM$151),SUMIF('5. Lön'!$B$25:$B$151,$C1130,'5. Lön'!AS$25:AS$151))</f>
        <v>0</v>
      </c>
      <c r="D1133" s="313">
        <f>IF('2. Grunddata'!$C$16&gt;0,SUMIF('5. Lön'!$B$25:$B$151,$C1130,'5. Lön'!DN$25:DN$151),SUMIF('5. Lön'!$B$25:$B$151,$C1130,'5. Lön'!AT$25:AT$151))</f>
        <v>0</v>
      </c>
      <c r="E1133" s="313">
        <f>IF('2. Grunddata'!$C$16&gt;0,SUMIF('5. Lön'!$B$25:$B$151,$C1130,'5. Lön'!DO$25:DO$151),SUMIF('5. Lön'!$B$25:$B$151,$C1130,'5. Lön'!AU$25:AU$151))</f>
        <v>0</v>
      </c>
      <c r="F1133" s="313">
        <f>IF('2. Grunddata'!$C$16&gt;0,SUMIF('5. Lön'!$B$25:$B$151,$C1130,'5. Lön'!DP$25:DP$151),SUMIF('5. Lön'!$B$25:$B$151,$C1130,'5. Lön'!AV$25:AV$151))</f>
        <v>0</v>
      </c>
      <c r="G1133" s="313">
        <f>IF('2. Grunddata'!$C$16&gt;0,SUMIF('5. Lön'!$B$25:$B$151,$C1130,'5. Lön'!DQ$25:DQ$151),SUMIF('5. Lön'!$B$25:$B$151,$C1130,'5. Lön'!AW$25:AW$151))</f>
        <v>0</v>
      </c>
      <c r="H1133" s="313">
        <f>IF('2. Grunddata'!$C$16&gt;0,SUMIF('5. Lön'!$B$25:$B$151,$C1130,'5. Lön'!DR$25:DR$151),SUMIF('5. Lön'!$B$25:$B$151,$C1130,'5. Lön'!AX$25:AX$151))</f>
        <v>0</v>
      </c>
      <c r="I1133" s="313">
        <f>IF('2. Grunddata'!$C$16&gt;0,SUMIF('5. Lön'!$B$25:$B$151,$C1130,'5. Lön'!DS$25:DS$151),SUMIF('5. Lön'!$B$25:$B$151,$C1130,'5. Lön'!AY$25:AY$151))</f>
        <v>0</v>
      </c>
      <c r="J1133" s="313">
        <f>IF('2. Grunddata'!$C$16&gt;0,SUMIF('5. Lön'!$B$25:$B$151,$C1130,'5. Lön'!DT$25:DT$151),SUMIF('5. Lön'!$B$25:$B$151,$C1130,'5. Lön'!AZ$25:AZ$151))</f>
        <v>0</v>
      </c>
      <c r="K1133" s="313">
        <f>IF('2. Grunddata'!$C$16&gt;0,SUMIF('5. Lön'!$B$25:$B$151,$C1130,'5. Lön'!DU$25:DU$151),SUMIF('5. Lön'!$B$25:$B$151,$C1130,'5. Lön'!BA$25:BA$151))</f>
        <v>0</v>
      </c>
      <c r="L1133" s="313">
        <f>IF('2. Grunddata'!$C$16&gt;0,SUMIF('5. Lön'!$B$25:$B$151,$C1130,'5. Lön'!DV$25:DV$151),SUMIF('5. Lön'!$B$25:$B$151,$C1130,'5. Lön'!BB$25:BB$151))</f>
        <v>0</v>
      </c>
      <c r="M1133" s="314">
        <f t="shared" ref="M1133:M1138" si="231">SUM(C1133:L1133)</f>
        <v>0</v>
      </c>
      <c r="O1133" s="4"/>
    </row>
    <row r="1134" spans="2:15" s="3" customFormat="1" ht="12.75" customHeight="1" x14ac:dyDescent="0.2">
      <c r="B1134" s="158" t="s">
        <v>202</v>
      </c>
      <c r="C1134" s="315">
        <f>SUMIF('6. Drift'!$B$18:$B$101,$C1130,'6. Drift'!V$18:V$101)</f>
        <v>0</v>
      </c>
      <c r="D1134" s="315">
        <f>SUMIF('6. Drift'!$B$18:$B$101,$C1130,'6. Drift'!W$18:W$101)</f>
        <v>0</v>
      </c>
      <c r="E1134" s="315">
        <f>SUMIF('6. Drift'!$B$18:$B$101,$C1130,'6. Drift'!X$18:X$101)</f>
        <v>0</v>
      </c>
      <c r="F1134" s="315">
        <f>SUMIF('6. Drift'!$B$18:$B$101,$C1130,'6. Drift'!Y$18:Y$101)</f>
        <v>0</v>
      </c>
      <c r="G1134" s="315">
        <f>SUMIF('6. Drift'!$B$18:$B$101,$C1130,'6. Drift'!Z$18:Z$101)</f>
        <v>0</v>
      </c>
      <c r="H1134" s="315">
        <f>SUMIF('6. Drift'!$B$18:$B$101,$C1130,'6. Drift'!AA$18:AA$101)</f>
        <v>0</v>
      </c>
      <c r="I1134" s="315">
        <f>SUMIF('6. Drift'!$B$18:$B$101,$C1130,'6. Drift'!AB$18:AB$101)</f>
        <v>0</v>
      </c>
      <c r="J1134" s="315">
        <f>SUMIF('6. Drift'!$B$18:$B$101,$C1130,'6. Drift'!AC$18:AC$101)</f>
        <v>0</v>
      </c>
      <c r="K1134" s="315">
        <f>SUMIF('6. Drift'!$B$18:$B$101,$C1130,'6. Drift'!AD$18:AD$101)</f>
        <v>0</v>
      </c>
      <c r="L1134" s="315">
        <f>SUMIF('6. Drift'!$B$18:$B$101,$C1130,'6. Drift'!AE$18:AE$101)</f>
        <v>0</v>
      </c>
      <c r="M1134" s="316">
        <f t="shared" si="231"/>
        <v>0</v>
      </c>
    </row>
    <row r="1135" spans="2:15" s="3" customFormat="1" ht="12.75" x14ac:dyDescent="0.2">
      <c r="B1135" s="317" t="s">
        <v>30</v>
      </c>
      <c r="C1135" s="318">
        <f>SUMIF('7. Utrustning'!$B$17:$B$49,$C1130,'7. Utrustning'!W$17:W$49)</f>
        <v>0</v>
      </c>
      <c r="D1135" s="318">
        <f>SUMIF('7. Utrustning'!$B$17:$B$49,$C1130,'7. Utrustning'!X$17:X$49)</f>
        <v>0</v>
      </c>
      <c r="E1135" s="318">
        <f>SUMIF('7. Utrustning'!$B$17:$B$49,$C1130,'7. Utrustning'!Y$17:Y$49)</f>
        <v>0</v>
      </c>
      <c r="F1135" s="318">
        <f>SUMIF('7. Utrustning'!$B$17:$B$49,$C1130,'7. Utrustning'!Z$17:Z$49)</f>
        <v>0</v>
      </c>
      <c r="G1135" s="318">
        <f>SUMIF('7. Utrustning'!$B$17:$B$49,$C1130,'7. Utrustning'!AA$17:AA$49)</f>
        <v>0</v>
      </c>
      <c r="H1135" s="318">
        <f>SUMIF('7. Utrustning'!$B$17:$B$49,$C1130,'7. Utrustning'!AB$17:AB$49)</f>
        <v>0</v>
      </c>
      <c r="I1135" s="318">
        <f>SUMIF('7. Utrustning'!$B$17:$B$49,$C1130,'7. Utrustning'!AC$17:AC$49)</f>
        <v>0</v>
      </c>
      <c r="J1135" s="318">
        <f>SUMIF('7. Utrustning'!$B$17:$B$49,$C1130,'7. Utrustning'!AD$17:AD$49)</f>
        <v>0</v>
      </c>
      <c r="K1135" s="318">
        <f>SUMIF('7. Utrustning'!$B$17:$B$49,$C1130,'7. Utrustning'!AE$17:AE$49)</f>
        <v>0</v>
      </c>
      <c r="L1135" s="318">
        <f>SUMIF('7. Utrustning'!$B$17:$B$49,$C1130,'7. Utrustning'!AF$17:AF$49)</f>
        <v>0</v>
      </c>
      <c r="M1135" s="319">
        <f t="shared" si="231"/>
        <v>0</v>
      </c>
    </row>
    <row r="1136" spans="2:15" s="3" customFormat="1" ht="12.75" x14ac:dyDescent="0.2">
      <c r="B1136" s="320" t="str">
        <f>IF('2. Grunddata'!C$13="NEJ","Lokal accepterad som direkt kostnad av finansiär","Lokal")</f>
        <v>Lokal accepterad som direkt kostnad av finansiär</v>
      </c>
      <c r="C1136" s="315">
        <f>IF('2. Grunddata'!$C$13="NEJ",SUMIF('8. Lokal'!$B$18:$B$50,$C1130,'8. Lokal'!T$18:T$50),SUMIF('5. Lön'!$B$25:$B$151,$C1130,'5. Lön'!CO$25:CO$151)+SUMIF('6. Drift'!$B$18:$B$101,$C1130,'6. Drift'!BR$18:BR$101)+SUMIF('8. Lokal'!$B$18:$B$50,$C1130,'8. Lokal'!T$18:T$50))</f>
        <v>0</v>
      </c>
      <c r="D1136" s="315">
        <f>IF('2. Grunddata'!$C$13="NEJ",SUMIF('8. Lokal'!$B$18:$B$50,$C1130,'8. Lokal'!U$18:U$50),SUMIF('5. Lön'!$B$25:$B$151,$C1130,'5. Lön'!CP$25:CP$151)+SUMIF('6. Drift'!$B$18:$B$101,$C1130,'6. Drift'!BS$18:BS$101)+SUMIF('8. Lokal'!$B$18:$B$50,$C1130,'8. Lokal'!U$18:U$50))</f>
        <v>0</v>
      </c>
      <c r="E1136" s="315">
        <f>IF('2. Grunddata'!$C$13="NEJ",SUMIF('8. Lokal'!$B$18:$B$50,$C1130,'8. Lokal'!V$18:V$50),SUMIF('5. Lön'!$B$25:$B$151,$C1130,'5. Lön'!CQ$25:CQ$151)+SUMIF('6. Drift'!$B$18:$B$101,$C1130,'6. Drift'!BT$18:BT$101)+SUMIF('8. Lokal'!$B$18:$B$50,$C1130,'8. Lokal'!V$18:V$50))</f>
        <v>0</v>
      </c>
      <c r="F1136" s="315">
        <f>IF('2. Grunddata'!$C$13="NEJ",SUMIF('8. Lokal'!$B$18:$B$50,$C1130,'8. Lokal'!W$18:W$50),SUMIF('5. Lön'!$B$25:$B$151,$C1130,'5. Lön'!CR$25:CR$151)+SUMIF('6. Drift'!$B$18:$B$101,$C1130,'6. Drift'!BU$18:BU$101)+SUMIF('8. Lokal'!$B$18:$B$50,$C1130,'8. Lokal'!W$18:W$50))</f>
        <v>0</v>
      </c>
      <c r="G1136" s="315">
        <f>IF('2. Grunddata'!$C$13="NEJ",SUMIF('8. Lokal'!$B$18:$B$50,$C1130,'8. Lokal'!X$18:X$50),SUMIF('5. Lön'!$B$25:$B$151,$C1130,'5. Lön'!CS$25:CS$151)+SUMIF('6. Drift'!$B$18:$B$101,$C1130,'6. Drift'!BV$18:BV$101)+SUMIF('8. Lokal'!$B$18:$B$50,$C1130,'8. Lokal'!X$18:X$50))</f>
        <v>0</v>
      </c>
      <c r="H1136" s="315">
        <f>IF('2. Grunddata'!$C$13="NEJ",SUMIF('8. Lokal'!$B$18:$B$50,$C1130,'8. Lokal'!Y$18:Y$50),SUMIF('5. Lön'!$B$25:$B$151,$C1130,'5. Lön'!CT$25:CT$151)+SUMIF('6. Drift'!$B$18:$B$101,$C1130,'6. Drift'!BW$18:BW$101)+SUMIF('8. Lokal'!$B$18:$B$50,$C1130,'8. Lokal'!Y$18:Y$50))</f>
        <v>0</v>
      </c>
      <c r="I1136" s="315">
        <f>IF('2. Grunddata'!$C$13="NEJ",SUMIF('8. Lokal'!$B$18:$B$50,$C1130,'8. Lokal'!Z$18:Z$50),SUMIF('5. Lön'!$B$25:$B$151,$C1130,'5. Lön'!CU$25:CU$151)+SUMIF('6. Drift'!$B$18:$B$101,$C1130,'6. Drift'!BX$18:BX$101)+SUMIF('8. Lokal'!$B$18:$B$50,$C1130,'8. Lokal'!Z$18:Z$50))</f>
        <v>0</v>
      </c>
      <c r="J1136" s="315">
        <f>IF('2. Grunddata'!$C$13="NEJ",SUMIF('8. Lokal'!$B$18:$B$50,$C1130,'8. Lokal'!AA$18:AA$50),SUMIF('5. Lön'!$B$25:$B$151,$C1130,'5. Lön'!CV$25:CV$151)+SUMIF('6. Drift'!$B$18:$B$101,$C1130,'6. Drift'!BY$18:BY$101)+SUMIF('8. Lokal'!$B$18:$B$50,$C1130,'8. Lokal'!AA$18:AA$50))</f>
        <v>0</v>
      </c>
      <c r="K1136" s="315">
        <f>IF('2. Grunddata'!$C$13="NEJ",SUMIF('8. Lokal'!$B$18:$B$50,$C1130,'8. Lokal'!AB$18:AB$50),SUMIF('5. Lön'!$B$25:$B$151,$C1130,'5. Lön'!CW$25:CW$151)+SUMIF('6. Drift'!$B$18:$B$101,$C1130,'6. Drift'!BZ$18:BZ$101)+SUMIF('8. Lokal'!$B$18:$B$50,$C1130,'8. Lokal'!AB$18:AB$50))</f>
        <v>0</v>
      </c>
      <c r="L1136" s="315">
        <f>IF('2. Grunddata'!$C$13="NEJ",SUMIF('8. Lokal'!$B$18:$B$50,$C1130,'8. Lokal'!AC$18:AC$50),SUMIF('5. Lön'!$B$25:$B$151,$C1130,'5. Lön'!CX$25:CX$151)+SUMIF('6. Drift'!$B$18:$B$101,$C1130,'6. Drift'!CA$18:CA$101)+SUMIF('8. Lokal'!$B$18:$B$50,$C1130,'8. Lokal'!AC$18:AC$50))</f>
        <v>0</v>
      </c>
      <c r="M1136" s="316">
        <f t="shared" si="231"/>
        <v>0</v>
      </c>
    </row>
    <row r="1137" spans="2:15" s="3" customFormat="1" ht="12.75" x14ac:dyDescent="0.2">
      <c r="B1137" s="321" t="str">
        <f>IF('2. Grunddata'!C$13="NEJ","Indirekt och lokalpåslag accepterade som OH av finansiär","Indirekta")</f>
        <v>Indirekt och lokalpåslag accepterade som OH av finansiär</v>
      </c>
      <c r="C1137" s="293">
        <f>IF('2. Grunddata'!$C$13="NEJ",SUMIF('5. Lön'!$B$25:$B$151,$C1130,'5. Lön'!DY$25:DY$151)+SUMIF('6. Drift'!$B$18:$B$101,$C1130,'6. Drift'!CP$18:CP$101)+SUMIF('7. Utrustning'!$B$17:$B$49,$C1130,'7. Utrustning'!AU$17:AU$49)+SUMIF('8. Lokal'!$B$18:$B$50,$C1130,'8. Lokal'!AR$18:AR$50),SUMIF('5. Lön'!$B$25:$B$151,$C1130,'5. Lön'!BQ$25:BQ$151)+SUMIF('6. Drift'!$B$18:$B$101,$C1130,'6. Drift'!AT$18:AT$101))</f>
        <v>0</v>
      </c>
      <c r="D1137" s="293">
        <f>IF('2. Grunddata'!$C$13="NEJ",SUMIF('5. Lön'!$B$25:$B$151,$C1130,'5. Lön'!DZ$25:DZ$151)+SUMIF('6. Drift'!$B$18:$B$101,$C1130,'6. Drift'!CQ$18:CQ$101)+SUMIF('7. Utrustning'!$B$17:$B$49,$C1130,'7. Utrustning'!AV$17:AV$49)+SUMIF('8. Lokal'!$B$18:$B$50,$C1130,'8. Lokal'!AS$18:AS$50),SUMIF('5. Lön'!$B$25:$B$151,$C1130,'5. Lön'!BR$25:BR$151)+SUMIF('6. Drift'!$B$18:$B$101,$C1130,'6. Drift'!AU$18:AU$101))</f>
        <v>0</v>
      </c>
      <c r="E1137" s="293">
        <f>IF('2. Grunddata'!$C$13="NEJ",SUMIF('5. Lön'!$B$25:$B$151,$C1130,'5. Lön'!EA$25:EA$151)+SUMIF('6. Drift'!$B$18:$B$101,$C1130,'6. Drift'!CR$18:CR$101)+SUMIF('7. Utrustning'!$B$17:$B$49,$C1130,'7. Utrustning'!AW$17:AW$49)+SUMIF('8. Lokal'!$B$18:$B$50,$C1130,'8. Lokal'!AT$18:AT$50),SUMIF('5. Lön'!$B$25:$B$151,$C1130,'5. Lön'!BS$25:BS$151)+SUMIF('6. Drift'!$B$18:$B$101,$C1130,'6. Drift'!AV$18:AV$101))</f>
        <v>0</v>
      </c>
      <c r="F1137" s="293">
        <f>IF('2. Grunddata'!$C$13="NEJ",SUMIF('5. Lön'!$B$25:$B$151,$C1130,'5. Lön'!EB$25:EB$151)+SUMIF('6. Drift'!$B$18:$B$101,$C1130,'6. Drift'!CS$18:CS$101)+SUMIF('7. Utrustning'!$B$17:$B$49,$C1130,'7. Utrustning'!AX$17:AX$49)+SUMIF('8. Lokal'!$B$18:$B$50,$C1130,'8. Lokal'!AU$18:AU$50),SUMIF('5. Lön'!$B$25:$B$151,$C1130,'5. Lön'!BT$25:BT$151)+SUMIF('6. Drift'!$B$18:$B$101,$C1130,'6. Drift'!AW$18:AW$101))</f>
        <v>0</v>
      </c>
      <c r="G1137" s="293">
        <f>IF('2. Grunddata'!$C$13="NEJ",SUMIF('5. Lön'!$B$25:$B$151,$C1130,'5. Lön'!EC$25:EC$151)+SUMIF('6. Drift'!$B$18:$B$101,$C1130,'6. Drift'!CT$18:CT$101)+SUMIF('7. Utrustning'!$B$17:$B$49,$C1130,'7. Utrustning'!AY$17:AY$49)+SUMIF('8. Lokal'!$B$18:$B$50,$C1130,'8. Lokal'!AV$18:AV$50),SUMIF('5. Lön'!$B$25:$B$151,$C1130,'5. Lön'!BU$25:BU$151)+SUMIF('6. Drift'!$B$18:$B$101,$C1130,'6. Drift'!AX$18:AX$101))</f>
        <v>0</v>
      </c>
      <c r="H1137" s="293">
        <f>IF('2. Grunddata'!$C$13="NEJ",SUMIF('5. Lön'!$B$25:$B$151,$C1130,'5. Lön'!ED$25:ED$151)+SUMIF('6. Drift'!$B$18:$B$101,$C1130,'6. Drift'!CU$18:CU$101)+SUMIF('7. Utrustning'!$B$17:$B$49,$C1130,'7. Utrustning'!AZ$17:AZ$49)+SUMIF('8. Lokal'!$B$18:$B$50,$C1130,'8. Lokal'!AW$18:AW$50),SUMIF('5. Lön'!$B$25:$B$151,$C1130,'5. Lön'!BV$25:BV$151)+SUMIF('6. Drift'!$B$18:$B$101,$C1130,'6. Drift'!AY$18:AY$101))</f>
        <v>0</v>
      </c>
      <c r="I1137" s="293">
        <f>IF('2. Grunddata'!$C$13="NEJ",SUMIF('5. Lön'!$B$25:$B$151,$C1130,'5. Lön'!EE$25:EE$151)+SUMIF('6. Drift'!$B$18:$B$101,$C1130,'6. Drift'!CV$18:CV$101)+SUMIF('7. Utrustning'!$B$17:$B$49,$C1130,'7. Utrustning'!BA$17:BA$49)+SUMIF('8. Lokal'!$B$18:$B$50,$C1130,'8. Lokal'!AX$18:AX$50),SUMIF('5. Lön'!$B$25:$B$151,$C1130,'5. Lön'!BW$25:BW$151)+SUMIF('6. Drift'!$B$18:$B$101,$C1130,'6. Drift'!AZ$18:AZ$101))</f>
        <v>0</v>
      </c>
      <c r="J1137" s="293">
        <f>IF('2. Grunddata'!$C$13="NEJ",SUMIF('5. Lön'!$B$25:$B$151,$C1130,'5. Lön'!EF$25:EF$151)+SUMIF('6. Drift'!$B$18:$B$101,$C1130,'6. Drift'!CW$18:CW$101)+SUMIF('7. Utrustning'!$B$17:$B$49,$C1130,'7. Utrustning'!BB$17:BB$49)+SUMIF('8. Lokal'!$B$18:$B$50,$C1130,'8. Lokal'!AY$18:AY$50),SUMIF('5. Lön'!$B$25:$B$151,$C1130,'5. Lön'!BX$25:BX$151)+SUMIF('6. Drift'!$B$18:$B$101,$C1130,'6. Drift'!BA$18:BA$101))</f>
        <v>0</v>
      </c>
      <c r="K1137" s="293">
        <f>IF('2. Grunddata'!$C$13="NEJ",SUMIF('5. Lön'!$B$25:$B$151,$C1130,'5. Lön'!EG$25:EG$151)+SUMIF('6. Drift'!$B$18:$B$101,$C1130,'6. Drift'!CX$18:CX$101)+SUMIF('7. Utrustning'!$B$17:$B$49,$C1130,'7. Utrustning'!BC$17:BC$49)+SUMIF('8. Lokal'!$B$18:$B$50,$C1130,'8. Lokal'!AZ$18:AZ$50),SUMIF('5. Lön'!$B$25:$B$151,$C1130,'5. Lön'!BY$25:BY$151)+SUMIF('6. Drift'!$B$18:$B$101,$C1130,'6. Drift'!BB$18:BB$101))</f>
        <v>0</v>
      </c>
      <c r="L1137" s="293">
        <f>IF('2. Grunddata'!$C$13="NEJ",SUMIF('5. Lön'!$B$25:$B$151,$C1130,'5. Lön'!EH$25:EH$151)+SUMIF('6. Drift'!$B$18:$B$101,$C1130,'6. Drift'!CY$18:CY$101)+SUMIF('7. Utrustning'!$B$17:$B$49,$C1130,'7. Utrustning'!BD$17:BD$49)+SUMIF('8. Lokal'!$B$18:$B$50,$C1130,'8. Lokal'!BA$18:BA$50),SUMIF('5. Lön'!$B$25:$B$151,$C1130,'5. Lön'!BZ$25:BZ$151)+SUMIF('6. Drift'!$B$18:$B$101,$C1130,'6. Drift'!BC$18:BC$101))</f>
        <v>0</v>
      </c>
      <c r="M1137" s="322">
        <f t="shared" si="231"/>
        <v>0</v>
      </c>
    </row>
    <row r="1138" spans="2:15" s="3" customFormat="1" ht="12.75" x14ac:dyDescent="0.2">
      <c r="B1138" s="323" t="str">
        <f>IF('2. Grunddata'!C$6="KONTRAKT","Total kostnad i kontrakt med finansiär ","Total kostnad i ansökan till finansiär ")</f>
        <v xml:space="preserve">Total kostnad i ansökan till finansiär </v>
      </c>
      <c r="C1138" s="237">
        <f>SUM(C1133:C1137)</f>
        <v>0</v>
      </c>
      <c r="D1138" s="237">
        <f t="shared" ref="D1138:L1138" si="232">SUM(D1133:D1137)</f>
        <v>0</v>
      </c>
      <c r="E1138" s="237">
        <f t="shared" si="232"/>
        <v>0</v>
      </c>
      <c r="F1138" s="237">
        <f t="shared" si="232"/>
        <v>0</v>
      </c>
      <c r="G1138" s="237">
        <f t="shared" si="232"/>
        <v>0</v>
      </c>
      <c r="H1138" s="237">
        <f t="shared" si="232"/>
        <v>0</v>
      </c>
      <c r="I1138" s="237">
        <f t="shared" si="232"/>
        <v>0</v>
      </c>
      <c r="J1138" s="237">
        <f t="shared" si="232"/>
        <v>0</v>
      </c>
      <c r="K1138" s="237">
        <f t="shared" si="232"/>
        <v>0</v>
      </c>
      <c r="L1138" s="237">
        <f t="shared" si="232"/>
        <v>0</v>
      </c>
      <c r="M1138" s="324">
        <f t="shared" si="231"/>
        <v>0</v>
      </c>
    </row>
    <row r="1139" spans="2:15" s="3" customFormat="1" ht="6" customHeight="1" x14ac:dyDescent="0.2">
      <c r="B1139" s="325"/>
      <c r="C1139" s="326"/>
      <c r="D1139" s="326"/>
      <c r="E1139" s="326"/>
      <c r="F1139" s="326"/>
      <c r="G1139" s="326"/>
      <c r="H1139" s="326"/>
      <c r="I1139" s="326"/>
      <c r="J1139" s="326"/>
      <c r="K1139" s="326"/>
      <c r="L1139" s="326"/>
      <c r="M1139" s="327"/>
    </row>
    <row r="1140" spans="2:15" s="3" customFormat="1" ht="12.75" x14ac:dyDescent="0.2">
      <c r="B1140" s="328" t="str">
        <f>IF('2. Grunddata'!C$6="KONTRAKT","Kostnader att medfinansiera","Kostnader förväntade att medfinansiera")</f>
        <v>Kostnader förväntade att medfinansiera</v>
      </c>
      <c r="C1140" s="168"/>
      <c r="D1140" s="168"/>
      <c r="E1140" s="168"/>
      <c r="F1140" s="168"/>
      <c r="G1140" s="168"/>
      <c r="H1140" s="168"/>
      <c r="I1140" s="168"/>
      <c r="J1140" s="168"/>
      <c r="K1140" s="168"/>
      <c r="L1140" s="168"/>
      <c r="M1140" s="329"/>
    </row>
    <row r="1141" spans="2:15" s="3" customFormat="1" ht="12.75" x14ac:dyDescent="0.2">
      <c r="B1141" s="371" t="str">
        <f>IF('2. Grunddata'!C$13="NEJ","Indirekt och lokalpåslag inte accepterade som OH av finansiär","")</f>
        <v>Indirekt och lokalpåslag inte accepterade som OH av finansiär</v>
      </c>
      <c r="C1141" s="330">
        <f>IF('2. Grunddata'!$C$13="NEJ",(SUMIF('5. Lön'!$B$25:$B$151,$C1130,'5. Lön'!BQ$25:BQ$151)+SUMIF('5. Lön'!$B$25:$B$151,$C1130,'5. Lön'!CO$25:CO$151)+SUMIF('6. Drift'!$B$18:$B$101,$C1130,'6. Drift'!AT$18:AT$101)+SUMIF('6. Drift'!$B$18:$B$101,$C1130,'6. Drift'!BR$18:BR$101))-(SUMIF('5. Lön'!$B$25:$B$151,$C1130,'5. Lön'!DY$25:DY$151)+SUMIF('6. Drift'!$B$18:$B$101,$C1130,'6. Drift'!CP$18:CP$101)+SUMIF('7. Utrustning'!$B$17:$B$49,$C1130,'7. Utrustning'!AU$17:AU$49)+SUMIF('8. Lokal'!$B$18:$B$50,$C1130,'8. Lokal'!AR$18:AR$50)),0)</f>
        <v>0</v>
      </c>
      <c r="D1141" s="330">
        <f>IF('2. Grunddata'!$C$13="NEJ",(SUMIF('5. Lön'!$B$25:$B$151,$C1130,'5. Lön'!BR$25:BR$151)+SUMIF('5. Lön'!$B$25:$B$151,$C1130,'5. Lön'!CP$25:CP$151)+SUMIF('6. Drift'!$B$18:$B$101,$C1130,'6. Drift'!AU$18:AU$101)+SUMIF('6. Drift'!$B$18:$B$101,$C1130,'6. Drift'!BS$18:BS$101))-(SUMIF('5. Lön'!$B$25:$B$151,$C1130,'5. Lön'!DZ$25:DZ$151)+SUMIF('6. Drift'!$B$18:$B$101,$C1130,'6. Drift'!CQ$18:CQ$101)+SUMIF('7. Utrustning'!$B$17:$B$49,$C1130,'7. Utrustning'!AV$17:AV$49)+SUMIF('8. Lokal'!$B$18:$B$50,$C1130,'8. Lokal'!AS$18:AS$50)),0)</f>
        <v>0</v>
      </c>
      <c r="E1141" s="330">
        <f>IF('2. Grunddata'!$C$13="NEJ",(SUMIF('5. Lön'!$B$25:$B$151,$C1130,'5. Lön'!BS$25:BS$151)+SUMIF('5. Lön'!$B$25:$B$151,$C1130,'5. Lön'!CQ$25:CQ$151)+SUMIF('6. Drift'!$B$18:$B$101,$C1130,'6. Drift'!AV$18:AV$101)+SUMIF('6. Drift'!$B$18:$B$101,$C1130,'6. Drift'!BT$18:BT$101))-(SUMIF('5. Lön'!$B$25:$B$151,$C1130,'5. Lön'!EA$25:EA$151)+SUMIF('6. Drift'!$B$18:$B$101,$C1130,'6. Drift'!CR$18:CR$101)+SUMIF('7. Utrustning'!$B$17:$B$49,$C1130,'7. Utrustning'!AW$17:AW$49)+SUMIF('8. Lokal'!$B$18:$B$50,$C1130,'8. Lokal'!AT$18:AT$50)),0)</f>
        <v>0</v>
      </c>
      <c r="F1141" s="330">
        <f>IF('2. Grunddata'!$C$13="NEJ",(SUMIF('5. Lön'!$B$25:$B$151,$C1130,'5. Lön'!BT$25:BT$151)+SUMIF('5. Lön'!$B$25:$B$151,$C1130,'5. Lön'!CR$25:CR$151)+SUMIF('6. Drift'!$B$18:$B$101,$C1130,'6. Drift'!AW$18:AW$101)+SUMIF('6. Drift'!$B$18:$B$101,$C1130,'6. Drift'!BU$18:BU$101))-(SUMIF('5. Lön'!$B$25:$B$151,$C1130,'5. Lön'!EB$25:EB$151)+SUMIF('6. Drift'!$B$18:$B$101,$C1130,'6. Drift'!CS$18:CS$101)+SUMIF('7. Utrustning'!$B$17:$B$49,$C1130,'7. Utrustning'!AX$17:AX$49)+SUMIF('8. Lokal'!$B$18:$B$50,$C1130,'8. Lokal'!AU$18:AU$50)),0)</f>
        <v>0</v>
      </c>
      <c r="G1141" s="330">
        <f>IF('2. Grunddata'!$C$13="NEJ",(SUMIF('5. Lön'!$B$25:$B$151,$C1130,'5. Lön'!BU$25:BU$151)+SUMIF('5. Lön'!$B$25:$B$151,$C1130,'5. Lön'!CS$25:CS$151)+SUMIF('6. Drift'!$B$18:$B$101,$C1130,'6. Drift'!AX$18:AX$101)+SUMIF('6. Drift'!$B$18:$B$101,$C1130,'6. Drift'!BV$18:BV$101))-(SUMIF('5. Lön'!$B$25:$B$151,$C1130,'5. Lön'!EC$25:EC$151)+SUMIF('6. Drift'!$B$18:$B$101,$C1130,'6. Drift'!CT$18:CT$101)+SUMIF('7. Utrustning'!$B$17:$B$49,$C1130,'7. Utrustning'!AY$17:AY$49)+SUMIF('8. Lokal'!$B$18:$B$50,$C1130,'8. Lokal'!AV$18:AV$50)),0)</f>
        <v>0</v>
      </c>
      <c r="H1141" s="330">
        <f>IF('2. Grunddata'!$C$13="NEJ",(SUMIF('5. Lön'!$B$25:$B$151,$C1130,'5. Lön'!BV$25:BV$151)+SUMIF('5. Lön'!$B$25:$B$151,$C1130,'5. Lön'!CT$25:CT$151)+SUMIF('6. Drift'!$B$18:$B$101,$C1130,'6. Drift'!AY$18:AY$101)+SUMIF('6. Drift'!$B$18:$B$101,$C1130,'6. Drift'!BW$18:BW$101))-(SUMIF('5. Lön'!$B$25:$B$151,$C1130,'5. Lön'!ED$25:ED$151)+SUMIF('6. Drift'!$B$18:$B$101,$C1130,'6. Drift'!CU$18:CU$101)+SUMIF('7. Utrustning'!$B$17:$B$49,$C1130,'7. Utrustning'!AZ$17:AZ$49)+SUMIF('8. Lokal'!$B$18:$B$50,$C1130,'8. Lokal'!AW$18:AW$50)),0)</f>
        <v>0</v>
      </c>
      <c r="I1141" s="330">
        <f>IF('2. Grunddata'!$C$13="NEJ",(SUMIF('5. Lön'!$B$25:$B$151,$C1130,'5. Lön'!BW$25:BW$151)+SUMIF('5. Lön'!$B$25:$B$151,$C1130,'5. Lön'!CU$25:CU$151)+SUMIF('6. Drift'!$B$18:$B$101,$C1130,'6. Drift'!AZ$18:AZ$101)+SUMIF('6. Drift'!$B$18:$B$101,$C1130,'6. Drift'!BX$18:BX$101))-(SUMIF('5. Lön'!$B$25:$B$151,$C1130,'5. Lön'!EE$25:EE$151)+SUMIF('6. Drift'!$B$18:$B$101,$C1130,'6. Drift'!CV$18:CV$101)+SUMIF('7. Utrustning'!$B$17:$B$49,$C1130,'7. Utrustning'!BA$17:BA$49)+SUMIF('8. Lokal'!$B$18:$B$50,$C1130,'8. Lokal'!AX$18:AX$50)),0)</f>
        <v>0</v>
      </c>
      <c r="J1141" s="330">
        <f>IF('2. Grunddata'!$C$13="NEJ",(SUMIF('5. Lön'!$B$25:$B$151,$C1130,'5. Lön'!BX$25:BX$151)+SUMIF('5. Lön'!$B$25:$B$151,$C1130,'5. Lön'!CV$25:CV$151)+SUMIF('6. Drift'!$B$18:$B$101,$C1130,'6. Drift'!BA$18:BA$101)+SUMIF('6. Drift'!$B$18:$B$101,$C1130,'6. Drift'!BY$18:BY$101))-(SUMIF('5. Lön'!$B$25:$B$151,$C1130,'5. Lön'!EF$25:EF$151)+SUMIF('6. Drift'!$B$18:$B$101,$C1130,'6. Drift'!CW$18:CW$101)+SUMIF('7. Utrustning'!$B$17:$B$49,$C1130,'7. Utrustning'!BB$17:BB$49)+SUMIF('8. Lokal'!$B$18:$B$50,$C1130,'8. Lokal'!AY$18:AY$50)),0)</f>
        <v>0</v>
      </c>
      <c r="K1141" s="330">
        <f>IF('2. Grunddata'!$C$13="NEJ",(SUMIF('5. Lön'!$B$25:$B$151,$C1130,'5. Lön'!BY$25:BY$151)+SUMIF('5. Lön'!$B$25:$B$151,$C1130,'5. Lön'!CW$25:CW$151)+SUMIF('6. Drift'!$B$18:$B$101,$C1130,'6. Drift'!BB$18:BB$101)+SUMIF('6. Drift'!$B$18:$B$101,$C1130,'6. Drift'!BZ$18:BZ$101))-(SUMIF('5. Lön'!$B$25:$B$151,$C1130,'5. Lön'!EG$25:EG$151)+SUMIF('6. Drift'!$B$18:$B$101,$C1130,'6. Drift'!CX$18:CX$101)+SUMIF('7. Utrustning'!$B$17:$B$49,$C1130,'7. Utrustning'!BC$17:BC$49)+SUMIF('8. Lokal'!$B$18:$B$50,$C1130,'8. Lokal'!AZ$18:AZ$50)),0)</f>
        <v>0</v>
      </c>
      <c r="L1141" s="330">
        <f>IF('2. Grunddata'!$C$13="NEJ",(SUMIF('5. Lön'!$B$25:$B$151,$C1130,'5. Lön'!BZ$25:BZ$151)+SUMIF('5. Lön'!$B$25:$B$151,$C1130,'5. Lön'!CX$25:CX$151)+SUMIF('6. Drift'!$B$18:$B$101,$C1130,'6. Drift'!BC$18:BC$101)+SUMIF('6. Drift'!$B$18:$B$101,$C1130,'6. Drift'!CA$18:CA$101))-(SUMIF('5. Lön'!$B$25:$B$151,$C1130,'5. Lön'!EH$25:EH$151)+SUMIF('6. Drift'!$B$18:$B$101,$C1130,'6. Drift'!CY$18:CY$101)+SUMIF('7. Utrustning'!$B$17:$B$49,$C1130,'7. Utrustning'!BD$17:BD$49)+SUMIF('8. Lokal'!$B$18:$B$50,$C1130,'8. Lokal'!BA$18:BA$50)),0)</f>
        <v>0</v>
      </c>
      <c r="M1141" s="314">
        <f t="shared" ref="M1141:M1147" si="233">SUM(C1141:L1141)</f>
        <v>0</v>
      </c>
    </row>
    <row r="1142" spans="2:15" s="3" customFormat="1" ht="12.75" customHeight="1" x14ac:dyDescent="0.2">
      <c r="B1142" s="331" t="str">
        <f>IF('2. Grunddata'!C$16&gt;0,"LKP som inte accepteras av finansiär","")</f>
        <v/>
      </c>
      <c r="C1142" s="332">
        <f>IF('2. Grunddata'!$C$16&gt;0,SUMIF('5. Lön'!$B$25:$B$151,$C1130,'5. Lön'!AS$25:AS$151)-SUMIF('5. Lön'!$B$25:$B$151,$C1130,'5. Lön'!DM$25:DM$151),0)</f>
        <v>0</v>
      </c>
      <c r="D1142" s="332">
        <f>IF('2. Grunddata'!$C$16&gt;0,SUMIF('5. Lön'!$B$25:$B$151,$C1130,'5. Lön'!AT$25:AT$151)-SUMIF('5. Lön'!$B$25:$B$151,$C1130,'5. Lön'!DN$25:DN$151),0)</f>
        <v>0</v>
      </c>
      <c r="E1142" s="332">
        <f>IF('2. Grunddata'!$C$16&gt;0,SUMIF('5. Lön'!$B$25:$B$151,$C1130,'5. Lön'!AU$25:AU$151)-SUMIF('5. Lön'!$B$25:$B$151,$C1130,'5. Lön'!DO$25:DO$151),0)</f>
        <v>0</v>
      </c>
      <c r="F1142" s="332">
        <f>IF('2. Grunddata'!$C$16&gt;0,SUMIF('5. Lön'!$B$25:$B$151,$C1130,'5. Lön'!AV$25:AV$151)-SUMIF('5. Lön'!$B$25:$B$151,$C1130,'5. Lön'!DP$25:DP$151),0)</f>
        <v>0</v>
      </c>
      <c r="G1142" s="332">
        <f>IF('2. Grunddata'!$C$16&gt;0,SUMIF('5. Lön'!$B$25:$B$151,$C1130,'5. Lön'!AW$25:AW$151)-SUMIF('5. Lön'!$B$25:$B$151,$C1130,'5. Lön'!DQ$25:DQ$151),0)</f>
        <v>0</v>
      </c>
      <c r="H1142" s="332">
        <f>IF('2. Grunddata'!$C$16&gt;0,SUMIF('5. Lön'!$B$25:$B$151,$C1130,'5. Lön'!AX$25:AX$151)-SUMIF('5. Lön'!$B$25:$B$151,$C1130,'5. Lön'!DR$25:DR$151),0)</f>
        <v>0</v>
      </c>
      <c r="I1142" s="332">
        <f>IF('2. Grunddata'!$C$16&gt;0,SUMIF('5. Lön'!$B$25:$B$151,$C1130,'5. Lön'!AY$25:AY$151)-SUMIF('5. Lön'!$B$25:$B$151,$C1130,'5. Lön'!DS$25:DS$151),0)</f>
        <v>0</v>
      </c>
      <c r="J1142" s="332">
        <f>IF('2. Grunddata'!$C$16&gt;0,SUMIF('5. Lön'!$B$25:$B$151,$C1130,'5. Lön'!AZ$25:AZ$151)-SUMIF('5. Lön'!$B$25:$B$151,$C1130,'5. Lön'!DT$25:DT$151),0)</f>
        <v>0</v>
      </c>
      <c r="K1142" s="332">
        <f>IF('2. Grunddata'!$C$16&gt;0,SUMIF('5. Lön'!$B$25:$B$151,$C1130,'5. Lön'!BA$25:BA$151)-SUMIF('5. Lön'!$B$25:$B$151,$C1130,'5. Lön'!DU$25:DU$151),0)</f>
        <v>0</v>
      </c>
      <c r="L1142" s="332">
        <f>IF('2. Grunddata'!$C$16&gt;0,SUMIF('5. Lön'!$B$25:$B$151,$C1130,'5. Lön'!BB$25:BB$151)-SUMIF('5. Lön'!$B$25:$B$151,$C1130,'5. Lön'!DV$25:DV$151),0)</f>
        <v>0</v>
      </c>
      <c r="M1142" s="316">
        <f t="shared" si="233"/>
        <v>0</v>
      </c>
    </row>
    <row r="1143" spans="2:15" s="3" customFormat="1" ht="12.75" customHeight="1" x14ac:dyDescent="0.2">
      <c r="B1143" s="317" t="str">
        <f>IF('5. Lön'!BO$152&gt;0,"Lön inklusive LKP","")</f>
        <v>Lön inklusive LKP</v>
      </c>
      <c r="C1143" s="333">
        <f>SUMIF('5. Lön'!$B$25:$B$151,$C1130,'5. Lön'!BE$25:BE$151)</f>
        <v>0</v>
      </c>
      <c r="D1143" s="333">
        <f>SUMIF('5. Lön'!$B$25:$B$151,$C1130,'5. Lön'!BF$25:BF$151)</f>
        <v>0</v>
      </c>
      <c r="E1143" s="333">
        <f>SUMIF('5. Lön'!$B$25:$B$151,$C1130,'5. Lön'!BG$25:BG$151)</f>
        <v>0</v>
      </c>
      <c r="F1143" s="333">
        <f>SUMIF('5. Lön'!$B$25:$B$151,$C1130,'5. Lön'!BH$25:BH$151)</f>
        <v>0</v>
      </c>
      <c r="G1143" s="333">
        <f>SUMIF('5. Lön'!$B$25:$B$151,$C1130,'5. Lön'!BI$25:BI$151)</f>
        <v>0</v>
      </c>
      <c r="H1143" s="333">
        <f>SUMIF('5. Lön'!$B$25:$B$151,$C1130,'5. Lön'!BJ$25:BJ$151)</f>
        <v>0</v>
      </c>
      <c r="I1143" s="333">
        <f>SUMIF('5. Lön'!$B$25:$B$151,$C1130,'5. Lön'!BK$25:BK$151)</f>
        <v>0</v>
      </c>
      <c r="J1143" s="333">
        <f>SUMIF('5. Lön'!$B$25:$B$151,$C1130,'5. Lön'!BL$25:BL$151)</f>
        <v>0</v>
      </c>
      <c r="K1143" s="333">
        <f>SUMIF('5. Lön'!$B$25:$B$151,$C1130,'5. Lön'!BM$25:BM$151)</f>
        <v>0</v>
      </c>
      <c r="L1143" s="333">
        <f>SUMIF('5. Lön'!$B$25:$B$151,$C1130,'5. Lön'!BN$25:BN$151)</f>
        <v>0</v>
      </c>
      <c r="M1143" s="319">
        <f t="shared" si="233"/>
        <v>0</v>
      </c>
    </row>
    <row r="1144" spans="2:15" s="3" customFormat="1" ht="12.75" x14ac:dyDescent="0.2">
      <c r="B1144" s="158" t="str">
        <f>IF('6. Drift'!AR$102&gt;0,"Drift","")</f>
        <v/>
      </c>
      <c r="C1144" s="334">
        <f>SUMIF('6. Drift'!$B$18:$B$101,$C1130,'6. Drift'!AH$18:AH$101)</f>
        <v>0</v>
      </c>
      <c r="D1144" s="334">
        <f>SUMIF('6. Drift'!$B$18:$B$101,$C1130,'6. Drift'!AI$18:AI$101)</f>
        <v>0</v>
      </c>
      <c r="E1144" s="334">
        <f>SUMIF('6. Drift'!$B$18:$B$101,$C1130,'6. Drift'!AJ$18:AJ$101)</f>
        <v>0</v>
      </c>
      <c r="F1144" s="334">
        <f>SUMIF('6. Drift'!$B$18:$B$101,$C1130,'6. Drift'!AK$18:AK$101)</f>
        <v>0</v>
      </c>
      <c r="G1144" s="334">
        <f>SUMIF('6. Drift'!$B$18:$B$101,$C1130,'6. Drift'!AL$18:AL$101)</f>
        <v>0</v>
      </c>
      <c r="H1144" s="334">
        <f>SUMIF('6. Drift'!$B$18:$B$101,$C1130,'6. Drift'!AM$18:AM$101)</f>
        <v>0</v>
      </c>
      <c r="I1144" s="334">
        <f>SUMIF('6. Drift'!$B$18:$B$101,$C1130,'6. Drift'!AN$18:AN$101)</f>
        <v>0</v>
      </c>
      <c r="J1144" s="334">
        <f>SUMIF('6. Drift'!$B$18:$B$101,$C1130,'6. Drift'!AO$18:AO$101)</f>
        <v>0</v>
      </c>
      <c r="K1144" s="334">
        <f>SUMIF('6. Drift'!$B$18:$B$101,$C1130,'6. Drift'!AP$18:AP$101)</f>
        <v>0</v>
      </c>
      <c r="L1144" s="334">
        <f>SUMIF('6. Drift'!$B$18:$B$101,$C1130,'6. Drift'!AQ$18:AQ$101)</f>
        <v>0</v>
      </c>
      <c r="M1144" s="316">
        <f t="shared" si="233"/>
        <v>0</v>
      </c>
    </row>
    <row r="1145" spans="2:15" s="3" customFormat="1" ht="12.75" x14ac:dyDescent="0.2">
      <c r="B1145" s="317" t="str">
        <f>IF('7. Utrustning'!AS$50&gt;0,"Utrustning","")</f>
        <v/>
      </c>
      <c r="C1145" s="333">
        <f>SUMIF('7. Utrustning'!$B$17:$B$49,$C1130,'7. Utrustning'!AI$17:AI$49)</f>
        <v>0</v>
      </c>
      <c r="D1145" s="333">
        <f>SUMIF('7. Utrustning'!$B$17:$B$49,$C1130,'7. Utrustning'!AJ$17:AJ$49)</f>
        <v>0</v>
      </c>
      <c r="E1145" s="333">
        <f>SUMIF('7. Utrustning'!$B$17:$B$49,$C1130,'7. Utrustning'!AK$17:AK$49)</f>
        <v>0</v>
      </c>
      <c r="F1145" s="333">
        <f>SUMIF('7. Utrustning'!$B$17:$B$49,$C1130,'7. Utrustning'!AL$17:AL$49)</f>
        <v>0</v>
      </c>
      <c r="G1145" s="333">
        <f>SUMIF('7. Utrustning'!$B$17:$B$49,$C1130,'7. Utrustning'!AM$17:AM$49)</f>
        <v>0</v>
      </c>
      <c r="H1145" s="333">
        <f>SUMIF('7. Utrustning'!$B$17:$B$49,$C1130,'7. Utrustning'!AN$17:AN$49)</f>
        <v>0</v>
      </c>
      <c r="I1145" s="333">
        <f>SUMIF('7. Utrustning'!$B$17:$B$49,$C1130,'7. Utrustning'!AO$17:AO$49)</f>
        <v>0</v>
      </c>
      <c r="J1145" s="333">
        <f>SUMIF('7. Utrustning'!$B$17:$B$49,$C1130,'7. Utrustning'!AP$17:AP$49)</f>
        <v>0</v>
      </c>
      <c r="K1145" s="333">
        <f>SUMIF('7. Utrustning'!$B$17:$B$49,$C1130,'7. Utrustning'!AQ$17:AQ$49)</f>
        <v>0</v>
      </c>
      <c r="L1145" s="333">
        <f>SUMIF('7. Utrustning'!$B$17:$B$49,$C1130,'7. Utrustning'!AR$17:AR$49)</f>
        <v>0</v>
      </c>
      <c r="M1145" s="319">
        <f t="shared" si="233"/>
        <v>0</v>
      </c>
    </row>
    <row r="1146" spans="2:15" s="3" customFormat="1" ht="12.75" x14ac:dyDescent="0.2">
      <c r="B1146" s="320" t="str">
        <f>IF('8. Lokal'!AP$51&gt;0,"Lokal","")</f>
        <v>Lokal</v>
      </c>
      <c r="C1146" s="334">
        <f>SUMIF('5. Lön'!$B$25:$B$151,$C1130,'5. Lön'!DA$25:DA$151)+SUMIF('6. Drift'!$B$18:$B$101,$C1130,'6. Drift'!CD$18:CD$101)+SUMIF('8. Lokal'!$B$18:$B$50,$C1130,'8. Lokal'!AF$18:AF$50)</f>
        <v>0</v>
      </c>
      <c r="D1146" s="334">
        <f>SUMIF('5. Lön'!$B$25:$B$151,$C1130,'5. Lön'!DB$25:DB$151)+SUMIF('6. Drift'!$B$18:$B$101,$C1130,'6. Drift'!CE$18:CE$101)+SUMIF('8. Lokal'!$B$18:$B$50,$C1130,'8. Lokal'!AG$18:AG$50)</f>
        <v>0</v>
      </c>
      <c r="E1146" s="334">
        <f>SUMIF('5. Lön'!$B$25:$B$151,$C1130,'5. Lön'!DC$25:DC$151)+SUMIF('6. Drift'!$B$18:$B$101,$C1130,'6. Drift'!CF$18:CF$101)+SUMIF('8. Lokal'!$B$18:$B$50,$C1130,'8. Lokal'!AH$18:AH$50)</f>
        <v>0</v>
      </c>
      <c r="F1146" s="334">
        <f>SUMIF('5. Lön'!$B$25:$B$151,$C1130,'5. Lön'!DD$25:DD$151)+SUMIF('6. Drift'!$B$18:$B$101,$C1130,'6. Drift'!CG$18:CG$101)+SUMIF('8. Lokal'!$B$18:$B$50,$C1130,'8. Lokal'!AI$18:AI$50)</f>
        <v>0</v>
      </c>
      <c r="G1146" s="334">
        <f>SUMIF('5. Lön'!$B$25:$B$151,$C1130,'5. Lön'!DE$25:DE$151)+SUMIF('6. Drift'!$B$18:$B$101,$C1130,'6. Drift'!CH$18:CH$101)+SUMIF('8. Lokal'!$B$18:$B$50,$C1130,'8. Lokal'!AJ$18:AJ$50)</f>
        <v>0</v>
      </c>
      <c r="H1146" s="334">
        <f>SUMIF('5. Lön'!$B$25:$B$151,$C1130,'5. Lön'!DF$25:DF$151)+SUMIF('6. Drift'!$B$18:$B$101,$C1130,'6. Drift'!CI$18:CI$101)+SUMIF('8. Lokal'!$B$18:$B$50,$C1130,'8. Lokal'!AK$18:AK$50)</f>
        <v>0</v>
      </c>
      <c r="I1146" s="334">
        <f>SUMIF('5. Lön'!$B$25:$B$151,$C1130,'5. Lön'!DG$25:DG$151)+SUMIF('6. Drift'!$B$18:$B$101,$C1130,'6. Drift'!CJ$18:CJ$101)+SUMIF('8. Lokal'!$B$18:$B$50,$C1130,'8. Lokal'!AL$18:AL$50)</f>
        <v>0</v>
      </c>
      <c r="J1146" s="334">
        <f>SUMIF('5. Lön'!$B$25:$B$151,$C1130,'5. Lön'!DH$25:DH$151)+SUMIF('6. Drift'!$B$18:$B$101,$C1130,'6. Drift'!CK$18:CK$101)+SUMIF('8. Lokal'!$B$18:$B$50,$C1130,'8. Lokal'!AM$18:AM$50)</f>
        <v>0</v>
      </c>
      <c r="K1146" s="334">
        <f>SUMIF('5. Lön'!$B$25:$B$151,$C1130,'5. Lön'!DI$25:DI$151)+SUMIF('6. Drift'!$B$18:$B$101,$C1130,'6. Drift'!CL$18:CL$101)+SUMIF('8. Lokal'!$B$18:$B$50,$C1130,'8. Lokal'!AN$18:AN$50)</f>
        <v>0</v>
      </c>
      <c r="L1146" s="334">
        <f>SUMIF('5. Lön'!$B$25:$B$151,$C1130,'5. Lön'!DJ$25:DJ$151)+SUMIF('6. Drift'!$B$18:$B$101,$C1130,'6. Drift'!CM$18:CM$101)+SUMIF('8. Lokal'!$B$18:$B$50,$C1130,'8. Lokal'!AO$18:AO$50)</f>
        <v>0</v>
      </c>
      <c r="M1146" s="316">
        <f t="shared" si="233"/>
        <v>0</v>
      </c>
    </row>
    <row r="1147" spans="2:15" s="1" customFormat="1" ht="12.75" x14ac:dyDescent="0.2">
      <c r="B1147" s="321" t="str">
        <f>IF(('5. Lön'!CM$152+'6. Drift'!BP$102)&gt;0,"Indirekt","")</f>
        <v>Indirekt</v>
      </c>
      <c r="C1147" s="293">
        <f>SUMIF('5. Lön'!$B$25:$B$151,$C1130,'5. Lön'!CC$25:CC$151)+SUMIF('6. Drift'!$B$18:$B$101,$C1130,'6. Drift'!BF$18:BF$101)</f>
        <v>0</v>
      </c>
      <c r="D1147" s="293">
        <f>SUMIF('5. Lön'!$B$25:$B$151,$C1130,'5. Lön'!CD$25:CD$151)+SUMIF('6. Drift'!$B$18:$B$101,$C1130,'6. Drift'!BG$18:BG$101)</f>
        <v>0</v>
      </c>
      <c r="E1147" s="293">
        <f>SUMIF('5. Lön'!$B$25:$B$151,$C1130,'5. Lön'!CE$25:CE$151)+SUMIF('6. Drift'!$B$18:$B$101,$C1130,'6. Drift'!BH$18:BH$101)</f>
        <v>0</v>
      </c>
      <c r="F1147" s="293">
        <f>SUMIF('5. Lön'!$B$25:$B$151,$C1130,'5. Lön'!CF$25:CF$151)+SUMIF('6. Drift'!$B$18:$B$101,$C1130,'6. Drift'!BI$18:BI$101)</f>
        <v>0</v>
      </c>
      <c r="G1147" s="293">
        <f>SUMIF('5. Lön'!$B$25:$B$151,$C1130,'5. Lön'!CG$25:CG$151)+SUMIF('6. Drift'!$B$18:$B$101,$C1130,'6. Drift'!BJ$18:BJ$101)</f>
        <v>0</v>
      </c>
      <c r="H1147" s="293">
        <f>SUMIF('5. Lön'!$B$25:$B$151,$C1130,'5. Lön'!CH$25:CH$151)+SUMIF('6. Drift'!$B$18:$B$101,$C1130,'6. Drift'!BK$18:BK$101)</f>
        <v>0</v>
      </c>
      <c r="I1147" s="293">
        <f>SUMIF('5. Lön'!$B$25:$B$151,$C1130,'5. Lön'!CI$25:CI$151)+SUMIF('6. Drift'!$B$18:$B$101,$C1130,'6. Drift'!BL$18:BL$101)</f>
        <v>0</v>
      </c>
      <c r="J1147" s="293">
        <f>SUMIF('5. Lön'!$B$25:$B$151,$C1130,'5. Lön'!CJ$25:CJ$151)+SUMIF('6. Drift'!$B$18:$B$101,$C1130,'6. Drift'!BM$18:BM$101)</f>
        <v>0</v>
      </c>
      <c r="K1147" s="293">
        <f>SUMIF('5. Lön'!$B$25:$B$151,$C1130,'5. Lön'!CK$25:CK$151)+SUMIF('6. Drift'!$B$18:$B$101,$C1130,'6. Drift'!BN$18:BN$101)</f>
        <v>0</v>
      </c>
      <c r="L1147" s="293">
        <f>SUMIF('5. Lön'!$B$25:$B$151,$C1130,'5. Lön'!CL$25:CL$151)+SUMIF('6. Drift'!$B$18:$B$101,$C1130,'6. Drift'!BO$18:BO$101)</f>
        <v>0</v>
      </c>
      <c r="M1147" s="322">
        <f t="shared" si="233"/>
        <v>0</v>
      </c>
    </row>
    <row r="1148" spans="2:15" s="3" customFormat="1" ht="12.75" x14ac:dyDescent="0.2">
      <c r="B1148" s="323" t="str">
        <f>IF('2. Grunddata'!C$6="KONTRAKT","Total kostnad i medfinansiering av kontrakt med finansiär","Total kostnad i medfinansiering av ansökan till finansiär")</f>
        <v>Total kostnad i medfinansiering av ansökan till finansiär</v>
      </c>
      <c r="C1148" s="237">
        <f>SUM(C1141:C1147)</f>
        <v>0</v>
      </c>
      <c r="D1148" s="237">
        <f t="shared" ref="D1148:M1148" si="234">SUM(D1141:D1147)</f>
        <v>0</v>
      </c>
      <c r="E1148" s="237">
        <f t="shared" si="234"/>
        <v>0</v>
      </c>
      <c r="F1148" s="237">
        <f t="shared" si="234"/>
        <v>0</v>
      </c>
      <c r="G1148" s="237">
        <f t="shared" si="234"/>
        <v>0</v>
      </c>
      <c r="H1148" s="237">
        <f t="shared" si="234"/>
        <v>0</v>
      </c>
      <c r="I1148" s="237">
        <f t="shared" si="234"/>
        <v>0</v>
      </c>
      <c r="J1148" s="237">
        <f t="shared" si="234"/>
        <v>0</v>
      </c>
      <c r="K1148" s="237">
        <f t="shared" si="234"/>
        <v>0</v>
      </c>
      <c r="L1148" s="237">
        <f t="shared" si="234"/>
        <v>0</v>
      </c>
      <c r="M1148" s="324">
        <f t="shared" si="234"/>
        <v>0</v>
      </c>
      <c r="N1148" s="26"/>
      <c r="O1148" s="26"/>
    </row>
    <row r="1149" spans="2:15" s="3" customFormat="1" ht="6" customHeight="1" x14ac:dyDescent="0.2">
      <c r="B1149" s="335"/>
      <c r="C1149" s="326"/>
      <c r="D1149" s="326"/>
      <c r="E1149" s="326"/>
      <c r="F1149" s="326"/>
      <c r="G1149" s="326"/>
      <c r="H1149" s="326"/>
      <c r="I1149" s="326"/>
      <c r="J1149" s="326"/>
      <c r="K1149" s="326"/>
      <c r="L1149" s="326"/>
      <c r="M1149" s="336"/>
    </row>
    <row r="1150" spans="2:15" s="3" customFormat="1" ht="12.75" x14ac:dyDescent="0.2">
      <c r="B1150" s="328" t="str">
        <f>IF('2. Grunddata'!C$6="KONTRAKT","Full kostnad","Förväntad full kostnad")</f>
        <v>Förväntad full kostnad</v>
      </c>
      <c r="C1150" s="326"/>
      <c r="D1150" s="326"/>
      <c r="E1150" s="326"/>
      <c r="F1150" s="326"/>
      <c r="G1150" s="326"/>
      <c r="H1150" s="326"/>
      <c r="I1150" s="326"/>
      <c r="J1150" s="326"/>
      <c r="K1150" s="326"/>
      <c r="L1150" s="326"/>
      <c r="M1150" s="336"/>
    </row>
    <row r="1151" spans="2:15" s="3" customFormat="1" ht="12.75" x14ac:dyDescent="0.2">
      <c r="B1151" s="337" t="s">
        <v>203</v>
      </c>
      <c r="C1151" s="338">
        <f>C1133+C1142+C1143</f>
        <v>0</v>
      </c>
      <c r="D1151" s="338">
        <f t="shared" ref="D1151:L1151" si="235">D1133+D1142+D1143</f>
        <v>0</v>
      </c>
      <c r="E1151" s="338">
        <f t="shared" si="235"/>
        <v>0</v>
      </c>
      <c r="F1151" s="338">
        <f t="shared" si="235"/>
        <v>0</v>
      </c>
      <c r="G1151" s="338">
        <f t="shared" si="235"/>
        <v>0</v>
      </c>
      <c r="H1151" s="338">
        <f t="shared" si="235"/>
        <v>0</v>
      </c>
      <c r="I1151" s="338">
        <f t="shared" si="235"/>
        <v>0</v>
      </c>
      <c r="J1151" s="338">
        <f t="shared" si="235"/>
        <v>0</v>
      </c>
      <c r="K1151" s="338">
        <f t="shared" si="235"/>
        <v>0</v>
      </c>
      <c r="L1151" s="338">
        <f t="shared" si="235"/>
        <v>0</v>
      </c>
      <c r="M1151" s="314">
        <f>SUM(C1151:L1151)</f>
        <v>0</v>
      </c>
    </row>
    <row r="1152" spans="2:15" s="3" customFormat="1" ht="12.75" x14ac:dyDescent="0.2">
      <c r="B1152" s="339" t="s">
        <v>202</v>
      </c>
      <c r="C1152" s="340">
        <f>C1134+C1144</f>
        <v>0</v>
      </c>
      <c r="D1152" s="340">
        <f t="shared" ref="D1152:L1152" si="236">D1134+D1144</f>
        <v>0</v>
      </c>
      <c r="E1152" s="340">
        <f t="shared" si="236"/>
        <v>0</v>
      </c>
      <c r="F1152" s="340">
        <f t="shared" si="236"/>
        <v>0</v>
      </c>
      <c r="G1152" s="340">
        <f t="shared" si="236"/>
        <v>0</v>
      </c>
      <c r="H1152" s="340">
        <f t="shared" si="236"/>
        <v>0</v>
      </c>
      <c r="I1152" s="340">
        <f t="shared" si="236"/>
        <v>0</v>
      </c>
      <c r="J1152" s="340">
        <f t="shared" si="236"/>
        <v>0</v>
      </c>
      <c r="K1152" s="340">
        <f t="shared" si="236"/>
        <v>0</v>
      </c>
      <c r="L1152" s="340">
        <f t="shared" si="236"/>
        <v>0</v>
      </c>
      <c r="M1152" s="316">
        <f>SUM(C1152:L1152)</f>
        <v>0</v>
      </c>
    </row>
    <row r="1153" spans="2:13" s="3" customFormat="1" ht="12.75" x14ac:dyDescent="0.2">
      <c r="B1153" s="341" t="s">
        <v>30</v>
      </c>
      <c r="C1153" s="342">
        <f>C1135+C1145</f>
        <v>0</v>
      </c>
      <c r="D1153" s="342">
        <f t="shared" ref="D1153:L1153" si="237">D1135+D1145</f>
        <v>0</v>
      </c>
      <c r="E1153" s="342">
        <f t="shared" si="237"/>
        <v>0</v>
      </c>
      <c r="F1153" s="342">
        <f t="shared" si="237"/>
        <v>0</v>
      </c>
      <c r="G1153" s="342">
        <f t="shared" si="237"/>
        <v>0</v>
      </c>
      <c r="H1153" s="342">
        <f t="shared" si="237"/>
        <v>0</v>
      </c>
      <c r="I1153" s="342">
        <f t="shared" si="237"/>
        <v>0</v>
      </c>
      <c r="J1153" s="342">
        <f t="shared" si="237"/>
        <v>0</v>
      </c>
      <c r="K1153" s="342">
        <f t="shared" si="237"/>
        <v>0</v>
      </c>
      <c r="L1153" s="342">
        <f t="shared" si="237"/>
        <v>0</v>
      </c>
      <c r="M1153" s="319">
        <f>SUM(C1153:L1153)</f>
        <v>0</v>
      </c>
    </row>
    <row r="1154" spans="2:13" s="3" customFormat="1" ht="12.75" x14ac:dyDescent="0.2">
      <c r="B1154" s="339" t="s">
        <v>31</v>
      </c>
      <c r="C1154" s="340">
        <f>SUMIF('5. Lön'!$B$25:$B$151,$C1130,'5. Lön'!CO$25:CO$151)+SUMIF('5. Lön'!$B$25:$B$151,$C1130,'5. Lön'!DA$25:DA$151)+SUMIF('6. Drift'!$B$18:$B$101,$C1130,'6. Drift'!BR$18:BR$101)+SUMIF('6. Drift'!$B$18:$B$101,$C1130,'6. Drift'!CD$18:CD$101)+SUMIF('8. Lokal'!$B$18:$B$50,$C1130,'8. Lokal'!T$18:T$50)+SUMIF('8. Lokal'!$B$18:$B$50,$C1130,'8. Lokal'!AF$18:AF$50)</f>
        <v>0</v>
      </c>
      <c r="D1154" s="340">
        <f>SUMIF('5. Lön'!$B$25:$B$151,$C1130,'5. Lön'!CP$25:CP$151)+SUMIF('5. Lön'!$B$25:$B$151,$C1130,'5. Lön'!DB$25:DB$151)+SUMIF('6. Drift'!$B$18:$B$101,$C1130,'6. Drift'!BS$18:BS$101)+SUMIF('6. Drift'!$B$18:$B$101,$C1130,'6. Drift'!CE$18:CE$101)+SUMIF('8. Lokal'!$B$18:$B$50,$C1130,'8. Lokal'!U$18:U$50)+SUMIF('8. Lokal'!$B$18:$B$50,$C1130,'8. Lokal'!AG$18:AG$50)</f>
        <v>0</v>
      </c>
      <c r="E1154" s="340">
        <f>SUMIF('5. Lön'!$B$25:$B$151,$C1130,'5. Lön'!CQ$25:CQ$151)+SUMIF('5. Lön'!$B$25:$B$151,$C1130,'5. Lön'!DC$25:DC$151)+SUMIF('6. Drift'!$B$18:$B$101,$C1130,'6. Drift'!BT$18:BT$101)+SUMIF('6. Drift'!$B$18:$B$101,$C1130,'6. Drift'!CF$18:CF$101)+SUMIF('8. Lokal'!$B$18:$B$50,$C1130,'8. Lokal'!V$18:V$50)+SUMIF('8. Lokal'!$B$18:$B$50,$C1130,'8. Lokal'!AH$18:AH$50)</f>
        <v>0</v>
      </c>
      <c r="F1154" s="340">
        <f>SUMIF('5. Lön'!$B$25:$B$151,$C1130,'5. Lön'!CR$25:CR$151)+SUMIF('5. Lön'!$B$25:$B$151,$C1130,'5. Lön'!DD$25:DD$151)+SUMIF('6. Drift'!$B$18:$B$101,$C1130,'6. Drift'!BU$18:BU$101)+SUMIF('6. Drift'!$B$18:$B$101,$C1130,'6. Drift'!CG$18:CG$101)+SUMIF('8. Lokal'!$B$18:$B$50,$C1130,'8. Lokal'!W$18:W$50)+SUMIF('8. Lokal'!$B$18:$B$50,$C1130,'8. Lokal'!AI$18:AI$50)</f>
        <v>0</v>
      </c>
      <c r="G1154" s="340">
        <f>SUMIF('5. Lön'!$B$25:$B$151,$C1130,'5. Lön'!CS$25:CS$151)+SUMIF('5. Lön'!$B$25:$B$151,$C1130,'5. Lön'!DE$25:DE$151)+SUMIF('6. Drift'!$B$18:$B$101,$C1130,'6. Drift'!BV$18:BV$101)+SUMIF('6. Drift'!$B$18:$B$101,$C1130,'6. Drift'!CH$18:CH$101)+SUMIF('8. Lokal'!$B$18:$B$50,$C1130,'8. Lokal'!X$18:X$50)+SUMIF('8. Lokal'!$B$18:$B$50,$C1130,'8. Lokal'!AJ$18:AJ$50)</f>
        <v>0</v>
      </c>
      <c r="H1154" s="340">
        <f>SUMIF('5. Lön'!$B$25:$B$151,$C1130,'5. Lön'!CT$25:CT$151)+SUMIF('5. Lön'!$B$25:$B$151,$C1130,'5. Lön'!DF$25:DF$151)+SUMIF('6. Drift'!$B$18:$B$101,$C1130,'6. Drift'!BW$18:BW$101)+SUMIF('6. Drift'!$B$18:$B$101,$C1130,'6. Drift'!CI$18:CI$101)+SUMIF('8. Lokal'!$B$18:$B$50,$C1130,'8. Lokal'!Y$18:Y$50)+SUMIF('8. Lokal'!$B$18:$B$50,$C1130,'8. Lokal'!AK$18:AK$50)</f>
        <v>0</v>
      </c>
      <c r="I1154" s="340">
        <f>SUMIF('5. Lön'!$B$25:$B$151,$C1130,'5. Lön'!CU$25:CU$151)+SUMIF('5. Lön'!$B$25:$B$151,$C1130,'5. Lön'!DG$25:DG$151)+SUMIF('6. Drift'!$B$18:$B$101,$C1130,'6. Drift'!BX$18:BX$101)+SUMIF('6. Drift'!$B$18:$B$101,$C1130,'6. Drift'!CJ$18:CJ$101)+SUMIF('8. Lokal'!$B$18:$B$50,$C1130,'8. Lokal'!Z$18:Z$50)+SUMIF('8. Lokal'!$B$18:$B$50,$C1130,'8. Lokal'!AL$18:AL$50)</f>
        <v>0</v>
      </c>
      <c r="J1154" s="340">
        <f>SUMIF('5. Lön'!$B$25:$B$151,$C1130,'5. Lön'!CV$25:CV$151)+SUMIF('5. Lön'!$B$25:$B$151,$C1130,'5. Lön'!DH$25:DH$151)+SUMIF('6. Drift'!$B$18:$B$101,$C1130,'6. Drift'!BY$18:BY$101)+SUMIF('6. Drift'!$B$18:$B$101,$C1130,'6. Drift'!CK$18:CK$101)+SUMIF('8. Lokal'!$B$18:$B$50,$C1130,'8. Lokal'!AA$18:AA$50)+SUMIF('8. Lokal'!$B$18:$B$50,$C1130,'8. Lokal'!AM$18:AM$50)</f>
        <v>0</v>
      </c>
      <c r="K1154" s="340">
        <f>SUMIF('5. Lön'!$B$25:$B$151,$C1130,'5. Lön'!CW$25:CW$151)+SUMIF('5. Lön'!$B$25:$B$151,$C1130,'5. Lön'!DI$25:DI$151)+SUMIF('6. Drift'!$B$18:$B$101,$C1130,'6. Drift'!BZ$18:BZ$101)+SUMIF('6. Drift'!$B$18:$B$101,$C1130,'6. Drift'!CL$18:CL$101)+SUMIF('8. Lokal'!$B$18:$B$50,$C1130,'8. Lokal'!AB$18:AB$50)+SUMIF('8. Lokal'!$B$18:$B$50,$C1130,'8. Lokal'!AN$18:AN$50)</f>
        <v>0</v>
      </c>
      <c r="L1154" s="340">
        <f>SUMIF('5. Lön'!$B$25:$B$151,$C1130,'5. Lön'!CX$25:CX$151)+SUMIF('5. Lön'!$B$25:$B$151,$C1130,'5. Lön'!DJ$25:DJ$151)+SUMIF('6. Drift'!$B$18:$B$101,$C1130,'6. Drift'!CA$18:CA$101)+SUMIF('6. Drift'!$B$18:$B$101,$C1130,'6. Drift'!CM$18:CM$101)+SUMIF('8. Lokal'!$B$18:$B$50,$C1130,'8. Lokal'!AC$18:AC$50)+SUMIF('8. Lokal'!$B$18:$B$50,$C1130,'8. Lokal'!AO$18:AO$50)</f>
        <v>0</v>
      </c>
      <c r="M1154" s="316">
        <f>SUM(C1154:L1154)</f>
        <v>0</v>
      </c>
    </row>
    <row r="1155" spans="2:13" s="3" customFormat="1" ht="12.75" x14ac:dyDescent="0.2">
      <c r="B1155" s="343" t="s">
        <v>26</v>
      </c>
      <c r="C1155" s="344">
        <f>SUMIF('5. Lön'!$B$25:$B$151,$C1130,'5. Lön'!BQ$25:BQ$151)+SUMIF('5. Lön'!$B$25:$B$151,$C1130,'5. Lön'!CC$25:CC$151)+SUMIF('6. Drift'!$B$18:$B$101,$C1130,'6. Drift'!AT$18:AT$101)+SUMIF('6. Drift'!$B$18:$B$101,$C1130,'6. Drift'!BF$18:BF$101)</f>
        <v>0</v>
      </c>
      <c r="D1155" s="344">
        <f>SUMIF('5. Lön'!$B$25:$B$151,$C1130,'5. Lön'!BR$25:BR$151)+SUMIF('5. Lön'!$B$25:$B$151,$C1130,'5. Lön'!CD$25:CD$151)+SUMIF('6. Drift'!$B$18:$B$101,$C1130,'6. Drift'!AU$18:AU$101)+SUMIF('6. Drift'!$B$18:$B$101,$C1130,'6. Drift'!BG$18:BG$101)</f>
        <v>0</v>
      </c>
      <c r="E1155" s="344">
        <f>SUMIF('5. Lön'!$B$25:$B$151,$C1130,'5. Lön'!BS$25:BS$151)+SUMIF('5. Lön'!$B$25:$B$151,$C1130,'5. Lön'!CE$25:CE$151)+SUMIF('6. Drift'!$B$18:$B$101,$C1130,'6. Drift'!AV$18:AV$101)+SUMIF('6. Drift'!$B$18:$B$101,$C1130,'6. Drift'!BH$18:BH$101)</f>
        <v>0</v>
      </c>
      <c r="F1155" s="344">
        <f>SUMIF('5. Lön'!$B$25:$B$151,$C1130,'5. Lön'!BT$25:BT$151)+SUMIF('5. Lön'!$B$25:$B$151,$C1130,'5. Lön'!CF$25:CF$151)+SUMIF('6. Drift'!$B$18:$B$101,$C1130,'6. Drift'!AW$18:AW$101)+SUMIF('6. Drift'!$B$18:$B$101,$C1130,'6. Drift'!BI$18:BI$101)</f>
        <v>0</v>
      </c>
      <c r="G1155" s="344">
        <f>SUMIF('5. Lön'!$B$25:$B$151,$C1130,'5. Lön'!BU$25:BU$151)+SUMIF('5. Lön'!$B$25:$B$151,$C1130,'5. Lön'!CG$25:CG$151)+SUMIF('6. Drift'!$B$18:$B$101,$C1130,'6. Drift'!AX$18:AX$101)+SUMIF('6. Drift'!$B$18:$B$101,$C1130,'6. Drift'!BJ$18:BJ$101)</f>
        <v>0</v>
      </c>
      <c r="H1155" s="344">
        <f>SUMIF('5. Lön'!$B$25:$B$151,$C1130,'5. Lön'!BV$25:BV$151)+SUMIF('5. Lön'!$B$25:$B$151,$C1130,'5. Lön'!CH$25:CH$151)+SUMIF('6. Drift'!$B$18:$B$101,$C1130,'6. Drift'!AY$18:AY$101)+SUMIF('6. Drift'!$B$18:$B$101,$C1130,'6. Drift'!BK$18:BK$101)</f>
        <v>0</v>
      </c>
      <c r="I1155" s="344">
        <f>SUMIF('5. Lön'!$B$25:$B$151,$C1130,'5. Lön'!BW$25:BW$151)+SUMIF('5. Lön'!$B$25:$B$151,$C1130,'5. Lön'!CI$25:CI$151)+SUMIF('6. Drift'!$B$18:$B$101,$C1130,'6. Drift'!AZ$18:AZ$101)+SUMIF('6. Drift'!$B$18:$B$101,$C1130,'6. Drift'!BL$18:BL$101)</f>
        <v>0</v>
      </c>
      <c r="J1155" s="344">
        <f>SUMIF('5. Lön'!$B$25:$B$151,$C1130,'5. Lön'!BX$25:BX$151)+SUMIF('5. Lön'!$B$25:$B$151,$C1130,'5. Lön'!CJ$25:CJ$151)+SUMIF('6. Drift'!$B$18:$B$101,$C1130,'6. Drift'!BA$18:BA$101)+SUMIF('6. Drift'!$B$18:$B$101,$C1130,'6. Drift'!BM$18:BM$101)</f>
        <v>0</v>
      </c>
      <c r="K1155" s="344">
        <f>SUMIF('5. Lön'!$B$25:$B$151,$C1130,'5. Lön'!BY$25:BY$151)+SUMIF('5. Lön'!$B$25:$B$151,$C1130,'5. Lön'!CK$25:CK$151)+SUMIF('6. Drift'!$B$18:$B$101,$C1130,'6. Drift'!BB$18:BB$101)+SUMIF('6. Drift'!$B$18:$B$101,$C1130,'6. Drift'!BN$18:BN$101)</f>
        <v>0</v>
      </c>
      <c r="L1155" s="344">
        <f>SUMIF('5. Lön'!$B$25:$B$151,$C1130,'5. Lön'!BZ$25:BZ$151)+SUMIF('5. Lön'!$B$25:$B$151,$C1130,'5. Lön'!CL$25:CL$151)+SUMIF('6. Drift'!$B$18:$B$101,$C1130,'6. Drift'!BC$18:BC$101)+SUMIF('6. Drift'!$B$18:$B$101,$C1130,'6. Drift'!BO$18:BO$101)</f>
        <v>0</v>
      </c>
      <c r="M1155" s="322">
        <f>SUM(C1155:L1155)</f>
        <v>0</v>
      </c>
    </row>
    <row r="1156" spans="2:13" s="3" customFormat="1" ht="12.75" x14ac:dyDescent="0.2">
      <c r="B1156" s="323" t="str">
        <f>IF('2. Grunddata'!C$6="KONTRAKT","Total full kostnad","Total förväntad full kostnad")</f>
        <v>Total förväntad full kostnad</v>
      </c>
      <c r="C1156" s="171">
        <f>SUM(C1151:C1155)</f>
        <v>0</v>
      </c>
      <c r="D1156" s="171">
        <f t="shared" ref="D1156:M1156" si="238">SUM(D1151:D1155)</f>
        <v>0</v>
      </c>
      <c r="E1156" s="171">
        <f t="shared" si="238"/>
        <v>0</v>
      </c>
      <c r="F1156" s="171">
        <f t="shared" si="238"/>
        <v>0</v>
      </c>
      <c r="G1156" s="171">
        <f t="shared" si="238"/>
        <v>0</v>
      </c>
      <c r="H1156" s="171">
        <f t="shared" si="238"/>
        <v>0</v>
      </c>
      <c r="I1156" s="171">
        <f t="shared" si="238"/>
        <v>0</v>
      </c>
      <c r="J1156" s="171">
        <f t="shared" si="238"/>
        <v>0</v>
      </c>
      <c r="K1156" s="171">
        <f t="shared" si="238"/>
        <v>0</v>
      </c>
      <c r="L1156" s="171">
        <f t="shared" si="238"/>
        <v>0</v>
      </c>
      <c r="M1156" s="345">
        <f t="shared" si="238"/>
        <v>0</v>
      </c>
    </row>
    <row r="1157" spans="2:13" s="3" customFormat="1" ht="12.75" x14ac:dyDescent="0.2">
      <c r="B1157" s="119"/>
      <c r="C1157" s="64"/>
      <c r="D1157" s="64"/>
      <c r="E1157" s="64"/>
      <c r="F1157" s="64"/>
      <c r="G1157" s="64"/>
      <c r="H1157" s="64"/>
      <c r="I1157" s="64"/>
      <c r="J1157" s="64"/>
      <c r="K1157" s="64"/>
      <c r="L1157" s="64"/>
      <c r="M1157" s="64"/>
    </row>
    <row r="1158" spans="2:13" s="3" customFormat="1" ht="12.75" customHeight="1" x14ac:dyDescent="0.2">
      <c r="B1158" s="119" t="s">
        <v>42</v>
      </c>
      <c r="C1158" s="346" t="str">
        <f t="shared" ref="C1158:M1158" si="239">IF(C1156&gt;0,C1148/C1156,"")</f>
        <v/>
      </c>
      <c r="D1158" s="346" t="str">
        <f t="shared" si="239"/>
        <v/>
      </c>
      <c r="E1158" s="346" t="str">
        <f t="shared" si="239"/>
        <v/>
      </c>
      <c r="F1158" s="346" t="str">
        <f t="shared" si="239"/>
        <v/>
      </c>
      <c r="G1158" s="346" t="str">
        <f t="shared" si="239"/>
        <v/>
      </c>
      <c r="H1158" s="346" t="str">
        <f t="shared" si="239"/>
        <v/>
      </c>
      <c r="I1158" s="346" t="str">
        <f t="shared" si="239"/>
        <v/>
      </c>
      <c r="J1158" s="346" t="str">
        <f t="shared" si="239"/>
        <v/>
      </c>
      <c r="K1158" s="346" t="str">
        <f t="shared" si="239"/>
        <v/>
      </c>
      <c r="L1158" s="346" t="str">
        <f t="shared" si="239"/>
        <v/>
      </c>
      <c r="M1158" s="346" t="str">
        <f t="shared" si="239"/>
        <v/>
      </c>
    </row>
    <row r="1159" spans="2:13" ht="12.75" customHeight="1" x14ac:dyDescent="0.2"/>
    <row r="1160" spans="2:13" ht="12.75" customHeight="1" x14ac:dyDescent="0.2">
      <c r="D1160" s="119" t="s">
        <v>249</v>
      </c>
      <c r="E1160" s="187" t="str">
        <f>IF(M1148=0,"",M1148/(DATEDIF('2. Grunddata'!C$20,'2. Grunddata'!C$21,"d")/365))</f>
        <v/>
      </c>
      <c r="H1160" s="119" t="s">
        <v>250</v>
      </c>
      <c r="I1160" s="187">
        <f>M1148/3</f>
        <v>0</v>
      </c>
      <c r="L1160" s="119" t="s">
        <v>248</v>
      </c>
      <c r="M1160" s="187">
        <f>M1148</f>
        <v>0</v>
      </c>
    </row>
    <row r="1161" spans="2:13" ht="12.75" customHeight="1" x14ac:dyDescent="0.2">
      <c r="B1161" s="80" t="s">
        <v>209</v>
      </c>
    </row>
    <row r="1162" spans="2:13" ht="12.75" customHeight="1" x14ac:dyDescent="0.2">
      <c r="B1162" s="551"/>
      <c r="C1162" s="552"/>
      <c r="D1162" s="552"/>
      <c r="E1162" s="552"/>
      <c r="F1162" s="552"/>
      <c r="G1162" s="552"/>
      <c r="H1162" s="552"/>
      <c r="I1162" s="552"/>
      <c r="J1162" s="552"/>
      <c r="K1162" s="552"/>
      <c r="L1162" s="553"/>
      <c r="M1162" s="387">
        <f>SUM(C1162:L1162)</f>
        <v>0</v>
      </c>
    </row>
    <row r="1163" spans="2:13" ht="12.75" customHeight="1" x14ac:dyDescent="0.2">
      <c r="B1163" s="554"/>
      <c r="C1163" s="555"/>
      <c r="D1163" s="555"/>
      <c r="E1163" s="555"/>
      <c r="F1163" s="555"/>
      <c r="G1163" s="555"/>
      <c r="H1163" s="555"/>
      <c r="I1163" s="555"/>
      <c r="J1163" s="555"/>
      <c r="K1163" s="555"/>
      <c r="L1163" s="556"/>
      <c r="M1163" s="319">
        <f t="shared" ref="M1163:M1166" si="240">SUM(C1163:L1163)</f>
        <v>0</v>
      </c>
    </row>
    <row r="1164" spans="2:13" ht="12.75" customHeight="1" x14ac:dyDescent="0.2">
      <c r="B1164" s="557"/>
      <c r="C1164" s="558"/>
      <c r="D1164" s="558"/>
      <c r="E1164" s="558"/>
      <c r="F1164" s="558"/>
      <c r="G1164" s="558"/>
      <c r="H1164" s="558"/>
      <c r="I1164" s="558"/>
      <c r="J1164" s="558"/>
      <c r="K1164" s="558"/>
      <c r="L1164" s="559"/>
      <c r="M1164" s="316">
        <f t="shared" si="240"/>
        <v>0</v>
      </c>
    </row>
    <row r="1165" spans="2:13" ht="12.75" customHeight="1" x14ac:dyDescent="0.2">
      <c r="B1165" s="554"/>
      <c r="C1165" s="555"/>
      <c r="D1165" s="555"/>
      <c r="E1165" s="555"/>
      <c r="F1165" s="555"/>
      <c r="G1165" s="555"/>
      <c r="H1165" s="555"/>
      <c r="I1165" s="555"/>
      <c r="J1165" s="555"/>
      <c r="K1165" s="555"/>
      <c r="L1165" s="556"/>
      <c r="M1165" s="319">
        <f t="shared" si="240"/>
        <v>0</v>
      </c>
    </row>
    <row r="1166" spans="2:13" ht="12.75" customHeight="1" x14ac:dyDescent="0.2">
      <c r="B1166" s="197"/>
      <c r="C1166" s="558"/>
      <c r="D1166" s="558"/>
      <c r="E1166" s="558"/>
      <c r="F1166" s="558"/>
      <c r="G1166" s="558"/>
      <c r="H1166" s="558"/>
      <c r="I1166" s="558"/>
      <c r="J1166" s="558"/>
      <c r="K1166" s="558"/>
      <c r="L1166" s="559"/>
      <c r="M1166" s="316">
        <f t="shared" si="240"/>
        <v>0</v>
      </c>
    </row>
    <row r="1167" spans="2:13" ht="12.75" customHeight="1" x14ac:dyDescent="0.2">
      <c r="B1167" s="165" t="str">
        <f>IF('2. Grunddata'!C$6="KONTRAKT","Total medfinansiering","Total förväntad medfinansiering")</f>
        <v>Total förväntad medfinansiering</v>
      </c>
      <c r="C1167" s="170">
        <f t="shared" ref="C1167:M1167" si="241">SUM(C1162:C1166)</f>
        <v>0</v>
      </c>
      <c r="D1167" s="170">
        <f t="shared" si="241"/>
        <v>0</v>
      </c>
      <c r="E1167" s="170">
        <f t="shared" si="241"/>
        <v>0</v>
      </c>
      <c r="F1167" s="170">
        <f t="shared" si="241"/>
        <v>0</v>
      </c>
      <c r="G1167" s="170">
        <f t="shared" si="241"/>
        <v>0</v>
      </c>
      <c r="H1167" s="170">
        <f t="shared" si="241"/>
        <v>0</v>
      </c>
      <c r="I1167" s="170">
        <f t="shared" si="241"/>
        <v>0</v>
      </c>
      <c r="J1167" s="170">
        <f t="shared" si="241"/>
        <v>0</v>
      </c>
      <c r="K1167" s="170">
        <f t="shared" si="241"/>
        <v>0</v>
      </c>
      <c r="L1167" s="170">
        <f t="shared" si="241"/>
        <v>0</v>
      </c>
      <c r="M1167" s="345">
        <f t="shared" si="241"/>
        <v>0</v>
      </c>
    </row>
    <row r="1168" spans="2:13" ht="12.75" customHeight="1" x14ac:dyDescent="0.2"/>
    <row r="1169" spans="2:13" ht="12.75" customHeight="1" x14ac:dyDescent="0.2">
      <c r="B1169" s="386" t="s">
        <v>210</v>
      </c>
      <c r="C1169" s="64" t="str">
        <f>B36</f>
        <v>Växtbiologi</v>
      </c>
    </row>
    <row r="1170" spans="2:13" ht="12.75" customHeight="1" x14ac:dyDescent="0.2">
      <c r="B1170" s="719"/>
      <c r="C1170" s="720"/>
      <c r="D1170" s="720"/>
      <c r="E1170" s="720"/>
      <c r="F1170" s="720"/>
      <c r="G1170" s="720"/>
      <c r="H1170" s="720"/>
      <c r="I1170" s="720"/>
      <c r="J1170" s="720"/>
      <c r="K1170" s="720"/>
      <c r="L1170" s="720"/>
      <c r="M1170" s="721"/>
    </row>
    <row r="1171" spans="2:13" ht="12.75" customHeight="1" x14ac:dyDescent="0.2">
      <c r="B1171" s="722"/>
      <c r="C1171" s="735"/>
      <c r="D1171" s="735"/>
      <c r="E1171" s="735"/>
      <c r="F1171" s="735"/>
      <c r="G1171" s="735"/>
      <c r="H1171" s="735"/>
      <c r="I1171" s="735"/>
      <c r="J1171" s="735"/>
      <c r="K1171" s="735"/>
      <c r="L1171" s="735"/>
      <c r="M1171" s="724"/>
    </row>
    <row r="1172" spans="2:13" ht="12.75" customHeight="1" x14ac:dyDescent="0.2">
      <c r="B1172" s="722"/>
      <c r="C1172" s="735"/>
      <c r="D1172" s="735"/>
      <c r="E1172" s="735"/>
      <c r="F1172" s="735"/>
      <c r="G1172" s="735"/>
      <c r="H1172" s="735"/>
      <c r="I1172" s="735"/>
      <c r="J1172" s="735"/>
      <c r="K1172" s="735"/>
      <c r="L1172" s="735"/>
      <c r="M1172" s="724"/>
    </row>
    <row r="1173" spans="2:13" ht="12.75" customHeight="1" x14ac:dyDescent="0.2">
      <c r="B1173" s="722"/>
      <c r="C1173" s="735"/>
      <c r="D1173" s="735"/>
      <c r="E1173" s="735"/>
      <c r="F1173" s="735"/>
      <c r="G1173" s="735"/>
      <c r="H1173" s="735"/>
      <c r="I1173" s="735"/>
      <c r="J1173" s="735"/>
      <c r="K1173" s="735"/>
      <c r="L1173" s="735"/>
      <c r="M1173" s="724"/>
    </row>
    <row r="1174" spans="2:13" ht="12.75" customHeight="1" x14ac:dyDescent="0.2">
      <c r="B1174" s="725"/>
      <c r="C1174" s="726"/>
      <c r="D1174" s="726"/>
      <c r="E1174" s="726"/>
      <c r="F1174" s="726"/>
      <c r="G1174" s="726"/>
      <c r="H1174" s="726"/>
      <c r="I1174" s="726"/>
      <c r="J1174" s="726"/>
      <c r="K1174" s="726"/>
      <c r="L1174" s="726"/>
      <c r="M1174" s="727"/>
    </row>
    <row r="1176" spans="2:13" s="3" customFormat="1" ht="12.75" customHeight="1" x14ac:dyDescent="0.2">
      <c r="B1176" s="140" t="s">
        <v>165</v>
      </c>
      <c r="C1176" s="141" t="str">
        <f>'2. Grunddata'!C$7</f>
        <v>Hitta den oförklariga faktorn i matrix</v>
      </c>
      <c r="D1176" s="64"/>
      <c r="E1176" s="64"/>
      <c r="F1176" s="64"/>
      <c r="G1176" s="64"/>
      <c r="H1176" s="64"/>
      <c r="I1176" s="64"/>
      <c r="J1176" s="64"/>
      <c r="K1176" s="64"/>
      <c r="L1176" s="64"/>
      <c r="M1176" s="64"/>
    </row>
    <row r="1177" spans="2:13" s="3" customFormat="1" ht="12.75" x14ac:dyDescent="0.2">
      <c r="B1177" s="140" t="s">
        <v>122</v>
      </c>
      <c r="C1177" s="141" t="str">
        <f>IF('2. Grunddata'!$C$6="ANSÖKAN","ANSÖKAN",(IF('2. Grunddata'!$C$6="KONTRAKT","KONTRAKT","")))</f>
        <v>ANSÖKAN</v>
      </c>
      <c r="D1177" s="64"/>
      <c r="E1177" s="64"/>
      <c r="F1177" s="64"/>
      <c r="G1177" s="64"/>
      <c r="H1177" s="64"/>
      <c r="I1177" s="64"/>
      <c r="J1177" s="64"/>
      <c r="K1177" s="64"/>
      <c r="L1177" s="64"/>
      <c r="M1177" s="64"/>
    </row>
    <row r="1178" spans="2:13" s="3" customFormat="1" ht="12.75" x14ac:dyDescent="0.2">
      <c r="B1178" s="62" t="s">
        <v>254</v>
      </c>
      <c r="C1178" s="141" t="str">
        <f>'2. Grunddata'!C$8</f>
        <v>Stina</v>
      </c>
      <c r="D1178" s="64"/>
      <c r="E1178" s="64"/>
      <c r="F1178" s="64"/>
      <c r="I1178" s="120"/>
      <c r="J1178" s="120"/>
      <c r="K1178" s="120"/>
      <c r="L1178" s="120"/>
      <c r="M1178" s="120"/>
    </row>
    <row r="1179" spans="2:13" s="3" customFormat="1" ht="12.75" x14ac:dyDescent="0.2">
      <c r="B1179" s="140" t="s">
        <v>156</v>
      </c>
      <c r="C1179" s="64" t="str">
        <f>'2. Grunddata'!C$17</f>
        <v>SEK</v>
      </c>
      <c r="D1179" s="64"/>
      <c r="E1179" s="64"/>
      <c r="F1179" s="64"/>
      <c r="I1179" s="120"/>
      <c r="J1179" s="120"/>
      <c r="K1179" s="120"/>
      <c r="L1179" s="120"/>
      <c r="M1179" s="120"/>
    </row>
    <row r="1180" spans="2:13" s="3" customFormat="1" ht="12.75" x14ac:dyDescent="0.2">
      <c r="B1180" s="140"/>
      <c r="C1180" s="143" t="s">
        <v>137</v>
      </c>
      <c r="D1180" s="64"/>
      <c r="E1180" s="64"/>
      <c r="F1180" s="64"/>
      <c r="I1180" s="120"/>
      <c r="J1180" s="120"/>
      <c r="K1180" s="120"/>
      <c r="L1180" s="499" t="s">
        <v>315</v>
      </c>
      <c r="M1180" s="120"/>
    </row>
    <row r="1181" spans="2:13" ht="12.75" customHeight="1" x14ac:dyDescent="0.2">
      <c r="L1181" s="349" t="s">
        <v>316</v>
      </c>
    </row>
    <row r="1182" spans="2:13" s="3" customFormat="1" ht="15" x14ac:dyDescent="0.25">
      <c r="B1182" s="369" t="s">
        <v>38</v>
      </c>
      <c r="C1182" s="369" t="str">
        <f>B37</f>
        <v>Växtproduktionsekologi</v>
      </c>
      <c r="E1182" s="64"/>
      <c r="G1182" s="64"/>
      <c r="H1182" s="64"/>
      <c r="I1182" s="64"/>
      <c r="J1182" s="64"/>
      <c r="K1182" s="64"/>
      <c r="L1182" s="625">
        <f>SUMIF('5. Lön'!$B$25:$B$151,$C1182,'5. Lön'!AE$25:AE$151)</f>
        <v>0</v>
      </c>
      <c r="M1182" s="383" t="s">
        <v>208</v>
      </c>
    </row>
    <row r="1183" spans="2:13" s="3" customFormat="1" ht="6" customHeight="1" x14ac:dyDescent="0.2">
      <c r="B1183" s="85"/>
      <c r="C1183" s="64"/>
      <c r="D1183" s="64"/>
      <c r="E1183" s="64"/>
      <c r="F1183" s="64"/>
      <c r="G1183" s="64"/>
      <c r="H1183" s="64"/>
      <c r="I1183" s="64"/>
      <c r="J1183" s="64"/>
      <c r="K1183" s="64"/>
      <c r="L1183" s="64"/>
      <c r="M1183" s="64"/>
    </row>
    <row r="1184" spans="2:13" s="3" customFormat="1" ht="12.75" x14ac:dyDescent="0.2">
      <c r="B1184" s="309" t="str">
        <f>IF('2. Grunddata'!C$6="KONTRAKT","Kostnader täckta av finansiär","Kostnader förväntade att täckas av finansiär")</f>
        <v>Kostnader förväntade att täckas av finansiär</v>
      </c>
      <c r="C1184" s="310">
        <f>'5. Lön'!G$23</f>
        <v>2022</v>
      </c>
      <c r="D1184" s="310">
        <f>'5. Lön'!H$23</f>
        <v>2023</v>
      </c>
      <c r="E1184" s="310">
        <f>'5. Lön'!I$23</f>
        <v>2024</v>
      </c>
      <c r="F1184" s="310" t="str">
        <f>'5. Lön'!J$23</f>
        <v/>
      </c>
      <c r="G1184" s="310" t="str">
        <f>'5. Lön'!K$23</f>
        <v/>
      </c>
      <c r="H1184" s="310" t="str">
        <f>'5. Lön'!L$23</f>
        <v/>
      </c>
      <c r="I1184" s="310" t="str">
        <f>'5. Lön'!M$23</f>
        <v/>
      </c>
      <c r="J1184" s="310" t="str">
        <f>'5. Lön'!N$23</f>
        <v/>
      </c>
      <c r="K1184" s="310" t="str">
        <f>'5. Lön'!O$23</f>
        <v/>
      </c>
      <c r="L1184" s="310" t="str">
        <f>'5. Lön'!P$23</f>
        <v/>
      </c>
      <c r="M1184" s="311" t="s">
        <v>2</v>
      </c>
    </row>
    <row r="1185" spans="2:15" s="3" customFormat="1" ht="12.75" customHeight="1" x14ac:dyDescent="0.2">
      <c r="B1185" s="312" t="s">
        <v>203</v>
      </c>
      <c r="C1185" s="313">
        <f>IF('2. Grunddata'!$C$16&gt;0,SUMIF('5. Lön'!$B$25:$B$151,$C1182,'5. Lön'!DM$25:DM$151),SUMIF('5. Lön'!$B$25:$B$151,$C1182,'5. Lön'!AS$25:AS$151))</f>
        <v>0</v>
      </c>
      <c r="D1185" s="313">
        <f>IF('2. Grunddata'!$C$16&gt;0,SUMIF('5. Lön'!$B$25:$B$151,$C1182,'5. Lön'!DN$25:DN$151),SUMIF('5. Lön'!$B$25:$B$151,$C1182,'5. Lön'!AT$25:AT$151))</f>
        <v>0</v>
      </c>
      <c r="E1185" s="313">
        <f>IF('2. Grunddata'!$C$16&gt;0,SUMIF('5. Lön'!$B$25:$B$151,$C1182,'5. Lön'!DO$25:DO$151),SUMIF('5. Lön'!$B$25:$B$151,$C1182,'5. Lön'!AU$25:AU$151))</f>
        <v>0</v>
      </c>
      <c r="F1185" s="313">
        <f>IF('2. Grunddata'!$C$16&gt;0,SUMIF('5. Lön'!$B$25:$B$151,$C1182,'5. Lön'!DP$25:DP$151),SUMIF('5. Lön'!$B$25:$B$151,$C1182,'5. Lön'!AV$25:AV$151))</f>
        <v>0</v>
      </c>
      <c r="G1185" s="313">
        <f>IF('2. Grunddata'!$C$16&gt;0,SUMIF('5. Lön'!$B$25:$B$151,$C1182,'5. Lön'!DQ$25:DQ$151),SUMIF('5. Lön'!$B$25:$B$151,$C1182,'5. Lön'!AW$25:AW$151))</f>
        <v>0</v>
      </c>
      <c r="H1185" s="313">
        <f>IF('2. Grunddata'!$C$16&gt;0,SUMIF('5. Lön'!$B$25:$B$151,$C1182,'5. Lön'!DR$25:DR$151),SUMIF('5. Lön'!$B$25:$B$151,$C1182,'5. Lön'!AX$25:AX$151))</f>
        <v>0</v>
      </c>
      <c r="I1185" s="313">
        <f>IF('2. Grunddata'!$C$16&gt;0,SUMIF('5. Lön'!$B$25:$B$151,$C1182,'5. Lön'!DS$25:DS$151),SUMIF('5. Lön'!$B$25:$B$151,$C1182,'5. Lön'!AY$25:AY$151))</f>
        <v>0</v>
      </c>
      <c r="J1185" s="313">
        <f>IF('2. Grunddata'!$C$16&gt;0,SUMIF('5. Lön'!$B$25:$B$151,$C1182,'5. Lön'!DT$25:DT$151),SUMIF('5. Lön'!$B$25:$B$151,$C1182,'5. Lön'!AZ$25:AZ$151))</f>
        <v>0</v>
      </c>
      <c r="K1185" s="313">
        <f>IF('2. Grunddata'!$C$16&gt;0,SUMIF('5. Lön'!$B$25:$B$151,$C1182,'5. Lön'!DU$25:DU$151),SUMIF('5. Lön'!$B$25:$B$151,$C1182,'5. Lön'!BA$25:BA$151))</f>
        <v>0</v>
      </c>
      <c r="L1185" s="313">
        <f>IF('2. Grunddata'!$C$16&gt;0,SUMIF('5. Lön'!$B$25:$B$151,$C1182,'5. Lön'!DV$25:DV$151),SUMIF('5. Lön'!$B$25:$B$151,$C1182,'5. Lön'!BB$25:BB$151))</f>
        <v>0</v>
      </c>
      <c r="M1185" s="314">
        <f t="shared" ref="M1185:M1190" si="242">SUM(C1185:L1185)</f>
        <v>0</v>
      </c>
      <c r="O1185" s="4"/>
    </row>
    <row r="1186" spans="2:15" s="3" customFormat="1" ht="12.75" customHeight="1" x14ac:dyDescent="0.2">
      <c r="B1186" s="158" t="s">
        <v>202</v>
      </c>
      <c r="C1186" s="315">
        <f>SUMIF('6. Drift'!$B$18:$B$101,$C1182,'6. Drift'!V$18:V$101)</f>
        <v>0</v>
      </c>
      <c r="D1186" s="315">
        <f>SUMIF('6. Drift'!$B$18:$B$101,$C1182,'6. Drift'!W$18:W$101)</f>
        <v>0</v>
      </c>
      <c r="E1186" s="315">
        <f>SUMIF('6. Drift'!$B$18:$B$101,$C1182,'6. Drift'!X$18:X$101)</f>
        <v>0</v>
      </c>
      <c r="F1186" s="315">
        <f>SUMIF('6. Drift'!$B$18:$B$101,$C1182,'6. Drift'!Y$18:Y$101)</f>
        <v>0</v>
      </c>
      <c r="G1186" s="315">
        <f>SUMIF('6. Drift'!$B$18:$B$101,$C1182,'6. Drift'!Z$18:Z$101)</f>
        <v>0</v>
      </c>
      <c r="H1186" s="315">
        <f>SUMIF('6. Drift'!$B$18:$B$101,$C1182,'6. Drift'!AA$18:AA$101)</f>
        <v>0</v>
      </c>
      <c r="I1186" s="315">
        <f>SUMIF('6. Drift'!$B$18:$B$101,$C1182,'6. Drift'!AB$18:AB$101)</f>
        <v>0</v>
      </c>
      <c r="J1186" s="315">
        <f>SUMIF('6. Drift'!$B$18:$B$101,$C1182,'6. Drift'!AC$18:AC$101)</f>
        <v>0</v>
      </c>
      <c r="K1186" s="315">
        <f>SUMIF('6. Drift'!$B$18:$B$101,$C1182,'6. Drift'!AD$18:AD$101)</f>
        <v>0</v>
      </c>
      <c r="L1186" s="315">
        <f>SUMIF('6. Drift'!$B$18:$B$101,$C1182,'6. Drift'!AE$18:AE$101)</f>
        <v>0</v>
      </c>
      <c r="M1186" s="316">
        <f t="shared" si="242"/>
        <v>0</v>
      </c>
    </row>
    <row r="1187" spans="2:15" s="3" customFormat="1" ht="12.75" x14ac:dyDescent="0.2">
      <c r="B1187" s="317" t="s">
        <v>30</v>
      </c>
      <c r="C1187" s="318">
        <f>SUMIF('7. Utrustning'!$B$17:$B$49,$C1182,'7. Utrustning'!W$17:W$49)</f>
        <v>0</v>
      </c>
      <c r="D1187" s="318">
        <f>SUMIF('7. Utrustning'!$B$17:$B$49,$C1182,'7. Utrustning'!X$17:X$49)</f>
        <v>0</v>
      </c>
      <c r="E1187" s="318">
        <f>SUMIF('7. Utrustning'!$B$17:$B$49,$C1182,'7. Utrustning'!Y$17:Y$49)</f>
        <v>0</v>
      </c>
      <c r="F1187" s="318">
        <f>SUMIF('7. Utrustning'!$B$17:$B$49,$C1182,'7. Utrustning'!Z$17:Z$49)</f>
        <v>0</v>
      </c>
      <c r="G1187" s="318">
        <f>SUMIF('7. Utrustning'!$B$17:$B$49,$C1182,'7. Utrustning'!AA$17:AA$49)</f>
        <v>0</v>
      </c>
      <c r="H1187" s="318">
        <f>SUMIF('7. Utrustning'!$B$17:$B$49,$C1182,'7. Utrustning'!AB$17:AB$49)</f>
        <v>0</v>
      </c>
      <c r="I1187" s="318">
        <f>SUMIF('7. Utrustning'!$B$17:$B$49,$C1182,'7. Utrustning'!AC$17:AC$49)</f>
        <v>0</v>
      </c>
      <c r="J1187" s="318">
        <f>SUMIF('7. Utrustning'!$B$17:$B$49,$C1182,'7. Utrustning'!AD$17:AD$49)</f>
        <v>0</v>
      </c>
      <c r="K1187" s="318">
        <f>SUMIF('7. Utrustning'!$B$17:$B$49,$C1182,'7. Utrustning'!AE$17:AE$49)</f>
        <v>0</v>
      </c>
      <c r="L1187" s="318">
        <f>SUMIF('7. Utrustning'!$B$17:$B$49,$C1182,'7. Utrustning'!AF$17:AF$49)</f>
        <v>0</v>
      </c>
      <c r="M1187" s="319">
        <f t="shared" si="242"/>
        <v>0</v>
      </c>
    </row>
    <row r="1188" spans="2:15" s="3" customFormat="1" ht="12.75" x14ac:dyDescent="0.2">
      <c r="B1188" s="320" t="str">
        <f>IF('2. Grunddata'!C$13="NEJ","Lokal accepterad som direkt kostnad av finansiär","Lokal")</f>
        <v>Lokal accepterad som direkt kostnad av finansiär</v>
      </c>
      <c r="C1188" s="315">
        <f>IF('2. Grunddata'!$C$13="NEJ",SUMIF('8. Lokal'!$B$18:$B$50,$C1182,'8. Lokal'!T$18:T$50),SUMIF('5. Lön'!$B$25:$B$151,$C1182,'5. Lön'!CO$25:CO$151)+SUMIF('6. Drift'!$B$18:$B$101,$C1182,'6. Drift'!BR$18:BR$101)+SUMIF('8. Lokal'!$B$18:$B$50,$C1182,'8. Lokal'!T$18:T$50))</f>
        <v>0</v>
      </c>
      <c r="D1188" s="315">
        <f>IF('2. Grunddata'!$C$13="NEJ",SUMIF('8. Lokal'!$B$18:$B$50,$C1182,'8. Lokal'!U$18:U$50),SUMIF('5. Lön'!$B$25:$B$151,$C1182,'5. Lön'!CP$25:CP$151)+SUMIF('6. Drift'!$B$18:$B$101,$C1182,'6. Drift'!BS$18:BS$101)+SUMIF('8. Lokal'!$B$18:$B$50,$C1182,'8. Lokal'!U$18:U$50))</f>
        <v>0</v>
      </c>
      <c r="E1188" s="315">
        <f>IF('2. Grunddata'!$C$13="NEJ",SUMIF('8. Lokal'!$B$18:$B$50,$C1182,'8. Lokal'!V$18:V$50),SUMIF('5. Lön'!$B$25:$B$151,$C1182,'5. Lön'!CQ$25:CQ$151)+SUMIF('6. Drift'!$B$18:$B$101,$C1182,'6. Drift'!BT$18:BT$101)+SUMIF('8. Lokal'!$B$18:$B$50,$C1182,'8. Lokal'!V$18:V$50))</f>
        <v>0</v>
      </c>
      <c r="F1188" s="315">
        <f>IF('2. Grunddata'!$C$13="NEJ",SUMIF('8. Lokal'!$B$18:$B$50,$C1182,'8. Lokal'!W$18:W$50),SUMIF('5. Lön'!$B$25:$B$151,$C1182,'5. Lön'!CR$25:CR$151)+SUMIF('6. Drift'!$B$18:$B$101,$C1182,'6. Drift'!BU$18:BU$101)+SUMIF('8. Lokal'!$B$18:$B$50,$C1182,'8. Lokal'!W$18:W$50))</f>
        <v>0</v>
      </c>
      <c r="G1188" s="315">
        <f>IF('2. Grunddata'!$C$13="NEJ",SUMIF('8. Lokal'!$B$18:$B$50,$C1182,'8. Lokal'!X$18:X$50),SUMIF('5. Lön'!$B$25:$B$151,$C1182,'5. Lön'!CS$25:CS$151)+SUMIF('6. Drift'!$B$18:$B$101,$C1182,'6. Drift'!BV$18:BV$101)+SUMIF('8. Lokal'!$B$18:$B$50,$C1182,'8. Lokal'!X$18:X$50))</f>
        <v>0</v>
      </c>
      <c r="H1188" s="315">
        <f>IF('2. Grunddata'!$C$13="NEJ",SUMIF('8. Lokal'!$B$18:$B$50,$C1182,'8. Lokal'!Y$18:Y$50),SUMIF('5. Lön'!$B$25:$B$151,$C1182,'5. Lön'!CT$25:CT$151)+SUMIF('6. Drift'!$B$18:$B$101,$C1182,'6. Drift'!BW$18:BW$101)+SUMIF('8. Lokal'!$B$18:$B$50,$C1182,'8. Lokal'!Y$18:Y$50))</f>
        <v>0</v>
      </c>
      <c r="I1188" s="315">
        <f>IF('2. Grunddata'!$C$13="NEJ",SUMIF('8. Lokal'!$B$18:$B$50,$C1182,'8. Lokal'!Z$18:Z$50),SUMIF('5. Lön'!$B$25:$B$151,$C1182,'5. Lön'!CU$25:CU$151)+SUMIF('6. Drift'!$B$18:$B$101,$C1182,'6. Drift'!BX$18:BX$101)+SUMIF('8. Lokal'!$B$18:$B$50,$C1182,'8. Lokal'!Z$18:Z$50))</f>
        <v>0</v>
      </c>
      <c r="J1188" s="315">
        <f>IF('2. Grunddata'!$C$13="NEJ",SUMIF('8. Lokal'!$B$18:$B$50,$C1182,'8. Lokal'!AA$18:AA$50),SUMIF('5. Lön'!$B$25:$B$151,$C1182,'5. Lön'!CV$25:CV$151)+SUMIF('6. Drift'!$B$18:$B$101,$C1182,'6. Drift'!BY$18:BY$101)+SUMIF('8. Lokal'!$B$18:$B$50,$C1182,'8. Lokal'!AA$18:AA$50))</f>
        <v>0</v>
      </c>
      <c r="K1188" s="315">
        <f>IF('2. Grunddata'!$C$13="NEJ",SUMIF('8. Lokal'!$B$18:$B$50,$C1182,'8. Lokal'!AB$18:AB$50),SUMIF('5. Lön'!$B$25:$B$151,$C1182,'5. Lön'!CW$25:CW$151)+SUMIF('6. Drift'!$B$18:$B$101,$C1182,'6. Drift'!BZ$18:BZ$101)+SUMIF('8. Lokal'!$B$18:$B$50,$C1182,'8. Lokal'!AB$18:AB$50))</f>
        <v>0</v>
      </c>
      <c r="L1188" s="315">
        <f>IF('2. Grunddata'!$C$13="NEJ",SUMIF('8. Lokal'!$B$18:$B$50,$C1182,'8. Lokal'!AC$18:AC$50),SUMIF('5. Lön'!$B$25:$B$151,$C1182,'5. Lön'!CX$25:CX$151)+SUMIF('6. Drift'!$B$18:$B$101,$C1182,'6. Drift'!CA$18:CA$101)+SUMIF('8. Lokal'!$B$18:$B$50,$C1182,'8. Lokal'!AC$18:AC$50))</f>
        <v>0</v>
      </c>
      <c r="M1188" s="316">
        <f t="shared" si="242"/>
        <v>0</v>
      </c>
    </row>
    <row r="1189" spans="2:15" s="3" customFormat="1" ht="12.75" x14ac:dyDescent="0.2">
      <c r="B1189" s="321" t="str">
        <f>IF('2. Grunddata'!C$13="NEJ","Indirekt och lokalpåslag accepterade som OH av finansiär","Indirekta")</f>
        <v>Indirekt och lokalpåslag accepterade som OH av finansiär</v>
      </c>
      <c r="C1189" s="293">
        <f>IF('2. Grunddata'!$C$13="NEJ",SUMIF('5. Lön'!$B$25:$B$151,$C1182,'5. Lön'!DY$25:DY$151)+SUMIF('6. Drift'!$B$18:$B$101,$C1182,'6. Drift'!CP$18:CP$101)+SUMIF('7. Utrustning'!$B$17:$B$49,$C1182,'7. Utrustning'!AU$17:AU$49)+SUMIF('8. Lokal'!$B$18:$B$50,$C1182,'8. Lokal'!AR$18:AR$50),SUMIF('5. Lön'!$B$25:$B$151,$C1182,'5. Lön'!BQ$25:BQ$151)+SUMIF('6. Drift'!$B$18:$B$101,$C1182,'6. Drift'!AT$18:AT$101))</f>
        <v>0</v>
      </c>
      <c r="D1189" s="293">
        <f>IF('2. Grunddata'!$C$13="NEJ",SUMIF('5. Lön'!$B$25:$B$151,$C1182,'5. Lön'!DZ$25:DZ$151)+SUMIF('6. Drift'!$B$18:$B$101,$C1182,'6. Drift'!CQ$18:CQ$101)+SUMIF('7. Utrustning'!$B$17:$B$49,$C1182,'7. Utrustning'!AV$17:AV$49)+SUMIF('8. Lokal'!$B$18:$B$50,$C1182,'8. Lokal'!AS$18:AS$50),SUMIF('5. Lön'!$B$25:$B$151,$C1182,'5. Lön'!BR$25:BR$151)+SUMIF('6. Drift'!$B$18:$B$101,$C1182,'6. Drift'!AU$18:AU$101))</f>
        <v>0</v>
      </c>
      <c r="E1189" s="293">
        <f>IF('2. Grunddata'!$C$13="NEJ",SUMIF('5. Lön'!$B$25:$B$151,$C1182,'5. Lön'!EA$25:EA$151)+SUMIF('6. Drift'!$B$18:$B$101,$C1182,'6. Drift'!CR$18:CR$101)+SUMIF('7. Utrustning'!$B$17:$B$49,$C1182,'7. Utrustning'!AW$17:AW$49)+SUMIF('8. Lokal'!$B$18:$B$50,$C1182,'8. Lokal'!AT$18:AT$50),SUMIF('5. Lön'!$B$25:$B$151,$C1182,'5. Lön'!BS$25:BS$151)+SUMIF('6. Drift'!$B$18:$B$101,$C1182,'6. Drift'!AV$18:AV$101))</f>
        <v>0</v>
      </c>
      <c r="F1189" s="293">
        <f>IF('2. Grunddata'!$C$13="NEJ",SUMIF('5. Lön'!$B$25:$B$151,$C1182,'5. Lön'!EB$25:EB$151)+SUMIF('6. Drift'!$B$18:$B$101,$C1182,'6. Drift'!CS$18:CS$101)+SUMIF('7. Utrustning'!$B$17:$B$49,$C1182,'7. Utrustning'!AX$17:AX$49)+SUMIF('8. Lokal'!$B$18:$B$50,$C1182,'8. Lokal'!AU$18:AU$50),SUMIF('5. Lön'!$B$25:$B$151,$C1182,'5. Lön'!BT$25:BT$151)+SUMIF('6. Drift'!$B$18:$B$101,$C1182,'6. Drift'!AW$18:AW$101))</f>
        <v>0</v>
      </c>
      <c r="G1189" s="293">
        <f>IF('2. Grunddata'!$C$13="NEJ",SUMIF('5. Lön'!$B$25:$B$151,$C1182,'5. Lön'!EC$25:EC$151)+SUMIF('6. Drift'!$B$18:$B$101,$C1182,'6. Drift'!CT$18:CT$101)+SUMIF('7. Utrustning'!$B$17:$B$49,$C1182,'7. Utrustning'!AY$17:AY$49)+SUMIF('8. Lokal'!$B$18:$B$50,$C1182,'8. Lokal'!AV$18:AV$50),SUMIF('5. Lön'!$B$25:$B$151,$C1182,'5. Lön'!BU$25:BU$151)+SUMIF('6. Drift'!$B$18:$B$101,$C1182,'6. Drift'!AX$18:AX$101))</f>
        <v>0</v>
      </c>
      <c r="H1189" s="293">
        <f>IF('2. Grunddata'!$C$13="NEJ",SUMIF('5. Lön'!$B$25:$B$151,$C1182,'5. Lön'!ED$25:ED$151)+SUMIF('6. Drift'!$B$18:$B$101,$C1182,'6. Drift'!CU$18:CU$101)+SUMIF('7. Utrustning'!$B$17:$B$49,$C1182,'7. Utrustning'!AZ$17:AZ$49)+SUMIF('8. Lokal'!$B$18:$B$50,$C1182,'8. Lokal'!AW$18:AW$50),SUMIF('5. Lön'!$B$25:$B$151,$C1182,'5. Lön'!BV$25:BV$151)+SUMIF('6. Drift'!$B$18:$B$101,$C1182,'6. Drift'!AY$18:AY$101))</f>
        <v>0</v>
      </c>
      <c r="I1189" s="293">
        <f>IF('2. Grunddata'!$C$13="NEJ",SUMIF('5. Lön'!$B$25:$B$151,$C1182,'5. Lön'!EE$25:EE$151)+SUMIF('6. Drift'!$B$18:$B$101,$C1182,'6. Drift'!CV$18:CV$101)+SUMIF('7. Utrustning'!$B$17:$B$49,$C1182,'7. Utrustning'!BA$17:BA$49)+SUMIF('8. Lokal'!$B$18:$B$50,$C1182,'8. Lokal'!AX$18:AX$50),SUMIF('5. Lön'!$B$25:$B$151,$C1182,'5. Lön'!BW$25:BW$151)+SUMIF('6. Drift'!$B$18:$B$101,$C1182,'6. Drift'!AZ$18:AZ$101))</f>
        <v>0</v>
      </c>
      <c r="J1189" s="293">
        <f>IF('2. Grunddata'!$C$13="NEJ",SUMIF('5. Lön'!$B$25:$B$151,$C1182,'5. Lön'!EF$25:EF$151)+SUMIF('6. Drift'!$B$18:$B$101,$C1182,'6. Drift'!CW$18:CW$101)+SUMIF('7. Utrustning'!$B$17:$B$49,$C1182,'7. Utrustning'!BB$17:BB$49)+SUMIF('8. Lokal'!$B$18:$B$50,$C1182,'8. Lokal'!AY$18:AY$50),SUMIF('5. Lön'!$B$25:$B$151,$C1182,'5. Lön'!BX$25:BX$151)+SUMIF('6. Drift'!$B$18:$B$101,$C1182,'6. Drift'!BA$18:BA$101))</f>
        <v>0</v>
      </c>
      <c r="K1189" s="293">
        <f>IF('2. Grunddata'!$C$13="NEJ",SUMIF('5. Lön'!$B$25:$B$151,$C1182,'5. Lön'!EG$25:EG$151)+SUMIF('6. Drift'!$B$18:$B$101,$C1182,'6. Drift'!CX$18:CX$101)+SUMIF('7. Utrustning'!$B$17:$B$49,$C1182,'7. Utrustning'!BC$17:BC$49)+SUMIF('8. Lokal'!$B$18:$B$50,$C1182,'8. Lokal'!AZ$18:AZ$50),SUMIF('5. Lön'!$B$25:$B$151,$C1182,'5. Lön'!BY$25:BY$151)+SUMIF('6. Drift'!$B$18:$B$101,$C1182,'6. Drift'!BB$18:BB$101))</f>
        <v>0</v>
      </c>
      <c r="L1189" s="293">
        <f>IF('2. Grunddata'!$C$13="NEJ",SUMIF('5. Lön'!$B$25:$B$151,$C1182,'5. Lön'!EH$25:EH$151)+SUMIF('6. Drift'!$B$18:$B$101,$C1182,'6. Drift'!CY$18:CY$101)+SUMIF('7. Utrustning'!$B$17:$B$49,$C1182,'7. Utrustning'!BD$17:BD$49)+SUMIF('8. Lokal'!$B$18:$B$50,$C1182,'8. Lokal'!BA$18:BA$50),SUMIF('5. Lön'!$B$25:$B$151,$C1182,'5. Lön'!BZ$25:BZ$151)+SUMIF('6. Drift'!$B$18:$B$101,$C1182,'6. Drift'!BC$18:BC$101))</f>
        <v>0</v>
      </c>
      <c r="M1189" s="322">
        <f t="shared" si="242"/>
        <v>0</v>
      </c>
    </row>
    <row r="1190" spans="2:15" s="3" customFormat="1" ht="12.75" x14ac:dyDescent="0.2">
      <c r="B1190" s="323" t="str">
        <f>IF('2. Grunddata'!C$6="KONTRAKT","Total kostnad i kontrakt med finansiär ","Total kostnad i ansökan till finansiär ")</f>
        <v xml:space="preserve">Total kostnad i ansökan till finansiär </v>
      </c>
      <c r="C1190" s="237">
        <f>SUM(C1185:C1189)</f>
        <v>0</v>
      </c>
      <c r="D1190" s="237">
        <f t="shared" ref="D1190:L1190" si="243">SUM(D1185:D1189)</f>
        <v>0</v>
      </c>
      <c r="E1190" s="237">
        <f t="shared" si="243"/>
        <v>0</v>
      </c>
      <c r="F1190" s="237">
        <f t="shared" si="243"/>
        <v>0</v>
      </c>
      <c r="G1190" s="237">
        <f t="shared" si="243"/>
        <v>0</v>
      </c>
      <c r="H1190" s="237">
        <f t="shared" si="243"/>
        <v>0</v>
      </c>
      <c r="I1190" s="237">
        <f t="shared" si="243"/>
        <v>0</v>
      </c>
      <c r="J1190" s="237">
        <f t="shared" si="243"/>
        <v>0</v>
      </c>
      <c r="K1190" s="237">
        <f t="shared" si="243"/>
        <v>0</v>
      </c>
      <c r="L1190" s="237">
        <f t="shared" si="243"/>
        <v>0</v>
      </c>
      <c r="M1190" s="324">
        <f t="shared" si="242"/>
        <v>0</v>
      </c>
    </row>
    <row r="1191" spans="2:15" s="3" customFormat="1" ht="6" customHeight="1" x14ac:dyDescent="0.2">
      <c r="B1191" s="325"/>
      <c r="C1191" s="326"/>
      <c r="D1191" s="326"/>
      <c r="E1191" s="326"/>
      <c r="F1191" s="326"/>
      <c r="G1191" s="326"/>
      <c r="H1191" s="326"/>
      <c r="I1191" s="326"/>
      <c r="J1191" s="326"/>
      <c r="K1191" s="326"/>
      <c r="L1191" s="326"/>
      <c r="M1191" s="327"/>
    </row>
    <row r="1192" spans="2:15" s="3" customFormat="1" ht="12.75" x14ac:dyDescent="0.2">
      <c r="B1192" s="328" t="str">
        <f>IF('2. Grunddata'!C$6="KONTRAKT","Kostnader att medfinansiera","Kostnader förväntade att medfinansiera")</f>
        <v>Kostnader förväntade att medfinansiera</v>
      </c>
      <c r="C1192" s="168"/>
      <c r="D1192" s="168"/>
      <c r="E1192" s="168"/>
      <c r="F1192" s="168"/>
      <c r="G1192" s="168"/>
      <c r="H1192" s="168"/>
      <c r="I1192" s="168"/>
      <c r="J1192" s="168"/>
      <c r="K1192" s="168"/>
      <c r="L1192" s="168"/>
      <c r="M1192" s="329"/>
    </row>
    <row r="1193" spans="2:15" s="3" customFormat="1" ht="12.75" x14ac:dyDescent="0.2">
      <c r="B1193" s="371" t="str">
        <f>IF('2. Grunddata'!C$13="NEJ","Indirekt och lokalpåslag inte accepterade som OH av finansiär","")</f>
        <v>Indirekt och lokalpåslag inte accepterade som OH av finansiär</v>
      </c>
      <c r="C1193" s="330">
        <f>IF('2. Grunddata'!$C$13="NEJ",(SUMIF('5. Lön'!$B$25:$B$151,$C1182,'5. Lön'!BQ$25:BQ$151)+SUMIF('5. Lön'!$B$25:$B$151,$C1182,'5. Lön'!CO$25:CO$151)+SUMIF('6. Drift'!$B$18:$B$101,$C1182,'6. Drift'!AT$18:AT$101)+SUMIF('6. Drift'!$B$18:$B$101,$C1182,'6. Drift'!BR$18:BR$101))-(SUMIF('5. Lön'!$B$25:$B$151,$C1182,'5. Lön'!DY$25:DY$151)+SUMIF('6. Drift'!$B$18:$B$101,$C1182,'6. Drift'!CP$18:CP$101)+SUMIF('7. Utrustning'!$B$17:$B$49,$C1182,'7. Utrustning'!AU$17:AU$49)+SUMIF('8. Lokal'!$B$18:$B$50,$C1182,'8. Lokal'!AR$18:AR$50)),0)</f>
        <v>0</v>
      </c>
      <c r="D1193" s="330">
        <f>IF('2. Grunddata'!$C$13="NEJ",(SUMIF('5. Lön'!$B$25:$B$151,$C1182,'5. Lön'!BR$25:BR$151)+SUMIF('5. Lön'!$B$25:$B$151,$C1182,'5. Lön'!CP$25:CP$151)+SUMIF('6. Drift'!$B$18:$B$101,$C1182,'6. Drift'!AU$18:AU$101)+SUMIF('6. Drift'!$B$18:$B$101,$C1182,'6. Drift'!BS$18:BS$101))-(SUMIF('5. Lön'!$B$25:$B$151,$C1182,'5. Lön'!DZ$25:DZ$151)+SUMIF('6. Drift'!$B$18:$B$101,$C1182,'6. Drift'!CQ$18:CQ$101)+SUMIF('7. Utrustning'!$B$17:$B$49,$C1182,'7. Utrustning'!AV$17:AV$49)+SUMIF('8. Lokal'!$B$18:$B$50,$C1182,'8. Lokal'!AS$18:AS$50)),0)</f>
        <v>0</v>
      </c>
      <c r="E1193" s="330">
        <f>IF('2. Grunddata'!$C$13="NEJ",(SUMIF('5. Lön'!$B$25:$B$151,$C1182,'5. Lön'!BS$25:BS$151)+SUMIF('5. Lön'!$B$25:$B$151,$C1182,'5. Lön'!CQ$25:CQ$151)+SUMIF('6. Drift'!$B$18:$B$101,$C1182,'6. Drift'!AV$18:AV$101)+SUMIF('6. Drift'!$B$18:$B$101,$C1182,'6. Drift'!BT$18:BT$101))-(SUMIF('5. Lön'!$B$25:$B$151,$C1182,'5. Lön'!EA$25:EA$151)+SUMIF('6. Drift'!$B$18:$B$101,$C1182,'6. Drift'!CR$18:CR$101)+SUMIF('7. Utrustning'!$B$17:$B$49,$C1182,'7. Utrustning'!AW$17:AW$49)+SUMIF('8. Lokal'!$B$18:$B$50,$C1182,'8. Lokal'!AT$18:AT$50)),0)</f>
        <v>0</v>
      </c>
      <c r="F1193" s="330">
        <f>IF('2. Grunddata'!$C$13="NEJ",(SUMIF('5. Lön'!$B$25:$B$151,$C1182,'5. Lön'!BT$25:BT$151)+SUMIF('5. Lön'!$B$25:$B$151,$C1182,'5. Lön'!CR$25:CR$151)+SUMIF('6. Drift'!$B$18:$B$101,$C1182,'6. Drift'!AW$18:AW$101)+SUMIF('6. Drift'!$B$18:$B$101,$C1182,'6. Drift'!BU$18:BU$101))-(SUMIF('5. Lön'!$B$25:$B$151,$C1182,'5. Lön'!EB$25:EB$151)+SUMIF('6. Drift'!$B$18:$B$101,$C1182,'6. Drift'!CS$18:CS$101)+SUMIF('7. Utrustning'!$B$17:$B$49,$C1182,'7. Utrustning'!AX$17:AX$49)+SUMIF('8. Lokal'!$B$18:$B$50,$C1182,'8. Lokal'!AU$18:AU$50)),0)</f>
        <v>0</v>
      </c>
      <c r="G1193" s="330">
        <f>IF('2. Grunddata'!$C$13="NEJ",(SUMIF('5. Lön'!$B$25:$B$151,$C1182,'5. Lön'!BU$25:BU$151)+SUMIF('5. Lön'!$B$25:$B$151,$C1182,'5. Lön'!CS$25:CS$151)+SUMIF('6. Drift'!$B$18:$B$101,$C1182,'6. Drift'!AX$18:AX$101)+SUMIF('6. Drift'!$B$18:$B$101,$C1182,'6. Drift'!BV$18:BV$101))-(SUMIF('5. Lön'!$B$25:$B$151,$C1182,'5. Lön'!EC$25:EC$151)+SUMIF('6. Drift'!$B$18:$B$101,$C1182,'6. Drift'!CT$18:CT$101)+SUMIF('7. Utrustning'!$B$17:$B$49,$C1182,'7. Utrustning'!AY$17:AY$49)+SUMIF('8. Lokal'!$B$18:$B$50,$C1182,'8. Lokal'!AV$18:AV$50)),0)</f>
        <v>0</v>
      </c>
      <c r="H1193" s="330">
        <f>IF('2. Grunddata'!$C$13="NEJ",(SUMIF('5. Lön'!$B$25:$B$151,$C1182,'5. Lön'!BV$25:BV$151)+SUMIF('5. Lön'!$B$25:$B$151,$C1182,'5. Lön'!CT$25:CT$151)+SUMIF('6. Drift'!$B$18:$B$101,$C1182,'6. Drift'!AY$18:AY$101)+SUMIF('6. Drift'!$B$18:$B$101,$C1182,'6. Drift'!BW$18:BW$101))-(SUMIF('5. Lön'!$B$25:$B$151,$C1182,'5. Lön'!ED$25:ED$151)+SUMIF('6. Drift'!$B$18:$B$101,$C1182,'6. Drift'!CU$18:CU$101)+SUMIF('7. Utrustning'!$B$17:$B$49,$C1182,'7. Utrustning'!AZ$17:AZ$49)+SUMIF('8. Lokal'!$B$18:$B$50,$C1182,'8. Lokal'!AW$18:AW$50)),0)</f>
        <v>0</v>
      </c>
      <c r="I1193" s="330">
        <f>IF('2. Grunddata'!$C$13="NEJ",(SUMIF('5. Lön'!$B$25:$B$151,$C1182,'5. Lön'!BW$25:BW$151)+SUMIF('5. Lön'!$B$25:$B$151,$C1182,'5. Lön'!CU$25:CU$151)+SUMIF('6. Drift'!$B$18:$B$101,$C1182,'6. Drift'!AZ$18:AZ$101)+SUMIF('6. Drift'!$B$18:$B$101,$C1182,'6. Drift'!BX$18:BX$101))-(SUMIF('5. Lön'!$B$25:$B$151,$C1182,'5. Lön'!EE$25:EE$151)+SUMIF('6. Drift'!$B$18:$B$101,$C1182,'6. Drift'!CV$18:CV$101)+SUMIF('7. Utrustning'!$B$17:$B$49,$C1182,'7. Utrustning'!BA$17:BA$49)+SUMIF('8. Lokal'!$B$18:$B$50,$C1182,'8. Lokal'!AX$18:AX$50)),0)</f>
        <v>0</v>
      </c>
      <c r="J1193" s="330">
        <f>IF('2. Grunddata'!$C$13="NEJ",(SUMIF('5. Lön'!$B$25:$B$151,$C1182,'5. Lön'!BX$25:BX$151)+SUMIF('5. Lön'!$B$25:$B$151,$C1182,'5. Lön'!CV$25:CV$151)+SUMIF('6. Drift'!$B$18:$B$101,$C1182,'6. Drift'!BA$18:BA$101)+SUMIF('6. Drift'!$B$18:$B$101,$C1182,'6. Drift'!BY$18:BY$101))-(SUMIF('5. Lön'!$B$25:$B$151,$C1182,'5. Lön'!EF$25:EF$151)+SUMIF('6. Drift'!$B$18:$B$101,$C1182,'6. Drift'!CW$18:CW$101)+SUMIF('7. Utrustning'!$B$17:$B$49,$C1182,'7. Utrustning'!BB$17:BB$49)+SUMIF('8. Lokal'!$B$18:$B$50,$C1182,'8. Lokal'!AY$18:AY$50)),0)</f>
        <v>0</v>
      </c>
      <c r="K1193" s="330">
        <f>IF('2. Grunddata'!$C$13="NEJ",(SUMIF('5. Lön'!$B$25:$B$151,$C1182,'5. Lön'!BY$25:BY$151)+SUMIF('5. Lön'!$B$25:$B$151,$C1182,'5. Lön'!CW$25:CW$151)+SUMIF('6. Drift'!$B$18:$B$101,$C1182,'6. Drift'!BB$18:BB$101)+SUMIF('6. Drift'!$B$18:$B$101,$C1182,'6. Drift'!BZ$18:BZ$101))-(SUMIF('5. Lön'!$B$25:$B$151,$C1182,'5. Lön'!EG$25:EG$151)+SUMIF('6. Drift'!$B$18:$B$101,$C1182,'6. Drift'!CX$18:CX$101)+SUMIF('7. Utrustning'!$B$17:$B$49,$C1182,'7. Utrustning'!BC$17:BC$49)+SUMIF('8. Lokal'!$B$18:$B$50,$C1182,'8. Lokal'!AZ$18:AZ$50)),0)</f>
        <v>0</v>
      </c>
      <c r="L1193" s="330">
        <f>IF('2. Grunddata'!$C$13="NEJ",(SUMIF('5. Lön'!$B$25:$B$151,$C1182,'5. Lön'!BZ$25:BZ$151)+SUMIF('5. Lön'!$B$25:$B$151,$C1182,'5. Lön'!CX$25:CX$151)+SUMIF('6. Drift'!$B$18:$B$101,$C1182,'6. Drift'!BC$18:BC$101)+SUMIF('6. Drift'!$B$18:$B$101,$C1182,'6. Drift'!CA$18:CA$101))-(SUMIF('5. Lön'!$B$25:$B$151,$C1182,'5. Lön'!EH$25:EH$151)+SUMIF('6. Drift'!$B$18:$B$101,$C1182,'6. Drift'!CY$18:CY$101)+SUMIF('7. Utrustning'!$B$17:$B$49,$C1182,'7. Utrustning'!BD$17:BD$49)+SUMIF('8. Lokal'!$B$18:$B$50,$C1182,'8. Lokal'!BA$18:BA$50)),0)</f>
        <v>0</v>
      </c>
      <c r="M1193" s="314">
        <f t="shared" ref="M1193:M1199" si="244">SUM(C1193:L1193)</f>
        <v>0</v>
      </c>
    </row>
    <row r="1194" spans="2:15" s="3" customFormat="1" ht="12.75" customHeight="1" x14ac:dyDescent="0.2">
      <c r="B1194" s="331" t="str">
        <f>IF('2. Grunddata'!C$16&gt;0,"LKP som inte accepteras av finansiär","")</f>
        <v/>
      </c>
      <c r="C1194" s="332">
        <f>IF('2. Grunddata'!$C$16&gt;0,SUMIF('5. Lön'!$B$25:$B$151,$C1182,'5. Lön'!AS$25:AS$151)-SUMIF('5. Lön'!$B$25:$B$151,$C1182,'5. Lön'!DM$25:DM$151),0)</f>
        <v>0</v>
      </c>
      <c r="D1194" s="332">
        <f>IF('2. Grunddata'!$C$16&gt;0,SUMIF('5. Lön'!$B$25:$B$151,$C1182,'5. Lön'!AT$25:AT$151)-SUMIF('5. Lön'!$B$25:$B$151,$C1182,'5. Lön'!DN$25:DN$151),0)</f>
        <v>0</v>
      </c>
      <c r="E1194" s="332">
        <f>IF('2. Grunddata'!$C$16&gt;0,SUMIF('5. Lön'!$B$25:$B$151,$C1182,'5. Lön'!AU$25:AU$151)-SUMIF('5. Lön'!$B$25:$B$151,$C1182,'5. Lön'!DO$25:DO$151),0)</f>
        <v>0</v>
      </c>
      <c r="F1194" s="332">
        <f>IF('2. Grunddata'!$C$16&gt;0,SUMIF('5. Lön'!$B$25:$B$151,$C1182,'5. Lön'!AV$25:AV$151)-SUMIF('5. Lön'!$B$25:$B$151,$C1182,'5. Lön'!DP$25:DP$151),0)</f>
        <v>0</v>
      </c>
      <c r="G1194" s="332">
        <f>IF('2. Grunddata'!$C$16&gt;0,SUMIF('5. Lön'!$B$25:$B$151,$C1182,'5. Lön'!AW$25:AW$151)-SUMIF('5. Lön'!$B$25:$B$151,$C1182,'5. Lön'!DQ$25:DQ$151),0)</f>
        <v>0</v>
      </c>
      <c r="H1194" s="332">
        <f>IF('2. Grunddata'!$C$16&gt;0,SUMIF('5. Lön'!$B$25:$B$151,$C1182,'5. Lön'!AX$25:AX$151)-SUMIF('5. Lön'!$B$25:$B$151,$C1182,'5. Lön'!DR$25:DR$151),0)</f>
        <v>0</v>
      </c>
      <c r="I1194" s="332">
        <f>IF('2. Grunddata'!$C$16&gt;0,SUMIF('5. Lön'!$B$25:$B$151,$C1182,'5. Lön'!AY$25:AY$151)-SUMIF('5. Lön'!$B$25:$B$151,$C1182,'5. Lön'!DS$25:DS$151),0)</f>
        <v>0</v>
      </c>
      <c r="J1194" s="332">
        <f>IF('2. Grunddata'!$C$16&gt;0,SUMIF('5. Lön'!$B$25:$B$151,$C1182,'5. Lön'!AZ$25:AZ$151)-SUMIF('5. Lön'!$B$25:$B$151,$C1182,'5. Lön'!DT$25:DT$151),0)</f>
        <v>0</v>
      </c>
      <c r="K1194" s="332">
        <f>IF('2. Grunddata'!$C$16&gt;0,SUMIF('5. Lön'!$B$25:$B$151,$C1182,'5. Lön'!BA$25:BA$151)-SUMIF('5. Lön'!$B$25:$B$151,$C1182,'5. Lön'!DU$25:DU$151),0)</f>
        <v>0</v>
      </c>
      <c r="L1194" s="332">
        <f>IF('2. Grunddata'!$C$16&gt;0,SUMIF('5. Lön'!$B$25:$B$151,$C1182,'5. Lön'!BB$25:BB$151)-SUMIF('5. Lön'!$B$25:$B$151,$C1182,'5. Lön'!DV$25:DV$151),0)</f>
        <v>0</v>
      </c>
      <c r="M1194" s="316">
        <f t="shared" si="244"/>
        <v>0</v>
      </c>
    </row>
    <row r="1195" spans="2:15" s="3" customFormat="1" ht="12.75" customHeight="1" x14ac:dyDescent="0.2">
      <c r="B1195" s="317" t="str">
        <f>IF('5. Lön'!BO$152&gt;0,"Lön inklusive LKP","")</f>
        <v>Lön inklusive LKP</v>
      </c>
      <c r="C1195" s="333">
        <f>SUMIF('5. Lön'!$B$25:$B$151,$C1182,'5. Lön'!BE$25:BE$151)</f>
        <v>0</v>
      </c>
      <c r="D1195" s="333">
        <f>SUMIF('5. Lön'!$B$25:$B$151,$C1182,'5. Lön'!BF$25:BF$151)</f>
        <v>0</v>
      </c>
      <c r="E1195" s="333">
        <f>SUMIF('5. Lön'!$B$25:$B$151,$C1182,'5. Lön'!BG$25:BG$151)</f>
        <v>0</v>
      </c>
      <c r="F1195" s="333">
        <f>SUMIF('5. Lön'!$B$25:$B$151,$C1182,'5. Lön'!BH$25:BH$151)</f>
        <v>0</v>
      </c>
      <c r="G1195" s="333">
        <f>SUMIF('5. Lön'!$B$25:$B$151,$C1182,'5. Lön'!BI$25:BI$151)</f>
        <v>0</v>
      </c>
      <c r="H1195" s="333">
        <f>SUMIF('5. Lön'!$B$25:$B$151,$C1182,'5. Lön'!BJ$25:BJ$151)</f>
        <v>0</v>
      </c>
      <c r="I1195" s="333">
        <f>SUMIF('5. Lön'!$B$25:$B$151,$C1182,'5. Lön'!BK$25:BK$151)</f>
        <v>0</v>
      </c>
      <c r="J1195" s="333">
        <f>SUMIF('5. Lön'!$B$25:$B$151,$C1182,'5. Lön'!BL$25:BL$151)</f>
        <v>0</v>
      </c>
      <c r="K1195" s="333">
        <f>SUMIF('5. Lön'!$B$25:$B$151,$C1182,'5. Lön'!BM$25:BM$151)</f>
        <v>0</v>
      </c>
      <c r="L1195" s="333">
        <f>SUMIF('5. Lön'!$B$25:$B$151,$C1182,'5. Lön'!BN$25:BN$151)</f>
        <v>0</v>
      </c>
      <c r="M1195" s="319">
        <f t="shared" si="244"/>
        <v>0</v>
      </c>
    </row>
    <row r="1196" spans="2:15" s="3" customFormat="1" ht="12.75" x14ac:dyDescent="0.2">
      <c r="B1196" s="158" t="str">
        <f>IF('6. Drift'!AR$102&gt;0,"Drift","")</f>
        <v/>
      </c>
      <c r="C1196" s="334">
        <f>SUMIF('6. Drift'!$B$18:$B$101,$C1182,'6. Drift'!AH$18:AH$101)</f>
        <v>0</v>
      </c>
      <c r="D1196" s="334">
        <f>SUMIF('6. Drift'!$B$18:$B$101,$C1182,'6. Drift'!AI$18:AI$101)</f>
        <v>0</v>
      </c>
      <c r="E1196" s="334">
        <f>SUMIF('6. Drift'!$B$18:$B$101,$C1182,'6. Drift'!AJ$18:AJ$101)</f>
        <v>0</v>
      </c>
      <c r="F1196" s="334">
        <f>SUMIF('6. Drift'!$B$18:$B$101,$C1182,'6. Drift'!AK$18:AK$101)</f>
        <v>0</v>
      </c>
      <c r="G1196" s="334">
        <f>SUMIF('6. Drift'!$B$18:$B$101,$C1182,'6. Drift'!AL$18:AL$101)</f>
        <v>0</v>
      </c>
      <c r="H1196" s="334">
        <f>SUMIF('6. Drift'!$B$18:$B$101,$C1182,'6. Drift'!AM$18:AM$101)</f>
        <v>0</v>
      </c>
      <c r="I1196" s="334">
        <f>SUMIF('6. Drift'!$B$18:$B$101,$C1182,'6. Drift'!AN$18:AN$101)</f>
        <v>0</v>
      </c>
      <c r="J1196" s="334">
        <f>SUMIF('6. Drift'!$B$18:$B$101,$C1182,'6. Drift'!AO$18:AO$101)</f>
        <v>0</v>
      </c>
      <c r="K1196" s="334">
        <f>SUMIF('6. Drift'!$B$18:$B$101,$C1182,'6. Drift'!AP$18:AP$101)</f>
        <v>0</v>
      </c>
      <c r="L1196" s="334">
        <f>SUMIF('6. Drift'!$B$18:$B$101,$C1182,'6. Drift'!AQ$18:AQ$101)</f>
        <v>0</v>
      </c>
      <c r="M1196" s="316">
        <f t="shared" si="244"/>
        <v>0</v>
      </c>
    </row>
    <row r="1197" spans="2:15" s="3" customFormat="1" ht="12.75" x14ac:dyDescent="0.2">
      <c r="B1197" s="317" t="str">
        <f>IF('7. Utrustning'!AS$50&gt;0,"Utrustning","")</f>
        <v/>
      </c>
      <c r="C1197" s="333">
        <f>SUMIF('7. Utrustning'!$B$17:$B$49,$C1182,'7. Utrustning'!AI$17:AI$49)</f>
        <v>0</v>
      </c>
      <c r="D1197" s="333">
        <f>SUMIF('7. Utrustning'!$B$17:$B$49,$C1182,'7. Utrustning'!AJ$17:AJ$49)</f>
        <v>0</v>
      </c>
      <c r="E1197" s="333">
        <f>SUMIF('7. Utrustning'!$B$17:$B$49,$C1182,'7. Utrustning'!AK$17:AK$49)</f>
        <v>0</v>
      </c>
      <c r="F1197" s="333">
        <f>SUMIF('7. Utrustning'!$B$17:$B$49,$C1182,'7. Utrustning'!AL$17:AL$49)</f>
        <v>0</v>
      </c>
      <c r="G1197" s="333">
        <f>SUMIF('7. Utrustning'!$B$17:$B$49,$C1182,'7. Utrustning'!AM$17:AM$49)</f>
        <v>0</v>
      </c>
      <c r="H1197" s="333">
        <f>SUMIF('7. Utrustning'!$B$17:$B$49,$C1182,'7. Utrustning'!AN$17:AN$49)</f>
        <v>0</v>
      </c>
      <c r="I1197" s="333">
        <f>SUMIF('7. Utrustning'!$B$17:$B$49,$C1182,'7. Utrustning'!AO$17:AO$49)</f>
        <v>0</v>
      </c>
      <c r="J1197" s="333">
        <f>SUMIF('7. Utrustning'!$B$17:$B$49,$C1182,'7. Utrustning'!AP$17:AP$49)</f>
        <v>0</v>
      </c>
      <c r="K1197" s="333">
        <f>SUMIF('7. Utrustning'!$B$17:$B$49,$C1182,'7. Utrustning'!AQ$17:AQ$49)</f>
        <v>0</v>
      </c>
      <c r="L1197" s="333">
        <f>SUMIF('7. Utrustning'!$B$17:$B$49,$C1182,'7. Utrustning'!AR$17:AR$49)</f>
        <v>0</v>
      </c>
      <c r="M1197" s="319">
        <f t="shared" si="244"/>
        <v>0</v>
      </c>
    </row>
    <row r="1198" spans="2:15" s="3" customFormat="1" ht="12.75" x14ac:dyDescent="0.2">
      <c r="B1198" s="320" t="str">
        <f>IF('8. Lokal'!AP$51&gt;0,"Lokal","")</f>
        <v>Lokal</v>
      </c>
      <c r="C1198" s="334">
        <f>SUMIF('5. Lön'!$B$25:$B$151,$C1182,'5. Lön'!DA$25:DA$151)+SUMIF('6. Drift'!$B$18:$B$101,$C1182,'6. Drift'!CD$18:CD$101)+SUMIF('8. Lokal'!$B$18:$B$50,$C1182,'8. Lokal'!AF$18:AF$50)</f>
        <v>0</v>
      </c>
      <c r="D1198" s="334">
        <f>SUMIF('5. Lön'!$B$25:$B$151,$C1182,'5. Lön'!DB$25:DB$151)+SUMIF('6. Drift'!$B$18:$B$101,$C1182,'6. Drift'!CE$18:CE$101)+SUMIF('8. Lokal'!$B$18:$B$50,$C1182,'8. Lokal'!AG$18:AG$50)</f>
        <v>0</v>
      </c>
      <c r="E1198" s="334">
        <f>SUMIF('5. Lön'!$B$25:$B$151,$C1182,'5. Lön'!DC$25:DC$151)+SUMIF('6. Drift'!$B$18:$B$101,$C1182,'6. Drift'!CF$18:CF$101)+SUMIF('8. Lokal'!$B$18:$B$50,$C1182,'8. Lokal'!AH$18:AH$50)</f>
        <v>0</v>
      </c>
      <c r="F1198" s="334">
        <f>SUMIF('5. Lön'!$B$25:$B$151,$C1182,'5. Lön'!DD$25:DD$151)+SUMIF('6. Drift'!$B$18:$B$101,$C1182,'6. Drift'!CG$18:CG$101)+SUMIF('8. Lokal'!$B$18:$B$50,$C1182,'8. Lokal'!AI$18:AI$50)</f>
        <v>0</v>
      </c>
      <c r="G1198" s="334">
        <f>SUMIF('5. Lön'!$B$25:$B$151,$C1182,'5. Lön'!DE$25:DE$151)+SUMIF('6. Drift'!$B$18:$B$101,$C1182,'6. Drift'!CH$18:CH$101)+SUMIF('8. Lokal'!$B$18:$B$50,$C1182,'8. Lokal'!AJ$18:AJ$50)</f>
        <v>0</v>
      </c>
      <c r="H1198" s="334">
        <f>SUMIF('5. Lön'!$B$25:$B$151,$C1182,'5. Lön'!DF$25:DF$151)+SUMIF('6. Drift'!$B$18:$B$101,$C1182,'6. Drift'!CI$18:CI$101)+SUMIF('8. Lokal'!$B$18:$B$50,$C1182,'8. Lokal'!AK$18:AK$50)</f>
        <v>0</v>
      </c>
      <c r="I1198" s="334">
        <f>SUMIF('5. Lön'!$B$25:$B$151,$C1182,'5. Lön'!DG$25:DG$151)+SUMIF('6. Drift'!$B$18:$B$101,$C1182,'6. Drift'!CJ$18:CJ$101)+SUMIF('8. Lokal'!$B$18:$B$50,$C1182,'8. Lokal'!AL$18:AL$50)</f>
        <v>0</v>
      </c>
      <c r="J1198" s="334">
        <f>SUMIF('5. Lön'!$B$25:$B$151,$C1182,'5. Lön'!DH$25:DH$151)+SUMIF('6. Drift'!$B$18:$B$101,$C1182,'6. Drift'!CK$18:CK$101)+SUMIF('8. Lokal'!$B$18:$B$50,$C1182,'8. Lokal'!AM$18:AM$50)</f>
        <v>0</v>
      </c>
      <c r="K1198" s="334">
        <f>SUMIF('5. Lön'!$B$25:$B$151,$C1182,'5. Lön'!DI$25:DI$151)+SUMIF('6. Drift'!$B$18:$B$101,$C1182,'6. Drift'!CL$18:CL$101)+SUMIF('8. Lokal'!$B$18:$B$50,$C1182,'8. Lokal'!AN$18:AN$50)</f>
        <v>0</v>
      </c>
      <c r="L1198" s="334">
        <f>SUMIF('5. Lön'!$B$25:$B$151,$C1182,'5. Lön'!DJ$25:DJ$151)+SUMIF('6. Drift'!$B$18:$B$101,$C1182,'6. Drift'!CM$18:CM$101)+SUMIF('8. Lokal'!$B$18:$B$50,$C1182,'8. Lokal'!AO$18:AO$50)</f>
        <v>0</v>
      </c>
      <c r="M1198" s="316">
        <f t="shared" si="244"/>
        <v>0</v>
      </c>
    </row>
    <row r="1199" spans="2:15" s="1" customFormat="1" ht="12.75" x14ac:dyDescent="0.2">
      <c r="B1199" s="321" t="str">
        <f>IF(('5. Lön'!CM$152+'6. Drift'!BP$102)&gt;0,"Indirekt","")</f>
        <v>Indirekt</v>
      </c>
      <c r="C1199" s="293">
        <f>SUMIF('5. Lön'!$B$25:$B$151,$C1182,'5. Lön'!CC$25:CC$151)+SUMIF('6. Drift'!$B$18:$B$101,$C1182,'6. Drift'!BF$18:BF$101)</f>
        <v>0</v>
      </c>
      <c r="D1199" s="293">
        <f>SUMIF('5. Lön'!$B$25:$B$151,$C1182,'5. Lön'!CD$25:CD$151)+SUMIF('6. Drift'!$B$18:$B$101,$C1182,'6. Drift'!BG$18:BG$101)</f>
        <v>0</v>
      </c>
      <c r="E1199" s="293">
        <f>SUMIF('5. Lön'!$B$25:$B$151,$C1182,'5. Lön'!CE$25:CE$151)+SUMIF('6. Drift'!$B$18:$B$101,$C1182,'6. Drift'!BH$18:BH$101)</f>
        <v>0</v>
      </c>
      <c r="F1199" s="293">
        <f>SUMIF('5. Lön'!$B$25:$B$151,$C1182,'5. Lön'!CF$25:CF$151)+SUMIF('6. Drift'!$B$18:$B$101,$C1182,'6. Drift'!BI$18:BI$101)</f>
        <v>0</v>
      </c>
      <c r="G1199" s="293">
        <f>SUMIF('5. Lön'!$B$25:$B$151,$C1182,'5. Lön'!CG$25:CG$151)+SUMIF('6. Drift'!$B$18:$B$101,$C1182,'6. Drift'!BJ$18:BJ$101)</f>
        <v>0</v>
      </c>
      <c r="H1199" s="293">
        <f>SUMIF('5. Lön'!$B$25:$B$151,$C1182,'5. Lön'!CH$25:CH$151)+SUMIF('6. Drift'!$B$18:$B$101,$C1182,'6. Drift'!BK$18:BK$101)</f>
        <v>0</v>
      </c>
      <c r="I1199" s="293">
        <f>SUMIF('5. Lön'!$B$25:$B$151,$C1182,'5. Lön'!CI$25:CI$151)+SUMIF('6. Drift'!$B$18:$B$101,$C1182,'6. Drift'!BL$18:BL$101)</f>
        <v>0</v>
      </c>
      <c r="J1199" s="293">
        <f>SUMIF('5. Lön'!$B$25:$B$151,$C1182,'5. Lön'!CJ$25:CJ$151)+SUMIF('6. Drift'!$B$18:$B$101,$C1182,'6. Drift'!BM$18:BM$101)</f>
        <v>0</v>
      </c>
      <c r="K1199" s="293">
        <f>SUMIF('5. Lön'!$B$25:$B$151,$C1182,'5. Lön'!CK$25:CK$151)+SUMIF('6. Drift'!$B$18:$B$101,$C1182,'6. Drift'!BN$18:BN$101)</f>
        <v>0</v>
      </c>
      <c r="L1199" s="293">
        <f>SUMIF('5. Lön'!$B$25:$B$151,$C1182,'5. Lön'!CL$25:CL$151)+SUMIF('6. Drift'!$B$18:$B$101,$C1182,'6. Drift'!BO$18:BO$101)</f>
        <v>0</v>
      </c>
      <c r="M1199" s="322">
        <f t="shared" si="244"/>
        <v>0</v>
      </c>
    </row>
    <row r="1200" spans="2:15" s="3" customFormat="1" ht="12.75" x14ac:dyDescent="0.2">
      <c r="B1200" s="323" t="str">
        <f>IF('2. Grunddata'!C$6="KONTRAKT","Total kostnad i medfinansiering av kontrakt med finansiär","Total kostnad i medfinansiering av ansökan till finansiär")</f>
        <v>Total kostnad i medfinansiering av ansökan till finansiär</v>
      </c>
      <c r="C1200" s="237">
        <f>SUM(C1193:C1199)</f>
        <v>0</v>
      </c>
      <c r="D1200" s="237">
        <f t="shared" ref="D1200:M1200" si="245">SUM(D1193:D1199)</f>
        <v>0</v>
      </c>
      <c r="E1200" s="237">
        <f t="shared" si="245"/>
        <v>0</v>
      </c>
      <c r="F1200" s="237">
        <f t="shared" si="245"/>
        <v>0</v>
      </c>
      <c r="G1200" s="237">
        <f t="shared" si="245"/>
        <v>0</v>
      </c>
      <c r="H1200" s="237">
        <f t="shared" si="245"/>
        <v>0</v>
      </c>
      <c r="I1200" s="237">
        <f t="shared" si="245"/>
        <v>0</v>
      </c>
      <c r="J1200" s="237">
        <f t="shared" si="245"/>
        <v>0</v>
      </c>
      <c r="K1200" s="237">
        <f t="shared" si="245"/>
        <v>0</v>
      </c>
      <c r="L1200" s="237">
        <f t="shared" si="245"/>
        <v>0</v>
      </c>
      <c r="M1200" s="324">
        <f t="shared" si="245"/>
        <v>0</v>
      </c>
      <c r="N1200" s="26"/>
      <c r="O1200" s="26"/>
    </row>
    <row r="1201" spans="2:13" s="3" customFormat="1" ht="6" customHeight="1" x14ac:dyDescent="0.2">
      <c r="B1201" s="335"/>
      <c r="C1201" s="326"/>
      <c r="D1201" s="326"/>
      <c r="E1201" s="326"/>
      <c r="F1201" s="326"/>
      <c r="G1201" s="326"/>
      <c r="H1201" s="326"/>
      <c r="I1201" s="326"/>
      <c r="J1201" s="326"/>
      <c r="K1201" s="326"/>
      <c r="L1201" s="326"/>
      <c r="M1201" s="336"/>
    </row>
    <row r="1202" spans="2:13" s="3" customFormat="1" ht="12.75" x14ac:dyDescent="0.2">
      <c r="B1202" s="328" t="str">
        <f>IF('2. Grunddata'!C$6="KONTRAKT","Full kostnad","Förväntad full kostnad")</f>
        <v>Förväntad full kostnad</v>
      </c>
      <c r="C1202" s="326"/>
      <c r="D1202" s="326"/>
      <c r="E1202" s="326"/>
      <c r="F1202" s="326"/>
      <c r="G1202" s="326"/>
      <c r="H1202" s="326"/>
      <c r="I1202" s="326"/>
      <c r="J1202" s="326"/>
      <c r="K1202" s="326"/>
      <c r="L1202" s="326"/>
      <c r="M1202" s="336"/>
    </row>
    <row r="1203" spans="2:13" s="3" customFormat="1" ht="12.75" x14ac:dyDescent="0.2">
      <c r="B1203" s="337" t="s">
        <v>203</v>
      </c>
      <c r="C1203" s="338">
        <f>C1185+C1194+C1195</f>
        <v>0</v>
      </c>
      <c r="D1203" s="338">
        <f t="shared" ref="D1203:L1203" si="246">D1185+D1194+D1195</f>
        <v>0</v>
      </c>
      <c r="E1203" s="338">
        <f t="shared" si="246"/>
        <v>0</v>
      </c>
      <c r="F1203" s="338">
        <f t="shared" si="246"/>
        <v>0</v>
      </c>
      <c r="G1203" s="338">
        <f t="shared" si="246"/>
        <v>0</v>
      </c>
      <c r="H1203" s="338">
        <f t="shared" si="246"/>
        <v>0</v>
      </c>
      <c r="I1203" s="338">
        <f t="shared" si="246"/>
        <v>0</v>
      </c>
      <c r="J1203" s="338">
        <f t="shared" si="246"/>
        <v>0</v>
      </c>
      <c r="K1203" s="338">
        <f t="shared" si="246"/>
        <v>0</v>
      </c>
      <c r="L1203" s="338">
        <f t="shared" si="246"/>
        <v>0</v>
      </c>
      <c r="M1203" s="314">
        <f>SUM(C1203:L1203)</f>
        <v>0</v>
      </c>
    </row>
    <row r="1204" spans="2:13" s="3" customFormat="1" ht="12.75" x14ac:dyDescent="0.2">
      <c r="B1204" s="339" t="s">
        <v>202</v>
      </c>
      <c r="C1204" s="340">
        <f>C1186+C1196</f>
        <v>0</v>
      </c>
      <c r="D1204" s="340">
        <f t="shared" ref="D1204:L1204" si="247">D1186+D1196</f>
        <v>0</v>
      </c>
      <c r="E1204" s="340">
        <f t="shared" si="247"/>
        <v>0</v>
      </c>
      <c r="F1204" s="340">
        <f t="shared" si="247"/>
        <v>0</v>
      </c>
      <c r="G1204" s="340">
        <f t="shared" si="247"/>
        <v>0</v>
      </c>
      <c r="H1204" s="340">
        <f t="shared" si="247"/>
        <v>0</v>
      </c>
      <c r="I1204" s="340">
        <f t="shared" si="247"/>
        <v>0</v>
      </c>
      <c r="J1204" s="340">
        <f t="shared" si="247"/>
        <v>0</v>
      </c>
      <c r="K1204" s="340">
        <f t="shared" si="247"/>
        <v>0</v>
      </c>
      <c r="L1204" s="340">
        <f t="shared" si="247"/>
        <v>0</v>
      </c>
      <c r="M1204" s="316">
        <f>SUM(C1204:L1204)</f>
        <v>0</v>
      </c>
    </row>
    <row r="1205" spans="2:13" s="3" customFormat="1" ht="12.75" x14ac:dyDescent="0.2">
      <c r="B1205" s="341" t="s">
        <v>30</v>
      </c>
      <c r="C1205" s="342">
        <f>C1187+C1197</f>
        <v>0</v>
      </c>
      <c r="D1205" s="342">
        <f t="shared" ref="D1205:L1205" si="248">D1187+D1197</f>
        <v>0</v>
      </c>
      <c r="E1205" s="342">
        <f t="shared" si="248"/>
        <v>0</v>
      </c>
      <c r="F1205" s="342">
        <f t="shared" si="248"/>
        <v>0</v>
      </c>
      <c r="G1205" s="342">
        <f t="shared" si="248"/>
        <v>0</v>
      </c>
      <c r="H1205" s="342">
        <f t="shared" si="248"/>
        <v>0</v>
      </c>
      <c r="I1205" s="342">
        <f t="shared" si="248"/>
        <v>0</v>
      </c>
      <c r="J1205" s="342">
        <f t="shared" si="248"/>
        <v>0</v>
      </c>
      <c r="K1205" s="342">
        <f t="shared" si="248"/>
        <v>0</v>
      </c>
      <c r="L1205" s="342">
        <f t="shared" si="248"/>
        <v>0</v>
      </c>
      <c r="M1205" s="319">
        <f>SUM(C1205:L1205)</f>
        <v>0</v>
      </c>
    </row>
    <row r="1206" spans="2:13" s="3" customFormat="1" ht="12.75" x14ac:dyDescent="0.2">
      <c r="B1206" s="339" t="s">
        <v>31</v>
      </c>
      <c r="C1206" s="340">
        <f>SUMIF('5. Lön'!$B$25:$B$151,$C1182,'5. Lön'!CO$25:CO$151)+SUMIF('5. Lön'!$B$25:$B$151,$C1182,'5. Lön'!DA$25:DA$151)+SUMIF('6. Drift'!$B$18:$B$101,$C1182,'6. Drift'!BR$18:BR$101)+SUMIF('6. Drift'!$B$18:$B$101,$C1182,'6. Drift'!CD$18:CD$101)+SUMIF('8. Lokal'!$B$18:$B$50,$C1182,'8. Lokal'!T$18:T$50)+SUMIF('8. Lokal'!$B$18:$B$50,$C1182,'8. Lokal'!AF$18:AF$50)</f>
        <v>0</v>
      </c>
      <c r="D1206" s="340">
        <f>SUMIF('5. Lön'!$B$25:$B$151,$C1182,'5. Lön'!CP$25:CP$151)+SUMIF('5. Lön'!$B$25:$B$151,$C1182,'5. Lön'!DB$25:DB$151)+SUMIF('6. Drift'!$B$18:$B$101,$C1182,'6. Drift'!BS$18:BS$101)+SUMIF('6. Drift'!$B$18:$B$101,$C1182,'6. Drift'!CE$18:CE$101)+SUMIF('8. Lokal'!$B$18:$B$50,$C1182,'8. Lokal'!U$18:U$50)+SUMIF('8. Lokal'!$B$18:$B$50,$C1182,'8. Lokal'!AG$18:AG$50)</f>
        <v>0</v>
      </c>
      <c r="E1206" s="340">
        <f>SUMIF('5. Lön'!$B$25:$B$151,$C1182,'5. Lön'!CQ$25:CQ$151)+SUMIF('5. Lön'!$B$25:$B$151,$C1182,'5. Lön'!DC$25:DC$151)+SUMIF('6. Drift'!$B$18:$B$101,$C1182,'6. Drift'!BT$18:BT$101)+SUMIF('6. Drift'!$B$18:$B$101,$C1182,'6. Drift'!CF$18:CF$101)+SUMIF('8. Lokal'!$B$18:$B$50,$C1182,'8. Lokal'!V$18:V$50)+SUMIF('8. Lokal'!$B$18:$B$50,$C1182,'8. Lokal'!AH$18:AH$50)</f>
        <v>0</v>
      </c>
      <c r="F1206" s="340">
        <f>SUMIF('5. Lön'!$B$25:$B$151,$C1182,'5. Lön'!CR$25:CR$151)+SUMIF('5. Lön'!$B$25:$B$151,$C1182,'5. Lön'!DD$25:DD$151)+SUMIF('6. Drift'!$B$18:$B$101,$C1182,'6. Drift'!BU$18:BU$101)+SUMIF('6. Drift'!$B$18:$B$101,$C1182,'6. Drift'!CG$18:CG$101)+SUMIF('8. Lokal'!$B$18:$B$50,$C1182,'8. Lokal'!W$18:W$50)+SUMIF('8. Lokal'!$B$18:$B$50,$C1182,'8. Lokal'!AI$18:AI$50)</f>
        <v>0</v>
      </c>
      <c r="G1206" s="340">
        <f>SUMIF('5. Lön'!$B$25:$B$151,$C1182,'5. Lön'!CS$25:CS$151)+SUMIF('5. Lön'!$B$25:$B$151,$C1182,'5. Lön'!DE$25:DE$151)+SUMIF('6. Drift'!$B$18:$B$101,$C1182,'6. Drift'!BV$18:BV$101)+SUMIF('6. Drift'!$B$18:$B$101,$C1182,'6. Drift'!CH$18:CH$101)+SUMIF('8. Lokal'!$B$18:$B$50,$C1182,'8. Lokal'!X$18:X$50)+SUMIF('8. Lokal'!$B$18:$B$50,$C1182,'8. Lokal'!AJ$18:AJ$50)</f>
        <v>0</v>
      </c>
      <c r="H1206" s="340">
        <f>SUMIF('5. Lön'!$B$25:$B$151,$C1182,'5. Lön'!CT$25:CT$151)+SUMIF('5. Lön'!$B$25:$B$151,$C1182,'5. Lön'!DF$25:DF$151)+SUMIF('6. Drift'!$B$18:$B$101,$C1182,'6. Drift'!BW$18:BW$101)+SUMIF('6. Drift'!$B$18:$B$101,$C1182,'6. Drift'!CI$18:CI$101)+SUMIF('8. Lokal'!$B$18:$B$50,$C1182,'8. Lokal'!Y$18:Y$50)+SUMIF('8. Lokal'!$B$18:$B$50,$C1182,'8. Lokal'!AK$18:AK$50)</f>
        <v>0</v>
      </c>
      <c r="I1206" s="340">
        <f>SUMIF('5. Lön'!$B$25:$B$151,$C1182,'5. Lön'!CU$25:CU$151)+SUMIF('5. Lön'!$B$25:$B$151,$C1182,'5. Lön'!DG$25:DG$151)+SUMIF('6. Drift'!$B$18:$B$101,$C1182,'6. Drift'!BX$18:BX$101)+SUMIF('6. Drift'!$B$18:$B$101,$C1182,'6. Drift'!CJ$18:CJ$101)+SUMIF('8. Lokal'!$B$18:$B$50,$C1182,'8. Lokal'!Z$18:Z$50)+SUMIF('8. Lokal'!$B$18:$B$50,$C1182,'8. Lokal'!AL$18:AL$50)</f>
        <v>0</v>
      </c>
      <c r="J1206" s="340">
        <f>SUMIF('5. Lön'!$B$25:$B$151,$C1182,'5. Lön'!CV$25:CV$151)+SUMIF('5. Lön'!$B$25:$B$151,$C1182,'5. Lön'!DH$25:DH$151)+SUMIF('6. Drift'!$B$18:$B$101,$C1182,'6. Drift'!BY$18:BY$101)+SUMIF('6. Drift'!$B$18:$B$101,$C1182,'6. Drift'!CK$18:CK$101)+SUMIF('8. Lokal'!$B$18:$B$50,$C1182,'8. Lokal'!AA$18:AA$50)+SUMIF('8. Lokal'!$B$18:$B$50,$C1182,'8. Lokal'!AM$18:AM$50)</f>
        <v>0</v>
      </c>
      <c r="K1206" s="340">
        <f>SUMIF('5. Lön'!$B$25:$B$151,$C1182,'5. Lön'!CW$25:CW$151)+SUMIF('5. Lön'!$B$25:$B$151,$C1182,'5. Lön'!DI$25:DI$151)+SUMIF('6. Drift'!$B$18:$B$101,$C1182,'6. Drift'!BZ$18:BZ$101)+SUMIF('6. Drift'!$B$18:$B$101,$C1182,'6. Drift'!CL$18:CL$101)+SUMIF('8. Lokal'!$B$18:$B$50,$C1182,'8. Lokal'!AB$18:AB$50)+SUMIF('8. Lokal'!$B$18:$B$50,$C1182,'8. Lokal'!AN$18:AN$50)</f>
        <v>0</v>
      </c>
      <c r="L1206" s="340">
        <f>SUMIF('5. Lön'!$B$25:$B$151,$C1182,'5. Lön'!CX$25:CX$151)+SUMIF('5. Lön'!$B$25:$B$151,$C1182,'5. Lön'!DJ$25:DJ$151)+SUMIF('6. Drift'!$B$18:$B$101,$C1182,'6. Drift'!CA$18:CA$101)+SUMIF('6. Drift'!$B$18:$B$101,$C1182,'6. Drift'!CM$18:CM$101)+SUMIF('8. Lokal'!$B$18:$B$50,$C1182,'8. Lokal'!AC$18:AC$50)+SUMIF('8. Lokal'!$B$18:$B$50,$C1182,'8. Lokal'!AO$18:AO$50)</f>
        <v>0</v>
      </c>
      <c r="M1206" s="316">
        <f>SUM(C1206:L1206)</f>
        <v>0</v>
      </c>
    </row>
    <row r="1207" spans="2:13" s="3" customFormat="1" ht="12.75" x14ac:dyDescent="0.2">
      <c r="B1207" s="343" t="s">
        <v>26</v>
      </c>
      <c r="C1207" s="344">
        <f>SUMIF('5. Lön'!$B$25:$B$151,$C1182,'5. Lön'!BQ$25:BQ$151)+SUMIF('5. Lön'!$B$25:$B$151,$C1182,'5. Lön'!CC$25:CC$151)+SUMIF('6. Drift'!$B$18:$B$101,$C1182,'6. Drift'!AT$18:AT$101)+SUMIF('6. Drift'!$B$18:$B$101,$C1182,'6. Drift'!BF$18:BF$101)</f>
        <v>0</v>
      </c>
      <c r="D1207" s="344">
        <f>SUMIF('5. Lön'!$B$25:$B$151,$C1182,'5. Lön'!BR$25:BR$151)+SUMIF('5. Lön'!$B$25:$B$151,$C1182,'5. Lön'!CD$25:CD$151)+SUMIF('6. Drift'!$B$18:$B$101,$C1182,'6. Drift'!AU$18:AU$101)+SUMIF('6. Drift'!$B$18:$B$101,$C1182,'6. Drift'!BG$18:BG$101)</f>
        <v>0</v>
      </c>
      <c r="E1207" s="344">
        <f>SUMIF('5. Lön'!$B$25:$B$151,$C1182,'5. Lön'!BS$25:BS$151)+SUMIF('5. Lön'!$B$25:$B$151,$C1182,'5. Lön'!CE$25:CE$151)+SUMIF('6. Drift'!$B$18:$B$101,$C1182,'6. Drift'!AV$18:AV$101)+SUMIF('6. Drift'!$B$18:$B$101,$C1182,'6. Drift'!BH$18:BH$101)</f>
        <v>0</v>
      </c>
      <c r="F1207" s="344">
        <f>SUMIF('5. Lön'!$B$25:$B$151,$C1182,'5. Lön'!BT$25:BT$151)+SUMIF('5. Lön'!$B$25:$B$151,$C1182,'5. Lön'!CF$25:CF$151)+SUMIF('6. Drift'!$B$18:$B$101,$C1182,'6. Drift'!AW$18:AW$101)+SUMIF('6. Drift'!$B$18:$B$101,$C1182,'6. Drift'!BI$18:BI$101)</f>
        <v>0</v>
      </c>
      <c r="G1207" s="344">
        <f>SUMIF('5. Lön'!$B$25:$B$151,$C1182,'5. Lön'!BU$25:BU$151)+SUMIF('5. Lön'!$B$25:$B$151,$C1182,'5. Lön'!CG$25:CG$151)+SUMIF('6. Drift'!$B$18:$B$101,$C1182,'6. Drift'!AX$18:AX$101)+SUMIF('6. Drift'!$B$18:$B$101,$C1182,'6. Drift'!BJ$18:BJ$101)</f>
        <v>0</v>
      </c>
      <c r="H1207" s="344">
        <f>SUMIF('5. Lön'!$B$25:$B$151,$C1182,'5. Lön'!BV$25:BV$151)+SUMIF('5. Lön'!$B$25:$B$151,$C1182,'5. Lön'!CH$25:CH$151)+SUMIF('6. Drift'!$B$18:$B$101,$C1182,'6. Drift'!AY$18:AY$101)+SUMIF('6. Drift'!$B$18:$B$101,$C1182,'6. Drift'!BK$18:BK$101)</f>
        <v>0</v>
      </c>
      <c r="I1207" s="344">
        <f>SUMIF('5. Lön'!$B$25:$B$151,$C1182,'5. Lön'!BW$25:BW$151)+SUMIF('5. Lön'!$B$25:$B$151,$C1182,'5. Lön'!CI$25:CI$151)+SUMIF('6. Drift'!$B$18:$B$101,$C1182,'6. Drift'!AZ$18:AZ$101)+SUMIF('6. Drift'!$B$18:$B$101,$C1182,'6. Drift'!BL$18:BL$101)</f>
        <v>0</v>
      </c>
      <c r="J1207" s="344">
        <f>SUMIF('5. Lön'!$B$25:$B$151,$C1182,'5. Lön'!BX$25:BX$151)+SUMIF('5. Lön'!$B$25:$B$151,$C1182,'5. Lön'!CJ$25:CJ$151)+SUMIF('6. Drift'!$B$18:$B$101,$C1182,'6. Drift'!BA$18:BA$101)+SUMIF('6. Drift'!$B$18:$B$101,$C1182,'6. Drift'!BM$18:BM$101)</f>
        <v>0</v>
      </c>
      <c r="K1207" s="344">
        <f>SUMIF('5. Lön'!$B$25:$B$151,$C1182,'5. Lön'!BY$25:BY$151)+SUMIF('5. Lön'!$B$25:$B$151,$C1182,'5. Lön'!CK$25:CK$151)+SUMIF('6. Drift'!$B$18:$B$101,$C1182,'6. Drift'!BB$18:BB$101)+SUMIF('6. Drift'!$B$18:$B$101,$C1182,'6. Drift'!BN$18:BN$101)</f>
        <v>0</v>
      </c>
      <c r="L1207" s="344">
        <f>SUMIF('5. Lön'!$B$25:$B$151,$C1182,'5. Lön'!BZ$25:BZ$151)+SUMIF('5. Lön'!$B$25:$B$151,$C1182,'5. Lön'!CL$25:CL$151)+SUMIF('6. Drift'!$B$18:$B$101,$C1182,'6. Drift'!BC$18:BC$101)+SUMIF('6. Drift'!$B$18:$B$101,$C1182,'6. Drift'!BO$18:BO$101)</f>
        <v>0</v>
      </c>
      <c r="M1207" s="322">
        <f>SUM(C1207:L1207)</f>
        <v>0</v>
      </c>
    </row>
    <row r="1208" spans="2:13" s="3" customFormat="1" ht="12.75" x14ac:dyDescent="0.2">
      <c r="B1208" s="323" t="str">
        <f>IF('2. Grunddata'!C$6="KONTRAKT","Total full kostnad","Total förväntad full kostnad")</f>
        <v>Total förväntad full kostnad</v>
      </c>
      <c r="C1208" s="171">
        <f>SUM(C1203:C1207)</f>
        <v>0</v>
      </c>
      <c r="D1208" s="171">
        <f t="shared" ref="D1208:M1208" si="249">SUM(D1203:D1207)</f>
        <v>0</v>
      </c>
      <c r="E1208" s="171">
        <f t="shared" si="249"/>
        <v>0</v>
      </c>
      <c r="F1208" s="171">
        <f t="shared" si="249"/>
        <v>0</v>
      </c>
      <c r="G1208" s="171">
        <f t="shared" si="249"/>
        <v>0</v>
      </c>
      <c r="H1208" s="171">
        <f t="shared" si="249"/>
        <v>0</v>
      </c>
      <c r="I1208" s="171">
        <f t="shared" si="249"/>
        <v>0</v>
      </c>
      <c r="J1208" s="171">
        <f t="shared" si="249"/>
        <v>0</v>
      </c>
      <c r="K1208" s="171">
        <f t="shared" si="249"/>
        <v>0</v>
      </c>
      <c r="L1208" s="171">
        <f t="shared" si="249"/>
        <v>0</v>
      </c>
      <c r="M1208" s="345">
        <f t="shared" si="249"/>
        <v>0</v>
      </c>
    </row>
    <row r="1209" spans="2:13" s="3" customFormat="1" ht="12.75" x14ac:dyDescent="0.2">
      <c r="B1209" s="119"/>
      <c r="C1209" s="64"/>
      <c r="D1209" s="64"/>
      <c r="E1209" s="64"/>
      <c r="F1209" s="64"/>
      <c r="G1209" s="64"/>
      <c r="H1209" s="64"/>
      <c r="I1209" s="64"/>
      <c r="J1209" s="64"/>
      <c r="K1209" s="64"/>
      <c r="L1209" s="64"/>
      <c r="M1209" s="64"/>
    </row>
    <row r="1210" spans="2:13" s="3" customFormat="1" ht="12.75" customHeight="1" x14ac:dyDescent="0.2">
      <c r="B1210" s="119" t="s">
        <v>42</v>
      </c>
      <c r="C1210" s="346" t="str">
        <f t="shared" ref="C1210:M1210" si="250">IF(C1208&gt;0,C1200/C1208,"")</f>
        <v/>
      </c>
      <c r="D1210" s="346" t="str">
        <f t="shared" si="250"/>
        <v/>
      </c>
      <c r="E1210" s="346" t="str">
        <f t="shared" si="250"/>
        <v/>
      </c>
      <c r="F1210" s="346" t="str">
        <f t="shared" si="250"/>
        <v/>
      </c>
      <c r="G1210" s="346" t="str">
        <f t="shared" si="250"/>
        <v/>
      </c>
      <c r="H1210" s="346" t="str">
        <f t="shared" si="250"/>
        <v/>
      </c>
      <c r="I1210" s="346" t="str">
        <f t="shared" si="250"/>
        <v/>
      </c>
      <c r="J1210" s="346" t="str">
        <f t="shared" si="250"/>
        <v/>
      </c>
      <c r="K1210" s="346" t="str">
        <f t="shared" si="250"/>
        <v/>
      </c>
      <c r="L1210" s="346" t="str">
        <f t="shared" si="250"/>
        <v/>
      </c>
      <c r="M1210" s="346" t="str">
        <f t="shared" si="250"/>
        <v/>
      </c>
    </row>
    <row r="1211" spans="2:13" ht="12.75" customHeight="1" x14ac:dyDescent="0.2"/>
    <row r="1212" spans="2:13" ht="12.75" customHeight="1" x14ac:dyDescent="0.2">
      <c r="D1212" s="119" t="s">
        <v>249</v>
      </c>
      <c r="E1212" s="187" t="str">
        <f>IF(M1200=0,"",M1200/(DATEDIF('2. Grunddata'!C$20,'2. Grunddata'!C$21,"d")/365))</f>
        <v/>
      </c>
      <c r="H1212" s="119" t="s">
        <v>250</v>
      </c>
      <c r="I1212" s="187">
        <f>M1200/3</f>
        <v>0</v>
      </c>
      <c r="L1212" s="119" t="s">
        <v>248</v>
      </c>
      <c r="M1212" s="187">
        <f>M1200</f>
        <v>0</v>
      </c>
    </row>
    <row r="1213" spans="2:13" ht="12.75" customHeight="1" x14ac:dyDescent="0.2">
      <c r="B1213" s="80" t="s">
        <v>209</v>
      </c>
    </row>
    <row r="1214" spans="2:13" ht="12.75" customHeight="1" x14ac:dyDescent="0.2">
      <c r="B1214" s="551"/>
      <c r="C1214" s="552"/>
      <c r="D1214" s="552"/>
      <c r="E1214" s="552"/>
      <c r="F1214" s="552"/>
      <c r="G1214" s="552"/>
      <c r="H1214" s="552"/>
      <c r="I1214" s="552"/>
      <c r="J1214" s="552"/>
      <c r="K1214" s="552"/>
      <c r="L1214" s="553"/>
      <c r="M1214" s="387">
        <f>SUM(C1214:L1214)</f>
        <v>0</v>
      </c>
    </row>
    <row r="1215" spans="2:13" ht="12.75" customHeight="1" x14ac:dyDescent="0.2">
      <c r="B1215" s="554"/>
      <c r="C1215" s="555"/>
      <c r="D1215" s="555"/>
      <c r="E1215" s="555"/>
      <c r="F1215" s="555"/>
      <c r="G1215" s="555"/>
      <c r="H1215" s="555"/>
      <c r="I1215" s="555"/>
      <c r="J1215" s="555"/>
      <c r="K1215" s="555"/>
      <c r="L1215" s="556"/>
      <c r="M1215" s="319">
        <f t="shared" ref="M1215:M1218" si="251">SUM(C1215:L1215)</f>
        <v>0</v>
      </c>
    </row>
    <row r="1216" spans="2:13" ht="12.75" customHeight="1" x14ac:dyDescent="0.2">
      <c r="B1216" s="557"/>
      <c r="C1216" s="558"/>
      <c r="D1216" s="558"/>
      <c r="E1216" s="558"/>
      <c r="F1216" s="558"/>
      <c r="G1216" s="558"/>
      <c r="H1216" s="558"/>
      <c r="I1216" s="558"/>
      <c r="J1216" s="558"/>
      <c r="K1216" s="558"/>
      <c r="L1216" s="559"/>
      <c r="M1216" s="316">
        <f t="shared" si="251"/>
        <v>0</v>
      </c>
    </row>
    <row r="1217" spans="2:13" ht="12.75" customHeight="1" x14ac:dyDescent="0.2">
      <c r="B1217" s="554"/>
      <c r="C1217" s="555"/>
      <c r="D1217" s="555"/>
      <c r="E1217" s="555"/>
      <c r="F1217" s="555"/>
      <c r="G1217" s="555"/>
      <c r="H1217" s="555"/>
      <c r="I1217" s="555"/>
      <c r="J1217" s="555"/>
      <c r="K1217" s="555"/>
      <c r="L1217" s="556"/>
      <c r="M1217" s="319">
        <f t="shared" si="251"/>
        <v>0</v>
      </c>
    </row>
    <row r="1218" spans="2:13" ht="12.75" customHeight="1" x14ac:dyDescent="0.2">
      <c r="B1218" s="197"/>
      <c r="C1218" s="558"/>
      <c r="D1218" s="558"/>
      <c r="E1218" s="558"/>
      <c r="F1218" s="558"/>
      <c r="G1218" s="558"/>
      <c r="H1218" s="558"/>
      <c r="I1218" s="558"/>
      <c r="J1218" s="558"/>
      <c r="K1218" s="558"/>
      <c r="L1218" s="559"/>
      <c r="M1218" s="316">
        <f t="shared" si="251"/>
        <v>0</v>
      </c>
    </row>
    <row r="1219" spans="2:13" ht="12.75" customHeight="1" x14ac:dyDescent="0.2">
      <c r="B1219" s="165" t="str">
        <f>IF('2. Grunddata'!C$6="KONTRAKT","Total medfinansiering","Total förväntad medfinansiering")</f>
        <v>Total förväntad medfinansiering</v>
      </c>
      <c r="C1219" s="170">
        <f t="shared" ref="C1219:M1219" si="252">SUM(C1214:C1218)</f>
        <v>0</v>
      </c>
      <c r="D1219" s="170">
        <f t="shared" si="252"/>
        <v>0</v>
      </c>
      <c r="E1219" s="170">
        <f t="shared" si="252"/>
        <v>0</v>
      </c>
      <c r="F1219" s="170">
        <f t="shared" si="252"/>
        <v>0</v>
      </c>
      <c r="G1219" s="170">
        <f t="shared" si="252"/>
        <v>0</v>
      </c>
      <c r="H1219" s="170">
        <f t="shared" si="252"/>
        <v>0</v>
      </c>
      <c r="I1219" s="170">
        <f t="shared" si="252"/>
        <v>0</v>
      </c>
      <c r="J1219" s="170">
        <f t="shared" si="252"/>
        <v>0</v>
      </c>
      <c r="K1219" s="170">
        <f t="shared" si="252"/>
        <v>0</v>
      </c>
      <c r="L1219" s="170">
        <f t="shared" si="252"/>
        <v>0</v>
      </c>
      <c r="M1219" s="345">
        <f t="shared" si="252"/>
        <v>0</v>
      </c>
    </row>
    <row r="1220" spans="2:13" ht="12.75" customHeight="1" x14ac:dyDescent="0.2"/>
    <row r="1221" spans="2:13" ht="12.75" customHeight="1" x14ac:dyDescent="0.2">
      <c r="B1221" s="386" t="s">
        <v>210</v>
      </c>
      <c r="C1221" s="64" t="str">
        <f>B37</f>
        <v>Växtproduktionsekologi</v>
      </c>
    </row>
    <row r="1222" spans="2:13" ht="12.75" customHeight="1" x14ac:dyDescent="0.2">
      <c r="B1222" s="719"/>
      <c r="C1222" s="720"/>
      <c r="D1222" s="720"/>
      <c r="E1222" s="720"/>
      <c r="F1222" s="720"/>
      <c r="G1222" s="720"/>
      <c r="H1222" s="720"/>
      <c r="I1222" s="720"/>
      <c r="J1222" s="720"/>
      <c r="K1222" s="720"/>
      <c r="L1222" s="720"/>
      <c r="M1222" s="721"/>
    </row>
    <row r="1223" spans="2:13" ht="12.75" customHeight="1" x14ac:dyDescent="0.2">
      <c r="B1223" s="722"/>
      <c r="C1223" s="735"/>
      <c r="D1223" s="735"/>
      <c r="E1223" s="735"/>
      <c r="F1223" s="735"/>
      <c r="G1223" s="735"/>
      <c r="H1223" s="735"/>
      <c r="I1223" s="735"/>
      <c r="J1223" s="735"/>
      <c r="K1223" s="735"/>
      <c r="L1223" s="735"/>
      <c r="M1223" s="724"/>
    </row>
    <row r="1224" spans="2:13" ht="12.75" customHeight="1" x14ac:dyDescent="0.2">
      <c r="B1224" s="722"/>
      <c r="C1224" s="735"/>
      <c r="D1224" s="735"/>
      <c r="E1224" s="735"/>
      <c r="F1224" s="735"/>
      <c r="G1224" s="735"/>
      <c r="H1224" s="735"/>
      <c r="I1224" s="735"/>
      <c r="J1224" s="735"/>
      <c r="K1224" s="735"/>
      <c r="L1224" s="735"/>
      <c r="M1224" s="724"/>
    </row>
    <row r="1225" spans="2:13" ht="12.75" customHeight="1" x14ac:dyDescent="0.2">
      <c r="B1225" s="722"/>
      <c r="C1225" s="735"/>
      <c r="D1225" s="735"/>
      <c r="E1225" s="735"/>
      <c r="F1225" s="735"/>
      <c r="G1225" s="735"/>
      <c r="H1225" s="735"/>
      <c r="I1225" s="735"/>
      <c r="J1225" s="735"/>
      <c r="K1225" s="735"/>
      <c r="L1225" s="735"/>
      <c r="M1225" s="724"/>
    </row>
    <row r="1226" spans="2:13" ht="12.75" customHeight="1" x14ac:dyDescent="0.2">
      <c r="B1226" s="725"/>
      <c r="C1226" s="726"/>
      <c r="D1226" s="726"/>
      <c r="E1226" s="726"/>
      <c r="F1226" s="726"/>
      <c r="G1226" s="726"/>
      <c r="H1226" s="726"/>
      <c r="I1226" s="726"/>
      <c r="J1226" s="726"/>
      <c r="K1226" s="726"/>
      <c r="L1226" s="726"/>
      <c r="M1226" s="727"/>
    </row>
    <row r="1228" spans="2:13" s="3" customFormat="1" ht="12.75" customHeight="1" x14ac:dyDescent="0.2">
      <c r="B1228" s="140" t="s">
        <v>165</v>
      </c>
      <c r="C1228" s="141" t="str">
        <f>'2. Grunddata'!C$7</f>
        <v>Hitta den oförklariga faktorn i matrix</v>
      </c>
      <c r="D1228" s="64"/>
      <c r="E1228" s="64"/>
      <c r="F1228" s="64"/>
      <c r="G1228" s="64"/>
      <c r="H1228" s="64"/>
      <c r="I1228" s="64"/>
      <c r="J1228" s="64"/>
      <c r="K1228" s="64"/>
      <c r="L1228" s="64"/>
      <c r="M1228" s="64"/>
    </row>
    <row r="1229" spans="2:13" s="3" customFormat="1" ht="12.75" x14ac:dyDescent="0.2">
      <c r="B1229" s="140" t="s">
        <v>122</v>
      </c>
      <c r="C1229" s="141" t="str">
        <f>IF('2. Grunddata'!$C$6="ANSÖKAN","ANSÖKAN",(IF('2. Grunddata'!$C$6="KONTRAKT","KONTRAKT","")))</f>
        <v>ANSÖKAN</v>
      </c>
      <c r="D1229" s="64"/>
      <c r="E1229" s="64"/>
      <c r="F1229" s="64"/>
      <c r="G1229" s="64"/>
      <c r="H1229" s="64"/>
      <c r="I1229" s="64"/>
      <c r="J1229" s="64"/>
      <c r="K1229" s="64"/>
      <c r="L1229" s="64"/>
      <c r="M1229" s="64"/>
    </row>
    <row r="1230" spans="2:13" s="3" customFormat="1" ht="12.75" x14ac:dyDescent="0.2">
      <c r="B1230" s="62" t="s">
        <v>254</v>
      </c>
      <c r="C1230" s="141" t="str">
        <f>'2. Grunddata'!C$8</f>
        <v>Stina</v>
      </c>
      <c r="D1230" s="64"/>
      <c r="E1230" s="64"/>
      <c r="F1230" s="64"/>
      <c r="I1230" s="120"/>
      <c r="J1230" s="120"/>
      <c r="K1230" s="120"/>
      <c r="L1230" s="120"/>
      <c r="M1230" s="120"/>
    </row>
    <row r="1231" spans="2:13" s="3" customFormat="1" ht="12.75" x14ac:dyDescent="0.2">
      <c r="B1231" s="140" t="s">
        <v>156</v>
      </c>
      <c r="C1231" s="64" t="str">
        <f>'2. Grunddata'!C$17</f>
        <v>SEK</v>
      </c>
      <c r="D1231" s="64"/>
      <c r="E1231" s="64"/>
      <c r="F1231" s="64"/>
      <c r="I1231" s="120"/>
      <c r="J1231" s="120"/>
      <c r="K1231" s="120"/>
      <c r="L1231" s="120"/>
      <c r="M1231" s="120"/>
    </row>
    <row r="1232" spans="2:13" s="3" customFormat="1" ht="12.75" x14ac:dyDescent="0.2">
      <c r="B1232" s="140"/>
      <c r="C1232" s="143" t="s">
        <v>137</v>
      </c>
      <c r="D1232" s="64"/>
      <c r="E1232" s="64"/>
      <c r="F1232" s="64"/>
      <c r="I1232" s="120"/>
      <c r="J1232" s="120"/>
      <c r="K1232" s="120"/>
      <c r="L1232" s="499" t="s">
        <v>315</v>
      </c>
      <c r="M1232" s="120"/>
    </row>
    <row r="1233" spans="2:15" ht="12.75" customHeight="1" x14ac:dyDescent="0.2">
      <c r="L1233" s="349" t="s">
        <v>316</v>
      </c>
    </row>
    <row r="1234" spans="2:15" s="3" customFormat="1" ht="15" x14ac:dyDescent="0.25">
      <c r="B1234" s="369" t="s">
        <v>38</v>
      </c>
      <c r="C1234" s="369" t="str">
        <f>B38</f>
        <v>NJ-fakulteten</v>
      </c>
      <c r="E1234" s="64"/>
      <c r="G1234" s="64"/>
      <c r="H1234" s="64"/>
      <c r="I1234" s="64"/>
      <c r="J1234" s="64"/>
      <c r="K1234" s="64"/>
      <c r="L1234" s="618">
        <f>L558+L610+L662+L714+L766+L818+L870+L922+L974+L1026+L1078+L1130+L1182</f>
        <v>0</v>
      </c>
      <c r="M1234" s="383" t="s">
        <v>208</v>
      </c>
    </row>
    <row r="1235" spans="2:15" s="3" customFormat="1" ht="6" customHeight="1" x14ac:dyDescent="0.2">
      <c r="B1235" s="85"/>
      <c r="C1235" s="64"/>
      <c r="D1235" s="64"/>
      <c r="E1235" s="64"/>
      <c r="F1235" s="64"/>
      <c r="G1235" s="64"/>
      <c r="H1235" s="64"/>
      <c r="I1235" s="64"/>
      <c r="J1235" s="64"/>
      <c r="K1235" s="64"/>
      <c r="L1235" s="64"/>
      <c r="M1235" s="64"/>
    </row>
    <row r="1236" spans="2:15" s="3" customFormat="1" ht="12.75" x14ac:dyDescent="0.2">
      <c r="B1236" s="309" t="str">
        <f>IF('2. Grunddata'!C$6="KONTRAKT","Kostnader täckta av finansiär","Kostnader förväntade att täckas av finansiär")</f>
        <v>Kostnader förväntade att täckas av finansiär</v>
      </c>
      <c r="C1236" s="310">
        <f>'5. Lön'!G$23</f>
        <v>2022</v>
      </c>
      <c r="D1236" s="310">
        <f>'5. Lön'!H$23</f>
        <v>2023</v>
      </c>
      <c r="E1236" s="310">
        <f>'5. Lön'!I$23</f>
        <v>2024</v>
      </c>
      <c r="F1236" s="310" t="str">
        <f>'5. Lön'!J$23</f>
        <v/>
      </c>
      <c r="G1236" s="310" t="str">
        <f>'5. Lön'!K$23</f>
        <v/>
      </c>
      <c r="H1236" s="310" t="str">
        <f>'5. Lön'!L$23</f>
        <v/>
      </c>
      <c r="I1236" s="310" t="str">
        <f>'5. Lön'!M$23</f>
        <v/>
      </c>
      <c r="J1236" s="310" t="str">
        <f>'5. Lön'!N$23</f>
        <v/>
      </c>
      <c r="K1236" s="310" t="str">
        <f>'5. Lön'!O$23</f>
        <v/>
      </c>
      <c r="L1236" s="310" t="str">
        <f>'5. Lön'!P$23</f>
        <v/>
      </c>
      <c r="M1236" s="311" t="s">
        <v>2</v>
      </c>
    </row>
    <row r="1237" spans="2:15" s="3" customFormat="1" ht="12.75" customHeight="1" x14ac:dyDescent="0.2">
      <c r="B1237" s="351" t="s">
        <v>203</v>
      </c>
      <c r="C1237" s="384">
        <f>C561+C613+C665+C717+C769+C821+C873+C925+C977+C1029+C1081+C1133+C1185</f>
        <v>0</v>
      </c>
      <c r="D1237" s="313">
        <f t="shared" ref="D1237:K1237" si="253">D561+D613+D665+D717+D769+D821+D873+D925+D977+D1029+D1081+D1133+D1185</f>
        <v>0</v>
      </c>
      <c r="E1237" s="379">
        <f t="shared" si="253"/>
        <v>0</v>
      </c>
      <c r="F1237" s="313">
        <f t="shared" si="253"/>
        <v>0</v>
      </c>
      <c r="G1237" s="379">
        <f t="shared" si="253"/>
        <v>0</v>
      </c>
      <c r="H1237" s="313">
        <f t="shared" si="253"/>
        <v>0</v>
      </c>
      <c r="I1237" s="379">
        <f t="shared" si="253"/>
        <v>0</v>
      </c>
      <c r="J1237" s="313">
        <f t="shared" si="253"/>
        <v>0</v>
      </c>
      <c r="K1237" s="379">
        <f t="shared" si="253"/>
        <v>0</v>
      </c>
      <c r="L1237" s="313">
        <f>L561+L613+L665+L717+L769+L821+L873+L925+L977+L1029+L1081+L1133+L1185</f>
        <v>0</v>
      </c>
      <c r="M1237" s="353">
        <f t="shared" ref="M1237:M1242" si="254">SUM(C1237:L1237)</f>
        <v>0</v>
      </c>
      <c r="O1237" s="4"/>
    </row>
    <row r="1238" spans="2:15" s="3" customFormat="1" ht="12.75" customHeight="1" x14ac:dyDescent="0.2">
      <c r="B1238" s="354" t="s">
        <v>202</v>
      </c>
      <c r="C1238" s="392">
        <f t="shared" ref="C1238:L1238" si="255">C562+C614+C666+C718+C770+C822+C874+C926+C978+C1030+C1082+C1134+C1186</f>
        <v>0</v>
      </c>
      <c r="D1238" s="315">
        <f t="shared" si="255"/>
        <v>0</v>
      </c>
      <c r="E1238" s="303">
        <f t="shared" si="255"/>
        <v>0</v>
      </c>
      <c r="F1238" s="315">
        <f t="shared" si="255"/>
        <v>0</v>
      </c>
      <c r="G1238" s="303">
        <f t="shared" si="255"/>
        <v>0</v>
      </c>
      <c r="H1238" s="315">
        <f t="shared" si="255"/>
        <v>0</v>
      </c>
      <c r="I1238" s="303">
        <f t="shared" si="255"/>
        <v>0</v>
      </c>
      <c r="J1238" s="315">
        <f t="shared" si="255"/>
        <v>0</v>
      </c>
      <c r="K1238" s="303">
        <f t="shared" si="255"/>
        <v>0</v>
      </c>
      <c r="L1238" s="315">
        <f t="shared" si="255"/>
        <v>0</v>
      </c>
      <c r="M1238" s="355">
        <f t="shared" si="254"/>
        <v>0</v>
      </c>
    </row>
    <row r="1239" spans="2:15" s="3" customFormat="1" ht="12.75" x14ac:dyDescent="0.2">
      <c r="B1239" s="356" t="s">
        <v>30</v>
      </c>
      <c r="C1239" s="385">
        <f t="shared" ref="C1239:L1239" si="256">C563+C615+C667+C719+C771+C823+C875+C927+C979+C1031+C1083+C1135+C1187</f>
        <v>0</v>
      </c>
      <c r="D1239" s="318">
        <f t="shared" si="256"/>
        <v>0</v>
      </c>
      <c r="E1239" s="377">
        <f t="shared" si="256"/>
        <v>0</v>
      </c>
      <c r="F1239" s="318">
        <f t="shared" si="256"/>
        <v>0</v>
      </c>
      <c r="G1239" s="377">
        <f t="shared" si="256"/>
        <v>0</v>
      </c>
      <c r="H1239" s="318">
        <f t="shared" si="256"/>
        <v>0</v>
      </c>
      <c r="I1239" s="377">
        <f t="shared" si="256"/>
        <v>0</v>
      </c>
      <c r="J1239" s="318">
        <f t="shared" si="256"/>
        <v>0</v>
      </c>
      <c r="K1239" s="377">
        <f t="shared" si="256"/>
        <v>0</v>
      </c>
      <c r="L1239" s="318">
        <f t="shared" si="256"/>
        <v>0</v>
      </c>
      <c r="M1239" s="357">
        <f t="shared" si="254"/>
        <v>0</v>
      </c>
    </row>
    <row r="1240" spans="2:15" s="3" customFormat="1" ht="12.75" x14ac:dyDescent="0.2">
      <c r="B1240" s="389" t="str">
        <f>IF('2. Grunddata'!C$13="NEJ","Lokal accepterad som direkt kostnad av finansiär","Lokal")</f>
        <v>Lokal accepterad som direkt kostnad av finansiär</v>
      </c>
      <c r="C1240" s="392">
        <f t="shared" ref="C1240:L1241" si="257">C564+C616+C668+C720+C772+C824+C876+C928+C980+C1032+C1084+C1136+C1188</f>
        <v>0</v>
      </c>
      <c r="D1240" s="315">
        <f t="shared" si="257"/>
        <v>0</v>
      </c>
      <c r="E1240" s="303">
        <f t="shared" si="257"/>
        <v>0</v>
      </c>
      <c r="F1240" s="315">
        <f t="shared" si="257"/>
        <v>0</v>
      </c>
      <c r="G1240" s="303">
        <f t="shared" si="257"/>
        <v>0</v>
      </c>
      <c r="H1240" s="315">
        <f t="shared" si="257"/>
        <v>0</v>
      </c>
      <c r="I1240" s="303">
        <f t="shared" si="257"/>
        <v>0</v>
      </c>
      <c r="J1240" s="315">
        <f t="shared" si="257"/>
        <v>0</v>
      </c>
      <c r="K1240" s="303">
        <f t="shared" si="257"/>
        <v>0</v>
      </c>
      <c r="L1240" s="315">
        <f t="shared" si="257"/>
        <v>0</v>
      </c>
      <c r="M1240" s="355">
        <f t="shared" si="254"/>
        <v>0</v>
      </c>
    </row>
    <row r="1241" spans="2:15" s="3" customFormat="1" ht="12.75" x14ac:dyDescent="0.2">
      <c r="B1241" s="321" t="str">
        <f>IF('2. Grunddata'!C$13="NEJ","Indirekt och lokalpåslag accepterade som OH av finansiär","Indirekta")</f>
        <v>Indirekt och lokalpåslag accepterade som OH av finansiär</v>
      </c>
      <c r="C1241" s="385">
        <f t="shared" si="257"/>
        <v>0</v>
      </c>
      <c r="D1241" s="385">
        <f t="shared" si="257"/>
        <v>0</v>
      </c>
      <c r="E1241" s="385">
        <f t="shared" si="257"/>
        <v>0</v>
      </c>
      <c r="F1241" s="385">
        <f t="shared" si="257"/>
        <v>0</v>
      </c>
      <c r="G1241" s="385">
        <f t="shared" si="257"/>
        <v>0</v>
      </c>
      <c r="H1241" s="385">
        <f t="shared" si="257"/>
        <v>0</v>
      </c>
      <c r="I1241" s="385">
        <f t="shared" si="257"/>
        <v>0</v>
      </c>
      <c r="J1241" s="385">
        <f t="shared" si="257"/>
        <v>0</v>
      </c>
      <c r="K1241" s="385">
        <f t="shared" si="257"/>
        <v>0</v>
      </c>
      <c r="L1241" s="385">
        <f t="shared" si="257"/>
        <v>0</v>
      </c>
      <c r="M1241" s="322">
        <f t="shared" ref="M1241" si="258">SUM(C1241:L1241)</f>
        <v>0</v>
      </c>
    </row>
    <row r="1242" spans="2:15" s="3" customFormat="1" ht="12.75" x14ac:dyDescent="0.2">
      <c r="B1242" s="323" t="str">
        <f>IF('2. Grunddata'!C$6="KONTRAKT","Total kostnad i kontrakt med finansiär ","Total kostnad i ansökan till finansiär ")</f>
        <v xml:space="preserve">Total kostnad i ansökan till finansiär </v>
      </c>
      <c r="C1242" s="376">
        <f>SUM(C1237:C1241)</f>
        <v>0</v>
      </c>
      <c r="D1242" s="376">
        <f t="shared" ref="D1242:L1242" si="259">SUM(D1237:D1241)</f>
        <v>0</v>
      </c>
      <c r="E1242" s="376">
        <f t="shared" si="259"/>
        <v>0</v>
      </c>
      <c r="F1242" s="376">
        <f t="shared" si="259"/>
        <v>0</v>
      </c>
      <c r="G1242" s="376">
        <f t="shared" si="259"/>
        <v>0</v>
      </c>
      <c r="H1242" s="376">
        <f t="shared" si="259"/>
        <v>0</v>
      </c>
      <c r="I1242" s="376">
        <f t="shared" si="259"/>
        <v>0</v>
      </c>
      <c r="J1242" s="376">
        <f t="shared" si="259"/>
        <v>0</v>
      </c>
      <c r="K1242" s="376">
        <f t="shared" si="259"/>
        <v>0</v>
      </c>
      <c r="L1242" s="376">
        <f t="shared" si="259"/>
        <v>0</v>
      </c>
      <c r="M1242" s="324">
        <f t="shared" si="254"/>
        <v>0</v>
      </c>
    </row>
    <row r="1243" spans="2:15" s="3" customFormat="1" ht="6" customHeight="1" x14ac:dyDescent="0.2">
      <c r="B1243" s="325"/>
      <c r="C1243" s="326"/>
      <c r="D1243" s="326"/>
      <c r="E1243" s="326"/>
      <c r="F1243" s="326"/>
      <c r="G1243" s="326"/>
      <c r="H1243" s="326"/>
      <c r="I1243" s="326"/>
      <c r="J1243" s="326"/>
      <c r="K1243" s="326"/>
      <c r="L1243" s="326"/>
      <c r="M1243" s="327"/>
    </row>
    <row r="1244" spans="2:15" s="3" customFormat="1" ht="12.75" x14ac:dyDescent="0.2">
      <c r="B1244" s="328" t="str">
        <f>IF('2. Grunddata'!C$6="KONTRAKT","Kostnader att medfinansiera","Kostnader förväntade att medfinansiera")</f>
        <v>Kostnader förväntade att medfinansiera</v>
      </c>
      <c r="C1244" s="168"/>
      <c r="D1244" s="168"/>
      <c r="E1244" s="168"/>
      <c r="F1244" s="168"/>
      <c r="G1244" s="168"/>
      <c r="H1244" s="168"/>
      <c r="I1244" s="168"/>
      <c r="J1244" s="168"/>
      <c r="K1244" s="168"/>
      <c r="L1244" s="168"/>
      <c r="M1244" s="329"/>
    </row>
    <row r="1245" spans="2:15" s="3" customFormat="1" ht="12.75" x14ac:dyDescent="0.2">
      <c r="B1245" s="337" t="str">
        <f>IF('2. Grunddata'!C$13="NEJ","Indirekt och lokalpåslag inte accepterade som OH av finansiär","")</f>
        <v>Indirekt och lokalpåslag inte accepterade som OH av finansiär</v>
      </c>
      <c r="C1245" s="399">
        <f>C569+C621+C673+C725+C777+C829+C881+C933+C985+C1037+C1089+C1141+C1193</f>
        <v>0</v>
      </c>
      <c r="D1245" s="399">
        <f t="shared" ref="D1245:L1246" si="260">D569+D621+D673+D725+D777+D829+D881+D933+D985+D1037+D1089+D1141+D1193</f>
        <v>0</v>
      </c>
      <c r="E1245" s="399">
        <f t="shared" si="260"/>
        <v>0</v>
      </c>
      <c r="F1245" s="399">
        <f t="shared" si="260"/>
        <v>0</v>
      </c>
      <c r="G1245" s="399">
        <f t="shared" si="260"/>
        <v>0</v>
      </c>
      <c r="H1245" s="399">
        <f t="shared" si="260"/>
        <v>0</v>
      </c>
      <c r="I1245" s="399">
        <f t="shared" si="260"/>
        <v>0</v>
      </c>
      <c r="J1245" s="399">
        <f t="shared" si="260"/>
        <v>0</v>
      </c>
      <c r="K1245" s="399">
        <f t="shared" si="260"/>
        <v>0</v>
      </c>
      <c r="L1245" s="399">
        <f t="shared" si="260"/>
        <v>0</v>
      </c>
      <c r="M1245" s="353">
        <f t="shared" ref="M1245:M1251" si="261">SUM(C1245:L1245)</f>
        <v>0</v>
      </c>
    </row>
    <row r="1246" spans="2:15" s="3" customFormat="1" ht="12.75" customHeight="1" x14ac:dyDescent="0.2">
      <c r="B1246" s="363" t="str">
        <f>IF('2. Grunddata'!C$16&gt;0,"LKP som inte accepteras av finansiär","")</f>
        <v/>
      </c>
      <c r="C1246" s="402">
        <f>C570+C622+C674+C726+C778+C830+C882+C934+C986+C1038+C1090+C1142+C1194</f>
        <v>0</v>
      </c>
      <c r="D1246" s="402">
        <f t="shared" si="260"/>
        <v>0</v>
      </c>
      <c r="E1246" s="402">
        <f t="shared" si="260"/>
        <v>0</v>
      </c>
      <c r="F1246" s="402">
        <f t="shared" si="260"/>
        <v>0</v>
      </c>
      <c r="G1246" s="402">
        <f t="shared" si="260"/>
        <v>0</v>
      </c>
      <c r="H1246" s="402">
        <f t="shared" si="260"/>
        <v>0</v>
      </c>
      <c r="I1246" s="402">
        <f t="shared" si="260"/>
        <v>0</v>
      </c>
      <c r="J1246" s="402">
        <f t="shared" si="260"/>
        <v>0</v>
      </c>
      <c r="K1246" s="402">
        <f t="shared" si="260"/>
        <v>0</v>
      </c>
      <c r="L1246" s="402">
        <f t="shared" si="260"/>
        <v>0</v>
      </c>
      <c r="M1246" s="355">
        <f t="shared" si="261"/>
        <v>0</v>
      </c>
    </row>
    <row r="1247" spans="2:15" s="3" customFormat="1" ht="12.75" customHeight="1" x14ac:dyDescent="0.2">
      <c r="B1247" s="356" t="str">
        <f>IF('5. Lön'!BO$152&gt;0,"Lön inklusive LKP","")</f>
        <v>Lön inklusive LKP</v>
      </c>
      <c r="C1247" s="400">
        <f t="shared" ref="C1247:L1247" si="262">C571+C623+C675+C727+C779+C831+C883+C935+C987+C1039+C1091+C1143+C1195</f>
        <v>0</v>
      </c>
      <c r="D1247" s="400">
        <f t="shared" si="262"/>
        <v>0</v>
      </c>
      <c r="E1247" s="400">
        <f t="shared" si="262"/>
        <v>0</v>
      </c>
      <c r="F1247" s="400">
        <f t="shared" si="262"/>
        <v>0</v>
      </c>
      <c r="G1247" s="400">
        <f t="shared" si="262"/>
        <v>0</v>
      </c>
      <c r="H1247" s="400">
        <f t="shared" si="262"/>
        <v>0</v>
      </c>
      <c r="I1247" s="400">
        <f t="shared" si="262"/>
        <v>0</v>
      </c>
      <c r="J1247" s="400">
        <f t="shared" si="262"/>
        <v>0</v>
      </c>
      <c r="K1247" s="400">
        <f t="shared" si="262"/>
        <v>0</v>
      </c>
      <c r="L1247" s="400">
        <f t="shared" si="262"/>
        <v>0</v>
      </c>
      <c r="M1247" s="357">
        <f t="shared" si="261"/>
        <v>0</v>
      </c>
    </row>
    <row r="1248" spans="2:15" s="3" customFormat="1" ht="12.75" x14ac:dyDescent="0.2">
      <c r="B1248" s="158" t="str">
        <f>IF('6. Drift'!AR$102&gt;0,"Drift","")</f>
        <v/>
      </c>
      <c r="C1248" s="402">
        <f t="shared" ref="C1248:L1248" si="263">C572+C624+C676+C728+C780+C832+C884+C936+C988+C1040+C1092+C1144+C1196</f>
        <v>0</v>
      </c>
      <c r="D1248" s="402">
        <f t="shared" si="263"/>
        <v>0</v>
      </c>
      <c r="E1248" s="402">
        <f t="shared" si="263"/>
        <v>0</v>
      </c>
      <c r="F1248" s="402">
        <f t="shared" si="263"/>
        <v>0</v>
      </c>
      <c r="G1248" s="402">
        <f t="shared" si="263"/>
        <v>0</v>
      </c>
      <c r="H1248" s="402">
        <f t="shared" si="263"/>
        <v>0</v>
      </c>
      <c r="I1248" s="402">
        <f t="shared" si="263"/>
        <v>0</v>
      </c>
      <c r="J1248" s="402">
        <f t="shared" si="263"/>
        <v>0</v>
      </c>
      <c r="K1248" s="402">
        <f t="shared" si="263"/>
        <v>0</v>
      </c>
      <c r="L1248" s="402">
        <f t="shared" si="263"/>
        <v>0</v>
      </c>
      <c r="M1248" s="355">
        <f t="shared" si="261"/>
        <v>0</v>
      </c>
    </row>
    <row r="1249" spans="2:15" s="3" customFormat="1" ht="12.75" x14ac:dyDescent="0.2">
      <c r="B1249" s="317" t="str">
        <f>IF('7. Utrustning'!AS$50&gt;0,"Utrustning","")</f>
        <v/>
      </c>
      <c r="C1249" s="400">
        <f t="shared" ref="C1249:L1249" si="264">C573+C625+C677+C729+C781+C833+C885+C937+C989+C1041+C1093+C1145+C1197</f>
        <v>0</v>
      </c>
      <c r="D1249" s="400">
        <f t="shared" si="264"/>
        <v>0</v>
      </c>
      <c r="E1249" s="400">
        <f t="shared" si="264"/>
        <v>0</v>
      </c>
      <c r="F1249" s="400">
        <f t="shared" si="264"/>
        <v>0</v>
      </c>
      <c r="G1249" s="400">
        <f t="shared" si="264"/>
        <v>0</v>
      </c>
      <c r="H1249" s="400">
        <f t="shared" si="264"/>
        <v>0</v>
      </c>
      <c r="I1249" s="400">
        <f t="shared" si="264"/>
        <v>0</v>
      </c>
      <c r="J1249" s="400">
        <f t="shared" si="264"/>
        <v>0</v>
      </c>
      <c r="K1249" s="400">
        <f t="shared" si="264"/>
        <v>0</v>
      </c>
      <c r="L1249" s="400">
        <f t="shared" si="264"/>
        <v>0</v>
      </c>
      <c r="M1249" s="357">
        <f t="shared" si="261"/>
        <v>0</v>
      </c>
    </row>
    <row r="1250" spans="2:15" s="3" customFormat="1" ht="12.75" x14ac:dyDescent="0.2">
      <c r="B1250" s="320" t="str">
        <f>IF('8. Lokal'!AP$51&gt;0,"Lokal","")</f>
        <v>Lokal</v>
      </c>
      <c r="C1250" s="402">
        <f t="shared" ref="C1250:L1250" si="265">C574+C626+C678+C730+C782+C834+C886+C938+C990+C1042+C1094+C1146+C1198</f>
        <v>0</v>
      </c>
      <c r="D1250" s="402">
        <f t="shared" si="265"/>
        <v>0</v>
      </c>
      <c r="E1250" s="402">
        <f t="shared" si="265"/>
        <v>0</v>
      </c>
      <c r="F1250" s="402">
        <f t="shared" si="265"/>
        <v>0</v>
      </c>
      <c r="G1250" s="402">
        <f t="shared" si="265"/>
        <v>0</v>
      </c>
      <c r="H1250" s="402">
        <f t="shared" si="265"/>
        <v>0</v>
      </c>
      <c r="I1250" s="402">
        <f t="shared" si="265"/>
        <v>0</v>
      </c>
      <c r="J1250" s="402">
        <f t="shared" si="265"/>
        <v>0</v>
      </c>
      <c r="K1250" s="402">
        <f t="shared" si="265"/>
        <v>0</v>
      </c>
      <c r="L1250" s="402">
        <f t="shared" si="265"/>
        <v>0</v>
      </c>
      <c r="M1250" s="355">
        <f t="shared" si="261"/>
        <v>0</v>
      </c>
    </row>
    <row r="1251" spans="2:15" s="1" customFormat="1" ht="12.75" x14ac:dyDescent="0.2">
      <c r="B1251" s="390" t="str">
        <f>IF(('5. Lön'!CM$152+'6. Drift'!BP$102)&gt;0,"Indirekt","")</f>
        <v>Indirekt</v>
      </c>
      <c r="C1251" s="401">
        <f t="shared" ref="C1251:L1251" si="266">C575+C627+C679+C731+C783+C835+C887+C939+C991+C1043+C1095+C1147+C1199</f>
        <v>0</v>
      </c>
      <c r="D1251" s="401">
        <f t="shared" si="266"/>
        <v>0</v>
      </c>
      <c r="E1251" s="401">
        <f t="shared" si="266"/>
        <v>0</v>
      </c>
      <c r="F1251" s="401">
        <f t="shared" si="266"/>
        <v>0</v>
      </c>
      <c r="G1251" s="401">
        <f t="shared" si="266"/>
        <v>0</v>
      </c>
      <c r="H1251" s="401">
        <f t="shared" si="266"/>
        <v>0</v>
      </c>
      <c r="I1251" s="401">
        <f t="shared" si="266"/>
        <v>0</v>
      </c>
      <c r="J1251" s="401">
        <f t="shared" si="266"/>
        <v>0</v>
      </c>
      <c r="K1251" s="401">
        <f t="shared" si="266"/>
        <v>0</v>
      </c>
      <c r="L1251" s="401">
        <f t="shared" si="266"/>
        <v>0</v>
      </c>
      <c r="M1251" s="360">
        <f t="shared" si="261"/>
        <v>0</v>
      </c>
    </row>
    <row r="1252" spans="2:15" s="3" customFormat="1" ht="12.75" x14ac:dyDescent="0.2">
      <c r="B1252" s="323" t="str">
        <f>IF('2. Grunddata'!C$6="KONTRAKT","Total kostnad i medfinansiering av kontrakt med finansiär","Total kostnad i medfinansiering av ansökan till finansiär")</f>
        <v>Total kostnad i medfinansiering av ansökan till finansiär</v>
      </c>
      <c r="C1252" s="376">
        <f>SUM(C1245:C1251)</f>
        <v>0</v>
      </c>
      <c r="D1252" s="376">
        <f t="shared" ref="D1252:M1252" si="267">SUM(D1245:D1251)</f>
        <v>0</v>
      </c>
      <c r="E1252" s="376">
        <f t="shared" si="267"/>
        <v>0</v>
      </c>
      <c r="F1252" s="376">
        <f t="shared" si="267"/>
        <v>0</v>
      </c>
      <c r="G1252" s="376">
        <f t="shared" si="267"/>
        <v>0</v>
      </c>
      <c r="H1252" s="376">
        <f t="shared" si="267"/>
        <v>0</v>
      </c>
      <c r="I1252" s="376">
        <f t="shared" si="267"/>
        <v>0</v>
      </c>
      <c r="J1252" s="376">
        <f t="shared" si="267"/>
        <v>0</v>
      </c>
      <c r="K1252" s="376">
        <f t="shared" si="267"/>
        <v>0</v>
      </c>
      <c r="L1252" s="376">
        <f t="shared" si="267"/>
        <v>0</v>
      </c>
      <c r="M1252" s="324">
        <f t="shared" si="267"/>
        <v>0</v>
      </c>
      <c r="N1252" s="26"/>
      <c r="O1252" s="26"/>
    </row>
    <row r="1253" spans="2:15" s="3" customFormat="1" ht="6" customHeight="1" x14ac:dyDescent="0.2">
      <c r="B1253" s="335"/>
      <c r="C1253" s="326"/>
      <c r="D1253" s="326"/>
      <c r="E1253" s="326"/>
      <c r="F1253" s="326"/>
      <c r="G1253" s="326"/>
      <c r="H1253" s="326"/>
      <c r="I1253" s="326"/>
      <c r="J1253" s="326"/>
      <c r="K1253" s="326"/>
      <c r="L1253" s="326"/>
      <c r="M1253" s="336"/>
    </row>
    <row r="1254" spans="2:15" s="3" customFormat="1" ht="12.75" x14ac:dyDescent="0.2">
      <c r="B1254" s="328" t="str">
        <f>IF('2. Grunddata'!C$6="KONTRAKT","Full kostnad","Förväntad full kostnad")</f>
        <v>Förväntad full kostnad</v>
      </c>
      <c r="C1254" s="326"/>
      <c r="D1254" s="326"/>
      <c r="E1254" s="326"/>
      <c r="F1254" s="326"/>
      <c r="G1254" s="326"/>
      <c r="H1254" s="326"/>
      <c r="I1254" s="326"/>
      <c r="J1254" s="326"/>
      <c r="K1254" s="326"/>
      <c r="L1254" s="326"/>
      <c r="M1254" s="336"/>
    </row>
    <row r="1255" spans="2:15" s="3" customFormat="1" ht="12.75" x14ac:dyDescent="0.2">
      <c r="B1255" s="337" t="s">
        <v>203</v>
      </c>
      <c r="C1255" s="405">
        <f>C579+C631+C683+C735+C787+C839+C891+C943+C995+C1047+C1099+C1151+C1203</f>
        <v>0</v>
      </c>
      <c r="D1255" s="338">
        <f t="shared" ref="D1255:L1255" si="268">D579+D631+D683+D735+D787+D839+D891+D943+D995+D1047+D1099+D1151+D1203</f>
        <v>0</v>
      </c>
      <c r="E1255" s="406">
        <f t="shared" si="268"/>
        <v>0</v>
      </c>
      <c r="F1255" s="338">
        <f t="shared" si="268"/>
        <v>0</v>
      </c>
      <c r="G1255" s="406">
        <f t="shared" si="268"/>
        <v>0</v>
      </c>
      <c r="H1255" s="338">
        <f t="shared" si="268"/>
        <v>0</v>
      </c>
      <c r="I1255" s="406">
        <f t="shared" si="268"/>
        <v>0</v>
      </c>
      <c r="J1255" s="338">
        <f t="shared" si="268"/>
        <v>0</v>
      </c>
      <c r="K1255" s="406">
        <f t="shared" si="268"/>
        <v>0</v>
      </c>
      <c r="L1255" s="338">
        <f t="shared" si="268"/>
        <v>0</v>
      </c>
      <c r="M1255" s="353">
        <f>SUM(C1255:L1255)</f>
        <v>0</v>
      </c>
    </row>
    <row r="1256" spans="2:15" s="3" customFormat="1" ht="12.75" x14ac:dyDescent="0.2">
      <c r="B1256" s="339" t="s">
        <v>202</v>
      </c>
      <c r="C1256" s="410">
        <f t="shared" ref="C1256:L1256" si="269">C580+C632+C684+C736+C788+C840+C892+C944+C996+C1048+C1100+C1152+C1204</f>
        <v>0</v>
      </c>
      <c r="D1256" s="411">
        <f t="shared" si="269"/>
        <v>0</v>
      </c>
      <c r="E1256" s="412">
        <f t="shared" si="269"/>
        <v>0</v>
      </c>
      <c r="F1256" s="411">
        <f t="shared" si="269"/>
        <v>0</v>
      </c>
      <c r="G1256" s="412">
        <f t="shared" si="269"/>
        <v>0</v>
      </c>
      <c r="H1256" s="411">
        <f t="shared" si="269"/>
        <v>0</v>
      </c>
      <c r="I1256" s="412">
        <f t="shared" si="269"/>
        <v>0</v>
      </c>
      <c r="J1256" s="411">
        <f t="shared" si="269"/>
        <v>0</v>
      </c>
      <c r="K1256" s="412">
        <f t="shared" si="269"/>
        <v>0</v>
      </c>
      <c r="L1256" s="411">
        <f t="shared" si="269"/>
        <v>0</v>
      </c>
      <c r="M1256" s="355">
        <f>SUM(C1256:L1256)</f>
        <v>0</v>
      </c>
    </row>
    <row r="1257" spans="2:15" s="3" customFormat="1" ht="12.75" x14ac:dyDescent="0.2">
      <c r="B1257" s="341" t="s">
        <v>30</v>
      </c>
      <c r="C1257" s="407">
        <f t="shared" ref="C1257:L1257" si="270">C581+C633+C685+C737+C789+C841+C893+C945+C997+C1049+C1101+C1153+C1205</f>
        <v>0</v>
      </c>
      <c r="D1257" s="342">
        <f t="shared" si="270"/>
        <v>0</v>
      </c>
      <c r="E1257" s="404">
        <f t="shared" si="270"/>
        <v>0</v>
      </c>
      <c r="F1257" s="342">
        <f t="shared" si="270"/>
        <v>0</v>
      </c>
      <c r="G1257" s="404">
        <f t="shared" si="270"/>
        <v>0</v>
      </c>
      <c r="H1257" s="342">
        <f t="shared" si="270"/>
        <v>0</v>
      </c>
      <c r="I1257" s="404">
        <f t="shared" si="270"/>
        <v>0</v>
      </c>
      <c r="J1257" s="342">
        <f t="shared" si="270"/>
        <v>0</v>
      </c>
      <c r="K1257" s="404">
        <f t="shared" si="270"/>
        <v>0</v>
      </c>
      <c r="L1257" s="342">
        <f t="shared" si="270"/>
        <v>0</v>
      </c>
      <c r="M1257" s="357">
        <f>SUM(C1257:L1257)</f>
        <v>0</v>
      </c>
    </row>
    <row r="1258" spans="2:15" s="3" customFormat="1" ht="12.75" x14ac:dyDescent="0.2">
      <c r="B1258" s="339" t="s">
        <v>31</v>
      </c>
      <c r="C1258" s="410">
        <f t="shared" ref="C1258:L1258" si="271">C582+C634+C686+C738+C790+C842+C894+C946+C998+C1050+C1102+C1154+C1206</f>
        <v>0</v>
      </c>
      <c r="D1258" s="411">
        <f t="shared" si="271"/>
        <v>0</v>
      </c>
      <c r="E1258" s="412">
        <f t="shared" si="271"/>
        <v>0</v>
      </c>
      <c r="F1258" s="411">
        <f t="shared" si="271"/>
        <v>0</v>
      </c>
      <c r="G1258" s="412">
        <f t="shared" si="271"/>
        <v>0</v>
      </c>
      <c r="H1258" s="411">
        <f t="shared" si="271"/>
        <v>0</v>
      </c>
      <c r="I1258" s="412">
        <f t="shared" si="271"/>
        <v>0</v>
      </c>
      <c r="J1258" s="411">
        <f t="shared" si="271"/>
        <v>0</v>
      </c>
      <c r="K1258" s="412">
        <f t="shared" si="271"/>
        <v>0</v>
      </c>
      <c r="L1258" s="411">
        <f t="shared" si="271"/>
        <v>0</v>
      </c>
      <c r="M1258" s="355">
        <f>SUM(C1258:L1258)</f>
        <v>0</v>
      </c>
    </row>
    <row r="1259" spans="2:15" s="3" customFormat="1" ht="12.75" x14ac:dyDescent="0.2">
      <c r="B1259" s="343" t="s">
        <v>26</v>
      </c>
      <c r="C1259" s="408">
        <f t="shared" ref="C1259:L1259" si="272">C583+C635+C687+C739+C791+C843+C895+C947+C999+C1051+C1103+C1155+C1207</f>
        <v>0</v>
      </c>
      <c r="D1259" s="344">
        <f t="shared" si="272"/>
        <v>0</v>
      </c>
      <c r="E1259" s="409">
        <f t="shared" si="272"/>
        <v>0</v>
      </c>
      <c r="F1259" s="344">
        <f t="shared" si="272"/>
        <v>0</v>
      </c>
      <c r="G1259" s="409">
        <f t="shared" si="272"/>
        <v>0</v>
      </c>
      <c r="H1259" s="344">
        <f t="shared" si="272"/>
        <v>0</v>
      </c>
      <c r="I1259" s="409">
        <f t="shared" si="272"/>
        <v>0</v>
      </c>
      <c r="J1259" s="344">
        <f t="shared" si="272"/>
        <v>0</v>
      </c>
      <c r="K1259" s="409">
        <f t="shared" si="272"/>
        <v>0</v>
      </c>
      <c r="L1259" s="344">
        <f t="shared" si="272"/>
        <v>0</v>
      </c>
      <c r="M1259" s="360">
        <f>SUM(C1259:L1259)</f>
        <v>0</v>
      </c>
    </row>
    <row r="1260" spans="2:15" s="3" customFormat="1" ht="12.75" x14ac:dyDescent="0.2">
      <c r="B1260" s="323" t="str">
        <f>IF('2. Grunddata'!C$6="KONTRAKT","Total full kostnad","Total förväntad full kostnad")</f>
        <v>Total förväntad full kostnad</v>
      </c>
      <c r="C1260" s="242">
        <f t="shared" ref="C1260:M1260" si="273">SUM(C1255:C1259)</f>
        <v>0</v>
      </c>
      <c r="D1260" s="242">
        <f t="shared" si="273"/>
        <v>0</v>
      </c>
      <c r="E1260" s="242">
        <f t="shared" si="273"/>
        <v>0</v>
      </c>
      <c r="F1260" s="242">
        <f t="shared" si="273"/>
        <v>0</v>
      </c>
      <c r="G1260" s="242">
        <f t="shared" si="273"/>
        <v>0</v>
      </c>
      <c r="H1260" s="242">
        <f t="shared" si="273"/>
        <v>0</v>
      </c>
      <c r="I1260" s="242">
        <f t="shared" si="273"/>
        <v>0</v>
      </c>
      <c r="J1260" s="242">
        <f t="shared" si="273"/>
        <v>0</v>
      </c>
      <c r="K1260" s="242">
        <f t="shared" si="273"/>
        <v>0</v>
      </c>
      <c r="L1260" s="242">
        <f t="shared" si="273"/>
        <v>0</v>
      </c>
      <c r="M1260" s="345">
        <f t="shared" si="273"/>
        <v>0</v>
      </c>
    </row>
    <row r="1261" spans="2:15" s="3" customFormat="1" ht="12.75" x14ac:dyDescent="0.2">
      <c r="B1261" s="323"/>
      <c r="C1261" s="366"/>
      <c r="D1261" s="366"/>
      <c r="E1261" s="366"/>
      <c r="F1261" s="366"/>
      <c r="G1261" s="366"/>
      <c r="H1261" s="366"/>
      <c r="I1261" s="366"/>
      <c r="J1261" s="366"/>
      <c r="K1261" s="366"/>
      <c r="L1261" s="366"/>
      <c r="M1261" s="336"/>
    </row>
    <row r="1262" spans="2:15" ht="12.75" customHeight="1" x14ac:dyDescent="0.2">
      <c r="D1262" s="119" t="s">
        <v>249</v>
      </c>
      <c r="E1262" s="187" t="str">
        <f>IF(M1252=0,"",M1252/(DATEDIF('2. Grunddata'!C$20,'2. Grunddata'!C$21,"d")/365))</f>
        <v/>
      </c>
      <c r="H1262" s="119" t="s">
        <v>250</v>
      </c>
      <c r="I1262" s="187">
        <f>M1252/3</f>
        <v>0</v>
      </c>
      <c r="L1262" s="119" t="s">
        <v>248</v>
      </c>
      <c r="M1262" s="187">
        <f>M1252</f>
        <v>0</v>
      </c>
    </row>
    <row r="1264" spans="2:15" s="3" customFormat="1" ht="12.75" customHeight="1" x14ac:dyDescent="0.2">
      <c r="B1264" s="140" t="s">
        <v>165</v>
      </c>
      <c r="C1264" s="141" t="str">
        <f>'2. Grunddata'!C$7</f>
        <v>Hitta den oförklariga faktorn i matrix</v>
      </c>
      <c r="D1264" s="64"/>
      <c r="E1264" s="64"/>
      <c r="F1264" s="64"/>
      <c r="G1264" s="64"/>
      <c r="H1264" s="64"/>
      <c r="I1264" s="64"/>
      <c r="J1264" s="64"/>
      <c r="K1264" s="64"/>
      <c r="L1264" s="64"/>
      <c r="M1264" s="64"/>
    </row>
    <row r="1265" spans="2:15" s="3" customFormat="1" ht="12.75" x14ac:dyDescent="0.2">
      <c r="B1265" s="140" t="s">
        <v>122</v>
      </c>
      <c r="C1265" s="141" t="str">
        <f>IF('2. Grunddata'!$C$6="ANSÖKAN","ANSÖKAN",(IF('2. Grunddata'!$C$6="KONTRAKT","KONTRAKT","")))</f>
        <v>ANSÖKAN</v>
      </c>
      <c r="D1265" s="64"/>
      <c r="E1265" s="64"/>
      <c r="F1265" s="64"/>
      <c r="G1265" s="64"/>
      <c r="H1265" s="64"/>
      <c r="I1265" s="64"/>
      <c r="J1265" s="64"/>
      <c r="K1265" s="64"/>
      <c r="L1265" s="64"/>
      <c r="M1265" s="64"/>
    </row>
    <row r="1266" spans="2:15" s="3" customFormat="1" ht="12.75" x14ac:dyDescent="0.2">
      <c r="B1266" s="62" t="s">
        <v>254</v>
      </c>
      <c r="C1266" s="141" t="str">
        <f>'2. Grunddata'!C$8</f>
        <v>Stina</v>
      </c>
      <c r="D1266" s="64"/>
      <c r="E1266" s="64"/>
      <c r="F1266" s="64"/>
      <c r="I1266" s="120"/>
      <c r="J1266" s="120"/>
      <c r="K1266" s="120"/>
      <c r="L1266" s="120"/>
      <c r="M1266" s="120"/>
    </row>
    <row r="1267" spans="2:15" s="3" customFormat="1" ht="12.75" x14ac:dyDescent="0.2">
      <c r="B1267" s="140" t="s">
        <v>156</v>
      </c>
      <c r="C1267" s="64" t="str">
        <f>'2. Grunddata'!C$17</f>
        <v>SEK</v>
      </c>
      <c r="D1267" s="64"/>
      <c r="E1267" s="64"/>
      <c r="F1267" s="64"/>
      <c r="I1267" s="120"/>
      <c r="J1267" s="120"/>
      <c r="K1267" s="120"/>
      <c r="L1267" s="120"/>
      <c r="M1267" s="120"/>
    </row>
    <row r="1268" spans="2:15" s="3" customFormat="1" ht="12.75" x14ac:dyDescent="0.2">
      <c r="B1268" s="140"/>
      <c r="C1268" s="143" t="s">
        <v>137</v>
      </c>
      <c r="D1268" s="64"/>
      <c r="E1268" s="64"/>
      <c r="F1268" s="64"/>
      <c r="I1268" s="120"/>
      <c r="J1268" s="120"/>
      <c r="K1268" s="120"/>
      <c r="L1268" s="499" t="s">
        <v>315</v>
      </c>
      <c r="M1268" s="120"/>
    </row>
    <row r="1269" spans="2:15" ht="12.75" customHeight="1" x14ac:dyDescent="0.2">
      <c r="L1269" s="349" t="s">
        <v>316</v>
      </c>
    </row>
    <row r="1270" spans="2:15" s="3" customFormat="1" ht="15" x14ac:dyDescent="0.25">
      <c r="B1270" s="369" t="s">
        <v>38</v>
      </c>
      <c r="C1270" s="369" t="str">
        <f>B39</f>
        <v>Ekologi S</v>
      </c>
      <c r="E1270" s="64"/>
      <c r="G1270" s="64"/>
      <c r="H1270" s="64"/>
      <c r="I1270" s="64"/>
      <c r="J1270" s="64"/>
      <c r="K1270" s="64"/>
      <c r="L1270" s="625">
        <f>SUMIF('5. Lön'!$B$25:$B$151,$C1270,'5. Lön'!AE$25:AE$151)</f>
        <v>0</v>
      </c>
      <c r="M1270" s="383" t="s">
        <v>208</v>
      </c>
    </row>
    <row r="1271" spans="2:15" s="3" customFormat="1" ht="6" customHeight="1" x14ac:dyDescent="0.2">
      <c r="B1271" s="85"/>
      <c r="C1271" s="64"/>
      <c r="D1271" s="64"/>
      <c r="E1271" s="64"/>
      <c r="F1271" s="64"/>
      <c r="G1271" s="64"/>
      <c r="H1271" s="64"/>
      <c r="I1271" s="64"/>
      <c r="J1271" s="64"/>
      <c r="K1271" s="64"/>
      <c r="L1271" s="64"/>
      <c r="M1271" s="64"/>
    </row>
    <row r="1272" spans="2:15" s="3" customFormat="1" ht="12.75" x14ac:dyDescent="0.2">
      <c r="B1272" s="309" t="str">
        <f>IF('2. Grunddata'!C$6="KONTRAKT","Kostnader täckta av finansiär","Kostnader förväntade att täckas av finansiär")</f>
        <v>Kostnader förväntade att täckas av finansiär</v>
      </c>
      <c r="C1272" s="310">
        <f>'5. Lön'!G$23</f>
        <v>2022</v>
      </c>
      <c r="D1272" s="310">
        <f>'5. Lön'!H$23</f>
        <v>2023</v>
      </c>
      <c r="E1272" s="310">
        <f>'5. Lön'!I$23</f>
        <v>2024</v>
      </c>
      <c r="F1272" s="310" t="str">
        <f>'5. Lön'!J$23</f>
        <v/>
      </c>
      <c r="G1272" s="310" t="str">
        <f>'5. Lön'!K$23</f>
        <v/>
      </c>
      <c r="H1272" s="310" t="str">
        <f>'5. Lön'!L$23</f>
        <v/>
      </c>
      <c r="I1272" s="310" t="str">
        <f>'5. Lön'!M$23</f>
        <v/>
      </c>
      <c r="J1272" s="310" t="str">
        <f>'5. Lön'!N$23</f>
        <v/>
      </c>
      <c r="K1272" s="310" t="str">
        <f>'5. Lön'!O$23</f>
        <v/>
      </c>
      <c r="L1272" s="310" t="str">
        <f>'5. Lön'!P$23</f>
        <v/>
      </c>
      <c r="M1272" s="311" t="s">
        <v>2</v>
      </c>
    </row>
    <row r="1273" spans="2:15" s="3" customFormat="1" ht="12.75" customHeight="1" x14ac:dyDescent="0.2">
      <c r="B1273" s="312" t="s">
        <v>203</v>
      </c>
      <c r="C1273" s="313">
        <f>IF('2. Grunddata'!$C$16&gt;0,SUMIF('5. Lön'!$B$25:$B$151,$C1270,'5. Lön'!DM$25:DM$151),SUMIF('5. Lön'!$B$25:$B$151,$C1270,'5. Lön'!AS$25:AS$151))</f>
        <v>0</v>
      </c>
      <c r="D1273" s="313">
        <f>IF('2. Grunddata'!$C$16&gt;0,SUMIF('5. Lön'!$B$25:$B$151,$C1270,'5. Lön'!DN$25:DN$151),SUMIF('5. Lön'!$B$25:$B$151,$C1270,'5. Lön'!AT$25:AT$151))</f>
        <v>0</v>
      </c>
      <c r="E1273" s="313">
        <f>IF('2. Grunddata'!$C$16&gt;0,SUMIF('5. Lön'!$B$25:$B$151,$C1270,'5. Lön'!DO$25:DO$151),SUMIF('5. Lön'!$B$25:$B$151,$C1270,'5. Lön'!AU$25:AU$151))</f>
        <v>0</v>
      </c>
      <c r="F1273" s="313">
        <f>IF('2. Grunddata'!$C$16&gt;0,SUMIF('5. Lön'!$B$25:$B$151,$C1270,'5. Lön'!DP$25:DP$151),SUMIF('5. Lön'!$B$25:$B$151,$C1270,'5. Lön'!AV$25:AV$151))</f>
        <v>0</v>
      </c>
      <c r="G1273" s="313">
        <f>IF('2. Grunddata'!$C$16&gt;0,SUMIF('5. Lön'!$B$25:$B$151,$C1270,'5. Lön'!DQ$25:DQ$151),SUMIF('5. Lön'!$B$25:$B$151,$C1270,'5. Lön'!AW$25:AW$151))</f>
        <v>0</v>
      </c>
      <c r="H1273" s="313">
        <f>IF('2. Grunddata'!$C$16&gt;0,SUMIF('5. Lön'!$B$25:$B$151,$C1270,'5. Lön'!DR$25:DR$151),SUMIF('5. Lön'!$B$25:$B$151,$C1270,'5. Lön'!AX$25:AX$151))</f>
        <v>0</v>
      </c>
      <c r="I1273" s="313">
        <f>IF('2. Grunddata'!$C$16&gt;0,SUMIF('5. Lön'!$B$25:$B$151,$C1270,'5. Lön'!DS$25:DS$151),SUMIF('5. Lön'!$B$25:$B$151,$C1270,'5. Lön'!AY$25:AY$151))</f>
        <v>0</v>
      </c>
      <c r="J1273" s="313">
        <f>IF('2. Grunddata'!$C$16&gt;0,SUMIF('5. Lön'!$B$25:$B$151,$C1270,'5. Lön'!DT$25:DT$151),SUMIF('5. Lön'!$B$25:$B$151,$C1270,'5. Lön'!AZ$25:AZ$151))</f>
        <v>0</v>
      </c>
      <c r="K1273" s="313">
        <f>IF('2. Grunddata'!$C$16&gt;0,SUMIF('5. Lön'!$B$25:$B$151,$C1270,'5. Lön'!DU$25:DU$151),SUMIF('5. Lön'!$B$25:$B$151,$C1270,'5. Lön'!BA$25:BA$151))</f>
        <v>0</v>
      </c>
      <c r="L1273" s="313">
        <f>IF('2. Grunddata'!$C$16&gt;0,SUMIF('5. Lön'!$B$25:$B$151,$C1270,'5. Lön'!DV$25:DV$151),SUMIF('5. Lön'!$B$25:$B$151,$C1270,'5. Lön'!BB$25:BB$151))</f>
        <v>0</v>
      </c>
      <c r="M1273" s="314">
        <f t="shared" ref="M1273:M1278" si="274">SUM(C1273:L1273)</f>
        <v>0</v>
      </c>
      <c r="O1273" s="4"/>
    </row>
    <row r="1274" spans="2:15" s="3" customFormat="1" ht="12.75" customHeight="1" x14ac:dyDescent="0.2">
      <c r="B1274" s="158" t="s">
        <v>202</v>
      </c>
      <c r="C1274" s="315">
        <f>SUMIF('6. Drift'!$B$18:$B$101,$C1270,'6. Drift'!V$18:V$101)</f>
        <v>0</v>
      </c>
      <c r="D1274" s="315">
        <f>SUMIF('6. Drift'!$B$18:$B$101,$C1270,'6. Drift'!W$18:W$101)</f>
        <v>0</v>
      </c>
      <c r="E1274" s="315">
        <f>SUMIF('6. Drift'!$B$18:$B$101,$C1270,'6. Drift'!X$18:X$101)</f>
        <v>0</v>
      </c>
      <c r="F1274" s="315">
        <f>SUMIF('6. Drift'!$B$18:$B$101,$C1270,'6. Drift'!Y$18:Y$101)</f>
        <v>0</v>
      </c>
      <c r="G1274" s="315">
        <f>SUMIF('6. Drift'!$B$18:$B$101,$C1270,'6. Drift'!Z$18:Z$101)</f>
        <v>0</v>
      </c>
      <c r="H1274" s="315">
        <f>SUMIF('6. Drift'!$B$18:$B$101,$C1270,'6. Drift'!AA$18:AA$101)</f>
        <v>0</v>
      </c>
      <c r="I1274" s="315">
        <f>SUMIF('6. Drift'!$B$18:$B$101,$C1270,'6. Drift'!AB$18:AB$101)</f>
        <v>0</v>
      </c>
      <c r="J1274" s="315">
        <f>SUMIF('6. Drift'!$B$18:$B$101,$C1270,'6. Drift'!AC$18:AC$101)</f>
        <v>0</v>
      </c>
      <c r="K1274" s="315">
        <f>SUMIF('6. Drift'!$B$18:$B$101,$C1270,'6. Drift'!AD$18:AD$101)</f>
        <v>0</v>
      </c>
      <c r="L1274" s="315">
        <f>SUMIF('6. Drift'!$B$18:$B$101,$C1270,'6. Drift'!AE$18:AE$101)</f>
        <v>0</v>
      </c>
      <c r="M1274" s="316">
        <f t="shared" si="274"/>
        <v>0</v>
      </c>
    </row>
    <row r="1275" spans="2:15" s="3" customFormat="1" ht="12.75" x14ac:dyDescent="0.2">
      <c r="B1275" s="317" t="s">
        <v>30</v>
      </c>
      <c r="C1275" s="318">
        <f>SUMIF('7. Utrustning'!$B$17:$B$49,$C1270,'7. Utrustning'!W$17:W$49)</f>
        <v>0</v>
      </c>
      <c r="D1275" s="318">
        <f>SUMIF('7. Utrustning'!$B$17:$B$49,$C1270,'7. Utrustning'!X$17:X$49)</f>
        <v>0</v>
      </c>
      <c r="E1275" s="318">
        <f>SUMIF('7. Utrustning'!$B$17:$B$49,$C1270,'7. Utrustning'!Y$17:Y$49)</f>
        <v>0</v>
      </c>
      <c r="F1275" s="318">
        <f>SUMIF('7. Utrustning'!$B$17:$B$49,$C1270,'7. Utrustning'!Z$17:Z$49)</f>
        <v>0</v>
      </c>
      <c r="G1275" s="318">
        <f>SUMIF('7. Utrustning'!$B$17:$B$49,$C1270,'7. Utrustning'!AA$17:AA$49)</f>
        <v>0</v>
      </c>
      <c r="H1275" s="318">
        <f>SUMIF('7. Utrustning'!$B$17:$B$49,$C1270,'7. Utrustning'!AB$17:AB$49)</f>
        <v>0</v>
      </c>
      <c r="I1275" s="318">
        <f>SUMIF('7. Utrustning'!$B$17:$B$49,$C1270,'7. Utrustning'!AC$17:AC$49)</f>
        <v>0</v>
      </c>
      <c r="J1275" s="318">
        <f>SUMIF('7. Utrustning'!$B$17:$B$49,$C1270,'7. Utrustning'!AD$17:AD$49)</f>
        <v>0</v>
      </c>
      <c r="K1275" s="318">
        <f>SUMIF('7. Utrustning'!$B$17:$B$49,$C1270,'7. Utrustning'!AE$17:AE$49)</f>
        <v>0</v>
      </c>
      <c r="L1275" s="318">
        <f>SUMIF('7. Utrustning'!$B$17:$B$49,$C1270,'7. Utrustning'!AF$17:AF$49)</f>
        <v>0</v>
      </c>
      <c r="M1275" s="319">
        <f t="shared" si="274"/>
        <v>0</v>
      </c>
    </row>
    <row r="1276" spans="2:15" s="3" customFormat="1" ht="12.75" x14ac:dyDescent="0.2">
      <c r="B1276" s="320" t="str">
        <f>IF('2. Grunddata'!C$13="NEJ","Lokal accepterad som direkt kostnad av finansiär","Lokal")</f>
        <v>Lokal accepterad som direkt kostnad av finansiär</v>
      </c>
      <c r="C1276" s="315">
        <f>IF('2. Grunddata'!$C$13="NEJ",SUMIF('8. Lokal'!$B$18:$B$50,$C1270,'8. Lokal'!T$18:T$50),SUMIF('5. Lön'!$B$25:$B$151,$C1270,'5. Lön'!CO$25:CO$151)+SUMIF('6. Drift'!$B$18:$B$101,$C1270,'6. Drift'!BR$18:BR$101)+SUMIF('8. Lokal'!$B$18:$B$50,$C1270,'8. Lokal'!T$18:T$50))</f>
        <v>0</v>
      </c>
      <c r="D1276" s="315">
        <f>IF('2. Grunddata'!$C$13="NEJ",SUMIF('8. Lokal'!$B$18:$B$50,$C1270,'8. Lokal'!U$18:U$50),SUMIF('5. Lön'!$B$25:$B$151,$C1270,'5. Lön'!CP$25:CP$151)+SUMIF('6. Drift'!$B$18:$B$101,$C1270,'6. Drift'!BS$18:BS$101)+SUMIF('8. Lokal'!$B$18:$B$50,$C1270,'8. Lokal'!U$18:U$50))</f>
        <v>0</v>
      </c>
      <c r="E1276" s="315">
        <f>IF('2. Grunddata'!$C$13="NEJ",SUMIF('8. Lokal'!$B$18:$B$50,$C1270,'8. Lokal'!V$18:V$50),SUMIF('5. Lön'!$B$25:$B$151,$C1270,'5. Lön'!CQ$25:CQ$151)+SUMIF('6. Drift'!$B$18:$B$101,$C1270,'6. Drift'!BT$18:BT$101)+SUMIF('8. Lokal'!$B$18:$B$50,$C1270,'8. Lokal'!V$18:V$50))</f>
        <v>0</v>
      </c>
      <c r="F1276" s="315">
        <f>IF('2. Grunddata'!$C$13="NEJ",SUMIF('8. Lokal'!$B$18:$B$50,$C1270,'8. Lokal'!W$18:W$50),SUMIF('5. Lön'!$B$25:$B$151,$C1270,'5. Lön'!CR$25:CR$151)+SUMIF('6. Drift'!$B$18:$B$101,$C1270,'6. Drift'!BU$18:BU$101)+SUMIF('8. Lokal'!$B$18:$B$50,$C1270,'8. Lokal'!W$18:W$50))</f>
        <v>0</v>
      </c>
      <c r="G1276" s="315">
        <f>IF('2. Grunddata'!$C$13="NEJ",SUMIF('8. Lokal'!$B$18:$B$50,$C1270,'8. Lokal'!X$18:X$50),SUMIF('5. Lön'!$B$25:$B$151,$C1270,'5. Lön'!CS$25:CS$151)+SUMIF('6. Drift'!$B$18:$B$101,$C1270,'6. Drift'!BV$18:BV$101)+SUMIF('8. Lokal'!$B$18:$B$50,$C1270,'8. Lokal'!X$18:X$50))</f>
        <v>0</v>
      </c>
      <c r="H1276" s="315">
        <f>IF('2. Grunddata'!$C$13="NEJ",SUMIF('8. Lokal'!$B$18:$B$50,$C1270,'8. Lokal'!Y$18:Y$50),SUMIF('5. Lön'!$B$25:$B$151,$C1270,'5. Lön'!CT$25:CT$151)+SUMIF('6. Drift'!$B$18:$B$101,$C1270,'6. Drift'!BW$18:BW$101)+SUMIF('8. Lokal'!$B$18:$B$50,$C1270,'8. Lokal'!Y$18:Y$50))</f>
        <v>0</v>
      </c>
      <c r="I1276" s="315">
        <f>IF('2. Grunddata'!$C$13="NEJ",SUMIF('8. Lokal'!$B$18:$B$50,$C1270,'8. Lokal'!Z$18:Z$50),SUMIF('5. Lön'!$B$25:$B$151,$C1270,'5. Lön'!CU$25:CU$151)+SUMIF('6. Drift'!$B$18:$B$101,$C1270,'6. Drift'!BX$18:BX$101)+SUMIF('8. Lokal'!$B$18:$B$50,$C1270,'8. Lokal'!Z$18:Z$50))</f>
        <v>0</v>
      </c>
      <c r="J1276" s="315">
        <f>IF('2. Grunddata'!$C$13="NEJ",SUMIF('8. Lokal'!$B$18:$B$50,$C1270,'8. Lokal'!AA$18:AA$50),SUMIF('5. Lön'!$B$25:$B$151,$C1270,'5. Lön'!CV$25:CV$151)+SUMIF('6. Drift'!$B$18:$B$101,$C1270,'6. Drift'!BY$18:BY$101)+SUMIF('8. Lokal'!$B$18:$B$50,$C1270,'8. Lokal'!AA$18:AA$50))</f>
        <v>0</v>
      </c>
      <c r="K1276" s="315">
        <f>IF('2. Grunddata'!$C$13="NEJ",SUMIF('8. Lokal'!$B$18:$B$50,$C1270,'8. Lokal'!AB$18:AB$50),SUMIF('5. Lön'!$B$25:$B$151,$C1270,'5. Lön'!CW$25:CW$151)+SUMIF('6. Drift'!$B$18:$B$101,$C1270,'6. Drift'!BZ$18:BZ$101)+SUMIF('8. Lokal'!$B$18:$B$50,$C1270,'8. Lokal'!AB$18:AB$50))</f>
        <v>0</v>
      </c>
      <c r="L1276" s="315">
        <f>IF('2. Grunddata'!$C$13="NEJ",SUMIF('8. Lokal'!$B$18:$B$50,$C1270,'8. Lokal'!AC$18:AC$50),SUMIF('5. Lön'!$B$25:$B$151,$C1270,'5. Lön'!CX$25:CX$151)+SUMIF('6. Drift'!$B$18:$B$101,$C1270,'6. Drift'!CA$18:CA$101)+SUMIF('8. Lokal'!$B$18:$B$50,$C1270,'8. Lokal'!AC$18:AC$50))</f>
        <v>0</v>
      </c>
      <c r="M1276" s="316">
        <f t="shared" si="274"/>
        <v>0</v>
      </c>
    </row>
    <row r="1277" spans="2:15" s="3" customFormat="1" ht="12.75" x14ac:dyDescent="0.2">
      <c r="B1277" s="321" t="str">
        <f>IF('2. Grunddata'!C$13="NEJ","Indirekt och lokalpåslag accepterade som OH av finansiär","Indirekta")</f>
        <v>Indirekt och lokalpåslag accepterade som OH av finansiär</v>
      </c>
      <c r="C1277" s="293">
        <f>IF('2. Grunddata'!$C$13="NEJ",SUMIF('5. Lön'!$B$25:$B$151,$C1270,'5. Lön'!DY$25:DY$151)+SUMIF('6. Drift'!$B$18:$B$101,$C1270,'6. Drift'!CP$18:CP$101)+SUMIF('7. Utrustning'!$B$17:$B$49,$C1270,'7. Utrustning'!AU$17:AU$49)+SUMIF('8. Lokal'!$B$18:$B$50,$C1270,'8. Lokal'!AR$18:AR$50),SUMIF('5. Lön'!$B$25:$B$151,$C1270,'5. Lön'!BQ$25:BQ$151)+SUMIF('6. Drift'!$B$18:$B$101,$C1270,'6. Drift'!AT$18:AT$101))</f>
        <v>0</v>
      </c>
      <c r="D1277" s="293">
        <f>IF('2. Grunddata'!$C$13="NEJ",SUMIF('5. Lön'!$B$25:$B$151,$C1270,'5. Lön'!DZ$25:DZ$151)+SUMIF('6. Drift'!$B$18:$B$101,$C1270,'6. Drift'!CQ$18:CQ$101)+SUMIF('7. Utrustning'!$B$17:$B$49,$C1270,'7. Utrustning'!AV$17:AV$49)+SUMIF('8. Lokal'!$B$18:$B$50,$C1270,'8. Lokal'!AS$18:AS$50),SUMIF('5. Lön'!$B$25:$B$151,$C1270,'5. Lön'!BR$25:BR$151)+SUMIF('6. Drift'!$B$18:$B$101,$C1270,'6. Drift'!AU$18:AU$101))</f>
        <v>0</v>
      </c>
      <c r="E1277" s="293">
        <f>IF('2. Grunddata'!$C$13="NEJ",SUMIF('5. Lön'!$B$25:$B$151,$C1270,'5. Lön'!EA$25:EA$151)+SUMIF('6. Drift'!$B$18:$B$101,$C1270,'6. Drift'!CR$18:CR$101)+SUMIF('7. Utrustning'!$B$17:$B$49,$C1270,'7. Utrustning'!AW$17:AW$49)+SUMIF('8. Lokal'!$B$18:$B$50,$C1270,'8. Lokal'!AT$18:AT$50),SUMIF('5. Lön'!$B$25:$B$151,$C1270,'5. Lön'!BS$25:BS$151)+SUMIF('6. Drift'!$B$18:$B$101,$C1270,'6. Drift'!AV$18:AV$101))</f>
        <v>0</v>
      </c>
      <c r="F1277" s="293">
        <f>IF('2. Grunddata'!$C$13="NEJ",SUMIF('5. Lön'!$B$25:$B$151,$C1270,'5. Lön'!EB$25:EB$151)+SUMIF('6. Drift'!$B$18:$B$101,$C1270,'6. Drift'!CS$18:CS$101)+SUMIF('7. Utrustning'!$B$17:$B$49,$C1270,'7. Utrustning'!AX$17:AX$49)+SUMIF('8. Lokal'!$B$18:$B$50,$C1270,'8. Lokal'!AU$18:AU$50),SUMIF('5. Lön'!$B$25:$B$151,$C1270,'5. Lön'!BT$25:BT$151)+SUMIF('6. Drift'!$B$18:$B$101,$C1270,'6. Drift'!AW$18:AW$101))</f>
        <v>0</v>
      </c>
      <c r="G1277" s="293">
        <f>IF('2. Grunddata'!$C$13="NEJ",SUMIF('5. Lön'!$B$25:$B$151,$C1270,'5. Lön'!EC$25:EC$151)+SUMIF('6. Drift'!$B$18:$B$101,$C1270,'6. Drift'!CT$18:CT$101)+SUMIF('7. Utrustning'!$B$17:$B$49,$C1270,'7. Utrustning'!AY$17:AY$49)+SUMIF('8. Lokal'!$B$18:$B$50,$C1270,'8. Lokal'!AV$18:AV$50),SUMIF('5. Lön'!$B$25:$B$151,$C1270,'5. Lön'!BU$25:BU$151)+SUMIF('6. Drift'!$B$18:$B$101,$C1270,'6. Drift'!AX$18:AX$101))</f>
        <v>0</v>
      </c>
      <c r="H1277" s="293">
        <f>IF('2. Grunddata'!$C$13="NEJ",SUMIF('5. Lön'!$B$25:$B$151,$C1270,'5. Lön'!ED$25:ED$151)+SUMIF('6. Drift'!$B$18:$B$101,$C1270,'6. Drift'!CU$18:CU$101)+SUMIF('7. Utrustning'!$B$17:$B$49,$C1270,'7. Utrustning'!AZ$17:AZ$49)+SUMIF('8. Lokal'!$B$18:$B$50,$C1270,'8. Lokal'!AW$18:AW$50),SUMIF('5. Lön'!$B$25:$B$151,$C1270,'5. Lön'!BV$25:BV$151)+SUMIF('6. Drift'!$B$18:$B$101,$C1270,'6. Drift'!AY$18:AY$101))</f>
        <v>0</v>
      </c>
      <c r="I1277" s="293">
        <f>IF('2. Grunddata'!$C$13="NEJ",SUMIF('5. Lön'!$B$25:$B$151,$C1270,'5. Lön'!EE$25:EE$151)+SUMIF('6. Drift'!$B$18:$B$101,$C1270,'6. Drift'!CV$18:CV$101)+SUMIF('7. Utrustning'!$B$17:$B$49,$C1270,'7. Utrustning'!BA$17:BA$49)+SUMIF('8. Lokal'!$B$18:$B$50,$C1270,'8. Lokal'!AX$18:AX$50),SUMIF('5. Lön'!$B$25:$B$151,$C1270,'5. Lön'!BW$25:BW$151)+SUMIF('6. Drift'!$B$18:$B$101,$C1270,'6. Drift'!AZ$18:AZ$101))</f>
        <v>0</v>
      </c>
      <c r="J1277" s="293">
        <f>IF('2. Grunddata'!$C$13="NEJ",SUMIF('5. Lön'!$B$25:$B$151,$C1270,'5. Lön'!EF$25:EF$151)+SUMIF('6. Drift'!$B$18:$B$101,$C1270,'6. Drift'!CW$18:CW$101)+SUMIF('7. Utrustning'!$B$17:$B$49,$C1270,'7. Utrustning'!BB$17:BB$49)+SUMIF('8. Lokal'!$B$18:$B$50,$C1270,'8. Lokal'!AY$18:AY$50),SUMIF('5. Lön'!$B$25:$B$151,$C1270,'5. Lön'!BX$25:BX$151)+SUMIF('6. Drift'!$B$18:$B$101,$C1270,'6. Drift'!BA$18:BA$101))</f>
        <v>0</v>
      </c>
      <c r="K1277" s="293">
        <f>IF('2. Grunddata'!$C$13="NEJ",SUMIF('5. Lön'!$B$25:$B$151,$C1270,'5. Lön'!EG$25:EG$151)+SUMIF('6. Drift'!$B$18:$B$101,$C1270,'6. Drift'!CX$18:CX$101)+SUMIF('7. Utrustning'!$B$17:$B$49,$C1270,'7. Utrustning'!BC$17:BC$49)+SUMIF('8. Lokal'!$B$18:$B$50,$C1270,'8. Lokal'!AZ$18:AZ$50),SUMIF('5. Lön'!$B$25:$B$151,$C1270,'5. Lön'!BY$25:BY$151)+SUMIF('6. Drift'!$B$18:$B$101,$C1270,'6. Drift'!BB$18:BB$101))</f>
        <v>0</v>
      </c>
      <c r="L1277" s="293">
        <f>IF('2. Grunddata'!$C$13="NEJ",SUMIF('5. Lön'!$B$25:$B$151,$C1270,'5. Lön'!EH$25:EH$151)+SUMIF('6. Drift'!$B$18:$B$101,$C1270,'6. Drift'!CY$18:CY$101)+SUMIF('7. Utrustning'!$B$17:$B$49,$C1270,'7. Utrustning'!BD$17:BD$49)+SUMIF('8. Lokal'!$B$18:$B$50,$C1270,'8. Lokal'!BA$18:BA$50),SUMIF('5. Lön'!$B$25:$B$151,$C1270,'5. Lön'!BZ$25:BZ$151)+SUMIF('6. Drift'!$B$18:$B$101,$C1270,'6. Drift'!BC$18:BC$101))</f>
        <v>0</v>
      </c>
      <c r="M1277" s="322">
        <f t="shared" si="274"/>
        <v>0</v>
      </c>
    </row>
    <row r="1278" spans="2:15" s="3" customFormat="1" ht="12.75" x14ac:dyDescent="0.2">
      <c r="B1278" s="323" t="str">
        <f>IF('2. Grunddata'!C$6="KONTRAKT","Total kostnad i kontrakt med finansiär ","Total kostnad i ansökan till finansiär ")</f>
        <v xml:space="preserve">Total kostnad i ansökan till finansiär </v>
      </c>
      <c r="C1278" s="237">
        <f>SUM(C1273:C1277)</f>
        <v>0</v>
      </c>
      <c r="D1278" s="237">
        <f t="shared" ref="D1278:L1278" si="275">SUM(D1273:D1277)</f>
        <v>0</v>
      </c>
      <c r="E1278" s="237">
        <f t="shared" si="275"/>
        <v>0</v>
      </c>
      <c r="F1278" s="237">
        <f t="shared" si="275"/>
        <v>0</v>
      </c>
      <c r="G1278" s="237">
        <f t="shared" si="275"/>
        <v>0</v>
      </c>
      <c r="H1278" s="237">
        <f t="shared" si="275"/>
        <v>0</v>
      </c>
      <c r="I1278" s="237">
        <f t="shared" si="275"/>
        <v>0</v>
      </c>
      <c r="J1278" s="237">
        <f t="shared" si="275"/>
        <v>0</v>
      </c>
      <c r="K1278" s="237">
        <f t="shared" si="275"/>
        <v>0</v>
      </c>
      <c r="L1278" s="237">
        <f t="shared" si="275"/>
        <v>0</v>
      </c>
      <c r="M1278" s="324">
        <f t="shared" si="274"/>
        <v>0</v>
      </c>
    </row>
    <row r="1279" spans="2:15" s="3" customFormat="1" ht="6" customHeight="1" x14ac:dyDescent="0.2">
      <c r="B1279" s="325"/>
      <c r="C1279" s="326"/>
      <c r="D1279" s="326"/>
      <c r="E1279" s="326"/>
      <c r="F1279" s="326"/>
      <c r="G1279" s="326"/>
      <c r="H1279" s="326"/>
      <c r="I1279" s="326"/>
      <c r="J1279" s="326"/>
      <c r="K1279" s="326"/>
      <c r="L1279" s="326"/>
      <c r="M1279" s="327"/>
    </row>
    <row r="1280" spans="2:15" s="3" customFormat="1" ht="12.75" x14ac:dyDescent="0.2">
      <c r="B1280" s="328" t="str">
        <f>IF('2. Grunddata'!C$6="KONTRAKT","Kostnader att medfinansiera","Kostnader förväntade att medfinansiera")</f>
        <v>Kostnader förväntade att medfinansiera</v>
      </c>
      <c r="C1280" s="168"/>
      <c r="D1280" s="168"/>
      <c r="E1280" s="168"/>
      <c r="F1280" s="168"/>
      <c r="G1280" s="168"/>
      <c r="H1280" s="168"/>
      <c r="I1280" s="168"/>
      <c r="J1280" s="168"/>
      <c r="K1280" s="168"/>
      <c r="L1280" s="168"/>
      <c r="M1280" s="329"/>
    </row>
    <row r="1281" spans="2:15" s="3" customFormat="1" ht="12.75" x14ac:dyDescent="0.2">
      <c r="B1281" s="371" t="str">
        <f>IF('2. Grunddata'!C$13="NEJ","Indirekt och lokalpåslag inte accepterade som OH av finansiär","")</f>
        <v>Indirekt och lokalpåslag inte accepterade som OH av finansiär</v>
      </c>
      <c r="C1281" s="330">
        <f>IF('2. Grunddata'!$C$13="NEJ",(SUMIF('5. Lön'!$B$25:$B$151,$C1270,'5. Lön'!BQ$25:BQ$151)+SUMIF('5. Lön'!$B$25:$B$151,$C1270,'5. Lön'!CO$25:CO$151)+SUMIF('6. Drift'!$B$18:$B$101,$C1270,'6. Drift'!AT$18:AT$101)+SUMIF('6. Drift'!$B$18:$B$101,$C1270,'6. Drift'!BR$18:BR$101))-(SUMIF('5. Lön'!$B$25:$B$151,$C1270,'5. Lön'!DY$25:DY$151)+SUMIF('6. Drift'!$B$18:$B$101,$C1270,'6. Drift'!CP$18:CP$101)+SUMIF('7. Utrustning'!$B$17:$B$49,$C1270,'7. Utrustning'!AU$17:AU$49)+SUMIF('8. Lokal'!$B$18:$B$50,$C1270,'8. Lokal'!AR$18:AR$50)),0)</f>
        <v>0</v>
      </c>
      <c r="D1281" s="330">
        <f>IF('2. Grunddata'!$C$13="NEJ",(SUMIF('5. Lön'!$B$25:$B$151,$C1270,'5. Lön'!BR$25:BR$151)+SUMIF('5. Lön'!$B$25:$B$151,$C1270,'5. Lön'!CP$25:CP$151)+SUMIF('6. Drift'!$B$18:$B$101,$C1270,'6. Drift'!AU$18:AU$101)+SUMIF('6. Drift'!$B$18:$B$101,$C1270,'6. Drift'!BS$18:BS$101))-(SUMIF('5. Lön'!$B$25:$B$151,$C1270,'5. Lön'!DZ$25:DZ$151)+SUMIF('6. Drift'!$B$18:$B$101,$C1270,'6. Drift'!CQ$18:CQ$101)+SUMIF('7. Utrustning'!$B$17:$B$49,$C1270,'7. Utrustning'!AV$17:AV$49)+SUMIF('8. Lokal'!$B$18:$B$50,$C1270,'8. Lokal'!AS$18:AS$50)),0)</f>
        <v>0</v>
      </c>
      <c r="E1281" s="330">
        <f>IF('2. Grunddata'!$C$13="NEJ",(SUMIF('5. Lön'!$B$25:$B$151,$C1270,'5. Lön'!BS$25:BS$151)+SUMIF('5. Lön'!$B$25:$B$151,$C1270,'5. Lön'!CQ$25:CQ$151)+SUMIF('6. Drift'!$B$18:$B$101,$C1270,'6. Drift'!AV$18:AV$101)+SUMIF('6. Drift'!$B$18:$B$101,$C1270,'6. Drift'!BT$18:BT$101))-(SUMIF('5. Lön'!$B$25:$B$151,$C1270,'5. Lön'!EA$25:EA$151)+SUMIF('6. Drift'!$B$18:$B$101,$C1270,'6. Drift'!CR$18:CR$101)+SUMIF('7. Utrustning'!$B$17:$B$49,$C1270,'7. Utrustning'!AW$17:AW$49)+SUMIF('8. Lokal'!$B$18:$B$50,$C1270,'8. Lokal'!AT$18:AT$50)),0)</f>
        <v>0</v>
      </c>
      <c r="F1281" s="330">
        <f>IF('2. Grunddata'!$C$13="NEJ",(SUMIF('5. Lön'!$B$25:$B$151,$C1270,'5. Lön'!BT$25:BT$151)+SUMIF('5. Lön'!$B$25:$B$151,$C1270,'5. Lön'!CR$25:CR$151)+SUMIF('6. Drift'!$B$18:$B$101,$C1270,'6. Drift'!AW$18:AW$101)+SUMIF('6. Drift'!$B$18:$B$101,$C1270,'6. Drift'!BU$18:BU$101))-(SUMIF('5. Lön'!$B$25:$B$151,$C1270,'5. Lön'!EB$25:EB$151)+SUMIF('6. Drift'!$B$18:$B$101,$C1270,'6. Drift'!CS$18:CS$101)+SUMIF('7. Utrustning'!$B$17:$B$49,$C1270,'7. Utrustning'!AX$17:AX$49)+SUMIF('8. Lokal'!$B$18:$B$50,$C1270,'8. Lokal'!AU$18:AU$50)),0)</f>
        <v>0</v>
      </c>
      <c r="G1281" s="330">
        <f>IF('2. Grunddata'!$C$13="NEJ",(SUMIF('5. Lön'!$B$25:$B$151,$C1270,'5. Lön'!BU$25:BU$151)+SUMIF('5. Lön'!$B$25:$B$151,$C1270,'5. Lön'!CS$25:CS$151)+SUMIF('6. Drift'!$B$18:$B$101,$C1270,'6. Drift'!AX$18:AX$101)+SUMIF('6. Drift'!$B$18:$B$101,$C1270,'6. Drift'!BV$18:BV$101))-(SUMIF('5. Lön'!$B$25:$B$151,$C1270,'5. Lön'!EC$25:EC$151)+SUMIF('6. Drift'!$B$18:$B$101,$C1270,'6. Drift'!CT$18:CT$101)+SUMIF('7. Utrustning'!$B$17:$B$49,$C1270,'7. Utrustning'!AY$17:AY$49)+SUMIF('8. Lokal'!$B$18:$B$50,$C1270,'8. Lokal'!AV$18:AV$50)),0)</f>
        <v>0</v>
      </c>
      <c r="H1281" s="330">
        <f>IF('2. Grunddata'!$C$13="NEJ",(SUMIF('5. Lön'!$B$25:$B$151,$C1270,'5. Lön'!BV$25:BV$151)+SUMIF('5. Lön'!$B$25:$B$151,$C1270,'5. Lön'!CT$25:CT$151)+SUMIF('6. Drift'!$B$18:$B$101,$C1270,'6. Drift'!AY$18:AY$101)+SUMIF('6. Drift'!$B$18:$B$101,$C1270,'6. Drift'!BW$18:BW$101))-(SUMIF('5. Lön'!$B$25:$B$151,$C1270,'5. Lön'!ED$25:ED$151)+SUMIF('6. Drift'!$B$18:$B$101,$C1270,'6. Drift'!CU$18:CU$101)+SUMIF('7. Utrustning'!$B$17:$B$49,$C1270,'7. Utrustning'!AZ$17:AZ$49)+SUMIF('8. Lokal'!$B$18:$B$50,$C1270,'8. Lokal'!AW$18:AW$50)),0)</f>
        <v>0</v>
      </c>
      <c r="I1281" s="330">
        <f>IF('2. Grunddata'!$C$13="NEJ",(SUMIF('5. Lön'!$B$25:$B$151,$C1270,'5. Lön'!BW$25:BW$151)+SUMIF('5. Lön'!$B$25:$B$151,$C1270,'5. Lön'!CU$25:CU$151)+SUMIF('6. Drift'!$B$18:$B$101,$C1270,'6. Drift'!AZ$18:AZ$101)+SUMIF('6. Drift'!$B$18:$B$101,$C1270,'6. Drift'!BX$18:BX$101))-(SUMIF('5. Lön'!$B$25:$B$151,$C1270,'5. Lön'!EE$25:EE$151)+SUMIF('6. Drift'!$B$18:$B$101,$C1270,'6. Drift'!CV$18:CV$101)+SUMIF('7. Utrustning'!$B$17:$B$49,$C1270,'7. Utrustning'!BA$17:BA$49)+SUMIF('8. Lokal'!$B$18:$B$50,$C1270,'8. Lokal'!AX$18:AX$50)),0)</f>
        <v>0</v>
      </c>
      <c r="J1281" s="330">
        <f>IF('2. Grunddata'!$C$13="NEJ",(SUMIF('5. Lön'!$B$25:$B$151,$C1270,'5. Lön'!BX$25:BX$151)+SUMIF('5. Lön'!$B$25:$B$151,$C1270,'5. Lön'!CV$25:CV$151)+SUMIF('6. Drift'!$B$18:$B$101,$C1270,'6. Drift'!BA$18:BA$101)+SUMIF('6. Drift'!$B$18:$B$101,$C1270,'6. Drift'!BY$18:BY$101))-(SUMIF('5. Lön'!$B$25:$B$151,$C1270,'5. Lön'!EF$25:EF$151)+SUMIF('6. Drift'!$B$18:$B$101,$C1270,'6. Drift'!CW$18:CW$101)+SUMIF('7. Utrustning'!$B$17:$B$49,$C1270,'7. Utrustning'!BB$17:BB$49)+SUMIF('8. Lokal'!$B$18:$B$50,$C1270,'8. Lokal'!AY$18:AY$50)),0)</f>
        <v>0</v>
      </c>
      <c r="K1281" s="330">
        <f>IF('2. Grunddata'!$C$13="NEJ",(SUMIF('5. Lön'!$B$25:$B$151,$C1270,'5. Lön'!BY$25:BY$151)+SUMIF('5. Lön'!$B$25:$B$151,$C1270,'5. Lön'!CW$25:CW$151)+SUMIF('6. Drift'!$B$18:$B$101,$C1270,'6. Drift'!BB$18:BB$101)+SUMIF('6. Drift'!$B$18:$B$101,$C1270,'6. Drift'!BZ$18:BZ$101))-(SUMIF('5. Lön'!$B$25:$B$151,$C1270,'5. Lön'!EG$25:EG$151)+SUMIF('6. Drift'!$B$18:$B$101,$C1270,'6. Drift'!CX$18:CX$101)+SUMIF('7. Utrustning'!$B$17:$B$49,$C1270,'7. Utrustning'!BC$17:BC$49)+SUMIF('8. Lokal'!$B$18:$B$50,$C1270,'8. Lokal'!AZ$18:AZ$50)),0)</f>
        <v>0</v>
      </c>
      <c r="L1281" s="330">
        <f>IF('2. Grunddata'!$C$13="NEJ",(SUMIF('5. Lön'!$B$25:$B$151,$C1270,'5. Lön'!BZ$25:BZ$151)+SUMIF('5. Lön'!$B$25:$B$151,$C1270,'5. Lön'!CX$25:CX$151)+SUMIF('6. Drift'!$B$18:$B$101,$C1270,'6. Drift'!BC$18:BC$101)+SUMIF('6. Drift'!$B$18:$B$101,$C1270,'6. Drift'!CA$18:CA$101))-(SUMIF('5. Lön'!$B$25:$B$151,$C1270,'5. Lön'!EH$25:EH$151)+SUMIF('6. Drift'!$B$18:$B$101,$C1270,'6. Drift'!CY$18:CY$101)+SUMIF('7. Utrustning'!$B$17:$B$49,$C1270,'7. Utrustning'!BD$17:BD$49)+SUMIF('8. Lokal'!$B$18:$B$50,$C1270,'8. Lokal'!BA$18:BA$50)),0)</f>
        <v>0</v>
      </c>
      <c r="M1281" s="314">
        <f t="shared" ref="M1281:M1287" si="276">SUM(C1281:L1281)</f>
        <v>0</v>
      </c>
    </row>
    <row r="1282" spans="2:15" s="3" customFormat="1" ht="12.75" customHeight="1" x14ac:dyDescent="0.2">
      <c r="B1282" s="331" t="str">
        <f>IF('2. Grunddata'!C$16&gt;0,"LKP som inte accepteras av finansiär","")</f>
        <v/>
      </c>
      <c r="C1282" s="332">
        <f>IF('2. Grunddata'!$C$16&gt;0,SUMIF('5. Lön'!$B$25:$B$151,$C1270,'5. Lön'!AS$25:AS$151)-SUMIF('5. Lön'!$B$25:$B$151,$C1270,'5. Lön'!DM$25:DM$151),0)</f>
        <v>0</v>
      </c>
      <c r="D1282" s="332">
        <f>IF('2. Grunddata'!$C$16&gt;0,SUMIF('5. Lön'!$B$25:$B$151,$C1270,'5. Lön'!AT$25:AT$151)-SUMIF('5. Lön'!$B$25:$B$151,$C1270,'5. Lön'!DN$25:DN$151),0)</f>
        <v>0</v>
      </c>
      <c r="E1282" s="332">
        <f>IF('2. Grunddata'!$C$16&gt;0,SUMIF('5. Lön'!$B$25:$B$151,$C1270,'5. Lön'!AU$25:AU$151)-SUMIF('5. Lön'!$B$25:$B$151,$C1270,'5. Lön'!DO$25:DO$151),0)</f>
        <v>0</v>
      </c>
      <c r="F1282" s="332">
        <f>IF('2. Grunddata'!$C$16&gt;0,SUMIF('5. Lön'!$B$25:$B$151,$C1270,'5. Lön'!AV$25:AV$151)-SUMIF('5. Lön'!$B$25:$B$151,$C1270,'5. Lön'!DP$25:DP$151),0)</f>
        <v>0</v>
      </c>
      <c r="G1282" s="332">
        <f>IF('2. Grunddata'!$C$16&gt;0,SUMIF('5. Lön'!$B$25:$B$151,$C1270,'5. Lön'!AW$25:AW$151)-SUMIF('5. Lön'!$B$25:$B$151,$C1270,'5. Lön'!DQ$25:DQ$151),0)</f>
        <v>0</v>
      </c>
      <c r="H1282" s="332">
        <f>IF('2. Grunddata'!$C$16&gt;0,SUMIF('5. Lön'!$B$25:$B$151,$C1270,'5. Lön'!AX$25:AX$151)-SUMIF('5. Lön'!$B$25:$B$151,$C1270,'5. Lön'!DR$25:DR$151),0)</f>
        <v>0</v>
      </c>
      <c r="I1282" s="332">
        <f>IF('2. Grunddata'!$C$16&gt;0,SUMIF('5. Lön'!$B$25:$B$151,$C1270,'5. Lön'!AY$25:AY$151)-SUMIF('5. Lön'!$B$25:$B$151,$C1270,'5. Lön'!DS$25:DS$151),0)</f>
        <v>0</v>
      </c>
      <c r="J1282" s="332">
        <f>IF('2. Grunddata'!$C$16&gt;0,SUMIF('5. Lön'!$B$25:$B$151,$C1270,'5. Lön'!AZ$25:AZ$151)-SUMIF('5. Lön'!$B$25:$B$151,$C1270,'5. Lön'!DT$25:DT$151),0)</f>
        <v>0</v>
      </c>
      <c r="K1282" s="332">
        <f>IF('2. Grunddata'!$C$16&gt;0,SUMIF('5. Lön'!$B$25:$B$151,$C1270,'5. Lön'!BA$25:BA$151)-SUMIF('5. Lön'!$B$25:$B$151,$C1270,'5. Lön'!DU$25:DU$151),0)</f>
        <v>0</v>
      </c>
      <c r="L1282" s="332">
        <f>IF('2. Grunddata'!$C$16&gt;0,SUMIF('5. Lön'!$B$25:$B$151,$C1270,'5. Lön'!BB$25:BB$151)-SUMIF('5. Lön'!$B$25:$B$151,$C1270,'5. Lön'!DV$25:DV$151),0)</f>
        <v>0</v>
      </c>
      <c r="M1282" s="316">
        <f t="shared" si="276"/>
        <v>0</v>
      </c>
    </row>
    <row r="1283" spans="2:15" s="3" customFormat="1" ht="12.75" customHeight="1" x14ac:dyDescent="0.2">
      <c r="B1283" s="317" t="str">
        <f>IF('5. Lön'!BO$152&gt;0,"Lön inklusive LKP","")</f>
        <v>Lön inklusive LKP</v>
      </c>
      <c r="C1283" s="333">
        <f>SUMIF('5. Lön'!$B$25:$B$151,$C1270,'5. Lön'!BE$25:BE$151)</f>
        <v>0</v>
      </c>
      <c r="D1283" s="333">
        <f>SUMIF('5. Lön'!$B$25:$B$151,$C1270,'5. Lön'!BF$25:BF$151)</f>
        <v>0</v>
      </c>
      <c r="E1283" s="333">
        <f>SUMIF('5. Lön'!$B$25:$B$151,$C1270,'5. Lön'!BG$25:BG$151)</f>
        <v>0</v>
      </c>
      <c r="F1283" s="333">
        <f>SUMIF('5. Lön'!$B$25:$B$151,$C1270,'5. Lön'!BH$25:BH$151)</f>
        <v>0</v>
      </c>
      <c r="G1283" s="333">
        <f>SUMIF('5. Lön'!$B$25:$B$151,$C1270,'5. Lön'!BI$25:BI$151)</f>
        <v>0</v>
      </c>
      <c r="H1283" s="333">
        <f>SUMIF('5. Lön'!$B$25:$B$151,$C1270,'5. Lön'!BJ$25:BJ$151)</f>
        <v>0</v>
      </c>
      <c r="I1283" s="333">
        <f>SUMIF('5. Lön'!$B$25:$B$151,$C1270,'5. Lön'!BK$25:BK$151)</f>
        <v>0</v>
      </c>
      <c r="J1283" s="333">
        <f>SUMIF('5. Lön'!$B$25:$B$151,$C1270,'5. Lön'!BL$25:BL$151)</f>
        <v>0</v>
      </c>
      <c r="K1283" s="333">
        <f>SUMIF('5. Lön'!$B$25:$B$151,$C1270,'5. Lön'!BM$25:BM$151)</f>
        <v>0</v>
      </c>
      <c r="L1283" s="333">
        <f>SUMIF('5. Lön'!$B$25:$B$151,$C1270,'5. Lön'!BN$25:BN$151)</f>
        <v>0</v>
      </c>
      <c r="M1283" s="319">
        <f t="shared" si="276"/>
        <v>0</v>
      </c>
    </row>
    <row r="1284" spans="2:15" s="3" customFormat="1" ht="12.75" x14ac:dyDescent="0.2">
      <c r="B1284" s="158" t="str">
        <f>IF('6. Drift'!AR$102&gt;0,"Drift","")</f>
        <v/>
      </c>
      <c r="C1284" s="334">
        <f>SUMIF('6. Drift'!$B$18:$B$101,$C1270,'6. Drift'!AH$18:AH$101)</f>
        <v>0</v>
      </c>
      <c r="D1284" s="334">
        <f>SUMIF('6. Drift'!$B$18:$B$101,$C1270,'6. Drift'!AI$18:AI$101)</f>
        <v>0</v>
      </c>
      <c r="E1284" s="334">
        <f>SUMIF('6. Drift'!$B$18:$B$101,$C1270,'6. Drift'!AJ$18:AJ$101)</f>
        <v>0</v>
      </c>
      <c r="F1284" s="334">
        <f>SUMIF('6. Drift'!$B$18:$B$101,$C1270,'6. Drift'!AK$18:AK$101)</f>
        <v>0</v>
      </c>
      <c r="G1284" s="334">
        <f>SUMIF('6. Drift'!$B$18:$B$101,$C1270,'6. Drift'!AL$18:AL$101)</f>
        <v>0</v>
      </c>
      <c r="H1284" s="334">
        <f>SUMIF('6. Drift'!$B$18:$B$101,$C1270,'6. Drift'!AM$18:AM$101)</f>
        <v>0</v>
      </c>
      <c r="I1284" s="334">
        <f>SUMIF('6. Drift'!$B$18:$B$101,$C1270,'6. Drift'!AN$18:AN$101)</f>
        <v>0</v>
      </c>
      <c r="J1284" s="334">
        <f>SUMIF('6. Drift'!$B$18:$B$101,$C1270,'6. Drift'!AO$18:AO$101)</f>
        <v>0</v>
      </c>
      <c r="K1284" s="334">
        <f>SUMIF('6. Drift'!$B$18:$B$101,$C1270,'6. Drift'!AP$18:AP$101)</f>
        <v>0</v>
      </c>
      <c r="L1284" s="334">
        <f>SUMIF('6. Drift'!$B$18:$B$101,$C1270,'6. Drift'!AQ$18:AQ$101)</f>
        <v>0</v>
      </c>
      <c r="M1284" s="316">
        <f t="shared" si="276"/>
        <v>0</v>
      </c>
    </row>
    <row r="1285" spans="2:15" s="3" customFormat="1" ht="12.75" x14ac:dyDescent="0.2">
      <c r="B1285" s="317" t="str">
        <f>IF('7. Utrustning'!AS$50&gt;0,"Utrustning","")</f>
        <v/>
      </c>
      <c r="C1285" s="333">
        <f>SUMIF('7. Utrustning'!$B$17:$B$49,$C1270,'7. Utrustning'!AI$17:AI$49)</f>
        <v>0</v>
      </c>
      <c r="D1285" s="333">
        <f>SUMIF('7. Utrustning'!$B$17:$B$49,$C1270,'7. Utrustning'!AJ$17:AJ$49)</f>
        <v>0</v>
      </c>
      <c r="E1285" s="333">
        <f>SUMIF('7. Utrustning'!$B$17:$B$49,$C1270,'7. Utrustning'!AK$17:AK$49)</f>
        <v>0</v>
      </c>
      <c r="F1285" s="333">
        <f>SUMIF('7. Utrustning'!$B$17:$B$49,$C1270,'7. Utrustning'!AL$17:AL$49)</f>
        <v>0</v>
      </c>
      <c r="G1285" s="333">
        <f>SUMIF('7. Utrustning'!$B$17:$B$49,$C1270,'7. Utrustning'!AM$17:AM$49)</f>
        <v>0</v>
      </c>
      <c r="H1285" s="333">
        <f>SUMIF('7. Utrustning'!$B$17:$B$49,$C1270,'7. Utrustning'!AN$17:AN$49)</f>
        <v>0</v>
      </c>
      <c r="I1285" s="333">
        <f>SUMIF('7. Utrustning'!$B$17:$B$49,$C1270,'7. Utrustning'!AO$17:AO$49)</f>
        <v>0</v>
      </c>
      <c r="J1285" s="333">
        <f>SUMIF('7. Utrustning'!$B$17:$B$49,$C1270,'7. Utrustning'!AP$17:AP$49)</f>
        <v>0</v>
      </c>
      <c r="K1285" s="333">
        <f>SUMIF('7. Utrustning'!$B$17:$B$49,$C1270,'7. Utrustning'!AQ$17:AQ$49)</f>
        <v>0</v>
      </c>
      <c r="L1285" s="333">
        <f>SUMIF('7. Utrustning'!$B$17:$B$49,$C1270,'7. Utrustning'!AR$17:AR$49)</f>
        <v>0</v>
      </c>
      <c r="M1285" s="319">
        <f t="shared" si="276"/>
        <v>0</v>
      </c>
    </row>
    <row r="1286" spans="2:15" s="3" customFormat="1" ht="12.75" x14ac:dyDescent="0.2">
      <c r="B1286" s="320" t="str">
        <f>IF('8. Lokal'!AP$51&gt;0,"Lokal","")</f>
        <v>Lokal</v>
      </c>
      <c r="C1286" s="334">
        <f>SUMIF('5. Lön'!$B$25:$B$151,$C1270,'5. Lön'!DA$25:DA$151)+SUMIF('6. Drift'!$B$18:$B$101,$C1270,'6. Drift'!CD$18:CD$101)+SUMIF('8. Lokal'!$B$18:$B$50,$C1270,'8. Lokal'!AF$18:AF$50)</f>
        <v>0</v>
      </c>
      <c r="D1286" s="334">
        <f>SUMIF('5. Lön'!$B$25:$B$151,$C1270,'5. Lön'!DB$25:DB$151)+SUMIF('6. Drift'!$B$18:$B$101,$C1270,'6. Drift'!CE$18:CE$101)+SUMIF('8. Lokal'!$B$18:$B$50,$C1270,'8. Lokal'!AG$18:AG$50)</f>
        <v>0</v>
      </c>
      <c r="E1286" s="334">
        <f>SUMIF('5. Lön'!$B$25:$B$151,$C1270,'5. Lön'!DC$25:DC$151)+SUMIF('6. Drift'!$B$18:$B$101,$C1270,'6. Drift'!CF$18:CF$101)+SUMIF('8. Lokal'!$B$18:$B$50,$C1270,'8. Lokal'!AH$18:AH$50)</f>
        <v>0</v>
      </c>
      <c r="F1286" s="334">
        <f>SUMIF('5. Lön'!$B$25:$B$151,$C1270,'5. Lön'!DD$25:DD$151)+SUMIF('6. Drift'!$B$18:$B$101,$C1270,'6. Drift'!CG$18:CG$101)+SUMIF('8. Lokal'!$B$18:$B$50,$C1270,'8. Lokal'!AI$18:AI$50)</f>
        <v>0</v>
      </c>
      <c r="G1286" s="334">
        <f>SUMIF('5. Lön'!$B$25:$B$151,$C1270,'5. Lön'!DE$25:DE$151)+SUMIF('6. Drift'!$B$18:$B$101,$C1270,'6. Drift'!CH$18:CH$101)+SUMIF('8. Lokal'!$B$18:$B$50,$C1270,'8. Lokal'!AJ$18:AJ$50)</f>
        <v>0</v>
      </c>
      <c r="H1286" s="334">
        <f>SUMIF('5. Lön'!$B$25:$B$151,$C1270,'5. Lön'!DF$25:DF$151)+SUMIF('6. Drift'!$B$18:$B$101,$C1270,'6. Drift'!CI$18:CI$101)+SUMIF('8. Lokal'!$B$18:$B$50,$C1270,'8. Lokal'!AK$18:AK$50)</f>
        <v>0</v>
      </c>
      <c r="I1286" s="334">
        <f>SUMIF('5. Lön'!$B$25:$B$151,$C1270,'5. Lön'!DG$25:DG$151)+SUMIF('6. Drift'!$B$18:$B$101,$C1270,'6. Drift'!CJ$18:CJ$101)+SUMIF('8. Lokal'!$B$18:$B$50,$C1270,'8. Lokal'!AL$18:AL$50)</f>
        <v>0</v>
      </c>
      <c r="J1286" s="334">
        <f>SUMIF('5. Lön'!$B$25:$B$151,$C1270,'5. Lön'!DH$25:DH$151)+SUMIF('6. Drift'!$B$18:$B$101,$C1270,'6. Drift'!CK$18:CK$101)+SUMIF('8. Lokal'!$B$18:$B$50,$C1270,'8. Lokal'!AM$18:AM$50)</f>
        <v>0</v>
      </c>
      <c r="K1286" s="334">
        <f>SUMIF('5. Lön'!$B$25:$B$151,$C1270,'5. Lön'!DI$25:DI$151)+SUMIF('6. Drift'!$B$18:$B$101,$C1270,'6. Drift'!CL$18:CL$101)+SUMIF('8. Lokal'!$B$18:$B$50,$C1270,'8. Lokal'!AN$18:AN$50)</f>
        <v>0</v>
      </c>
      <c r="L1286" s="334">
        <f>SUMIF('5. Lön'!$B$25:$B$151,$C1270,'5. Lön'!DJ$25:DJ$151)+SUMIF('6. Drift'!$B$18:$B$101,$C1270,'6. Drift'!CM$18:CM$101)+SUMIF('8. Lokal'!$B$18:$B$50,$C1270,'8. Lokal'!AO$18:AO$50)</f>
        <v>0</v>
      </c>
      <c r="M1286" s="316">
        <f t="shared" si="276"/>
        <v>0</v>
      </c>
    </row>
    <row r="1287" spans="2:15" s="1" customFormat="1" ht="12.75" x14ac:dyDescent="0.2">
      <c r="B1287" s="321" t="str">
        <f>IF(('5. Lön'!CM$152+'6. Drift'!BP$102)&gt;0,"Indirekt","")</f>
        <v>Indirekt</v>
      </c>
      <c r="C1287" s="293">
        <f>SUMIF('5. Lön'!$B$25:$B$151,$C1270,'5. Lön'!CC$25:CC$151)+SUMIF('6. Drift'!$B$18:$B$101,$C1270,'6. Drift'!BF$18:BF$101)</f>
        <v>0</v>
      </c>
      <c r="D1287" s="293">
        <f>SUMIF('5. Lön'!$B$25:$B$151,$C1270,'5. Lön'!CD$25:CD$151)+SUMIF('6. Drift'!$B$18:$B$101,$C1270,'6. Drift'!BG$18:BG$101)</f>
        <v>0</v>
      </c>
      <c r="E1287" s="293">
        <f>SUMIF('5. Lön'!$B$25:$B$151,$C1270,'5. Lön'!CE$25:CE$151)+SUMIF('6. Drift'!$B$18:$B$101,$C1270,'6. Drift'!BH$18:BH$101)</f>
        <v>0</v>
      </c>
      <c r="F1287" s="293">
        <f>SUMIF('5. Lön'!$B$25:$B$151,$C1270,'5. Lön'!CF$25:CF$151)+SUMIF('6. Drift'!$B$18:$B$101,$C1270,'6. Drift'!BI$18:BI$101)</f>
        <v>0</v>
      </c>
      <c r="G1287" s="293">
        <f>SUMIF('5. Lön'!$B$25:$B$151,$C1270,'5. Lön'!CG$25:CG$151)+SUMIF('6. Drift'!$B$18:$B$101,$C1270,'6. Drift'!BJ$18:BJ$101)</f>
        <v>0</v>
      </c>
      <c r="H1287" s="293">
        <f>SUMIF('5. Lön'!$B$25:$B$151,$C1270,'5. Lön'!CH$25:CH$151)+SUMIF('6. Drift'!$B$18:$B$101,$C1270,'6. Drift'!BK$18:BK$101)</f>
        <v>0</v>
      </c>
      <c r="I1287" s="293">
        <f>SUMIF('5. Lön'!$B$25:$B$151,$C1270,'5. Lön'!CI$25:CI$151)+SUMIF('6. Drift'!$B$18:$B$101,$C1270,'6. Drift'!BL$18:BL$101)</f>
        <v>0</v>
      </c>
      <c r="J1287" s="293">
        <f>SUMIF('5. Lön'!$B$25:$B$151,$C1270,'5. Lön'!CJ$25:CJ$151)+SUMIF('6. Drift'!$B$18:$B$101,$C1270,'6. Drift'!BM$18:BM$101)</f>
        <v>0</v>
      </c>
      <c r="K1287" s="293">
        <f>SUMIF('5. Lön'!$B$25:$B$151,$C1270,'5. Lön'!CK$25:CK$151)+SUMIF('6. Drift'!$B$18:$B$101,$C1270,'6. Drift'!BN$18:BN$101)</f>
        <v>0</v>
      </c>
      <c r="L1287" s="293">
        <f>SUMIF('5. Lön'!$B$25:$B$151,$C1270,'5. Lön'!CL$25:CL$151)+SUMIF('6. Drift'!$B$18:$B$101,$C1270,'6. Drift'!BO$18:BO$101)</f>
        <v>0</v>
      </c>
      <c r="M1287" s="322">
        <f t="shared" si="276"/>
        <v>0</v>
      </c>
    </row>
    <row r="1288" spans="2:15" s="3" customFormat="1" ht="12.75" x14ac:dyDescent="0.2">
      <c r="B1288" s="323" t="str">
        <f>IF('2. Grunddata'!C$6="KONTRAKT","Total kostnad i medfinansiering av kontrakt med finansiär","Total kostnad i medfinansiering av ansökan till finansiär")</f>
        <v>Total kostnad i medfinansiering av ansökan till finansiär</v>
      </c>
      <c r="C1288" s="237">
        <f>SUM(C1281:C1287)</f>
        <v>0</v>
      </c>
      <c r="D1288" s="237">
        <f t="shared" ref="D1288:M1288" si="277">SUM(D1281:D1287)</f>
        <v>0</v>
      </c>
      <c r="E1288" s="237">
        <f t="shared" si="277"/>
        <v>0</v>
      </c>
      <c r="F1288" s="237">
        <f t="shared" si="277"/>
        <v>0</v>
      </c>
      <c r="G1288" s="237">
        <f t="shared" si="277"/>
        <v>0</v>
      </c>
      <c r="H1288" s="237">
        <f t="shared" si="277"/>
        <v>0</v>
      </c>
      <c r="I1288" s="237">
        <f t="shared" si="277"/>
        <v>0</v>
      </c>
      <c r="J1288" s="237">
        <f t="shared" si="277"/>
        <v>0</v>
      </c>
      <c r="K1288" s="237">
        <f t="shared" si="277"/>
        <v>0</v>
      </c>
      <c r="L1288" s="237">
        <f t="shared" si="277"/>
        <v>0</v>
      </c>
      <c r="M1288" s="324">
        <f t="shared" si="277"/>
        <v>0</v>
      </c>
      <c r="N1288" s="26"/>
      <c r="O1288" s="26"/>
    </row>
    <row r="1289" spans="2:15" s="3" customFormat="1" ht="6" customHeight="1" x14ac:dyDescent="0.2">
      <c r="B1289" s="335"/>
      <c r="C1289" s="326"/>
      <c r="D1289" s="326"/>
      <c r="E1289" s="326"/>
      <c r="F1289" s="326"/>
      <c r="G1289" s="326"/>
      <c r="H1289" s="326"/>
      <c r="I1289" s="326"/>
      <c r="J1289" s="326"/>
      <c r="K1289" s="326"/>
      <c r="L1289" s="326"/>
      <c r="M1289" s="336"/>
    </row>
    <row r="1290" spans="2:15" s="3" customFormat="1" ht="12.75" x14ac:dyDescent="0.2">
      <c r="B1290" s="328" t="str">
        <f>IF('2. Grunddata'!C$6="KONTRAKT","Full kostnad","Förväntad full kostnad")</f>
        <v>Förväntad full kostnad</v>
      </c>
      <c r="C1290" s="326"/>
      <c r="D1290" s="326"/>
      <c r="E1290" s="326"/>
      <c r="F1290" s="326"/>
      <c r="G1290" s="326"/>
      <c r="H1290" s="326"/>
      <c r="I1290" s="326"/>
      <c r="J1290" s="326"/>
      <c r="K1290" s="326"/>
      <c r="L1290" s="326"/>
      <c r="M1290" s="336"/>
    </row>
    <row r="1291" spans="2:15" s="3" customFormat="1" ht="12.75" x14ac:dyDescent="0.2">
      <c r="B1291" s="337" t="s">
        <v>203</v>
      </c>
      <c r="C1291" s="338">
        <f>C1273+C1282+C1283</f>
        <v>0</v>
      </c>
      <c r="D1291" s="338">
        <f t="shared" ref="D1291:L1291" si="278">D1273+D1282+D1283</f>
        <v>0</v>
      </c>
      <c r="E1291" s="338">
        <f t="shared" si="278"/>
        <v>0</v>
      </c>
      <c r="F1291" s="338">
        <f t="shared" si="278"/>
        <v>0</v>
      </c>
      <c r="G1291" s="338">
        <f t="shared" si="278"/>
        <v>0</v>
      </c>
      <c r="H1291" s="338">
        <f t="shared" si="278"/>
        <v>0</v>
      </c>
      <c r="I1291" s="338">
        <f t="shared" si="278"/>
        <v>0</v>
      </c>
      <c r="J1291" s="338">
        <f t="shared" si="278"/>
        <v>0</v>
      </c>
      <c r="K1291" s="338">
        <f t="shared" si="278"/>
        <v>0</v>
      </c>
      <c r="L1291" s="338">
        <f t="shared" si="278"/>
        <v>0</v>
      </c>
      <c r="M1291" s="314">
        <f>SUM(C1291:L1291)</f>
        <v>0</v>
      </c>
    </row>
    <row r="1292" spans="2:15" s="3" customFormat="1" ht="12.75" x14ac:dyDescent="0.2">
      <c r="B1292" s="339" t="s">
        <v>202</v>
      </c>
      <c r="C1292" s="340">
        <f>C1274+C1284</f>
        <v>0</v>
      </c>
      <c r="D1292" s="340">
        <f t="shared" ref="D1292:L1292" si="279">D1274+D1284</f>
        <v>0</v>
      </c>
      <c r="E1292" s="340">
        <f t="shared" si="279"/>
        <v>0</v>
      </c>
      <c r="F1292" s="340">
        <f t="shared" si="279"/>
        <v>0</v>
      </c>
      <c r="G1292" s="340">
        <f t="shared" si="279"/>
        <v>0</v>
      </c>
      <c r="H1292" s="340">
        <f t="shared" si="279"/>
        <v>0</v>
      </c>
      <c r="I1292" s="340">
        <f t="shared" si="279"/>
        <v>0</v>
      </c>
      <c r="J1292" s="340">
        <f t="shared" si="279"/>
        <v>0</v>
      </c>
      <c r="K1292" s="340">
        <f t="shared" si="279"/>
        <v>0</v>
      </c>
      <c r="L1292" s="340">
        <f t="shared" si="279"/>
        <v>0</v>
      </c>
      <c r="M1292" s="316">
        <f>SUM(C1292:L1292)</f>
        <v>0</v>
      </c>
    </row>
    <row r="1293" spans="2:15" s="3" customFormat="1" ht="12.75" x14ac:dyDescent="0.2">
      <c r="B1293" s="341" t="s">
        <v>30</v>
      </c>
      <c r="C1293" s="342">
        <f>C1275+C1285</f>
        <v>0</v>
      </c>
      <c r="D1293" s="342">
        <f t="shared" ref="D1293:L1293" si="280">D1275+D1285</f>
        <v>0</v>
      </c>
      <c r="E1293" s="342">
        <f t="shared" si="280"/>
        <v>0</v>
      </c>
      <c r="F1293" s="342">
        <f t="shared" si="280"/>
        <v>0</v>
      </c>
      <c r="G1293" s="342">
        <f t="shared" si="280"/>
        <v>0</v>
      </c>
      <c r="H1293" s="342">
        <f t="shared" si="280"/>
        <v>0</v>
      </c>
      <c r="I1293" s="342">
        <f t="shared" si="280"/>
        <v>0</v>
      </c>
      <c r="J1293" s="342">
        <f t="shared" si="280"/>
        <v>0</v>
      </c>
      <c r="K1293" s="342">
        <f t="shared" si="280"/>
        <v>0</v>
      </c>
      <c r="L1293" s="342">
        <f t="shared" si="280"/>
        <v>0</v>
      </c>
      <c r="M1293" s="319">
        <f>SUM(C1293:L1293)</f>
        <v>0</v>
      </c>
    </row>
    <row r="1294" spans="2:15" s="3" customFormat="1" ht="12.75" x14ac:dyDescent="0.2">
      <c r="B1294" s="339" t="s">
        <v>31</v>
      </c>
      <c r="C1294" s="340">
        <f>SUMIF('5. Lön'!$B$25:$B$151,$C1270,'5. Lön'!CO$25:CO$151)+SUMIF('5. Lön'!$B$25:$B$151,$C1270,'5. Lön'!DA$25:DA$151)+SUMIF('6. Drift'!$B$18:$B$101,$C1270,'6. Drift'!BR$18:BR$101)+SUMIF('6. Drift'!$B$18:$B$101,$C1270,'6. Drift'!CD$18:CD$101)+SUMIF('8. Lokal'!$B$18:$B$50,$C1270,'8. Lokal'!T$18:T$50)+SUMIF('8. Lokal'!$B$18:$B$50,$C1270,'8. Lokal'!AF$18:AF$50)</f>
        <v>0</v>
      </c>
      <c r="D1294" s="340">
        <f>SUMIF('5. Lön'!$B$25:$B$151,$C1270,'5. Lön'!CP$25:CP$151)+SUMIF('5. Lön'!$B$25:$B$151,$C1270,'5. Lön'!DB$25:DB$151)+SUMIF('6. Drift'!$B$18:$B$101,$C1270,'6. Drift'!BS$18:BS$101)+SUMIF('6. Drift'!$B$18:$B$101,$C1270,'6. Drift'!CE$18:CE$101)+SUMIF('8. Lokal'!$B$18:$B$50,$C1270,'8. Lokal'!U$18:U$50)+SUMIF('8. Lokal'!$B$18:$B$50,$C1270,'8. Lokal'!AG$18:AG$50)</f>
        <v>0</v>
      </c>
      <c r="E1294" s="340">
        <f>SUMIF('5. Lön'!$B$25:$B$151,$C1270,'5. Lön'!CQ$25:CQ$151)+SUMIF('5. Lön'!$B$25:$B$151,$C1270,'5. Lön'!DC$25:DC$151)+SUMIF('6. Drift'!$B$18:$B$101,$C1270,'6. Drift'!BT$18:BT$101)+SUMIF('6. Drift'!$B$18:$B$101,$C1270,'6. Drift'!CF$18:CF$101)+SUMIF('8. Lokal'!$B$18:$B$50,$C1270,'8. Lokal'!V$18:V$50)+SUMIF('8. Lokal'!$B$18:$B$50,$C1270,'8. Lokal'!AH$18:AH$50)</f>
        <v>0</v>
      </c>
      <c r="F1294" s="340">
        <f>SUMIF('5. Lön'!$B$25:$B$151,$C1270,'5. Lön'!CR$25:CR$151)+SUMIF('5. Lön'!$B$25:$B$151,$C1270,'5. Lön'!DD$25:DD$151)+SUMIF('6. Drift'!$B$18:$B$101,$C1270,'6. Drift'!BU$18:BU$101)+SUMIF('6. Drift'!$B$18:$B$101,$C1270,'6. Drift'!CG$18:CG$101)+SUMIF('8. Lokal'!$B$18:$B$50,$C1270,'8. Lokal'!W$18:W$50)+SUMIF('8. Lokal'!$B$18:$B$50,$C1270,'8. Lokal'!AI$18:AI$50)</f>
        <v>0</v>
      </c>
      <c r="G1294" s="340">
        <f>SUMIF('5. Lön'!$B$25:$B$151,$C1270,'5. Lön'!CS$25:CS$151)+SUMIF('5. Lön'!$B$25:$B$151,$C1270,'5. Lön'!DE$25:DE$151)+SUMIF('6. Drift'!$B$18:$B$101,$C1270,'6. Drift'!BV$18:BV$101)+SUMIF('6. Drift'!$B$18:$B$101,$C1270,'6. Drift'!CH$18:CH$101)+SUMIF('8. Lokal'!$B$18:$B$50,$C1270,'8. Lokal'!X$18:X$50)+SUMIF('8. Lokal'!$B$18:$B$50,$C1270,'8. Lokal'!AJ$18:AJ$50)</f>
        <v>0</v>
      </c>
      <c r="H1294" s="340">
        <f>SUMIF('5. Lön'!$B$25:$B$151,$C1270,'5. Lön'!CT$25:CT$151)+SUMIF('5. Lön'!$B$25:$B$151,$C1270,'5. Lön'!DF$25:DF$151)+SUMIF('6. Drift'!$B$18:$B$101,$C1270,'6. Drift'!BW$18:BW$101)+SUMIF('6. Drift'!$B$18:$B$101,$C1270,'6. Drift'!CI$18:CI$101)+SUMIF('8. Lokal'!$B$18:$B$50,$C1270,'8. Lokal'!Y$18:Y$50)+SUMIF('8. Lokal'!$B$18:$B$50,$C1270,'8. Lokal'!AK$18:AK$50)</f>
        <v>0</v>
      </c>
      <c r="I1294" s="340">
        <f>SUMIF('5. Lön'!$B$25:$B$151,$C1270,'5. Lön'!CU$25:CU$151)+SUMIF('5. Lön'!$B$25:$B$151,$C1270,'5. Lön'!DG$25:DG$151)+SUMIF('6. Drift'!$B$18:$B$101,$C1270,'6. Drift'!BX$18:BX$101)+SUMIF('6. Drift'!$B$18:$B$101,$C1270,'6. Drift'!CJ$18:CJ$101)+SUMIF('8. Lokal'!$B$18:$B$50,$C1270,'8. Lokal'!Z$18:Z$50)+SUMIF('8. Lokal'!$B$18:$B$50,$C1270,'8. Lokal'!AL$18:AL$50)</f>
        <v>0</v>
      </c>
      <c r="J1294" s="340">
        <f>SUMIF('5. Lön'!$B$25:$B$151,$C1270,'5. Lön'!CV$25:CV$151)+SUMIF('5. Lön'!$B$25:$B$151,$C1270,'5. Lön'!DH$25:DH$151)+SUMIF('6. Drift'!$B$18:$B$101,$C1270,'6. Drift'!BY$18:BY$101)+SUMIF('6. Drift'!$B$18:$B$101,$C1270,'6. Drift'!CK$18:CK$101)+SUMIF('8. Lokal'!$B$18:$B$50,$C1270,'8. Lokal'!AA$18:AA$50)+SUMIF('8. Lokal'!$B$18:$B$50,$C1270,'8. Lokal'!AM$18:AM$50)</f>
        <v>0</v>
      </c>
      <c r="K1294" s="340">
        <f>SUMIF('5. Lön'!$B$25:$B$151,$C1270,'5. Lön'!CW$25:CW$151)+SUMIF('5. Lön'!$B$25:$B$151,$C1270,'5. Lön'!DI$25:DI$151)+SUMIF('6. Drift'!$B$18:$B$101,$C1270,'6. Drift'!BZ$18:BZ$101)+SUMIF('6. Drift'!$B$18:$B$101,$C1270,'6. Drift'!CL$18:CL$101)+SUMIF('8. Lokal'!$B$18:$B$50,$C1270,'8. Lokal'!AB$18:AB$50)+SUMIF('8. Lokal'!$B$18:$B$50,$C1270,'8. Lokal'!AN$18:AN$50)</f>
        <v>0</v>
      </c>
      <c r="L1294" s="340">
        <f>SUMIF('5. Lön'!$B$25:$B$151,$C1270,'5. Lön'!CX$25:CX$151)+SUMIF('5. Lön'!$B$25:$B$151,$C1270,'5. Lön'!DJ$25:DJ$151)+SUMIF('6. Drift'!$B$18:$B$101,$C1270,'6. Drift'!CA$18:CA$101)+SUMIF('6. Drift'!$B$18:$B$101,$C1270,'6. Drift'!CM$18:CM$101)+SUMIF('8. Lokal'!$B$18:$B$50,$C1270,'8. Lokal'!AC$18:AC$50)+SUMIF('8. Lokal'!$B$18:$B$50,$C1270,'8. Lokal'!AO$18:AO$50)</f>
        <v>0</v>
      </c>
      <c r="M1294" s="316">
        <f>SUM(C1294:L1294)</f>
        <v>0</v>
      </c>
    </row>
    <row r="1295" spans="2:15" s="3" customFormat="1" ht="12.75" x14ac:dyDescent="0.2">
      <c r="B1295" s="343" t="s">
        <v>26</v>
      </c>
      <c r="C1295" s="344">
        <f>SUMIF('5. Lön'!$B$25:$B$151,$C1270,'5. Lön'!BQ$25:BQ$151)+SUMIF('5. Lön'!$B$25:$B$151,$C1270,'5. Lön'!CC$25:CC$151)+SUMIF('6. Drift'!$B$18:$B$101,$C1270,'6. Drift'!AT$18:AT$101)+SUMIF('6. Drift'!$B$18:$B$101,$C1270,'6. Drift'!BF$18:BF$101)</f>
        <v>0</v>
      </c>
      <c r="D1295" s="344">
        <f>SUMIF('5. Lön'!$B$25:$B$151,$C1270,'5. Lön'!BR$25:BR$151)+SUMIF('5. Lön'!$B$25:$B$151,$C1270,'5. Lön'!CD$25:CD$151)+SUMIF('6. Drift'!$B$18:$B$101,$C1270,'6. Drift'!AU$18:AU$101)+SUMIF('6. Drift'!$B$18:$B$101,$C1270,'6. Drift'!BG$18:BG$101)</f>
        <v>0</v>
      </c>
      <c r="E1295" s="344">
        <f>SUMIF('5. Lön'!$B$25:$B$151,$C1270,'5. Lön'!BS$25:BS$151)+SUMIF('5. Lön'!$B$25:$B$151,$C1270,'5. Lön'!CE$25:CE$151)+SUMIF('6. Drift'!$B$18:$B$101,$C1270,'6. Drift'!AV$18:AV$101)+SUMIF('6. Drift'!$B$18:$B$101,$C1270,'6. Drift'!BH$18:BH$101)</f>
        <v>0</v>
      </c>
      <c r="F1295" s="344">
        <f>SUMIF('5. Lön'!$B$25:$B$151,$C1270,'5. Lön'!BT$25:BT$151)+SUMIF('5. Lön'!$B$25:$B$151,$C1270,'5. Lön'!CF$25:CF$151)+SUMIF('6. Drift'!$B$18:$B$101,$C1270,'6. Drift'!AW$18:AW$101)+SUMIF('6. Drift'!$B$18:$B$101,$C1270,'6. Drift'!BI$18:BI$101)</f>
        <v>0</v>
      </c>
      <c r="G1295" s="344">
        <f>SUMIF('5. Lön'!$B$25:$B$151,$C1270,'5. Lön'!BU$25:BU$151)+SUMIF('5. Lön'!$B$25:$B$151,$C1270,'5. Lön'!CG$25:CG$151)+SUMIF('6. Drift'!$B$18:$B$101,$C1270,'6. Drift'!AX$18:AX$101)+SUMIF('6. Drift'!$B$18:$B$101,$C1270,'6. Drift'!BJ$18:BJ$101)</f>
        <v>0</v>
      </c>
      <c r="H1295" s="344">
        <f>SUMIF('5. Lön'!$B$25:$B$151,$C1270,'5. Lön'!BV$25:BV$151)+SUMIF('5. Lön'!$B$25:$B$151,$C1270,'5. Lön'!CH$25:CH$151)+SUMIF('6. Drift'!$B$18:$B$101,$C1270,'6. Drift'!AY$18:AY$101)+SUMIF('6. Drift'!$B$18:$B$101,$C1270,'6. Drift'!BK$18:BK$101)</f>
        <v>0</v>
      </c>
      <c r="I1295" s="344">
        <f>SUMIF('5. Lön'!$B$25:$B$151,$C1270,'5. Lön'!BW$25:BW$151)+SUMIF('5. Lön'!$B$25:$B$151,$C1270,'5. Lön'!CI$25:CI$151)+SUMIF('6. Drift'!$B$18:$B$101,$C1270,'6. Drift'!AZ$18:AZ$101)+SUMIF('6. Drift'!$B$18:$B$101,$C1270,'6. Drift'!BL$18:BL$101)</f>
        <v>0</v>
      </c>
      <c r="J1295" s="344">
        <f>SUMIF('5. Lön'!$B$25:$B$151,$C1270,'5. Lön'!BX$25:BX$151)+SUMIF('5. Lön'!$B$25:$B$151,$C1270,'5. Lön'!CJ$25:CJ$151)+SUMIF('6. Drift'!$B$18:$B$101,$C1270,'6. Drift'!BA$18:BA$101)+SUMIF('6. Drift'!$B$18:$B$101,$C1270,'6. Drift'!BM$18:BM$101)</f>
        <v>0</v>
      </c>
      <c r="K1295" s="344">
        <f>SUMIF('5. Lön'!$B$25:$B$151,$C1270,'5. Lön'!BY$25:BY$151)+SUMIF('5. Lön'!$B$25:$B$151,$C1270,'5. Lön'!CK$25:CK$151)+SUMIF('6. Drift'!$B$18:$B$101,$C1270,'6. Drift'!BB$18:BB$101)+SUMIF('6. Drift'!$B$18:$B$101,$C1270,'6. Drift'!BN$18:BN$101)</f>
        <v>0</v>
      </c>
      <c r="L1295" s="344">
        <f>SUMIF('5. Lön'!$B$25:$B$151,$C1270,'5. Lön'!BZ$25:BZ$151)+SUMIF('5. Lön'!$B$25:$B$151,$C1270,'5. Lön'!CL$25:CL$151)+SUMIF('6. Drift'!$B$18:$B$101,$C1270,'6. Drift'!BC$18:BC$101)+SUMIF('6. Drift'!$B$18:$B$101,$C1270,'6. Drift'!BO$18:BO$101)</f>
        <v>0</v>
      </c>
      <c r="M1295" s="322">
        <f>SUM(C1295:L1295)</f>
        <v>0</v>
      </c>
    </row>
    <row r="1296" spans="2:15" s="3" customFormat="1" ht="12.75" x14ac:dyDescent="0.2">
      <c r="B1296" s="323" t="str">
        <f>IF('2. Grunddata'!C$6="KONTRAKT","Total full kostnad","Total förväntad full kostnad")</f>
        <v>Total förväntad full kostnad</v>
      </c>
      <c r="C1296" s="171">
        <f>SUM(C1291:C1295)</f>
        <v>0</v>
      </c>
      <c r="D1296" s="171">
        <f t="shared" ref="D1296:M1296" si="281">SUM(D1291:D1295)</f>
        <v>0</v>
      </c>
      <c r="E1296" s="171">
        <f t="shared" si="281"/>
        <v>0</v>
      </c>
      <c r="F1296" s="171">
        <f t="shared" si="281"/>
        <v>0</v>
      </c>
      <c r="G1296" s="171">
        <f t="shared" si="281"/>
        <v>0</v>
      </c>
      <c r="H1296" s="171">
        <f t="shared" si="281"/>
        <v>0</v>
      </c>
      <c r="I1296" s="171">
        <f t="shared" si="281"/>
        <v>0</v>
      </c>
      <c r="J1296" s="171">
        <f t="shared" si="281"/>
        <v>0</v>
      </c>
      <c r="K1296" s="171">
        <f t="shared" si="281"/>
        <v>0</v>
      </c>
      <c r="L1296" s="171">
        <f t="shared" si="281"/>
        <v>0</v>
      </c>
      <c r="M1296" s="345">
        <f t="shared" si="281"/>
        <v>0</v>
      </c>
    </row>
    <row r="1297" spans="2:13" s="3" customFormat="1" ht="12.75" x14ac:dyDescent="0.2">
      <c r="B1297" s="119"/>
      <c r="C1297" s="64"/>
      <c r="D1297" s="64"/>
      <c r="E1297" s="64"/>
      <c r="F1297" s="64"/>
      <c r="G1297" s="64"/>
      <c r="H1297" s="64"/>
      <c r="I1297" s="64"/>
      <c r="J1297" s="64"/>
      <c r="K1297" s="64"/>
      <c r="L1297" s="64"/>
      <c r="M1297" s="64"/>
    </row>
    <row r="1298" spans="2:13" s="3" customFormat="1" ht="12.75" customHeight="1" x14ac:dyDescent="0.2">
      <c r="B1298" s="119" t="s">
        <v>42</v>
      </c>
      <c r="C1298" s="346" t="str">
        <f t="shared" ref="C1298:M1298" si="282">IF(C1296&gt;0,C1288/C1296,"")</f>
        <v/>
      </c>
      <c r="D1298" s="346" t="str">
        <f t="shared" si="282"/>
        <v/>
      </c>
      <c r="E1298" s="346" t="str">
        <f t="shared" si="282"/>
        <v/>
      </c>
      <c r="F1298" s="346" t="str">
        <f t="shared" si="282"/>
        <v/>
      </c>
      <c r="G1298" s="346" t="str">
        <f t="shared" si="282"/>
        <v/>
      </c>
      <c r="H1298" s="346" t="str">
        <f t="shared" si="282"/>
        <v/>
      </c>
      <c r="I1298" s="346" t="str">
        <f t="shared" si="282"/>
        <v/>
      </c>
      <c r="J1298" s="346" t="str">
        <f t="shared" si="282"/>
        <v/>
      </c>
      <c r="K1298" s="346" t="str">
        <f t="shared" si="282"/>
        <v/>
      </c>
      <c r="L1298" s="346" t="str">
        <f t="shared" si="282"/>
        <v/>
      </c>
      <c r="M1298" s="346" t="str">
        <f t="shared" si="282"/>
        <v/>
      </c>
    </row>
    <row r="1299" spans="2:13" ht="12.75" customHeight="1" x14ac:dyDescent="0.2"/>
    <row r="1300" spans="2:13" ht="12.75" customHeight="1" x14ac:dyDescent="0.2">
      <c r="D1300" s="119" t="s">
        <v>249</v>
      </c>
      <c r="E1300" s="187" t="str">
        <f>IF(M1288=0,"",M1288/(DATEDIF('2. Grunddata'!C$20,'2. Grunddata'!C$21,"d")/365))</f>
        <v/>
      </c>
      <c r="H1300" s="119" t="s">
        <v>250</v>
      </c>
      <c r="I1300" s="187">
        <f>M1288/3</f>
        <v>0</v>
      </c>
      <c r="L1300" s="119" t="s">
        <v>248</v>
      </c>
      <c r="M1300" s="187">
        <f>M1288</f>
        <v>0</v>
      </c>
    </row>
    <row r="1301" spans="2:13" ht="12.75" customHeight="1" x14ac:dyDescent="0.2">
      <c r="B1301" s="80" t="s">
        <v>209</v>
      </c>
    </row>
    <row r="1302" spans="2:13" ht="12.75" customHeight="1" x14ac:dyDescent="0.2">
      <c r="B1302" s="551"/>
      <c r="C1302" s="552"/>
      <c r="D1302" s="552"/>
      <c r="E1302" s="552"/>
      <c r="F1302" s="552"/>
      <c r="G1302" s="552"/>
      <c r="H1302" s="552"/>
      <c r="I1302" s="552"/>
      <c r="J1302" s="552"/>
      <c r="K1302" s="552"/>
      <c r="L1302" s="553"/>
      <c r="M1302" s="387">
        <f>SUM(C1302:L1302)</f>
        <v>0</v>
      </c>
    </row>
    <row r="1303" spans="2:13" ht="12.75" customHeight="1" x14ac:dyDescent="0.2">
      <c r="B1303" s="554"/>
      <c r="C1303" s="555"/>
      <c r="D1303" s="555"/>
      <c r="E1303" s="555"/>
      <c r="F1303" s="555"/>
      <c r="G1303" s="555"/>
      <c r="H1303" s="555"/>
      <c r="I1303" s="555"/>
      <c r="J1303" s="555"/>
      <c r="K1303" s="555"/>
      <c r="L1303" s="556"/>
      <c r="M1303" s="319">
        <f t="shared" ref="M1303:M1306" si="283">SUM(C1303:L1303)</f>
        <v>0</v>
      </c>
    </row>
    <row r="1304" spans="2:13" ht="12.75" customHeight="1" x14ac:dyDescent="0.2">
      <c r="B1304" s="557"/>
      <c r="C1304" s="558"/>
      <c r="D1304" s="558"/>
      <c r="E1304" s="558"/>
      <c r="F1304" s="558"/>
      <c r="G1304" s="558"/>
      <c r="H1304" s="558"/>
      <c r="I1304" s="558"/>
      <c r="J1304" s="558"/>
      <c r="K1304" s="558"/>
      <c r="L1304" s="559"/>
      <c r="M1304" s="316">
        <f t="shared" si="283"/>
        <v>0</v>
      </c>
    </row>
    <row r="1305" spans="2:13" ht="12.75" customHeight="1" x14ac:dyDescent="0.2">
      <c r="B1305" s="554"/>
      <c r="C1305" s="555"/>
      <c r="D1305" s="555"/>
      <c r="E1305" s="555"/>
      <c r="F1305" s="555"/>
      <c r="G1305" s="555"/>
      <c r="H1305" s="555"/>
      <c r="I1305" s="555"/>
      <c r="J1305" s="555"/>
      <c r="K1305" s="555"/>
      <c r="L1305" s="556"/>
      <c r="M1305" s="319">
        <f t="shared" si="283"/>
        <v>0</v>
      </c>
    </row>
    <row r="1306" spans="2:13" ht="12.75" customHeight="1" x14ac:dyDescent="0.2">
      <c r="B1306" s="197"/>
      <c r="C1306" s="558"/>
      <c r="D1306" s="558"/>
      <c r="E1306" s="558"/>
      <c r="F1306" s="558"/>
      <c r="G1306" s="558"/>
      <c r="H1306" s="558"/>
      <c r="I1306" s="558"/>
      <c r="J1306" s="558"/>
      <c r="K1306" s="558"/>
      <c r="L1306" s="559"/>
      <c r="M1306" s="316">
        <f t="shared" si="283"/>
        <v>0</v>
      </c>
    </row>
    <row r="1307" spans="2:13" ht="12.75" customHeight="1" x14ac:dyDescent="0.2">
      <c r="B1307" s="165" t="str">
        <f>IF('2. Grunddata'!C$6="KONTRAKT","Total medfinansiering","Total förväntad medfinansiering")</f>
        <v>Total förväntad medfinansiering</v>
      </c>
      <c r="C1307" s="170">
        <f t="shared" ref="C1307:M1307" si="284">SUM(C1302:C1306)</f>
        <v>0</v>
      </c>
      <c r="D1307" s="170">
        <f t="shared" si="284"/>
        <v>0</v>
      </c>
      <c r="E1307" s="170">
        <f t="shared" si="284"/>
        <v>0</v>
      </c>
      <c r="F1307" s="170">
        <f t="shared" si="284"/>
        <v>0</v>
      </c>
      <c r="G1307" s="170">
        <f t="shared" si="284"/>
        <v>0</v>
      </c>
      <c r="H1307" s="170">
        <f t="shared" si="284"/>
        <v>0</v>
      </c>
      <c r="I1307" s="170">
        <f t="shared" si="284"/>
        <v>0</v>
      </c>
      <c r="J1307" s="170">
        <f t="shared" si="284"/>
        <v>0</v>
      </c>
      <c r="K1307" s="170">
        <f t="shared" si="284"/>
        <v>0</v>
      </c>
      <c r="L1307" s="170">
        <f t="shared" si="284"/>
        <v>0</v>
      </c>
      <c r="M1307" s="345">
        <f t="shared" si="284"/>
        <v>0</v>
      </c>
    </row>
    <row r="1308" spans="2:13" ht="12.75" customHeight="1" x14ac:dyDescent="0.2"/>
    <row r="1309" spans="2:13" ht="12.75" customHeight="1" x14ac:dyDescent="0.2">
      <c r="B1309" s="386" t="s">
        <v>210</v>
      </c>
      <c r="C1309" s="64" t="str">
        <f>B39</f>
        <v>Ekologi S</v>
      </c>
    </row>
    <row r="1310" spans="2:13" ht="12.75" customHeight="1" x14ac:dyDescent="0.2">
      <c r="B1310" s="719"/>
      <c r="C1310" s="720"/>
      <c r="D1310" s="720"/>
      <c r="E1310" s="720"/>
      <c r="F1310" s="720"/>
      <c r="G1310" s="720"/>
      <c r="H1310" s="720"/>
      <c r="I1310" s="720"/>
      <c r="J1310" s="720"/>
      <c r="K1310" s="720"/>
      <c r="L1310" s="720"/>
      <c r="M1310" s="721"/>
    </row>
    <row r="1311" spans="2:13" ht="12.75" customHeight="1" x14ac:dyDescent="0.2">
      <c r="B1311" s="722"/>
      <c r="C1311" s="735"/>
      <c r="D1311" s="735"/>
      <c r="E1311" s="735"/>
      <c r="F1311" s="735"/>
      <c r="G1311" s="735"/>
      <c r="H1311" s="735"/>
      <c r="I1311" s="735"/>
      <c r="J1311" s="735"/>
      <c r="K1311" s="735"/>
      <c r="L1311" s="735"/>
      <c r="M1311" s="724"/>
    </row>
    <row r="1312" spans="2:13" ht="12.75" customHeight="1" x14ac:dyDescent="0.2">
      <c r="B1312" s="722"/>
      <c r="C1312" s="735"/>
      <c r="D1312" s="735"/>
      <c r="E1312" s="735"/>
      <c r="F1312" s="735"/>
      <c r="G1312" s="735"/>
      <c r="H1312" s="735"/>
      <c r="I1312" s="735"/>
      <c r="J1312" s="735"/>
      <c r="K1312" s="735"/>
      <c r="L1312" s="735"/>
      <c r="M1312" s="724"/>
    </row>
    <row r="1313" spans="2:15" ht="12.75" customHeight="1" x14ac:dyDescent="0.2">
      <c r="B1313" s="722"/>
      <c r="C1313" s="735"/>
      <c r="D1313" s="735"/>
      <c r="E1313" s="735"/>
      <c r="F1313" s="735"/>
      <c r="G1313" s="735"/>
      <c r="H1313" s="735"/>
      <c r="I1313" s="735"/>
      <c r="J1313" s="735"/>
      <c r="K1313" s="735"/>
      <c r="L1313" s="735"/>
      <c r="M1313" s="724"/>
    </row>
    <row r="1314" spans="2:15" ht="12.75" customHeight="1" x14ac:dyDescent="0.2">
      <c r="B1314" s="725"/>
      <c r="C1314" s="726"/>
      <c r="D1314" s="726"/>
      <c r="E1314" s="726"/>
      <c r="F1314" s="726"/>
      <c r="G1314" s="726"/>
      <c r="H1314" s="726"/>
      <c r="I1314" s="726"/>
      <c r="J1314" s="726"/>
      <c r="K1314" s="726"/>
      <c r="L1314" s="726"/>
      <c r="M1314" s="727"/>
    </row>
    <row r="1315" spans="2:15" ht="12.75" customHeight="1" x14ac:dyDescent="0.2">
      <c r="B1315" s="388"/>
      <c r="C1315" s="388"/>
      <c r="D1315" s="388"/>
      <c r="E1315" s="388"/>
      <c r="F1315" s="388"/>
      <c r="G1315" s="388"/>
      <c r="H1315" s="388"/>
      <c r="I1315" s="388"/>
      <c r="J1315" s="388"/>
      <c r="K1315" s="388"/>
      <c r="L1315" s="388"/>
      <c r="M1315" s="388"/>
    </row>
    <row r="1316" spans="2:15" s="3" customFormat="1" ht="12.75" customHeight="1" x14ac:dyDescent="0.2">
      <c r="B1316" s="140" t="s">
        <v>165</v>
      </c>
      <c r="C1316" s="141" t="str">
        <f>'2. Grunddata'!C$7</f>
        <v>Hitta den oförklariga faktorn i matrix</v>
      </c>
      <c r="D1316" s="64"/>
      <c r="E1316" s="64"/>
      <c r="F1316" s="64"/>
      <c r="G1316" s="64"/>
      <c r="H1316" s="64"/>
      <c r="I1316" s="64"/>
      <c r="J1316" s="64"/>
      <c r="K1316" s="64"/>
      <c r="L1316" s="64"/>
      <c r="M1316" s="64"/>
    </row>
    <row r="1317" spans="2:15" s="3" customFormat="1" ht="12.75" x14ac:dyDescent="0.2">
      <c r="B1317" s="140" t="s">
        <v>122</v>
      </c>
      <c r="C1317" s="141" t="str">
        <f>IF('2. Grunddata'!$C$6="ANSÖKAN","ANSÖKAN",(IF('2. Grunddata'!$C$6="KONTRAKT","KONTRAKT","")))</f>
        <v>ANSÖKAN</v>
      </c>
      <c r="D1317" s="64"/>
      <c r="E1317" s="64"/>
      <c r="F1317" s="64"/>
      <c r="G1317" s="64"/>
      <c r="H1317" s="64"/>
      <c r="I1317" s="64"/>
      <c r="J1317" s="64"/>
      <c r="K1317" s="64"/>
      <c r="L1317" s="64"/>
      <c r="M1317" s="64"/>
    </row>
    <row r="1318" spans="2:15" s="3" customFormat="1" ht="12.75" x14ac:dyDescent="0.2">
      <c r="B1318" s="62" t="s">
        <v>254</v>
      </c>
      <c r="C1318" s="141" t="str">
        <f>'2. Grunddata'!C$8</f>
        <v>Stina</v>
      </c>
      <c r="D1318" s="64"/>
      <c r="E1318" s="64"/>
      <c r="F1318" s="64"/>
      <c r="I1318" s="120"/>
      <c r="J1318" s="120"/>
      <c r="K1318" s="120"/>
      <c r="L1318" s="120"/>
      <c r="M1318" s="120"/>
    </row>
    <row r="1319" spans="2:15" s="3" customFormat="1" ht="12.75" x14ac:dyDescent="0.2">
      <c r="B1319" s="140" t="s">
        <v>156</v>
      </c>
      <c r="C1319" s="64" t="str">
        <f>'2. Grunddata'!C$17</f>
        <v>SEK</v>
      </c>
      <c r="D1319" s="64"/>
      <c r="E1319" s="64"/>
      <c r="F1319" s="64"/>
      <c r="I1319" s="120"/>
      <c r="J1319" s="120"/>
      <c r="K1319" s="120"/>
      <c r="L1319" s="120"/>
      <c r="M1319" s="120"/>
    </row>
    <row r="1320" spans="2:15" s="3" customFormat="1" ht="12.75" x14ac:dyDescent="0.2">
      <c r="B1320" s="140"/>
      <c r="C1320" s="143" t="s">
        <v>137</v>
      </c>
      <c r="D1320" s="64"/>
      <c r="E1320" s="64"/>
      <c r="F1320" s="64"/>
      <c r="I1320" s="120"/>
      <c r="J1320" s="120"/>
      <c r="K1320" s="120"/>
      <c r="L1320" s="499" t="s">
        <v>315</v>
      </c>
      <c r="M1320" s="120"/>
    </row>
    <row r="1321" spans="2:15" ht="12.75" customHeight="1" x14ac:dyDescent="0.2">
      <c r="L1321" s="349" t="s">
        <v>316</v>
      </c>
    </row>
    <row r="1322" spans="2:15" s="3" customFormat="1" ht="15" x14ac:dyDescent="0.25">
      <c r="B1322" s="369" t="s">
        <v>38</v>
      </c>
      <c r="C1322" s="369" t="str">
        <f>B40</f>
        <v>Enheten för skoglig fältforskning</v>
      </c>
      <c r="E1322" s="64"/>
      <c r="G1322" s="64"/>
      <c r="H1322" s="64"/>
      <c r="I1322" s="64"/>
      <c r="J1322" s="64"/>
      <c r="K1322" s="64"/>
      <c r="L1322" s="625">
        <f>SUMIF('5. Lön'!$B$25:$B$151,$C1322,'5. Lön'!AE$25:AE$151)</f>
        <v>0</v>
      </c>
      <c r="M1322" s="383" t="s">
        <v>208</v>
      </c>
    </row>
    <row r="1323" spans="2:15" s="3" customFormat="1" ht="6" customHeight="1" x14ac:dyDescent="0.2">
      <c r="B1323" s="85"/>
      <c r="C1323" s="64"/>
      <c r="D1323" s="64"/>
      <c r="E1323" s="64"/>
      <c r="F1323" s="64"/>
      <c r="G1323" s="64"/>
      <c r="H1323" s="64"/>
      <c r="I1323" s="64"/>
      <c r="J1323" s="64"/>
      <c r="K1323" s="64"/>
      <c r="L1323" s="64"/>
      <c r="M1323" s="64"/>
    </row>
    <row r="1324" spans="2:15" s="3" customFormat="1" ht="12.75" x14ac:dyDescent="0.2">
      <c r="B1324" s="309" t="str">
        <f>IF('2. Grunddata'!C$6="KONTRAKT","Kostnader täckta av finansiär","Kostnader förväntade att täckas av finansiär")</f>
        <v>Kostnader förväntade att täckas av finansiär</v>
      </c>
      <c r="C1324" s="310">
        <f>'5. Lön'!G$23</f>
        <v>2022</v>
      </c>
      <c r="D1324" s="310">
        <f>'5. Lön'!H$23</f>
        <v>2023</v>
      </c>
      <c r="E1324" s="310">
        <f>'5. Lön'!I$23</f>
        <v>2024</v>
      </c>
      <c r="F1324" s="310" t="str">
        <f>'5. Lön'!J$23</f>
        <v/>
      </c>
      <c r="G1324" s="310" t="str">
        <f>'5. Lön'!K$23</f>
        <v/>
      </c>
      <c r="H1324" s="310" t="str">
        <f>'5. Lön'!L$23</f>
        <v/>
      </c>
      <c r="I1324" s="310" t="str">
        <f>'5. Lön'!M$23</f>
        <v/>
      </c>
      <c r="J1324" s="310" t="str">
        <f>'5. Lön'!N$23</f>
        <v/>
      </c>
      <c r="K1324" s="310" t="str">
        <f>'5. Lön'!O$23</f>
        <v/>
      </c>
      <c r="L1324" s="310" t="str">
        <f>'5. Lön'!P$23</f>
        <v/>
      </c>
      <c r="M1324" s="311" t="s">
        <v>2</v>
      </c>
    </row>
    <row r="1325" spans="2:15" s="3" customFormat="1" ht="12.75" customHeight="1" x14ac:dyDescent="0.2">
      <c r="B1325" s="312" t="s">
        <v>203</v>
      </c>
      <c r="C1325" s="313">
        <f>IF('2. Grunddata'!$C$16&gt;0,SUMIF('5. Lön'!$B$25:$B$151,$C1322,'5. Lön'!DM$25:DM$151),SUMIF('5. Lön'!$B$25:$B$151,$C1322,'5. Lön'!AS$25:AS$151))</f>
        <v>0</v>
      </c>
      <c r="D1325" s="313">
        <f>IF('2. Grunddata'!$C$16&gt;0,SUMIF('5. Lön'!$B$25:$B$151,$C1322,'5. Lön'!DN$25:DN$151),SUMIF('5. Lön'!$B$25:$B$151,$C1322,'5. Lön'!AT$25:AT$151))</f>
        <v>0</v>
      </c>
      <c r="E1325" s="313">
        <f>IF('2. Grunddata'!$C$16&gt;0,SUMIF('5. Lön'!$B$25:$B$151,$C1322,'5. Lön'!DO$25:DO$151),SUMIF('5. Lön'!$B$25:$B$151,$C1322,'5. Lön'!AU$25:AU$151))</f>
        <v>0</v>
      </c>
      <c r="F1325" s="313">
        <f>IF('2. Grunddata'!$C$16&gt;0,SUMIF('5. Lön'!$B$25:$B$151,$C1322,'5. Lön'!DP$25:DP$151),SUMIF('5. Lön'!$B$25:$B$151,$C1322,'5. Lön'!AV$25:AV$151))</f>
        <v>0</v>
      </c>
      <c r="G1325" s="313">
        <f>IF('2. Grunddata'!$C$16&gt;0,SUMIF('5. Lön'!$B$25:$B$151,$C1322,'5. Lön'!DQ$25:DQ$151),SUMIF('5. Lön'!$B$25:$B$151,$C1322,'5. Lön'!AW$25:AW$151))</f>
        <v>0</v>
      </c>
      <c r="H1325" s="313">
        <f>IF('2. Grunddata'!$C$16&gt;0,SUMIF('5. Lön'!$B$25:$B$151,$C1322,'5. Lön'!DR$25:DR$151),SUMIF('5. Lön'!$B$25:$B$151,$C1322,'5. Lön'!AX$25:AX$151))</f>
        <v>0</v>
      </c>
      <c r="I1325" s="313">
        <f>IF('2. Grunddata'!$C$16&gt;0,SUMIF('5. Lön'!$B$25:$B$151,$C1322,'5. Lön'!DS$25:DS$151),SUMIF('5. Lön'!$B$25:$B$151,$C1322,'5. Lön'!AY$25:AY$151))</f>
        <v>0</v>
      </c>
      <c r="J1325" s="313">
        <f>IF('2. Grunddata'!$C$16&gt;0,SUMIF('5. Lön'!$B$25:$B$151,$C1322,'5. Lön'!DT$25:DT$151),SUMIF('5. Lön'!$B$25:$B$151,$C1322,'5. Lön'!AZ$25:AZ$151))</f>
        <v>0</v>
      </c>
      <c r="K1325" s="313">
        <f>IF('2. Grunddata'!$C$16&gt;0,SUMIF('5. Lön'!$B$25:$B$151,$C1322,'5. Lön'!DU$25:DU$151),SUMIF('5. Lön'!$B$25:$B$151,$C1322,'5. Lön'!BA$25:BA$151))</f>
        <v>0</v>
      </c>
      <c r="L1325" s="313">
        <f>IF('2. Grunddata'!$C$16&gt;0,SUMIF('5. Lön'!$B$25:$B$151,$C1322,'5. Lön'!DV$25:DV$151),SUMIF('5. Lön'!$B$25:$B$151,$C1322,'5. Lön'!BB$25:BB$151))</f>
        <v>0</v>
      </c>
      <c r="M1325" s="314">
        <f t="shared" ref="M1325:M1330" si="285">SUM(C1325:L1325)</f>
        <v>0</v>
      </c>
      <c r="O1325" s="4"/>
    </row>
    <row r="1326" spans="2:15" s="3" customFormat="1" ht="12.75" customHeight="1" x14ac:dyDescent="0.2">
      <c r="B1326" s="158" t="s">
        <v>202</v>
      </c>
      <c r="C1326" s="315">
        <f>SUMIF('6. Drift'!$B$18:$B$101,$C1322,'6. Drift'!V$18:V$101)</f>
        <v>0</v>
      </c>
      <c r="D1326" s="315">
        <f>SUMIF('6. Drift'!$B$18:$B$101,$C1322,'6. Drift'!W$18:W$101)</f>
        <v>0</v>
      </c>
      <c r="E1326" s="315">
        <f>SUMIF('6. Drift'!$B$18:$B$101,$C1322,'6. Drift'!X$18:X$101)</f>
        <v>0</v>
      </c>
      <c r="F1326" s="315">
        <f>SUMIF('6. Drift'!$B$18:$B$101,$C1322,'6. Drift'!Y$18:Y$101)</f>
        <v>0</v>
      </c>
      <c r="G1326" s="315">
        <f>SUMIF('6. Drift'!$B$18:$B$101,$C1322,'6. Drift'!Z$18:Z$101)</f>
        <v>0</v>
      </c>
      <c r="H1326" s="315">
        <f>SUMIF('6. Drift'!$B$18:$B$101,$C1322,'6. Drift'!AA$18:AA$101)</f>
        <v>0</v>
      </c>
      <c r="I1326" s="315">
        <f>SUMIF('6. Drift'!$B$18:$B$101,$C1322,'6. Drift'!AB$18:AB$101)</f>
        <v>0</v>
      </c>
      <c r="J1326" s="315">
        <f>SUMIF('6. Drift'!$B$18:$B$101,$C1322,'6. Drift'!AC$18:AC$101)</f>
        <v>0</v>
      </c>
      <c r="K1326" s="315">
        <f>SUMIF('6. Drift'!$B$18:$B$101,$C1322,'6. Drift'!AD$18:AD$101)</f>
        <v>0</v>
      </c>
      <c r="L1326" s="315">
        <f>SUMIF('6. Drift'!$B$18:$B$101,$C1322,'6. Drift'!AE$18:AE$101)</f>
        <v>0</v>
      </c>
      <c r="M1326" s="316">
        <f t="shared" si="285"/>
        <v>0</v>
      </c>
    </row>
    <row r="1327" spans="2:15" s="3" customFormat="1" ht="12.75" x14ac:dyDescent="0.2">
      <c r="B1327" s="317" t="s">
        <v>30</v>
      </c>
      <c r="C1327" s="318">
        <f>SUMIF('7. Utrustning'!$B$17:$B$49,$C1322,'7. Utrustning'!W$17:W$49)</f>
        <v>0</v>
      </c>
      <c r="D1327" s="318">
        <f>SUMIF('7. Utrustning'!$B$17:$B$49,$C1322,'7. Utrustning'!X$17:X$49)</f>
        <v>0</v>
      </c>
      <c r="E1327" s="318">
        <f>SUMIF('7. Utrustning'!$B$17:$B$49,$C1322,'7. Utrustning'!Y$17:Y$49)</f>
        <v>0</v>
      </c>
      <c r="F1327" s="318">
        <f>SUMIF('7. Utrustning'!$B$17:$B$49,$C1322,'7. Utrustning'!Z$17:Z$49)</f>
        <v>0</v>
      </c>
      <c r="G1327" s="318">
        <f>SUMIF('7. Utrustning'!$B$17:$B$49,$C1322,'7. Utrustning'!AA$17:AA$49)</f>
        <v>0</v>
      </c>
      <c r="H1327" s="318">
        <f>SUMIF('7. Utrustning'!$B$17:$B$49,$C1322,'7. Utrustning'!AB$17:AB$49)</f>
        <v>0</v>
      </c>
      <c r="I1327" s="318">
        <f>SUMIF('7. Utrustning'!$B$17:$B$49,$C1322,'7. Utrustning'!AC$17:AC$49)</f>
        <v>0</v>
      </c>
      <c r="J1327" s="318">
        <f>SUMIF('7. Utrustning'!$B$17:$B$49,$C1322,'7. Utrustning'!AD$17:AD$49)</f>
        <v>0</v>
      </c>
      <c r="K1327" s="318">
        <f>SUMIF('7. Utrustning'!$B$17:$B$49,$C1322,'7. Utrustning'!AE$17:AE$49)</f>
        <v>0</v>
      </c>
      <c r="L1327" s="318">
        <f>SUMIF('7. Utrustning'!$B$17:$B$49,$C1322,'7. Utrustning'!AF$17:AF$49)</f>
        <v>0</v>
      </c>
      <c r="M1327" s="319">
        <f t="shared" si="285"/>
        <v>0</v>
      </c>
    </row>
    <row r="1328" spans="2:15" s="3" customFormat="1" ht="12.75" x14ac:dyDescent="0.2">
      <c r="B1328" s="320" t="str">
        <f>IF('2. Grunddata'!C$13="NEJ","Lokal accepterad som direkt kostnad av finansiär","Lokal")</f>
        <v>Lokal accepterad som direkt kostnad av finansiär</v>
      </c>
      <c r="C1328" s="315">
        <f>IF('2. Grunddata'!$C$13="NEJ",SUMIF('8. Lokal'!$B$18:$B$50,$C1322,'8. Lokal'!T$18:T$50),SUMIF('5. Lön'!$B$25:$B$151,$C1322,'5. Lön'!CO$25:CO$151)+SUMIF('6. Drift'!$B$18:$B$101,$C1322,'6. Drift'!BR$18:BR$101)+SUMIF('8. Lokal'!$B$18:$B$50,$C1322,'8. Lokal'!T$18:T$50))</f>
        <v>0</v>
      </c>
      <c r="D1328" s="315">
        <f>IF('2. Grunddata'!$C$13="NEJ",SUMIF('8. Lokal'!$B$18:$B$50,$C1322,'8. Lokal'!U$18:U$50),SUMIF('5. Lön'!$B$25:$B$151,$C1322,'5. Lön'!CP$25:CP$151)+SUMIF('6. Drift'!$B$18:$B$101,$C1322,'6. Drift'!BS$18:BS$101)+SUMIF('8. Lokal'!$B$18:$B$50,$C1322,'8. Lokal'!U$18:U$50))</f>
        <v>0</v>
      </c>
      <c r="E1328" s="315">
        <f>IF('2. Grunddata'!$C$13="NEJ",SUMIF('8. Lokal'!$B$18:$B$50,$C1322,'8. Lokal'!V$18:V$50),SUMIF('5. Lön'!$B$25:$B$151,$C1322,'5. Lön'!CQ$25:CQ$151)+SUMIF('6. Drift'!$B$18:$B$101,$C1322,'6. Drift'!BT$18:BT$101)+SUMIF('8. Lokal'!$B$18:$B$50,$C1322,'8. Lokal'!V$18:V$50))</f>
        <v>0</v>
      </c>
      <c r="F1328" s="315">
        <f>IF('2. Grunddata'!$C$13="NEJ",SUMIF('8. Lokal'!$B$18:$B$50,$C1322,'8. Lokal'!W$18:W$50),SUMIF('5. Lön'!$B$25:$B$151,$C1322,'5. Lön'!CR$25:CR$151)+SUMIF('6. Drift'!$B$18:$B$101,$C1322,'6. Drift'!BU$18:BU$101)+SUMIF('8. Lokal'!$B$18:$B$50,$C1322,'8. Lokal'!W$18:W$50))</f>
        <v>0</v>
      </c>
      <c r="G1328" s="315">
        <f>IF('2. Grunddata'!$C$13="NEJ",SUMIF('8. Lokal'!$B$18:$B$50,$C1322,'8. Lokal'!X$18:X$50),SUMIF('5. Lön'!$B$25:$B$151,$C1322,'5. Lön'!CS$25:CS$151)+SUMIF('6. Drift'!$B$18:$B$101,$C1322,'6. Drift'!BV$18:BV$101)+SUMIF('8. Lokal'!$B$18:$B$50,$C1322,'8. Lokal'!X$18:X$50))</f>
        <v>0</v>
      </c>
      <c r="H1328" s="315">
        <f>IF('2. Grunddata'!$C$13="NEJ",SUMIF('8. Lokal'!$B$18:$B$50,$C1322,'8. Lokal'!Y$18:Y$50),SUMIF('5. Lön'!$B$25:$B$151,$C1322,'5. Lön'!CT$25:CT$151)+SUMIF('6. Drift'!$B$18:$B$101,$C1322,'6. Drift'!BW$18:BW$101)+SUMIF('8. Lokal'!$B$18:$B$50,$C1322,'8. Lokal'!Y$18:Y$50))</f>
        <v>0</v>
      </c>
      <c r="I1328" s="315">
        <f>IF('2. Grunddata'!$C$13="NEJ",SUMIF('8. Lokal'!$B$18:$B$50,$C1322,'8. Lokal'!Z$18:Z$50),SUMIF('5. Lön'!$B$25:$B$151,$C1322,'5. Lön'!CU$25:CU$151)+SUMIF('6. Drift'!$B$18:$B$101,$C1322,'6. Drift'!BX$18:BX$101)+SUMIF('8. Lokal'!$B$18:$B$50,$C1322,'8. Lokal'!Z$18:Z$50))</f>
        <v>0</v>
      </c>
      <c r="J1328" s="315">
        <f>IF('2. Grunddata'!$C$13="NEJ",SUMIF('8. Lokal'!$B$18:$B$50,$C1322,'8. Lokal'!AA$18:AA$50),SUMIF('5. Lön'!$B$25:$B$151,$C1322,'5. Lön'!CV$25:CV$151)+SUMIF('6. Drift'!$B$18:$B$101,$C1322,'6. Drift'!BY$18:BY$101)+SUMIF('8. Lokal'!$B$18:$B$50,$C1322,'8. Lokal'!AA$18:AA$50))</f>
        <v>0</v>
      </c>
      <c r="K1328" s="315">
        <f>IF('2. Grunddata'!$C$13="NEJ",SUMIF('8. Lokal'!$B$18:$B$50,$C1322,'8. Lokal'!AB$18:AB$50),SUMIF('5. Lön'!$B$25:$B$151,$C1322,'5. Lön'!CW$25:CW$151)+SUMIF('6. Drift'!$B$18:$B$101,$C1322,'6. Drift'!BZ$18:BZ$101)+SUMIF('8. Lokal'!$B$18:$B$50,$C1322,'8. Lokal'!AB$18:AB$50))</f>
        <v>0</v>
      </c>
      <c r="L1328" s="315">
        <f>IF('2. Grunddata'!$C$13="NEJ",SUMIF('8. Lokal'!$B$18:$B$50,$C1322,'8. Lokal'!AC$18:AC$50),SUMIF('5. Lön'!$B$25:$B$151,$C1322,'5. Lön'!CX$25:CX$151)+SUMIF('6. Drift'!$B$18:$B$101,$C1322,'6. Drift'!CA$18:CA$101)+SUMIF('8. Lokal'!$B$18:$B$50,$C1322,'8. Lokal'!AC$18:AC$50))</f>
        <v>0</v>
      </c>
      <c r="M1328" s="316">
        <f t="shared" si="285"/>
        <v>0</v>
      </c>
    </row>
    <row r="1329" spans="2:15" s="3" customFormat="1" ht="12.75" x14ac:dyDescent="0.2">
      <c r="B1329" s="321" t="str">
        <f>IF('2. Grunddata'!C$13="NEJ","Indirekt och lokalpåslag accepterade som OH av finansiär","Indirekta")</f>
        <v>Indirekt och lokalpåslag accepterade som OH av finansiär</v>
      </c>
      <c r="C1329" s="293">
        <f>IF('2. Grunddata'!$C$13="NEJ",SUMIF('5. Lön'!$B$25:$B$151,$C1322,'5. Lön'!DY$25:DY$151)+SUMIF('6. Drift'!$B$18:$B$101,$C1322,'6. Drift'!CP$18:CP$101)+SUMIF('7. Utrustning'!$B$17:$B$49,$C1322,'7. Utrustning'!AU$17:AU$49)+SUMIF('8. Lokal'!$B$18:$B$50,$C1322,'8. Lokal'!AR$18:AR$50),SUMIF('5. Lön'!$B$25:$B$151,$C1322,'5. Lön'!BQ$25:BQ$151)+SUMIF('6. Drift'!$B$18:$B$101,$C1322,'6. Drift'!AT$18:AT$101))</f>
        <v>0</v>
      </c>
      <c r="D1329" s="293">
        <f>IF('2. Grunddata'!$C$13="NEJ",SUMIF('5. Lön'!$B$25:$B$151,$C1322,'5. Lön'!DZ$25:DZ$151)+SUMIF('6. Drift'!$B$18:$B$101,$C1322,'6. Drift'!CQ$18:CQ$101)+SUMIF('7. Utrustning'!$B$17:$B$49,$C1322,'7. Utrustning'!AV$17:AV$49)+SUMIF('8. Lokal'!$B$18:$B$50,$C1322,'8. Lokal'!AS$18:AS$50),SUMIF('5. Lön'!$B$25:$B$151,$C1322,'5. Lön'!BR$25:BR$151)+SUMIF('6. Drift'!$B$18:$B$101,$C1322,'6. Drift'!AU$18:AU$101))</f>
        <v>0</v>
      </c>
      <c r="E1329" s="293">
        <f>IF('2. Grunddata'!$C$13="NEJ",SUMIF('5. Lön'!$B$25:$B$151,$C1322,'5. Lön'!EA$25:EA$151)+SUMIF('6. Drift'!$B$18:$B$101,$C1322,'6. Drift'!CR$18:CR$101)+SUMIF('7. Utrustning'!$B$17:$B$49,$C1322,'7. Utrustning'!AW$17:AW$49)+SUMIF('8. Lokal'!$B$18:$B$50,$C1322,'8. Lokal'!AT$18:AT$50),SUMIF('5. Lön'!$B$25:$B$151,$C1322,'5. Lön'!BS$25:BS$151)+SUMIF('6. Drift'!$B$18:$B$101,$C1322,'6. Drift'!AV$18:AV$101))</f>
        <v>0</v>
      </c>
      <c r="F1329" s="293">
        <f>IF('2. Grunddata'!$C$13="NEJ",SUMIF('5. Lön'!$B$25:$B$151,$C1322,'5. Lön'!EB$25:EB$151)+SUMIF('6. Drift'!$B$18:$B$101,$C1322,'6. Drift'!CS$18:CS$101)+SUMIF('7. Utrustning'!$B$17:$B$49,$C1322,'7. Utrustning'!AX$17:AX$49)+SUMIF('8. Lokal'!$B$18:$B$50,$C1322,'8. Lokal'!AU$18:AU$50),SUMIF('5. Lön'!$B$25:$B$151,$C1322,'5. Lön'!BT$25:BT$151)+SUMIF('6. Drift'!$B$18:$B$101,$C1322,'6. Drift'!AW$18:AW$101))</f>
        <v>0</v>
      </c>
      <c r="G1329" s="293">
        <f>IF('2. Grunddata'!$C$13="NEJ",SUMIF('5. Lön'!$B$25:$B$151,$C1322,'5. Lön'!EC$25:EC$151)+SUMIF('6. Drift'!$B$18:$B$101,$C1322,'6. Drift'!CT$18:CT$101)+SUMIF('7. Utrustning'!$B$17:$B$49,$C1322,'7. Utrustning'!AY$17:AY$49)+SUMIF('8. Lokal'!$B$18:$B$50,$C1322,'8. Lokal'!AV$18:AV$50),SUMIF('5. Lön'!$B$25:$B$151,$C1322,'5. Lön'!BU$25:BU$151)+SUMIF('6. Drift'!$B$18:$B$101,$C1322,'6. Drift'!AX$18:AX$101))</f>
        <v>0</v>
      </c>
      <c r="H1329" s="293">
        <f>IF('2. Grunddata'!$C$13="NEJ",SUMIF('5. Lön'!$B$25:$B$151,$C1322,'5. Lön'!ED$25:ED$151)+SUMIF('6. Drift'!$B$18:$B$101,$C1322,'6. Drift'!CU$18:CU$101)+SUMIF('7. Utrustning'!$B$17:$B$49,$C1322,'7. Utrustning'!AZ$17:AZ$49)+SUMIF('8. Lokal'!$B$18:$B$50,$C1322,'8. Lokal'!AW$18:AW$50),SUMIF('5. Lön'!$B$25:$B$151,$C1322,'5. Lön'!BV$25:BV$151)+SUMIF('6. Drift'!$B$18:$B$101,$C1322,'6. Drift'!AY$18:AY$101))</f>
        <v>0</v>
      </c>
      <c r="I1329" s="293">
        <f>IF('2. Grunddata'!$C$13="NEJ",SUMIF('5. Lön'!$B$25:$B$151,$C1322,'5. Lön'!EE$25:EE$151)+SUMIF('6. Drift'!$B$18:$B$101,$C1322,'6. Drift'!CV$18:CV$101)+SUMIF('7. Utrustning'!$B$17:$B$49,$C1322,'7. Utrustning'!BA$17:BA$49)+SUMIF('8. Lokal'!$B$18:$B$50,$C1322,'8. Lokal'!AX$18:AX$50),SUMIF('5. Lön'!$B$25:$B$151,$C1322,'5. Lön'!BW$25:BW$151)+SUMIF('6. Drift'!$B$18:$B$101,$C1322,'6. Drift'!AZ$18:AZ$101))</f>
        <v>0</v>
      </c>
      <c r="J1329" s="293">
        <f>IF('2. Grunddata'!$C$13="NEJ",SUMIF('5. Lön'!$B$25:$B$151,$C1322,'5. Lön'!EF$25:EF$151)+SUMIF('6. Drift'!$B$18:$B$101,$C1322,'6. Drift'!CW$18:CW$101)+SUMIF('7. Utrustning'!$B$17:$B$49,$C1322,'7. Utrustning'!BB$17:BB$49)+SUMIF('8. Lokal'!$B$18:$B$50,$C1322,'8. Lokal'!AY$18:AY$50),SUMIF('5. Lön'!$B$25:$B$151,$C1322,'5. Lön'!BX$25:BX$151)+SUMIF('6. Drift'!$B$18:$B$101,$C1322,'6. Drift'!BA$18:BA$101))</f>
        <v>0</v>
      </c>
      <c r="K1329" s="293">
        <f>IF('2. Grunddata'!$C$13="NEJ",SUMIF('5. Lön'!$B$25:$B$151,$C1322,'5. Lön'!EG$25:EG$151)+SUMIF('6. Drift'!$B$18:$B$101,$C1322,'6. Drift'!CX$18:CX$101)+SUMIF('7. Utrustning'!$B$17:$B$49,$C1322,'7. Utrustning'!BC$17:BC$49)+SUMIF('8. Lokal'!$B$18:$B$50,$C1322,'8. Lokal'!AZ$18:AZ$50),SUMIF('5. Lön'!$B$25:$B$151,$C1322,'5. Lön'!BY$25:BY$151)+SUMIF('6. Drift'!$B$18:$B$101,$C1322,'6. Drift'!BB$18:BB$101))</f>
        <v>0</v>
      </c>
      <c r="L1329" s="293">
        <f>IF('2. Grunddata'!$C$13="NEJ",SUMIF('5. Lön'!$B$25:$B$151,$C1322,'5. Lön'!EH$25:EH$151)+SUMIF('6. Drift'!$B$18:$B$101,$C1322,'6. Drift'!CY$18:CY$101)+SUMIF('7. Utrustning'!$B$17:$B$49,$C1322,'7. Utrustning'!BD$17:BD$49)+SUMIF('8. Lokal'!$B$18:$B$50,$C1322,'8. Lokal'!BA$18:BA$50),SUMIF('5. Lön'!$B$25:$B$151,$C1322,'5. Lön'!BZ$25:BZ$151)+SUMIF('6. Drift'!$B$18:$B$101,$C1322,'6. Drift'!BC$18:BC$101))</f>
        <v>0</v>
      </c>
      <c r="M1329" s="322">
        <f t="shared" si="285"/>
        <v>0</v>
      </c>
    </row>
    <row r="1330" spans="2:15" s="3" customFormat="1" ht="12.75" x14ac:dyDescent="0.2">
      <c r="B1330" s="323" t="str">
        <f>IF('2. Grunddata'!C$6="KONTRAKT","Total kostnad i kontrakt med finansiär ","Total kostnad i ansökan till finansiär ")</f>
        <v xml:space="preserve">Total kostnad i ansökan till finansiär </v>
      </c>
      <c r="C1330" s="237">
        <f>SUM(C1325:C1329)</f>
        <v>0</v>
      </c>
      <c r="D1330" s="237">
        <f t="shared" ref="D1330:L1330" si="286">SUM(D1325:D1329)</f>
        <v>0</v>
      </c>
      <c r="E1330" s="237">
        <f t="shared" si="286"/>
        <v>0</v>
      </c>
      <c r="F1330" s="237">
        <f t="shared" si="286"/>
        <v>0</v>
      </c>
      <c r="G1330" s="237">
        <f t="shared" si="286"/>
        <v>0</v>
      </c>
      <c r="H1330" s="237">
        <f t="shared" si="286"/>
        <v>0</v>
      </c>
      <c r="I1330" s="237">
        <f t="shared" si="286"/>
        <v>0</v>
      </c>
      <c r="J1330" s="237">
        <f t="shared" si="286"/>
        <v>0</v>
      </c>
      <c r="K1330" s="237">
        <f t="shared" si="286"/>
        <v>0</v>
      </c>
      <c r="L1330" s="237">
        <f t="shared" si="286"/>
        <v>0</v>
      </c>
      <c r="M1330" s="324">
        <f t="shared" si="285"/>
        <v>0</v>
      </c>
    </row>
    <row r="1331" spans="2:15" s="3" customFormat="1" ht="6" customHeight="1" x14ac:dyDescent="0.2">
      <c r="B1331" s="325"/>
      <c r="C1331" s="326"/>
      <c r="D1331" s="326"/>
      <c r="E1331" s="326"/>
      <c r="F1331" s="326"/>
      <c r="G1331" s="326"/>
      <c r="H1331" s="326"/>
      <c r="I1331" s="326"/>
      <c r="J1331" s="326"/>
      <c r="K1331" s="326"/>
      <c r="L1331" s="326"/>
      <c r="M1331" s="327"/>
    </row>
    <row r="1332" spans="2:15" s="3" customFormat="1" ht="12.75" x14ac:dyDescent="0.2">
      <c r="B1332" s="328" t="str">
        <f>IF('2. Grunddata'!C$6="KONTRAKT","Kostnader att medfinansiera","Kostnader förväntade att medfinansiera")</f>
        <v>Kostnader förväntade att medfinansiera</v>
      </c>
      <c r="C1332" s="168"/>
      <c r="D1332" s="168"/>
      <c r="E1332" s="168"/>
      <c r="F1332" s="168"/>
      <c r="G1332" s="168"/>
      <c r="H1332" s="168"/>
      <c r="I1332" s="168"/>
      <c r="J1332" s="168"/>
      <c r="K1332" s="168"/>
      <c r="L1332" s="168"/>
      <c r="M1332" s="329"/>
    </row>
    <row r="1333" spans="2:15" s="3" customFormat="1" ht="12.75" x14ac:dyDescent="0.2">
      <c r="B1333" s="371" t="str">
        <f>IF('2. Grunddata'!C$13="NEJ","Indirekt och lokalpåslag inte accepterade som OH av finansiär","")</f>
        <v>Indirekt och lokalpåslag inte accepterade som OH av finansiär</v>
      </c>
      <c r="C1333" s="330">
        <f>IF('2. Grunddata'!$C$13="NEJ",(SUMIF('5. Lön'!$B$25:$B$151,$C1322,'5. Lön'!BQ$25:BQ$151)+SUMIF('5. Lön'!$B$25:$B$151,$C1322,'5. Lön'!CO$25:CO$151)+SUMIF('6. Drift'!$B$18:$B$101,$C1322,'6. Drift'!AT$18:AT$101)+SUMIF('6. Drift'!$B$18:$B$101,$C1322,'6. Drift'!BR$18:BR$101))-(SUMIF('5. Lön'!$B$25:$B$151,$C1322,'5. Lön'!DY$25:DY$151)+SUMIF('6. Drift'!$B$18:$B$101,$C1322,'6. Drift'!CP$18:CP$101)+SUMIF('7. Utrustning'!$B$17:$B$49,$C1322,'7. Utrustning'!AU$17:AU$49)+SUMIF('8. Lokal'!$B$18:$B$50,$C1322,'8. Lokal'!AR$18:AR$50)),0)</f>
        <v>0</v>
      </c>
      <c r="D1333" s="330">
        <f>IF('2. Grunddata'!$C$13="NEJ",(SUMIF('5. Lön'!$B$25:$B$151,$C1322,'5. Lön'!BR$25:BR$151)+SUMIF('5. Lön'!$B$25:$B$151,$C1322,'5. Lön'!CP$25:CP$151)+SUMIF('6. Drift'!$B$18:$B$101,$C1322,'6. Drift'!AU$18:AU$101)+SUMIF('6. Drift'!$B$18:$B$101,$C1322,'6. Drift'!BS$18:BS$101))-(SUMIF('5. Lön'!$B$25:$B$151,$C1322,'5. Lön'!DZ$25:DZ$151)+SUMIF('6. Drift'!$B$18:$B$101,$C1322,'6. Drift'!CQ$18:CQ$101)+SUMIF('7. Utrustning'!$B$17:$B$49,$C1322,'7. Utrustning'!AV$17:AV$49)+SUMIF('8. Lokal'!$B$18:$B$50,$C1322,'8. Lokal'!AS$18:AS$50)),0)</f>
        <v>0</v>
      </c>
      <c r="E1333" s="330">
        <f>IF('2. Grunddata'!$C$13="NEJ",(SUMIF('5. Lön'!$B$25:$B$151,$C1322,'5. Lön'!BS$25:BS$151)+SUMIF('5. Lön'!$B$25:$B$151,$C1322,'5. Lön'!CQ$25:CQ$151)+SUMIF('6. Drift'!$B$18:$B$101,$C1322,'6. Drift'!AV$18:AV$101)+SUMIF('6. Drift'!$B$18:$B$101,$C1322,'6. Drift'!BT$18:BT$101))-(SUMIF('5. Lön'!$B$25:$B$151,$C1322,'5. Lön'!EA$25:EA$151)+SUMIF('6. Drift'!$B$18:$B$101,$C1322,'6. Drift'!CR$18:CR$101)+SUMIF('7. Utrustning'!$B$17:$B$49,$C1322,'7. Utrustning'!AW$17:AW$49)+SUMIF('8. Lokal'!$B$18:$B$50,$C1322,'8. Lokal'!AT$18:AT$50)),0)</f>
        <v>0</v>
      </c>
      <c r="F1333" s="330">
        <f>IF('2. Grunddata'!$C$13="NEJ",(SUMIF('5. Lön'!$B$25:$B$151,$C1322,'5. Lön'!BT$25:BT$151)+SUMIF('5. Lön'!$B$25:$B$151,$C1322,'5. Lön'!CR$25:CR$151)+SUMIF('6. Drift'!$B$18:$B$101,$C1322,'6. Drift'!AW$18:AW$101)+SUMIF('6. Drift'!$B$18:$B$101,$C1322,'6. Drift'!BU$18:BU$101))-(SUMIF('5. Lön'!$B$25:$B$151,$C1322,'5. Lön'!EB$25:EB$151)+SUMIF('6. Drift'!$B$18:$B$101,$C1322,'6. Drift'!CS$18:CS$101)+SUMIF('7. Utrustning'!$B$17:$B$49,$C1322,'7. Utrustning'!AX$17:AX$49)+SUMIF('8. Lokal'!$B$18:$B$50,$C1322,'8. Lokal'!AU$18:AU$50)),0)</f>
        <v>0</v>
      </c>
      <c r="G1333" s="330">
        <f>IF('2. Grunddata'!$C$13="NEJ",(SUMIF('5. Lön'!$B$25:$B$151,$C1322,'5. Lön'!BU$25:BU$151)+SUMIF('5. Lön'!$B$25:$B$151,$C1322,'5. Lön'!CS$25:CS$151)+SUMIF('6. Drift'!$B$18:$B$101,$C1322,'6. Drift'!AX$18:AX$101)+SUMIF('6. Drift'!$B$18:$B$101,$C1322,'6. Drift'!BV$18:BV$101))-(SUMIF('5. Lön'!$B$25:$B$151,$C1322,'5. Lön'!EC$25:EC$151)+SUMIF('6. Drift'!$B$18:$B$101,$C1322,'6. Drift'!CT$18:CT$101)+SUMIF('7. Utrustning'!$B$17:$B$49,$C1322,'7. Utrustning'!AY$17:AY$49)+SUMIF('8. Lokal'!$B$18:$B$50,$C1322,'8. Lokal'!AV$18:AV$50)),0)</f>
        <v>0</v>
      </c>
      <c r="H1333" s="330">
        <f>IF('2. Grunddata'!$C$13="NEJ",(SUMIF('5. Lön'!$B$25:$B$151,$C1322,'5. Lön'!BV$25:BV$151)+SUMIF('5. Lön'!$B$25:$B$151,$C1322,'5. Lön'!CT$25:CT$151)+SUMIF('6. Drift'!$B$18:$B$101,$C1322,'6. Drift'!AY$18:AY$101)+SUMIF('6. Drift'!$B$18:$B$101,$C1322,'6. Drift'!BW$18:BW$101))-(SUMIF('5. Lön'!$B$25:$B$151,$C1322,'5. Lön'!ED$25:ED$151)+SUMIF('6. Drift'!$B$18:$B$101,$C1322,'6. Drift'!CU$18:CU$101)+SUMIF('7. Utrustning'!$B$17:$B$49,$C1322,'7. Utrustning'!AZ$17:AZ$49)+SUMIF('8. Lokal'!$B$18:$B$50,$C1322,'8. Lokal'!AW$18:AW$50)),0)</f>
        <v>0</v>
      </c>
      <c r="I1333" s="330">
        <f>IF('2. Grunddata'!$C$13="NEJ",(SUMIF('5. Lön'!$B$25:$B$151,$C1322,'5. Lön'!BW$25:BW$151)+SUMIF('5. Lön'!$B$25:$B$151,$C1322,'5. Lön'!CU$25:CU$151)+SUMIF('6. Drift'!$B$18:$B$101,$C1322,'6. Drift'!AZ$18:AZ$101)+SUMIF('6. Drift'!$B$18:$B$101,$C1322,'6. Drift'!BX$18:BX$101))-(SUMIF('5. Lön'!$B$25:$B$151,$C1322,'5. Lön'!EE$25:EE$151)+SUMIF('6. Drift'!$B$18:$B$101,$C1322,'6. Drift'!CV$18:CV$101)+SUMIF('7. Utrustning'!$B$17:$B$49,$C1322,'7. Utrustning'!BA$17:BA$49)+SUMIF('8. Lokal'!$B$18:$B$50,$C1322,'8. Lokal'!AX$18:AX$50)),0)</f>
        <v>0</v>
      </c>
      <c r="J1333" s="330">
        <f>IF('2. Grunddata'!$C$13="NEJ",(SUMIF('5. Lön'!$B$25:$B$151,$C1322,'5. Lön'!BX$25:BX$151)+SUMIF('5. Lön'!$B$25:$B$151,$C1322,'5. Lön'!CV$25:CV$151)+SUMIF('6. Drift'!$B$18:$B$101,$C1322,'6. Drift'!BA$18:BA$101)+SUMIF('6. Drift'!$B$18:$B$101,$C1322,'6. Drift'!BY$18:BY$101))-(SUMIF('5. Lön'!$B$25:$B$151,$C1322,'5. Lön'!EF$25:EF$151)+SUMIF('6. Drift'!$B$18:$B$101,$C1322,'6. Drift'!CW$18:CW$101)+SUMIF('7. Utrustning'!$B$17:$B$49,$C1322,'7. Utrustning'!BB$17:BB$49)+SUMIF('8. Lokal'!$B$18:$B$50,$C1322,'8. Lokal'!AY$18:AY$50)),0)</f>
        <v>0</v>
      </c>
      <c r="K1333" s="330">
        <f>IF('2. Grunddata'!$C$13="NEJ",(SUMIF('5. Lön'!$B$25:$B$151,$C1322,'5. Lön'!BY$25:BY$151)+SUMIF('5. Lön'!$B$25:$B$151,$C1322,'5. Lön'!CW$25:CW$151)+SUMIF('6. Drift'!$B$18:$B$101,$C1322,'6. Drift'!BB$18:BB$101)+SUMIF('6. Drift'!$B$18:$B$101,$C1322,'6. Drift'!BZ$18:BZ$101))-(SUMIF('5. Lön'!$B$25:$B$151,$C1322,'5. Lön'!EG$25:EG$151)+SUMIF('6. Drift'!$B$18:$B$101,$C1322,'6. Drift'!CX$18:CX$101)+SUMIF('7. Utrustning'!$B$17:$B$49,$C1322,'7. Utrustning'!BC$17:BC$49)+SUMIF('8. Lokal'!$B$18:$B$50,$C1322,'8. Lokal'!AZ$18:AZ$50)),0)</f>
        <v>0</v>
      </c>
      <c r="L1333" s="330">
        <f>IF('2. Grunddata'!$C$13="NEJ",(SUMIF('5. Lön'!$B$25:$B$151,$C1322,'5. Lön'!BZ$25:BZ$151)+SUMIF('5. Lön'!$B$25:$B$151,$C1322,'5. Lön'!CX$25:CX$151)+SUMIF('6. Drift'!$B$18:$B$101,$C1322,'6. Drift'!BC$18:BC$101)+SUMIF('6. Drift'!$B$18:$B$101,$C1322,'6. Drift'!CA$18:CA$101))-(SUMIF('5. Lön'!$B$25:$B$151,$C1322,'5. Lön'!EH$25:EH$151)+SUMIF('6. Drift'!$B$18:$B$101,$C1322,'6. Drift'!CY$18:CY$101)+SUMIF('7. Utrustning'!$B$17:$B$49,$C1322,'7. Utrustning'!BD$17:BD$49)+SUMIF('8. Lokal'!$B$18:$B$50,$C1322,'8. Lokal'!BA$18:BA$50)),0)</f>
        <v>0</v>
      </c>
      <c r="M1333" s="314">
        <f t="shared" ref="M1333:M1339" si="287">SUM(C1333:L1333)</f>
        <v>0</v>
      </c>
    </row>
    <row r="1334" spans="2:15" s="3" customFormat="1" ht="12.75" customHeight="1" x14ac:dyDescent="0.2">
      <c r="B1334" s="331" t="str">
        <f>IF('2. Grunddata'!C$16&gt;0,"LKP som inte accepteras av finansiär","")</f>
        <v/>
      </c>
      <c r="C1334" s="332">
        <f>IF('2. Grunddata'!$C$16&gt;0,SUMIF('5. Lön'!$B$25:$B$151,$C1322,'5. Lön'!AS$25:AS$151)-SUMIF('5. Lön'!$B$25:$B$151,$C1322,'5. Lön'!DM$25:DM$151),0)</f>
        <v>0</v>
      </c>
      <c r="D1334" s="332">
        <f>IF('2. Grunddata'!$C$16&gt;0,SUMIF('5. Lön'!$B$25:$B$151,$C1322,'5. Lön'!AT$25:AT$151)-SUMIF('5. Lön'!$B$25:$B$151,$C1322,'5. Lön'!DN$25:DN$151),0)</f>
        <v>0</v>
      </c>
      <c r="E1334" s="332">
        <f>IF('2. Grunddata'!$C$16&gt;0,SUMIF('5. Lön'!$B$25:$B$151,$C1322,'5. Lön'!AU$25:AU$151)-SUMIF('5. Lön'!$B$25:$B$151,$C1322,'5. Lön'!DO$25:DO$151),0)</f>
        <v>0</v>
      </c>
      <c r="F1334" s="332">
        <f>IF('2. Grunddata'!$C$16&gt;0,SUMIF('5. Lön'!$B$25:$B$151,$C1322,'5. Lön'!AV$25:AV$151)-SUMIF('5. Lön'!$B$25:$B$151,$C1322,'5. Lön'!DP$25:DP$151),0)</f>
        <v>0</v>
      </c>
      <c r="G1334" s="332">
        <f>IF('2. Grunddata'!$C$16&gt;0,SUMIF('5. Lön'!$B$25:$B$151,$C1322,'5. Lön'!AW$25:AW$151)-SUMIF('5. Lön'!$B$25:$B$151,$C1322,'5. Lön'!DQ$25:DQ$151),0)</f>
        <v>0</v>
      </c>
      <c r="H1334" s="332">
        <f>IF('2. Grunddata'!$C$16&gt;0,SUMIF('5. Lön'!$B$25:$B$151,$C1322,'5. Lön'!AX$25:AX$151)-SUMIF('5. Lön'!$B$25:$B$151,$C1322,'5. Lön'!DR$25:DR$151),0)</f>
        <v>0</v>
      </c>
      <c r="I1334" s="332">
        <f>IF('2. Grunddata'!$C$16&gt;0,SUMIF('5. Lön'!$B$25:$B$151,$C1322,'5. Lön'!AY$25:AY$151)-SUMIF('5. Lön'!$B$25:$B$151,$C1322,'5. Lön'!DS$25:DS$151),0)</f>
        <v>0</v>
      </c>
      <c r="J1334" s="332">
        <f>IF('2. Grunddata'!$C$16&gt;0,SUMIF('5. Lön'!$B$25:$B$151,$C1322,'5. Lön'!AZ$25:AZ$151)-SUMIF('5. Lön'!$B$25:$B$151,$C1322,'5. Lön'!DT$25:DT$151),0)</f>
        <v>0</v>
      </c>
      <c r="K1334" s="332">
        <f>IF('2. Grunddata'!$C$16&gt;0,SUMIF('5. Lön'!$B$25:$B$151,$C1322,'5. Lön'!BA$25:BA$151)-SUMIF('5. Lön'!$B$25:$B$151,$C1322,'5. Lön'!DU$25:DU$151),0)</f>
        <v>0</v>
      </c>
      <c r="L1334" s="332">
        <f>IF('2. Grunddata'!$C$16&gt;0,SUMIF('5. Lön'!$B$25:$B$151,$C1322,'5. Lön'!BB$25:BB$151)-SUMIF('5. Lön'!$B$25:$B$151,$C1322,'5. Lön'!DV$25:DV$151),0)</f>
        <v>0</v>
      </c>
      <c r="M1334" s="316">
        <f t="shared" si="287"/>
        <v>0</v>
      </c>
    </row>
    <row r="1335" spans="2:15" s="3" customFormat="1" ht="12.75" customHeight="1" x14ac:dyDescent="0.2">
      <c r="B1335" s="317" t="str">
        <f>IF('5. Lön'!BO$152&gt;0,"Lön inklusive LKP","")</f>
        <v>Lön inklusive LKP</v>
      </c>
      <c r="C1335" s="333">
        <f>SUMIF('5. Lön'!$B$25:$B$151,$C1322,'5. Lön'!BE$25:BE$151)</f>
        <v>0</v>
      </c>
      <c r="D1335" s="333">
        <f>SUMIF('5. Lön'!$B$25:$B$151,$C1322,'5. Lön'!BF$25:BF$151)</f>
        <v>0</v>
      </c>
      <c r="E1335" s="333">
        <f>SUMIF('5. Lön'!$B$25:$B$151,$C1322,'5. Lön'!BG$25:BG$151)</f>
        <v>0</v>
      </c>
      <c r="F1335" s="333">
        <f>SUMIF('5. Lön'!$B$25:$B$151,$C1322,'5. Lön'!BH$25:BH$151)</f>
        <v>0</v>
      </c>
      <c r="G1335" s="333">
        <f>SUMIF('5. Lön'!$B$25:$B$151,$C1322,'5. Lön'!BI$25:BI$151)</f>
        <v>0</v>
      </c>
      <c r="H1335" s="333">
        <f>SUMIF('5. Lön'!$B$25:$B$151,$C1322,'5. Lön'!BJ$25:BJ$151)</f>
        <v>0</v>
      </c>
      <c r="I1335" s="333">
        <f>SUMIF('5. Lön'!$B$25:$B$151,$C1322,'5. Lön'!BK$25:BK$151)</f>
        <v>0</v>
      </c>
      <c r="J1335" s="333">
        <f>SUMIF('5. Lön'!$B$25:$B$151,$C1322,'5. Lön'!BL$25:BL$151)</f>
        <v>0</v>
      </c>
      <c r="K1335" s="333">
        <f>SUMIF('5. Lön'!$B$25:$B$151,$C1322,'5. Lön'!BM$25:BM$151)</f>
        <v>0</v>
      </c>
      <c r="L1335" s="333">
        <f>SUMIF('5. Lön'!$B$25:$B$151,$C1322,'5. Lön'!BN$25:BN$151)</f>
        <v>0</v>
      </c>
      <c r="M1335" s="319">
        <f t="shared" si="287"/>
        <v>0</v>
      </c>
    </row>
    <row r="1336" spans="2:15" s="3" customFormat="1" ht="12.75" x14ac:dyDescent="0.2">
      <c r="B1336" s="158" t="str">
        <f>IF('6. Drift'!AR$102&gt;0,"Drift","")</f>
        <v/>
      </c>
      <c r="C1336" s="334">
        <f>SUMIF('6. Drift'!$B$18:$B$101,$C1322,'6. Drift'!AH$18:AH$101)</f>
        <v>0</v>
      </c>
      <c r="D1336" s="334">
        <f>SUMIF('6. Drift'!$B$18:$B$101,$C1322,'6. Drift'!AI$18:AI$101)</f>
        <v>0</v>
      </c>
      <c r="E1336" s="334">
        <f>SUMIF('6. Drift'!$B$18:$B$101,$C1322,'6. Drift'!AJ$18:AJ$101)</f>
        <v>0</v>
      </c>
      <c r="F1336" s="334">
        <f>SUMIF('6. Drift'!$B$18:$B$101,$C1322,'6. Drift'!AK$18:AK$101)</f>
        <v>0</v>
      </c>
      <c r="G1336" s="334">
        <f>SUMIF('6. Drift'!$B$18:$B$101,$C1322,'6. Drift'!AL$18:AL$101)</f>
        <v>0</v>
      </c>
      <c r="H1336" s="334">
        <f>SUMIF('6. Drift'!$B$18:$B$101,$C1322,'6. Drift'!AM$18:AM$101)</f>
        <v>0</v>
      </c>
      <c r="I1336" s="334">
        <f>SUMIF('6. Drift'!$B$18:$B$101,$C1322,'6. Drift'!AN$18:AN$101)</f>
        <v>0</v>
      </c>
      <c r="J1336" s="334">
        <f>SUMIF('6. Drift'!$B$18:$B$101,$C1322,'6. Drift'!AO$18:AO$101)</f>
        <v>0</v>
      </c>
      <c r="K1336" s="334">
        <f>SUMIF('6. Drift'!$B$18:$B$101,$C1322,'6. Drift'!AP$18:AP$101)</f>
        <v>0</v>
      </c>
      <c r="L1336" s="334">
        <f>SUMIF('6. Drift'!$B$18:$B$101,$C1322,'6. Drift'!AQ$18:AQ$101)</f>
        <v>0</v>
      </c>
      <c r="M1336" s="316">
        <f t="shared" si="287"/>
        <v>0</v>
      </c>
    </row>
    <row r="1337" spans="2:15" s="3" customFormat="1" ht="12.75" x14ac:dyDescent="0.2">
      <c r="B1337" s="317" t="str">
        <f>IF('7. Utrustning'!AS$50&gt;0,"Utrustning","")</f>
        <v/>
      </c>
      <c r="C1337" s="333">
        <f>SUMIF('7. Utrustning'!$B$17:$B$49,$C1322,'7. Utrustning'!AI$17:AI$49)</f>
        <v>0</v>
      </c>
      <c r="D1337" s="333">
        <f>SUMIF('7. Utrustning'!$B$17:$B$49,$C1322,'7. Utrustning'!AJ$17:AJ$49)</f>
        <v>0</v>
      </c>
      <c r="E1337" s="333">
        <f>SUMIF('7. Utrustning'!$B$17:$B$49,$C1322,'7. Utrustning'!AK$17:AK$49)</f>
        <v>0</v>
      </c>
      <c r="F1337" s="333">
        <f>SUMIF('7. Utrustning'!$B$17:$B$49,$C1322,'7. Utrustning'!AL$17:AL$49)</f>
        <v>0</v>
      </c>
      <c r="G1337" s="333">
        <f>SUMIF('7. Utrustning'!$B$17:$B$49,$C1322,'7. Utrustning'!AM$17:AM$49)</f>
        <v>0</v>
      </c>
      <c r="H1337" s="333">
        <f>SUMIF('7. Utrustning'!$B$17:$B$49,$C1322,'7. Utrustning'!AN$17:AN$49)</f>
        <v>0</v>
      </c>
      <c r="I1337" s="333">
        <f>SUMIF('7. Utrustning'!$B$17:$B$49,$C1322,'7. Utrustning'!AO$17:AO$49)</f>
        <v>0</v>
      </c>
      <c r="J1337" s="333">
        <f>SUMIF('7. Utrustning'!$B$17:$B$49,$C1322,'7. Utrustning'!AP$17:AP$49)</f>
        <v>0</v>
      </c>
      <c r="K1337" s="333">
        <f>SUMIF('7. Utrustning'!$B$17:$B$49,$C1322,'7. Utrustning'!AQ$17:AQ$49)</f>
        <v>0</v>
      </c>
      <c r="L1337" s="333">
        <f>SUMIF('7. Utrustning'!$B$17:$B$49,$C1322,'7. Utrustning'!AR$17:AR$49)</f>
        <v>0</v>
      </c>
      <c r="M1337" s="319">
        <f t="shared" si="287"/>
        <v>0</v>
      </c>
    </row>
    <row r="1338" spans="2:15" s="3" customFormat="1" ht="12.75" x14ac:dyDescent="0.2">
      <c r="B1338" s="320" t="str">
        <f>IF('8. Lokal'!AP$51&gt;0,"Lokal","")</f>
        <v>Lokal</v>
      </c>
      <c r="C1338" s="334">
        <f>SUMIF('5. Lön'!$B$25:$B$151,$C1322,'5. Lön'!DA$25:DA$151)+SUMIF('6. Drift'!$B$18:$B$101,$C1322,'6. Drift'!CD$18:CD$101)+SUMIF('8. Lokal'!$B$18:$B$50,$C1322,'8. Lokal'!AF$18:AF$50)</f>
        <v>0</v>
      </c>
      <c r="D1338" s="334">
        <f>SUMIF('5. Lön'!$B$25:$B$151,$C1322,'5. Lön'!DB$25:DB$151)+SUMIF('6. Drift'!$B$18:$B$101,$C1322,'6. Drift'!CE$18:CE$101)+SUMIF('8. Lokal'!$B$18:$B$50,$C1322,'8. Lokal'!AG$18:AG$50)</f>
        <v>0</v>
      </c>
      <c r="E1338" s="334">
        <f>SUMIF('5. Lön'!$B$25:$B$151,$C1322,'5. Lön'!DC$25:DC$151)+SUMIF('6. Drift'!$B$18:$B$101,$C1322,'6. Drift'!CF$18:CF$101)+SUMIF('8. Lokal'!$B$18:$B$50,$C1322,'8. Lokal'!AH$18:AH$50)</f>
        <v>0</v>
      </c>
      <c r="F1338" s="334">
        <f>SUMIF('5. Lön'!$B$25:$B$151,$C1322,'5. Lön'!DD$25:DD$151)+SUMIF('6. Drift'!$B$18:$B$101,$C1322,'6. Drift'!CG$18:CG$101)+SUMIF('8. Lokal'!$B$18:$B$50,$C1322,'8. Lokal'!AI$18:AI$50)</f>
        <v>0</v>
      </c>
      <c r="G1338" s="334">
        <f>SUMIF('5. Lön'!$B$25:$B$151,$C1322,'5. Lön'!DE$25:DE$151)+SUMIF('6. Drift'!$B$18:$B$101,$C1322,'6. Drift'!CH$18:CH$101)+SUMIF('8. Lokal'!$B$18:$B$50,$C1322,'8. Lokal'!AJ$18:AJ$50)</f>
        <v>0</v>
      </c>
      <c r="H1338" s="334">
        <f>SUMIF('5. Lön'!$B$25:$B$151,$C1322,'5. Lön'!DF$25:DF$151)+SUMIF('6. Drift'!$B$18:$B$101,$C1322,'6. Drift'!CI$18:CI$101)+SUMIF('8. Lokal'!$B$18:$B$50,$C1322,'8. Lokal'!AK$18:AK$50)</f>
        <v>0</v>
      </c>
      <c r="I1338" s="334">
        <f>SUMIF('5. Lön'!$B$25:$B$151,$C1322,'5. Lön'!DG$25:DG$151)+SUMIF('6. Drift'!$B$18:$B$101,$C1322,'6. Drift'!CJ$18:CJ$101)+SUMIF('8. Lokal'!$B$18:$B$50,$C1322,'8. Lokal'!AL$18:AL$50)</f>
        <v>0</v>
      </c>
      <c r="J1338" s="334">
        <f>SUMIF('5. Lön'!$B$25:$B$151,$C1322,'5. Lön'!DH$25:DH$151)+SUMIF('6. Drift'!$B$18:$B$101,$C1322,'6. Drift'!CK$18:CK$101)+SUMIF('8. Lokal'!$B$18:$B$50,$C1322,'8. Lokal'!AM$18:AM$50)</f>
        <v>0</v>
      </c>
      <c r="K1338" s="334">
        <f>SUMIF('5. Lön'!$B$25:$B$151,$C1322,'5. Lön'!DI$25:DI$151)+SUMIF('6. Drift'!$B$18:$B$101,$C1322,'6. Drift'!CL$18:CL$101)+SUMIF('8. Lokal'!$B$18:$B$50,$C1322,'8. Lokal'!AN$18:AN$50)</f>
        <v>0</v>
      </c>
      <c r="L1338" s="334">
        <f>SUMIF('5. Lön'!$B$25:$B$151,$C1322,'5. Lön'!DJ$25:DJ$151)+SUMIF('6. Drift'!$B$18:$B$101,$C1322,'6. Drift'!CM$18:CM$101)+SUMIF('8. Lokal'!$B$18:$B$50,$C1322,'8. Lokal'!AO$18:AO$50)</f>
        <v>0</v>
      </c>
      <c r="M1338" s="316">
        <f t="shared" si="287"/>
        <v>0</v>
      </c>
    </row>
    <row r="1339" spans="2:15" s="1" customFormat="1" ht="12.75" x14ac:dyDescent="0.2">
      <c r="B1339" s="321" t="str">
        <f>IF(('5. Lön'!CM$152+'6. Drift'!BP$102)&gt;0,"Indirekt","")</f>
        <v>Indirekt</v>
      </c>
      <c r="C1339" s="293">
        <f>SUMIF('5. Lön'!$B$25:$B$151,$C1322,'5. Lön'!CC$25:CC$151)+SUMIF('6. Drift'!$B$18:$B$101,$C1322,'6. Drift'!BF$18:BF$101)</f>
        <v>0</v>
      </c>
      <c r="D1339" s="293">
        <f>SUMIF('5. Lön'!$B$25:$B$151,$C1322,'5. Lön'!CD$25:CD$151)+SUMIF('6. Drift'!$B$18:$B$101,$C1322,'6. Drift'!BG$18:BG$101)</f>
        <v>0</v>
      </c>
      <c r="E1339" s="293">
        <f>SUMIF('5. Lön'!$B$25:$B$151,$C1322,'5. Lön'!CE$25:CE$151)+SUMIF('6. Drift'!$B$18:$B$101,$C1322,'6. Drift'!BH$18:BH$101)</f>
        <v>0</v>
      </c>
      <c r="F1339" s="293">
        <f>SUMIF('5. Lön'!$B$25:$B$151,$C1322,'5. Lön'!CF$25:CF$151)+SUMIF('6. Drift'!$B$18:$B$101,$C1322,'6. Drift'!BI$18:BI$101)</f>
        <v>0</v>
      </c>
      <c r="G1339" s="293">
        <f>SUMIF('5. Lön'!$B$25:$B$151,$C1322,'5. Lön'!CG$25:CG$151)+SUMIF('6. Drift'!$B$18:$B$101,$C1322,'6. Drift'!BJ$18:BJ$101)</f>
        <v>0</v>
      </c>
      <c r="H1339" s="293">
        <f>SUMIF('5. Lön'!$B$25:$B$151,$C1322,'5. Lön'!CH$25:CH$151)+SUMIF('6. Drift'!$B$18:$B$101,$C1322,'6. Drift'!BK$18:BK$101)</f>
        <v>0</v>
      </c>
      <c r="I1339" s="293">
        <f>SUMIF('5. Lön'!$B$25:$B$151,$C1322,'5. Lön'!CI$25:CI$151)+SUMIF('6. Drift'!$B$18:$B$101,$C1322,'6. Drift'!BL$18:BL$101)</f>
        <v>0</v>
      </c>
      <c r="J1339" s="293">
        <f>SUMIF('5. Lön'!$B$25:$B$151,$C1322,'5. Lön'!CJ$25:CJ$151)+SUMIF('6. Drift'!$B$18:$B$101,$C1322,'6. Drift'!BM$18:BM$101)</f>
        <v>0</v>
      </c>
      <c r="K1339" s="293">
        <f>SUMIF('5. Lön'!$B$25:$B$151,$C1322,'5. Lön'!CK$25:CK$151)+SUMIF('6. Drift'!$B$18:$B$101,$C1322,'6. Drift'!BN$18:BN$101)</f>
        <v>0</v>
      </c>
      <c r="L1339" s="293">
        <f>SUMIF('5. Lön'!$B$25:$B$151,$C1322,'5. Lön'!CL$25:CL$151)+SUMIF('6. Drift'!$B$18:$B$101,$C1322,'6. Drift'!BO$18:BO$101)</f>
        <v>0</v>
      </c>
      <c r="M1339" s="322">
        <f t="shared" si="287"/>
        <v>0</v>
      </c>
    </row>
    <row r="1340" spans="2:15" s="3" customFormat="1" ht="12.75" x14ac:dyDescent="0.2">
      <c r="B1340" s="323" t="str">
        <f>IF('2. Grunddata'!C$6="KONTRAKT","Total kostnad i medfinansiering av kontrakt med finansiär","Total kostnad i medfinansiering av ansökan till finansiär")</f>
        <v>Total kostnad i medfinansiering av ansökan till finansiär</v>
      </c>
      <c r="C1340" s="237">
        <f>SUM(C1333:C1339)</f>
        <v>0</v>
      </c>
      <c r="D1340" s="237">
        <f t="shared" ref="D1340:M1340" si="288">SUM(D1333:D1339)</f>
        <v>0</v>
      </c>
      <c r="E1340" s="237">
        <f t="shared" si="288"/>
        <v>0</v>
      </c>
      <c r="F1340" s="237">
        <f t="shared" si="288"/>
        <v>0</v>
      </c>
      <c r="G1340" s="237">
        <f t="shared" si="288"/>
        <v>0</v>
      </c>
      <c r="H1340" s="237">
        <f t="shared" si="288"/>
        <v>0</v>
      </c>
      <c r="I1340" s="237">
        <f t="shared" si="288"/>
        <v>0</v>
      </c>
      <c r="J1340" s="237">
        <f t="shared" si="288"/>
        <v>0</v>
      </c>
      <c r="K1340" s="237">
        <f t="shared" si="288"/>
        <v>0</v>
      </c>
      <c r="L1340" s="237">
        <f t="shared" si="288"/>
        <v>0</v>
      </c>
      <c r="M1340" s="324">
        <f t="shared" si="288"/>
        <v>0</v>
      </c>
      <c r="N1340" s="26"/>
      <c r="O1340" s="26"/>
    </row>
    <row r="1341" spans="2:15" s="3" customFormat="1" ht="6" customHeight="1" x14ac:dyDescent="0.2">
      <c r="B1341" s="335"/>
      <c r="C1341" s="326"/>
      <c r="D1341" s="326"/>
      <c r="E1341" s="326"/>
      <c r="F1341" s="326"/>
      <c r="G1341" s="326"/>
      <c r="H1341" s="326"/>
      <c r="I1341" s="326"/>
      <c r="J1341" s="326"/>
      <c r="K1341" s="326"/>
      <c r="L1341" s="326"/>
      <c r="M1341" s="336"/>
    </row>
    <row r="1342" spans="2:15" s="3" customFormat="1" ht="12.75" x14ac:dyDescent="0.2">
      <c r="B1342" s="328" t="str">
        <f>IF('2. Grunddata'!C$6="KONTRAKT","Full kostnad","Förväntad full kostnad")</f>
        <v>Förväntad full kostnad</v>
      </c>
      <c r="C1342" s="326"/>
      <c r="D1342" s="326"/>
      <c r="E1342" s="326"/>
      <c r="F1342" s="326"/>
      <c r="G1342" s="326"/>
      <c r="H1342" s="326"/>
      <c r="I1342" s="326"/>
      <c r="J1342" s="326"/>
      <c r="K1342" s="326"/>
      <c r="L1342" s="326"/>
      <c r="M1342" s="336"/>
    </row>
    <row r="1343" spans="2:15" s="3" customFormat="1" ht="12.75" x14ac:dyDescent="0.2">
      <c r="B1343" s="337" t="s">
        <v>203</v>
      </c>
      <c r="C1343" s="338">
        <f>C1325+C1334+C1335</f>
        <v>0</v>
      </c>
      <c r="D1343" s="338">
        <f t="shared" ref="D1343:L1343" si="289">D1325+D1334+D1335</f>
        <v>0</v>
      </c>
      <c r="E1343" s="338">
        <f t="shared" si="289"/>
        <v>0</v>
      </c>
      <c r="F1343" s="338">
        <f t="shared" si="289"/>
        <v>0</v>
      </c>
      <c r="G1343" s="338">
        <f t="shared" si="289"/>
        <v>0</v>
      </c>
      <c r="H1343" s="338">
        <f t="shared" si="289"/>
        <v>0</v>
      </c>
      <c r="I1343" s="338">
        <f t="shared" si="289"/>
        <v>0</v>
      </c>
      <c r="J1343" s="338">
        <f t="shared" si="289"/>
        <v>0</v>
      </c>
      <c r="K1343" s="338">
        <f t="shared" si="289"/>
        <v>0</v>
      </c>
      <c r="L1343" s="338">
        <f t="shared" si="289"/>
        <v>0</v>
      </c>
      <c r="M1343" s="314">
        <f>SUM(C1343:L1343)</f>
        <v>0</v>
      </c>
    </row>
    <row r="1344" spans="2:15" s="3" customFormat="1" ht="12.75" x14ac:dyDescent="0.2">
      <c r="B1344" s="339" t="s">
        <v>202</v>
      </c>
      <c r="C1344" s="340">
        <f>C1326+C1336</f>
        <v>0</v>
      </c>
      <c r="D1344" s="340">
        <f t="shared" ref="D1344:L1344" si="290">D1326+D1336</f>
        <v>0</v>
      </c>
      <c r="E1344" s="340">
        <f t="shared" si="290"/>
        <v>0</v>
      </c>
      <c r="F1344" s="340">
        <f t="shared" si="290"/>
        <v>0</v>
      </c>
      <c r="G1344" s="340">
        <f t="shared" si="290"/>
        <v>0</v>
      </c>
      <c r="H1344" s="340">
        <f t="shared" si="290"/>
        <v>0</v>
      </c>
      <c r="I1344" s="340">
        <f t="shared" si="290"/>
        <v>0</v>
      </c>
      <c r="J1344" s="340">
        <f t="shared" si="290"/>
        <v>0</v>
      </c>
      <c r="K1344" s="340">
        <f t="shared" si="290"/>
        <v>0</v>
      </c>
      <c r="L1344" s="340">
        <f t="shared" si="290"/>
        <v>0</v>
      </c>
      <c r="M1344" s="316">
        <f>SUM(C1344:L1344)</f>
        <v>0</v>
      </c>
    </row>
    <row r="1345" spans="2:13" s="3" customFormat="1" ht="12.75" x14ac:dyDescent="0.2">
      <c r="B1345" s="341" t="s">
        <v>30</v>
      </c>
      <c r="C1345" s="342">
        <f>C1327+C1337</f>
        <v>0</v>
      </c>
      <c r="D1345" s="342">
        <f t="shared" ref="D1345:L1345" si="291">D1327+D1337</f>
        <v>0</v>
      </c>
      <c r="E1345" s="342">
        <f t="shared" si="291"/>
        <v>0</v>
      </c>
      <c r="F1345" s="342">
        <f t="shared" si="291"/>
        <v>0</v>
      </c>
      <c r="G1345" s="342">
        <f t="shared" si="291"/>
        <v>0</v>
      </c>
      <c r="H1345" s="342">
        <f t="shared" si="291"/>
        <v>0</v>
      </c>
      <c r="I1345" s="342">
        <f t="shared" si="291"/>
        <v>0</v>
      </c>
      <c r="J1345" s="342">
        <f t="shared" si="291"/>
        <v>0</v>
      </c>
      <c r="K1345" s="342">
        <f t="shared" si="291"/>
        <v>0</v>
      </c>
      <c r="L1345" s="342">
        <f t="shared" si="291"/>
        <v>0</v>
      </c>
      <c r="M1345" s="319">
        <f>SUM(C1345:L1345)</f>
        <v>0</v>
      </c>
    </row>
    <row r="1346" spans="2:13" s="3" customFormat="1" ht="12.75" x14ac:dyDescent="0.2">
      <c r="B1346" s="339" t="s">
        <v>31</v>
      </c>
      <c r="C1346" s="340">
        <f>SUMIF('5. Lön'!$B$25:$B$151,$C1322,'5. Lön'!CO$25:CO$151)+SUMIF('5. Lön'!$B$25:$B$151,$C1322,'5. Lön'!DA$25:DA$151)+SUMIF('6. Drift'!$B$18:$B$101,$C1322,'6. Drift'!BR$18:BR$101)+SUMIF('6. Drift'!$B$18:$B$101,$C1322,'6. Drift'!CD$18:CD$101)+SUMIF('8. Lokal'!$B$18:$B$50,$C1322,'8. Lokal'!T$18:T$50)+SUMIF('8. Lokal'!$B$18:$B$50,$C1322,'8. Lokal'!AF$18:AF$50)</f>
        <v>0</v>
      </c>
      <c r="D1346" s="340">
        <f>SUMIF('5. Lön'!$B$25:$B$151,$C1322,'5. Lön'!CP$25:CP$151)+SUMIF('5. Lön'!$B$25:$B$151,$C1322,'5. Lön'!DB$25:DB$151)+SUMIF('6. Drift'!$B$18:$B$101,$C1322,'6. Drift'!BS$18:BS$101)+SUMIF('6. Drift'!$B$18:$B$101,$C1322,'6. Drift'!CE$18:CE$101)+SUMIF('8. Lokal'!$B$18:$B$50,$C1322,'8. Lokal'!U$18:U$50)+SUMIF('8. Lokal'!$B$18:$B$50,$C1322,'8. Lokal'!AG$18:AG$50)</f>
        <v>0</v>
      </c>
      <c r="E1346" s="340">
        <f>SUMIF('5. Lön'!$B$25:$B$151,$C1322,'5. Lön'!CQ$25:CQ$151)+SUMIF('5. Lön'!$B$25:$B$151,$C1322,'5. Lön'!DC$25:DC$151)+SUMIF('6. Drift'!$B$18:$B$101,$C1322,'6. Drift'!BT$18:BT$101)+SUMIF('6. Drift'!$B$18:$B$101,$C1322,'6. Drift'!CF$18:CF$101)+SUMIF('8. Lokal'!$B$18:$B$50,$C1322,'8. Lokal'!V$18:V$50)+SUMIF('8. Lokal'!$B$18:$B$50,$C1322,'8. Lokal'!AH$18:AH$50)</f>
        <v>0</v>
      </c>
      <c r="F1346" s="340">
        <f>SUMIF('5. Lön'!$B$25:$B$151,$C1322,'5. Lön'!CR$25:CR$151)+SUMIF('5. Lön'!$B$25:$B$151,$C1322,'5. Lön'!DD$25:DD$151)+SUMIF('6. Drift'!$B$18:$B$101,$C1322,'6. Drift'!BU$18:BU$101)+SUMIF('6. Drift'!$B$18:$B$101,$C1322,'6. Drift'!CG$18:CG$101)+SUMIF('8. Lokal'!$B$18:$B$50,$C1322,'8. Lokal'!W$18:W$50)+SUMIF('8. Lokal'!$B$18:$B$50,$C1322,'8. Lokal'!AI$18:AI$50)</f>
        <v>0</v>
      </c>
      <c r="G1346" s="340">
        <f>SUMIF('5. Lön'!$B$25:$B$151,$C1322,'5. Lön'!CS$25:CS$151)+SUMIF('5. Lön'!$B$25:$B$151,$C1322,'5. Lön'!DE$25:DE$151)+SUMIF('6. Drift'!$B$18:$B$101,$C1322,'6. Drift'!BV$18:BV$101)+SUMIF('6. Drift'!$B$18:$B$101,$C1322,'6. Drift'!CH$18:CH$101)+SUMIF('8. Lokal'!$B$18:$B$50,$C1322,'8. Lokal'!X$18:X$50)+SUMIF('8. Lokal'!$B$18:$B$50,$C1322,'8. Lokal'!AJ$18:AJ$50)</f>
        <v>0</v>
      </c>
      <c r="H1346" s="340">
        <f>SUMIF('5. Lön'!$B$25:$B$151,$C1322,'5. Lön'!CT$25:CT$151)+SUMIF('5. Lön'!$B$25:$B$151,$C1322,'5. Lön'!DF$25:DF$151)+SUMIF('6. Drift'!$B$18:$B$101,$C1322,'6. Drift'!BW$18:BW$101)+SUMIF('6. Drift'!$B$18:$B$101,$C1322,'6. Drift'!CI$18:CI$101)+SUMIF('8. Lokal'!$B$18:$B$50,$C1322,'8. Lokal'!Y$18:Y$50)+SUMIF('8. Lokal'!$B$18:$B$50,$C1322,'8. Lokal'!AK$18:AK$50)</f>
        <v>0</v>
      </c>
      <c r="I1346" s="340">
        <f>SUMIF('5. Lön'!$B$25:$B$151,$C1322,'5. Lön'!CU$25:CU$151)+SUMIF('5. Lön'!$B$25:$B$151,$C1322,'5. Lön'!DG$25:DG$151)+SUMIF('6. Drift'!$B$18:$B$101,$C1322,'6. Drift'!BX$18:BX$101)+SUMIF('6. Drift'!$B$18:$B$101,$C1322,'6. Drift'!CJ$18:CJ$101)+SUMIF('8. Lokal'!$B$18:$B$50,$C1322,'8. Lokal'!Z$18:Z$50)+SUMIF('8. Lokal'!$B$18:$B$50,$C1322,'8. Lokal'!AL$18:AL$50)</f>
        <v>0</v>
      </c>
      <c r="J1346" s="340">
        <f>SUMIF('5. Lön'!$B$25:$B$151,$C1322,'5. Lön'!CV$25:CV$151)+SUMIF('5. Lön'!$B$25:$B$151,$C1322,'5. Lön'!DH$25:DH$151)+SUMIF('6. Drift'!$B$18:$B$101,$C1322,'6. Drift'!BY$18:BY$101)+SUMIF('6. Drift'!$B$18:$B$101,$C1322,'6. Drift'!CK$18:CK$101)+SUMIF('8. Lokal'!$B$18:$B$50,$C1322,'8. Lokal'!AA$18:AA$50)+SUMIF('8. Lokal'!$B$18:$B$50,$C1322,'8. Lokal'!AM$18:AM$50)</f>
        <v>0</v>
      </c>
      <c r="K1346" s="340">
        <f>SUMIF('5. Lön'!$B$25:$B$151,$C1322,'5. Lön'!CW$25:CW$151)+SUMIF('5. Lön'!$B$25:$B$151,$C1322,'5. Lön'!DI$25:DI$151)+SUMIF('6. Drift'!$B$18:$B$101,$C1322,'6. Drift'!BZ$18:BZ$101)+SUMIF('6. Drift'!$B$18:$B$101,$C1322,'6. Drift'!CL$18:CL$101)+SUMIF('8. Lokal'!$B$18:$B$50,$C1322,'8. Lokal'!AB$18:AB$50)+SUMIF('8. Lokal'!$B$18:$B$50,$C1322,'8. Lokal'!AN$18:AN$50)</f>
        <v>0</v>
      </c>
      <c r="L1346" s="340">
        <f>SUMIF('5. Lön'!$B$25:$B$151,$C1322,'5. Lön'!CX$25:CX$151)+SUMIF('5. Lön'!$B$25:$B$151,$C1322,'5. Lön'!DJ$25:DJ$151)+SUMIF('6. Drift'!$B$18:$B$101,$C1322,'6. Drift'!CA$18:CA$101)+SUMIF('6. Drift'!$B$18:$B$101,$C1322,'6. Drift'!CM$18:CM$101)+SUMIF('8. Lokal'!$B$18:$B$50,$C1322,'8. Lokal'!AC$18:AC$50)+SUMIF('8. Lokal'!$B$18:$B$50,$C1322,'8. Lokal'!AO$18:AO$50)</f>
        <v>0</v>
      </c>
      <c r="M1346" s="316">
        <f>SUM(C1346:L1346)</f>
        <v>0</v>
      </c>
    </row>
    <row r="1347" spans="2:13" s="3" customFormat="1" ht="12.75" x14ac:dyDescent="0.2">
      <c r="B1347" s="343" t="s">
        <v>26</v>
      </c>
      <c r="C1347" s="344">
        <f>SUMIF('5. Lön'!$B$25:$B$151,$C1322,'5. Lön'!BQ$25:BQ$151)+SUMIF('5. Lön'!$B$25:$B$151,$C1322,'5. Lön'!CC$25:CC$151)+SUMIF('6. Drift'!$B$18:$B$101,$C1322,'6. Drift'!AT$18:AT$101)+SUMIF('6. Drift'!$B$18:$B$101,$C1322,'6. Drift'!BF$18:BF$101)</f>
        <v>0</v>
      </c>
      <c r="D1347" s="344">
        <f>SUMIF('5. Lön'!$B$25:$B$151,$C1322,'5. Lön'!BR$25:BR$151)+SUMIF('5. Lön'!$B$25:$B$151,$C1322,'5. Lön'!CD$25:CD$151)+SUMIF('6. Drift'!$B$18:$B$101,$C1322,'6. Drift'!AU$18:AU$101)+SUMIF('6. Drift'!$B$18:$B$101,$C1322,'6. Drift'!BG$18:BG$101)</f>
        <v>0</v>
      </c>
      <c r="E1347" s="344">
        <f>SUMIF('5. Lön'!$B$25:$B$151,$C1322,'5. Lön'!BS$25:BS$151)+SUMIF('5. Lön'!$B$25:$B$151,$C1322,'5. Lön'!CE$25:CE$151)+SUMIF('6. Drift'!$B$18:$B$101,$C1322,'6. Drift'!AV$18:AV$101)+SUMIF('6. Drift'!$B$18:$B$101,$C1322,'6. Drift'!BH$18:BH$101)</f>
        <v>0</v>
      </c>
      <c r="F1347" s="344">
        <f>SUMIF('5. Lön'!$B$25:$B$151,$C1322,'5. Lön'!BT$25:BT$151)+SUMIF('5. Lön'!$B$25:$B$151,$C1322,'5. Lön'!CF$25:CF$151)+SUMIF('6. Drift'!$B$18:$B$101,$C1322,'6. Drift'!AW$18:AW$101)+SUMIF('6. Drift'!$B$18:$B$101,$C1322,'6. Drift'!BI$18:BI$101)</f>
        <v>0</v>
      </c>
      <c r="G1347" s="344">
        <f>SUMIF('5. Lön'!$B$25:$B$151,$C1322,'5. Lön'!BU$25:BU$151)+SUMIF('5. Lön'!$B$25:$B$151,$C1322,'5. Lön'!CG$25:CG$151)+SUMIF('6. Drift'!$B$18:$B$101,$C1322,'6. Drift'!AX$18:AX$101)+SUMIF('6. Drift'!$B$18:$B$101,$C1322,'6. Drift'!BJ$18:BJ$101)</f>
        <v>0</v>
      </c>
      <c r="H1347" s="344">
        <f>SUMIF('5. Lön'!$B$25:$B$151,$C1322,'5. Lön'!BV$25:BV$151)+SUMIF('5. Lön'!$B$25:$B$151,$C1322,'5. Lön'!CH$25:CH$151)+SUMIF('6. Drift'!$B$18:$B$101,$C1322,'6. Drift'!AY$18:AY$101)+SUMIF('6. Drift'!$B$18:$B$101,$C1322,'6. Drift'!BK$18:BK$101)</f>
        <v>0</v>
      </c>
      <c r="I1347" s="344">
        <f>SUMIF('5. Lön'!$B$25:$B$151,$C1322,'5. Lön'!BW$25:BW$151)+SUMIF('5. Lön'!$B$25:$B$151,$C1322,'5. Lön'!CI$25:CI$151)+SUMIF('6. Drift'!$B$18:$B$101,$C1322,'6. Drift'!AZ$18:AZ$101)+SUMIF('6. Drift'!$B$18:$B$101,$C1322,'6. Drift'!BL$18:BL$101)</f>
        <v>0</v>
      </c>
      <c r="J1347" s="344">
        <f>SUMIF('5. Lön'!$B$25:$B$151,$C1322,'5. Lön'!BX$25:BX$151)+SUMIF('5. Lön'!$B$25:$B$151,$C1322,'5. Lön'!CJ$25:CJ$151)+SUMIF('6. Drift'!$B$18:$B$101,$C1322,'6. Drift'!BA$18:BA$101)+SUMIF('6. Drift'!$B$18:$B$101,$C1322,'6. Drift'!BM$18:BM$101)</f>
        <v>0</v>
      </c>
      <c r="K1347" s="344">
        <f>SUMIF('5. Lön'!$B$25:$B$151,$C1322,'5. Lön'!BY$25:BY$151)+SUMIF('5. Lön'!$B$25:$B$151,$C1322,'5. Lön'!CK$25:CK$151)+SUMIF('6. Drift'!$B$18:$B$101,$C1322,'6. Drift'!BB$18:BB$101)+SUMIF('6. Drift'!$B$18:$B$101,$C1322,'6. Drift'!BN$18:BN$101)</f>
        <v>0</v>
      </c>
      <c r="L1347" s="344">
        <f>SUMIF('5. Lön'!$B$25:$B$151,$C1322,'5. Lön'!BZ$25:BZ$151)+SUMIF('5. Lön'!$B$25:$B$151,$C1322,'5. Lön'!CL$25:CL$151)+SUMIF('6. Drift'!$B$18:$B$101,$C1322,'6. Drift'!BC$18:BC$101)+SUMIF('6. Drift'!$B$18:$B$101,$C1322,'6. Drift'!BO$18:BO$101)</f>
        <v>0</v>
      </c>
      <c r="M1347" s="322">
        <f>SUM(C1347:L1347)</f>
        <v>0</v>
      </c>
    </row>
    <row r="1348" spans="2:13" s="3" customFormat="1" ht="12.75" x14ac:dyDescent="0.2">
      <c r="B1348" s="323" t="str">
        <f>IF('2. Grunddata'!C$6="KONTRAKT","Total full kostnad","Total förväntad full kostnad")</f>
        <v>Total förväntad full kostnad</v>
      </c>
      <c r="C1348" s="171">
        <f>SUM(C1343:C1347)</f>
        <v>0</v>
      </c>
      <c r="D1348" s="171">
        <f t="shared" ref="D1348:M1348" si="292">SUM(D1343:D1347)</f>
        <v>0</v>
      </c>
      <c r="E1348" s="171">
        <f t="shared" si="292"/>
        <v>0</v>
      </c>
      <c r="F1348" s="171">
        <f t="shared" si="292"/>
        <v>0</v>
      </c>
      <c r="G1348" s="171">
        <f t="shared" si="292"/>
        <v>0</v>
      </c>
      <c r="H1348" s="171">
        <f t="shared" si="292"/>
        <v>0</v>
      </c>
      <c r="I1348" s="171">
        <f t="shared" si="292"/>
        <v>0</v>
      </c>
      <c r="J1348" s="171">
        <f t="shared" si="292"/>
        <v>0</v>
      </c>
      <c r="K1348" s="171">
        <f t="shared" si="292"/>
        <v>0</v>
      </c>
      <c r="L1348" s="171">
        <f t="shared" si="292"/>
        <v>0</v>
      </c>
      <c r="M1348" s="345">
        <f t="shared" si="292"/>
        <v>0</v>
      </c>
    </row>
    <row r="1349" spans="2:13" s="3" customFormat="1" ht="12.75" x14ac:dyDescent="0.2">
      <c r="B1349" s="119"/>
      <c r="C1349" s="64"/>
      <c r="D1349" s="64"/>
      <c r="E1349" s="64"/>
      <c r="F1349" s="64"/>
      <c r="G1349" s="64"/>
      <c r="H1349" s="64"/>
      <c r="I1349" s="64"/>
      <c r="J1349" s="64"/>
      <c r="K1349" s="64"/>
      <c r="L1349" s="64"/>
      <c r="M1349" s="64"/>
    </row>
    <row r="1350" spans="2:13" s="3" customFormat="1" ht="12.75" customHeight="1" x14ac:dyDescent="0.2">
      <c r="B1350" s="119" t="s">
        <v>42</v>
      </c>
      <c r="C1350" s="346" t="str">
        <f t="shared" ref="C1350:M1350" si="293">IF(C1348&gt;0,C1340/C1348,"")</f>
        <v/>
      </c>
      <c r="D1350" s="346" t="str">
        <f t="shared" si="293"/>
        <v/>
      </c>
      <c r="E1350" s="346" t="str">
        <f t="shared" si="293"/>
        <v/>
      </c>
      <c r="F1350" s="346" t="str">
        <f t="shared" si="293"/>
        <v/>
      </c>
      <c r="G1350" s="346" t="str">
        <f t="shared" si="293"/>
        <v/>
      </c>
      <c r="H1350" s="346" t="str">
        <f t="shared" si="293"/>
        <v/>
      </c>
      <c r="I1350" s="346" t="str">
        <f t="shared" si="293"/>
        <v/>
      </c>
      <c r="J1350" s="346" t="str">
        <f t="shared" si="293"/>
        <v/>
      </c>
      <c r="K1350" s="346" t="str">
        <f t="shared" si="293"/>
        <v/>
      </c>
      <c r="L1350" s="346" t="str">
        <f t="shared" si="293"/>
        <v/>
      </c>
      <c r="M1350" s="346" t="str">
        <f t="shared" si="293"/>
        <v/>
      </c>
    </row>
    <row r="1351" spans="2:13" ht="12.75" customHeight="1" x14ac:dyDescent="0.2"/>
    <row r="1352" spans="2:13" ht="12.75" customHeight="1" x14ac:dyDescent="0.2">
      <c r="D1352" s="119" t="s">
        <v>249</v>
      </c>
      <c r="E1352" s="187" t="str">
        <f>IF(M1340=0,"",M1340/(DATEDIF('2. Grunddata'!C$20,'2. Grunddata'!C$21,"d")/365))</f>
        <v/>
      </c>
      <c r="H1352" s="119" t="s">
        <v>250</v>
      </c>
      <c r="I1352" s="187">
        <f>M1340/3</f>
        <v>0</v>
      </c>
      <c r="L1352" s="119" t="s">
        <v>248</v>
      </c>
      <c r="M1352" s="187">
        <f>M1340</f>
        <v>0</v>
      </c>
    </row>
    <row r="1353" spans="2:13" ht="12.75" customHeight="1" x14ac:dyDescent="0.2">
      <c r="B1353" s="80" t="s">
        <v>209</v>
      </c>
    </row>
    <row r="1354" spans="2:13" ht="12.75" customHeight="1" x14ac:dyDescent="0.2">
      <c r="B1354" s="551"/>
      <c r="C1354" s="552"/>
      <c r="D1354" s="552"/>
      <c r="E1354" s="552"/>
      <c r="F1354" s="552"/>
      <c r="G1354" s="552"/>
      <c r="H1354" s="552"/>
      <c r="I1354" s="552"/>
      <c r="J1354" s="552"/>
      <c r="K1354" s="552"/>
      <c r="L1354" s="553"/>
      <c r="M1354" s="387">
        <f>SUM(C1354:L1354)</f>
        <v>0</v>
      </c>
    </row>
    <row r="1355" spans="2:13" ht="12.75" customHeight="1" x14ac:dyDescent="0.2">
      <c r="B1355" s="554"/>
      <c r="C1355" s="555"/>
      <c r="D1355" s="555"/>
      <c r="E1355" s="555"/>
      <c r="F1355" s="555"/>
      <c r="G1355" s="555"/>
      <c r="H1355" s="555"/>
      <c r="I1355" s="555"/>
      <c r="J1355" s="555"/>
      <c r="K1355" s="555"/>
      <c r="L1355" s="556"/>
      <c r="M1355" s="319">
        <f t="shared" ref="M1355:M1358" si="294">SUM(C1355:L1355)</f>
        <v>0</v>
      </c>
    </row>
    <row r="1356" spans="2:13" ht="12.75" customHeight="1" x14ac:dyDescent="0.2">
      <c r="B1356" s="557"/>
      <c r="C1356" s="558"/>
      <c r="D1356" s="558"/>
      <c r="E1356" s="558"/>
      <c r="F1356" s="558"/>
      <c r="G1356" s="558"/>
      <c r="H1356" s="558"/>
      <c r="I1356" s="558"/>
      <c r="J1356" s="558"/>
      <c r="K1356" s="558"/>
      <c r="L1356" s="559"/>
      <c r="M1356" s="316">
        <f t="shared" si="294"/>
        <v>0</v>
      </c>
    </row>
    <row r="1357" spans="2:13" ht="12.75" customHeight="1" x14ac:dyDescent="0.2">
      <c r="B1357" s="554"/>
      <c r="C1357" s="555"/>
      <c r="D1357" s="555"/>
      <c r="E1357" s="555"/>
      <c r="F1357" s="555"/>
      <c r="G1357" s="555"/>
      <c r="H1357" s="555"/>
      <c r="I1357" s="555"/>
      <c r="J1357" s="555"/>
      <c r="K1357" s="555"/>
      <c r="L1357" s="556"/>
      <c r="M1357" s="319">
        <f t="shared" si="294"/>
        <v>0</v>
      </c>
    </row>
    <row r="1358" spans="2:13" ht="12.75" customHeight="1" x14ac:dyDescent="0.2">
      <c r="B1358" s="197"/>
      <c r="C1358" s="558"/>
      <c r="D1358" s="558"/>
      <c r="E1358" s="558"/>
      <c r="F1358" s="558"/>
      <c r="G1358" s="558"/>
      <c r="H1358" s="558"/>
      <c r="I1358" s="558"/>
      <c r="J1358" s="558"/>
      <c r="K1358" s="558"/>
      <c r="L1358" s="559"/>
      <c r="M1358" s="316">
        <f t="shared" si="294"/>
        <v>0</v>
      </c>
    </row>
    <row r="1359" spans="2:13" ht="12.75" customHeight="1" x14ac:dyDescent="0.2">
      <c r="B1359" s="165" t="str">
        <f>IF('2. Grunddata'!C$6="KONTRAKT","Total medfinansiering","Total förväntad medfinansiering")</f>
        <v>Total förväntad medfinansiering</v>
      </c>
      <c r="C1359" s="170">
        <f t="shared" ref="C1359:M1359" si="295">SUM(C1354:C1358)</f>
        <v>0</v>
      </c>
      <c r="D1359" s="170">
        <f t="shared" si="295"/>
        <v>0</v>
      </c>
      <c r="E1359" s="170">
        <f t="shared" si="295"/>
        <v>0</v>
      </c>
      <c r="F1359" s="170">
        <f t="shared" si="295"/>
        <v>0</v>
      </c>
      <c r="G1359" s="170">
        <f t="shared" si="295"/>
        <v>0</v>
      </c>
      <c r="H1359" s="170">
        <f t="shared" si="295"/>
        <v>0</v>
      </c>
      <c r="I1359" s="170">
        <f t="shared" si="295"/>
        <v>0</v>
      </c>
      <c r="J1359" s="170">
        <f t="shared" si="295"/>
        <v>0</v>
      </c>
      <c r="K1359" s="170">
        <f t="shared" si="295"/>
        <v>0</v>
      </c>
      <c r="L1359" s="170">
        <f t="shared" si="295"/>
        <v>0</v>
      </c>
      <c r="M1359" s="345">
        <f t="shared" si="295"/>
        <v>0</v>
      </c>
    </row>
    <row r="1360" spans="2:13" ht="12.75" customHeight="1" x14ac:dyDescent="0.2"/>
    <row r="1361" spans="2:13" ht="12.75" customHeight="1" x14ac:dyDescent="0.2">
      <c r="B1361" s="386" t="s">
        <v>210</v>
      </c>
      <c r="C1361" s="64" t="str">
        <f>B40</f>
        <v>Enheten för skoglig fältforskning</v>
      </c>
    </row>
    <row r="1362" spans="2:13" ht="12.75" customHeight="1" x14ac:dyDescent="0.2">
      <c r="B1362" s="719"/>
      <c r="C1362" s="720"/>
      <c r="D1362" s="720"/>
      <c r="E1362" s="720"/>
      <c r="F1362" s="720"/>
      <c r="G1362" s="720"/>
      <c r="H1362" s="720"/>
      <c r="I1362" s="720"/>
      <c r="J1362" s="720"/>
      <c r="K1362" s="720"/>
      <c r="L1362" s="720"/>
      <c r="M1362" s="721"/>
    </row>
    <row r="1363" spans="2:13" ht="12.75" customHeight="1" x14ac:dyDescent="0.2">
      <c r="B1363" s="722"/>
      <c r="C1363" s="735"/>
      <c r="D1363" s="735"/>
      <c r="E1363" s="735"/>
      <c r="F1363" s="735"/>
      <c r="G1363" s="735"/>
      <c r="H1363" s="735"/>
      <c r="I1363" s="735"/>
      <c r="J1363" s="735"/>
      <c r="K1363" s="735"/>
      <c r="L1363" s="735"/>
      <c r="M1363" s="724"/>
    </row>
    <row r="1364" spans="2:13" ht="12.75" customHeight="1" x14ac:dyDescent="0.2">
      <c r="B1364" s="722"/>
      <c r="C1364" s="735"/>
      <c r="D1364" s="735"/>
      <c r="E1364" s="735"/>
      <c r="F1364" s="735"/>
      <c r="G1364" s="735"/>
      <c r="H1364" s="735"/>
      <c r="I1364" s="735"/>
      <c r="J1364" s="735"/>
      <c r="K1364" s="735"/>
      <c r="L1364" s="735"/>
      <c r="M1364" s="724"/>
    </row>
    <row r="1365" spans="2:13" ht="12.75" customHeight="1" x14ac:dyDescent="0.2">
      <c r="B1365" s="722"/>
      <c r="C1365" s="735"/>
      <c r="D1365" s="735"/>
      <c r="E1365" s="735"/>
      <c r="F1365" s="735"/>
      <c r="G1365" s="735"/>
      <c r="H1365" s="735"/>
      <c r="I1365" s="735"/>
      <c r="J1365" s="735"/>
      <c r="K1365" s="735"/>
      <c r="L1365" s="735"/>
      <c r="M1365" s="724"/>
    </row>
    <row r="1366" spans="2:13" ht="12.75" customHeight="1" x14ac:dyDescent="0.2">
      <c r="B1366" s="725"/>
      <c r="C1366" s="726"/>
      <c r="D1366" s="726"/>
      <c r="E1366" s="726"/>
      <c r="F1366" s="726"/>
      <c r="G1366" s="726"/>
      <c r="H1366" s="726"/>
      <c r="I1366" s="726"/>
      <c r="J1366" s="726"/>
      <c r="K1366" s="726"/>
      <c r="L1366" s="726"/>
      <c r="M1366" s="727"/>
    </row>
    <row r="1368" spans="2:13" s="3" customFormat="1" ht="12.75" customHeight="1" x14ac:dyDescent="0.2">
      <c r="B1368" s="140" t="s">
        <v>165</v>
      </c>
      <c r="C1368" s="141" t="str">
        <f>'2. Grunddata'!C$7</f>
        <v>Hitta den oförklariga faktorn i matrix</v>
      </c>
      <c r="D1368" s="64"/>
      <c r="E1368" s="64"/>
      <c r="F1368" s="64"/>
      <c r="G1368" s="64"/>
      <c r="H1368" s="64"/>
      <c r="I1368" s="64"/>
      <c r="J1368" s="64"/>
      <c r="K1368" s="64"/>
      <c r="L1368" s="64"/>
      <c r="M1368" s="64"/>
    </row>
    <row r="1369" spans="2:13" s="3" customFormat="1" ht="12.75" x14ac:dyDescent="0.2">
      <c r="B1369" s="140" t="s">
        <v>122</v>
      </c>
      <c r="C1369" s="141" t="str">
        <f>IF('2. Grunddata'!$C$6="ANSÖKAN","ANSÖKAN",(IF('2. Grunddata'!$C$6="KONTRAKT","KONTRAKT","")))</f>
        <v>ANSÖKAN</v>
      </c>
      <c r="D1369" s="64"/>
      <c r="E1369" s="64"/>
      <c r="F1369" s="64"/>
      <c r="G1369" s="64"/>
      <c r="H1369" s="64"/>
      <c r="I1369" s="64"/>
      <c r="J1369" s="64"/>
      <c r="K1369" s="64"/>
      <c r="L1369" s="64"/>
      <c r="M1369" s="64"/>
    </row>
    <row r="1370" spans="2:13" s="3" customFormat="1" ht="12.75" x14ac:dyDescent="0.2">
      <c r="B1370" s="62" t="s">
        <v>254</v>
      </c>
      <c r="C1370" s="141" t="str">
        <f>'2. Grunddata'!C$8</f>
        <v>Stina</v>
      </c>
      <c r="D1370" s="64"/>
      <c r="E1370" s="64"/>
      <c r="F1370" s="64"/>
      <c r="I1370" s="120"/>
      <c r="J1370" s="120"/>
      <c r="K1370" s="120"/>
      <c r="L1370" s="120"/>
      <c r="M1370" s="120"/>
    </row>
    <row r="1371" spans="2:13" s="3" customFormat="1" ht="12.75" x14ac:dyDescent="0.2">
      <c r="B1371" s="140" t="s">
        <v>156</v>
      </c>
      <c r="C1371" s="64" t="str">
        <f>'2. Grunddata'!C$17</f>
        <v>SEK</v>
      </c>
      <c r="D1371" s="64"/>
      <c r="E1371" s="64"/>
      <c r="F1371" s="64"/>
      <c r="I1371" s="120"/>
      <c r="J1371" s="120"/>
      <c r="K1371" s="120"/>
      <c r="L1371" s="120"/>
      <c r="M1371" s="120"/>
    </row>
    <row r="1372" spans="2:13" s="3" customFormat="1" ht="12.75" x14ac:dyDescent="0.2">
      <c r="B1372" s="140"/>
      <c r="C1372" s="143" t="s">
        <v>137</v>
      </c>
      <c r="D1372" s="64"/>
      <c r="E1372" s="64"/>
      <c r="F1372" s="64"/>
      <c r="I1372" s="120"/>
      <c r="J1372" s="120"/>
      <c r="K1372" s="120"/>
      <c r="L1372" s="499" t="s">
        <v>315</v>
      </c>
      <c r="M1372" s="120"/>
    </row>
    <row r="1373" spans="2:13" ht="12.75" customHeight="1" x14ac:dyDescent="0.2">
      <c r="L1373" s="349" t="s">
        <v>316</v>
      </c>
    </row>
    <row r="1374" spans="2:13" s="3" customFormat="1" ht="15" x14ac:dyDescent="0.25">
      <c r="B1374" s="369" t="s">
        <v>38</v>
      </c>
      <c r="C1374" s="369" t="str">
        <f>B41</f>
        <v>Mark och miljö S</v>
      </c>
      <c r="E1374" s="64"/>
      <c r="G1374" s="64"/>
      <c r="H1374" s="64"/>
      <c r="I1374" s="64"/>
      <c r="J1374" s="64"/>
      <c r="K1374" s="64"/>
      <c r="L1374" s="625">
        <f>SUMIF('5. Lön'!$B$25:$B$151,$C1374,'5. Lön'!AE$25:AE$151)</f>
        <v>0</v>
      </c>
      <c r="M1374" s="383" t="s">
        <v>208</v>
      </c>
    </row>
    <row r="1375" spans="2:13" s="3" customFormat="1" ht="6" customHeight="1" x14ac:dyDescent="0.2">
      <c r="B1375" s="85"/>
      <c r="C1375" s="64"/>
      <c r="D1375" s="64"/>
      <c r="E1375" s="64"/>
      <c r="F1375" s="64"/>
      <c r="G1375" s="64"/>
      <c r="H1375" s="64"/>
      <c r="I1375" s="64"/>
      <c r="J1375" s="64"/>
      <c r="K1375" s="64"/>
      <c r="L1375" s="64"/>
      <c r="M1375" s="64"/>
    </row>
    <row r="1376" spans="2:13" s="3" customFormat="1" ht="12.75" x14ac:dyDescent="0.2">
      <c r="B1376" s="309" t="str">
        <f>IF('2. Grunddata'!C$6="KONTRAKT","Kostnader täckta av finansiär","Kostnader förväntade att täckas av finansiär")</f>
        <v>Kostnader förväntade att täckas av finansiär</v>
      </c>
      <c r="C1376" s="310">
        <f>'5. Lön'!G$23</f>
        <v>2022</v>
      </c>
      <c r="D1376" s="310">
        <f>'5. Lön'!H$23</f>
        <v>2023</v>
      </c>
      <c r="E1376" s="310">
        <f>'5. Lön'!I$23</f>
        <v>2024</v>
      </c>
      <c r="F1376" s="310" t="str">
        <f>'5. Lön'!J$23</f>
        <v/>
      </c>
      <c r="G1376" s="310" t="str">
        <f>'5. Lön'!K$23</f>
        <v/>
      </c>
      <c r="H1376" s="310" t="str">
        <f>'5. Lön'!L$23</f>
        <v/>
      </c>
      <c r="I1376" s="310" t="str">
        <f>'5. Lön'!M$23</f>
        <v/>
      </c>
      <c r="J1376" s="310" t="str">
        <f>'5. Lön'!N$23</f>
        <v/>
      </c>
      <c r="K1376" s="310" t="str">
        <f>'5. Lön'!O$23</f>
        <v/>
      </c>
      <c r="L1376" s="310" t="str">
        <f>'5. Lön'!P$23</f>
        <v/>
      </c>
      <c r="M1376" s="311" t="s">
        <v>2</v>
      </c>
    </row>
    <row r="1377" spans="2:15" s="3" customFormat="1" ht="12.75" customHeight="1" x14ac:dyDescent="0.2">
      <c r="B1377" s="312" t="s">
        <v>203</v>
      </c>
      <c r="C1377" s="313">
        <f>IF('2. Grunddata'!$C$16&gt;0,SUMIF('5. Lön'!$B$25:$B$151,$C1374,'5. Lön'!DM$25:DM$151),SUMIF('5. Lön'!$B$25:$B$151,$C1374,'5. Lön'!AS$25:AS$151))</f>
        <v>0</v>
      </c>
      <c r="D1377" s="313">
        <f>IF('2. Grunddata'!$C$16&gt;0,SUMIF('5. Lön'!$B$25:$B$151,$C1374,'5. Lön'!DN$25:DN$151),SUMIF('5. Lön'!$B$25:$B$151,$C1374,'5. Lön'!AT$25:AT$151))</f>
        <v>0</v>
      </c>
      <c r="E1377" s="313">
        <f>IF('2. Grunddata'!$C$16&gt;0,SUMIF('5. Lön'!$B$25:$B$151,$C1374,'5. Lön'!DO$25:DO$151),SUMIF('5. Lön'!$B$25:$B$151,$C1374,'5. Lön'!AU$25:AU$151))</f>
        <v>0</v>
      </c>
      <c r="F1377" s="313">
        <f>IF('2. Grunddata'!$C$16&gt;0,SUMIF('5. Lön'!$B$25:$B$151,$C1374,'5. Lön'!DP$25:DP$151),SUMIF('5. Lön'!$B$25:$B$151,$C1374,'5. Lön'!AV$25:AV$151))</f>
        <v>0</v>
      </c>
      <c r="G1377" s="313">
        <f>IF('2. Grunddata'!$C$16&gt;0,SUMIF('5. Lön'!$B$25:$B$151,$C1374,'5. Lön'!DQ$25:DQ$151),SUMIF('5. Lön'!$B$25:$B$151,$C1374,'5. Lön'!AW$25:AW$151))</f>
        <v>0</v>
      </c>
      <c r="H1377" s="313">
        <f>IF('2. Grunddata'!$C$16&gt;0,SUMIF('5. Lön'!$B$25:$B$151,$C1374,'5. Lön'!DR$25:DR$151),SUMIF('5. Lön'!$B$25:$B$151,$C1374,'5. Lön'!AX$25:AX$151))</f>
        <v>0</v>
      </c>
      <c r="I1377" s="313">
        <f>IF('2. Grunddata'!$C$16&gt;0,SUMIF('5. Lön'!$B$25:$B$151,$C1374,'5. Lön'!DS$25:DS$151),SUMIF('5. Lön'!$B$25:$B$151,$C1374,'5. Lön'!AY$25:AY$151))</f>
        <v>0</v>
      </c>
      <c r="J1377" s="313">
        <f>IF('2. Grunddata'!$C$16&gt;0,SUMIF('5. Lön'!$B$25:$B$151,$C1374,'5. Lön'!DT$25:DT$151),SUMIF('5. Lön'!$B$25:$B$151,$C1374,'5. Lön'!AZ$25:AZ$151))</f>
        <v>0</v>
      </c>
      <c r="K1377" s="313">
        <f>IF('2. Grunddata'!$C$16&gt;0,SUMIF('5. Lön'!$B$25:$B$151,$C1374,'5. Lön'!DU$25:DU$151),SUMIF('5. Lön'!$B$25:$B$151,$C1374,'5. Lön'!BA$25:BA$151))</f>
        <v>0</v>
      </c>
      <c r="L1377" s="313">
        <f>IF('2. Grunddata'!$C$16&gt;0,SUMIF('5. Lön'!$B$25:$B$151,$C1374,'5. Lön'!DV$25:DV$151),SUMIF('5. Lön'!$B$25:$B$151,$C1374,'5. Lön'!BB$25:BB$151))</f>
        <v>0</v>
      </c>
      <c r="M1377" s="314">
        <f t="shared" ref="M1377:M1382" si="296">SUM(C1377:L1377)</f>
        <v>0</v>
      </c>
      <c r="O1377" s="4"/>
    </row>
    <row r="1378" spans="2:15" s="3" customFormat="1" ht="12.75" customHeight="1" x14ac:dyDescent="0.2">
      <c r="B1378" s="158" t="s">
        <v>202</v>
      </c>
      <c r="C1378" s="315">
        <f>SUMIF('6. Drift'!$B$18:$B$101,$C1374,'6. Drift'!V$18:V$101)</f>
        <v>0</v>
      </c>
      <c r="D1378" s="315">
        <f>SUMIF('6. Drift'!$B$18:$B$101,$C1374,'6. Drift'!W$18:W$101)</f>
        <v>0</v>
      </c>
      <c r="E1378" s="315">
        <f>SUMIF('6. Drift'!$B$18:$B$101,$C1374,'6. Drift'!X$18:X$101)</f>
        <v>0</v>
      </c>
      <c r="F1378" s="315">
        <f>SUMIF('6. Drift'!$B$18:$B$101,$C1374,'6. Drift'!Y$18:Y$101)</f>
        <v>0</v>
      </c>
      <c r="G1378" s="315">
        <f>SUMIF('6. Drift'!$B$18:$B$101,$C1374,'6. Drift'!Z$18:Z$101)</f>
        <v>0</v>
      </c>
      <c r="H1378" s="315">
        <f>SUMIF('6. Drift'!$B$18:$B$101,$C1374,'6. Drift'!AA$18:AA$101)</f>
        <v>0</v>
      </c>
      <c r="I1378" s="315">
        <f>SUMIF('6. Drift'!$B$18:$B$101,$C1374,'6. Drift'!AB$18:AB$101)</f>
        <v>0</v>
      </c>
      <c r="J1378" s="315">
        <f>SUMIF('6. Drift'!$B$18:$B$101,$C1374,'6. Drift'!AC$18:AC$101)</f>
        <v>0</v>
      </c>
      <c r="K1378" s="315">
        <f>SUMIF('6. Drift'!$B$18:$B$101,$C1374,'6. Drift'!AD$18:AD$101)</f>
        <v>0</v>
      </c>
      <c r="L1378" s="315">
        <f>SUMIF('6. Drift'!$B$18:$B$101,$C1374,'6. Drift'!AE$18:AE$101)</f>
        <v>0</v>
      </c>
      <c r="M1378" s="316">
        <f t="shared" si="296"/>
        <v>0</v>
      </c>
    </row>
    <row r="1379" spans="2:15" s="3" customFormat="1" ht="12.75" x14ac:dyDescent="0.2">
      <c r="B1379" s="317" t="s">
        <v>30</v>
      </c>
      <c r="C1379" s="318">
        <f>SUMIF('7. Utrustning'!$B$17:$B$49,$C1374,'7. Utrustning'!W$17:W$49)</f>
        <v>0</v>
      </c>
      <c r="D1379" s="318">
        <f>SUMIF('7. Utrustning'!$B$17:$B$49,$C1374,'7. Utrustning'!X$17:X$49)</f>
        <v>0</v>
      </c>
      <c r="E1379" s="318">
        <f>SUMIF('7. Utrustning'!$B$17:$B$49,$C1374,'7. Utrustning'!Y$17:Y$49)</f>
        <v>0</v>
      </c>
      <c r="F1379" s="318">
        <f>SUMIF('7. Utrustning'!$B$17:$B$49,$C1374,'7. Utrustning'!Z$17:Z$49)</f>
        <v>0</v>
      </c>
      <c r="G1379" s="318">
        <f>SUMIF('7. Utrustning'!$B$17:$B$49,$C1374,'7. Utrustning'!AA$17:AA$49)</f>
        <v>0</v>
      </c>
      <c r="H1379" s="318">
        <f>SUMIF('7. Utrustning'!$B$17:$B$49,$C1374,'7. Utrustning'!AB$17:AB$49)</f>
        <v>0</v>
      </c>
      <c r="I1379" s="318">
        <f>SUMIF('7. Utrustning'!$B$17:$B$49,$C1374,'7. Utrustning'!AC$17:AC$49)</f>
        <v>0</v>
      </c>
      <c r="J1379" s="318">
        <f>SUMIF('7. Utrustning'!$B$17:$B$49,$C1374,'7. Utrustning'!AD$17:AD$49)</f>
        <v>0</v>
      </c>
      <c r="K1379" s="318">
        <f>SUMIF('7. Utrustning'!$B$17:$B$49,$C1374,'7. Utrustning'!AE$17:AE$49)</f>
        <v>0</v>
      </c>
      <c r="L1379" s="318">
        <f>SUMIF('7. Utrustning'!$B$17:$B$49,$C1374,'7. Utrustning'!AF$17:AF$49)</f>
        <v>0</v>
      </c>
      <c r="M1379" s="319">
        <f t="shared" si="296"/>
        <v>0</v>
      </c>
    </row>
    <row r="1380" spans="2:15" s="3" customFormat="1" ht="12.75" x14ac:dyDescent="0.2">
      <c r="B1380" s="320" t="str">
        <f>IF('2. Grunddata'!C$13="NEJ","Lokal accepterad som direkt kostnad av finansiär","Lokal")</f>
        <v>Lokal accepterad som direkt kostnad av finansiär</v>
      </c>
      <c r="C1380" s="315">
        <f>IF('2. Grunddata'!$C$13="NEJ",SUMIF('8. Lokal'!$B$18:$B$50,$C1374,'8. Lokal'!T$18:T$50),SUMIF('5. Lön'!$B$25:$B$151,$C1374,'5. Lön'!CO$25:CO$151)+SUMIF('6. Drift'!$B$18:$B$101,$C1374,'6. Drift'!BR$18:BR$101)+SUMIF('8. Lokal'!$B$18:$B$50,$C1374,'8. Lokal'!T$18:T$50))</f>
        <v>0</v>
      </c>
      <c r="D1380" s="315">
        <f>IF('2. Grunddata'!$C$13="NEJ",SUMIF('8. Lokal'!$B$18:$B$50,$C1374,'8. Lokal'!U$18:U$50),SUMIF('5. Lön'!$B$25:$B$151,$C1374,'5. Lön'!CP$25:CP$151)+SUMIF('6. Drift'!$B$18:$B$101,$C1374,'6. Drift'!BS$18:BS$101)+SUMIF('8. Lokal'!$B$18:$B$50,$C1374,'8. Lokal'!U$18:U$50))</f>
        <v>0</v>
      </c>
      <c r="E1380" s="315">
        <f>IF('2. Grunddata'!$C$13="NEJ",SUMIF('8. Lokal'!$B$18:$B$50,$C1374,'8. Lokal'!V$18:V$50),SUMIF('5. Lön'!$B$25:$B$151,$C1374,'5. Lön'!CQ$25:CQ$151)+SUMIF('6. Drift'!$B$18:$B$101,$C1374,'6. Drift'!BT$18:BT$101)+SUMIF('8. Lokal'!$B$18:$B$50,$C1374,'8. Lokal'!V$18:V$50))</f>
        <v>0</v>
      </c>
      <c r="F1380" s="315">
        <f>IF('2. Grunddata'!$C$13="NEJ",SUMIF('8. Lokal'!$B$18:$B$50,$C1374,'8. Lokal'!W$18:W$50),SUMIF('5. Lön'!$B$25:$B$151,$C1374,'5. Lön'!CR$25:CR$151)+SUMIF('6. Drift'!$B$18:$B$101,$C1374,'6. Drift'!BU$18:BU$101)+SUMIF('8. Lokal'!$B$18:$B$50,$C1374,'8. Lokal'!W$18:W$50))</f>
        <v>0</v>
      </c>
      <c r="G1380" s="315">
        <f>IF('2. Grunddata'!$C$13="NEJ",SUMIF('8. Lokal'!$B$18:$B$50,$C1374,'8. Lokal'!X$18:X$50),SUMIF('5. Lön'!$B$25:$B$151,$C1374,'5. Lön'!CS$25:CS$151)+SUMIF('6. Drift'!$B$18:$B$101,$C1374,'6. Drift'!BV$18:BV$101)+SUMIF('8. Lokal'!$B$18:$B$50,$C1374,'8. Lokal'!X$18:X$50))</f>
        <v>0</v>
      </c>
      <c r="H1380" s="315">
        <f>IF('2. Grunddata'!$C$13="NEJ",SUMIF('8. Lokal'!$B$18:$B$50,$C1374,'8. Lokal'!Y$18:Y$50),SUMIF('5. Lön'!$B$25:$B$151,$C1374,'5. Lön'!CT$25:CT$151)+SUMIF('6. Drift'!$B$18:$B$101,$C1374,'6. Drift'!BW$18:BW$101)+SUMIF('8. Lokal'!$B$18:$B$50,$C1374,'8. Lokal'!Y$18:Y$50))</f>
        <v>0</v>
      </c>
      <c r="I1380" s="315">
        <f>IF('2. Grunddata'!$C$13="NEJ",SUMIF('8. Lokal'!$B$18:$B$50,$C1374,'8. Lokal'!Z$18:Z$50),SUMIF('5. Lön'!$B$25:$B$151,$C1374,'5. Lön'!CU$25:CU$151)+SUMIF('6. Drift'!$B$18:$B$101,$C1374,'6. Drift'!BX$18:BX$101)+SUMIF('8. Lokal'!$B$18:$B$50,$C1374,'8. Lokal'!Z$18:Z$50))</f>
        <v>0</v>
      </c>
      <c r="J1380" s="315">
        <f>IF('2. Grunddata'!$C$13="NEJ",SUMIF('8. Lokal'!$B$18:$B$50,$C1374,'8. Lokal'!AA$18:AA$50),SUMIF('5. Lön'!$B$25:$B$151,$C1374,'5. Lön'!CV$25:CV$151)+SUMIF('6. Drift'!$B$18:$B$101,$C1374,'6. Drift'!BY$18:BY$101)+SUMIF('8. Lokal'!$B$18:$B$50,$C1374,'8. Lokal'!AA$18:AA$50))</f>
        <v>0</v>
      </c>
      <c r="K1380" s="315">
        <f>IF('2. Grunddata'!$C$13="NEJ",SUMIF('8. Lokal'!$B$18:$B$50,$C1374,'8. Lokal'!AB$18:AB$50),SUMIF('5. Lön'!$B$25:$B$151,$C1374,'5. Lön'!CW$25:CW$151)+SUMIF('6. Drift'!$B$18:$B$101,$C1374,'6. Drift'!BZ$18:BZ$101)+SUMIF('8. Lokal'!$B$18:$B$50,$C1374,'8. Lokal'!AB$18:AB$50))</f>
        <v>0</v>
      </c>
      <c r="L1380" s="315">
        <f>IF('2. Grunddata'!$C$13="NEJ",SUMIF('8. Lokal'!$B$18:$B$50,$C1374,'8. Lokal'!AC$18:AC$50),SUMIF('5. Lön'!$B$25:$B$151,$C1374,'5. Lön'!CX$25:CX$151)+SUMIF('6. Drift'!$B$18:$B$101,$C1374,'6. Drift'!CA$18:CA$101)+SUMIF('8. Lokal'!$B$18:$B$50,$C1374,'8. Lokal'!AC$18:AC$50))</f>
        <v>0</v>
      </c>
      <c r="M1380" s="316">
        <f t="shared" si="296"/>
        <v>0</v>
      </c>
    </row>
    <row r="1381" spans="2:15" s="3" customFormat="1" ht="12.75" x14ac:dyDescent="0.2">
      <c r="B1381" s="321" t="str">
        <f>IF('2. Grunddata'!C$13="NEJ","Indirekt och lokalpåslag accepterade som OH av finansiär","Indirekta")</f>
        <v>Indirekt och lokalpåslag accepterade som OH av finansiär</v>
      </c>
      <c r="C1381" s="293">
        <f>IF('2. Grunddata'!$C$13="NEJ",SUMIF('5. Lön'!$B$25:$B$151,$C1374,'5. Lön'!DY$25:DY$151)+SUMIF('6. Drift'!$B$18:$B$101,$C1374,'6. Drift'!CP$18:CP$101)+SUMIF('7. Utrustning'!$B$17:$B$49,$C1374,'7. Utrustning'!AU$17:AU$49)+SUMIF('8. Lokal'!$B$18:$B$50,$C1374,'8. Lokal'!AR$18:AR$50),SUMIF('5. Lön'!$B$25:$B$151,$C1374,'5. Lön'!BQ$25:BQ$151)+SUMIF('6. Drift'!$B$18:$B$101,$C1374,'6. Drift'!AT$18:AT$101))</f>
        <v>0</v>
      </c>
      <c r="D1381" s="293">
        <f>IF('2. Grunddata'!$C$13="NEJ",SUMIF('5. Lön'!$B$25:$B$151,$C1374,'5. Lön'!DZ$25:DZ$151)+SUMIF('6. Drift'!$B$18:$B$101,$C1374,'6. Drift'!CQ$18:CQ$101)+SUMIF('7. Utrustning'!$B$17:$B$49,$C1374,'7. Utrustning'!AV$17:AV$49)+SUMIF('8. Lokal'!$B$18:$B$50,$C1374,'8. Lokal'!AS$18:AS$50),SUMIF('5. Lön'!$B$25:$B$151,$C1374,'5. Lön'!BR$25:BR$151)+SUMIF('6. Drift'!$B$18:$B$101,$C1374,'6. Drift'!AU$18:AU$101))</f>
        <v>0</v>
      </c>
      <c r="E1381" s="293">
        <f>IF('2. Grunddata'!$C$13="NEJ",SUMIF('5. Lön'!$B$25:$B$151,$C1374,'5. Lön'!EA$25:EA$151)+SUMIF('6. Drift'!$B$18:$B$101,$C1374,'6. Drift'!CR$18:CR$101)+SUMIF('7. Utrustning'!$B$17:$B$49,$C1374,'7. Utrustning'!AW$17:AW$49)+SUMIF('8. Lokal'!$B$18:$B$50,$C1374,'8. Lokal'!AT$18:AT$50),SUMIF('5. Lön'!$B$25:$B$151,$C1374,'5. Lön'!BS$25:BS$151)+SUMIF('6. Drift'!$B$18:$B$101,$C1374,'6. Drift'!AV$18:AV$101))</f>
        <v>0</v>
      </c>
      <c r="F1381" s="293">
        <f>IF('2. Grunddata'!$C$13="NEJ",SUMIF('5. Lön'!$B$25:$B$151,$C1374,'5. Lön'!EB$25:EB$151)+SUMIF('6. Drift'!$B$18:$B$101,$C1374,'6. Drift'!CS$18:CS$101)+SUMIF('7. Utrustning'!$B$17:$B$49,$C1374,'7. Utrustning'!AX$17:AX$49)+SUMIF('8. Lokal'!$B$18:$B$50,$C1374,'8. Lokal'!AU$18:AU$50),SUMIF('5. Lön'!$B$25:$B$151,$C1374,'5. Lön'!BT$25:BT$151)+SUMIF('6. Drift'!$B$18:$B$101,$C1374,'6. Drift'!AW$18:AW$101))</f>
        <v>0</v>
      </c>
      <c r="G1381" s="293">
        <f>IF('2. Grunddata'!$C$13="NEJ",SUMIF('5. Lön'!$B$25:$B$151,$C1374,'5. Lön'!EC$25:EC$151)+SUMIF('6. Drift'!$B$18:$B$101,$C1374,'6. Drift'!CT$18:CT$101)+SUMIF('7. Utrustning'!$B$17:$B$49,$C1374,'7. Utrustning'!AY$17:AY$49)+SUMIF('8. Lokal'!$B$18:$B$50,$C1374,'8. Lokal'!AV$18:AV$50),SUMIF('5. Lön'!$B$25:$B$151,$C1374,'5. Lön'!BU$25:BU$151)+SUMIF('6. Drift'!$B$18:$B$101,$C1374,'6. Drift'!AX$18:AX$101))</f>
        <v>0</v>
      </c>
      <c r="H1381" s="293">
        <f>IF('2. Grunddata'!$C$13="NEJ",SUMIF('5. Lön'!$B$25:$B$151,$C1374,'5. Lön'!ED$25:ED$151)+SUMIF('6. Drift'!$B$18:$B$101,$C1374,'6. Drift'!CU$18:CU$101)+SUMIF('7. Utrustning'!$B$17:$B$49,$C1374,'7. Utrustning'!AZ$17:AZ$49)+SUMIF('8. Lokal'!$B$18:$B$50,$C1374,'8. Lokal'!AW$18:AW$50),SUMIF('5. Lön'!$B$25:$B$151,$C1374,'5. Lön'!BV$25:BV$151)+SUMIF('6. Drift'!$B$18:$B$101,$C1374,'6. Drift'!AY$18:AY$101))</f>
        <v>0</v>
      </c>
      <c r="I1381" s="293">
        <f>IF('2. Grunddata'!$C$13="NEJ",SUMIF('5. Lön'!$B$25:$B$151,$C1374,'5. Lön'!EE$25:EE$151)+SUMIF('6. Drift'!$B$18:$B$101,$C1374,'6. Drift'!CV$18:CV$101)+SUMIF('7. Utrustning'!$B$17:$B$49,$C1374,'7. Utrustning'!BA$17:BA$49)+SUMIF('8. Lokal'!$B$18:$B$50,$C1374,'8. Lokal'!AX$18:AX$50),SUMIF('5. Lön'!$B$25:$B$151,$C1374,'5. Lön'!BW$25:BW$151)+SUMIF('6. Drift'!$B$18:$B$101,$C1374,'6. Drift'!AZ$18:AZ$101))</f>
        <v>0</v>
      </c>
      <c r="J1381" s="293">
        <f>IF('2. Grunddata'!$C$13="NEJ",SUMIF('5. Lön'!$B$25:$B$151,$C1374,'5. Lön'!EF$25:EF$151)+SUMIF('6. Drift'!$B$18:$B$101,$C1374,'6. Drift'!CW$18:CW$101)+SUMIF('7. Utrustning'!$B$17:$B$49,$C1374,'7. Utrustning'!BB$17:BB$49)+SUMIF('8. Lokal'!$B$18:$B$50,$C1374,'8. Lokal'!AY$18:AY$50),SUMIF('5. Lön'!$B$25:$B$151,$C1374,'5. Lön'!BX$25:BX$151)+SUMIF('6. Drift'!$B$18:$B$101,$C1374,'6. Drift'!BA$18:BA$101))</f>
        <v>0</v>
      </c>
      <c r="K1381" s="293">
        <f>IF('2. Grunddata'!$C$13="NEJ",SUMIF('5. Lön'!$B$25:$B$151,$C1374,'5. Lön'!EG$25:EG$151)+SUMIF('6. Drift'!$B$18:$B$101,$C1374,'6. Drift'!CX$18:CX$101)+SUMIF('7. Utrustning'!$B$17:$B$49,$C1374,'7. Utrustning'!BC$17:BC$49)+SUMIF('8. Lokal'!$B$18:$B$50,$C1374,'8. Lokal'!AZ$18:AZ$50),SUMIF('5. Lön'!$B$25:$B$151,$C1374,'5. Lön'!BY$25:BY$151)+SUMIF('6. Drift'!$B$18:$B$101,$C1374,'6. Drift'!BB$18:BB$101))</f>
        <v>0</v>
      </c>
      <c r="L1381" s="293">
        <f>IF('2. Grunddata'!$C$13="NEJ",SUMIF('5. Lön'!$B$25:$B$151,$C1374,'5. Lön'!EH$25:EH$151)+SUMIF('6. Drift'!$B$18:$B$101,$C1374,'6. Drift'!CY$18:CY$101)+SUMIF('7. Utrustning'!$B$17:$B$49,$C1374,'7. Utrustning'!BD$17:BD$49)+SUMIF('8. Lokal'!$B$18:$B$50,$C1374,'8. Lokal'!BA$18:BA$50),SUMIF('5. Lön'!$B$25:$B$151,$C1374,'5. Lön'!BZ$25:BZ$151)+SUMIF('6. Drift'!$B$18:$B$101,$C1374,'6. Drift'!BC$18:BC$101))</f>
        <v>0</v>
      </c>
      <c r="M1381" s="322">
        <f t="shared" si="296"/>
        <v>0</v>
      </c>
    </row>
    <row r="1382" spans="2:15" s="3" customFormat="1" ht="12.75" x14ac:dyDescent="0.2">
      <c r="B1382" s="323" t="str">
        <f>IF('2. Grunddata'!C$6="KONTRAKT","Total kostnad i kontrakt med finansiär ","Total kostnad i ansökan till finansiär ")</f>
        <v xml:space="preserve">Total kostnad i ansökan till finansiär </v>
      </c>
      <c r="C1382" s="237">
        <f>SUM(C1377:C1381)</f>
        <v>0</v>
      </c>
      <c r="D1382" s="237">
        <f t="shared" ref="D1382:L1382" si="297">SUM(D1377:D1381)</f>
        <v>0</v>
      </c>
      <c r="E1382" s="237">
        <f t="shared" si="297"/>
        <v>0</v>
      </c>
      <c r="F1382" s="237">
        <f t="shared" si="297"/>
        <v>0</v>
      </c>
      <c r="G1382" s="237">
        <f t="shared" si="297"/>
        <v>0</v>
      </c>
      <c r="H1382" s="237">
        <f t="shared" si="297"/>
        <v>0</v>
      </c>
      <c r="I1382" s="237">
        <f t="shared" si="297"/>
        <v>0</v>
      </c>
      <c r="J1382" s="237">
        <f t="shared" si="297"/>
        <v>0</v>
      </c>
      <c r="K1382" s="237">
        <f t="shared" si="297"/>
        <v>0</v>
      </c>
      <c r="L1382" s="237">
        <f t="shared" si="297"/>
        <v>0</v>
      </c>
      <c r="M1382" s="324">
        <f t="shared" si="296"/>
        <v>0</v>
      </c>
    </row>
    <row r="1383" spans="2:15" s="3" customFormat="1" ht="6" customHeight="1" x14ac:dyDescent="0.2">
      <c r="B1383" s="325"/>
      <c r="C1383" s="326"/>
      <c r="D1383" s="326"/>
      <c r="E1383" s="326"/>
      <c r="F1383" s="326"/>
      <c r="G1383" s="326"/>
      <c r="H1383" s="326"/>
      <c r="I1383" s="326"/>
      <c r="J1383" s="326"/>
      <c r="K1383" s="326"/>
      <c r="L1383" s="326"/>
      <c r="M1383" s="327"/>
    </row>
    <row r="1384" spans="2:15" s="3" customFormat="1" ht="12.75" x14ac:dyDescent="0.2">
      <c r="B1384" s="328" t="str">
        <f>IF('2. Grunddata'!C$6="KONTRAKT","Kostnader att medfinansiera","Kostnader förväntade att medfinansiera")</f>
        <v>Kostnader förväntade att medfinansiera</v>
      </c>
      <c r="C1384" s="168"/>
      <c r="D1384" s="168"/>
      <c r="E1384" s="168"/>
      <c r="F1384" s="168"/>
      <c r="G1384" s="168"/>
      <c r="H1384" s="168"/>
      <c r="I1384" s="168"/>
      <c r="J1384" s="168"/>
      <c r="K1384" s="168"/>
      <c r="L1384" s="168"/>
      <c r="M1384" s="329"/>
    </row>
    <row r="1385" spans="2:15" s="3" customFormat="1" ht="12.75" x14ac:dyDescent="0.2">
      <c r="B1385" s="371" t="str">
        <f>IF('2. Grunddata'!C$13="NEJ","Indirekt och lokalpåslag inte accepterade som OH av finansiär","")</f>
        <v>Indirekt och lokalpåslag inte accepterade som OH av finansiär</v>
      </c>
      <c r="C1385" s="330">
        <f>IF('2. Grunddata'!$C$13="NEJ",(SUMIF('5. Lön'!$B$25:$B$151,$C1374,'5. Lön'!BQ$25:BQ$151)+SUMIF('5. Lön'!$B$25:$B$151,$C1374,'5. Lön'!CO$25:CO$151)+SUMIF('6. Drift'!$B$18:$B$101,$C1374,'6. Drift'!AT$18:AT$101)+SUMIF('6. Drift'!$B$18:$B$101,$C1374,'6. Drift'!BR$18:BR$101))-(SUMIF('5. Lön'!$B$25:$B$151,$C1374,'5. Lön'!DY$25:DY$151)+SUMIF('6. Drift'!$B$18:$B$101,$C1374,'6. Drift'!CP$18:CP$101)+SUMIF('7. Utrustning'!$B$17:$B$49,$C1374,'7. Utrustning'!AU$17:AU$49)+SUMIF('8. Lokal'!$B$18:$B$50,$C1374,'8. Lokal'!AR$18:AR$50)),0)</f>
        <v>0</v>
      </c>
      <c r="D1385" s="330">
        <f>IF('2. Grunddata'!$C$13="NEJ",(SUMIF('5. Lön'!$B$25:$B$151,$C1374,'5. Lön'!BR$25:BR$151)+SUMIF('5. Lön'!$B$25:$B$151,$C1374,'5. Lön'!CP$25:CP$151)+SUMIF('6. Drift'!$B$18:$B$101,$C1374,'6. Drift'!AU$18:AU$101)+SUMIF('6. Drift'!$B$18:$B$101,$C1374,'6. Drift'!BS$18:BS$101))-(SUMIF('5. Lön'!$B$25:$B$151,$C1374,'5. Lön'!DZ$25:DZ$151)+SUMIF('6. Drift'!$B$18:$B$101,$C1374,'6. Drift'!CQ$18:CQ$101)+SUMIF('7. Utrustning'!$B$17:$B$49,$C1374,'7. Utrustning'!AV$17:AV$49)+SUMIF('8. Lokal'!$B$18:$B$50,$C1374,'8. Lokal'!AS$18:AS$50)),0)</f>
        <v>0</v>
      </c>
      <c r="E1385" s="330">
        <f>IF('2. Grunddata'!$C$13="NEJ",(SUMIF('5. Lön'!$B$25:$B$151,$C1374,'5. Lön'!BS$25:BS$151)+SUMIF('5. Lön'!$B$25:$B$151,$C1374,'5. Lön'!CQ$25:CQ$151)+SUMIF('6. Drift'!$B$18:$B$101,$C1374,'6. Drift'!AV$18:AV$101)+SUMIF('6. Drift'!$B$18:$B$101,$C1374,'6. Drift'!BT$18:BT$101))-(SUMIF('5. Lön'!$B$25:$B$151,$C1374,'5. Lön'!EA$25:EA$151)+SUMIF('6. Drift'!$B$18:$B$101,$C1374,'6. Drift'!CR$18:CR$101)+SUMIF('7. Utrustning'!$B$17:$B$49,$C1374,'7. Utrustning'!AW$17:AW$49)+SUMIF('8. Lokal'!$B$18:$B$50,$C1374,'8. Lokal'!AT$18:AT$50)),0)</f>
        <v>0</v>
      </c>
      <c r="F1385" s="330">
        <f>IF('2. Grunddata'!$C$13="NEJ",(SUMIF('5. Lön'!$B$25:$B$151,$C1374,'5. Lön'!BT$25:BT$151)+SUMIF('5. Lön'!$B$25:$B$151,$C1374,'5. Lön'!CR$25:CR$151)+SUMIF('6. Drift'!$B$18:$B$101,$C1374,'6. Drift'!AW$18:AW$101)+SUMIF('6. Drift'!$B$18:$B$101,$C1374,'6. Drift'!BU$18:BU$101))-(SUMIF('5. Lön'!$B$25:$B$151,$C1374,'5. Lön'!EB$25:EB$151)+SUMIF('6. Drift'!$B$18:$B$101,$C1374,'6. Drift'!CS$18:CS$101)+SUMIF('7. Utrustning'!$B$17:$B$49,$C1374,'7. Utrustning'!AX$17:AX$49)+SUMIF('8. Lokal'!$B$18:$B$50,$C1374,'8. Lokal'!AU$18:AU$50)),0)</f>
        <v>0</v>
      </c>
      <c r="G1385" s="330">
        <f>IF('2. Grunddata'!$C$13="NEJ",(SUMIF('5. Lön'!$B$25:$B$151,$C1374,'5. Lön'!BU$25:BU$151)+SUMIF('5. Lön'!$B$25:$B$151,$C1374,'5. Lön'!CS$25:CS$151)+SUMIF('6. Drift'!$B$18:$B$101,$C1374,'6. Drift'!AX$18:AX$101)+SUMIF('6. Drift'!$B$18:$B$101,$C1374,'6. Drift'!BV$18:BV$101))-(SUMIF('5. Lön'!$B$25:$B$151,$C1374,'5. Lön'!EC$25:EC$151)+SUMIF('6. Drift'!$B$18:$B$101,$C1374,'6. Drift'!CT$18:CT$101)+SUMIF('7. Utrustning'!$B$17:$B$49,$C1374,'7. Utrustning'!AY$17:AY$49)+SUMIF('8. Lokal'!$B$18:$B$50,$C1374,'8. Lokal'!AV$18:AV$50)),0)</f>
        <v>0</v>
      </c>
      <c r="H1385" s="330">
        <f>IF('2. Grunddata'!$C$13="NEJ",(SUMIF('5. Lön'!$B$25:$B$151,$C1374,'5. Lön'!BV$25:BV$151)+SUMIF('5. Lön'!$B$25:$B$151,$C1374,'5. Lön'!CT$25:CT$151)+SUMIF('6. Drift'!$B$18:$B$101,$C1374,'6. Drift'!AY$18:AY$101)+SUMIF('6. Drift'!$B$18:$B$101,$C1374,'6. Drift'!BW$18:BW$101))-(SUMIF('5. Lön'!$B$25:$B$151,$C1374,'5. Lön'!ED$25:ED$151)+SUMIF('6. Drift'!$B$18:$B$101,$C1374,'6. Drift'!CU$18:CU$101)+SUMIF('7. Utrustning'!$B$17:$B$49,$C1374,'7. Utrustning'!AZ$17:AZ$49)+SUMIF('8. Lokal'!$B$18:$B$50,$C1374,'8. Lokal'!AW$18:AW$50)),0)</f>
        <v>0</v>
      </c>
      <c r="I1385" s="330">
        <f>IF('2. Grunddata'!$C$13="NEJ",(SUMIF('5. Lön'!$B$25:$B$151,$C1374,'5. Lön'!BW$25:BW$151)+SUMIF('5. Lön'!$B$25:$B$151,$C1374,'5. Lön'!CU$25:CU$151)+SUMIF('6. Drift'!$B$18:$B$101,$C1374,'6. Drift'!AZ$18:AZ$101)+SUMIF('6. Drift'!$B$18:$B$101,$C1374,'6. Drift'!BX$18:BX$101))-(SUMIF('5. Lön'!$B$25:$B$151,$C1374,'5. Lön'!EE$25:EE$151)+SUMIF('6. Drift'!$B$18:$B$101,$C1374,'6. Drift'!CV$18:CV$101)+SUMIF('7. Utrustning'!$B$17:$B$49,$C1374,'7. Utrustning'!BA$17:BA$49)+SUMIF('8. Lokal'!$B$18:$B$50,$C1374,'8. Lokal'!AX$18:AX$50)),0)</f>
        <v>0</v>
      </c>
      <c r="J1385" s="330">
        <f>IF('2. Grunddata'!$C$13="NEJ",(SUMIF('5. Lön'!$B$25:$B$151,$C1374,'5. Lön'!BX$25:BX$151)+SUMIF('5. Lön'!$B$25:$B$151,$C1374,'5. Lön'!CV$25:CV$151)+SUMIF('6. Drift'!$B$18:$B$101,$C1374,'6. Drift'!BA$18:BA$101)+SUMIF('6. Drift'!$B$18:$B$101,$C1374,'6. Drift'!BY$18:BY$101))-(SUMIF('5. Lön'!$B$25:$B$151,$C1374,'5. Lön'!EF$25:EF$151)+SUMIF('6. Drift'!$B$18:$B$101,$C1374,'6. Drift'!CW$18:CW$101)+SUMIF('7. Utrustning'!$B$17:$B$49,$C1374,'7. Utrustning'!BB$17:BB$49)+SUMIF('8. Lokal'!$B$18:$B$50,$C1374,'8. Lokal'!AY$18:AY$50)),0)</f>
        <v>0</v>
      </c>
      <c r="K1385" s="330">
        <f>IF('2. Grunddata'!$C$13="NEJ",(SUMIF('5. Lön'!$B$25:$B$151,$C1374,'5. Lön'!BY$25:BY$151)+SUMIF('5. Lön'!$B$25:$B$151,$C1374,'5. Lön'!CW$25:CW$151)+SUMIF('6. Drift'!$B$18:$B$101,$C1374,'6. Drift'!BB$18:BB$101)+SUMIF('6. Drift'!$B$18:$B$101,$C1374,'6. Drift'!BZ$18:BZ$101))-(SUMIF('5. Lön'!$B$25:$B$151,$C1374,'5. Lön'!EG$25:EG$151)+SUMIF('6. Drift'!$B$18:$B$101,$C1374,'6. Drift'!CX$18:CX$101)+SUMIF('7. Utrustning'!$B$17:$B$49,$C1374,'7. Utrustning'!BC$17:BC$49)+SUMIF('8. Lokal'!$B$18:$B$50,$C1374,'8. Lokal'!AZ$18:AZ$50)),0)</f>
        <v>0</v>
      </c>
      <c r="L1385" s="330">
        <f>IF('2. Grunddata'!$C$13="NEJ",(SUMIF('5. Lön'!$B$25:$B$151,$C1374,'5. Lön'!BZ$25:BZ$151)+SUMIF('5. Lön'!$B$25:$B$151,$C1374,'5. Lön'!CX$25:CX$151)+SUMIF('6. Drift'!$B$18:$B$101,$C1374,'6. Drift'!BC$18:BC$101)+SUMIF('6. Drift'!$B$18:$B$101,$C1374,'6. Drift'!CA$18:CA$101))-(SUMIF('5. Lön'!$B$25:$B$151,$C1374,'5. Lön'!EH$25:EH$151)+SUMIF('6. Drift'!$B$18:$B$101,$C1374,'6. Drift'!CY$18:CY$101)+SUMIF('7. Utrustning'!$B$17:$B$49,$C1374,'7. Utrustning'!BD$17:BD$49)+SUMIF('8. Lokal'!$B$18:$B$50,$C1374,'8. Lokal'!BA$18:BA$50)),0)</f>
        <v>0</v>
      </c>
      <c r="M1385" s="314">
        <f t="shared" ref="M1385:M1391" si="298">SUM(C1385:L1385)</f>
        <v>0</v>
      </c>
    </row>
    <row r="1386" spans="2:15" s="3" customFormat="1" ht="12.75" customHeight="1" x14ac:dyDescent="0.2">
      <c r="B1386" s="331" t="str">
        <f>IF('2. Grunddata'!C$16&gt;0,"LKP som inte accepteras av finansiär","")</f>
        <v/>
      </c>
      <c r="C1386" s="332">
        <f>IF('2. Grunddata'!$C$16&gt;0,SUMIF('5. Lön'!$B$25:$B$151,$C1374,'5. Lön'!AS$25:AS$151)-SUMIF('5. Lön'!$B$25:$B$151,$C1374,'5. Lön'!DM$25:DM$151),0)</f>
        <v>0</v>
      </c>
      <c r="D1386" s="332">
        <f>IF('2. Grunddata'!$C$16&gt;0,SUMIF('5. Lön'!$B$25:$B$151,$C1374,'5. Lön'!AT$25:AT$151)-SUMIF('5. Lön'!$B$25:$B$151,$C1374,'5. Lön'!DN$25:DN$151),0)</f>
        <v>0</v>
      </c>
      <c r="E1386" s="332">
        <f>IF('2. Grunddata'!$C$16&gt;0,SUMIF('5. Lön'!$B$25:$B$151,$C1374,'5. Lön'!AU$25:AU$151)-SUMIF('5. Lön'!$B$25:$B$151,$C1374,'5. Lön'!DO$25:DO$151),0)</f>
        <v>0</v>
      </c>
      <c r="F1386" s="332">
        <f>IF('2. Grunddata'!$C$16&gt;0,SUMIF('5. Lön'!$B$25:$B$151,$C1374,'5. Lön'!AV$25:AV$151)-SUMIF('5. Lön'!$B$25:$B$151,$C1374,'5. Lön'!DP$25:DP$151),0)</f>
        <v>0</v>
      </c>
      <c r="G1386" s="332">
        <f>IF('2. Grunddata'!$C$16&gt;0,SUMIF('5. Lön'!$B$25:$B$151,$C1374,'5. Lön'!AW$25:AW$151)-SUMIF('5. Lön'!$B$25:$B$151,$C1374,'5. Lön'!DQ$25:DQ$151),0)</f>
        <v>0</v>
      </c>
      <c r="H1386" s="332">
        <f>IF('2. Grunddata'!$C$16&gt;0,SUMIF('5. Lön'!$B$25:$B$151,$C1374,'5. Lön'!AX$25:AX$151)-SUMIF('5. Lön'!$B$25:$B$151,$C1374,'5. Lön'!DR$25:DR$151),0)</f>
        <v>0</v>
      </c>
      <c r="I1386" s="332">
        <f>IF('2. Grunddata'!$C$16&gt;0,SUMIF('5. Lön'!$B$25:$B$151,$C1374,'5. Lön'!AY$25:AY$151)-SUMIF('5. Lön'!$B$25:$B$151,$C1374,'5. Lön'!DS$25:DS$151),0)</f>
        <v>0</v>
      </c>
      <c r="J1386" s="332">
        <f>IF('2. Grunddata'!$C$16&gt;0,SUMIF('5. Lön'!$B$25:$B$151,$C1374,'5. Lön'!AZ$25:AZ$151)-SUMIF('5. Lön'!$B$25:$B$151,$C1374,'5. Lön'!DT$25:DT$151),0)</f>
        <v>0</v>
      </c>
      <c r="K1386" s="332">
        <f>IF('2. Grunddata'!$C$16&gt;0,SUMIF('5. Lön'!$B$25:$B$151,$C1374,'5. Lön'!BA$25:BA$151)-SUMIF('5. Lön'!$B$25:$B$151,$C1374,'5. Lön'!DU$25:DU$151),0)</f>
        <v>0</v>
      </c>
      <c r="L1386" s="332">
        <f>IF('2. Grunddata'!$C$16&gt;0,SUMIF('5. Lön'!$B$25:$B$151,$C1374,'5. Lön'!BB$25:BB$151)-SUMIF('5. Lön'!$B$25:$B$151,$C1374,'5. Lön'!DV$25:DV$151),0)</f>
        <v>0</v>
      </c>
      <c r="M1386" s="316">
        <f t="shared" si="298"/>
        <v>0</v>
      </c>
    </row>
    <row r="1387" spans="2:15" s="3" customFormat="1" ht="12.75" customHeight="1" x14ac:dyDescent="0.2">
      <c r="B1387" s="317" t="str">
        <f>IF('5. Lön'!BO$152&gt;0,"Lön inklusive LKP","")</f>
        <v>Lön inklusive LKP</v>
      </c>
      <c r="C1387" s="333">
        <f>SUMIF('5. Lön'!$B$25:$B$151,$C1374,'5. Lön'!BE$25:BE$151)</f>
        <v>0</v>
      </c>
      <c r="D1387" s="333">
        <f>SUMIF('5. Lön'!$B$25:$B$151,$C1374,'5. Lön'!BF$25:BF$151)</f>
        <v>0</v>
      </c>
      <c r="E1387" s="333">
        <f>SUMIF('5. Lön'!$B$25:$B$151,$C1374,'5. Lön'!BG$25:BG$151)</f>
        <v>0</v>
      </c>
      <c r="F1387" s="333">
        <f>SUMIF('5. Lön'!$B$25:$B$151,$C1374,'5. Lön'!BH$25:BH$151)</f>
        <v>0</v>
      </c>
      <c r="G1387" s="333">
        <f>SUMIF('5. Lön'!$B$25:$B$151,$C1374,'5. Lön'!BI$25:BI$151)</f>
        <v>0</v>
      </c>
      <c r="H1387" s="333">
        <f>SUMIF('5. Lön'!$B$25:$B$151,$C1374,'5. Lön'!BJ$25:BJ$151)</f>
        <v>0</v>
      </c>
      <c r="I1387" s="333">
        <f>SUMIF('5. Lön'!$B$25:$B$151,$C1374,'5. Lön'!BK$25:BK$151)</f>
        <v>0</v>
      </c>
      <c r="J1387" s="333">
        <f>SUMIF('5. Lön'!$B$25:$B$151,$C1374,'5. Lön'!BL$25:BL$151)</f>
        <v>0</v>
      </c>
      <c r="K1387" s="333">
        <f>SUMIF('5. Lön'!$B$25:$B$151,$C1374,'5. Lön'!BM$25:BM$151)</f>
        <v>0</v>
      </c>
      <c r="L1387" s="333">
        <f>SUMIF('5. Lön'!$B$25:$B$151,$C1374,'5. Lön'!BN$25:BN$151)</f>
        <v>0</v>
      </c>
      <c r="M1387" s="319">
        <f t="shared" si="298"/>
        <v>0</v>
      </c>
    </row>
    <row r="1388" spans="2:15" s="3" customFormat="1" ht="12.75" x14ac:dyDescent="0.2">
      <c r="B1388" s="158" t="str">
        <f>IF('6. Drift'!AR$102&gt;0,"Drift","")</f>
        <v/>
      </c>
      <c r="C1388" s="334">
        <f>SUMIF('6. Drift'!$B$18:$B$101,$C1374,'6. Drift'!AH$18:AH$101)</f>
        <v>0</v>
      </c>
      <c r="D1388" s="334">
        <f>SUMIF('6. Drift'!$B$18:$B$101,$C1374,'6. Drift'!AI$18:AI$101)</f>
        <v>0</v>
      </c>
      <c r="E1388" s="334">
        <f>SUMIF('6. Drift'!$B$18:$B$101,$C1374,'6. Drift'!AJ$18:AJ$101)</f>
        <v>0</v>
      </c>
      <c r="F1388" s="334">
        <f>SUMIF('6. Drift'!$B$18:$B$101,$C1374,'6. Drift'!AK$18:AK$101)</f>
        <v>0</v>
      </c>
      <c r="G1388" s="334">
        <f>SUMIF('6. Drift'!$B$18:$B$101,$C1374,'6. Drift'!AL$18:AL$101)</f>
        <v>0</v>
      </c>
      <c r="H1388" s="334">
        <f>SUMIF('6. Drift'!$B$18:$B$101,$C1374,'6. Drift'!AM$18:AM$101)</f>
        <v>0</v>
      </c>
      <c r="I1388" s="334">
        <f>SUMIF('6. Drift'!$B$18:$B$101,$C1374,'6. Drift'!AN$18:AN$101)</f>
        <v>0</v>
      </c>
      <c r="J1388" s="334">
        <f>SUMIF('6. Drift'!$B$18:$B$101,$C1374,'6. Drift'!AO$18:AO$101)</f>
        <v>0</v>
      </c>
      <c r="K1388" s="334">
        <f>SUMIF('6. Drift'!$B$18:$B$101,$C1374,'6. Drift'!AP$18:AP$101)</f>
        <v>0</v>
      </c>
      <c r="L1388" s="334">
        <f>SUMIF('6. Drift'!$B$18:$B$101,$C1374,'6. Drift'!AQ$18:AQ$101)</f>
        <v>0</v>
      </c>
      <c r="M1388" s="316">
        <f t="shared" si="298"/>
        <v>0</v>
      </c>
    </row>
    <row r="1389" spans="2:15" s="3" customFormat="1" ht="12.75" x14ac:dyDescent="0.2">
      <c r="B1389" s="317" t="str">
        <f>IF('7. Utrustning'!AS$50&gt;0,"Utrustning","")</f>
        <v/>
      </c>
      <c r="C1389" s="333">
        <f>SUMIF('7. Utrustning'!$B$17:$B$49,$C1374,'7. Utrustning'!AI$17:AI$49)</f>
        <v>0</v>
      </c>
      <c r="D1389" s="333">
        <f>SUMIF('7. Utrustning'!$B$17:$B$49,$C1374,'7. Utrustning'!AJ$17:AJ$49)</f>
        <v>0</v>
      </c>
      <c r="E1389" s="333">
        <f>SUMIF('7. Utrustning'!$B$17:$B$49,$C1374,'7. Utrustning'!AK$17:AK$49)</f>
        <v>0</v>
      </c>
      <c r="F1389" s="333">
        <f>SUMIF('7. Utrustning'!$B$17:$B$49,$C1374,'7. Utrustning'!AL$17:AL$49)</f>
        <v>0</v>
      </c>
      <c r="G1389" s="333">
        <f>SUMIF('7. Utrustning'!$B$17:$B$49,$C1374,'7. Utrustning'!AM$17:AM$49)</f>
        <v>0</v>
      </c>
      <c r="H1389" s="333">
        <f>SUMIF('7. Utrustning'!$B$17:$B$49,$C1374,'7. Utrustning'!AN$17:AN$49)</f>
        <v>0</v>
      </c>
      <c r="I1389" s="333">
        <f>SUMIF('7. Utrustning'!$B$17:$B$49,$C1374,'7. Utrustning'!AO$17:AO$49)</f>
        <v>0</v>
      </c>
      <c r="J1389" s="333">
        <f>SUMIF('7. Utrustning'!$B$17:$B$49,$C1374,'7. Utrustning'!AP$17:AP$49)</f>
        <v>0</v>
      </c>
      <c r="K1389" s="333">
        <f>SUMIF('7. Utrustning'!$B$17:$B$49,$C1374,'7. Utrustning'!AQ$17:AQ$49)</f>
        <v>0</v>
      </c>
      <c r="L1389" s="333">
        <f>SUMIF('7. Utrustning'!$B$17:$B$49,$C1374,'7. Utrustning'!AR$17:AR$49)</f>
        <v>0</v>
      </c>
      <c r="M1389" s="319">
        <f t="shared" si="298"/>
        <v>0</v>
      </c>
    </row>
    <row r="1390" spans="2:15" s="3" customFormat="1" ht="12.75" x14ac:dyDescent="0.2">
      <c r="B1390" s="320" t="str">
        <f>IF('8. Lokal'!AP$51&gt;0,"Lokal","")</f>
        <v>Lokal</v>
      </c>
      <c r="C1390" s="334">
        <f>SUMIF('5. Lön'!$B$25:$B$151,$C1374,'5. Lön'!DA$25:DA$151)+SUMIF('6. Drift'!$B$18:$B$101,$C1374,'6. Drift'!CD$18:CD$101)+SUMIF('8. Lokal'!$B$18:$B$50,$C1374,'8. Lokal'!AF$18:AF$50)</f>
        <v>0</v>
      </c>
      <c r="D1390" s="334">
        <f>SUMIF('5. Lön'!$B$25:$B$151,$C1374,'5. Lön'!DB$25:DB$151)+SUMIF('6. Drift'!$B$18:$B$101,$C1374,'6. Drift'!CE$18:CE$101)+SUMIF('8. Lokal'!$B$18:$B$50,$C1374,'8. Lokal'!AG$18:AG$50)</f>
        <v>0</v>
      </c>
      <c r="E1390" s="334">
        <f>SUMIF('5. Lön'!$B$25:$B$151,$C1374,'5. Lön'!DC$25:DC$151)+SUMIF('6. Drift'!$B$18:$B$101,$C1374,'6. Drift'!CF$18:CF$101)+SUMIF('8. Lokal'!$B$18:$B$50,$C1374,'8. Lokal'!AH$18:AH$50)</f>
        <v>0</v>
      </c>
      <c r="F1390" s="334">
        <f>SUMIF('5. Lön'!$B$25:$B$151,$C1374,'5. Lön'!DD$25:DD$151)+SUMIF('6. Drift'!$B$18:$B$101,$C1374,'6. Drift'!CG$18:CG$101)+SUMIF('8. Lokal'!$B$18:$B$50,$C1374,'8. Lokal'!AI$18:AI$50)</f>
        <v>0</v>
      </c>
      <c r="G1390" s="334">
        <f>SUMIF('5. Lön'!$B$25:$B$151,$C1374,'5. Lön'!DE$25:DE$151)+SUMIF('6. Drift'!$B$18:$B$101,$C1374,'6. Drift'!CH$18:CH$101)+SUMIF('8. Lokal'!$B$18:$B$50,$C1374,'8. Lokal'!AJ$18:AJ$50)</f>
        <v>0</v>
      </c>
      <c r="H1390" s="334">
        <f>SUMIF('5. Lön'!$B$25:$B$151,$C1374,'5. Lön'!DF$25:DF$151)+SUMIF('6. Drift'!$B$18:$B$101,$C1374,'6. Drift'!CI$18:CI$101)+SUMIF('8. Lokal'!$B$18:$B$50,$C1374,'8. Lokal'!AK$18:AK$50)</f>
        <v>0</v>
      </c>
      <c r="I1390" s="334">
        <f>SUMIF('5. Lön'!$B$25:$B$151,$C1374,'5. Lön'!DG$25:DG$151)+SUMIF('6. Drift'!$B$18:$B$101,$C1374,'6. Drift'!CJ$18:CJ$101)+SUMIF('8. Lokal'!$B$18:$B$50,$C1374,'8. Lokal'!AL$18:AL$50)</f>
        <v>0</v>
      </c>
      <c r="J1390" s="334">
        <f>SUMIF('5. Lön'!$B$25:$B$151,$C1374,'5. Lön'!DH$25:DH$151)+SUMIF('6. Drift'!$B$18:$B$101,$C1374,'6. Drift'!CK$18:CK$101)+SUMIF('8. Lokal'!$B$18:$B$50,$C1374,'8. Lokal'!AM$18:AM$50)</f>
        <v>0</v>
      </c>
      <c r="K1390" s="334">
        <f>SUMIF('5. Lön'!$B$25:$B$151,$C1374,'5. Lön'!DI$25:DI$151)+SUMIF('6. Drift'!$B$18:$B$101,$C1374,'6. Drift'!CL$18:CL$101)+SUMIF('8. Lokal'!$B$18:$B$50,$C1374,'8. Lokal'!AN$18:AN$50)</f>
        <v>0</v>
      </c>
      <c r="L1390" s="334">
        <f>SUMIF('5. Lön'!$B$25:$B$151,$C1374,'5. Lön'!DJ$25:DJ$151)+SUMIF('6. Drift'!$B$18:$B$101,$C1374,'6. Drift'!CM$18:CM$101)+SUMIF('8. Lokal'!$B$18:$B$50,$C1374,'8. Lokal'!AO$18:AO$50)</f>
        <v>0</v>
      </c>
      <c r="M1390" s="316">
        <f t="shared" si="298"/>
        <v>0</v>
      </c>
    </row>
    <row r="1391" spans="2:15" s="1" customFormat="1" ht="12.75" x14ac:dyDescent="0.2">
      <c r="B1391" s="321" t="str">
        <f>IF(('5. Lön'!CM$152+'6. Drift'!BP$102)&gt;0,"Indirekt","")</f>
        <v>Indirekt</v>
      </c>
      <c r="C1391" s="293">
        <f>SUMIF('5. Lön'!$B$25:$B$151,$C1374,'5. Lön'!CC$25:CC$151)+SUMIF('6. Drift'!$B$18:$B$101,$C1374,'6. Drift'!BF$18:BF$101)</f>
        <v>0</v>
      </c>
      <c r="D1391" s="293">
        <f>SUMIF('5. Lön'!$B$25:$B$151,$C1374,'5. Lön'!CD$25:CD$151)+SUMIF('6. Drift'!$B$18:$B$101,$C1374,'6. Drift'!BG$18:BG$101)</f>
        <v>0</v>
      </c>
      <c r="E1391" s="293">
        <f>SUMIF('5. Lön'!$B$25:$B$151,$C1374,'5. Lön'!CE$25:CE$151)+SUMIF('6. Drift'!$B$18:$B$101,$C1374,'6. Drift'!BH$18:BH$101)</f>
        <v>0</v>
      </c>
      <c r="F1391" s="293">
        <f>SUMIF('5. Lön'!$B$25:$B$151,$C1374,'5. Lön'!CF$25:CF$151)+SUMIF('6. Drift'!$B$18:$B$101,$C1374,'6. Drift'!BI$18:BI$101)</f>
        <v>0</v>
      </c>
      <c r="G1391" s="293">
        <f>SUMIF('5. Lön'!$B$25:$B$151,$C1374,'5. Lön'!CG$25:CG$151)+SUMIF('6. Drift'!$B$18:$B$101,$C1374,'6. Drift'!BJ$18:BJ$101)</f>
        <v>0</v>
      </c>
      <c r="H1391" s="293">
        <f>SUMIF('5. Lön'!$B$25:$B$151,$C1374,'5. Lön'!CH$25:CH$151)+SUMIF('6. Drift'!$B$18:$B$101,$C1374,'6. Drift'!BK$18:BK$101)</f>
        <v>0</v>
      </c>
      <c r="I1391" s="293">
        <f>SUMIF('5. Lön'!$B$25:$B$151,$C1374,'5. Lön'!CI$25:CI$151)+SUMIF('6. Drift'!$B$18:$B$101,$C1374,'6. Drift'!BL$18:BL$101)</f>
        <v>0</v>
      </c>
      <c r="J1391" s="293">
        <f>SUMIF('5. Lön'!$B$25:$B$151,$C1374,'5. Lön'!CJ$25:CJ$151)+SUMIF('6. Drift'!$B$18:$B$101,$C1374,'6. Drift'!BM$18:BM$101)</f>
        <v>0</v>
      </c>
      <c r="K1391" s="293">
        <f>SUMIF('5. Lön'!$B$25:$B$151,$C1374,'5. Lön'!CK$25:CK$151)+SUMIF('6. Drift'!$B$18:$B$101,$C1374,'6. Drift'!BN$18:BN$101)</f>
        <v>0</v>
      </c>
      <c r="L1391" s="293">
        <f>SUMIF('5. Lön'!$B$25:$B$151,$C1374,'5. Lön'!CL$25:CL$151)+SUMIF('6. Drift'!$B$18:$B$101,$C1374,'6. Drift'!BO$18:BO$101)</f>
        <v>0</v>
      </c>
      <c r="M1391" s="322">
        <f t="shared" si="298"/>
        <v>0</v>
      </c>
    </row>
    <row r="1392" spans="2:15" s="3" customFormat="1" ht="12.75" x14ac:dyDescent="0.2">
      <c r="B1392" s="323" t="str">
        <f>IF('2. Grunddata'!C$6="KONTRAKT","Total kostnad i medfinansiering av kontrakt med finansiär","Total kostnad i medfinansiering av ansökan till finansiär")</f>
        <v>Total kostnad i medfinansiering av ansökan till finansiär</v>
      </c>
      <c r="C1392" s="237">
        <f>SUM(C1385:C1391)</f>
        <v>0</v>
      </c>
      <c r="D1392" s="237">
        <f t="shared" ref="D1392:M1392" si="299">SUM(D1385:D1391)</f>
        <v>0</v>
      </c>
      <c r="E1392" s="237">
        <f t="shared" si="299"/>
        <v>0</v>
      </c>
      <c r="F1392" s="237">
        <f t="shared" si="299"/>
        <v>0</v>
      </c>
      <c r="G1392" s="237">
        <f t="shared" si="299"/>
        <v>0</v>
      </c>
      <c r="H1392" s="237">
        <f t="shared" si="299"/>
        <v>0</v>
      </c>
      <c r="I1392" s="237">
        <f t="shared" si="299"/>
        <v>0</v>
      </c>
      <c r="J1392" s="237">
        <f t="shared" si="299"/>
        <v>0</v>
      </c>
      <c r="K1392" s="237">
        <f t="shared" si="299"/>
        <v>0</v>
      </c>
      <c r="L1392" s="237">
        <f t="shared" si="299"/>
        <v>0</v>
      </c>
      <c r="M1392" s="324">
        <f t="shared" si="299"/>
        <v>0</v>
      </c>
      <c r="N1392" s="26"/>
      <c r="O1392" s="26"/>
    </row>
    <row r="1393" spans="2:13" s="3" customFormat="1" ht="6" customHeight="1" x14ac:dyDescent="0.2">
      <c r="B1393" s="335"/>
      <c r="C1393" s="326"/>
      <c r="D1393" s="326"/>
      <c r="E1393" s="326"/>
      <c r="F1393" s="326"/>
      <c r="G1393" s="326"/>
      <c r="H1393" s="326"/>
      <c r="I1393" s="326"/>
      <c r="J1393" s="326"/>
      <c r="K1393" s="326"/>
      <c r="L1393" s="326"/>
      <c r="M1393" s="336"/>
    </row>
    <row r="1394" spans="2:13" s="3" customFormat="1" ht="12.75" x14ac:dyDescent="0.2">
      <c r="B1394" s="328" t="str">
        <f>IF('2. Grunddata'!C$6="KONTRAKT","Full kostnad","Förväntad full kostnad")</f>
        <v>Förväntad full kostnad</v>
      </c>
      <c r="C1394" s="326"/>
      <c r="D1394" s="326"/>
      <c r="E1394" s="326"/>
      <c r="F1394" s="326"/>
      <c r="G1394" s="326"/>
      <c r="H1394" s="326"/>
      <c r="I1394" s="326"/>
      <c r="J1394" s="326"/>
      <c r="K1394" s="326"/>
      <c r="L1394" s="326"/>
      <c r="M1394" s="336"/>
    </row>
    <row r="1395" spans="2:13" s="3" customFormat="1" ht="12.75" x14ac:dyDescent="0.2">
      <c r="B1395" s="337" t="s">
        <v>203</v>
      </c>
      <c r="C1395" s="338">
        <f>C1377+C1386+C1387</f>
        <v>0</v>
      </c>
      <c r="D1395" s="338">
        <f t="shared" ref="D1395:L1395" si="300">D1377+D1386+D1387</f>
        <v>0</v>
      </c>
      <c r="E1395" s="338">
        <f t="shared" si="300"/>
        <v>0</v>
      </c>
      <c r="F1395" s="338">
        <f t="shared" si="300"/>
        <v>0</v>
      </c>
      <c r="G1395" s="338">
        <f t="shared" si="300"/>
        <v>0</v>
      </c>
      <c r="H1395" s="338">
        <f t="shared" si="300"/>
        <v>0</v>
      </c>
      <c r="I1395" s="338">
        <f t="shared" si="300"/>
        <v>0</v>
      </c>
      <c r="J1395" s="338">
        <f t="shared" si="300"/>
        <v>0</v>
      </c>
      <c r="K1395" s="338">
        <f t="shared" si="300"/>
        <v>0</v>
      </c>
      <c r="L1395" s="338">
        <f t="shared" si="300"/>
        <v>0</v>
      </c>
      <c r="M1395" s="314">
        <f>SUM(C1395:L1395)</f>
        <v>0</v>
      </c>
    </row>
    <row r="1396" spans="2:13" s="3" customFormat="1" ht="12.75" x14ac:dyDescent="0.2">
      <c r="B1396" s="339" t="s">
        <v>202</v>
      </c>
      <c r="C1396" s="340">
        <f>C1378+C1388</f>
        <v>0</v>
      </c>
      <c r="D1396" s="340">
        <f t="shared" ref="D1396:L1396" si="301">D1378+D1388</f>
        <v>0</v>
      </c>
      <c r="E1396" s="340">
        <f t="shared" si="301"/>
        <v>0</v>
      </c>
      <c r="F1396" s="340">
        <f t="shared" si="301"/>
        <v>0</v>
      </c>
      <c r="G1396" s="340">
        <f t="shared" si="301"/>
        <v>0</v>
      </c>
      <c r="H1396" s="340">
        <f t="shared" si="301"/>
        <v>0</v>
      </c>
      <c r="I1396" s="340">
        <f t="shared" si="301"/>
        <v>0</v>
      </c>
      <c r="J1396" s="340">
        <f t="shared" si="301"/>
        <v>0</v>
      </c>
      <c r="K1396" s="340">
        <f t="shared" si="301"/>
        <v>0</v>
      </c>
      <c r="L1396" s="340">
        <f t="shared" si="301"/>
        <v>0</v>
      </c>
      <c r="M1396" s="316">
        <f>SUM(C1396:L1396)</f>
        <v>0</v>
      </c>
    </row>
    <row r="1397" spans="2:13" s="3" customFormat="1" ht="12.75" x14ac:dyDescent="0.2">
      <c r="B1397" s="341" t="s">
        <v>30</v>
      </c>
      <c r="C1397" s="342">
        <f>C1379+C1389</f>
        <v>0</v>
      </c>
      <c r="D1397" s="342">
        <f t="shared" ref="D1397:L1397" si="302">D1379+D1389</f>
        <v>0</v>
      </c>
      <c r="E1397" s="342">
        <f t="shared" si="302"/>
        <v>0</v>
      </c>
      <c r="F1397" s="342">
        <f t="shared" si="302"/>
        <v>0</v>
      </c>
      <c r="G1397" s="342">
        <f t="shared" si="302"/>
        <v>0</v>
      </c>
      <c r="H1397" s="342">
        <f t="shared" si="302"/>
        <v>0</v>
      </c>
      <c r="I1397" s="342">
        <f t="shared" si="302"/>
        <v>0</v>
      </c>
      <c r="J1397" s="342">
        <f t="shared" si="302"/>
        <v>0</v>
      </c>
      <c r="K1397" s="342">
        <f t="shared" si="302"/>
        <v>0</v>
      </c>
      <c r="L1397" s="342">
        <f t="shared" si="302"/>
        <v>0</v>
      </c>
      <c r="M1397" s="319">
        <f>SUM(C1397:L1397)</f>
        <v>0</v>
      </c>
    </row>
    <row r="1398" spans="2:13" s="3" customFormat="1" ht="12.75" x14ac:dyDescent="0.2">
      <c r="B1398" s="339" t="s">
        <v>31</v>
      </c>
      <c r="C1398" s="340">
        <f>SUMIF('5. Lön'!$B$25:$B$151,$C1374,'5. Lön'!CO$25:CO$151)+SUMIF('5. Lön'!$B$25:$B$151,$C1374,'5. Lön'!DA$25:DA$151)+SUMIF('6. Drift'!$B$18:$B$101,$C1374,'6. Drift'!BR$18:BR$101)+SUMIF('6. Drift'!$B$18:$B$101,$C1374,'6. Drift'!CD$18:CD$101)+SUMIF('8. Lokal'!$B$18:$B$50,$C1374,'8. Lokal'!T$18:T$50)+SUMIF('8. Lokal'!$B$18:$B$50,$C1374,'8. Lokal'!AF$18:AF$50)</f>
        <v>0</v>
      </c>
      <c r="D1398" s="340">
        <f>SUMIF('5. Lön'!$B$25:$B$151,$C1374,'5. Lön'!CP$25:CP$151)+SUMIF('5. Lön'!$B$25:$B$151,$C1374,'5. Lön'!DB$25:DB$151)+SUMIF('6. Drift'!$B$18:$B$101,$C1374,'6. Drift'!BS$18:BS$101)+SUMIF('6. Drift'!$B$18:$B$101,$C1374,'6. Drift'!CE$18:CE$101)+SUMIF('8. Lokal'!$B$18:$B$50,$C1374,'8. Lokal'!U$18:U$50)+SUMIF('8. Lokal'!$B$18:$B$50,$C1374,'8. Lokal'!AG$18:AG$50)</f>
        <v>0</v>
      </c>
      <c r="E1398" s="340">
        <f>SUMIF('5. Lön'!$B$25:$B$151,$C1374,'5. Lön'!CQ$25:CQ$151)+SUMIF('5. Lön'!$B$25:$B$151,$C1374,'5. Lön'!DC$25:DC$151)+SUMIF('6. Drift'!$B$18:$B$101,$C1374,'6. Drift'!BT$18:BT$101)+SUMIF('6. Drift'!$B$18:$B$101,$C1374,'6. Drift'!CF$18:CF$101)+SUMIF('8. Lokal'!$B$18:$B$50,$C1374,'8. Lokal'!V$18:V$50)+SUMIF('8. Lokal'!$B$18:$B$50,$C1374,'8. Lokal'!AH$18:AH$50)</f>
        <v>0</v>
      </c>
      <c r="F1398" s="340">
        <f>SUMIF('5. Lön'!$B$25:$B$151,$C1374,'5. Lön'!CR$25:CR$151)+SUMIF('5. Lön'!$B$25:$B$151,$C1374,'5. Lön'!DD$25:DD$151)+SUMIF('6. Drift'!$B$18:$B$101,$C1374,'6. Drift'!BU$18:BU$101)+SUMIF('6. Drift'!$B$18:$B$101,$C1374,'6. Drift'!CG$18:CG$101)+SUMIF('8. Lokal'!$B$18:$B$50,$C1374,'8. Lokal'!W$18:W$50)+SUMIF('8. Lokal'!$B$18:$B$50,$C1374,'8. Lokal'!AI$18:AI$50)</f>
        <v>0</v>
      </c>
      <c r="G1398" s="340">
        <f>SUMIF('5. Lön'!$B$25:$B$151,$C1374,'5. Lön'!CS$25:CS$151)+SUMIF('5. Lön'!$B$25:$B$151,$C1374,'5. Lön'!DE$25:DE$151)+SUMIF('6. Drift'!$B$18:$B$101,$C1374,'6. Drift'!BV$18:BV$101)+SUMIF('6. Drift'!$B$18:$B$101,$C1374,'6. Drift'!CH$18:CH$101)+SUMIF('8. Lokal'!$B$18:$B$50,$C1374,'8. Lokal'!X$18:X$50)+SUMIF('8. Lokal'!$B$18:$B$50,$C1374,'8. Lokal'!AJ$18:AJ$50)</f>
        <v>0</v>
      </c>
      <c r="H1398" s="340">
        <f>SUMIF('5. Lön'!$B$25:$B$151,$C1374,'5. Lön'!CT$25:CT$151)+SUMIF('5. Lön'!$B$25:$B$151,$C1374,'5. Lön'!DF$25:DF$151)+SUMIF('6. Drift'!$B$18:$B$101,$C1374,'6. Drift'!BW$18:BW$101)+SUMIF('6. Drift'!$B$18:$B$101,$C1374,'6. Drift'!CI$18:CI$101)+SUMIF('8. Lokal'!$B$18:$B$50,$C1374,'8. Lokal'!Y$18:Y$50)+SUMIF('8. Lokal'!$B$18:$B$50,$C1374,'8. Lokal'!AK$18:AK$50)</f>
        <v>0</v>
      </c>
      <c r="I1398" s="340">
        <f>SUMIF('5. Lön'!$B$25:$B$151,$C1374,'5. Lön'!CU$25:CU$151)+SUMIF('5. Lön'!$B$25:$B$151,$C1374,'5. Lön'!DG$25:DG$151)+SUMIF('6. Drift'!$B$18:$B$101,$C1374,'6. Drift'!BX$18:BX$101)+SUMIF('6. Drift'!$B$18:$B$101,$C1374,'6. Drift'!CJ$18:CJ$101)+SUMIF('8. Lokal'!$B$18:$B$50,$C1374,'8. Lokal'!Z$18:Z$50)+SUMIF('8. Lokal'!$B$18:$B$50,$C1374,'8. Lokal'!AL$18:AL$50)</f>
        <v>0</v>
      </c>
      <c r="J1398" s="340">
        <f>SUMIF('5. Lön'!$B$25:$B$151,$C1374,'5. Lön'!CV$25:CV$151)+SUMIF('5. Lön'!$B$25:$B$151,$C1374,'5. Lön'!DH$25:DH$151)+SUMIF('6. Drift'!$B$18:$B$101,$C1374,'6. Drift'!BY$18:BY$101)+SUMIF('6. Drift'!$B$18:$B$101,$C1374,'6. Drift'!CK$18:CK$101)+SUMIF('8. Lokal'!$B$18:$B$50,$C1374,'8. Lokal'!AA$18:AA$50)+SUMIF('8. Lokal'!$B$18:$B$50,$C1374,'8. Lokal'!AM$18:AM$50)</f>
        <v>0</v>
      </c>
      <c r="K1398" s="340">
        <f>SUMIF('5. Lön'!$B$25:$B$151,$C1374,'5. Lön'!CW$25:CW$151)+SUMIF('5. Lön'!$B$25:$B$151,$C1374,'5. Lön'!DI$25:DI$151)+SUMIF('6. Drift'!$B$18:$B$101,$C1374,'6. Drift'!BZ$18:BZ$101)+SUMIF('6. Drift'!$B$18:$B$101,$C1374,'6. Drift'!CL$18:CL$101)+SUMIF('8. Lokal'!$B$18:$B$50,$C1374,'8. Lokal'!AB$18:AB$50)+SUMIF('8. Lokal'!$B$18:$B$50,$C1374,'8. Lokal'!AN$18:AN$50)</f>
        <v>0</v>
      </c>
      <c r="L1398" s="340">
        <f>SUMIF('5. Lön'!$B$25:$B$151,$C1374,'5. Lön'!CX$25:CX$151)+SUMIF('5. Lön'!$B$25:$B$151,$C1374,'5. Lön'!DJ$25:DJ$151)+SUMIF('6. Drift'!$B$18:$B$101,$C1374,'6. Drift'!CA$18:CA$101)+SUMIF('6. Drift'!$B$18:$B$101,$C1374,'6. Drift'!CM$18:CM$101)+SUMIF('8. Lokal'!$B$18:$B$50,$C1374,'8. Lokal'!AC$18:AC$50)+SUMIF('8. Lokal'!$B$18:$B$50,$C1374,'8. Lokal'!AO$18:AO$50)</f>
        <v>0</v>
      </c>
      <c r="M1398" s="316">
        <f>SUM(C1398:L1398)</f>
        <v>0</v>
      </c>
    </row>
    <row r="1399" spans="2:13" s="3" customFormat="1" ht="12.75" x14ac:dyDescent="0.2">
      <c r="B1399" s="343" t="s">
        <v>26</v>
      </c>
      <c r="C1399" s="344">
        <f>SUMIF('5. Lön'!$B$25:$B$151,$C1374,'5. Lön'!BQ$25:BQ$151)+SUMIF('5. Lön'!$B$25:$B$151,$C1374,'5. Lön'!CC$25:CC$151)+SUMIF('6. Drift'!$B$18:$B$101,$C1374,'6. Drift'!AT$18:AT$101)+SUMIF('6. Drift'!$B$18:$B$101,$C1374,'6. Drift'!BF$18:BF$101)</f>
        <v>0</v>
      </c>
      <c r="D1399" s="344">
        <f>SUMIF('5. Lön'!$B$25:$B$151,$C1374,'5. Lön'!BR$25:BR$151)+SUMIF('5. Lön'!$B$25:$B$151,$C1374,'5. Lön'!CD$25:CD$151)+SUMIF('6. Drift'!$B$18:$B$101,$C1374,'6. Drift'!AU$18:AU$101)+SUMIF('6. Drift'!$B$18:$B$101,$C1374,'6. Drift'!BG$18:BG$101)</f>
        <v>0</v>
      </c>
      <c r="E1399" s="344">
        <f>SUMIF('5. Lön'!$B$25:$B$151,$C1374,'5. Lön'!BS$25:BS$151)+SUMIF('5. Lön'!$B$25:$B$151,$C1374,'5. Lön'!CE$25:CE$151)+SUMIF('6. Drift'!$B$18:$B$101,$C1374,'6. Drift'!AV$18:AV$101)+SUMIF('6. Drift'!$B$18:$B$101,$C1374,'6. Drift'!BH$18:BH$101)</f>
        <v>0</v>
      </c>
      <c r="F1399" s="344">
        <f>SUMIF('5. Lön'!$B$25:$B$151,$C1374,'5. Lön'!BT$25:BT$151)+SUMIF('5. Lön'!$B$25:$B$151,$C1374,'5. Lön'!CF$25:CF$151)+SUMIF('6. Drift'!$B$18:$B$101,$C1374,'6. Drift'!AW$18:AW$101)+SUMIF('6. Drift'!$B$18:$B$101,$C1374,'6. Drift'!BI$18:BI$101)</f>
        <v>0</v>
      </c>
      <c r="G1399" s="344">
        <f>SUMIF('5. Lön'!$B$25:$B$151,$C1374,'5. Lön'!BU$25:BU$151)+SUMIF('5. Lön'!$B$25:$B$151,$C1374,'5. Lön'!CG$25:CG$151)+SUMIF('6. Drift'!$B$18:$B$101,$C1374,'6. Drift'!AX$18:AX$101)+SUMIF('6. Drift'!$B$18:$B$101,$C1374,'6. Drift'!BJ$18:BJ$101)</f>
        <v>0</v>
      </c>
      <c r="H1399" s="344">
        <f>SUMIF('5. Lön'!$B$25:$B$151,$C1374,'5. Lön'!BV$25:BV$151)+SUMIF('5. Lön'!$B$25:$B$151,$C1374,'5. Lön'!CH$25:CH$151)+SUMIF('6. Drift'!$B$18:$B$101,$C1374,'6. Drift'!AY$18:AY$101)+SUMIF('6. Drift'!$B$18:$B$101,$C1374,'6. Drift'!BK$18:BK$101)</f>
        <v>0</v>
      </c>
      <c r="I1399" s="344">
        <f>SUMIF('5. Lön'!$B$25:$B$151,$C1374,'5. Lön'!BW$25:BW$151)+SUMIF('5. Lön'!$B$25:$B$151,$C1374,'5. Lön'!CI$25:CI$151)+SUMIF('6. Drift'!$B$18:$B$101,$C1374,'6. Drift'!AZ$18:AZ$101)+SUMIF('6. Drift'!$B$18:$B$101,$C1374,'6. Drift'!BL$18:BL$101)</f>
        <v>0</v>
      </c>
      <c r="J1399" s="344">
        <f>SUMIF('5. Lön'!$B$25:$B$151,$C1374,'5. Lön'!BX$25:BX$151)+SUMIF('5. Lön'!$B$25:$B$151,$C1374,'5. Lön'!CJ$25:CJ$151)+SUMIF('6. Drift'!$B$18:$B$101,$C1374,'6. Drift'!BA$18:BA$101)+SUMIF('6. Drift'!$B$18:$B$101,$C1374,'6. Drift'!BM$18:BM$101)</f>
        <v>0</v>
      </c>
      <c r="K1399" s="344">
        <f>SUMIF('5. Lön'!$B$25:$B$151,$C1374,'5. Lön'!BY$25:BY$151)+SUMIF('5. Lön'!$B$25:$B$151,$C1374,'5. Lön'!CK$25:CK$151)+SUMIF('6. Drift'!$B$18:$B$101,$C1374,'6. Drift'!BB$18:BB$101)+SUMIF('6. Drift'!$B$18:$B$101,$C1374,'6. Drift'!BN$18:BN$101)</f>
        <v>0</v>
      </c>
      <c r="L1399" s="344">
        <f>SUMIF('5. Lön'!$B$25:$B$151,$C1374,'5. Lön'!BZ$25:BZ$151)+SUMIF('5. Lön'!$B$25:$B$151,$C1374,'5. Lön'!CL$25:CL$151)+SUMIF('6. Drift'!$B$18:$B$101,$C1374,'6. Drift'!BC$18:BC$101)+SUMIF('6. Drift'!$B$18:$B$101,$C1374,'6. Drift'!BO$18:BO$101)</f>
        <v>0</v>
      </c>
      <c r="M1399" s="322">
        <f>SUM(C1399:L1399)</f>
        <v>0</v>
      </c>
    </row>
    <row r="1400" spans="2:13" s="3" customFormat="1" ht="12.75" x14ac:dyDescent="0.2">
      <c r="B1400" s="323" t="str">
        <f>IF('2. Grunddata'!C$6="KONTRAKT","Total full kostnad","Total förväntad full kostnad")</f>
        <v>Total förväntad full kostnad</v>
      </c>
      <c r="C1400" s="171">
        <f>SUM(C1395:C1399)</f>
        <v>0</v>
      </c>
      <c r="D1400" s="171">
        <f t="shared" ref="D1400:M1400" si="303">SUM(D1395:D1399)</f>
        <v>0</v>
      </c>
      <c r="E1400" s="171">
        <f t="shared" si="303"/>
        <v>0</v>
      </c>
      <c r="F1400" s="171">
        <f t="shared" si="303"/>
        <v>0</v>
      </c>
      <c r="G1400" s="171">
        <f t="shared" si="303"/>
        <v>0</v>
      </c>
      <c r="H1400" s="171">
        <f t="shared" si="303"/>
        <v>0</v>
      </c>
      <c r="I1400" s="171">
        <f t="shared" si="303"/>
        <v>0</v>
      </c>
      <c r="J1400" s="171">
        <f t="shared" si="303"/>
        <v>0</v>
      </c>
      <c r="K1400" s="171">
        <f t="shared" si="303"/>
        <v>0</v>
      </c>
      <c r="L1400" s="171">
        <f t="shared" si="303"/>
        <v>0</v>
      </c>
      <c r="M1400" s="345">
        <f t="shared" si="303"/>
        <v>0</v>
      </c>
    </row>
    <row r="1401" spans="2:13" s="3" customFormat="1" ht="12.75" x14ac:dyDescent="0.2">
      <c r="B1401" s="119"/>
      <c r="C1401" s="64"/>
      <c r="D1401" s="64"/>
      <c r="E1401" s="64"/>
      <c r="F1401" s="64"/>
      <c r="G1401" s="64"/>
      <c r="H1401" s="64"/>
      <c r="I1401" s="64"/>
      <c r="J1401" s="64"/>
      <c r="K1401" s="64"/>
      <c r="L1401" s="64"/>
      <c r="M1401" s="64"/>
    </row>
    <row r="1402" spans="2:13" s="3" customFormat="1" ht="12.75" customHeight="1" x14ac:dyDescent="0.2">
      <c r="B1402" s="119" t="s">
        <v>42</v>
      </c>
      <c r="C1402" s="346" t="str">
        <f t="shared" ref="C1402:M1402" si="304">IF(C1400&gt;0,C1392/C1400,"")</f>
        <v/>
      </c>
      <c r="D1402" s="346" t="str">
        <f t="shared" si="304"/>
        <v/>
      </c>
      <c r="E1402" s="346" t="str">
        <f t="shared" si="304"/>
        <v/>
      </c>
      <c r="F1402" s="346" t="str">
        <f t="shared" si="304"/>
        <v/>
      </c>
      <c r="G1402" s="346" t="str">
        <f t="shared" si="304"/>
        <v/>
      </c>
      <c r="H1402" s="346" t="str">
        <f t="shared" si="304"/>
        <v/>
      </c>
      <c r="I1402" s="346" t="str">
        <f t="shared" si="304"/>
        <v/>
      </c>
      <c r="J1402" s="346" t="str">
        <f t="shared" si="304"/>
        <v/>
      </c>
      <c r="K1402" s="346" t="str">
        <f t="shared" si="304"/>
        <v/>
      </c>
      <c r="L1402" s="346" t="str">
        <f t="shared" si="304"/>
        <v/>
      </c>
      <c r="M1402" s="346" t="str">
        <f t="shared" si="304"/>
        <v/>
      </c>
    </row>
    <row r="1403" spans="2:13" ht="12.75" customHeight="1" x14ac:dyDescent="0.2"/>
    <row r="1404" spans="2:13" ht="12.75" customHeight="1" x14ac:dyDescent="0.2">
      <c r="D1404" s="119" t="s">
        <v>249</v>
      </c>
      <c r="E1404" s="187" t="str">
        <f>IF(M1392=0,"",M1392/(DATEDIF('2. Grunddata'!C$20,'2. Grunddata'!C$21,"d")/365))</f>
        <v/>
      </c>
      <c r="H1404" s="119" t="s">
        <v>250</v>
      </c>
      <c r="I1404" s="187">
        <f>M1392/3</f>
        <v>0</v>
      </c>
      <c r="L1404" s="119" t="s">
        <v>248</v>
      </c>
      <c r="M1404" s="187">
        <f>M1392</f>
        <v>0</v>
      </c>
    </row>
    <row r="1405" spans="2:13" ht="12.75" customHeight="1" x14ac:dyDescent="0.2">
      <c r="B1405" s="80" t="s">
        <v>209</v>
      </c>
    </row>
    <row r="1406" spans="2:13" ht="12.75" customHeight="1" x14ac:dyDescent="0.2">
      <c r="B1406" s="551"/>
      <c r="C1406" s="552"/>
      <c r="D1406" s="552"/>
      <c r="E1406" s="552"/>
      <c r="F1406" s="552"/>
      <c r="G1406" s="552"/>
      <c r="H1406" s="552"/>
      <c r="I1406" s="552"/>
      <c r="J1406" s="552"/>
      <c r="K1406" s="552"/>
      <c r="L1406" s="553"/>
      <c r="M1406" s="387">
        <f>SUM(C1406:L1406)</f>
        <v>0</v>
      </c>
    </row>
    <row r="1407" spans="2:13" ht="12.75" customHeight="1" x14ac:dyDescent="0.2">
      <c r="B1407" s="554"/>
      <c r="C1407" s="555"/>
      <c r="D1407" s="555"/>
      <c r="E1407" s="555"/>
      <c r="F1407" s="555"/>
      <c r="G1407" s="555"/>
      <c r="H1407" s="555"/>
      <c r="I1407" s="555"/>
      <c r="J1407" s="555"/>
      <c r="K1407" s="555"/>
      <c r="L1407" s="556"/>
      <c r="M1407" s="319">
        <f t="shared" ref="M1407:M1410" si="305">SUM(C1407:L1407)</f>
        <v>0</v>
      </c>
    </row>
    <row r="1408" spans="2:13" ht="12.75" customHeight="1" x14ac:dyDescent="0.2">
      <c r="B1408" s="557"/>
      <c r="C1408" s="558"/>
      <c r="D1408" s="558"/>
      <c r="E1408" s="558"/>
      <c r="F1408" s="558"/>
      <c r="G1408" s="558"/>
      <c r="H1408" s="558"/>
      <c r="I1408" s="558"/>
      <c r="J1408" s="558"/>
      <c r="K1408" s="558"/>
      <c r="L1408" s="559"/>
      <c r="M1408" s="316">
        <f t="shared" si="305"/>
        <v>0</v>
      </c>
    </row>
    <row r="1409" spans="2:13" ht="12.75" customHeight="1" x14ac:dyDescent="0.2">
      <c r="B1409" s="554"/>
      <c r="C1409" s="555"/>
      <c r="D1409" s="555"/>
      <c r="E1409" s="555"/>
      <c r="F1409" s="555"/>
      <c r="G1409" s="555"/>
      <c r="H1409" s="555"/>
      <c r="I1409" s="555"/>
      <c r="J1409" s="555"/>
      <c r="K1409" s="555"/>
      <c r="L1409" s="556"/>
      <c r="M1409" s="319">
        <f t="shared" si="305"/>
        <v>0</v>
      </c>
    </row>
    <row r="1410" spans="2:13" ht="12.75" customHeight="1" x14ac:dyDescent="0.2">
      <c r="B1410" s="197"/>
      <c r="C1410" s="558"/>
      <c r="D1410" s="558"/>
      <c r="E1410" s="558"/>
      <c r="F1410" s="558"/>
      <c r="G1410" s="558"/>
      <c r="H1410" s="558"/>
      <c r="I1410" s="558"/>
      <c r="J1410" s="558"/>
      <c r="K1410" s="558"/>
      <c r="L1410" s="559"/>
      <c r="M1410" s="316">
        <f t="shared" si="305"/>
        <v>0</v>
      </c>
    </row>
    <row r="1411" spans="2:13" ht="12.75" customHeight="1" x14ac:dyDescent="0.2">
      <c r="B1411" s="165" t="str">
        <f>IF('2. Grunddata'!C$6="KONTRAKT","Total medfinansiering","Total förväntad medfinansiering")</f>
        <v>Total förväntad medfinansiering</v>
      </c>
      <c r="C1411" s="170">
        <f t="shared" ref="C1411:M1411" si="306">SUM(C1406:C1410)</f>
        <v>0</v>
      </c>
      <c r="D1411" s="170">
        <f t="shared" si="306"/>
        <v>0</v>
      </c>
      <c r="E1411" s="170">
        <f t="shared" si="306"/>
        <v>0</v>
      </c>
      <c r="F1411" s="170">
        <f t="shared" si="306"/>
        <v>0</v>
      </c>
      <c r="G1411" s="170">
        <f t="shared" si="306"/>
        <v>0</v>
      </c>
      <c r="H1411" s="170">
        <f t="shared" si="306"/>
        <v>0</v>
      </c>
      <c r="I1411" s="170">
        <f t="shared" si="306"/>
        <v>0</v>
      </c>
      <c r="J1411" s="170">
        <f t="shared" si="306"/>
        <v>0</v>
      </c>
      <c r="K1411" s="170">
        <f t="shared" si="306"/>
        <v>0</v>
      </c>
      <c r="L1411" s="170">
        <f t="shared" si="306"/>
        <v>0</v>
      </c>
      <c r="M1411" s="345">
        <f t="shared" si="306"/>
        <v>0</v>
      </c>
    </row>
    <row r="1412" spans="2:13" ht="12.75" customHeight="1" x14ac:dyDescent="0.2"/>
    <row r="1413" spans="2:13" ht="12.75" customHeight="1" x14ac:dyDescent="0.2">
      <c r="B1413" s="386" t="s">
        <v>210</v>
      </c>
      <c r="C1413" s="64" t="str">
        <f>B41</f>
        <v>Mark och miljö S</v>
      </c>
    </row>
    <row r="1414" spans="2:13" ht="12.75" customHeight="1" x14ac:dyDescent="0.2">
      <c r="B1414" s="719"/>
      <c r="C1414" s="720"/>
      <c r="D1414" s="720"/>
      <c r="E1414" s="720"/>
      <c r="F1414" s="720"/>
      <c r="G1414" s="720"/>
      <c r="H1414" s="720"/>
      <c r="I1414" s="720"/>
      <c r="J1414" s="720"/>
      <c r="K1414" s="720"/>
      <c r="L1414" s="720"/>
      <c r="M1414" s="721"/>
    </row>
    <row r="1415" spans="2:13" ht="12.75" customHeight="1" x14ac:dyDescent="0.2">
      <c r="B1415" s="722"/>
      <c r="C1415" s="735"/>
      <c r="D1415" s="735"/>
      <c r="E1415" s="735"/>
      <c r="F1415" s="735"/>
      <c r="G1415" s="735"/>
      <c r="H1415" s="735"/>
      <c r="I1415" s="735"/>
      <c r="J1415" s="735"/>
      <c r="K1415" s="735"/>
      <c r="L1415" s="735"/>
      <c r="M1415" s="724"/>
    </row>
    <row r="1416" spans="2:13" ht="12.75" customHeight="1" x14ac:dyDescent="0.2">
      <c r="B1416" s="722"/>
      <c r="C1416" s="735"/>
      <c r="D1416" s="735"/>
      <c r="E1416" s="735"/>
      <c r="F1416" s="735"/>
      <c r="G1416" s="735"/>
      <c r="H1416" s="735"/>
      <c r="I1416" s="735"/>
      <c r="J1416" s="735"/>
      <c r="K1416" s="735"/>
      <c r="L1416" s="735"/>
      <c r="M1416" s="724"/>
    </row>
    <row r="1417" spans="2:13" ht="12.75" customHeight="1" x14ac:dyDescent="0.2">
      <c r="B1417" s="722"/>
      <c r="C1417" s="735"/>
      <c r="D1417" s="735"/>
      <c r="E1417" s="735"/>
      <c r="F1417" s="735"/>
      <c r="G1417" s="735"/>
      <c r="H1417" s="735"/>
      <c r="I1417" s="735"/>
      <c r="J1417" s="735"/>
      <c r="K1417" s="735"/>
      <c r="L1417" s="735"/>
      <c r="M1417" s="724"/>
    </row>
    <row r="1418" spans="2:13" ht="12.75" customHeight="1" x14ac:dyDescent="0.2">
      <c r="B1418" s="725"/>
      <c r="C1418" s="726"/>
      <c r="D1418" s="726"/>
      <c r="E1418" s="726"/>
      <c r="F1418" s="726"/>
      <c r="G1418" s="726"/>
      <c r="H1418" s="726"/>
      <c r="I1418" s="726"/>
      <c r="J1418" s="726"/>
      <c r="K1418" s="726"/>
      <c r="L1418" s="726"/>
      <c r="M1418" s="727"/>
    </row>
    <row r="1420" spans="2:13" s="3" customFormat="1" ht="12.75" customHeight="1" x14ac:dyDescent="0.2">
      <c r="B1420" s="140" t="s">
        <v>165</v>
      </c>
      <c r="C1420" s="141" t="str">
        <f>'2. Grunddata'!C$7</f>
        <v>Hitta den oförklariga faktorn i matrix</v>
      </c>
      <c r="D1420" s="64"/>
      <c r="E1420" s="64"/>
      <c r="F1420" s="64"/>
      <c r="G1420" s="64"/>
      <c r="H1420" s="64"/>
      <c r="I1420" s="64"/>
      <c r="J1420" s="64"/>
      <c r="K1420" s="64"/>
      <c r="L1420" s="64"/>
      <c r="M1420" s="64"/>
    </row>
    <row r="1421" spans="2:13" s="3" customFormat="1" ht="12.75" x14ac:dyDescent="0.2">
      <c r="B1421" s="140" t="s">
        <v>122</v>
      </c>
      <c r="C1421" s="141" t="str">
        <f>IF('2. Grunddata'!$C$6="ANSÖKAN","ANSÖKAN",(IF('2. Grunddata'!$C$6="KONTRAKT","KONTRAKT","")))</f>
        <v>ANSÖKAN</v>
      </c>
      <c r="D1421" s="64"/>
      <c r="E1421" s="64"/>
      <c r="F1421" s="64"/>
      <c r="G1421" s="64"/>
      <c r="H1421" s="64"/>
      <c r="I1421" s="64"/>
      <c r="J1421" s="64"/>
      <c r="K1421" s="64"/>
      <c r="L1421" s="64"/>
      <c r="M1421" s="64"/>
    </row>
    <row r="1422" spans="2:13" s="3" customFormat="1" ht="12.75" x14ac:dyDescent="0.2">
      <c r="B1422" s="62" t="s">
        <v>254</v>
      </c>
      <c r="C1422" s="141" t="str">
        <f>'2. Grunddata'!C$8</f>
        <v>Stina</v>
      </c>
      <c r="D1422" s="64"/>
      <c r="E1422" s="64"/>
      <c r="F1422" s="64"/>
      <c r="I1422" s="120"/>
      <c r="J1422" s="120"/>
      <c r="K1422" s="120"/>
      <c r="L1422" s="120"/>
      <c r="M1422" s="120"/>
    </row>
    <row r="1423" spans="2:13" s="3" customFormat="1" ht="12.75" x14ac:dyDescent="0.2">
      <c r="B1423" s="140" t="s">
        <v>156</v>
      </c>
      <c r="C1423" s="64" t="str">
        <f>'2. Grunddata'!C$17</f>
        <v>SEK</v>
      </c>
      <c r="D1423" s="64"/>
      <c r="E1423" s="64"/>
      <c r="F1423" s="64"/>
      <c r="I1423" s="120"/>
      <c r="J1423" s="120"/>
      <c r="K1423" s="120"/>
      <c r="L1423" s="120"/>
      <c r="M1423" s="120"/>
    </row>
    <row r="1424" spans="2:13" s="3" customFormat="1" ht="12.75" x14ac:dyDescent="0.2">
      <c r="B1424" s="140"/>
      <c r="C1424" s="143" t="s">
        <v>137</v>
      </c>
      <c r="D1424" s="64"/>
      <c r="E1424" s="64"/>
      <c r="F1424" s="64"/>
      <c r="I1424" s="120"/>
      <c r="J1424" s="120"/>
      <c r="K1424" s="120"/>
      <c r="L1424" s="499" t="s">
        <v>315</v>
      </c>
      <c r="M1424" s="120"/>
    </row>
    <row r="1425" spans="2:15" ht="12.75" customHeight="1" x14ac:dyDescent="0.2">
      <c r="L1425" s="349" t="s">
        <v>316</v>
      </c>
    </row>
    <row r="1426" spans="2:15" s="3" customFormat="1" ht="15" x14ac:dyDescent="0.25">
      <c r="B1426" s="369" t="s">
        <v>38</v>
      </c>
      <c r="C1426" s="369" t="str">
        <f>B42</f>
        <v>Skogens biomaterial och teknologi</v>
      </c>
      <c r="E1426" s="64"/>
      <c r="G1426" s="64"/>
      <c r="H1426" s="64"/>
      <c r="I1426" s="64"/>
      <c r="J1426" s="64"/>
      <c r="K1426" s="64"/>
      <c r="L1426" s="625">
        <f>SUMIF('5. Lön'!$B$25:$B$151,$C1426,'5. Lön'!AE$25:AE$151)</f>
        <v>0</v>
      </c>
      <c r="M1426" s="383" t="s">
        <v>208</v>
      </c>
    </row>
    <row r="1427" spans="2:15" s="3" customFormat="1" ht="6" customHeight="1" x14ac:dyDescent="0.2">
      <c r="B1427" s="85"/>
      <c r="C1427" s="64"/>
      <c r="D1427" s="64"/>
      <c r="E1427" s="64"/>
      <c r="F1427" s="64"/>
      <c r="G1427" s="64"/>
      <c r="H1427" s="64"/>
      <c r="I1427" s="64"/>
      <c r="J1427" s="64"/>
      <c r="K1427" s="64"/>
      <c r="L1427" s="64"/>
      <c r="M1427" s="64"/>
    </row>
    <row r="1428" spans="2:15" s="3" customFormat="1" ht="12.75" x14ac:dyDescent="0.2">
      <c r="B1428" s="309" t="str">
        <f>IF('2. Grunddata'!C$6="KONTRAKT","Kostnader täckta av finansiär","Kostnader förväntade att täckas av finansiär")</f>
        <v>Kostnader förväntade att täckas av finansiär</v>
      </c>
      <c r="C1428" s="310">
        <f>'5. Lön'!G$23</f>
        <v>2022</v>
      </c>
      <c r="D1428" s="310">
        <f>'5. Lön'!H$23</f>
        <v>2023</v>
      </c>
      <c r="E1428" s="310">
        <f>'5. Lön'!I$23</f>
        <v>2024</v>
      </c>
      <c r="F1428" s="310" t="str">
        <f>'5. Lön'!J$23</f>
        <v/>
      </c>
      <c r="G1428" s="310" t="str">
        <f>'5. Lön'!K$23</f>
        <v/>
      </c>
      <c r="H1428" s="310" t="str">
        <f>'5. Lön'!L$23</f>
        <v/>
      </c>
      <c r="I1428" s="310" t="str">
        <f>'5. Lön'!M$23</f>
        <v/>
      </c>
      <c r="J1428" s="310" t="str">
        <f>'5. Lön'!N$23</f>
        <v/>
      </c>
      <c r="K1428" s="310" t="str">
        <f>'5. Lön'!O$23</f>
        <v/>
      </c>
      <c r="L1428" s="310" t="str">
        <f>'5. Lön'!P$23</f>
        <v/>
      </c>
      <c r="M1428" s="311" t="s">
        <v>2</v>
      </c>
    </row>
    <row r="1429" spans="2:15" s="3" customFormat="1" ht="12.75" customHeight="1" x14ac:dyDescent="0.2">
      <c r="B1429" s="312" t="s">
        <v>203</v>
      </c>
      <c r="C1429" s="313">
        <f>IF('2. Grunddata'!$C$16&gt;0,SUMIF('5. Lön'!$B$25:$B$151,$C1426,'5. Lön'!DM$25:DM$151),SUMIF('5. Lön'!$B$25:$B$151,$C1426,'5. Lön'!AS$25:AS$151))</f>
        <v>0</v>
      </c>
      <c r="D1429" s="313">
        <f>IF('2. Grunddata'!$C$16&gt;0,SUMIF('5. Lön'!$B$25:$B$151,$C1426,'5. Lön'!DN$25:DN$151),SUMIF('5. Lön'!$B$25:$B$151,$C1426,'5. Lön'!AT$25:AT$151))</f>
        <v>0</v>
      </c>
      <c r="E1429" s="313">
        <f>IF('2. Grunddata'!$C$16&gt;0,SUMIF('5. Lön'!$B$25:$B$151,$C1426,'5. Lön'!DO$25:DO$151),SUMIF('5. Lön'!$B$25:$B$151,$C1426,'5. Lön'!AU$25:AU$151))</f>
        <v>0</v>
      </c>
      <c r="F1429" s="313">
        <f>IF('2. Grunddata'!$C$16&gt;0,SUMIF('5. Lön'!$B$25:$B$151,$C1426,'5. Lön'!DP$25:DP$151),SUMIF('5. Lön'!$B$25:$B$151,$C1426,'5. Lön'!AV$25:AV$151))</f>
        <v>0</v>
      </c>
      <c r="G1429" s="313">
        <f>IF('2. Grunddata'!$C$16&gt;0,SUMIF('5. Lön'!$B$25:$B$151,$C1426,'5. Lön'!DQ$25:DQ$151),SUMIF('5. Lön'!$B$25:$B$151,$C1426,'5. Lön'!AW$25:AW$151))</f>
        <v>0</v>
      </c>
      <c r="H1429" s="313">
        <f>IF('2. Grunddata'!$C$16&gt;0,SUMIF('5. Lön'!$B$25:$B$151,$C1426,'5. Lön'!DR$25:DR$151),SUMIF('5. Lön'!$B$25:$B$151,$C1426,'5. Lön'!AX$25:AX$151))</f>
        <v>0</v>
      </c>
      <c r="I1429" s="313">
        <f>IF('2. Grunddata'!$C$16&gt;0,SUMIF('5. Lön'!$B$25:$B$151,$C1426,'5. Lön'!DS$25:DS$151),SUMIF('5. Lön'!$B$25:$B$151,$C1426,'5. Lön'!AY$25:AY$151))</f>
        <v>0</v>
      </c>
      <c r="J1429" s="313">
        <f>IF('2. Grunddata'!$C$16&gt;0,SUMIF('5. Lön'!$B$25:$B$151,$C1426,'5. Lön'!DT$25:DT$151),SUMIF('5. Lön'!$B$25:$B$151,$C1426,'5. Lön'!AZ$25:AZ$151))</f>
        <v>0</v>
      </c>
      <c r="K1429" s="313">
        <f>IF('2. Grunddata'!$C$16&gt;0,SUMIF('5. Lön'!$B$25:$B$151,$C1426,'5. Lön'!DU$25:DU$151),SUMIF('5. Lön'!$B$25:$B$151,$C1426,'5. Lön'!BA$25:BA$151))</f>
        <v>0</v>
      </c>
      <c r="L1429" s="313">
        <f>IF('2. Grunddata'!$C$16&gt;0,SUMIF('5. Lön'!$B$25:$B$151,$C1426,'5. Lön'!DV$25:DV$151),SUMIF('5. Lön'!$B$25:$B$151,$C1426,'5. Lön'!BB$25:BB$151))</f>
        <v>0</v>
      </c>
      <c r="M1429" s="314">
        <f t="shared" ref="M1429:M1434" si="307">SUM(C1429:L1429)</f>
        <v>0</v>
      </c>
      <c r="O1429" s="4"/>
    </row>
    <row r="1430" spans="2:15" s="3" customFormat="1" ht="12.75" customHeight="1" x14ac:dyDescent="0.2">
      <c r="B1430" s="158" t="s">
        <v>202</v>
      </c>
      <c r="C1430" s="315">
        <f>SUMIF('6. Drift'!$B$18:$B$101,$C1426,'6. Drift'!V$18:V$101)</f>
        <v>0</v>
      </c>
      <c r="D1430" s="315">
        <f>SUMIF('6. Drift'!$B$18:$B$101,$C1426,'6. Drift'!W$18:W$101)</f>
        <v>0</v>
      </c>
      <c r="E1430" s="315">
        <f>SUMIF('6. Drift'!$B$18:$B$101,$C1426,'6. Drift'!X$18:X$101)</f>
        <v>0</v>
      </c>
      <c r="F1430" s="315">
        <f>SUMIF('6. Drift'!$B$18:$B$101,$C1426,'6. Drift'!Y$18:Y$101)</f>
        <v>0</v>
      </c>
      <c r="G1430" s="315">
        <f>SUMIF('6. Drift'!$B$18:$B$101,$C1426,'6. Drift'!Z$18:Z$101)</f>
        <v>0</v>
      </c>
      <c r="H1430" s="315">
        <f>SUMIF('6. Drift'!$B$18:$B$101,$C1426,'6. Drift'!AA$18:AA$101)</f>
        <v>0</v>
      </c>
      <c r="I1430" s="315">
        <f>SUMIF('6. Drift'!$B$18:$B$101,$C1426,'6. Drift'!AB$18:AB$101)</f>
        <v>0</v>
      </c>
      <c r="J1430" s="315">
        <f>SUMIF('6. Drift'!$B$18:$B$101,$C1426,'6. Drift'!AC$18:AC$101)</f>
        <v>0</v>
      </c>
      <c r="K1430" s="315">
        <f>SUMIF('6. Drift'!$B$18:$B$101,$C1426,'6. Drift'!AD$18:AD$101)</f>
        <v>0</v>
      </c>
      <c r="L1430" s="315">
        <f>SUMIF('6. Drift'!$B$18:$B$101,$C1426,'6. Drift'!AE$18:AE$101)</f>
        <v>0</v>
      </c>
      <c r="M1430" s="316">
        <f t="shared" si="307"/>
        <v>0</v>
      </c>
    </row>
    <row r="1431" spans="2:15" s="3" customFormat="1" ht="12.75" x14ac:dyDescent="0.2">
      <c r="B1431" s="317" t="s">
        <v>30</v>
      </c>
      <c r="C1431" s="318">
        <f>SUMIF('7. Utrustning'!$B$17:$B$49,$C1426,'7. Utrustning'!W$17:W$49)</f>
        <v>0</v>
      </c>
      <c r="D1431" s="318">
        <f>SUMIF('7. Utrustning'!$B$17:$B$49,$C1426,'7. Utrustning'!X$17:X$49)</f>
        <v>0</v>
      </c>
      <c r="E1431" s="318">
        <f>SUMIF('7. Utrustning'!$B$17:$B$49,$C1426,'7. Utrustning'!Y$17:Y$49)</f>
        <v>0</v>
      </c>
      <c r="F1431" s="318">
        <f>SUMIF('7. Utrustning'!$B$17:$B$49,$C1426,'7. Utrustning'!Z$17:Z$49)</f>
        <v>0</v>
      </c>
      <c r="G1431" s="318">
        <f>SUMIF('7. Utrustning'!$B$17:$B$49,$C1426,'7. Utrustning'!AA$17:AA$49)</f>
        <v>0</v>
      </c>
      <c r="H1431" s="318">
        <f>SUMIF('7. Utrustning'!$B$17:$B$49,$C1426,'7. Utrustning'!AB$17:AB$49)</f>
        <v>0</v>
      </c>
      <c r="I1431" s="318">
        <f>SUMIF('7. Utrustning'!$B$17:$B$49,$C1426,'7. Utrustning'!AC$17:AC$49)</f>
        <v>0</v>
      </c>
      <c r="J1431" s="318">
        <f>SUMIF('7. Utrustning'!$B$17:$B$49,$C1426,'7. Utrustning'!AD$17:AD$49)</f>
        <v>0</v>
      </c>
      <c r="K1431" s="318">
        <f>SUMIF('7. Utrustning'!$B$17:$B$49,$C1426,'7. Utrustning'!AE$17:AE$49)</f>
        <v>0</v>
      </c>
      <c r="L1431" s="318">
        <f>SUMIF('7. Utrustning'!$B$17:$B$49,$C1426,'7. Utrustning'!AF$17:AF$49)</f>
        <v>0</v>
      </c>
      <c r="M1431" s="319">
        <f t="shared" si="307"/>
        <v>0</v>
      </c>
    </row>
    <row r="1432" spans="2:15" s="3" customFormat="1" ht="12.75" x14ac:dyDescent="0.2">
      <c r="B1432" s="320" t="str">
        <f>IF('2. Grunddata'!C$13="NEJ","Lokal accepterad som direkt kostnad av finansiär","Lokal")</f>
        <v>Lokal accepterad som direkt kostnad av finansiär</v>
      </c>
      <c r="C1432" s="315">
        <f>IF('2. Grunddata'!$C$13="NEJ",SUMIF('8. Lokal'!$B$18:$B$50,$C1426,'8. Lokal'!T$18:T$50),SUMIF('5. Lön'!$B$25:$B$151,$C1426,'5. Lön'!CO$25:CO$151)+SUMIF('6. Drift'!$B$18:$B$101,$C1426,'6. Drift'!BR$18:BR$101)+SUMIF('8. Lokal'!$B$18:$B$50,$C1426,'8. Lokal'!T$18:T$50))</f>
        <v>0</v>
      </c>
      <c r="D1432" s="315">
        <f>IF('2. Grunddata'!$C$13="NEJ",SUMIF('8. Lokal'!$B$18:$B$50,$C1426,'8. Lokal'!U$18:U$50),SUMIF('5. Lön'!$B$25:$B$151,$C1426,'5. Lön'!CP$25:CP$151)+SUMIF('6. Drift'!$B$18:$B$101,$C1426,'6. Drift'!BS$18:BS$101)+SUMIF('8. Lokal'!$B$18:$B$50,$C1426,'8. Lokal'!U$18:U$50))</f>
        <v>0</v>
      </c>
      <c r="E1432" s="315">
        <f>IF('2. Grunddata'!$C$13="NEJ",SUMIF('8. Lokal'!$B$18:$B$50,$C1426,'8. Lokal'!V$18:V$50),SUMIF('5. Lön'!$B$25:$B$151,$C1426,'5. Lön'!CQ$25:CQ$151)+SUMIF('6. Drift'!$B$18:$B$101,$C1426,'6. Drift'!BT$18:BT$101)+SUMIF('8. Lokal'!$B$18:$B$50,$C1426,'8. Lokal'!V$18:V$50))</f>
        <v>0</v>
      </c>
      <c r="F1432" s="315">
        <f>IF('2. Grunddata'!$C$13="NEJ",SUMIF('8. Lokal'!$B$18:$B$50,$C1426,'8. Lokal'!W$18:W$50),SUMIF('5. Lön'!$B$25:$B$151,$C1426,'5. Lön'!CR$25:CR$151)+SUMIF('6. Drift'!$B$18:$B$101,$C1426,'6. Drift'!BU$18:BU$101)+SUMIF('8. Lokal'!$B$18:$B$50,$C1426,'8. Lokal'!W$18:W$50))</f>
        <v>0</v>
      </c>
      <c r="G1432" s="315">
        <f>IF('2. Grunddata'!$C$13="NEJ",SUMIF('8. Lokal'!$B$18:$B$50,$C1426,'8. Lokal'!X$18:X$50),SUMIF('5. Lön'!$B$25:$B$151,$C1426,'5. Lön'!CS$25:CS$151)+SUMIF('6. Drift'!$B$18:$B$101,$C1426,'6. Drift'!BV$18:BV$101)+SUMIF('8. Lokal'!$B$18:$B$50,$C1426,'8. Lokal'!X$18:X$50))</f>
        <v>0</v>
      </c>
      <c r="H1432" s="315">
        <f>IF('2. Grunddata'!$C$13="NEJ",SUMIF('8. Lokal'!$B$18:$B$50,$C1426,'8. Lokal'!Y$18:Y$50),SUMIF('5. Lön'!$B$25:$B$151,$C1426,'5. Lön'!CT$25:CT$151)+SUMIF('6. Drift'!$B$18:$B$101,$C1426,'6. Drift'!BW$18:BW$101)+SUMIF('8. Lokal'!$B$18:$B$50,$C1426,'8. Lokal'!Y$18:Y$50))</f>
        <v>0</v>
      </c>
      <c r="I1432" s="315">
        <f>IF('2. Grunddata'!$C$13="NEJ",SUMIF('8. Lokal'!$B$18:$B$50,$C1426,'8. Lokal'!Z$18:Z$50),SUMIF('5. Lön'!$B$25:$B$151,$C1426,'5. Lön'!CU$25:CU$151)+SUMIF('6. Drift'!$B$18:$B$101,$C1426,'6. Drift'!BX$18:BX$101)+SUMIF('8. Lokal'!$B$18:$B$50,$C1426,'8. Lokal'!Z$18:Z$50))</f>
        <v>0</v>
      </c>
      <c r="J1432" s="315">
        <f>IF('2. Grunddata'!$C$13="NEJ",SUMIF('8. Lokal'!$B$18:$B$50,$C1426,'8. Lokal'!AA$18:AA$50),SUMIF('5. Lön'!$B$25:$B$151,$C1426,'5. Lön'!CV$25:CV$151)+SUMIF('6. Drift'!$B$18:$B$101,$C1426,'6. Drift'!BY$18:BY$101)+SUMIF('8. Lokal'!$B$18:$B$50,$C1426,'8. Lokal'!AA$18:AA$50))</f>
        <v>0</v>
      </c>
      <c r="K1432" s="315">
        <f>IF('2. Grunddata'!$C$13="NEJ",SUMIF('8. Lokal'!$B$18:$B$50,$C1426,'8. Lokal'!AB$18:AB$50),SUMIF('5. Lön'!$B$25:$B$151,$C1426,'5. Lön'!CW$25:CW$151)+SUMIF('6. Drift'!$B$18:$B$101,$C1426,'6. Drift'!BZ$18:BZ$101)+SUMIF('8. Lokal'!$B$18:$B$50,$C1426,'8. Lokal'!AB$18:AB$50))</f>
        <v>0</v>
      </c>
      <c r="L1432" s="315">
        <f>IF('2. Grunddata'!$C$13="NEJ",SUMIF('8. Lokal'!$B$18:$B$50,$C1426,'8. Lokal'!AC$18:AC$50),SUMIF('5. Lön'!$B$25:$B$151,$C1426,'5. Lön'!CX$25:CX$151)+SUMIF('6. Drift'!$B$18:$B$101,$C1426,'6. Drift'!CA$18:CA$101)+SUMIF('8. Lokal'!$B$18:$B$50,$C1426,'8. Lokal'!AC$18:AC$50))</f>
        <v>0</v>
      </c>
      <c r="M1432" s="316">
        <f t="shared" si="307"/>
        <v>0</v>
      </c>
    </row>
    <row r="1433" spans="2:15" s="3" customFormat="1" ht="12.75" x14ac:dyDescent="0.2">
      <c r="B1433" s="321" t="str">
        <f>IF('2. Grunddata'!C$13="NEJ","Indirekt och lokalpåslag accepterade som OH av finansiär","Indirekta")</f>
        <v>Indirekt och lokalpåslag accepterade som OH av finansiär</v>
      </c>
      <c r="C1433" s="293">
        <f>IF('2. Grunddata'!$C$13="NEJ",SUMIF('5. Lön'!$B$25:$B$151,$C1426,'5. Lön'!DY$25:DY$151)+SUMIF('6. Drift'!$B$18:$B$101,$C1426,'6. Drift'!CP$18:CP$101)+SUMIF('7. Utrustning'!$B$17:$B$49,$C1426,'7. Utrustning'!AU$17:AU$49)+SUMIF('8. Lokal'!$B$18:$B$50,$C1426,'8. Lokal'!AR$18:AR$50),SUMIF('5. Lön'!$B$25:$B$151,$C1426,'5. Lön'!BQ$25:BQ$151)+SUMIF('6. Drift'!$B$18:$B$101,$C1426,'6. Drift'!AT$18:AT$101))</f>
        <v>0</v>
      </c>
      <c r="D1433" s="293">
        <f>IF('2. Grunddata'!$C$13="NEJ",SUMIF('5. Lön'!$B$25:$B$151,$C1426,'5. Lön'!DZ$25:DZ$151)+SUMIF('6. Drift'!$B$18:$B$101,$C1426,'6. Drift'!CQ$18:CQ$101)+SUMIF('7. Utrustning'!$B$17:$B$49,$C1426,'7. Utrustning'!AV$17:AV$49)+SUMIF('8. Lokal'!$B$18:$B$50,$C1426,'8. Lokal'!AS$18:AS$50),SUMIF('5. Lön'!$B$25:$B$151,$C1426,'5. Lön'!BR$25:BR$151)+SUMIF('6. Drift'!$B$18:$B$101,$C1426,'6. Drift'!AU$18:AU$101))</f>
        <v>0</v>
      </c>
      <c r="E1433" s="293">
        <f>IF('2. Grunddata'!$C$13="NEJ",SUMIF('5. Lön'!$B$25:$B$151,$C1426,'5. Lön'!EA$25:EA$151)+SUMIF('6. Drift'!$B$18:$B$101,$C1426,'6. Drift'!CR$18:CR$101)+SUMIF('7. Utrustning'!$B$17:$B$49,$C1426,'7. Utrustning'!AW$17:AW$49)+SUMIF('8. Lokal'!$B$18:$B$50,$C1426,'8. Lokal'!AT$18:AT$50),SUMIF('5. Lön'!$B$25:$B$151,$C1426,'5. Lön'!BS$25:BS$151)+SUMIF('6. Drift'!$B$18:$B$101,$C1426,'6. Drift'!AV$18:AV$101))</f>
        <v>0</v>
      </c>
      <c r="F1433" s="293">
        <f>IF('2. Grunddata'!$C$13="NEJ",SUMIF('5. Lön'!$B$25:$B$151,$C1426,'5. Lön'!EB$25:EB$151)+SUMIF('6. Drift'!$B$18:$B$101,$C1426,'6. Drift'!CS$18:CS$101)+SUMIF('7. Utrustning'!$B$17:$B$49,$C1426,'7. Utrustning'!AX$17:AX$49)+SUMIF('8. Lokal'!$B$18:$B$50,$C1426,'8. Lokal'!AU$18:AU$50),SUMIF('5. Lön'!$B$25:$B$151,$C1426,'5. Lön'!BT$25:BT$151)+SUMIF('6. Drift'!$B$18:$B$101,$C1426,'6. Drift'!AW$18:AW$101))</f>
        <v>0</v>
      </c>
      <c r="G1433" s="293">
        <f>IF('2. Grunddata'!$C$13="NEJ",SUMIF('5. Lön'!$B$25:$B$151,$C1426,'5. Lön'!EC$25:EC$151)+SUMIF('6. Drift'!$B$18:$B$101,$C1426,'6. Drift'!CT$18:CT$101)+SUMIF('7. Utrustning'!$B$17:$B$49,$C1426,'7. Utrustning'!AY$17:AY$49)+SUMIF('8. Lokal'!$B$18:$B$50,$C1426,'8. Lokal'!AV$18:AV$50),SUMIF('5. Lön'!$B$25:$B$151,$C1426,'5. Lön'!BU$25:BU$151)+SUMIF('6. Drift'!$B$18:$B$101,$C1426,'6. Drift'!AX$18:AX$101))</f>
        <v>0</v>
      </c>
      <c r="H1433" s="293">
        <f>IF('2. Grunddata'!$C$13="NEJ",SUMIF('5. Lön'!$B$25:$B$151,$C1426,'5. Lön'!ED$25:ED$151)+SUMIF('6. Drift'!$B$18:$B$101,$C1426,'6. Drift'!CU$18:CU$101)+SUMIF('7. Utrustning'!$B$17:$B$49,$C1426,'7. Utrustning'!AZ$17:AZ$49)+SUMIF('8. Lokal'!$B$18:$B$50,$C1426,'8. Lokal'!AW$18:AW$50),SUMIF('5. Lön'!$B$25:$B$151,$C1426,'5. Lön'!BV$25:BV$151)+SUMIF('6. Drift'!$B$18:$B$101,$C1426,'6. Drift'!AY$18:AY$101))</f>
        <v>0</v>
      </c>
      <c r="I1433" s="293">
        <f>IF('2. Grunddata'!$C$13="NEJ",SUMIF('5. Lön'!$B$25:$B$151,$C1426,'5. Lön'!EE$25:EE$151)+SUMIF('6. Drift'!$B$18:$B$101,$C1426,'6. Drift'!CV$18:CV$101)+SUMIF('7. Utrustning'!$B$17:$B$49,$C1426,'7. Utrustning'!BA$17:BA$49)+SUMIF('8. Lokal'!$B$18:$B$50,$C1426,'8. Lokal'!AX$18:AX$50),SUMIF('5. Lön'!$B$25:$B$151,$C1426,'5. Lön'!BW$25:BW$151)+SUMIF('6. Drift'!$B$18:$B$101,$C1426,'6. Drift'!AZ$18:AZ$101))</f>
        <v>0</v>
      </c>
      <c r="J1433" s="293">
        <f>IF('2. Grunddata'!$C$13="NEJ",SUMIF('5. Lön'!$B$25:$B$151,$C1426,'5. Lön'!EF$25:EF$151)+SUMIF('6. Drift'!$B$18:$B$101,$C1426,'6. Drift'!CW$18:CW$101)+SUMIF('7. Utrustning'!$B$17:$B$49,$C1426,'7. Utrustning'!BB$17:BB$49)+SUMIF('8. Lokal'!$B$18:$B$50,$C1426,'8. Lokal'!AY$18:AY$50),SUMIF('5. Lön'!$B$25:$B$151,$C1426,'5. Lön'!BX$25:BX$151)+SUMIF('6. Drift'!$B$18:$B$101,$C1426,'6. Drift'!BA$18:BA$101))</f>
        <v>0</v>
      </c>
      <c r="K1433" s="293">
        <f>IF('2. Grunddata'!$C$13="NEJ",SUMIF('5. Lön'!$B$25:$B$151,$C1426,'5. Lön'!EG$25:EG$151)+SUMIF('6. Drift'!$B$18:$B$101,$C1426,'6. Drift'!CX$18:CX$101)+SUMIF('7. Utrustning'!$B$17:$B$49,$C1426,'7. Utrustning'!BC$17:BC$49)+SUMIF('8. Lokal'!$B$18:$B$50,$C1426,'8. Lokal'!AZ$18:AZ$50),SUMIF('5. Lön'!$B$25:$B$151,$C1426,'5. Lön'!BY$25:BY$151)+SUMIF('6. Drift'!$B$18:$B$101,$C1426,'6. Drift'!BB$18:BB$101))</f>
        <v>0</v>
      </c>
      <c r="L1433" s="293">
        <f>IF('2. Grunddata'!$C$13="NEJ",SUMIF('5. Lön'!$B$25:$B$151,$C1426,'5. Lön'!EH$25:EH$151)+SUMIF('6. Drift'!$B$18:$B$101,$C1426,'6. Drift'!CY$18:CY$101)+SUMIF('7. Utrustning'!$B$17:$B$49,$C1426,'7. Utrustning'!BD$17:BD$49)+SUMIF('8. Lokal'!$B$18:$B$50,$C1426,'8. Lokal'!BA$18:BA$50),SUMIF('5. Lön'!$B$25:$B$151,$C1426,'5. Lön'!BZ$25:BZ$151)+SUMIF('6. Drift'!$B$18:$B$101,$C1426,'6. Drift'!BC$18:BC$101))</f>
        <v>0</v>
      </c>
      <c r="M1433" s="322">
        <f t="shared" si="307"/>
        <v>0</v>
      </c>
    </row>
    <row r="1434" spans="2:15" s="3" customFormat="1" ht="12.75" x14ac:dyDescent="0.2">
      <c r="B1434" s="323" t="str">
        <f>IF('2. Grunddata'!C$6="KONTRAKT","Total kostnad i kontrakt med finansiär ","Total kostnad i ansökan till finansiär ")</f>
        <v xml:space="preserve">Total kostnad i ansökan till finansiär </v>
      </c>
      <c r="C1434" s="237">
        <f>SUM(C1429:C1433)</f>
        <v>0</v>
      </c>
      <c r="D1434" s="237">
        <f t="shared" ref="D1434:L1434" si="308">SUM(D1429:D1433)</f>
        <v>0</v>
      </c>
      <c r="E1434" s="237">
        <f t="shared" si="308"/>
        <v>0</v>
      </c>
      <c r="F1434" s="237">
        <f t="shared" si="308"/>
        <v>0</v>
      </c>
      <c r="G1434" s="237">
        <f t="shared" si="308"/>
        <v>0</v>
      </c>
      <c r="H1434" s="237">
        <f t="shared" si="308"/>
        <v>0</v>
      </c>
      <c r="I1434" s="237">
        <f t="shared" si="308"/>
        <v>0</v>
      </c>
      <c r="J1434" s="237">
        <f t="shared" si="308"/>
        <v>0</v>
      </c>
      <c r="K1434" s="237">
        <f t="shared" si="308"/>
        <v>0</v>
      </c>
      <c r="L1434" s="237">
        <f t="shared" si="308"/>
        <v>0</v>
      </c>
      <c r="M1434" s="324">
        <f t="shared" si="307"/>
        <v>0</v>
      </c>
    </row>
    <row r="1435" spans="2:15" s="3" customFormat="1" ht="6" customHeight="1" x14ac:dyDescent="0.2">
      <c r="B1435" s="325"/>
      <c r="C1435" s="326"/>
      <c r="D1435" s="326"/>
      <c r="E1435" s="326"/>
      <c r="F1435" s="326"/>
      <c r="G1435" s="326"/>
      <c r="H1435" s="326"/>
      <c r="I1435" s="326"/>
      <c r="J1435" s="326"/>
      <c r="K1435" s="326"/>
      <c r="L1435" s="326"/>
      <c r="M1435" s="327"/>
    </row>
    <row r="1436" spans="2:15" s="3" customFormat="1" ht="12.75" x14ac:dyDescent="0.2">
      <c r="B1436" s="328" t="str">
        <f>IF('2. Grunddata'!C$6="KONTRAKT","Kostnader att medfinansiera","Kostnader förväntade att medfinansiera")</f>
        <v>Kostnader förväntade att medfinansiera</v>
      </c>
      <c r="C1436" s="168"/>
      <c r="D1436" s="168"/>
      <c r="E1436" s="168"/>
      <c r="F1436" s="168"/>
      <c r="G1436" s="168"/>
      <c r="H1436" s="168"/>
      <c r="I1436" s="168"/>
      <c r="J1436" s="168"/>
      <c r="K1436" s="168"/>
      <c r="L1436" s="168"/>
      <c r="M1436" s="329"/>
    </row>
    <row r="1437" spans="2:15" s="3" customFormat="1" ht="12.75" x14ac:dyDescent="0.2">
      <c r="B1437" s="371" t="str">
        <f>IF('2. Grunddata'!C$13="NEJ","Indirekt och lokalpåslag inte accepterade som OH av finansiär","")</f>
        <v>Indirekt och lokalpåslag inte accepterade som OH av finansiär</v>
      </c>
      <c r="C1437" s="330">
        <f>IF('2. Grunddata'!$C$13="NEJ",(SUMIF('5. Lön'!$B$25:$B$151,$C1426,'5. Lön'!BQ$25:BQ$151)+SUMIF('5. Lön'!$B$25:$B$151,$C1426,'5. Lön'!CO$25:CO$151)+SUMIF('6. Drift'!$B$18:$B$101,$C1426,'6. Drift'!AT$18:AT$101)+SUMIF('6. Drift'!$B$18:$B$101,$C1426,'6. Drift'!BR$18:BR$101))-(SUMIF('5. Lön'!$B$25:$B$151,$C1426,'5. Lön'!DY$25:DY$151)+SUMIF('6. Drift'!$B$18:$B$101,$C1426,'6. Drift'!CP$18:CP$101)+SUMIF('7. Utrustning'!$B$17:$B$49,$C1426,'7. Utrustning'!AU$17:AU$49)+SUMIF('8. Lokal'!$B$18:$B$50,$C1426,'8. Lokal'!AR$18:AR$50)),0)</f>
        <v>0</v>
      </c>
      <c r="D1437" s="330">
        <f>IF('2. Grunddata'!$C$13="NEJ",(SUMIF('5. Lön'!$B$25:$B$151,$C1426,'5. Lön'!BR$25:BR$151)+SUMIF('5. Lön'!$B$25:$B$151,$C1426,'5. Lön'!CP$25:CP$151)+SUMIF('6. Drift'!$B$18:$B$101,$C1426,'6. Drift'!AU$18:AU$101)+SUMIF('6. Drift'!$B$18:$B$101,$C1426,'6. Drift'!BS$18:BS$101))-(SUMIF('5. Lön'!$B$25:$B$151,$C1426,'5. Lön'!DZ$25:DZ$151)+SUMIF('6. Drift'!$B$18:$B$101,$C1426,'6. Drift'!CQ$18:CQ$101)+SUMIF('7. Utrustning'!$B$17:$B$49,$C1426,'7. Utrustning'!AV$17:AV$49)+SUMIF('8. Lokal'!$B$18:$B$50,$C1426,'8. Lokal'!AS$18:AS$50)),0)</f>
        <v>0</v>
      </c>
      <c r="E1437" s="330">
        <f>IF('2. Grunddata'!$C$13="NEJ",(SUMIF('5. Lön'!$B$25:$B$151,$C1426,'5. Lön'!BS$25:BS$151)+SUMIF('5. Lön'!$B$25:$B$151,$C1426,'5. Lön'!CQ$25:CQ$151)+SUMIF('6. Drift'!$B$18:$B$101,$C1426,'6. Drift'!AV$18:AV$101)+SUMIF('6. Drift'!$B$18:$B$101,$C1426,'6. Drift'!BT$18:BT$101))-(SUMIF('5. Lön'!$B$25:$B$151,$C1426,'5. Lön'!EA$25:EA$151)+SUMIF('6. Drift'!$B$18:$B$101,$C1426,'6. Drift'!CR$18:CR$101)+SUMIF('7. Utrustning'!$B$17:$B$49,$C1426,'7. Utrustning'!AW$17:AW$49)+SUMIF('8. Lokal'!$B$18:$B$50,$C1426,'8. Lokal'!AT$18:AT$50)),0)</f>
        <v>0</v>
      </c>
      <c r="F1437" s="330">
        <f>IF('2. Grunddata'!$C$13="NEJ",(SUMIF('5. Lön'!$B$25:$B$151,$C1426,'5. Lön'!BT$25:BT$151)+SUMIF('5. Lön'!$B$25:$B$151,$C1426,'5. Lön'!CR$25:CR$151)+SUMIF('6. Drift'!$B$18:$B$101,$C1426,'6. Drift'!AW$18:AW$101)+SUMIF('6. Drift'!$B$18:$B$101,$C1426,'6. Drift'!BU$18:BU$101))-(SUMIF('5. Lön'!$B$25:$B$151,$C1426,'5. Lön'!EB$25:EB$151)+SUMIF('6. Drift'!$B$18:$B$101,$C1426,'6. Drift'!CS$18:CS$101)+SUMIF('7. Utrustning'!$B$17:$B$49,$C1426,'7. Utrustning'!AX$17:AX$49)+SUMIF('8. Lokal'!$B$18:$B$50,$C1426,'8. Lokal'!AU$18:AU$50)),0)</f>
        <v>0</v>
      </c>
      <c r="G1437" s="330">
        <f>IF('2. Grunddata'!$C$13="NEJ",(SUMIF('5. Lön'!$B$25:$B$151,$C1426,'5. Lön'!BU$25:BU$151)+SUMIF('5. Lön'!$B$25:$B$151,$C1426,'5. Lön'!CS$25:CS$151)+SUMIF('6. Drift'!$B$18:$B$101,$C1426,'6. Drift'!AX$18:AX$101)+SUMIF('6. Drift'!$B$18:$B$101,$C1426,'6. Drift'!BV$18:BV$101))-(SUMIF('5. Lön'!$B$25:$B$151,$C1426,'5. Lön'!EC$25:EC$151)+SUMIF('6. Drift'!$B$18:$B$101,$C1426,'6. Drift'!CT$18:CT$101)+SUMIF('7. Utrustning'!$B$17:$B$49,$C1426,'7. Utrustning'!AY$17:AY$49)+SUMIF('8. Lokal'!$B$18:$B$50,$C1426,'8. Lokal'!AV$18:AV$50)),0)</f>
        <v>0</v>
      </c>
      <c r="H1437" s="330">
        <f>IF('2. Grunddata'!$C$13="NEJ",(SUMIF('5. Lön'!$B$25:$B$151,$C1426,'5. Lön'!BV$25:BV$151)+SUMIF('5. Lön'!$B$25:$B$151,$C1426,'5. Lön'!CT$25:CT$151)+SUMIF('6. Drift'!$B$18:$B$101,$C1426,'6. Drift'!AY$18:AY$101)+SUMIF('6. Drift'!$B$18:$B$101,$C1426,'6. Drift'!BW$18:BW$101))-(SUMIF('5. Lön'!$B$25:$B$151,$C1426,'5. Lön'!ED$25:ED$151)+SUMIF('6. Drift'!$B$18:$B$101,$C1426,'6. Drift'!CU$18:CU$101)+SUMIF('7. Utrustning'!$B$17:$B$49,$C1426,'7. Utrustning'!AZ$17:AZ$49)+SUMIF('8. Lokal'!$B$18:$B$50,$C1426,'8. Lokal'!AW$18:AW$50)),0)</f>
        <v>0</v>
      </c>
      <c r="I1437" s="330">
        <f>IF('2. Grunddata'!$C$13="NEJ",(SUMIF('5. Lön'!$B$25:$B$151,$C1426,'5. Lön'!BW$25:BW$151)+SUMIF('5. Lön'!$B$25:$B$151,$C1426,'5. Lön'!CU$25:CU$151)+SUMIF('6. Drift'!$B$18:$B$101,$C1426,'6. Drift'!AZ$18:AZ$101)+SUMIF('6. Drift'!$B$18:$B$101,$C1426,'6. Drift'!BX$18:BX$101))-(SUMIF('5. Lön'!$B$25:$B$151,$C1426,'5. Lön'!EE$25:EE$151)+SUMIF('6. Drift'!$B$18:$B$101,$C1426,'6. Drift'!CV$18:CV$101)+SUMIF('7. Utrustning'!$B$17:$B$49,$C1426,'7. Utrustning'!BA$17:BA$49)+SUMIF('8. Lokal'!$B$18:$B$50,$C1426,'8. Lokal'!AX$18:AX$50)),0)</f>
        <v>0</v>
      </c>
      <c r="J1437" s="330">
        <f>IF('2. Grunddata'!$C$13="NEJ",(SUMIF('5. Lön'!$B$25:$B$151,$C1426,'5. Lön'!BX$25:BX$151)+SUMIF('5. Lön'!$B$25:$B$151,$C1426,'5. Lön'!CV$25:CV$151)+SUMIF('6. Drift'!$B$18:$B$101,$C1426,'6. Drift'!BA$18:BA$101)+SUMIF('6. Drift'!$B$18:$B$101,$C1426,'6. Drift'!BY$18:BY$101))-(SUMIF('5. Lön'!$B$25:$B$151,$C1426,'5. Lön'!EF$25:EF$151)+SUMIF('6. Drift'!$B$18:$B$101,$C1426,'6. Drift'!CW$18:CW$101)+SUMIF('7. Utrustning'!$B$17:$B$49,$C1426,'7. Utrustning'!BB$17:BB$49)+SUMIF('8. Lokal'!$B$18:$B$50,$C1426,'8. Lokal'!AY$18:AY$50)),0)</f>
        <v>0</v>
      </c>
      <c r="K1437" s="330">
        <f>IF('2. Grunddata'!$C$13="NEJ",(SUMIF('5. Lön'!$B$25:$B$151,$C1426,'5. Lön'!BY$25:BY$151)+SUMIF('5. Lön'!$B$25:$B$151,$C1426,'5. Lön'!CW$25:CW$151)+SUMIF('6. Drift'!$B$18:$B$101,$C1426,'6. Drift'!BB$18:BB$101)+SUMIF('6. Drift'!$B$18:$B$101,$C1426,'6. Drift'!BZ$18:BZ$101))-(SUMIF('5. Lön'!$B$25:$B$151,$C1426,'5. Lön'!EG$25:EG$151)+SUMIF('6. Drift'!$B$18:$B$101,$C1426,'6. Drift'!CX$18:CX$101)+SUMIF('7. Utrustning'!$B$17:$B$49,$C1426,'7. Utrustning'!BC$17:BC$49)+SUMIF('8. Lokal'!$B$18:$B$50,$C1426,'8. Lokal'!AZ$18:AZ$50)),0)</f>
        <v>0</v>
      </c>
      <c r="L1437" s="330">
        <f>IF('2. Grunddata'!$C$13="NEJ",(SUMIF('5. Lön'!$B$25:$B$151,$C1426,'5. Lön'!BZ$25:BZ$151)+SUMIF('5. Lön'!$B$25:$B$151,$C1426,'5. Lön'!CX$25:CX$151)+SUMIF('6. Drift'!$B$18:$B$101,$C1426,'6. Drift'!BC$18:BC$101)+SUMIF('6. Drift'!$B$18:$B$101,$C1426,'6. Drift'!CA$18:CA$101))-(SUMIF('5. Lön'!$B$25:$B$151,$C1426,'5. Lön'!EH$25:EH$151)+SUMIF('6. Drift'!$B$18:$B$101,$C1426,'6. Drift'!CY$18:CY$101)+SUMIF('7. Utrustning'!$B$17:$B$49,$C1426,'7. Utrustning'!BD$17:BD$49)+SUMIF('8. Lokal'!$B$18:$B$50,$C1426,'8. Lokal'!BA$18:BA$50)),0)</f>
        <v>0</v>
      </c>
      <c r="M1437" s="314">
        <f t="shared" ref="M1437:M1443" si="309">SUM(C1437:L1437)</f>
        <v>0</v>
      </c>
    </row>
    <row r="1438" spans="2:15" s="3" customFormat="1" ht="12.75" customHeight="1" x14ac:dyDescent="0.2">
      <c r="B1438" s="331" t="str">
        <f>IF('2. Grunddata'!C$16&gt;0,"LKP som inte accepteras av finansiär","")</f>
        <v/>
      </c>
      <c r="C1438" s="332">
        <f>IF('2. Grunddata'!$C$16&gt;0,SUMIF('5. Lön'!$B$25:$B$151,$C1426,'5. Lön'!AS$25:AS$151)-SUMIF('5. Lön'!$B$25:$B$151,$C1426,'5. Lön'!DM$25:DM$151),0)</f>
        <v>0</v>
      </c>
      <c r="D1438" s="332">
        <f>IF('2. Grunddata'!$C$16&gt;0,SUMIF('5. Lön'!$B$25:$B$151,$C1426,'5. Lön'!AT$25:AT$151)-SUMIF('5. Lön'!$B$25:$B$151,$C1426,'5. Lön'!DN$25:DN$151),0)</f>
        <v>0</v>
      </c>
      <c r="E1438" s="332">
        <f>IF('2. Grunddata'!$C$16&gt;0,SUMIF('5. Lön'!$B$25:$B$151,$C1426,'5. Lön'!AU$25:AU$151)-SUMIF('5. Lön'!$B$25:$B$151,$C1426,'5. Lön'!DO$25:DO$151),0)</f>
        <v>0</v>
      </c>
      <c r="F1438" s="332">
        <f>IF('2. Grunddata'!$C$16&gt;0,SUMIF('5. Lön'!$B$25:$B$151,$C1426,'5. Lön'!AV$25:AV$151)-SUMIF('5. Lön'!$B$25:$B$151,$C1426,'5. Lön'!DP$25:DP$151),0)</f>
        <v>0</v>
      </c>
      <c r="G1438" s="332">
        <f>IF('2. Grunddata'!$C$16&gt;0,SUMIF('5. Lön'!$B$25:$B$151,$C1426,'5. Lön'!AW$25:AW$151)-SUMIF('5. Lön'!$B$25:$B$151,$C1426,'5. Lön'!DQ$25:DQ$151),0)</f>
        <v>0</v>
      </c>
      <c r="H1438" s="332">
        <f>IF('2. Grunddata'!$C$16&gt;0,SUMIF('5. Lön'!$B$25:$B$151,$C1426,'5. Lön'!AX$25:AX$151)-SUMIF('5. Lön'!$B$25:$B$151,$C1426,'5. Lön'!DR$25:DR$151),0)</f>
        <v>0</v>
      </c>
      <c r="I1438" s="332">
        <f>IF('2. Grunddata'!$C$16&gt;0,SUMIF('5. Lön'!$B$25:$B$151,$C1426,'5. Lön'!AY$25:AY$151)-SUMIF('5. Lön'!$B$25:$B$151,$C1426,'5. Lön'!DS$25:DS$151),0)</f>
        <v>0</v>
      </c>
      <c r="J1438" s="332">
        <f>IF('2. Grunddata'!$C$16&gt;0,SUMIF('5. Lön'!$B$25:$B$151,$C1426,'5. Lön'!AZ$25:AZ$151)-SUMIF('5. Lön'!$B$25:$B$151,$C1426,'5. Lön'!DT$25:DT$151),0)</f>
        <v>0</v>
      </c>
      <c r="K1438" s="332">
        <f>IF('2. Grunddata'!$C$16&gt;0,SUMIF('5. Lön'!$B$25:$B$151,$C1426,'5. Lön'!BA$25:BA$151)-SUMIF('5. Lön'!$B$25:$B$151,$C1426,'5. Lön'!DU$25:DU$151),0)</f>
        <v>0</v>
      </c>
      <c r="L1438" s="332">
        <f>IF('2. Grunddata'!$C$16&gt;0,SUMIF('5. Lön'!$B$25:$B$151,$C1426,'5. Lön'!BB$25:BB$151)-SUMIF('5. Lön'!$B$25:$B$151,$C1426,'5. Lön'!DV$25:DV$151),0)</f>
        <v>0</v>
      </c>
      <c r="M1438" s="316">
        <f t="shared" si="309"/>
        <v>0</v>
      </c>
    </row>
    <row r="1439" spans="2:15" s="3" customFormat="1" ht="12.75" customHeight="1" x14ac:dyDescent="0.2">
      <c r="B1439" s="317" t="str">
        <f>IF('5. Lön'!BO$152&gt;0,"Lön inklusive LKP","")</f>
        <v>Lön inklusive LKP</v>
      </c>
      <c r="C1439" s="333">
        <f>SUMIF('5. Lön'!$B$25:$B$151,$C1426,'5. Lön'!BE$25:BE$151)</f>
        <v>0</v>
      </c>
      <c r="D1439" s="333">
        <f>SUMIF('5. Lön'!$B$25:$B$151,$C1426,'5. Lön'!BF$25:BF$151)</f>
        <v>0</v>
      </c>
      <c r="E1439" s="333">
        <f>SUMIF('5. Lön'!$B$25:$B$151,$C1426,'5. Lön'!BG$25:BG$151)</f>
        <v>0</v>
      </c>
      <c r="F1439" s="333">
        <f>SUMIF('5. Lön'!$B$25:$B$151,$C1426,'5. Lön'!BH$25:BH$151)</f>
        <v>0</v>
      </c>
      <c r="G1439" s="333">
        <f>SUMIF('5. Lön'!$B$25:$B$151,$C1426,'5. Lön'!BI$25:BI$151)</f>
        <v>0</v>
      </c>
      <c r="H1439" s="333">
        <f>SUMIF('5. Lön'!$B$25:$B$151,$C1426,'5. Lön'!BJ$25:BJ$151)</f>
        <v>0</v>
      </c>
      <c r="I1439" s="333">
        <f>SUMIF('5. Lön'!$B$25:$B$151,$C1426,'5. Lön'!BK$25:BK$151)</f>
        <v>0</v>
      </c>
      <c r="J1439" s="333">
        <f>SUMIF('5. Lön'!$B$25:$B$151,$C1426,'5. Lön'!BL$25:BL$151)</f>
        <v>0</v>
      </c>
      <c r="K1439" s="333">
        <f>SUMIF('5. Lön'!$B$25:$B$151,$C1426,'5. Lön'!BM$25:BM$151)</f>
        <v>0</v>
      </c>
      <c r="L1439" s="333">
        <f>SUMIF('5. Lön'!$B$25:$B$151,$C1426,'5. Lön'!BN$25:BN$151)</f>
        <v>0</v>
      </c>
      <c r="M1439" s="319">
        <f t="shared" si="309"/>
        <v>0</v>
      </c>
    </row>
    <row r="1440" spans="2:15" s="3" customFormat="1" ht="12.75" x14ac:dyDescent="0.2">
      <c r="B1440" s="158" t="str">
        <f>IF('6. Drift'!AR$102&gt;0,"Drift","")</f>
        <v/>
      </c>
      <c r="C1440" s="334">
        <f>SUMIF('6. Drift'!$B$18:$B$101,$C1426,'6. Drift'!AH$18:AH$101)</f>
        <v>0</v>
      </c>
      <c r="D1440" s="334">
        <f>SUMIF('6. Drift'!$B$18:$B$101,$C1426,'6. Drift'!AI$18:AI$101)</f>
        <v>0</v>
      </c>
      <c r="E1440" s="334">
        <f>SUMIF('6. Drift'!$B$18:$B$101,$C1426,'6. Drift'!AJ$18:AJ$101)</f>
        <v>0</v>
      </c>
      <c r="F1440" s="334">
        <f>SUMIF('6. Drift'!$B$18:$B$101,$C1426,'6. Drift'!AK$18:AK$101)</f>
        <v>0</v>
      </c>
      <c r="G1440" s="334">
        <f>SUMIF('6. Drift'!$B$18:$B$101,$C1426,'6. Drift'!AL$18:AL$101)</f>
        <v>0</v>
      </c>
      <c r="H1440" s="334">
        <f>SUMIF('6. Drift'!$B$18:$B$101,$C1426,'6. Drift'!AM$18:AM$101)</f>
        <v>0</v>
      </c>
      <c r="I1440" s="334">
        <f>SUMIF('6. Drift'!$B$18:$B$101,$C1426,'6. Drift'!AN$18:AN$101)</f>
        <v>0</v>
      </c>
      <c r="J1440" s="334">
        <f>SUMIF('6. Drift'!$B$18:$B$101,$C1426,'6. Drift'!AO$18:AO$101)</f>
        <v>0</v>
      </c>
      <c r="K1440" s="334">
        <f>SUMIF('6. Drift'!$B$18:$B$101,$C1426,'6. Drift'!AP$18:AP$101)</f>
        <v>0</v>
      </c>
      <c r="L1440" s="334">
        <f>SUMIF('6. Drift'!$B$18:$B$101,$C1426,'6. Drift'!AQ$18:AQ$101)</f>
        <v>0</v>
      </c>
      <c r="M1440" s="316">
        <f t="shared" si="309"/>
        <v>0</v>
      </c>
    </row>
    <row r="1441" spans="2:15" s="3" customFormat="1" ht="12.75" x14ac:dyDescent="0.2">
      <c r="B1441" s="317" t="str">
        <f>IF('7. Utrustning'!AS$50&gt;0,"Utrustning","")</f>
        <v/>
      </c>
      <c r="C1441" s="333">
        <f>SUMIF('7. Utrustning'!$B$17:$B$49,$C1426,'7. Utrustning'!AI$17:AI$49)</f>
        <v>0</v>
      </c>
      <c r="D1441" s="333">
        <f>SUMIF('7. Utrustning'!$B$17:$B$49,$C1426,'7. Utrustning'!AJ$17:AJ$49)</f>
        <v>0</v>
      </c>
      <c r="E1441" s="333">
        <f>SUMIF('7. Utrustning'!$B$17:$B$49,$C1426,'7. Utrustning'!AK$17:AK$49)</f>
        <v>0</v>
      </c>
      <c r="F1441" s="333">
        <f>SUMIF('7. Utrustning'!$B$17:$B$49,$C1426,'7. Utrustning'!AL$17:AL$49)</f>
        <v>0</v>
      </c>
      <c r="G1441" s="333">
        <f>SUMIF('7. Utrustning'!$B$17:$B$49,$C1426,'7. Utrustning'!AM$17:AM$49)</f>
        <v>0</v>
      </c>
      <c r="H1441" s="333">
        <f>SUMIF('7. Utrustning'!$B$17:$B$49,$C1426,'7. Utrustning'!AN$17:AN$49)</f>
        <v>0</v>
      </c>
      <c r="I1441" s="333">
        <f>SUMIF('7. Utrustning'!$B$17:$B$49,$C1426,'7. Utrustning'!AO$17:AO$49)</f>
        <v>0</v>
      </c>
      <c r="J1441" s="333">
        <f>SUMIF('7. Utrustning'!$B$17:$B$49,$C1426,'7. Utrustning'!AP$17:AP$49)</f>
        <v>0</v>
      </c>
      <c r="K1441" s="333">
        <f>SUMIF('7. Utrustning'!$B$17:$B$49,$C1426,'7. Utrustning'!AQ$17:AQ$49)</f>
        <v>0</v>
      </c>
      <c r="L1441" s="333">
        <f>SUMIF('7. Utrustning'!$B$17:$B$49,$C1426,'7. Utrustning'!AR$17:AR$49)</f>
        <v>0</v>
      </c>
      <c r="M1441" s="319">
        <f t="shared" si="309"/>
        <v>0</v>
      </c>
    </row>
    <row r="1442" spans="2:15" s="3" customFormat="1" ht="12.75" x14ac:dyDescent="0.2">
      <c r="B1442" s="320" t="str">
        <f>IF('8. Lokal'!AP$51&gt;0,"Lokal","")</f>
        <v>Lokal</v>
      </c>
      <c r="C1442" s="334">
        <f>SUMIF('5. Lön'!$B$25:$B$151,$C1426,'5. Lön'!DA$25:DA$151)+SUMIF('6. Drift'!$B$18:$B$101,$C1426,'6. Drift'!CD$18:CD$101)+SUMIF('8. Lokal'!$B$18:$B$50,$C1426,'8. Lokal'!AF$18:AF$50)</f>
        <v>0</v>
      </c>
      <c r="D1442" s="334">
        <f>SUMIF('5. Lön'!$B$25:$B$151,$C1426,'5. Lön'!DB$25:DB$151)+SUMIF('6. Drift'!$B$18:$B$101,$C1426,'6. Drift'!CE$18:CE$101)+SUMIF('8. Lokal'!$B$18:$B$50,$C1426,'8. Lokal'!AG$18:AG$50)</f>
        <v>0</v>
      </c>
      <c r="E1442" s="334">
        <f>SUMIF('5. Lön'!$B$25:$B$151,$C1426,'5. Lön'!DC$25:DC$151)+SUMIF('6. Drift'!$B$18:$B$101,$C1426,'6. Drift'!CF$18:CF$101)+SUMIF('8. Lokal'!$B$18:$B$50,$C1426,'8. Lokal'!AH$18:AH$50)</f>
        <v>0</v>
      </c>
      <c r="F1442" s="334">
        <f>SUMIF('5. Lön'!$B$25:$B$151,$C1426,'5. Lön'!DD$25:DD$151)+SUMIF('6. Drift'!$B$18:$B$101,$C1426,'6. Drift'!CG$18:CG$101)+SUMIF('8. Lokal'!$B$18:$B$50,$C1426,'8. Lokal'!AI$18:AI$50)</f>
        <v>0</v>
      </c>
      <c r="G1442" s="334">
        <f>SUMIF('5. Lön'!$B$25:$B$151,$C1426,'5. Lön'!DE$25:DE$151)+SUMIF('6. Drift'!$B$18:$B$101,$C1426,'6. Drift'!CH$18:CH$101)+SUMIF('8. Lokal'!$B$18:$B$50,$C1426,'8. Lokal'!AJ$18:AJ$50)</f>
        <v>0</v>
      </c>
      <c r="H1442" s="334">
        <f>SUMIF('5. Lön'!$B$25:$B$151,$C1426,'5. Lön'!DF$25:DF$151)+SUMIF('6. Drift'!$B$18:$B$101,$C1426,'6. Drift'!CI$18:CI$101)+SUMIF('8. Lokal'!$B$18:$B$50,$C1426,'8. Lokal'!AK$18:AK$50)</f>
        <v>0</v>
      </c>
      <c r="I1442" s="334">
        <f>SUMIF('5. Lön'!$B$25:$B$151,$C1426,'5. Lön'!DG$25:DG$151)+SUMIF('6. Drift'!$B$18:$B$101,$C1426,'6. Drift'!CJ$18:CJ$101)+SUMIF('8. Lokal'!$B$18:$B$50,$C1426,'8. Lokal'!AL$18:AL$50)</f>
        <v>0</v>
      </c>
      <c r="J1442" s="334">
        <f>SUMIF('5. Lön'!$B$25:$B$151,$C1426,'5. Lön'!DH$25:DH$151)+SUMIF('6. Drift'!$B$18:$B$101,$C1426,'6. Drift'!CK$18:CK$101)+SUMIF('8. Lokal'!$B$18:$B$50,$C1426,'8. Lokal'!AM$18:AM$50)</f>
        <v>0</v>
      </c>
      <c r="K1442" s="334">
        <f>SUMIF('5. Lön'!$B$25:$B$151,$C1426,'5. Lön'!DI$25:DI$151)+SUMIF('6. Drift'!$B$18:$B$101,$C1426,'6. Drift'!CL$18:CL$101)+SUMIF('8. Lokal'!$B$18:$B$50,$C1426,'8. Lokal'!AN$18:AN$50)</f>
        <v>0</v>
      </c>
      <c r="L1442" s="334">
        <f>SUMIF('5. Lön'!$B$25:$B$151,$C1426,'5. Lön'!DJ$25:DJ$151)+SUMIF('6. Drift'!$B$18:$B$101,$C1426,'6. Drift'!CM$18:CM$101)+SUMIF('8. Lokal'!$B$18:$B$50,$C1426,'8. Lokal'!AO$18:AO$50)</f>
        <v>0</v>
      </c>
      <c r="M1442" s="316">
        <f t="shared" si="309"/>
        <v>0</v>
      </c>
    </row>
    <row r="1443" spans="2:15" s="1" customFormat="1" ht="12.75" x14ac:dyDescent="0.2">
      <c r="B1443" s="321" t="str">
        <f>IF(('5. Lön'!CM$152+'6. Drift'!BP$102)&gt;0,"Indirekt","")</f>
        <v>Indirekt</v>
      </c>
      <c r="C1443" s="293">
        <f>SUMIF('5. Lön'!$B$25:$B$151,$C1426,'5. Lön'!CC$25:CC$151)+SUMIF('6. Drift'!$B$18:$B$101,$C1426,'6. Drift'!BF$18:BF$101)</f>
        <v>0</v>
      </c>
      <c r="D1443" s="293">
        <f>SUMIF('5. Lön'!$B$25:$B$151,$C1426,'5. Lön'!CD$25:CD$151)+SUMIF('6. Drift'!$B$18:$B$101,$C1426,'6. Drift'!BG$18:BG$101)</f>
        <v>0</v>
      </c>
      <c r="E1443" s="293">
        <f>SUMIF('5. Lön'!$B$25:$B$151,$C1426,'5. Lön'!CE$25:CE$151)+SUMIF('6. Drift'!$B$18:$B$101,$C1426,'6. Drift'!BH$18:BH$101)</f>
        <v>0</v>
      </c>
      <c r="F1443" s="293">
        <f>SUMIF('5. Lön'!$B$25:$B$151,$C1426,'5. Lön'!CF$25:CF$151)+SUMIF('6. Drift'!$B$18:$B$101,$C1426,'6. Drift'!BI$18:BI$101)</f>
        <v>0</v>
      </c>
      <c r="G1443" s="293">
        <f>SUMIF('5. Lön'!$B$25:$B$151,$C1426,'5. Lön'!CG$25:CG$151)+SUMIF('6. Drift'!$B$18:$B$101,$C1426,'6. Drift'!BJ$18:BJ$101)</f>
        <v>0</v>
      </c>
      <c r="H1443" s="293">
        <f>SUMIF('5. Lön'!$B$25:$B$151,$C1426,'5. Lön'!CH$25:CH$151)+SUMIF('6. Drift'!$B$18:$B$101,$C1426,'6. Drift'!BK$18:BK$101)</f>
        <v>0</v>
      </c>
      <c r="I1443" s="293">
        <f>SUMIF('5. Lön'!$B$25:$B$151,$C1426,'5. Lön'!CI$25:CI$151)+SUMIF('6. Drift'!$B$18:$B$101,$C1426,'6. Drift'!BL$18:BL$101)</f>
        <v>0</v>
      </c>
      <c r="J1443" s="293">
        <f>SUMIF('5. Lön'!$B$25:$B$151,$C1426,'5. Lön'!CJ$25:CJ$151)+SUMIF('6. Drift'!$B$18:$B$101,$C1426,'6. Drift'!BM$18:BM$101)</f>
        <v>0</v>
      </c>
      <c r="K1443" s="293">
        <f>SUMIF('5. Lön'!$B$25:$B$151,$C1426,'5. Lön'!CK$25:CK$151)+SUMIF('6. Drift'!$B$18:$B$101,$C1426,'6. Drift'!BN$18:BN$101)</f>
        <v>0</v>
      </c>
      <c r="L1443" s="293">
        <f>SUMIF('5. Lön'!$B$25:$B$151,$C1426,'5. Lön'!CL$25:CL$151)+SUMIF('6. Drift'!$B$18:$B$101,$C1426,'6. Drift'!BO$18:BO$101)</f>
        <v>0</v>
      </c>
      <c r="M1443" s="322">
        <f t="shared" si="309"/>
        <v>0</v>
      </c>
    </row>
    <row r="1444" spans="2:15" s="3" customFormat="1" ht="12.75" x14ac:dyDescent="0.2">
      <c r="B1444" s="323" t="str">
        <f>IF('2. Grunddata'!C$6="KONTRAKT","Total kostnad i medfinansiering av kontrakt med finansiär","Total kostnad i medfinansiering av ansökan till finansiär")</f>
        <v>Total kostnad i medfinansiering av ansökan till finansiär</v>
      </c>
      <c r="C1444" s="237">
        <f>SUM(C1437:C1443)</f>
        <v>0</v>
      </c>
      <c r="D1444" s="237">
        <f t="shared" ref="D1444:M1444" si="310">SUM(D1437:D1443)</f>
        <v>0</v>
      </c>
      <c r="E1444" s="237">
        <f t="shared" si="310"/>
        <v>0</v>
      </c>
      <c r="F1444" s="237">
        <f t="shared" si="310"/>
        <v>0</v>
      </c>
      <c r="G1444" s="237">
        <f t="shared" si="310"/>
        <v>0</v>
      </c>
      <c r="H1444" s="237">
        <f t="shared" si="310"/>
        <v>0</v>
      </c>
      <c r="I1444" s="237">
        <f t="shared" si="310"/>
        <v>0</v>
      </c>
      <c r="J1444" s="237">
        <f t="shared" si="310"/>
        <v>0</v>
      </c>
      <c r="K1444" s="237">
        <f t="shared" si="310"/>
        <v>0</v>
      </c>
      <c r="L1444" s="237">
        <f t="shared" si="310"/>
        <v>0</v>
      </c>
      <c r="M1444" s="324">
        <f t="shared" si="310"/>
        <v>0</v>
      </c>
      <c r="N1444" s="26"/>
      <c r="O1444" s="26"/>
    </row>
    <row r="1445" spans="2:15" s="3" customFormat="1" ht="6" customHeight="1" x14ac:dyDescent="0.2">
      <c r="B1445" s="335"/>
      <c r="C1445" s="326"/>
      <c r="D1445" s="326"/>
      <c r="E1445" s="326"/>
      <c r="F1445" s="326"/>
      <c r="G1445" s="326"/>
      <c r="H1445" s="326"/>
      <c r="I1445" s="326"/>
      <c r="J1445" s="326"/>
      <c r="K1445" s="326"/>
      <c r="L1445" s="326"/>
      <c r="M1445" s="336"/>
    </row>
    <row r="1446" spans="2:15" s="3" customFormat="1" ht="12.75" x14ac:dyDescent="0.2">
      <c r="B1446" s="328" t="str">
        <f>IF('2. Grunddata'!C$6="KONTRAKT","Full kostnad","Förväntad full kostnad")</f>
        <v>Förväntad full kostnad</v>
      </c>
      <c r="C1446" s="326"/>
      <c r="D1446" s="326"/>
      <c r="E1446" s="326"/>
      <c r="F1446" s="326"/>
      <c r="G1446" s="326"/>
      <c r="H1446" s="326"/>
      <c r="I1446" s="326"/>
      <c r="J1446" s="326"/>
      <c r="K1446" s="326"/>
      <c r="L1446" s="326"/>
      <c r="M1446" s="336"/>
    </row>
    <row r="1447" spans="2:15" s="3" customFormat="1" ht="12.75" x14ac:dyDescent="0.2">
      <c r="B1447" s="337" t="s">
        <v>203</v>
      </c>
      <c r="C1447" s="338">
        <f>C1429+C1438+C1439</f>
        <v>0</v>
      </c>
      <c r="D1447" s="338">
        <f t="shared" ref="D1447:L1447" si="311">D1429+D1438+D1439</f>
        <v>0</v>
      </c>
      <c r="E1447" s="338">
        <f t="shared" si="311"/>
        <v>0</v>
      </c>
      <c r="F1447" s="338">
        <f t="shared" si="311"/>
        <v>0</v>
      </c>
      <c r="G1447" s="338">
        <f t="shared" si="311"/>
        <v>0</v>
      </c>
      <c r="H1447" s="338">
        <f t="shared" si="311"/>
        <v>0</v>
      </c>
      <c r="I1447" s="338">
        <f t="shared" si="311"/>
        <v>0</v>
      </c>
      <c r="J1447" s="338">
        <f t="shared" si="311"/>
        <v>0</v>
      </c>
      <c r="K1447" s="338">
        <f t="shared" si="311"/>
        <v>0</v>
      </c>
      <c r="L1447" s="338">
        <f t="shared" si="311"/>
        <v>0</v>
      </c>
      <c r="M1447" s="314">
        <f>SUM(C1447:L1447)</f>
        <v>0</v>
      </c>
    </row>
    <row r="1448" spans="2:15" s="3" customFormat="1" ht="12.75" x14ac:dyDescent="0.2">
      <c r="B1448" s="339" t="s">
        <v>202</v>
      </c>
      <c r="C1448" s="340">
        <f>C1430+C1440</f>
        <v>0</v>
      </c>
      <c r="D1448" s="340">
        <f t="shared" ref="D1448:L1448" si="312">D1430+D1440</f>
        <v>0</v>
      </c>
      <c r="E1448" s="340">
        <f t="shared" si="312"/>
        <v>0</v>
      </c>
      <c r="F1448" s="340">
        <f t="shared" si="312"/>
        <v>0</v>
      </c>
      <c r="G1448" s="340">
        <f t="shared" si="312"/>
        <v>0</v>
      </c>
      <c r="H1448" s="340">
        <f t="shared" si="312"/>
        <v>0</v>
      </c>
      <c r="I1448" s="340">
        <f t="shared" si="312"/>
        <v>0</v>
      </c>
      <c r="J1448" s="340">
        <f t="shared" si="312"/>
        <v>0</v>
      </c>
      <c r="K1448" s="340">
        <f t="shared" si="312"/>
        <v>0</v>
      </c>
      <c r="L1448" s="340">
        <f t="shared" si="312"/>
        <v>0</v>
      </c>
      <c r="M1448" s="316">
        <f>SUM(C1448:L1448)</f>
        <v>0</v>
      </c>
    </row>
    <row r="1449" spans="2:15" s="3" customFormat="1" ht="12.75" x14ac:dyDescent="0.2">
      <c r="B1449" s="341" t="s">
        <v>30</v>
      </c>
      <c r="C1449" s="342">
        <f>C1431+C1441</f>
        <v>0</v>
      </c>
      <c r="D1449" s="342">
        <f t="shared" ref="D1449:L1449" si="313">D1431+D1441</f>
        <v>0</v>
      </c>
      <c r="E1449" s="342">
        <f t="shared" si="313"/>
        <v>0</v>
      </c>
      <c r="F1449" s="342">
        <f t="shared" si="313"/>
        <v>0</v>
      </c>
      <c r="G1449" s="342">
        <f t="shared" si="313"/>
        <v>0</v>
      </c>
      <c r="H1449" s="342">
        <f t="shared" si="313"/>
        <v>0</v>
      </c>
      <c r="I1449" s="342">
        <f t="shared" si="313"/>
        <v>0</v>
      </c>
      <c r="J1449" s="342">
        <f t="shared" si="313"/>
        <v>0</v>
      </c>
      <c r="K1449" s="342">
        <f t="shared" si="313"/>
        <v>0</v>
      </c>
      <c r="L1449" s="342">
        <f t="shared" si="313"/>
        <v>0</v>
      </c>
      <c r="M1449" s="319">
        <f>SUM(C1449:L1449)</f>
        <v>0</v>
      </c>
    </row>
    <row r="1450" spans="2:15" s="3" customFormat="1" ht="12.75" x14ac:dyDescent="0.2">
      <c r="B1450" s="339" t="s">
        <v>31</v>
      </c>
      <c r="C1450" s="340">
        <f>SUMIF('5. Lön'!$B$25:$B$151,$C1426,'5. Lön'!CO$25:CO$151)+SUMIF('5. Lön'!$B$25:$B$151,$C1426,'5. Lön'!DA$25:DA$151)+SUMIF('6. Drift'!$B$18:$B$101,$C1426,'6. Drift'!BR$18:BR$101)+SUMIF('6. Drift'!$B$18:$B$101,$C1426,'6. Drift'!CD$18:CD$101)+SUMIF('8. Lokal'!$B$18:$B$50,$C1426,'8. Lokal'!T$18:T$50)+SUMIF('8. Lokal'!$B$18:$B$50,$C1426,'8. Lokal'!AF$18:AF$50)</f>
        <v>0</v>
      </c>
      <c r="D1450" s="340">
        <f>SUMIF('5. Lön'!$B$25:$B$151,$C1426,'5. Lön'!CP$25:CP$151)+SUMIF('5. Lön'!$B$25:$B$151,$C1426,'5. Lön'!DB$25:DB$151)+SUMIF('6. Drift'!$B$18:$B$101,$C1426,'6. Drift'!BS$18:BS$101)+SUMIF('6. Drift'!$B$18:$B$101,$C1426,'6. Drift'!CE$18:CE$101)+SUMIF('8. Lokal'!$B$18:$B$50,$C1426,'8. Lokal'!U$18:U$50)+SUMIF('8. Lokal'!$B$18:$B$50,$C1426,'8. Lokal'!AG$18:AG$50)</f>
        <v>0</v>
      </c>
      <c r="E1450" s="340">
        <f>SUMIF('5. Lön'!$B$25:$B$151,$C1426,'5. Lön'!CQ$25:CQ$151)+SUMIF('5. Lön'!$B$25:$B$151,$C1426,'5. Lön'!DC$25:DC$151)+SUMIF('6. Drift'!$B$18:$B$101,$C1426,'6. Drift'!BT$18:BT$101)+SUMIF('6. Drift'!$B$18:$B$101,$C1426,'6. Drift'!CF$18:CF$101)+SUMIF('8. Lokal'!$B$18:$B$50,$C1426,'8. Lokal'!V$18:V$50)+SUMIF('8. Lokal'!$B$18:$B$50,$C1426,'8. Lokal'!AH$18:AH$50)</f>
        <v>0</v>
      </c>
      <c r="F1450" s="340">
        <f>SUMIF('5. Lön'!$B$25:$B$151,$C1426,'5. Lön'!CR$25:CR$151)+SUMIF('5. Lön'!$B$25:$B$151,$C1426,'5. Lön'!DD$25:DD$151)+SUMIF('6. Drift'!$B$18:$B$101,$C1426,'6. Drift'!BU$18:BU$101)+SUMIF('6. Drift'!$B$18:$B$101,$C1426,'6. Drift'!CG$18:CG$101)+SUMIF('8. Lokal'!$B$18:$B$50,$C1426,'8. Lokal'!W$18:W$50)+SUMIF('8. Lokal'!$B$18:$B$50,$C1426,'8. Lokal'!AI$18:AI$50)</f>
        <v>0</v>
      </c>
      <c r="G1450" s="340">
        <f>SUMIF('5. Lön'!$B$25:$B$151,$C1426,'5. Lön'!CS$25:CS$151)+SUMIF('5. Lön'!$B$25:$B$151,$C1426,'5. Lön'!DE$25:DE$151)+SUMIF('6. Drift'!$B$18:$B$101,$C1426,'6. Drift'!BV$18:BV$101)+SUMIF('6. Drift'!$B$18:$B$101,$C1426,'6. Drift'!CH$18:CH$101)+SUMIF('8. Lokal'!$B$18:$B$50,$C1426,'8. Lokal'!X$18:X$50)+SUMIF('8. Lokal'!$B$18:$B$50,$C1426,'8. Lokal'!AJ$18:AJ$50)</f>
        <v>0</v>
      </c>
      <c r="H1450" s="340">
        <f>SUMIF('5. Lön'!$B$25:$B$151,$C1426,'5. Lön'!CT$25:CT$151)+SUMIF('5. Lön'!$B$25:$B$151,$C1426,'5. Lön'!DF$25:DF$151)+SUMIF('6. Drift'!$B$18:$B$101,$C1426,'6. Drift'!BW$18:BW$101)+SUMIF('6. Drift'!$B$18:$B$101,$C1426,'6. Drift'!CI$18:CI$101)+SUMIF('8. Lokal'!$B$18:$B$50,$C1426,'8. Lokal'!Y$18:Y$50)+SUMIF('8. Lokal'!$B$18:$B$50,$C1426,'8. Lokal'!AK$18:AK$50)</f>
        <v>0</v>
      </c>
      <c r="I1450" s="340">
        <f>SUMIF('5. Lön'!$B$25:$B$151,$C1426,'5. Lön'!CU$25:CU$151)+SUMIF('5. Lön'!$B$25:$B$151,$C1426,'5. Lön'!DG$25:DG$151)+SUMIF('6. Drift'!$B$18:$B$101,$C1426,'6. Drift'!BX$18:BX$101)+SUMIF('6. Drift'!$B$18:$B$101,$C1426,'6. Drift'!CJ$18:CJ$101)+SUMIF('8. Lokal'!$B$18:$B$50,$C1426,'8. Lokal'!Z$18:Z$50)+SUMIF('8. Lokal'!$B$18:$B$50,$C1426,'8. Lokal'!AL$18:AL$50)</f>
        <v>0</v>
      </c>
      <c r="J1450" s="340">
        <f>SUMIF('5. Lön'!$B$25:$B$151,$C1426,'5. Lön'!CV$25:CV$151)+SUMIF('5. Lön'!$B$25:$B$151,$C1426,'5. Lön'!DH$25:DH$151)+SUMIF('6. Drift'!$B$18:$B$101,$C1426,'6. Drift'!BY$18:BY$101)+SUMIF('6. Drift'!$B$18:$B$101,$C1426,'6. Drift'!CK$18:CK$101)+SUMIF('8. Lokal'!$B$18:$B$50,$C1426,'8. Lokal'!AA$18:AA$50)+SUMIF('8. Lokal'!$B$18:$B$50,$C1426,'8. Lokal'!AM$18:AM$50)</f>
        <v>0</v>
      </c>
      <c r="K1450" s="340">
        <f>SUMIF('5. Lön'!$B$25:$B$151,$C1426,'5. Lön'!CW$25:CW$151)+SUMIF('5. Lön'!$B$25:$B$151,$C1426,'5. Lön'!DI$25:DI$151)+SUMIF('6. Drift'!$B$18:$B$101,$C1426,'6. Drift'!BZ$18:BZ$101)+SUMIF('6. Drift'!$B$18:$B$101,$C1426,'6. Drift'!CL$18:CL$101)+SUMIF('8. Lokal'!$B$18:$B$50,$C1426,'8. Lokal'!AB$18:AB$50)+SUMIF('8. Lokal'!$B$18:$B$50,$C1426,'8. Lokal'!AN$18:AN$50)</f>
        <v>0</v>
      </c>
      <c r="L1450" s="340">
        <f>SUMIF('5. Lön'!$B$25:$B$151,$C1426,'5. Lön'!CX$25:CX$151)+SUMIF('5. Lön'!$B$25:$B$151,$C1426,'5. Lön'!DJ$25:DJ$151)+SUMIF('6. Drift'!$B$18:$B$101,$C1426,'6. Drift'!CA$18:CA$101)+SUMIF('6. Drift'!$B$18:$B$101,$C1426,'6. Drift'!CM$18:CM$101)+SUMIF('8. Lokal'!$B$18:$B$50,$C1426,'8. Lokal'!AC$18:AC$50)+SUMIF('8. Lokal'!$B$18:$B$50,$C1426,'8. Lokal'!AO$18:AO$50)</f>
        <v>0</v>
      </c>
      <c r="M1450" s="316">
        <f>SUM(C1450:L1450)</f>
        <v>0</v>
      </c>
    </row>
    <row r="1451" spans="2:15" s="3" customFormat="1" ht="12.75" x14ac:dyDescent="0.2">
      <c r="B1451" s="343" t="s">
        <v>26</v>
      </c>
      <c r="C1451" s="344">
        <f>SUMIF('5. Lön'!$B$25:$B$151,$C1426,'5. Lön'!BQ$25:BQ$151)+SUMIF('5. Lön'!$B$25:$B$151,$C1426,'5. Lön'!CC$25:CC$151)+SUMIF('6. Drift'!$B$18:$B$101,$C1426,'6. Drift'!AT$18:AT$101)+SUMIF('6. Drift'!$B$18:$B$101,$C1426,'6. Drift'!BF$18:BF$101)</f>
        <v>0</v>
      </c>
      <c r="D1451" s="344">
        <f>SUMIF('5. Lön'!$B$25:$B$151,$C1426,'5. Lön'!BR$25:BR$151)+SUMIF('5. Lön'!$B$25:$B$151,$C1426,'5. Lön'!CD$25:CD$151)+SUMIF('6. Drift'!$B$18:$B$101,$C1426,'6. Drift'!AU$18:AU$101)+SUMIF('6. Drift'!$B$18:$B$101,$C1426,'6. Drift'!BG$18:BG$101)</f>
        <v>0</v>
      </c>
      <c r="E1451" s="344">
        <f>SUMIF('5. Lön'!$B$25:$B$151,$C1426,'5. Lön'!BS$25:BS$151)+SUMIF('5. Lön'!$B$25:$B$151,$C1426,'5. Lön'!CE$25:CE$151)+SUMIF('6. Drift'!$B$18:$B$101,$C1426,'6. Drift'!AV$18:AV$101)+SUMIF('6. Drift'!$B$18:$B$101,$C1426,'6. Drift'!BH$18:BH$101)</f>
        <v>0</v>
      </c>
      <c r="F1451" s="344">
        <f>SUMIF('5. Lön'!$B$25:$B$151,$C1426,'5. Lön'!BT$25:BT$151)+SUMIF('5. Lön'!$B$25:$B$151,$C1426,'5. Lön'!CF$25:CF$151)+SUMIF('6. Drift'!$B$18:$B$101,$C1426,'6. Drift'!AW$18:AW$101)+SUMIF('6. Drift'!$B$18:$B$101,$C1426,'6. Drift'!BI$18:BI$101)</f>
        <v>0</v>
      </c>
      <c r="G1451" s="344">
        <f>SUMIF('5. Lön'!$B$25:$B$151,$C1426,'5. Lön'!BU$25:BU$151)+SUMIF('5. Lön'!$B$25:$B$151,$C1426,'5. Lön'!CG$25:CG$151)+SUMIF('6. Drift'!$B$18:$B$101,$C1426,'6. Drift'!AX$18:AX$101)+SUMIF('6. Drift'!$B$18:$B$101,$C1426,'6. Drift'!BJ$18:BJ$101)</f>
        <v>0</v>
      </c>
      <c r="H1451" s="344">
        <f>SUMIF('5. Lön'!$B$25:$B$151,$C1426,'5. Lön'!BV$25:BV$151)+SUMIF('5. Lön'!$B$25:$B$151,$C1426,'5. Lön'!CH$25:CH$151)+SUMIF('6. Drift'!$B$18:$B$101,$C1426,'6. Drift'!AY$18:AY$101)+SUMIF('6. Drift'!$B$18:$B$101,$C1426,'6. Drift'!BK$18:BK$101)</f>
        <v>0</v>
      </c>
      <c r="I1451" s="344">
        <f>SUMIF('5. Lön'!$B$25:$B$151,$C1426,'5. Lön'!BW$25:BW$151)+SUMIF('5. Lön'!$B$25:$B$151,$C1426,'5. Lön'!CI$25:CI$151)+SUMIF('6. Drift'!$B$18:$B$101,$C1426,'6. Drift'!AZ$18:AZ$101)+SUMIF('6. Drift'!$B$18:$B$101,$C1426,'6. Drift'!BL$18:BL$101)</f>
        <v>0</v>
      </c>
      <c r="J1451" s="344">
        <f>SUMIF('5. Lön'!$B$25:$B$151,$C1426,'5. Lön'!BX$25:BX$151)+SUMIF('5. Lön'!$B$25:$B$151,$C1426,'5. Lön'!CJ$25:CJ$151)+SUMIF('6. Drift'!$B$18:$B$101,$C1426,'6. Drift'!BA$18:BA$101)+SUMIF('6. Drift'!$B$18:$B$101,$C1426,'6. Drift'!BM$18:BM$101)</f>
        <v>0</v>
      </c>
      <c r="K1451" s="344">
        <f>SUMIF('5. Lön'!$B$25:$B$151,$C1426,'5. Lön'!BY$25:BY$151)+SUMIF('5. Lön'!$B$25:$B$151,$C1426,'5. Lön'!CK$25:CK$151)+SUMIF('6. Drift'!$B$18:$B$101,$C1426,'6. Drift'!BB$18:BB$101)+SUMIF('6. Drift'!$B$18:$B$101,$C1426,'6. Drift'!BN$18:BN$101)</f>
        <v>0</v>
      </c>
      <c r="L1451" s="344">
        <f>SUMIF('5. Lön'!$B$25:$B$151,$C1426,'5. Lön'!BZ$25:BZ$151)+SUMIF('5. Lön'!$B$25:$B$151,$C1426,'5. Lön'!CL$25:CL$151)+SUMIF('6. Drift'!$B$18:$B$101,$C1426,'6. Drift'!BC$18:BC$101)+SUMIF('6. Drift'!$B$18:$B$101,$C1426,'6. Drift'!BO$18:BO$101)</f>
        <v>0</v>
      </c>
      <c r="M1451" s="322">
        <f>SUM(C1451:L1451)</f>
        <v>0</v>
      </c>
    </row>
    <row r="1452" spans="2:15" s="3" customFormat="1" ht="12.75" x14ac:dyDescent="0.2">
      <c r="B1452" s="323" t="str">
        <f>IF('2. Grunddata'!C$6="KONTRAKT","Total full kostnad","Total förväntad full kostnad")</f>
        <v>Total förväntad full kostnad</v>
      </c>
      <c r="C1452" s="171">
        <f>SUM(C1447:C1451)</f>
        <v>0</v>
      </c>
      <c r="D1452" s="171">
        <f t="shared" ref="D1452:M1452" si="314">SUM(D1447:D1451)</f>
        <v>0</v>
      </c>
      <c r="E1452" s="171">
        <f t="shared" si="314"/>
        <v>0</v>
      </c>
      <c r="F1452" s="171">
        <f t="shared" si="314"/>
        <v>0</v>
      </c>
      <c r="G1452" s="171">
        <f t="shared" si="314"/>
        <v>0</v>
      </c>
      <c r="H1452" s="171">
        <f t="shared" si="314"/>
        <v>0</v>
      </c>
      <c r="I1452" s="171">
        <f t="shared" si="314"/>
        <v>0</v>
      </c>
      <c r="J1452" s="171">
        <f t="shared" si="314"/>
        <v>0</v>
      </c>
      <c r="K1452" s="171">
        <f t="shared" si="314"/>
        <v>0</v>
      </c>
      <c r="L1452" s="171">
        <f t="shared" si="314"/>
        <v>0</v>
      </c>
      <c r="M1452" s="345">
        <f t="shared" si="314"/>
        <v>0</v>
      </c>
    </row>
    <row r="1453" spans="2:15" s="3" customFormat="1" ht="12.75" x14ac:dyDescent="0.2">
      <c r="B1453" s="119"/>
      <c r="C1453" s="64"/>
      <c r="D1453" s="64"/>
      <c r="E1453" s="64"/>
      <c r="F1453" s="64"/>
      <c r="G1453" s="64"/>
      <c r="H1453" s="64"/>
      <c r="I1453" s="64"/>
      <c r="J1453" s="64"/>
      <c r="K1453" s="64"/>
      <c r="L1453" s="64"/>
      <c r="M1453" s="64"/>
    </row>
    <row r="1454" spans="2:15" s="3" customFormat="1" ht="12.75" customHeight="1" x14ac:dyDescent="0.2">
      <c r="B1454" s="119" t="s">
        <v>42</v>
      </c>
      <c r="C1454" s="346" t="str">
        <f t="shared" ref="C1454:M1454" si="315">IF(C1452&gt;0,C1444/C1452,"")</f>
        <v/>
      </c>
      <c r="D1454" s="346" t="str">
        <f t="shared" si="315"/>
        <v/>
      </c>
      <c r="E1454" s="346" t="str">
        <f t="shared" si="315"/>
        <v/>
      </c>
      <c r="F1454" s="346" t="str">
        <f t="shared" si="315"/>
        <v/>
      </c>
      <c r="G1454" s="346" t="str">
        <f t="shared" si="315"/>
        <v/>
      </c>
      <c r="H1454" s="346" t="str">
        <f t="shared" si="315"/>
        <v/>
      </c>
      <c r="I1454" s="346" t="str">
        <f t="shared" si="315"/>
        <v/>
      </c>
      <c r="J1454" s="346" t="str">
        <f t="shared" si="315"/>
        <v/>
      </c>
      <c r="K1454" s="346" t="str">
        <f t="shared" si="315"/>
        <v/>
      </c>
      <c r="L1454" s="346" t="str">
        <f t="shared" si="315"/>
        <v/>
      </c>
      <c r="M1454" s="346" t="str">
        <f t="shared" si="315"/>
        <v/>
      </c>
    </row>
    <row r="1455" spans="2:15" ht="12.75" customHeight="1" x14ac:dyDescent="0.2"/>
    <row r="1456" spans="2:15" ht="12.75" customHeight="1" x14ac:dyDescent="0.2">
      <c r="D1456" s="119" t="s">
        <v>249</v>
      </c>
      <c r="E1456" s="187" t="str">
        <f>IF(M1444=0,"",M1444/(DATEDIF('2. Grunddata'!C$20,'2. Grunddata'!C$21,"d")/365))</f>
        <v/>
      </c>
      <c r="H1456" s="119" t="s">
        <v>250</v>
      </c>
      <c r="I1456" s="187">
        <f>M1444/3</f>
        <v>0</v>
      </c>
      <c r="L1456" s="119" t="s">
        <v>248</v>
      </c>
      <c r="M1456" s="187">
        <f>M1444</f>
        <v>0</v>
      </c>
    </row>
    <row r="1457" spans="2:13" ht="12.75" customHeight="1" x14ac:dyDescent="0.2">
      <c r="B1457" s="80" t="s">
        <v>209</v>
      </c>
    </row>
    <row r="1458" spans="2:13" ht="12.75" customHeight="1" x14ac:dyDescent="0.2">
      <c r="B1458" s="551"/>
      <c r="C1458" s="552"/>
      <c r="D1458" s="552"/>
      <c r="E1458" s="552"/>
      <c r="F1458" s="552"/>
      <c r="G1458" s="552"/>
      <c r="H1458" s="552"/>
      <c r="I1458" s="552"/>
      <c r="J1458" s="552"/>
      <c r="K1458" s="552"/>
      <c r="L1458" s="553"/>
      <c r="M1458" s="387">
        <f>SUM(C1458:L1458)</f>
        <v>0</v>
      </c>
    </row>
    <row r="1459" spans="2:13" ht="12.75" customHeight="1" x14ac:dyDescent="0.2">
      <c r="B1459" s="554"/>
      <c r="C1459" s="555"/>
      <c r="D1459" s="555"/>
      <c r="E1459" s="555"/>
      <c r="F1459" s="555"/>
      <c r="G1459" s="555"/>
      <c r="H1459" s="555"/>
      <c r="I1459" s="555"/>
      <c r="J1459" s="555"/>
      <c r="K1459" s="555"/>
      <c r="L1459" s="556"/>
      <c r="M1459" s="319">
        <f t="shared" ref="M1459:M1462" si="316">SUM(C1459:L1459)</f>
        <v>0</v>
      </c>
    </row>
    <row r="1460" spans="2:13" ht="12.75" customHeight="1" x14ac:dyDescent="0.2">
      <c r="B1460" s="557"/>
      <c r="C1460" s="558"/>
      <c r="D1460" s="558"/>
      <c r="E1460" s="558"/>
      <c r="F1460" s="558"/>
      <c r="G1460" s="558"/>
      <c r="H1460" s="558"/>
      <c r="I1460" s="558"/>
      <c r="J1460" s="558"/>
      <c r="K1460" s="558"/>
      <c r="L1460" s="559"/>
      <c r="M1460" s="316">
        <f t="shared" si="316"/>
        <v>0</v>
      </c>
    </row>
    <row r="1461" spans="2:13" ht="12.75" customHeight="1" x14ac:dyDescent="0.2">
      <c r="B1461" s="554"/>
      <c r="C1461" s="555"/>
      <c r="D1461" s="555"/>
      <c r="E1461" s="555"/>
      <c r="F1461" s="555"/>
      <c r="G1461" s="555"/>
      <c r="H1461" s="555"/>
      <c r="I1461" s="555"/>
      <c r="J1461" s="555"/>
      <c r="K1461" s="555"/>
      <c r="L1461" s="556"/>
      <c r="M1461" s="319">
        <f t="shared" si="316"/>
        <v>0</v>
      </c>
    </row>
    <row r="1462" spans="2:13" ht="12.75" customHeight="1" x14ac:dyDescent="0.2">
      <c r="B1462" s="197"/>
      <c r="C1462" s="558"/>
      <c r="D1462" s="558"/>
      <c r="E1462" s="558"/>
      <c r="F1462" s="558"/>
      <c r="G1462" s="558"/>
      <c r="H1462" s="558"/>
      <c r="I1462" s="558"/>
      <c r="J1462" s="558"/>
      <c r="K1462" s="558"/>
      <c r="L1462" s="559"/>
      <c r="M1462" s="316">
        <f t="shared" si="316"/>
        <v>0</v>
      </c>
    </row>
    <row r="1463" spans="2:13" ht="12.75" customHeight="1" x14ac:dyDescent="0.2">
      <c r="B1463" s="165" t="str">
        <f>IF('2. Grunddata'!C$6="KONTRAKT","Total medfinansiering","Total förväntad medfinansiering")</f>
        <v>Total förväntad medfinansiering</v>
      </c>
      <c r="C1463" s="170">
        <f t="shared" ref="C1463:M1463" si="317">SUM(C1458:C1462)</f>
        <v>0</v>
      </c>
      <c r="D1463" s="170">
        <f t="shared" si="317"/>
        <v>0</v>
      </c>
      <c r="E1463" s="170">
        <f t="shared" si="317"/>
        <v>0</v>
      </c>
      <c r="F1463" s="170">
        <f t="shared" si="317"/>
        <v>0</v>
      </c>
      <c r="G1463" s="170">
        <f t="shared" si="317"/>
        <v>0</v>
      </c>
      <c r="H1463" s="170">
        <f t="shared" si="317"/>
        <v>0</v>
      </c>
      <c r="I1463" s="170">
        <f t="shared" si="317"/>
        <v>0</v>
      </c>
      <c r="J1463" s="170">
        <f t="shared" si="317"/>
        <v>0</v>
      </c>
      <c r="K1463" s="170">
        <f t="shared" si="317"/>
        <v>0</v>
      </c>
      <c r="L1463" s="170">
        <f t="shared" si="317"/>
        <v>0</v>
      </c>
      <c r="M1463" s="345">
        <f t="shared" si="317"/>
        <v>0</v>
      </c>
    </row>
    <row r="1464" spans="2:13" ht="12.75" customHeight="1" x14ac:dyDescent="0.2"/>
    <row r="1465" spans="2:13" ht="12.75" customHeight="1" x14ac:dyDescent="0.2">
      <c r="B1465" s="386" t="s">
        <v>210</v>
      </c>
      <c r="C1465" s="64" t="str">
        <f>B42</f>
        <v>Skogens biomaterial och teknologi</v>
      </c>
    </row>
    <row r="1466" spans="2:13" ht="12.75" customHeight="1" x14ac:dyDescent="0.2">
      <c r="B1466" s="719"/>
      <c r="C1466" s="720"/>
      <c r="D1466" s="720"/>
      <c r="E1466" s="720"/>
      <c r="F1466" s="720"/>
      <c r="G1466" s="720"/>
      <c r="H1466" s="720"/>
      <c r="I1466" s="720"/>
      <c r="J1466" s="720"/>
      <c r="K1466" s="720"/>
      <c r="L1466" s="720"/>
      <c r="M1466" s="721"/>
    </row>
    <row r="1467" spans="2:13" ht="12.75" customHeight="1" x14ac:dyDescent="0.2">
      <c r="B1467" s="722"/>
      <c r="C1467" s="735"/>
      <c r="D1467" s="735"/>
      <c r="E1467" s="735"/>
      <c r="F1467" s="735"/>
      <c r="G1467" s="735"/>
      <c r="H1467" s="735"/>
      <c r="I1467" s="735"/>
      <c r="J1467" s="735"/>
      <c r="K1467" s="735"/>
      <c r="L1467" s="735"/>
      <c r="M1467" s="724"/>
    </row>
    <row r="1468" spans="2:13" ht="12.75" customHeight="1" x14ac:dyDescent="0.2">
      <c r="B1468" s="722"/>
      <c r="C1468" s="735"/>
      <c r="D1468" s="735"/>
      <c r="E1468" s="735"/>
      <c r="F1468" s="735"/>
      <c r="G1468" s="735"/>
      <c r="H1468" s="735"/>
      <c r="I1468" s="735"/>
      <c r="J1468" s="735"/>
      <c r="K1468" s="735"/>
      <c r="L1468" s="735"/>
      <c r="M1468" s="724"/>
    </row>
    <row r="1469" spans="2:13" ht="12.75" customHeight="1" x14ac:dyDescent="0.2">
      <c r="B1469" s="722"/>
      <c r="C1469" s="735"/>
      <c r="D1469" s="735"/>
      <c r="E1469" s="735"/>
      <c r="F1469" s="735"/>
      <c r="G1469" s="735"/>
      <c r="H1469" s="735"/>
      <c r="I1469" s="735"/>
      <c r="J1469" s="735"/>
      <c r="K1469" s="735"/>
      <c r="L1469" s="735"/>
      <c r="M1469" s="724"/>
    </row>
    <row r="1470" spans="2:13" ht="12.75" customHeight="1" x14ac:dyDescent="0.2">
      <c r="B1470" s="725"/>
      <c r="C1470" s="726"/>
      <c r="D1470" s="726"/>
      <c r="E1470" s="726"/>
      <c r="F1470" s="726"/>
      <c r="G1470" s="726"/>
      <c r="H1470" s="726"/>
      <c r="I1470" s="726"/>
      <c r="J1470" s="726"/>
      <c r="K1470" s="726"/>
      <c r="L1470" s="726"/>
      <c r="M1470" s="727"/>
    </row>
    <row r="1472" spans="2:13" s="3" customFormat="1" ht="12.75" customHeight="1" x14ac:dyDescent="0.2">
      <c r="B1472" s="140" t="s">
        <v>165</v>
      </c>
      <c r="C1472" s="141" t="str">
        <f>'2. Grunddata'!C$7</f>
        <v>Hitta den oförklariga faktorn i matrix</v>
      </c>
      <c r="D1472" s="64"/>
      <c r="E1472" s="64"/>
      <c r="F1472" s="64"/>
      <c r="G1472" s="64"/>
      <c r="H1472" s="64"/>
      <c r="I1472" s="64"/>
      <c r="J1472" s="64"/>
      <c r="K1472" s="64"/>
      <c r="L1472" s="64"/>
      <c r="M1472" s="64"/>
    </row>
    <row r="1473" spans="2:15" s="3" customFormat="1" ht="12.75" x14ac:dyDescent="0.2">
      <c r="B1473" s="140" t="s">
        <v>122</v>
      </c>
      <c r="C1473" s="141" t="str">
        <f>IF('2. Grunddata'!$C$6="ANSÖKAN","ANSÖKAN",(IF('2. Grunddata'!$C$6="KONTRAKT","KONTRAKT","")))</f>
        <v>ANSÖKAN</v>
      </c>
      <c r="D1473" s="64"/>
      <c r="E1473" s="64"/>
      <c r="F1473" s="64"/>
      <c r="G1473" s="64"/>
      <c r="H1473" s="64"/>
      <c r="I1473" s="64"/>
      <c r="J1473" s="64"/>
      <c r="K1473" s="64"/>
      <c r="L1473" s="64"/>
      <c r="M1473" s="64"/>
    </row>
    <row r="1474" spans="2:15" s="3" customFormat="1" ht="12.75" x14ac:dyDescent="0.2">
      <c r="B1474" s="62" t="s">
        <v>254</v>
      </c>
      <c r="C1474" s="141" t="str">
        <f>'2. Grunddata'!C$8</f>
        <v>Stina</v>
      </c>
      <c r="D1474" s="64"/>
      <c r="E1474" s="64"/>
      <c r="F1474" s="64"/>
      <c r="I1474" s="120"/>
      <c r="J1474" s="120"/>
      <c r="K1474" s="120"/>
      <c r="L1474" s="120"/>
      <c r="M1474" s="120"/>
    </row>
    <row r="1475" spans="2:15" s="3" customFormat="1" ht="12.75" x14ac:dyDescent="0.2">
      <c r="B1475" s="140" t="s">
        <v>156</v>
      </c>
      <c r="C1475" s="64" t="str">
        <f>'2. Grunddata'!C$17</f>
        <v>SEK</v>
      </c>
      <c r="D1475" s="64"/>
      <c r="E1475" s="64"/>
      <c r="F1475" s="64"/>
      <c r="I1475" s="120"/>
      <c r="J1475" s="120"/>
      <c r="K1475" s="120"/>
      <c r="L1475" s="120"/>
      <c r="M1475" s="120"/>
    </row>
    <row r="1476" spans="2:15" s="3" customFormat="1" ht="12.75" x14ac:dyDescent="0.2">
      <c r="B1476" s="140"/>
      <c r="C1476" s="143" t="s">
        <v>137</v>
      </c>
      <c r="D1476" s="64"/>
      <c r="E1476" s="64"/>
      <c r="F1476" s="64"/>
      <c r="I1476" s="120"/>
      <c r="J1476" s="120"/>
      <c r="K1476" s="120"/>
      <c r="L1476" s="499" t="s">
        <v>315</v>
      </c>
      <c r="M1476" s="120"/>
    </row>
    <row r="1477" spans="2:15" ht="12.75" customHeight="1" x14ac:dyDescent="0.2">
      <c r="L1477" s="349" t="s">
        <v>316</v>
      </c>
    </row>
    <row r="1478" spans="2:15" s="3" customFormat="1" ht="15" x14ac:dyDescent="0.25">
      <c r="B1478" s="369" t="s">
        <v>38</v>
      </c>
      <c r="C1478" s="369" t="str">
        <f>B43</f>
        <v>Skogens ekologi och skötsel</v>
      </c>
      <c r="E1478" s="64"/>
      <c r="G1478" s="64"/>
      <c r="H1478" s="64"/>
      <c r="I1478" s="64"/>
      <c r="J1478" s="64"/>
      <c r="K1478" s="64"/>
      <c r="L1478" s="625">
        <f>SUMIF('5. Lön'!$B$25:$B$151,$C1478,'5. Lön'!AE$25:AE$151)</f>
        <v>0</v>
      </c>
      <c r="M1478" s="383" t="s">
        <v>208</v>
      </c>
    </row>
    <row r="1479" spans="2:15" s="3" customFormat="1" ht="6" customHeight="1" x14ac:dyDescent="0.2">
      <c r="B1479" s="85"/>
      <c r="C1479" s="64"/>
      <c r="D1479" s="64"/>
      <c r="E1479" s="64"/>
      <c r="F1479" s="64"/>
      <c r="G1479" s="64"/>
      <c r="H1479" s="64"/>
      <c r="I1479" s="64"/>
      <c r="J1479" s="64"/>
      <c r="K1479" s="64"/>
      <c r="L1479" s="64"/>
      <c r="M1479" s="64"/>
    </row>
    <row r="1480" spans="2:15" s="3" customFormat="1" ht="12.75" x14ac:dyDescent="0.2">
      <c r="B1480" s="309" t="str">
        <f>IF('2. Grunddata'!C$6="KONTRAKT","Kostnader täckta av finansiär","Kostnader förväntade att täckas av finansiär")</f>
        <v>Kostnader förväntade att täckas av finansiär</v>
      </c>
      <c r="C1480" s="310">
        <f>'5. Lön'!G$23</f>
        <v>2022</v>
      </c>
      <c r="D1480" s="310">
        <f>'5. Lön'!H$23</f>
        <v>2023</v>
      </c>
      <c r="E1480" s="310">
        <f>'5. Lön'!I$23</f>
        <v>2024</v>
      </c>
      <c r="F1480" s="310" t="str">
        <f>'5. Lön'!J$23</f>
        <v/>
      </c>
      <c r="G1480" s="310" t="str">
        <f>'5. Lön'!K$23</f>
        <v/>
      </c>
      <c r="H1480" s="310" t="str">
        <f>'5. Lön'!L$23</f>
        <v/>
      </c>
      <c r="I1480" s="310" t="str">
        <f>'5. Lön'!M$23</f>
        <v/>
      </c>
      <c r="J1480" s="310" t="str">
        <f>'5. Lön'!N$23</f>
        <v/>
      </c>
      <c r="K1480" s="310" t="str">
        <f>'5. Lön'!O$23</f>
        <v/>
      </c>
      <c r="L1480" s="310" t="str">
        <f>'5. Lön'!P$23</f>
        <v/>
      </c>
      <c r="M1480" s="311" t="s">
        <v>2</v>
      </c>
    </row>
    <row r="1481" spans="2:15" s="3" customFormat="1" ht="12.75" customHeight="1" x14ac:dyDescent="0.2">
      <c r="B1481" s="312" t="s">
        <v>203</v>
      </c>
      <c r="C1481" s="313">
        <f>IF('2. Grunddata'!$C$16&gt;0,SUMIF('5. Lön'!$B$25:$B$151,$C1478,'5. Lön'!DM$25:DM$151),SUMIF('5. Lön'!$B$25:$B$151,$C1478,'5. Lön'!AS$25:AS$151))</f>
        <v>0</v>
      </c>
      <c r="D1481" s="313">
        <f>IF('2. Grunddata'!$C$16&gt;0,SUMIF('5. Lön'!$B$25:$B$151,$C1478,'5. Lön'!DN$25:DN$151),SUMIF('5. Lön'!$B$25:$B$151,$C1478,'5. Lön'!AT$25:AT$151))</f>
        <v>0</v>
      </c>
      <c r="E1481" s="313">
        <f>IF('2. Grunddata'!$C$16&gt;0,SUMIF('5. Lön'!$B$25:$B$151,$C1478,'5. Lön'!DO$25:DO$151),SUMIF('5. Lön'!$B$25:$B$151,$C1478,'5. Lön'!AU$25:AU$151))</f>
        <v>0</v>
      </c>
      <c r="F1481" s="313">
        <f>IF('2. Grunddata'!$C$16&gt;0,SUMIF('5. Lön'!$B$25:$B$151,$C1478,'5. Lön'!DP$25:DP$151),SUMIF('5. Lön'!$B$25:$B$151,$C1478,'5. Lön'!AV$25:AV$151))</f>
        <v>0</v>
      </c>
      <c r="G1481" s="313">
        <f>IF('2. Grunddata'!$C$16&gt;0,SUMIF('5. Lön'!$B$25:$B$151,$C1478,'5. Lön'!DQ$25:DQ$151),SUMIF('5. Lön'!$B$25:$B$151,$C1478,'5. Lön'!AW$25:AW$151))</f>
        <v>0</v>
      </c>
      <c r="H1481" s="313">
        <f>IF('2. Grunddata'!$C$16&gt;0,SUMIF('5. Lön'!$B$25:$B$151,$C1478,'5. Lön'!DR$25:DR$151),SUMIF('5. Lön'!$B$25:$B$151,$C1478,'5. Lön'!AX$25:AX$151))</f>
        <v>0</v>
      </c>
      <c r="I1481" s="313">
        <f>IF('2. Grunddata'!$C$16&gt;0,SUMIF('5. Lön'!$B$25:$B$151,$C1478,'5. Lön'!DS$25:DS$151),SUMIF('5. Lön'!$B$25:$B$151,$C1478,'5. Lön'!AY$25:AY$151))</f>
        <v>0</v>
      </c>
      <c r="J1481" s="313">
        <f>IF('2. Grunddata'!$C$16&gt;0,SUMIF('5. Lön'!$B$25:$B$151,$C1478,'5. Lön'!DT$25:DT$151),SUMIF('5. Lön'!$B$25:$B$151,$C1478,'5. Lön'!AZ$25:AZ$151))</f>
        <v>0</v>
      </c>
      <c r="K1481" s="313">
        <f>IF('2. Grunddata'!$C$16&gt;0,SUMIF('5. Lön'!$B$25:$B$151,$C1478,'5. Lön'!DU$25:DU$151),SUMIF('5. Lön'!$B$25:$B$151,$C1478,'5. Lön'!BA$25:BA$151))</f>
        <v>0</v>
      </c>
      <c r="L1481" s="313">
        <f>IF('2. Grunddata'!$C$16&gt;0,SUMIF('5. Lön'!$B$25:$B$151,$C1478,'5. Lön'!DV$25:DV$151),SUMIF('5. Lön'!$B$25:$B$151,$C1478,'5. Lön'!BB$25:BB$151))</f>
        <v>0</v>
      </c>
      <c r="M1481" s="314">
        <f t="shared" ref="M1481:M1486" si="318">SUM(C1481:L1481)</f>
        <v>0</v>
      </c>
      <c r="O1481" s="4"/>
    </row>
    <row r="1482" spans="2:15" s="3" customFormat="1" ht="12.75" customHeight="1" x14ac:dyDescent="0.2">
      <c r="B1482" s="158" t="s">
        <v>202</v>
      </c>
      <c r="C1482" s="315">
        <f>SUMIF('6. Drift'!$B$18:$B$101,$C1478,'6. Drift'!V$18:V$101)</f>
        <v>0</v>
      </c>
      <c r="D1482" s="315">
        <f>SUMIF('6. Drift'!$B$18:$B$101,$C1478,'6. Drift'!W$18:W$101)</f>
        <v>0</v>
      </c>
      <c r="E1482" s="315">
        <f>SUMIF('6. Drift'!$B$18:$B$101,$C1478,'6. Drift'!X$18:X$101)</f>
        <v>0</v>
      </c>
      <c r="F1482" s="315">
        <f>SUMIF('6. Drift'!$B$18:$B$101,$C1478,'6. Drift'!Y$18:Y$101)</f>
        <v>0</v>
      </c>
      <c r="G1482" s="315">
        <f>SUMIF('6. Drift'!$B$18:$B$101,$C1478,'6. Drift'!Z$18:Z$101)</f>
        <v>0</v>
      </c>
      <c r="H1482" s="315">
        <f>SUMIF('6. Drift'!$B$18:$B$101,$C1478,'6. Drift'!AA$18:AA$101)</f>
        <v>0</v>
      </c>
      <c r="I1482" s="315">
        <f>SUMIF('6. Drift'!$B$18:$B$101,$C1478,'6. Drift'!AB$18:AB$101)</f>
        <v>0</v>
      </c>
      <c r="J1482" s="315">
        <f>SUMIF('6. Drift'!$B$18:$B$101,$C1478,'6. Drift'!AC$18:AC$101)</f>
        <v>0</v>
      </c>
      <c r="K1482" s="315">
        <f>SUMIF('6. Drift'!$B$18:$B$101,$C1478,'6. Drift'!AD$18:AD$101)</f>
        <v>0</v>
      </c>
      <c r="L1482" s="315">
        <f>SUMIF('6. Drift'!$B$18:$B$101,$C1478,'6. Drift'!AE$18:AE$101)</f>
        <v>0</v>
      </c>
      <c r="M1482" s="316">
        <f t="shared" si="318"/>
        <v>0</v>
      </c>
    </row>
    <row r="1483" spans="2:15" s="3" customFormat="1" ht="12.75" x14ac:dyDescent="0.2">
      <c r="B1483" s="317" t="s">
        <v>30</v>
      </c>
      <c r="C1483" s="318">
        <f>SUMIF('7. Utrustning'!$B$17:$B$49,$C1478,'7. Utrustning'!W$17:W$49)</f>
        <v>0</v>
      </c>
      <c r="D1483" s="318">
        <f>SUMIF('7. Utrustning'!$B$17:$B$49,$C1478,'7. Utrustning'!X$17:X$49)</f>
        <v>0</v>
      </c>
      <c r="E1483" s="318">
        <f>SUMIF('7. Utrustning'!$B$17:$B$49,$C1478,'7. Utrustning'!Y$17:Y$49)</f>
        <v>0</v>
      </c>
      <c r="F1483" s="318">
        <f>SUMIF('7. Utrustning'!$B$17:$B$49,$C1478,'7. Utrustning'!Z$17:Z$49)</f>
        <v>0</v>
      </c>
      <c r="G1483" s="318">
        <f>SUMIF('7. Utrustning'!$B$17:$B$49,$C1478,'7. Utrustning'!AA$17:AA$49)</f>
        <v>0</v>
      </c>
      <c r="H1483" s="318">
        <f>SUMIF('7. Utrustning'!$B$17:$B$49,$C1478,'7. Utrustning'!AB$17:AB$49)</f>
        <v>0</v>
      </c>
      <c r="I1483" s="318">
        <f>SUMIF('7. Utrustning'!$B$17:$B$49,$C1478,'7. Utrustning'!AC$17:AC$49)</f>
        <v>0</v>
      </c>
      <c r="J1483" s="318">
        <f>SUMIF('7. Utrustning'!$B$17:$B$49,$C1478,'7. Utrustning'!AD$17:AD$49)</f>
        <v>0</v>
      </c>
      <c r="K1483" s="318">
        <f>SUMIF('7. Utrustning'!$B$17:$B$49,$C1478,'7. Utrustning'!AE$17:AE$49)</f>
        <v>0</v>
      </c>
      <c r="L1483" s="318">
        <f>SUMIF('7. Utrustning'!$B$17:$B$49,$C1478,'7. Utrustning'!AF$17:AF$49)</f>
        <v>0</v>
      </c>
      <c r="M1483" s="319">
        <f t="shared" si="318"/>
        <v>0</v>
      </c>
    </row>
    <row r="1484" spans="2:15" s="3" customFormat="1" ht="12.75" x14ac:dyDescent="0.2">
      <c r="B1484" s="320" t="str">
        <f>IF('2. Grunddata'!C$13="NEJ","Lokal accepterad som direkt kostnad av finansiär","Lokal")</f>
        <v>Lokal accepterad som direkt kostnad av finansiär</v>
      </c>
      <c r="C1484" s="315">
        <f>IF('2. Grunddata'!$C$13="NEJ",SUMIF('8. Lokal'!$B$18:$B$50,$C1478,'8. Lokal'!T$18:T$50),SUMIF('5. Lön'!$B$25:$B$151,$C1478,'5. Lön'!CO$25:CO$151)+SUMIF('6. Drift'!$B$18:$B$101,$C1478,'6. Drift'!BR$18:BR$101)+SUMIF('8. Lokal'!$B$18:$B$50,$C1478,'8. Lokal'!T$18:T$50))</f>
        <v>0</v>
      </c>
      <c r="D1484" s="315">
        <f>IF('2. Grunddata'!$C$13="NEJ",SUMIF('8. Lokal'!$B$18:$B$50,$C1478,'8. Lokal'!U$18:U$50),SUMIF('5. Lön'!$B$25:$B$151,$C1478,'5. Lön'!CP$25:CP$151)+SUMIF('6. Drift'!$B$18:$B$101,$C1478,'6. Drift'!BS$18:BS$101)+SUMIF('8. Lokal'!$B$18:$B$50,$C1478,'8. Lokal'!U$18:U$50))</f>
        <v>0</v>
      </c>
      <c r="E1484" s="315">
        <f>IF('2. Grunddata'!$C$13="NEJ",SUMIF('8. Lokal'!$B$18:$B$50,$C1478,'8. Lokal'!V$18:V$50),SUMIF('5. Lön'!$B$25:$B$151,$C1478,'5. Lön'!CQ$25:CQ$151)+SUMIF('6. Drift'!$B$18:$B$101,$C1478,'6. Drift'!BT$18:BT$101)+SUMIF('8. Lokal'!$B$18:$B$50,$C1478,'8. Lokal'!V$18:V$50))</f>
        <v>0</v>
      </c>
      <c r="F1484" s="315">
        <f>IF('2. Grunddata'!$C$13="NEJ",SUMIF('8. Lokal'!$B$18:$B$50,$C1478,'8. Lokal'!W$18:W$50),SUMIF('5. Lön'!$B$25:$B$151,$C1478,'5. Lön'!CR$25:CR$151)+SUMIF('6. Drift'!$B$18:$B$101,$C1478,'6. Drift'!BU$18:BU$101)+SUMIF('8. Lokal'!$B$18:$B$50,$C1478,'8. Lokal'!W$18:W$50))</f>
        <v>0</v>
      </c>
      <c r="G1484" s="315">
        <f>IF('2. Grunddata'!$C$13="NEJ",SUMIF('8. Lokal'!$B$18:$B$50,$C1478,'8. Lokal'!X$18:X$50),SUMIF('5. Lön'!$B$25:$B$151,$C1478,'5. Lön'!CS$25:CS$151)+SUMIF('6. Drift'!$B$18:$B$101,$C1478,'6. Drift'!BV$18:BV$101)+SUMIF('8. Lokal'!$B$18:$B$50,$C1478,'8. Lokal'!X$18:X$50))</f>
        <v>0</v>
      </c>
      <c r="H1484" s="315">
        <f>IF('2. Grunddata'!$C$13="NEJ",SUMIF('8. Lokal'!$B$18:$B$50,$C1478,'8. Lokal'!Y$18:Y$50),SUMIF('5. Lön'!$B$25:$B$151,$C1478,'5. Lön'!CT$25:CT$151)+SUMIF('6. Drift'!$B$18:$B$101,$C1478,'6. Drift'!BW$18:BW$101)+SUMIF('8. Lokal'!$B$18:$B$50,$C1478,'8. Lokal'!Y$18:Y$50))</f>
        <v>0</v>
      </c>
      <c r="I1484" s="315">
        <f>IF('2. Grunddata'!$C$13="NEJ",SUMIF('8. Lokal'!$B$18:$B$50,$C1478,'8. Lokal'!Z$18:Z$50),SUMIF('5. Lön'!$B$25:$B$151,$C1478,'5. Lön'!CU$25:CU$151)+SUMIF('6. Drift'!$B$18:$B$101,$C1478,'6. Drift'!BX$18:BX$101)+SUMIF('8. Lokal'!$B$18:$B$50,$C1478,'8. Lokal'!Z$18:Z$50))</f>
        <v>0</v>
      </c>
      <c r="J1484" s="315">
        <f>IF('2. Grunddata'!$C$13="NEJ",SUMIF('8. Lokal'!$B$18:$B$50,$C1478,'8. Lokal'!AA$18:AA$50),SUMIF('5. Lön'!$B$25:$B$151,$C1478,'5. Lön'!CV$25:CV$151)+SUMIF('6. Drift'!$B$18:$B$101,$C1478,'6. Drift'!BY$18:BY$101)+SUMIF('8. Lokal'!$B$18:$B$50,$C1478,'8. Lokal'!AA$18:AA$50))</f>
        <v>0</v>
      </c>
      <c r="K1484" s="315">
        <f>IF('2. Grunddata'!$C$13="NEJ",SUMIF('8. Lokal'!$B$18:$B$50,$C1478,'8. Lokal'!AB$18:AB$50),SUMIF('5. Lön'!$B$25:$B$151,$C1478,'5. Lön'!CW$25:CW$151)+SUMIF('6. Drift'!$B$18:$B$101,$C1478,'6. Drift'!BZ$18:BZ$101)+SUMIF('8. Lokal'!$B$18:$B$50,$C1478,'8. Lokal'!AB$18:AB$50))</f>
        <v>0</v>
      </c>
      <c r="L1484" s="315">
        <f>IF('2. Grunddata'!$C$13="NEJ",SUMIF('8. Lokal'!$B$18:$B$50,$C1478,'8. Lokal'!AC$18:AC$50),SUMIF('5. Lön'!$B$25:$B$151,$C1478,'5. Lön'!CX$25:CX$151)+SUMIF('6. Drift'!$B$18:$B$101,$C1478,'6. Drift'!CA$18:CA$101)+SUMIF('8. Lokal'!$B$18:$B$50,$C1478,'8. Lokal'!AC$18:AC$50))</f>
        <v>0</v>
      </c>
      <c r="M1484" s="316">
        <f t="shared" si="318"/>
        <v>0</v>
      </c>
    </row>
    <row r="1485" spans="2:15" s="3" customFormat="1" ht="12.75" x14ac:dyDescent="0.2">
      <c r="B1485" s="321" t="str">
        <f>IF('2. Grunddata'!C$13="NEJ","Indirekt och lokalpåslag accepterade som OH av finansiär","Indirekta")</f>
        <v>Indirekt och lokalpåslag accepterade som OH av finansiär</v>
      </c>
      <c r="C1485" s="293">
        <f>IF('2. Grunddata'!$C$13="NEJ",SUMIF('5. Lön'!$B$25:$B$151,$C1478,'5. Lön'!DY$25:DY$151)+SUMIF('6. Drift'!$B$18:$B$101,$C1478,'6. Drift'!CP$18:CP$101)+SUMIF('7. Utrustning'!$B$17:$B$49,$C1478,'7. Utrustning'!AU$17:AU$49)+SUMIF('8. Lokal'!$B$18:$B$50,$C1478,'8. Lokal'!AR$18:AR$50),SUMIF('5. Lön'!$B$25:$B$151,$C1478,'5. Lön'!BQ$25:BQ$151)+SUMIF('6. Drift'!$B$18:$B$101,$C1478,'6. Drift'!AT$18:AT$101))</f>
        <v>0</v>
      </c>
      <c r="D1485" s="293">
        <f>IF('2. Grunddata'!$C$13="NEJ",SUMIF('5. Lön'!$B$25:$B$151,$C1478,'5. Lön'!DZ$25:DZ$151)+SUMIF('6. Drift'!$B$18:$B$101,$C1478,'6. Drift'!CQ$18:CQ$101)+SUMIF('7. Utrustning'!$B$17:$B$49,$C1478,'7. Utrustning'!AV$17:AV$49)+SUMIF('8. Lokal'!$B$18:$B$50,$C1478,'8. Lokal'!AS$18:AS$50),SUMIF('5. Lön'!$B$25:$B$151,$C1478,'5. Lön'!BR$25:BR$151)+SUMIF('6. Drift'!$B$18:$B$101,$C1478,'6. Drift'!AU$18:AU$101))</f>
        <v>0</v>
      </c>
      <c r="E1485" s="293">
        <f>IF('2. Grunddata'!$C$13="NEJ",SUMIF('5. Lön'!$B$25:$B$151,$C1478,'5. Lön'!EA$25:EA$151)+SUMIF('6. Drift'!$B$18:$B$101,$C1478,'6. Drift'!CR$18:CR$101)+SUMIF('7. Utrustning'!$B$17:$B$49,$C1478,'7. Utrustning'!AW$17:AW$49)+SUMIF('8. Lokal'!$B$18:$B$50,$C1478,'8. Lokal'!AT$18:AT$50),SUMIF('5. Lön'!$B$25:$B$151,$C1478,'5. Lön'!BS$25:BS$151)+SUMIF('6. Drift'!$B$18:$B$101,$C1478,'6. Drift'!AV$18:AV$101))</f>
        <v>0</v>
      </c>
      <c r="F1485" s="293">
        <f>IF('2. Grunddata'!$C$13="NEJ",SUMIF('5. Lön'!$B$25:$B$151,$C1478,'5. Lön'!EB$25:EB$151)+SUMIF('6. Drift'!$B$18:$B$101,$C1478,'6. Drift'!CS$18:CS$101)+SUMIF('7. Utrustning'!$B$17:$B$49,$C1478,'7. Utrustning'!AX$17:AX$49)+SUMIF('8. Lokal'!$B$18:$B$50,$C1478,'8. Lokal'!AU$18:AU$50),SUMIF('5. Lön'!$B$25:$B$151,$C1478,'5. Lön'!BT$25:BT$151)+SUMIF('6. Drift'!$B$18:$B$101,$C1478,'6. Drift'!AW$18:AW$101))</f>
        <v>0</v>
      </c>
      <c r="G1485" s="293">
        <f>IF('2. Grunddata'!$C$13="NEJ",SUMIF('5. Lön'!$B$25:$B$151,$C1478,'5. Lön'!EC$25:EC$151)+SUMIF('6. Drift'!$B$18:$B$101,$C1478,'6. Drift'!CT$18:CT$101)+SUMIF('7. Utrustning'!$B$17:$B$49,$C1478,'7. Utrustning'!AY$17:AY$49)+SUMIF('8. Lokal'!$B$18:$B$50,$C1478,'8. Lokal'!AV$18:AV$50),SUMIF('5. Lön'!$B$25:$B$151,$C1478,'5. Lön'!BU$25:BU$151)+SUMIF('6. Drift'!$B$18:$B$101,$C1478,'6. Drift'!AX$18:AX$101))</f>
        <v>0</v>
      </c>
      <c r="H1485" s="293">
        <f>IF('2. Grunddata'!$C$13="NEJ",SUMIF('5. Lön'!$B$25:$B$151,$C1478,'5. Lön'!ED$25:ED$151)+SUMIF('6. Drift'!$B$18:$B$101,$C1478,'6. Drift'!CU$18:CU$101)+SUMIF('7. Utrustning'!$B$17:$B$49,$C1478,'7. Utrustning'!AZ$17:AZ$49)+SUMIF('8. Lokal'!$B$18:$B$50,$C1478,'8. Lokal'!AW$18:AW$50),SUMIF('5. Lön'!$B$25:$B$151,$C1478,'5. Lön'!BV$25:BV$151)+SUMIF('6. Drift'!$B$18:$B$101,$C1478,'6. Drift'!AY$18:AY$101))</f>
        <v>0</v>
      </c>
      <c r="I1485" s="293">
        <f>IF('2. Grunddata'!$C$13="NEJ",SUMIF('5. Lön'!$B$25:$B$151,$C1478,'5. Lön'!EE$25:EE$151)+SUMIF('6. Drift'!$B$18:$B$101,$C1478,'6. Drift'!CV$18:CV$101)+SUMIF('7. Utrustning'!$B$17:$B$49,$C1478,'7. Utrustning'!BA$17:BA$49)+SUMIF('8. Lokal'!$B$18:$B$50,$C1478,'8. Lokal'!AX$18:AX$50),SUMIF('5. Lön'!$B$25:$B$151,$C1478,'5. Lön'!BW$25:BW$151)+SUMIF('6. Drift'!$B$18:$B$101,$C1478,'6. Drift'!AZ$18:AZ$101))</f>
        <v>0</v>
      </c>
      <c r="J1485" s="293">
        <f>IF('2. Grunddata'!$C$13="NEJ",SUMIF('5. Lön'!$B$25:$B$151,$C1478,'5. Lön'!EF$25:EF$151)+SUMIF('6. Drift'!$B$18:$B$101,$C1478,'6. Drift'!CW$18:CW$101)+SUMIF('7. Utrustning'!$B$17:$B$49,$C1478,'7. Utrustning'!BB$17:BB$49)+SUMIF('8. Lokal'!$B$18:$B$50,$C1478,'8. Lokal'!AY$18:AY$50),SUMIF('5. Lön'!$B$25:$B$151,$C1478,'5. Lön'!BX$25:BX$151)+SUMIF('6. Drift'!$B$18:$B$101,$C1478,'6. Drift'!BA$18:BA$101))</f>
        <v>0</v>
      </c>
      <c r="K1485" s="293">
        <f>IF('2. Grunddata'!$C$13="NEJ",SUMIF('5. Lön'!$B$25:$B$151,$C1478,'5. Lön'!EG$25:EG$151)+SUMIF('6. Drift'!$B$18:$B$101,$C1478,'6. Drift'!CX$18:CX$101)+SUMIF('7. Utrustning'!$B$17:$B$49,$C1478,'7. Utrustning'!BC$17:BC$49)+SUMIF('8. Lokal'!$B$18:$B$50,$C1478,'8. Lokal'!AZ$18:AZ$50),SUMIF('5. Lön'!$B$25:$B$151,$C1478,'5. Lön'!BY$25:BY$151)+SUMIF('6. Drift'!$B$18:$B$101,$C1478,'6. Drift'!BB$18:BB$101))</f>
        <v>0</v>
      </c>
      <c r="L1485" s="293">
        <f>IF('2. Grunddata'!$C$13="NEJ",SUMIF('5. Lön'!$B$25:$B$151,$C1478,'5. Lön'!EH$25:EH$151)+SUMIF('6. Drift'!$B$18:$B$101,$C1478,'6. Drift'!CY$18:CY$101)+SUMIF('7. Utrustning'!$B$17:$B$49,$C1478,'7. Utrustning'!BD$17:BD$49)+SUMIF('8. Lokal'!$B$18:$B$50,$C1478,'8. Lokal'!BA$18:BA$50),SUMIF('5. Lön'!$B$25:$B$151,$C1478,'5. Lön'!BZ$25:BZ$151)+SUMIF('6. Drift'!$B$18:$B$101,$C1478,'6. Drift'!BC$18:BC$101))</f>
        <v>0</v>
      </c>
      <c r="M1485" s="322">
        <f t="shared" si="318"/>
        <v>0</v>
      </c>
    </row>
    <row r="1486" spans="2:15" s="3" customFormat="1" ht="12.75" x14ac:dyDescent="0.2">
      <c r="B1486" s="323" t="str">
        <f>IF('2. Grunddata'!C$6="KONTRAKT","Total kostnad i kontrakt med finansiär ","Total kostnad i ansökan till finansiär ")</f>
        <v xml:space="preserve">Total kostnad i ansökan till finansiär </v>
      </c>
      <c r="C1486" s="237">
        <f>SUM(C1481:C1485)</f>
        <v>0</v>
      </c>
      <c r="D1486" s="237">
        <f t="shared" ref="D1486:L1486" si="319">SUM(D1481:D1485)</f>
        <v>0</v>
      </c>
      <c r="E1486" s="237">
        <f t="shared" si="319"/>
        <v>0</v>
      </c>
      <c r="F1486" s="237">
        <f t="shared" si="319"/>
        <v>0</v>
      </c>
      <c r="G1486" s="237">
        <f t="shared" si="319"/>
        <v>0</v>
      </c>
      <c r="H1486" s="237">
        <f t="shared" si="319"/>
        <v>0</v>
      </c>
      <c r="I1486" s="237">
        <f t="shared" si="319"/>
        <v>0</v>
      </c>
      <c r="J1486" s="237">
        <f t="shared" si="319"/>
        <v>0</v>
      </c>
      <c r="K1486" s="237">
        <f t="shared" si="319"/>
        <v>0</v>
      </c>
      <c r="L1486" s="237">
        <f t="shared" si="319"/>
        <v>0</v>
      </c>
      <c r="M1486" s="324">
        <f t="shared" si="318"/>
        <v>0</v>
      </c>
    </row>
    <row r="1487" spans="2:15" s="3" customFormat="1" ht="6" customHeight="1" x14ac:dyDescent="0.2">
      <c r="B1487" s="325"/>
      <c r="C1487" s="326"/>
      <c r="D1487" s="326"/>
      <c r="E1487" s="326"/>
      <c r="F1487" s="326"/>
      <c r="G1487" s="326"/>
      <c r="H1487" s="326"/>
      <c r="I1487" s="326"/>
      <c r="J1487" s="326"/>
      <c r="K1487" s="326"/>
      <c r="L1487" s="326"/>
      <c r="M1487" s="327"/>
    </row>
    <row r="1488" spans="2:15" s="3" customFormat="1" ht="12.75" x14ac:dyDescent="0.2">
      <c r="B1488" s="328" t="str">
        <f>IF('2. Grunddata'!C$6="KONTRAKT","Kostnader att medfinansiera","Kostnader förväntade att medfinansiera")</f>
        <v>Kostnader förväntade att medfinansiera</v>
      </c>
      <c r="C1488" s="168"/>
      <c r="D1488" s="168"/>
      <c r="E1488" s="168"/>
      <c r="F1488" s="168"/>
      <c r="G1488" s="168"/>
      <c r="H1488" s="168"/>
      <c r="I1488" s="168"/>
      <c r="J1488" s="168"/>
      <c r="K1488" s="168"/>
      <c r="L1488" s="168"/>
      <c r="M1488" s="329"/>
    </row>
    <row r="1489" spans="2:15" s="3" customFormat="1" ht="12.75" x14ac:dyDescent="0.2">
      <c r="B1489" s="371" t="str">
        <f>IF('2. Grunddata'!C$13="NEJ","Indirekt och lokalpåslag inte accepterade som OH av finansiär","")</f>
        <v>Indirekt och lokalpåslag inte accepterade som OH av finansiär</v>
      </c>
      <c r="C1489" s="330">
        <f>IF('2. Grunddata'!$C$13="NEJ",(SUMIF('5. Lön'!$B$25:$B$151,$C1478,'5. Lön'!BQ$25:BQ$151)+SUMIF('5. Lön'!$B$25:$B$151,$C1478,'5. Lön'!CO$25:CO$151)+SUMIF('6. Drift'!$B$18:$B$101,$C1478,'6. Drift'!AT$18:AT$101)+SUMIF('6. Drift'!$B$18:$B$101,$C1478,'6. Drift'!BR$18:BR$101))-(SUMIF('5. Lön'!$B$25:$B$151,$C1478,'5. Lön'!DY$25:DY$151)+SUMIF('6. Drift'!$B$18:$B$101,$C1478,'6. Drift'!CP$18:CP$101)+SUMIF('7. Utrustning'!$B$17:$B$49,$C1478,'7. Utrustning'!AU$17:AU$49)+SUMIF('8. Lokal'!$B$18:$B$50,$C1478,'8. Lokal'!AR$18:AR$50)),0)</f>
        <v>0</v>
      </c>
      <c r="D1489" s="330">
        <f>IF('2. Grunddata'!$C$13="NEJ",(SUMIF('5. Lön'!$B$25:$B$151,$C1478,'5. Lön'!BR$25:BR$151)+SUMIF('5. Lön'!$B$25:$B$151,$C1478,'5. Lön'!CP$25:CP$151)+SUMIF('6. Drift'!$B$18:$B$101,$C1478,'6. Drift'!AU$18:AU$101)+SUMIF('6. Drift'!$B$18:$B$101,$C1478,'6. Drift'!BS$18:BS$101))-(SUMIF('5. Lön'!$B$25:$B$151,$C1478,'5. Lön'!DZ$25:DZ$151)+SUMIF('6. Drift'!$B$18:$B$101,$C1478,'6. Drift'!CQ$18:CQ$101)+SUMIF('7. Utrustning'!$B$17:$B$49,$C1478,'7. Utrustning'!AV$17:AV$49)+SUMIF('8. Lokal'!$B$18:$B$50,$C1478,'8. Lokal'!AS$18:AS$50)),0)</f>
        <v>0</v>
      </c>
      <c r="E1489" s="330">
        <f>IF('2. Grunddata'!$C$13="NEJ",(SUMIF('5. Lön'!$B$25:$B$151,$C1478,'5. Lön'!BS$25:BS$151)+SUMIF('5. Lön'!$B$25:$B$151,$C1478,'5. Lön'!CQ$25:CQ$151)+SUMIF('6. Drift'!$B$18:$B$101,$C1478,'6. Drift'!AV$18:AV$101)+SUMIF('6. Drift'!$B$18:$B$101,$C1478,'6. Drift'!BT$18:BT$101))-(SUMIF('5. Lön'!$B$25:$B$151,$C1478,'5. Lön'!EA$25:EA$151)+SUMIF('6. Drift'!$B$18:$B$101,$C1478,'6. Drift'!CR$18:CR$101)+SUMIF('7. Utrustning'!$B$17:$B$49,$C1478,'7. Utrustning'!AW$17:AW$49)+SUMIF('8. Lokal'!$B$18:$B$50,$C1478,'8. Lokal'!AT$18:AT$50)),0)</f>
        <v>0</v>
      </c>
      <c r="F1489" s="330">
        <f>IF('2. Grunddata'!$C$13="NEJ",(SUMIF('5. Lön'!$B$25:$B$151,$C1478,'5. Lön'!BT$25:BT$151)+SUMIF('5. Lön'!$B$25:$B$151,$C1478,'5. Lön'!CR$25:CR$151)+SUMIF('6. Drift'!$B$18:$B$101,$C1478,'6. Drift'!AW$18:AW$101)+SUMIF('6. Drift'!$B$18:$B$101,$C1478,'6. Drift'!BU$18:BU$101))-(SUMIF('5. Lön'!$B$25:$B$151,$C1478,'5. Lön'!EB$25:EB$151)+SUMIF('6. Drift'!$B$18:$B$101,$C1478,'6. Drift'!CS$18:CS$101)+SUMIF('7. Utrustning'!$B$17:$B$49,$C1478,'7. Utrustning'!AX$17:AX$49)+SUMIF('8. Lokal'!$B$18:$B$50,$C1478,'8. Lokal'!AU$18:AU$50)),0)</f>
        <v>0</v>
      </c>
      <c r="G1489" s="330">
        <f>IF('2. Grunddata'!$C$13="NEJ",(SUMIF('5. Lön'!$B$25:$B$151,$C1478,'5. Lön'!BU$25:BU$151)+SUMIF('5. Lön'!$B$25:$B$151,$C1478,'5. Lön'!CS$25:CS$151)+SUMIF('6. Drift'!$B$18:$B$101,$C1478,'6. Drift'!AX$18:AX$101)+SUMIF('6. Drift'!$B$18:$B$101,$C1478,'6. Drift'!BV$18:BV$101))-(SUMIF('5. Lön'!$B$25:$B$151,$C1478,'5. Lön'!EC$25:EC$151)+SUMIF('6. Drift'!$B$18:$B$101,$C1478,'6. Drift'!CT$18:CT$101)+SUMIF('7. Utrustning'!$B$17:$B$49,$C1478,'7. Utrustning'!AY$17:AY$49)+SUMIF('8. Lokal'!$B$18:$B$50,$C1478,'8. Lokal'!AV$18:AV$50)),0)</f>
        <v>0</v>
      </c>
      <c r="H1489" s="330">
        <f>IF('2. Grunddata'!$C$13="NEJ",(SUMIF('5. Lön'!$B$25:$B$151,$C1478,'5. Lön'!BV$25:BV$151)+SUMIF('5. Lön'!$B$25:$B$151,$C1478,'5. Lön'!CT$25:CT$151)+SUMIF('6. Drift'!$B$18:$B$101,$C1478,'6. Drift'!AY$18:AY$101)+SUMIF('6. Drift'!$B$18:$B$101,$C1478,'6. Drift'!BW$18:BW$101))-(SUMIF('5. Lön'!$B$25:$B$151,$C1478,'5. Lön'!ED$25:ED$151)+SUMIF('6. Drift'!$B$18:$B$101,$C1478,'6. Drift'!CU$18:CU$101)+SUMIF('7. Utrustning'!$B$17:$B$49,$C1478,'7. Utrustning'!AZ$17:AZ$49)+SUMIF('8. Lokal'!$B$18:$B$50,$C1478,'8. Lokal'!AW$18:AW$50)),0)</f>
        <v>0</v>
      </c>
      <c r="I1489" s="330">
        <f>IF('2. Grunddata'!$C$13="NEJ",(SUMIF('5. Lön'!$B$25:$B$151,$C1478,'5. Lön'!BW$25:BW$151)+SUMIF('5. Lön'!$B$25:$B$151,$C1478,'5. Lön'!CU$25:CU$151)+SUMIF('6. Drift'!$B$18:$B$101,$C1478,'6. Drift'!AZ$18:AZ$101)+SUMIF('6. Drift'!$B$18:$B$101,$C1478,'6. Drift'!BX$18:BX$101))-(SUMIF('5. Lön'!$B$25:$B$151,$C1478,'5. Lön'!EE$25:EE$151)+SUMIF('6. Drift'!$B$18:$B$101,$C1478,'6. Drift'!CV$18:CV$101)+SUMIF('7. Utrustning'!$B$17:$B$49,$C1478,'7. Utrustning'!BA$17:BA$49)+SUMIF('8. Lokal'!$B$18:$B$50,$C1478,'8. Lokal'!AX$18:AX$50)),0)</f>
        <v>0</v>
      </c>
      <c r="J1489" s="330">
        <f>IF('2. Grunddata'!$C$13="NEJ",(SUMIF('5. Lön'!$B$25:$B$151,$C1478,'5. Lön'!BX$25:BX$151)+SUMIF('5. Lön'!$B$25:$B$151,$C1478,'5. Lön'!CV$25:CV$151)+SUMIF('6. Drift'!$B$18:$B$101,$C1478,'6. Drift'!BA$18:BA$101)+SUMIF('6. Drift'!$B$18:$B$101,$C1478,'6. Drift'!BY$18:BY$101))-(SUMIF('5. Lön'!$B$25:$B$151,$C1478,'5. Lön'!EF$25:EF$151)+SUMIF('6. Drift'!$B$18:$B$101,$C1478,'6. Drift'!CW$18:CW$101)+SUMIF('7. Utrustning'!$B$17:$B$49,$C1478,'7. Utrustning'!BB$17:BB$49)+SUMIF('8. Lokal'!$B$18:$B$50,$C1478,'8. Lokal'!AY$18:AY$50)),0)</f>
        <v>0</v>
      </c>
      <c r="K1489" s="330">
        <f>IF('2. Grunddata'!$C$13="NEJ",(SUMIF('5. Lön'!$B$25:$B$151,$C1478,'5. Lön'!BY$25:BY$151)+SUMIF('5. Lön'!$B$25:$B$151,$C1478,'5. Lön'!CW$25:CW$151)+SUMIF('6. Drift'!$B$18:$B$101,$C1478,'6. Drift'!BB$18:BB$101)+SUMIF('6. Drift'!$B$18:$B$101,$C1478,'6. Drift'!BZ$18:BZ$101))-(SUMIF('5. Lön'!$B$25:$B$151,$C1478,'5. Lön'!EG$25:EG$151)+SUMIF('6. Drift'!$B$18:$B$101,$C1478,'6. Drift'!CX$18:CX$101)+SUMIF('7. Utrustning'!$B$17:$B$49,$C1478,'7. Utrustning'!BC$17:BC$49)+SUMIF('8. Lokal'!$B$18:$B$50,$C1478,'8. Lokal'!AZ$18:AZ$50)),0)</f>
        <v>0</v>
      </c>
      <c r="L1489" s="330">
        <f>IF('2. Grunddata'!$C$13="NEJ",(SUMIF('5. Lön'!$B$25:$B$151,$C1478,'5. Lön'!BZ$25:BZ$151)+SUMIF('5. Lön'!$B$25:$B$151,$C1478,'5. Lön'!CX$25:CX$151)+SUMIF('6. Drift'!$B$18:$B$101,$C1478,'6. Drift'!BC$18:BC$101)+SUMIF('6. Drift'!$B$18:$B$101,$C1478,'6. Drift'!CA$18:CA$101))-(SUMIF('5. Lön'!$B$25:$B$151,$C1478,'5. Lön'!EH$25:EH$151)+SUMIF('6. Drift'!$B$18:$B$101,$C1478,'6. Drift'!CY$18:CY$101)+SUMIF('7. Utrustning'!$B$17:$B$49,$C1478,'7. Utrustning'!BD$17:BD$49)+SUMIF('8. Lokal'!$B$18:$B$50,$C1478,'8. Lokal'!BA$18:BA$50)),0)</f>
        <v>0</v>
      </c>
      <c r="M1489" s="314">
        <f t="shared" ref="M1489:M1495" si="320">SUM(C1489:L1489)</f>
        <v>0</v>
      </c>
    </row>
    <row r="1490" spans="2:15" s="3" customFormat="1" ht="12.75" customHeight="1" x14ac:dyDescent="0.2">
      <c r="B1490" s="331" t="str">
        <f>IF('2. Grunddata'!C$16&gt;0,"LKP som inte accepteras av finansiär","")</f>
        <v/>
      </c>
      <c r="C1490" s="332">
        <f>IF('2. Grunddata'!$C$16&gt;0,SUMIF('5. Lön'!$B$25:$B$151,$C1478,'5. Lön'!AS$25:AS$151)-SUMIF('5. Lön'!$B$25:$B$151,$C1478,'5. Lön'!DM$25:DM$151),0)</f>
        <v>0</v>
      </c>
      <c r="D1490" s="332">
        <f>IF('2. Grunddata'!$C$16&gt;0,SUMIF('5. Lön'!$B$25:$B$151,$C1478,'5. Lön'!AT$25:AT$151)-SUMIF('5. Lön'!$B$25:$B$151,$C1478,'5. Lön'!DN$25:DN$151),0)</f>
        <v>0</v>
      </c>
      <c r="E1490" s="332">
        <f>IF('2. Grunddata'!$C$16&gt;0,SUMIF('5. Lön'!$B$25:$B$151,$C1478,'5. Lön'!AU$25:AU$151)-SUMIF('5. Lön'!$B$25:$B$151,$C1478,'5. Lön'!DO$25:DO$151),0)</f>
        <v>0</v>
      </c>
      <c r="F1490" s="332">
        <f>IF('2. Grunddata'!$C$16&gt;0,SUMIF('5. Lön'!$B$25:$B$151,$C1478,'5. Lön'!AV$25:AV$151)-SUMIF('5. Lön'!$B$25:$B$151,$C1478,'5. Lön'!DP$25:DP$151),0)</f>
        <v>0</v>
      </c>
      <c r="G1490" s="332">
        <f>IF('2. Grunddata'!$C$16&gt;0,SUMIF('5. Lön'!$B$25:$B$151,$C1478,'5. Lön'!AW$25:AW$151)-SUMIF('5. Lön'!$B$25:$B$151,$C1478,'5. Lön'!DQ$25:DQ$151),0)</f>
        <v>0</v>
      </c>
      <c r="H1490" s="332">
        <f>IF('2. Grunddata'!$C$16&gt;0,SUMIF('5. Lön'!$B$25:$B$151,$C1478,'5. Lön'!AX$25:AX$151)-SUMIF('5. Lön'!$B$25:$B$151,$C1478,'5. Lön'!DR$25:DR$151),0)</f>
        <v>0</v>
      </c>
      <c r="I1490" s="332">
        <f>IF('2. Grunddata'!$C$16&gt;0,SUMIF('5. Lön'!$B$25:$B$151,$C1478,'5. Lön'!AY$25:AY$151)-SUMIF('5. Lön'!$B$25:$B$151,$C1478,'5. Lön'!DS$25:DS$151),0)</f>
        <v>0</v>
      </c>
      <c r="J1490" s="332">
        <f>IF('2. Grunddata'!$C$16&gt;0,SUMIF('5. Lön'!$B$25:$B$151,$C1478,'5. Lön'!AZ$25:AZ$151)-SUMIF('5. Lön'!$B$25:$B$151,$C1478,'5. Lön'!DT$25:DT$151),0)</f>
        <v>0</v>
      </c>
      <c r="K1490" s="332">
        <f>IF('2. Grunddata'!$C$16&gt;0,SUMIF('5. Lön'!$B$25:$B$151,$C1478,'5. Lön'!BA$25:BA$151)-SUMIF('5. Lön'!$B$25:$B$151,$C1478,'5. Lön'!DU$25:DU$151),0)</f>
        <v>0</v>
      </c>
      <c r="L1490" s="332">
        <f>IF('2. Grunddata'!$C$16&gt;0,SUMIF('5. Lön'!$B$25:$B$151,$C1478,'5. Lön'!BB$25:BB$151)-SUMIF('5. Lön'!$B$25:$B$151,$C1478,'5. Lön'!DV$25:DV$151),0)</f>
        <v>0</v>
      </c>
      <c r="M1490" s="316">
        <f t="shared" si="320"/>
        <v>0</v>
      </c>
    </row>
    <row r="1491" spans="2:15" s="3" customFormat="1" ht="12.75" customHeight="1" x14ac:dyDescent="0.2">
      <c r="B1491" s="317" t="str">
        <f>IF('5. Lön'!BO$152&gt;0,"Lön inklusive LKP","")</f>
        <v>Lön inklusive LKP</v>
      </c>
      <c r="C1491" s="333">
        <f>SUMIF('5. Lön'!$B$25:$B$151,$C1478,'5. Lön'!BE$25:BE$151)</f>
        <v>0</v>
      </c>
      <c r="D1491" s="333">
        <f>SUMIF('5. Lön'!$B$25:$B$151,$C1478,'5. Lön'!BF$25:BF$151)</f>
        <v>0</v>
      </c>
      <c r="E1491" s="333">
        <f>SUMIF('5. Lön'!$B$25:$B$151,$C1478,'5. Lön'!BG$25:BG$151)</f>
        <v>0</v>
      </c>
      <c r="F1491" s="333">
        <f>SUMIF('5. Lön'!$B$25:$B$151,$C1478,'5. Lön'!BH$25:BH$151)</f>
        <v>0</v>
      </c>
      <c r="G1491" s="333">
        <f>SUMIF('5. Lön'!$B$25:$B$151,$C1478,'5. Lön'!BI$25:BI$151)</f>
        <v>0</v>
      </c>
      <c r="H1491" s="333">
        <f>SUMIF('5. Lön'!$B$25:$B$151,$C1478,'5. Lön'!BJ$25:BJ$151)</f>
        <v>0</v>
      </c>
      <c r="I1491" s="333">
        <f>SUMIF('5. Lön'!$B$25:$B$151,$C1478,'5. Lön'!BK$25:BK$151)</f>
        <v>0</v>
      </c>
      <c r="J1491" s="333">
        <f>SUMIF('5. Lön'!$B$25:$B$151,$C1478,'5. Lön'!BL$25:BL$151)</f>
        <v>0</v>
      </c>
      <c r="K1491" s="333">
        <f>SUMIF('5. Lön'!$B$25:$B$151,$C1478,'5. Lön'!BM$25:BM$151)</f>
        <v>0</v>
      </c>
      <c r="L1491" s="333">
        <f>SUMIF('5. Lön'!$B$25:$B$151,$C1478,'5. Lön'!BN$25:BN$151)</f>
        <v>0</v>
      </c>
      <c r="M1491" s="319">
        <f t="shared" si="320"/>
        <v>0</v>
      </c>
    </row>
    <row r="1492" spans="2:15" s="3" customFormat="1" ht="12.75" x14ac:dyDescent="0.2">
      <c r="B1492" s="158" t="str">
        <f>IF('6. Drift'!AR$102&gt;0,"Drift","")</f>
        <v/>
      </c>
      <c r="C1492" s="334">
        <f>SUMIF('6. Drift'!$B$18:$B$101,$C1478,'6. Drift'!AH$18:AH$101)</f>
        <v>0</v>
      </c>
      <c r="D1492" s="334">
        <f>SUMIF('6. Drift'!$B$18:$B$101,$C1478,'6. Drift'!AI$18:AI$101)</f>
        <v>0</v>
      </c>
      <c r="E1492" s="334">
        <f>SUMIF('6. Drift'!$B$18:$B$101,$C1478,'6. Drift'!AJ$18:AJ$101)</f>
        <v>0</v>
      </c>
      <c r="F1492" s="334">
        <f>SUMIF('6. Drift'!$B$18:$B$101,$C1478,'6. Drift'!AK$18:AK$101)</f>
        <v>0</v>
      </c>
      <c r="G1492" s="334">
        <f>SUMIF('6. Drift'!$B$18:$B$101,$C1478,'6. Drift'!AL$18:AL$101)</f>
        <v>0</v>
      </c>
      <c r="H1492" s="334">
        <f>SUMIF('6. Drift'!$B$18:$B$101,$C1478,'6. Drift'!AM$18:AM$101)</f>
        <v>0</v>
      </c>
      <c r="I1492" s="334">
        <f>SUMIF('6. Drift'!$B$18:$B$101,$C1478,'6. Drift'!AN$18:AN$101)</f>
        <v>0</v>
      </c>
      <c r="J1492" s="334">
        <f>SUMIF('6. Drift'!$B$18:$B$101,$C1478,'6. Drift'!AO$18:AO$101)</f>
        <v>0</v>
      </c>
      <c r="K1492" s="334">
        <f>SUMIF('6. Drift'!$B$18:$B$101,$C1478,'6. Drift'!AP$18:AP$101)</f>
        <v>0</v>
      </c>
      <c r="L1492" s="334">
        <f>SUMIF('6. Drift'!$B$18:$B$101,$C1478,'6. Drift'!AQ$18:AQ$101)</f>
        <v>0</v>
      </c>
      <c r="M1492" s="316">
        <f t="shared" si="320"/>
        <v>0</v>
      </c>
    </row>
    <row r="1493" spans="2:15" s="3" customFormat="1" ht="12.75" x14ac:dyDescent="0.2">
      <c r="B1493" s="317" t="str">
        <f>IF('7. Utrustning'!AS$50&gt;0,"Utrustning","")</f>
        <v/>
      </c>
      <c r="C1493" s="333">
        <f>SUMIF('7. Utrustning'!$B$17:$B$49,$C1478,'7. Utrustning'!AI$17:AI$49)</f>
        <v>0</v>
      </c>
      <c r="D1493" s="333">
        <f>SUMIF('7. Utrustning'!$B$17:$B$49,$C1478,'7. Utrustning'!AJ$17:AJ$49)</f>
        <v>0</v>
      </c>
      <c r="E1493" s="333">
        <f>SUMIF('7. Utrustning'!$B$17:$B$49,$C1478,'7. Utrustning'!AK$17:AK$49)</f>
        <v>0</v>
      </c>
      <c r="F1493" s="333">
        <f>SUMIF('7. Utrustning'!$B$17:$B$49,$C1478,'7. Utrustning'!AL$17:AL$49)</f>
        <v>0</v>
      </c>
      <c r="G1493" s="333">
        <f>SUMIF('7. Utrustning'!$B$17:$B$49,$C1478,'7. Utrustning'!AM$17:AM$49)</f>
        <v>0</v>
      </c>
      <c r="H1493" s="333">
        <f>SUMIF('7. Utrustning'!$B$17:$B$49,$C1478,'7. Utrustning'!AN$17:AN$49)</f>
        <v>0</v>
      </c>
      <c r="I1493" s="333">
        <f>SUMIF('7. Utrustning'!$B$17:$B$49,$C1478,'7. Utrustning'!AO$17:AO$49)</f>
        <v>0</v>
      </c>
      <c r="J1493" s="333">
        <f>SUMIF('7. Utrustning'!$B$17:$B$49,$C1478,'7. Utrustning'!AP$17:AP$49)</f>
        <v>0</v>
      </c>
      <c r="K1493" s="333">
        <f>SUMIF('7. Utrustning'!$B$17:$B$49,$C1478,'7. Utrustning'!AQ$17:AQ$49)</f>
        <v>0</v>
      </c>
      <c r="L1493" s="333">
        <f>SUMIF('7. Utrustning'!$B$17:$B$49,$C1478,'7. Utrustning'!AR$17:AR$49)</f>
        <v>0</v>
      </c>
      <c r="M1493" s="319">
        <f t="shared" si="320"/>
        <v>0</v>
      </c>
    </row>
    <row r="1494" spans="2:15" s="3" customFormat="1" ht="12.75" x14ac:dyDescent="0.2">
      <c r="B1494" s="320" t="str">
        <f>IF('8. Lokal'!AP$51&gt;0,"Lokal","")</f>
        <v>Lokal</v>
      </c>
      <c r="C1494" s="334">
        <f>SUMIF('5. Lön'!$B$25:$B$151,$C1478,'5. Lön'!DA$25:DA$151)+SUMIF('6. Drift'!$B$18:$B$101,$C1478,'6. Drift'!CD$18:CD$101)+SUMIF('8. Lokal'!$B$18:$B$50,$C1478,'8. Lokal'!AF$18:AF$50)</f>
        <v>0</v>
      </c>
      <c r="D1494" s="334">
        <f>SUMIF('5. Lön'!$B$25:$B$151,$C1478,'5. Lön'!DB$25:DB$151)+SUMIF('6. Drift'!$B$18:$B$101,$C1478,'6. Drift'!CE$18:CE$101)+SUMIF('8. Lokal'!$B$18:$B$50,$C1478,'8. Lokal'!AG$18:AG$50)</f>
        <v>0</v>
      </c>
      <c r="E1494" s="334">
        <f>SUMIF('5. Lön'!$B$25:$B$151,$C1478,'5. Lön'!DC$25:DC$151)+SUMIF('6. Drift'!$B$18:$B$101,$C1478,'6. Drift'!CF$18:CF$101)+SUMIF('8. Lokal'!$B$18:$B$50,$C1478,'8. Lokal'!AH$18:AH$50)</f>
        <v>0</v>
      </c>
      <c r="F1494" s="334">
        <f>SUMIF('5. Lön'!$B$25:$B$151,$C1478,'5. Lön'!DD$25:DD$151)+SUMIF('6. Drift'!$B$18:$B$101,$C1478,'6. Drift'!CG$18:CG$101)+SUMIF('8. Lokal'!$B$18:$B$50,$C1478,'8. Lokal'!AI$18:AI$50)</f>
        <v>0</v>
      </c>
      <c r="G1494" s="334">
        <f>SUMIF('5. Lön'!$B$25:$B$151,$C1478,'5. Lön'!DE$25:DE$151)+SUMIF('6. Drift'!$B$18:$B$101,$C1478,'6. Drift'!CH$18:CH$101)+SUMIF('8. Lokal'!$B$18:$B$50,$C1478,'8. Lokal'!AJ$18:AJ$50)</f>
        <v>0</v>
      </c>
      <c r="H1494" s="334">
        <f>SUMIF('5. Lön'!$B$25:$B$151,$C1478,'5. Lön'!DF$25:DF$151)+SUMIF('6. Drift'!$B$18:$B$101,$C1478,'6. Drift'!CI$18:CI$101)+SUMIF('8. Lokal'!$B$18:$B$50,$C1478,'8. Lokal'!AK$18:AK$50)</f>
        <v>0</v>
      </c>
      <c r="I1494" s="334">
        <f>SUMIF('5. Lön'!$B$25:$B$151,$C1478,'5. Lön'!DG$25:DG$151)+SUMIF('6. Drift'!$B$18:$B$101,$C1478,'6. Drift'!CJ$18:CJ$101)+SUMIF('8. Lokal'!$B$18:$B$50,$C1478,'8. Lokal'!AL$18:AL$50)</f>
        <v>0</v>
      </c>
      <c r="J1494" s="334">
        <f>SUMIF('5. Lön'!$B$25:$B$151,$C1478,'5. Lön'!DH$25:DH$151)+SUMIF('6. Drift'!$B$18:$B$101,$C1478,'6. Drift'!CK$18:CK$101)+SUMIF('8. Lokal'!$B$18:$B$50,$C1478,'8. Lokal'!AM$18:AM$50)</f>
        <v>0</v>
      </c>
      <c r="K1494" s="334">
        <f>SUMIF('5. Lön'!$B$25:$B$151,$C1478,'5. Lön'!DI$25:DI$151)+SUMIF('6. Drift'!$B$18:$B$101,$C1478,'6. Drift'!CL$18:CL$101)+SUMIF('8. Lokal'!$B$18:$B$50,$C1478,'8. Lokal'!AN$18:AN$50)</f>
        <v>0</v>
      </c>
      <c r="L1494" s="334">
        <f>SUMIF('5. Lön'!$B$25:$B$151,$C1478,'5. Lön'!DJ$25:DJ$151)+SUMIF('6. Drift'!$B$18:$B$101,$C1478,'6. Drift'!CM$18:CM$101)+SUMIF('8. Lokal'!$B$18:$B$50,$C1478,'8. Lokal'!AO$18:AO$50)</f>
        <v>0</v>
      </c>
      <c r="M1494" s="316">
        <f t="shared" si="320"/>
        <v>0</v>
      </c>
    </row>
    <row r="1495" spans="2:15" s="1" customFormat="1" ht="12.75" x14ac:dyDescent="0.2">
      <c r="B1495" s="321" t="str">
        <f>IF(('5. Lön'!CM$152+'6. Drift'!BP$102)&gt;0,"Indirekt","")</f>
        <v>Indirekt</v>
      </c>
      <c r="C1495" s="293">
        <f>SUMIF('5. Lön'!$B$25:$B$151,$C1478,'5. Lön'!CC$25:CC$151)+SUMIF('6. Drift'!$B$18:$B$101,$C1478,'6. Drift'!BF$18:BF$101)</f>
        <v>0</v>
      </c>
      <c r="D1495" s="293">
        <f>SUMIF('5. Lön'!$B$25:$B$151,$C1478,'5. Lön'!CD$25:CD$151)+SUMIF('6. Drift'!$B$18:$B$101,$C1478,'6. Drift'!BG$18:BG$101)</f>
        <v>0</v>
      </c>
      <c r="E1495" s="293">
        <f>SUMIF('5. Lön'!$B$25:$B$151,$C1478,'5. Lön'!CE$25:CE$151)+SUMIF('6. Drift'!$B$18:$B$101,$C1478,'6. Drift'!BH$18:BH$101)</f>
        <v>0</v>
      </c>
      <c r="F1495" s="293">
        <f>SUMIF('5. Lön'!$B$25:$B$151,$C1478,'5. Lön'!CF$25:CF$151)+SUMIF('6. Drift'!$B$18:$B$101,$C1478,'6. Drift'!BI$18:BI$101)</f>
        <v>0</v>
      </c>
      <c r="G1495" s="293">
        <f>SUMIF('5. Lön'!$B$25:$B$151,$C1478,'5. Lön'!CG$25:CG$151)+SUMIF('6. Drift'!$B$18:$B$101,$C1478,'6. Drift'!BJ$18:BJ$101)</f>
        <v>0</v>
      </c>
      <c r="H1495" s="293">
        <f>SUMIF('5. Lön'!$B$25:$B$151,$C1478,'5. Lön'!CH$25:CH$151)+SUMIF('6. Drift'!$B$18:$B$101,$C1478,'6. Drift'!BK$18:BK$101)</f>
        <v>0</v>
      </c>
      <c r="I1495" s="293">
        <f>SUMIF('5. Lön'!$B$25:$B$151,$C1478,'5. Lön'!CI$25:CI$151)+SUMIF('6. Drift'!$B$18:$B$101,$C1478,'6. Drift'!BL$18:BL$101)</f>
        <v>0</v>
      </c>
      <c r="J1495" s="293">
        <f>SUMIF('5. Lön'!$B$25:$B$151,$C1478,'5. Lön'!CJ$25:CJ$151)+SUMIF('6. Drift'!$B$18:$B$101,$C1478,'6. Drift'!BM$18:BM$101)</f>
        <v>0</v>
      </c>
      <c r="K1495" s="293">
        <f>SUMIF('5. Lön'!$B$25:$B$151,$C1478,'5. Lön'!CK$25:CK$151)+SUMIF('6. Drift'!$B$18:$B$101,$C1478,'6. Drift'!BN$18:BN$101)</f>
        <v>0</v>
      </c>
      <c r="L1495" s="293">
        <f>SUMIF('5. Lön'!$B$25:$B$151,$C1478,'5. Lön'!CL$25:CL$151)+SUMIF('6. Drift'!$B$18:$B$101,$C1478,'6. Drift'!BO$18:BO$101)</f>
        <v>0</v>
      </c>
      <c r="M1495" s="322">
        <f t="shared" si="320"/>
        <v>0</v>
      </c>
    </row>
    <row r="1496" spans="2:15" s="3" customFormat="1" ht="12.75" x14ac:dyDescent="0.2">
      <c r="B1496" s="323" t="str">
        <f>IF('2. Grunddata'!C$6="KONTRAKT","Total kostnad i medfinansiering av kontrakt med finansiär","Total kostnad i medfinansiering av ansökan till finansiär")</f>
        <v>Total kostnad i medfinansiering av ansökan till finansiär</v>
      </c>
      <c r="C1496" s="237">
        <f>SUM(C1489:C1495)</f>
        <v>0</v>
      </c>
      <c r="D1496" s="237">
        <f t="shared" ref="D1496:M1496" si="321">SUM(D1489:D1495)</f>
        <v>0</v>
      </c>
      <c r="E1496" s="237">
        <f t="shared" si="321"/>
        <v>0</v>
      </c>
      <c r="F1496" s="237">
        <f t="shared" si="321"/>
        <v>0</v>
      </c>
      <c r="G1496" s="237">
        <f t="shared" si="321"/>
        <v>0</v>
      </c>
      <c r="H1496" s="237">
        <f t="shared" si="321"/>
        <v>0</v>
      </c>
      <c r="I1496" s="237">
        <f t="shared" si="321"/>
        <v>0</v>
      </c>
      <c r="J1496" s="237">
        <f t="shared" si="321"/>
        <v>0</v>
      </c>
      <c r="K1496" s="237">
        <f t="shared" si="321"/>
        <v>0</v>
      </c>
      <c r="L1496" s="237">
        <f t="shared" si="321"/>
        <v>0</v>
      </c>
      <c r="M1496" s="324">
        <f t="shared" si="321"/>
        <v>0</v>
      </c>
      <c r="N1496" s="26"/>
      <c r="O1496" s="26"/>
    </row>
    <row r="1497" spans="2:15" s="3" customFormat="1" ht="6" customHeight="1" x14ac:dyDescent="0.2">
      <c r="B1497" s="335"/>
      <c r="C1497" s="326"/>
      <c r="D1497" s="326"/>
      <c r="E1497" s="326"/>
      <c r="F1497" s="326"/>
      <c r="G1497" s="326"/>
      <c r="H1497" s="326"/>
      <c r="I1497" s="326"/>
      <c r="J1497" s="326"/>
      <c r="K1497" s="326"/>
      <c r="L1497" s="326"/>
      <c r="M1497" s="336"/>
    </row>
    <row r="1498" spans="2:15" s="3" customFormat="1" ht="12.75" x14ac:dyDescent="0.2">
      <c r="B1498" s="328" t="str">
        <f>IF('2. Grunddata'!C$6="KONTRAKT","Full kostnad","Förväntad full kostnad")</f>
        <v>Förväntad full kostnad</v>
      </c>
      <c r="C1498" s="326"/>
      <c r="D1498" s="326"/>
      <c r="E1498" s="326"/>
      <c r="F1498" s="326"/>
      <c r="G1498" s="326"/>
      <c r="H1498" s="326"/>
      <c r="I1498" s="326"/>
      <c r="J1498" s="326"/>
      <c r="K1498" s="326"/>
      <c r="L1498" s="326"/>
      <c r="M1498" s="336"/>
    </row>
    <row r="1499" spans="2:15" s="3" customFormat="1" ht="12.75" x14ac:dyDescent="0.2">
      <c r="B1499" s="337" t="s">
        <v>203</v>
      </c>
      <c r="C1499" s="338">
        <f>C1481+C1490+C1491</f>
        <v>0</v>
      </c>
      <c r="D1499" s="338">
        <f t="shared" ref="D1499:L1499" si="322">D1481+D1490+D1491</f>
        <v>0</v>
      </c>
      <c r="E1499" s="338">
        <f t="shared" si="322"/>
        <v>0</v>
      </c>
      <c r="F1499" s="338">
        <f t="shared" si="322"/>
        <v>0</v>
      </c>
      <c r="G1499" s="338">
        <f t="shared" si="322"/>
        <v>0</v>
      </c>
      <c r="H1499" s="338">
        <f t="shared" si="322"/>
        <v>0</v>
      </c>
      <c r="I1499" s="338">
        <f t="shared" si="322"/>
        <v>0</v>
      </c>
      <c r="J1499" s="338">
        <f t="shared" si="322"/>
        <v>0</v>
      </c>
      <c r="K1499" s="338">
        <f t="shared" si="322"/>
        <v>0</v>
      </c>
      <c r="L1499" s="338">
        <f t="shared" si="322"/>
        <v>0</v>
      </c>
      <c r="M1499" s="314">
        <f>SUM(C1499:L1499)</f>
        <v>0</v>
      </c>
    </row>
    <row r="1500" spans="2:15" s="3" customFormat="1" ht="12.75" x14ac:dyDescent="0.2">
      <c r="B1500" s="339" t="s">
        <v>202</v>
      </c>
      <c r="C1500" s="340">
        <f>C1482+C1492</f>
        <v>0</v>
      </c>
      <c r="D1500" s="340">
        <f t="shared" ref="D1500:L1500" si="323">D1482+D1492</f>
        <v>0</v>
      </c>
      <c r="E1500" s="340">
        <f t="shared" si="323"/>
        <v>0</v>
      </c>
      <c r="F1500" s="340">
        <f t="shared" si="323"/>
        <v>0</v>
      </c>
      <c r="G1500" s="340">
        <f t="shared" si="323"/>
        <v>0</v>
      </c>
      <c r="H1500" s="340">
        <f t="shared" si="323"/>
        <v>0</v>
      </c>
      <c r="I1500" s="340">
        <f t="shared" si="323"/>
        <v>0</v>
      </c>
      <c r="J1500" s="340">
        <f t="shared" si="323"/>
        <v>0</v>
      </c>
      <c r="K1500" s="340">
        <f t="shared" si="323"/>
        <v>0</v>
      </c>
      <c r="L1500" s="340">
        <f t="shared" si="323"/>
        <v>0</v>
      </c>
      <c r="M1500" s="316">
        <f>SUM(C1500:L1500)</f>
        <v>0</v>
      </c>
    </row>
    <row r="1501" spans="2:15" s="3" customFormat="1" ht="12.75" x14ac:dyDescent="0.2">
      <c r="B1501" s="341" t="s">
        <v>30</v>
      </c>
      <c r="C1501" s="342">
        <f>C1483+C1493</f>
        <v>0</v>
      </c>
      <c r="D1501" s="342">
        <f t="shared" ref="D1501:L1501" si="324">D1483+D1493</f>
        <v>0</v>
      </c>
      <c r="E1501" s="342">
        <f t="shared" si="324"/>
        <v>0</v>
      </c>
      <c r="F1501" s="342">
        <f t="shared" si="324"/>
        <v>0</v>
      </c>
      <c r="G1501" s="342">
        <f t="shared" si="324"/>
        <v>0</v>
      </c>
      <c r="H1501" s="342">
        <f t="shared" si="324"/>
        <v>0</v>
      </c>
      <c r="I1501" s="342">
        <f t="shared" si="324"/>
        <v>0</v>
      </c>
      <c r="J1501" s="342">
        <f t="shared" si="324"/>
        <v>0</v>
      </c>
      <c r="K1501" s="342">
        <f t="shared" si="324"/>
        <v>0</v>
      </c>
      <c r="L1501" s="342">
        <f t="shared" si="324"/>
        <v>0</v>
      </c>
      <c r="M1501" s="319">
        <f>SUM(C1501:L1501)</f>
        <v>0</v>
      </c>
    </row>
    <row r="1502" spans="2:15" s="3" customFormat="1" ht="12.75" x14ac:dyDescent="0.2">
      <c r="B1502" s="339" t="s">
        <v>31</v>
      </c>
      <c r="C1502" s="340">
        <f>SUMIF('5. Lön'!$B$25:$B$151,$C1478,'5. Lön'!CO$25:CO$151)+SUMIF('5. Lön'!$B$25:$B$151,$C1478,'5. Lön'!DA$25:DA$151)+SUMIF('6. Drift'!$B$18:$B$101,$C1478,'6. Drift'!BR$18:BR$101)+SUMIF('6. Drift'!$B$18:$B$101,$C1478,'6. Drift'!CD$18:CD$101)+SUMIF('8. Lokal'!$B$18:$B$50,$C1478,'8. Lokal'!T$18:T$50)+SUMIF('8. Lokal'!$B$18:$B$50,$C1478,'8. Lokal'!AF$18:AF$50)</f>
        <v>0</v>
      </c>
      <c r="D1502" s="340">
        <f>SUMIF('5. Lön'!$B$25:$B$151,$C1478,'5. Lön'!CP$25:CP$151)+SUMIF('5. Lön'!$B$25:$B$151,$C1478,'5. Lön'!DB$25:DB$151)+SUMIF('6. Drift'!$B$18:$B$101,$C1478,'6. Drift'!BS$18:BS$101)+SUMIF('6. Drift'!$B$18:$B$101,$C1478,'6. Drift'!CE$18:CE$101)+SUMIF('8. Lokal'!$B$18:$B$50,$C1478,'8. Lokal'!U$18:U$50)+SUMIF('8. Lokal'!$B$18:$B$50,$C1478,'8. Lokal'!AG$18:AG$50)</f>
        <v>0</v>
      </c>
      <c r="E1502" s="340">
        <f>SUMIF('5. Lön'!$B$25:$B$151,$C1478,'5. Lön'!CQ$25:CQ$151)+SUMIF('5. Lön'!$B$25:$B$151,$C1478,'5. Lön'!DC$25:DC$151)+SUMIF('6. Drift'!$B$18:$B$101,$C1478,'6. Drift'!BT$18:BT$101)+SUMIF('6. Drift'!$B$18:$B$101,$C1478,'6. Drift'!CF$18:CF$101)+SUMIF('8. Lokal'!$B$18:$B$50,$C1478,'8. Lokal'!V$18:V$50)+SUMIF('8. Lokal'!$B$18:$B$50,$C1478,'8. Lokal'!AH$18:AH$50)</f>
        <v>0</v>
      </c>
      <c r="F1502" s="340">
        <f>SUMIF('5. Lön'!$B$25:$B$151,$C1478,'5. Lön'!CR$25:CR$151)+SUMIF('5. Lön'!$B$25:$B$151,$C1478,'5. Lön'!DD$25:DD$151)+SUMIF('6. Drift'!$B$18:$B$101,$C1478,'6. Drift'!BU$18:BU$101)+SUMIF('6. Drift'!$B$18:$B$101,$C1478,'6. Drift'!CG$18:CG$101)+SUMIF('8. Lokal'!$B$18:$B$50,$C1478,'8. Lokal'!W$18:W$50)+SUMIF('8. Lokal'!$B$18:$B$50,$C1478,'8. Lokal'!AI$18:AI$50)</f>
        <v>0</v>
      </c>
      <c r="G1502" s="340">
        <f>SUMIF('5. Lön'!$B$25:$B$151,$C1478,'5. Lön'!CS$25:CS$151)+SUMIF('5. Lön'!$B$25:$B$151,$C1478,'5. Lön'!DE$25:DE$151)+SUMIF('6. Drift'!$B$18:$B$101,$C1478,'6. Drift'!BV$18:BV$101)+SUMIF('6. Drift'!$B$18:$B$101,$C1478,'6. Drift'!CH$18:CH$101)+SUMIF('8. Lokal'!$B$18:$B$50,$C1478,'8. Lokal'!X$18:X$50)+SUMIF('8. Lokal'!$B$18:$B$50,$C1478,'8. Lokal'!AJ$18:AJ$50)</f>
        <v>0</v>
      </c>
      <c r="H1502" s="340">
        <f>SUMIF('5. Lön'!$B$25:$B$151,$C1478,'5. Lön'!CT$25:CT$151)+SUMIF('5. Lön'!$B$25:$B$151,$C1478,'5. Lön'!DF$25:DF$151)+SUMIF('6. Drift'!$B$18:$B$101,$C1478,'6. Drift'!BW$18:BW$101)+SUMIF('6. Drift'!$B$18:$B$101,$C1478,'6. Drift'!CI$18:CI$101)+SUMIF('8. Lokal'!$B$18:$B$50,$C1478,'8. Lokal'!Y$18:Y$50)+SUMIF('8. Lokal'!$B$18:$B$50,$C1478,'8. Lokal'!AK$18:AK$50)</f>
        <v>0</v>
      </c>
      <c r="I1502" s="340">
        <f>SUMIF('5. Lön'!$B$25:$B$151,$C1478,'5. Lön'!CU$25:CU$151)+SUMIF('5. Lön'!$B$25:$B$151,$C1478,'5. Lön'!DG$25:DG$151)+SUMIF('6. Drift'!$B$18:$B$101,$C1478,'6. Drift'!BX$18:BX$101)+SUMIF('6. Drift'!$B$18:$B$101,$C1478,'6. Drift'!CJ$18:CJ$101)+SUMIF('8. Lokal'!$B$18:$B$50,$C1478,'8. Lokal'!Z$18:Z$50)+SUMIF('8. Lokal'!$B$18:$B$50,$C1478,'8. Lokal'!AL$18:AL$50)</f>
        <v>0</v>
      </c>
      <c r="J1502" s="340">
        <f>SUMIF('5. Lön'!$B$25:$B$151,$C1478,'5. Lön'!CV$25:CV$151)+SUMIF('5. Lön'!$B$25:$B$151,$C1478,'5. Lön'!DH$25:DH$151)+SUMIF('6. Drift'!$B$18:$B$101,$C1478,'6. Drift'!BY$18:BY$101)+SUMIF('6. Drift'!$B$18:$B$101,$C1478,'6. Drift'!CK$18:CK$101)+SUMIF('8. Lokal'!$B$18:$B$50,$C1478,'8. Lokal'!AA$18:AA$50)+SUMIF('8. Lokal'!$B$18:$B$50,$C1478,'8. Lokal'!AM$18:AM$50)</f>
        <v>0</v>
      </c>
      <c r="K1502" s="340">
        <f>SUMIF('5. Lön'!$B$25:$B$151,$C1478,'5. Lön'!CW$25:CW$151)+SUMIF('5. Lön'!$B$25:$B$151,$C1478,'5. Lön'!DI$25:DI$151)+SUMIF('6. Drift'!$B$18:$B$101,$C1478,'6. Drift'!BZ$18:BZ$101)+SUMIF('6. Drift'!$B$18:$B$101,$C1478,'6. Drift'!CL$18:CL$101)+SUMIF('8. Lokal'!$B$18:$B$50,$C1478,'8. Lokal'!AB$18:AB$50)+SUMIF('8. Lokal'!$B$18:$B$50,$C1478,'8. Lokal'!AN$18:AN$50)</f>
        <v>0</v>
      </c>
      <c r="L1502" s="340">
        <f>SUMIF('5. Lön'!$B$25:$B$151,$C1478,'5. Lön'!CX$25:CX$151)+SUMIF('5. Lön'!$B$25:$B$151,$C1478,'5. Lön'!DJ$25:DJ$151)+SUMIF('6. Drift'!$B$18:$B$101,$C1478,'6. Drift'!CA$18:CA$101)+SUMIF('6. Drift'!$B$18:$B$101,$C1478,'6. Drift'!CM$18:CM$101)+SUMIF('8. Lokal'!$B$18:$B$50,$C1478,'8. Lokal'!AC$18:AC$50)+SUMIF('8. Lokal'!$B$18:$B$50,$C1478,'8. Lokal'!AO$18:AO$50)</f>
        <v>0</v>
      </c>
      <c r="M1502" s="316">
        <f>SUM(C1502:L1502)</f>
        <v>0</v>
      </c>
    </row>
    <row r="1503" spans="2:15" s="3" customFormat="1" ht="12.75" x14ac:dyDescent="0.2">
      <c r="B1503" s="343" t="s">
        <v>26</v>
      </c>
      <c r="C1503" s="344">
        <f>SUMIF('5. Lön'!$B$25:$B$151,$C1478,'5. Lön'!BQ$25:BQ$151)+SUMIF('5. Lön'!$B$25:$B$151,$C1478,'5. Lön'!CC$25:CC$151)+SUMIF('6. Drift'!$B$18:$B$101,$C1478,'6. Drift'!AT$18:AT$101)+SUMIF('6. Drift'!$B$18:$B$101,$C1478,'6. Drift'!BF$18:BF$101)</f>
        <v>0</v>
      </c>
      <c r="D1503" s="344">
        <f>SUMIF('5. Lön'!$B$25:$B$151,$C1478,'5. Lön'!BR$25:BR$151)+SUMIF('5. Lön'!$B$25:$B$151,$C1478,'5. Lön'!CD$25:CD$151)+SUMIF('6. Drift'!$B$18:$B$101,$C1478,'6. Drift'!AU$18:AU$101)+SUMIF('6. Drift'!$B$18:$B$101,$C1478,'6. Drift'!BG$18:BG$101)</f>
        <v>0</v>
      </c>
      <c r="E1503" s="344">
        <f>SUMIF('5. Lön'!$B$25:$B$151,$C1478,'5. Lön'!BS$25:BS$151)+SUMIF('5. Lön'!$B$25:$B$151,$C1478,'5. Lön'!CE$25:CE$151)+SUMIF('6. Drift'!$B$18:$B$101,$C1478,'6. Drift'!AV$18:AV$101)+SUMIF('6. Drift'!$B$18:$B$101,$C1478,'6. Drift'!BH$18:BH$101)</f>
        <v>0</v>
      </c>
      <c r="F1503" s="344">
        <f>SUMIF('5. Lön'!$B$25:$B$151,$C1478,'5. Lön'!BT$25:BT$151)+SUMIF('5. Lön'!$B$25:$B$151,$C1478,'5. Lön'!CF$25:CF$151)+SUMIF('6. Drift'!$B$18:$B$101,$C1478,'6. Drift'!AW$18:AW$101)+SUMIF('6. Drift'!$B$18:$B$101,$C1478,'6. Drift'!BI$18:BI$101)</f>
        <v>0</v>
      </c>
      <c r="G1503" s="344">
        <f>SUMIF('5. Lön'!$B$25:$B$151,$C1478,'5. Lön'!BU$25:BU$151)+SUMIF('5. Lön'!$B$25:$B$151,$C1478,'5. Lön'!CG$25:CG$151)+SUMIF('6. Drift'!$B$18:$B$101,$C1478,'6. Drift'!AX$18:AX$101)+SUMIF('6. Drift'!$B$18:$B$101,$C1478,'6. Drift'!BJ$18:BJ$101)</f>
        <v>0</v>
      </c>
      <c r="H1503" s="344">
        <f>SUMIF('5. Lön'!$B$25:$B$151,$C1478,'5. Lön'!BV$25:BV$151)+SUMIF('5. Lön'!$B$25:$B$151,$C1478,'5. Lön'!CH$25:CH$151)+SUMIF('6. Drift'!$B$18:$B$101,$C1478,'6. Drift'!AY$18:AY$101)+SUMIF('6. Drift'!$B$18:$B$101,$C1478,'6. Drift'!BK$18:BK$101)</f>
        <v>0</v>
      </c>
      <c r="I1503" s="344">
        <f>SUMIF('5. Lön'!$B$25:$B$151,$C1478,'5. Lön'!BW$25:BW$151)+SUMIF('5. Lön'!$B$25:$B$151,$C1478,'5. Lön'!CI$25:CI$151)+SUMIF('6. Drift'!$B$18:$B$101,$C1478,'6. Drift'!AZ$18:AZ$101)+SUMIF('6. Drift'!$B$18:$B$101,$C1478,'6. Drift'!BL$18:BL$101)</f>
        <v>0</v>
      </c>
      <c r="J1503" s="344">
        <f>SUMIF('5. Lön'!$B$25:$B$151,$C1478,'5. Lön'!BX$25:BX$151)+SUMIF('5. Lön'!$B$25:$B$151,$C1478,'5. Lön'!CJ$25:CJ$151)+SUMIF('6. Drift'!$B$18:$B$101,$C1478,'6. Drift'!BA$18:BA$101)+SUMIF('6. Drift'!$B$18:$B$101,$C1478,'6. Drift'!BM$18:BM$101)</f>
        <v>0</v>
      </c>
      <c r="K1503" s="344">
        <f>SUMIF('5. Lön'!$B$25:$B$151,$C1478,'5. Lön'!BY$25:BY$151)+SUMIF('5. Lön'!$B$25:$B$151,$C1478,'5. Lön'!CK$25:CK$151)+SUMIF('6. Drift'!$B$18:$B$101,$C1478,'6. Drift'!BB$18:BB$101)+SUMIF('6. Drift'!$B$18:$B$101,$C1478,'6. Drift'!BN$18:BN$101)</f>
        <v>0</v>
      </c>
      <c r="L1503" s="344">
        <f>SUMIF('5. Lön'!$B$25:$B$151,$C1478,'5. Lön'!BZ$25:BZ$151)+SUMIF('5. Lön'!$B$25:$B$151,$C1478,'5. Lön'!CL$25:CL$151)+SUMIF('6. Drift'!$B$18:$B$101,$C1478,'6. Drift'!BC$18:BC$101)+SUMIF('6. Drift'!$B$18:$B$101,$C1478,'6. Drift'!BO$18:BO$101)</f>
        <v>0</v>
      </c>
      <c r="M1503" s="322">
        <f>SUM(C1503:L1503)</f>
        <v>0</v>
      </c>
    </row>
    <row r="1504" spans="2:15" s="3" customFormat="1" ht="12.75" x14ac:dyDescent="0.2">
      <c r="B1504" s="323" t="str">
        <f>IF('2. Grunddata'!C$6="KONTRAKT","Total full kostnad","Total förväntad full kostnad")</f>
        <v>Total förväntad full kostnad</v>
      </c>
      <c r="C1504" s="171">
        <f>SUM(C1499:C1503)</f>
        <v>0</v>
      </c>
      <c r="D1504" s="171">
        <f t="shared" ref="D1504:M1504" si="325">SUM(D1499:D1503)</f>
        <v>0</v>
      </c>
      <c r="E1504" s="171">
        <f t="shared" si="325"/>
        <v>0</v>
      </c>
      <c r="F1504" s="171">
        <f t="shared" si="325"/>
        <v>0</v>
      </c>
      <c r="G1504" s="171">
        <f t="shared" si="325"/>
        <v>0</v>
      </c>
      <c r="H1504" s="171">
        <f t="shared" si="325"/>
        <v>0</v>
      </c>
      <c r="I1504" s="171">
        <f t="shared" si="325"/>
        <v>0</v>
      </c>
      <c r="J1504" s="171">
        <f t="shared" si="325"/>
        <v>0</v>
      </c>
      <c r="K1504" s="171">
        <f t="shared" si="325"/>
        <v>0</v>
      </c>
      <c r="L1504" s="171">
        <f t="shared" si="325"/>
        <v>0</v>
      </c>
      <c r="M1504" s="345">
        <f t="shared" si="325"/>
        <v>0</v>
      </c>
    </row>
    <row r="1505" spans="2:13" s="3" customFormat="1" ht="12.75" x14ac:dyDescent="0.2">
      <c r="B1505" s="119"/>
      <c r="C1505" s="64"/>
      <c r="D1505" s="64"/>
      <c r="E1505" s="64"/>
      <c r="F1505" s="64"/>
      <c r="G1505" s="64"/>
      <c r="H1505" s="64"/>
      <c r="I1505" s="64"/>
      <c r="J1505" s="64"/>
      <c r="K1505" s="64"/>
      <c r="L1505" s="64"/>
      <c r="M1505" s="64"/>
    </row>
    <row r="1506" spans="2:13" s="3" customFormat="1" ht="12.75" customHeight="1" x14ac:dyDescent="0.2">
      <c r="B1506" s="119" t="s">
        <v>42</v>
      </c>
      <c r="C1506" s="346" t="str">
        <f t="shared" ref="C1506:M1506" si="326">IF(C1504&gt;0,C1496/C1504,"")</f>
        <v/>
      </c>
      <c r="D1506" s="346" t="str">
        <f t="shared" si="326"/>
        <v/>
      </c>
      <c r="E1506" s="346" t="str">
        <f t="shared" si="326"/>
        <v/>
      </c>
      <c r="F1506" s="346" t="str">
        <f t="shared" si="326"/>
        <v/>
      </c>
      <c r="G1506" s="346" t="str">
        <f t="shared" si="326"/>
        <v/>
      </c>
      <c r="H1506" s="346" t="str">
        <f t="shared" si="326"/>
        <v/>
      </c>
      <c r="I1506" s="346" t="str">
        <f t="shared" si="326"/>
        <v/>
      </c>
      <c r="J1506" s="346" t="str">
        <f t="shared" si="326"/>
        <v/>
      </c>
      <c r="K1506" s="346" t="str">
        <f t="shared" si="326"/>
        <v/>
      </c>
      <c r="L1506" s="346" t="str">
        <f t="shared" si="326"/>
        <v/>
      </c>
      <c r="M1506" s="346" t="str">
        <f t="shared" si="326"/>
        <v/>
      </c>
    </row>
    <row r="1507" spans="2:13" ht="12.75" customHeight="1" x14ac:dyDescent="0.2"/>
    <row r="1508" spans="2:13" ht="12.75" customHeight="1" x14ac:dyDescent="0.2">
      <c r="D1508" s="119" t="s">
        <v>249</v>
      </c>
      <c r="E1508" s="187" t="str">
        <f>IF(M1496=0,"",M1496/(DATEDIF('2. Grunddata'!C$20,'2. Grunddata'!C$21,"d")/365))</f>
        <v/>
      </c>
      <c r="H1508" s="119" t="s">
        <v>250</v>
      </c>
      <c r="I1508" s="187">
        <f>M1496/3</f>
        <v>0</v>
      </c>
      <c r="L1508" s="119" t="s">
        <v>248</v>
      </c>
      <c r="M1508" s="187">
        <f>M1496</f>
        <v>0</v>
      </c>
    </row>
    <row r="1509" spans="2:13" ht="12.75" customHeight="1" x14ac:dyDescent="0.2">
      <c r="B1509" s="80" t="s">
        <v>209</v>
      </c>
    </row>
    <row r="1510" spans="2:13" ht="12.75" customHeight="1" x14ac:dyDescent="0.2">
      <c r="B1510" s="551"/>
      <c r="C1510" s="552"/>
      <c r="D1510" s="552"/>
      <c r="E1510" s="552"/>
      <c r="F1510" s="552"/>
      <c r="G1510" s="552"/>
      <c r="H1510" s="552"/>
      <c r="I1510" s="552"/>
      <c r="J1510" s="552"/>
      <c r="K1510" s="552"/>
      <c r="L1510" s="553"/>
      <c r="M1510" s="387">
        <f>SUM(C1510:L1510)</f>
        <v>0</v>
      </c>
    </row>
    <row r="1511" spans="2:13" ht="12.75" customHeight="1" x14ac:dyDescent="0.2">
      <c r="B1511" s="554"/>
      <c r="C1511" s="555"/>
      <c r="D1511" s="555"/>
      <c r="E1511" s="555"/>
      <c r="F1511" s="555"/>
      <c r="G1511" s="555"/>
      <c r="H1511" s="555"/>
      <c r="I1511" s="555"/>
      <c r="J1511" s="555"/>
      <c r="K1511" s="555"/>
      <c r="L1511" s="556"/>
      <c r="M1511" s="319">
        <f t="shared" ref="M1511:M1514" si="327">SUM(C1511:L1511)</f>
        <v>0</v>
      </c>
    </row>
    <row r="1512" spans="2:13" ht="12.75" customHeight="1" x14ac:dyDescent="0.2">
      <c r="B1512" s="557"/>
      <c r="C1512" s="558"/>
      <c r="D1512" s="558"/>
      <c r="E1512" s="558"/>
      <c r="F1512" s="558"/>
      <c r="G1512" s="558"/>
      <c r="H1512" s="558"/>
      <c r="I1512" s="558"/>
      <c r="J1512" s="558"/>
      <c r="K1512" s="558"/>
      <c r="L1512" s="559"/>
      <c r="M1512" s="316">
        <f t="shared" si="327"/>
        <v>0</v>
      </c>
    </row>
    <row r="1513" spans="2:13" ht="12.75" customHeight="1" x14ac:dyDescent="0.2">
      <c r="B1513" s="554"/>
      <c r="C1513" s="555"/>
      <c r="D1513" s="555"/>
      <c r="E1513" s="555"/>
      <c r="F1513" s="555"/>
      <c r="G1513" s="555"/>
      <c r="H1513" s="555"/>
      <c r="I1513" s="555"/>
      <c r="J1513" s="555"/>
      <c r="K1513" s="555"/>
      <c r="L1513" s="556"/>
      <c r="M1513" s="319">
        <f t="shared" si="327"/>
        <v>0</v>
      </c>
    </row>
    <row r="1514" spans="2:13" ht="12.75" customHeight="1" x14ac:dyDescent="0.2">
      <c r="B1514" s="197"/>
      <c r="C1514" s="558"/>
      <c r="D1514" s="558"/>
      <c r="E1514" s="558"/>
      <c r="F1514" s="558"/>
      <c r="G1514" s="558"/>
      <c r="H1514" s="558"/>
      <c r="I1514" s="558"/>
      <c r="J1514" s="558"/>
      <c r="K1514" s="558"/>
      <c r="L1514" s="559"/>
      <c r="M1514" s="316">
        <f t="shared" si="327"/>
        <v>0</v>
      </c>
    </row>
    <row r="1515" spans="2:13" ht="12.75" customHeight="1" x14ac:dyDescent="0.2">
      <c r="B1515" s="165" t="str">
        <f>IF('2. Grunddata'!C$6="KONTRAKT","Total medfinansiering","Total förväntad medfinansiering")</f>
        <v>Total förväntad medfinansiering</v>
      </c>
      <c r="C1515" s="170">
        <f t="shared" ref="C1515:M1515" si="328">SUM(C1510:C1514)</f>
        <v>0</v>
      </c>
      <c r="D1515" s="170">
        <f t="shared" si="328"/>
        <v>0</v>
      </c>
      <c r="E1515" s="170">
        <f t="shared" si="328"/>
        <v>0</v>
      </c>
      <c r="F1515" s="170">
        <f t="shared" si="328"/>
        <v>0</v>
      </c>
      <c r="G1515" s="170">
        <f t="shared" si="328"/>
        <v>0</v>
      </c>
      <c r="H1515" s="170">
        <f t="shared" si="328"/>
        <v>0</v>
      </c>
      <c r="I1515" s="170">
        <f t="shared" si="328"/>
        <v>0</v>
      </c>
      <c r="J1515" s="170">
        <f t="shared" si="328"/>
        <v>0</v>
      </c>
      <c r="K1515" s="170">
        <f t="shared" si="328"/>
        <v>0</v>
      </c>
      <c r="L1515" s="170">
        <f t="shared" si="328"/>
        <v>0</v>
      </c>
      <c r="M1515" s="345">
        <f t="shared" si="328"/>
        <v>0</v>
      </c>
    </row>
    <row r="1516" spans="2:13" ht="12.75" customHeight="1" x14ac:dyDescent="0.2"/>
    <row r="1517" spans="2:13" ht="12.75" customHeight="1" x14ac:dyDescent="0.2">
      <c r="B1517" s="386" t="s">
        <v>210</v>
      </c>
      <c r="C1517" s="64" t="str">
        <f>B43</f>
        <v>Skogens ekologi och skötsel</v>
      </c>
    </row>
    <row r="1518" spans="2:13" ht="12.75" customHeight="1" x14ac:dyDescent="0.2">
      <c r="B1518" s="719"/>
      <c r="C1518" s="720"/>
      <c r="D1518" s="720"/>
      <c r="E1518" s="720"/>
      <c r="F1518" s="720"/>
      <c r="G1518" s="720"/>
      <c r="H1518" s="720"/>
      <c r="I1518" s="720"/>
      <c r="J1518" s="720"/>
      <c r="K1518" s="720"/>
      <c r="L1518" s="720"/>
      <c r="M1518" s="721"/>
    </row>
    <row r="1519" spans="2:13" ht="12.75" customHeight="1" x14ac:dyDescent="0.2">
      <c r="B1519" s="722"/>
      <c r="C1519" s="735"/>
      <c r="D1519" s="735"/>
      <c r="E1519" s="735"/>
      <c r="F1519" s="735"/>
      <c r="G1519" s="735"/>
      <c r="H1519" s="735"/>
      <c r="I1519" s="735"/>
      <c r="J1519" s="735"/>
      <c r="K1519" s="735"/>
      <c r="L1519" s="735"/>
      <c r="M1519" s="724"/>
    </row>
    <row r="1520" spans="2:13" ht="12.75" customHeight="1" x14ac:dyDescent="0.2">
      <c r="B1520" s="722"/>
      <c r="C1520" s="735"/>
      <c r="D1520" s="735"/>
      <c r="E1520" s="735"/>
      <c r="F1520" s="735"/>
      <c r="G1520" s="735"/>
      <c r="H1520" s="735"/>
      <c r="I1520" s="735"/>
      <c r="J1520" s="735"/>
      <c r="K1520" s="735"/>
      <c r="L1520" s="735"/>
      <c r="M1520" s="724"/>
    </row>
    <row r="1521" spans="2:15" ht="12.75" customHeight="1" x14ac:dyDescent="0.2">
      <c r="B1521" s="722"/>
      <c r="C1521" s="735"/>
      <c r="D1521" s="735"/>
      <c r="E1521" s="735"/>
      <c r="F1521" s="735"/>
      <c r="G1521" s="735"/>
      <c r="H1521" s="735"/>
      <c r="I1521" s="735"/>
      <c r="J1521" s="735"/>
      <c r="K1521" s="735"/>
      <c r="L1521" s="735"/>
      <c r="M1521" s="724"/>
    </row>
    <row r="1522" spans="2:15" ht="12.75" customHeight="1" x14ac:dyDescent="0.2">
      <c r="B1522" s="725"/>
      <c r="C1522" s="726"/>
      <c r="D1522" s="726"/>
      <c r="E1522" s="726"/>
      <c r="F1522" s="726"/>
      <c r="G1522" s="726"/>
      <c r="H1522" s="726"/>
      <c r="I1522" s="726"/>
      <c r="J1522" s="726"/>
      <c r="K1522" s="726"/>
      <c r="L1522" s="726"/>
      <c r="M1522" s="727"/>
    </row>
    <row r="1524" spans="2:15" s="3" customFormat="1" ht="12.75" customHeight="1" x14ac:dyDescent="0.2">
      <c r="B1524" s="140" t="s">
        <v>165</v>
      </c>
      <c r="C1524" s="141" t="str">
        <f>'2. Grunddata'!C$7</f>
        <v>Hitta den oförklariga faktorn i matrix</v>
      </c>
      <c r="D1524" s="64"/>
      <c r="E1524" s="64"/>
      <c r="F1524" s="64"/>
      <c r="G1524" s="64"/>
      <c r="H1524" s="64"/>
      <c r="I1524" s="64"/>
      <c r="J1524" s="64"/>
      <c r="K1524" s="64"/>
      <c r="L1524" s="64"/>
      <c r="M1524" s="64"/>
    </row>
    <row r="1525" spans="2:15" s="3" customFormat="1" ht="12.75" x14ac:dyDescent="0.2">
      <c r="B1525" s="140" t="s">
        <v>122</v>
      </c>
      <c r="C1525" s="141" t="str">
        <f>IF('2. Grunddata'!$C$6="ANSÖKAN","ANSÖKAN",(IF('2. Grunddata'!$C$6="KONTRAKT","KONTRAKT","")))</f>
        <v>ANSÖKAN</v>
      </c>
      <c r="D1525" s="64"/>
      <c r="E1525" s="64"/>
      <c r="F1525" s="64"/>
      <c r="G1525" s="64"/>
      <c r="H1525" s="64"/>
      <c r="I1525" s="64"/>
      <c r="J1525" s="64"/>
      <c r="K1525" s="64"/>
      <c r="L1525" s="64"/>
      <c r="M1525" s="64"/>
    </row>
    <row r="1526" spans="2:15" s="3" customFormat="1" ht="12.75" x14ac:dyDescent="0.2">
      <c r="B1526" s="62" t="s">
        <v>254</v>
      </c>
      <c r="C1526" s="141" t="str">
        <f>'2. Grunddata'!C$8</f>
        <v>Stina</v>
      </c>
      <c r="D1526" s="64"/>
      <c r="E1526" s="64"/>
      <c r="F1526" s="64"/>
      <c r="I1526" s="120"/>
      <c r="J1526" s="120"/>
      <c r="K1526" s="120"/>
      <c r="L1526" s="120"/>
      <c r="M1526" s="120"/>
    </row>
    <row r="1527" spans="2:15" s="3" customFormat="1" ht="12.75" x14ac:dyDescent="0.2">
      <c r="B1527" s="140" t="s">
        <v>156</v>
      </c>
      <c r="C1527" s="64" t="str">
        <f>'2. Grunddata'!C$17</f>
        <v>SEK</v>
      </c>
      <c r="D1527" s="64"/>
      <c r="E1527" s="64"/>
      <c r="F1527" s="64"/>
      <c r="I1527" s="120"/>
      <c r="J1527" s="120"/>
      <c r="K1527" s="120"/>
      <c r="L1527" s="120"/>
      <c r="M1527" s="120"/>
    </row>
    <row r="1528" spans="2:15" s="3" customFormat="1" ht="12.75" x14ac:dyDescent="0.2">
      <c r="B1528" s="140"/>
      <c r="C1528" s="143" t="s">
        <v>137</v>
      </c>
      <c r="D1528" s="64"/>
      <c r="E1528" s="64"/>
      <c r="F1528" s="64"/>
      <c r="I1528" s="120"/>
      <c r="J1528" s="120"/>
      <c r="K1528" s="120"/>
      <c r="L1528" s="499" t="s">
        <v>315</v>
      </c>
      <c r="M1528" s="120"/>
    </row>
    <row r="1529" spans="2:15" ht="12.75" customHeight="1" x14ac:dyDescent="0.2">
      <c r="L1529" s="349" t="s">
        <v>316</v>
      </c>
    </row>
    <row r="1530" spans="2:15" s="3" customFormat="1" ht="15" x14ac:dyDescent="0.25">
      <c r="B1530" s="369" t="s">
        <v>38</v>
      </c>
      <c r="C1530" s="369" t="str">
        <f>B44</f>
        <v>Skoglig genetik och växtfysiologi</v>
      </c>
      <c r="E1530" s="64"/>
      <c r="G1530" s="64"/>
      <c r="H1530" s="64"/>
      <c r="I1530" s="64"/>
      <c r="J1530" s="64"/>
      <c r="K1530" s="64"/>
      <c r="L1530" s="625">
        <f>SUMIF('5. Lön'!$B$25:$B$151,$C1530,'5. Lön'!AE$25:AE$151)</f>
        <v>0</v>
      </c>
      <c r="M1530" s="383" t="s">
        <v>208</v>
      </c>
    </row>
    <row r="1531" spans="2:15" s="3" customFormat="1" ht="6" customHeight="1" x14ac:dyDescent="0.2">
      <c r="B1531" s="85"/>
      <c r="C1531" s="64"/>
      <c r="D1531" s="64"/>
      <c r="E1531" s="64"/>
      <c r="F1531" s="64"/>
      <c r="G1531" s="64"/>
      <c r="H1531" s="64"/>
      <c r="I1531" s="64"/>
      <c r="J1531" s="64"/>
      <c r="K1531" s="64"/>
      <c r="L1531" s="64"/>
      <c r="M1531" s="64"/>
    </row>
    <row r="1532" spans="2:15" s="3" customFormat="1" ht="12.75" x14ac:dyDescent="0.2">
      <c r="B1532" s="309" t="str">
        <f>IF('2. Grunddata'!C$6="KONTRAKT","Kostnader täckta av finansiär","Kostnader förväntade att täckas av finansiär")</f>
        <v>Kostnader förväntade att täckas av finansiär</v>
      </c>
      <c r="C1532" s="310">
        <f>'5. Lön'!G$23</f>
        <v>2022</v>
      </c>
      <c r="D1532" s="310">
        <f>'5. Lön'!H$23</f>
        <v>2023</v>
      </c>
      <c r="E1532" s="310">
        <f>'5. Lön'!I$23</f>
        <v>2024</v>
      </c>
      <c r="F1532" s="310" t="str">
        <f>'5. Lön'!J$23</f>
        <v/>
      </c>
      <c r="G1532" s="310" t="str">
        <f>'5. Lön'!K$23</f>
        <v/>
      </c>
      <c r="H1532" s="310" t="str">
        <f>'5. Lön'!L$23</f>
        <v/>
      </c>
      <c r="I1532" s="310" t="str">
        <f>'5. Lön'!M$23</f>
        <v/>
      </c>
      <c r="J1532" s="310" t="str">
        <f>'5. Lön'!N$23</f>
        <v/>
      </c>
      <c r="K1532" s="310" t="str">
        <f>'5. Lön'!O$23</f>
        <v/>
      </c>
      <c r="L1532" s="310" t="str">
        <f>'5. Lön'!P$23</f>
        <v/>
      </c>
      <c r="M1532" s="311" t="s">
        <v>2</v>
      </c>
    </row>
    <row r="1533" spans="2:15" s="3" customFormat="1" ht="12.75" customHeight="1" x14ac:dyDescent="0.2">
      <c r="B1533" s="312" t="s">
        <v>203</v>
      </c>
      <c r="C1533" s="313">
        <f>IF('2. Grunddata'!$C$16&gt;0,SUMIF('5. Lön'!$B$25:$B$151,$C1530,'5. Lön'!DM$25:DM$151),SUMIF('5. Lön'!$B$25:$B$151,$C1530,'5. Lön'!AS$25:AS$151))</f>
        <v>0</v>
      </c>
      <c r="D1533" s="313">
        <f>IF('2. Grunddata'!$C$16&gt;0,SUMIF('5. Lön'!$B$25:$B$151,$C1530,'5. Lön'!DN$25:DN$151),SUMIF('5. Lön'!$B$25:$B$151,$C1530,'5. Lön'!AT$25:AT$151))</f>
        <v>0</v>
      </c>
      <c r="E1533" s="313">
        <f>IF('2. Grunddata'!$C$16&gt;0,SUMIF('5. Lön'!$B$25:$B$151,$C1530,'5. Lön'!DO$25:DO$151),SUMIF('5. Lön'!$B$25:$B$151,$C1530,'5. Lön'!AU$25:AU$151))</f>
        <v>0</v>
      </c>
      <c r="F1533" s="313">
        <f>IF('2. Grunddata'!$C$16&gt;0,SUMIF('5. Lön'!$B$25:$B$151,$C1530,'5. Lön'!DP$25:DP$151),SUMIF('5. Lön'!$B$25:$B$151,$C1530,'5. Lön'!AV$25:AV$151))</f>
        <v>0</v>
      </c>
      <c r="G1533" s="313">
        <f>IF('2. Grunddata'!$C$16&gt;0,SUMIF('5. Lön'!$B$25:$B$151,$C1530,'5. Lön'!DQ$25:DQ$151),SUMIF('5. Lön'!$B$25:$B$151,$C1530,'5. Lön'!AW$25:AW$151))</f>
        <v>0</v>
      </c>
      <c r="H1533" s="313">
        <f>IF('2. Grunddata'!$C$16&gt;0,SUMIF('5. Lön'!$B$25:$B$151,$C1530,'5. Lön'!DR$25:DR$151),SUMIF('5. Lön'!$B$25:$B$151,$C1530,'5. Lön'!AX$25:AX$151))</f>
        <v>0</v>
      </c>
      <c r="I1533" s="313">
        <f>IF('2. Grunddata'!$C$16&gt;0,SUMIF('5. Lön'!$B$25:$B$151,$C1530,'5. Lön'!DS$25:DS$151),SUMIF('5. Lön'!$B$25:$B$151,$C1530,'5. Lön'!AY$25:AY$151))</f>
        <v>0</v>
      </c>
      <c r="J1533" s="313">
        <f>IF('2. Grunddata'!$C$16&gt;0,SUMIF('5. Lön'!$B$25:$B$151,$C1530,'5. Lön'!DT$25:DT$151),SUMIF('5. Lön'!$B$25:$B$151,$C1530,'5. Lön'!AZ$25:AZ$151))</f>
        <v>0</v>
      </c>
      <c r="K1533" s="313">
        <f>IF('2. Grunddata'!$C$16&gt;0,SUMIF('5. Lön'!$B$25:$B$151,$C1530,'5. Lön'!DU$25:DU$151),SUMIF('5. Lön'!$B$25:$B$151,$C1530,'5. Lön'!BA$25:BA$151))</f>
        <v>0</v>
      </c>
      <c r="L1533" s="313">
        <f>IF('2. Grunddata'!$C$16&gt;0,SUMIF('5. Lön'!$B$25:$B$151,$C1530,'5. Lön'!DV$25:DV$151),SUMIF('5. Lön'!$B$25:$B$151,$C1530,'5. Lön'!BB$25:BB$151))</f>
        <v>0</v>
      </c>
      <c r="M1533" s="314">
        <f t="shared" ref="M1533:M1538" si="329">SUM(C1533:L1533)</f>
        <v>0</v>
      </c>
      <c r="O1533" s="4"/>
    </row>
    <row r="1534" spans="2:15" s="3" customFormat="1" ht="12.75" customHeight="1" x14ac:dyDescent="0.2">
      <c r="B1534" s="158" t="s">
        <v>202</v>
      </c>
      <c r="C1534" s="315">
        <f>SUMIF('6. Drift'!$B$18:$B$101,$C1530,'6. Drift'!V$18:V$101)</f>
        <v>0</v>
      </c>
      <c r="D1534" s="315">
        <f>SUMIF('6. Drift'!$B$18:$B$101,$C1530,'6. Drift'!W$18:W$101)</f>
        <v>0</v>
      </c>
      <c r="E1534" s="315">
        <f>SUMIF('6. Drift'!$B$18:$B$101,$C1530,'6. Drift'!X$18:X$101)</f>
        <v>0</v>
      </c>
      <c r="F1534" s="315">
        <f>SUMIF('6. Drift'!$B$18:$B$101,$C1530,'6. Drift'!Y$18:Y$101)</f>
        <v>0</v>
      </c>
      <c r="G1534" s="315">
        <f>SUMIF('6. Drift'!$B$18:$B$101,$C1530,'6. Drift'!Z$18:Z$101)</f>
        <v>0</v>
      </c>
      <c r="H1534" s="315">
        <f>SUMIF('6. Drift'!$B$18:$B$101,$C1530,'6. Drift'!AA$18:AA$101)</f>
        <v>0</v>
      </c>
      <c r="I1534" s="315">
        <f>SUMIF('6. Drift'!$B$18:$B$101,$C1530,'6. Drift'!AB$18:AB$101)</f>
        <v>0</v>
      </c>
      <c r="J1534" s="315">
        <f>SUMIF('6. Drift'!$B$18:$B$101,$C1530,'6. Drift'!AC$18:AC$101)</f>
        <v>0</v>
      </c>
      <c r="K1534" s="315">
        <f>SUMIF('6. Drift'!$B$18:$B$101,$C1530,'6. Drift'!AD$18:AD$101)</f>
        <v>0</v>
      </c>
      <c r="L1534" s="315">
        <f>SUMIF('6. Drift'!$B$18:$B$101,$C1530,'6. Drift'!AE$18:AE$101)</f>
        <v>0</v>
      </c>
      <c r="M1534" s="316">
        <f t="shared" si="329"/>
        <v>0</v>
      </c>
    </row>
    <row r="1535" spans="2:15" s="3" customFormat="1" ht="12.75" x14ac:dyDescent="0.2">
      <c r="B1535" s="317" t="s">
        <v>30</v>
      </c>
      <c r="C1535" s="318">
        <f>SUMIF('7. Utrustning'!$B$17:$B$49,$C1530,'7. Utrustning'!W$17:W$49)</f>
        <v>0</v>
      </c>
      <c r="D1535" s="318">
        <f>SUMIF('7. Utrustning'!$B$17:$B$49,$C1530,'7. Utrustning'!X$17:X$49)</f>
        <v>0</v>
      </c>
      <c r="E1535" s="318">
        <f>SUMIF('7. Utrustning'!$B$17:$B$49,$C1530,'7. Utrustning'!Y$17:Y$49)</f>
        <v>0</v>
      </c>
      <c r="F1535" s="318">
        <f>SUMIF('7. Utrustning'!$B$17:$B$49,$C1530,'7. Utrustning'!Z$17:Z$49)</f>
        <v>0</v>
      </c>
      <c r="G1535" s="318">
        <f>SUMIF('7. Utrustning'!$B$17:$B$49,$C1530,'7. Utrustning'!AA$17:AA$49)</f>
        <v>0</v>
      </c>
      <c r="H1535" s="318">
        <f>SUMIF('7. Utrustning'!$B$17:$B$49,$C1530,'7. Utrustning'!AB$17:AB$49)</f>
        <v>0</v>
      </c>
      <c r="I1535" s="318">
        <f>SUMIF('7. Utrustning'!$B$17:$B$49,$C1530,'7. Utrustning'!AC$17:AC$49)</f>
        <v>0</v>
      </c>
      <c r="J1535" s="318">
        <f>SUMIF('7. Utrustning'!$B$17:$B$49,$C1530,'7. Utrustning'!AD$17:AD$49)</f>
        <v>0</v>
      </c>
      <c r="K1535" s="318">
        <f>SUMIF('7. Utrustning'!$B$17:$B$49,$C1530,'7. Utrustning'!AE$17:AE$49)</f>
        <v>0</v>
      </c>
      <c r="L1535" s="318">
        <f>SUMIF('7. Utrustning'!$B$17:$B$49,$C1530,'7. Utrustning'!AF$17:AF$49)</f>
        <v>0</v>
      </c>
      <c r="M1535" s="319">
        <f t="shared" si="329"/>
        <v>0</v>
      </c>
    </row>
    <row r="1536" spans="2:15" s="3" customFormat="1" ht="12.75" x14ac:dyDescent="0.2">
      <c r="B1536" s="320" t="str">
        <f>IF('2. Grunddata'!C$13="NEJ","Lokal accepterad som direkt kostnad av finansiär","Lokal")</f>
        <v>Lokal accepterad som direkt kostnad av finansiär</v>
      </c>
      <c r="C1536" s="315">
        <f>IF('2. Grunddata'!$C$13="NEJ",SUMIF('8. Lokal'!$B$18:$B$50,$C1530,'8. Lokal'!T$18:T$50),SUMIF('5. Lön'!$B$25:$B$151,$C1530,'5. Lön'!CO$25:CO$151)+SUMIF('6. Drift'!$B$18:$B$101,$C1530,'6. Drift'!BR$18:BR$101)+SUMIF('8. Lokal'!$B$18:$B$50,$C1530,'8. Lokal'!T$18:T$50))</f>
        <v>0</v>
      </c>
      <c r="D1536" s="315">
        <f>IF('2. Grunddata'!$C$13="NEJ",SUMIF('8. Lokal'!$B$18:$B$50,$C1530,'8. Lokal'!U$18:U$50),SUMIF('5. Lön'!$B$25:$B$151,$C1530,'5. Lön'!CP$25:CP$151)+SUMIF('6. Drift'!$B$18:$B$101,$C1530,'6. Drift'!BS$18:BS$101)+SUMIF('8. Lokal'!$B$18:$B$50,$C1530,'8. Lokal'!U$18:U$50))</f>
        <v>0</v>
      </c>
      <c r="E1536" s="315">
        <f>IF('2. Grunddata'!$C$13="NEJ",SUMIF('8. Lokal'!$B$18:$B$50,$C1530,'8. Lokal'!V$18:V$50),SUMIF('5. Lön'!$B$25:$B$151,$C1530,'5. Lön'!CQ$25:CQ$151)+SUMIF('6. Drift'!$B$18:$B$101,$C1530,'6. Drift'!BT$18:BT$101)+SUMIF('8. Lokal'!$B$18:$B$50,$C1530,'8. Lokal'!V$18:V$50))</f>
        <v>0</v>
      </c>
      <c r="F1536" s="315">
        <f>IF('2. Grunddata'!$C$13="NEJ",SUMIF('8. Lokal'!$B$18:$B$50,$C1530,'8. Lokal'!W$18:W$50),SUMIF('5. Lön'!$B$25:$B$151,$C1530,'5. Lön'!CR$25:CR$151)+SUMIF('6. Drift'!$B$18:$B$101,$C1530,'6. Drift'!BU$18:BU$101)+SUMIF('8. Lokal'!$B$18:$B$50,$C1530,'8. Lokal'!W$18:W$50))</f>
        <v>0</v>
      </c>
      <c r="G1536" s="315">
        <f>IF('2. Grunddata'!$C$13="NEJ",SUMIF('8. Lokal'!$B$18:$B$50,$C1530,'8. Lokal'!X$18:X$50),SUMIF('5. Lön'!$B$25:$B$151,$C1530,'5. Lön'!CS$25:CS$151)+SUMIF('6. Drift'!$B$18:$B$101,$C1530,'6. Drift'!BV$18:BV$101)+SUMIF('8. Lokal'!$B$18:$B$50,$C1530,'8. Lokal'!X$18:X$50))</f>
        <v>0</v>
      </c>
      <c r="H1536" s="315">
        <f>IF('2. Grunddata'!$C$13="NEJ",SUMIF('8. Lokal'!$B$18:$B$50,$C1530,'8. Lokal'!Y$18:Y$50),SUMIF('5. Lön'!$B$25:$B$151,$C1530,'5. Lön'!CT$25:CT$151)+SUMIF('6. Drift'!$B$18:$B$101,$C1530,'6. Drift'!BW$18:BW$101)+SUMIF('8. Lokal'!$B$18:$B$50,$C1530,'8. Lokal'!Y$18:Y$50))</f>
        <v>0</v>
      </c>
      <c r="I1536" s="315">
        <f>IF('2. Grunddata'!$C$13="NEJ",SUMIF('8. Lokal'!$B$18:$B$50,$C1530,'8. Lokal'!Z$18:Z$50),SUMIF('5. Lön'!$B$25:$B$151,$C1530,'5. Lön'!CU$25:CU$151)+SUMIF('6. Drift'!$B$18:$B$101,$C1530,'6. Drift'!BX$18:BX$101)+SUMIF('8. Lokal'!$B$18:$B$50,$C1530,'8. Lokal'!Z$18:Z$50))</f>
        <v>0</v>
      </c>
      <c r="J1536" s="315">
        <f>IF('2. Grunddata'!$C$13="NEJ",SUMIF('8. Lokal'!$B$18:$B$50,$C1530,'8. Lokal'!AA$18:AA$50),SUMIF('5. Lön'!$B$25:$B$151,$C1530,'5. Lön'!CV$25:CV$151)+SUMIF('6. Drift'!$B$18:$B$101,$C1530,'6. Drift'!BY$18:BY$101)+SUMIF('8. Lokal'!$B$18:$B$50,$C1530,'8. Lokal'!AA$18:AA$50))</f>
        <v>0</v>
      </c>
      <c r="K1536" s="315">
        <f>IF('2. Grunddata'!$C$13="NEJ",SUMIF('8. Lokal'!$B$18:$B$50,$C1530,'8. Lokal'!AB$18:AB$50),SUMIF('5. Lön'!$B$25:$B$151,$C1530,'5. Lön'!CW$25:CW$151)+SUMIF('6. Drift'!$B$18:$B$101,$C1530,'6. Drift'!BZ$18:BZ$101)+SUMIF('8. Lokal'!$B$18:$B$50,$C1530,'8. Lokal'!AB$18:AB$50))</f>
        <v>0</v>
      </c>
      <c r="L1536" s="315">
        <f>IF('2. Grunddata'!$C$13="NEJ",SUMIF('8. Lokal'!$B$18:$B$50,$C1530,'8. Lokal'!AC$18:AC$50),SUMIF('5. Lön'!$B$25:$B$151,$C1530,'5. Lön'!CX$25:CX$151)+SUMIF('6. Drift'!$B$18:$B$101,$C1530,'6. Drift'!CA$18:CA$101)+SUMIF('8. Lokal'!$B$18:$B$50,$C1530,'8. Lokal'!AC$18:AC$50))</f>
        <v>0</v>
      </c>
      <c r="M1536" s="316">
        <f t="shared" si="329"/>
        <v>0</v>
      </c>
    </row>
    <row r="1537" spans="2:15" s="3" customFormat="1" ht="12.75" x14ac:dyDescent="0.2">
      <c r="B1537" s="321" t="str">
        <f>IF('2. Grunddata'!C$13="NEJ","Indirekt och lokalpåslag accepterade som OH av finansiär","Indirekta")</f>
        <v>Indirekt och lokalpåslag accepterade som OH av finansiär</v>
      </c>
      <c r="C1537" s="293">
        <f>IF('2. Grunddata'!$C$13="NEJ",SUMIF('5. Lön'!$B$25:$B$151,$C1530,'5. Lön'!DY$25:DY$151)+SUMIF('6. Drift'!$B$18:$B$101,$C1530,'6. Drift'!CP$18:CP$101)+SUMIF('7. Utrustning'!$B$17:$B$49,$C1530,'7. Utrustning'!AU$17:AU$49)+SUMIF('8. Lokal'!$B$18:$B$50,$C1530,'8. Lokal'!AR$18:AR$50),SUMIF('5. Lön'!$B$25:$B$151,$C1530,'5. Lön'!BQ$25:BQ$151)+SUMIF('6. Drift'!$B$18:$B$101,$C1530,'6. Drift'!AT$18:AT$101))</f>
        <v>0</v>
      </c>
      <c r="D1537" s="293">
        <f>IF('2. Grunddata'!$C$13="NEJ",SUMIF('5. Lön'!$B$25:$B$151,$C1530,'5. Lön'!DZ$25:DZ$151)+SUMIF('6. Drift'!$B$18:$B$101,$C1530,'6. Drift'!CQ$18:CQ$101)+SUMIF('7. Utrustning'!$B$17:$B$49,$C1530,'7. Utrustning'!AV$17:AV$49)+SUMIF('8. Lokal'!$B$18:$B$50,$C1530,'8. Lokal'!AS$18:AS$50),SUMIF('5. Lön'!$B$25:$B$151,$C1530,'5. Lön'!BR$25:BR$151)+SUMIF('6. Drift'!$B$18:$B$101,$C1530,'6. Drift'!AU$18:AU$101))</f>
        <v>0</v>
      </c>
      <c r="E1537" s="293">
        <f>IF('2. Grunddata'!$C$13="NEJ",SUMIF('5. Lön'!$B$25:$B$151,$C1530,'5. Lön'!EA$25:EA$151)+SUMIF('6. Drift'!$B$18:$B$101,$C1530,'6. Drift'!CR$18:CR$101)+SUMIF('7. Utrustning'!$B$17:$B$49,$C1530,'7. Utrustning'!AW$17:AW$49)+SUMIF('8. Lokal'!$B$18:$B$50,$C1530,'8. Lokal'!AT$18:AT$50),SUMIF('5. Lön'!$B$25:$B$151,$C1530,'5. Lön'!BS$25:BS$151)+SUMIF('6. Drift'!$B$18:$B$101,$C1530,'6. Drift'!AV$18:AV$101))</f>
        <v>0</v>
      </c>
      <c r="F1537" s="293">
        <f>IF('2. Grunddata'!$C$13="NEJ",SUMIF('5. Lön'!$B$25:$B$151,$C1530,'5. Lön'!EB$25:EB$151)+SUMIF('6. Drift'!$B$18:$B$101,$C1530,'6. Drift'!CS$18:CS$101)+SUMIF('7. Utrustning'!$B$17:$B$49,$C1530,'7. Utrustning'!AX$17:AX$49)+SUMIF('8. Lokal'!$B$18:$B$50,$C1530,'8. Lokal'!AU$18:AU$50),SUMIF('5. Lön'!$B$25:$B$151,$C1530,'5. Lön'!BT$25:BT$151)+SUMIF('6. Drift'!$B$18:$B$101,$C1530,'6. Drift'!AW$18:AW$101))</f>
        <v>0</v>
      </c>
      <c r="G1537" s="293">
        <f>IF('2. Grunddata'!$C$13="NEJ",SUMIF('5. Lön'!$B$25:$B$151,$C1530,'5. Lön'!EC$25:EC$151)+SUMIF('6. Drift'!$B$18:$B$101,$C1530,'6. Drift'!CT$18:CT$101)+SUMIF('7. Utrustning'!$B$17:$B$49,$C1530,'7. Utrustning'!AY$17:AY$49)+SUMIF('8. Lokal'!$B$18:$B$50,$C1530,'8. Lokal'!AV$18:AV$50),SUMIF('5. Lön'!$B$25:$B$151,$C1530,'5. Lön'!BU$25:BU$151)+SUMIF('6. Drift'!$B$18:$B$101,$C1530,'6. Drift'!AX$18:AX$101))</f>
        <v>0</v>
      </c>
      <c r="H1537" s="293">
        <f>IF('2. Grunddata'!$C$13="NEJ",SUMIF('5. Lön'!$B$25:$B$151,$C1530,'5. Lön'!ED$25:ED$151)+SUMIF('6. Drift'!$B$18:$B$101,$C1530,'6. Drift'!CU$18:CU$101)+SUMIF('7. Utrustning'!$B$17:$B$49,$C1530,'7. Utrustning'!AZ$17:AZ$49)+SUMIF('8. Lokal'!$B$18:$B$50,$C1530,'8. Lokal'!AW$18:AW$50),SUMIF('5. Lön'!$B$25:$B$151,$C1530,'5. Lön'!BV$25:BV$151)+SUMIF('6. Drift'!$B$18:$B$101,$C1530,'6. Drift'!AY$18:AY$101))</f>
        <v>0</v>
      </c>
      <c r="I1537" s="293">
        <f>IF('2. Grunddata'!$C$13="NEJ",SUMIF('5. Lön'!$B$25:$B$151,$C1530,'5. Lön'!EE$25:EE$151)+SUMIF('6. Drift'!$B$18:$B$101,$C1530,'6. Drift'!CV$18:CV$101)+SUMIF('7. Utrustning'!$B$17:$B$49,$C1530,'7. Utrustning'!BA$17:BA$49)+SUMIF('8. Lokal'!$B$18:$B$50,$C1530,'8. Lokal'!AX$18:AX$50),SUMIF('5. Lön'!$B$25:$B$151,$C1530,'5. Lön'!BW$25:BW$151)+SUMIF('6. Drift'!$B$18:$B$101,$C1530,'6. Drift'!AZ$18:AZ$101))</f>
        <v>0</v>
      </c>
      <c r="J1537" s="293">
        <f>IF('2. Grunddata'!$C$13="NEJ",SUMIF('5. Lön'!$B$25:$B$151,$C1530,'5. Lön'!EF$25:EF$151)+SUMIF('6. Drift'!$B$18:$B$101,$C1530,'6. Drift'!CW$18:CW$101)+SUMIF('7. Utrustning'!$B$17:$B$49,$C1530,'7. Utrustning'!BB$17:BB$49)+SUMIF('8. Lokal'!$B$18:$B$50,$C1530,'8. Lokal'!AY$18:AY$50),SUMIF('5. Lön'!$B$25:$B$151,$C1530,'5. Lön'!BX$25:BX$151)+SUMIF('6. Drift'!$B$18:$B$101,$C1530,'6. Drift'!BA$18:BA$101))</f>
        <v>0</v>
      </c>
      <c r="K1537" s="293">
        <f>IF('2. Grunddata'!$C$13="NEJ",SUMIF('5. Lön'!$B$25:$B$151,$C1530,'5. Lön'!EG$25:EG$151)+SUMIF('6. Drift'!$B$18:$B$101,$C1530,'6. Drift'!CX$18:CX$101)+SUMIF('7. Utrustning'!$B$17:$B$49,$C1530,'7. Utrustning'!BC$17:BC$49)+SUMIF('8. Lokal'!$B$18:$B$50,$C1530,'8. Lokal'!AZ$18:AZ$50),SUMIF('5. Lön'!$B$25:$B$151,$C1530,'5. Lön'!BY$25:BY$151)+SUMIF('6. Drift'!$B$18:$B$101,$C1530,'6. Drift'!BB$18:BB$101))</f>
        <v>0</v>
      </c>
      <c r="L1537" s="293">
        <f>IF('2. Grunddata'!$C$13="NEJ",SUMIF('5. Lön'!$B$25:$B$151,$C1530,'5. Lön'!EH$25:EH$151)+SUMIF('6. Drift'!$B$18:$B$101,$C1530,'6. Drift'!CY$18:CY$101)+SUMIF('7. Utrustning'!$B$17:$B$49,$C1530,'7. Utrustning'!BD$17:BD$49)+SUMIF('8. Lokal'!$B$18:$B$50,$C1530,'8. Lokal'!BA$18:BA$50),SUMIF('5. Lön'!$B$25:$B$151,$C1530,'5. Lön'!BZ$25:BZ$151)+SUMIF('6. Drift'!$B$18:$B$101,$C1530,'6. Drift'!BC$18:BC$101))</f>
        <v>0</v>
      </c>
      <c r="M1537" s="322">
        <f t="shared" si="329"/>
        <v>0</v>
      </c>
    </row>
    <row r="1538" spans="2:15" s="3" customFormat="1" ht="12.75" x14ac:dyDescent="0.2">
      <c r="B1538" s="323" t="str">
        <f>IF('2. Grunddata'!C$6="KONTRAKT","Total kostnad i kontrakt med finansiär ","Total kostnad i ansökan till finansiär ")</f>
        <v xml:space="preserve">Total kostnad i ansökan till finansiär </v>
      </c>
      <c r="C1538" s="237">
        <f>SUM(C1533:C1537)</f>
        <v>0</v>
      </c>
      <c r="D1538" s="237">
        <f t="shared" ref="D1538:L1538" si="330">SUM(D1533:D1537)</f>
        <v>0</v>
      </c>
      <c r="E1538" s="237">
        <f t="shared" si="330"/>
        <v>0</v>
      </c>
      <c r="F1538" s="237">
        <f t="shared" si="330"/>
        <v>0</v>
      </c>
      <c r="G1538" s="237">
        <f t="shared" si="330"/>
        <v>0</v>
      </c>
      <c r="H1538" s="237">
        <f t="shared" si="330"/>
        <v>0</v>
      </c>
      <c r="I1538" s="237">
        <f t="shared" si="330"/>
        <v>0</v>
      </c>
      <c r="J1538" s="237">
        <f t="shared" si="330"/>
        <v>0</v>
      </c>
      <c r="K1538" s="237">
        <f t="shared" si="330"/>
        <v>0</v>
      </c>
      <c r="L1538" s="237">
        <f t="shared" si="330"/>
        <v>0</v>
      </c>
      <c r="M1538" s="324">
        <f t="shared" si="329"/>
        <v>0</v>
      </c>
    </row>
    <row r="1539" spans="2:15" s="3" customFormat="1" ht="6" customHeight="1" x14ac:dyDescent="0.2">
      <c r="B1539" s="325"/>
      <c r="C1539" s="326"/>
      <c r="D1539" s="326"/>
      <c r="E1539" s="326"/>
      <c r="F1539" s="326"/>
      <c r="G1539" s="326"/>
      <c r="H1539" s="326"/>
      <c r="I1539" s="326"/>
      <c r="J1539" s="326"/>
      <c r="K1539" s="326"/>
      <c r="L1539" s="326"/>
      <c r="M1539" s="327"/>
    </row>
    <row r="1540" spans="2:15" s="3" customFormat="1" ht="12.75" x14ac:dyDescent="0.2">
      <c r="B1540" s="328" t="str">
        <f>IF('2. Grunddata'!C$6="KONTRAKT","Kostnader att medfinansiera","Kostnader förväntade att medfinansiera")</f>
        <v>Kostnader förväntade att medfinansiera</v>
      </c>
      <c r="C1540" s="168"/>
      <c r="D1540" s="168"/>
      <c r="E1540" s="168"/>
      <c r="F1540" s="168"/>
      <c r="G1540" s="168"/>
      <c r="H1540" s="168"/>
      <c r="I1540" s="168"/>
      <c r="J1540" s="168"/>
      <c r="K1540" s="168"/>
      <c r="L1540" s="168"/>
      <c r="M1540" s="329"/>
    </row>
    <row r="1541" spans="2:15" s="3" customFormat="1" ht="12.75" x14ac:dyDescent="0.2">
      <c r="B1541" s="371" t="str">
        <f>IF('2. Grunddata'!C$13="NEJ","Indirekt och lokalpåslag inte accepterade som OH av finansiär","")</f>
        <v>Indirekt och lokalpåslag inte accepterade som OH av finansiär</v>
      </c>
      <c r="C1541" s="330">
        <f>IF('2. Grunddata'!$C$13="NEJ",(SUMIF('5. Lön'!$B$25:$B$151,$C1530,'5. Lön'!BQ$25:BQ$151)+SUMIF('5. Lön'!$B$25:$B$151,$C1530,'5. Lön'!CO$25:CO$151)+SUMIF('6. Drift'!$B$18:$B$101,$C1530,'6. Drift'!AT$18:AT$101)+SUMIF('6. Drift'!$B$18:$B$101,$C1530,'6. Drift'!BR$18:BR$101))-(SUMIF('5. Lön'!$B$25:$B$151,$C1530,'5. Lön'!DY$25:DY$151)+SUMIF('6. Drift'!$B$18:$B$101,$C1530,'6. Drift'!CP$18:CP$101)+SUMIF('7. Utrustning'!$B$17:$B$49,$C1530,'7. Utrustning'!AU$17:AU$49)+SUMIF('8. Lokal'!$B$18:$B$50,$C1530,'8. Lokal'!AR$18:AR$50)),0)</f>
        <v>0</v>
      </c>
      <c r="D1541" s="330">
        <f>IF('2. Grunddata'!$C$13="NEJ",(SUMIF('5. Lön'!$B$25:$B$151,$C1530,'5. Lön'!BR$25:BR$151)+SUMIF('5. Lön'!$B$25:$B$151,$C1530,'5. Lön'!CP$25:CP$151)+SUMIF('6. Drift'!$B$18:$B$101,$C1530,'6. Drift'!AU$18:AU$101)+SUMIF('6. Drift'!$B$18:$B$101,$C1530,'6. Drift'!BS$18:BS$101))-(SUMIF('5. Lön'!$B$25:$B$151,$C1530,'5. Lön'!DZ$25:DZ$151)+SUMIF('6. Drift'!$B$18:$B$101,$C1530,'6. Drift'!CQ$18:CQ$101)+SUMIF('7. Utrustning'!$B$17:$B$49,$C1530,'7. Utrustning'!AV$17:AV$49)+SUMIF('8. Lokal'!$B$18:$B$50,$C1530,'8. Lokal'!AS$18:AS$50)),0)</f>
        <v>0</v>
      </c>
      <c r="E1541" s="330">
        <f>IF('2. Grunddata'!$C$13="NEJ",(SUMIF('5. Lön'!$B$25:$B$151,$C1530,'5. Lön'!BS$25:BS$151)+SUMIF('5. Lön'!$B$25:$B$151,$C1530,'5. Lön'!CQ$25:CQ$151)+SUMIF('6. Drift'!$B$18:$B$101,$C1530,'6. Drift'!AV$18:AV$101)+SUMIF('6. Drift'!$B$18:$B$101,$C1530,'6. Drift'!BT$18:BT$101))-(SUMIF('5. Lön'!$B$25:$B$151,$C1530,'5. Lön'!EA$25:EA$151)+SUMIF('6. Drift'!$B$18:$B$101,$C1530,'6. Drift'!CR$18:CR$101)+SUMIF('7. Utrustning'!$B$17:$B$49,$C1530,'7. Utrustning'!AW$17:AW$49)+SUMIF('8. Lokal'!$B$18:$B$50,$C1530,'8. Lokal'!AT$18:AT$50)),0)</f>
        <v>0</v>
      </c>
      <c r="F1541" s="330">
        <f>IF('2. Grunddata'!$C$13="NEJ",(SUMIF('5. Lön'!$B$25:$B$151,$C1530,'5. Lön'!BT$25:BT$151)+SUMIF('5. Lön'!$B$25:$B$151,$C1530,'5. Lön'!CR$25:CR$151)+SUMIF('6. Drift'!$B$18:$B$101,$C1530,'6. Drift'!AW$18:AW$101)+SUMIF('6. Drift'!$B$18:$B$101,$C1530,'6. Drift'!BU$18:BU$101))-(SUMIF('5. Lön'!$B$25:$B$151,$C1530,'5. Lön'!EB$25:EB$151)+SUMIF('6. Drift'!$B$18:$B$101,$C1530,'6. Drift'!CS$18:CS$101)+SUMIF('7. Utrustning'!$B$17:$B$49,$C1530,'7. Utrustning'!AX$17:AX$49)+SUMIF('8. Lokal'!$B$18:$B$50,$C1530,'8. Lokal'!AU$18:AU$50)),0)</f>
        <v>0</v>
      </c>
      <c r="G1541" s="330">
        <f>IF('2. Grunddata'!$C$13="NEJ",(SUMIF('5. Lön'!$B$25:$B$151,$C1530,'5. Lön'!BU$25:BU$151)+SUMIF('5. Lön'!$B$25:$B$151,$C1530,'5. Lön'!CS$25:CS$151)+SUMIF('6. Drift'!$B$18:$B$101,$C1530,'6. Drift'!AX$18:AX$101)+SUMIF('6. Drift'!$B$18:$B$101,$C1530,'6. Drift'!BV$18:BV$101))-(SUMIF('5. Lön'!$B$25:$B$151,$C1530,'5. Lön'!EC$25:EC$151)+SUMIF('6. Drift'!$B$18:$B$101,$C1530,'6. Drift'!CT$18:CT$101)+SUMIF('7. Utrustning'!$B$17:$B$49,$C1530,'7. Utrustning'!AY$17:AY$49)+SUMIF('8. Lokal'!$B$18:$B$50,$C1530,'8. Lokal'!AV$18:AV$50)),0)</f>
        <v>0</v>
      </c>
      <c r="H1541" s="330">
        <f>IF('2. Grunddata'!$C$13="NEJ",(SUMIF('5. Lön'!$B$25:$B$151,$C1530,'5. Lön'!BV$25:BV$151)+SUMIF('5. Lön'!$B$25:$B$151,$C1530,'5. Lön'!CT$25:CT$151)+SUMIF('6. Drift'!$B$18:$B$101,$C1530,'6. Drift'!AY$18:AY$101)+SUMIF('6. Drift'!$B$18:$B$101,$C1530,'6. Drift'!BW$18:BW$101))-(SUMIF('5. Lön'!$B$25:$B$151,$C1530,'5. Lön'!ED$25:ED$151)+SUMIF('6. Drift'!$B$18:$B$101,$C1530,'6. Drift'!CU$18:CU$101)+SUMIF('7. Utrustning'!$B$17:$B$49,$C1530,'7. Utrustning'!AZ$17:AZ$49)+SUMIF('8. Lokal'!$B$18:$B$50,$C1530,'8. Lokal'!AW$18:AW$50)),0)</f>
        <v>0</v>
      </c>
      <c r="I1541" s="330">
        <f>IF('2. Grunddata'!$C$13="NEJ",(SUMIF('5. Lön'!$B$25:$B$151,$C1530,'5. Lön'!BW$25:BW$151)+SUMIF('5. Lön'!$B$25:$B$151,$C1530,'5. Lön'!CU$25:CU$151)+SUMIF('6. Drift'!$B$18:$B$101,$C1530,'6. Drift'!AZ$18:AZ$101)+SUMIF('6. Drift'!$B$18:$B$101,$C1530,'6. Drift'!BX$18:BX$101))-(SUMIF('5. Lön'!$B$25:$B$151,$C1530,'5. Lön'!EE$25:EE$151)+SUMIF('6. Drift'!$B$18:$B$101,$C1530,'6. Drift'!CV$18:CV$101)+SUMIF('7. Utrustning'!$B$17:$B$49,$C1530,'7. Utrustning'!BA$17:BA$49)+SUMIF('8. Lokal'!$B$18:$B$50,$C1530,'8. Lokal'!AX$18:AX$50)),0)</f>
        <v>0</v>
      </c>
      <c r="J1541" s="330">
        <f>IF('2. Grunddata'!$C$13="NEJ",(SUMIF('5. Lön'!$B$25:$B$151,$C1530,'5. Lön'!BX$25:BX$151)+SUMIF('5. Lön'!$B$25:$B$151,$C1530,'5. Lön'!CV$25:CV$151)+SUMIF('6. Drift'!$B$18:$B$101,$C1530,'6. Drift'!BA$18:BA$101)+SUMIF('6. Drift'!$B$18:$B$101,$C1530,'6. Drift'!BY$18:BY$101))-(SUMIF('5. Lön'!$B$25:$B$151,$C1530,'5. Lön'!EF$25:EF$151)+SUMIF('6. Drift'!$B$18:$B$101,$C1530,'6. Drift'!CW$18:CW$101)+SUMIF('7. Utrustning'!$B$17:$B$49,$C1530,'7. Utrustning'!BB$17:BB$49)+SUMIF('8. Lokal'!$B$18:$B$50,$C1530,'8. Lokal'!AY$18:AY$50)),0)</f>
        <v>0</v>
      </c>
      <c r="K1541" s="330">
        <f>IF('2. Grunddata'!$C$13="NEJ",(SUMIF('5. Lön'!$B$25:$B$151,$C1530,'5. Lön'!BY$25:BY$151)+SUMIF('5. Lön'!$B$25:$B$151,$C1530,'5. Lön'!CW$25:CW$151)+SUMIF('6. Drift'!$B$18:$B$101,$C1530,'6. Drift'!BB$18:BB$101)+SUMIF('6. Drift'!$B$18:$B$101,$C1530,'6. Drift'!BZ$18:BZ$101))-(SUMIF('5. Lön'!$B$25:$B$151,$C1530,'5. Lön'!EG$25:EG$151)+SUMIF('6. Drift'!$B$18:$B$101,$C1530,'6. Drift'!CX$18:CX$101)+SUMIF('7. Utrustning'!$B$17:$B$49,$C1530,'7. Utrustning'!BC$17:BC$49)+SUMIF('8. Lokal'!$B$18:$B$50,$C1530,'8. Lokal'!AZ$18:AZ$50)),0)</f>
        <v>0</v>
      </c>
      <c r="L1541" s="330">
        <f>IF('2. Grunddata'!$C$13="NEJ",(SUMIF('5. Lön'!$B$25:$B$151,$C1530,'5. Lön'!BZ$25:BZ$151)+SUMIF('5. Lön'!$B$25:$B$151,$C1530,'5. Lön'!CX$25:CX$151)+SUMIF('6. Drift'!$B$18:$B$101,$C1530,'6. Drift'!BC$18:BC$101)+SUMIF('6. Drift'!$B$18:$B$101,$C1530,'6. Drift'!CA$18:CA$101))-(SUMIF('5. Lön'!$B$25:$B$151,$C1530,'5. Lön'!EH$25:EH$151)+SUMIF('6. Drift'!$B$18:$B$101,$C1530,'6. Drift'!CY$18:CY$101)+SUMIF('7. Utrustning'!$B$17:$B$49,$C1530,'7. Utrustning'!BD$17:BD$49)+SUMIF('8. Lokal'!$B$18:$B$50,$C1530,'8. Lokal'!BA$18:BA$50)),0)</f>
        <v>0</v>
      </c>
      <c r="M1541" s="314">
        <f t="shared" ref="M1541:M1547" si="331">SUM(C1541:L1541)</f>
        <v>0</v>
      </c>
    </row>
    <row r="1542" spans="2:15" s="3" customFormat="1" ht="12.75" customHeight="1" x14ac:dyDescent="0.2">
      <c r="B1542" s="331" t="str">
        <f>IF('2. Grunddata'!C$16&gt;0,"LKP som inte accepteras av finansiär","")</f>
        <v/>
      </c>
      <c r="C1542" s="332">
        <f>IF('2. Grunddata'!$C$16&gt;0,SUMIF('5. Lön'!$B$25:$B$151,$C1530,'5. Lön'!AS$25:AS$151)-SUMIF('5. Lön'!$B$25:$B$151,$C1530,'5. Lön'!DM$25:DM$151),0)</f>
        <v>0</v>
      </c>
      <c r="D1542" s="332">
        <f>IF('2. Grunddata'!$C$16&gt;0,SUMIF('5. Lön'!$B$25:$B$151,$C1530,'5. Lön'!AT$25:AT$151)-SUMIF('5. Lön'!$B$25:$B$151,$C1530,'5. Lön'!DN$25:DN$151),0)</f>
        <v>0</v>
      </c>
      <c r="E1542" s="332">
        <f>IF('2. Grunddata'!$C$16&gt;0,SUMIF('5. Lön'!$B$25:$B$151,$C1530,'5. Lön'!AU$25:AU$151)-SUMIF('5. Lön'!$B$25:$B$151,$C1530,'5. Lön'!DO$25:DO$151),0)</f>
        <v>0</v>
      </c>
      <c r="F1542" s="332">
        <f>IF('2. Grunddata'!$C$16&gt;0,SUMIF('5. Lön'!$B$25:$B$151,$C1530,'5. Lön'!AV$25:AV$151)-SUMIF('5. Lön'!$B$25:$B$151,$C1530,'5. Lön'!DP$25:DP$151),0)</f>
        <v>0</v>
      </c>
      <c r="G1542" s="332">
        <f>IF('2. Grunddata'!$C$16&gt;0,SUMIF('5. Lön'!$B$25:$B$151,$C1530,'5. Lön'!AW$25:AW$151)-SUMIF('5. Lön'!$B$25:$B$151,$C1530,'5. Lön'!DQ$25:DQ$151),0)</f>
        <v>0</v>
      </c>
      <c r="H1542" s="332">
        <f>IF('2. Grunddata'!$C$16&gt;0,SUMIF('5. Lön'!$B$25:$B$151,$C1530,'5. Lön'!AX$25:AX$151)-SUMIF('5. Lön'!$B$25:$B$151,$C1530,'5. Lön'!DR$25:DR$151),0)</f>
        <v>0</v>
      </c>
      <c r="I1542" s="332">
        <f>IF('2. Grunddata'!$C$16&gt;0,SUMIF('5. Lön'!$B$25:$B$151,$C1530,'5. Lön'!AY$25:AY$151)-SUMIF('5. Lön'!$B$25:$B$151,$C1530,'5. Lön'!DS$25:DS$151),0)</f>
        <v>0</v>
      </c>
      <c r="J1542" s="332">
        <f>IF('2. Grunddata'!$C$16&gt;0,SUMIF('5. Lön'!$B$25:$B$151,$C1530,'5. Lön'!AZ$25:AZ$151)-SUMIF('5. Lön'!$B$25:$B$151,$C1530,'5. Lön'!DT$25:DT$151),0)</f>
        <v>0</v>
      </c>
      <c r="K1542" s="332">
        <f>IF('2. Grunddata'!$C$16&gt;0,SUMIF('5. Lön'!$B$25:$B$151,$C1530,'5. Lön'!BA$25:BA$151)-SUMIF('5. Lön'!$B$25:$B$151,$C1530,'5. Lön'!DU$25:DU$151),0)</f>
        <v>0</v>
      </c>
      <c r="L1542" s="332">
        <f>IF('2. Grunddata'!$C$16&gt;0,SUMIF('5. Lön'!$B$25:$B$151,$C1530,'5. Lön'!BB$25:BB$151)-SUMIF('5. Lön'!$B$25:$B$151,$C1530,'5. Lön'!DV$25:DV$151),0)</f>
        <v>0</v>
      </c>
      <c r="M1542" s="316">
        <f t="shared" si="331"/>
        <v>0</v>
      </c>
    </row>
    <row r="1543" spans="2:15" s="3" customFormat="1" ht="12.75" customHeight="1" x14ac:dyDescent="0.2">
      <c r="B1543" s="317" t="str">
        <f>IF('5. Lön'!BO$152&gt;0,"Lön inklusive LKP","")</f>
        <v>Lön inklusive LKP</v>
      </c>
      <c r="C1543" s="333">
        <f>SUMIF('5. Lön'!$B$25:$B$151,$C1530,'5. Lön'!BE$25:BE$151)</f>
        <v>0</v>
      </c>
      <c r="D1543" s="333">
        <f>SUMIF('5. Lön'!$B$25:$B$151,$C1530,'5. Lön'!BF$25:BF$151)</f>
        <v>0</v>
      </c>
      <c r="E1543" s="333">
        <f>SUMIF('5. Lön'!$B$25:$B$151,$C1530,'5. Lön'!BG$25:BG$151)</f>
        <v>0</v>
      </c>
      <c r="F1543" s="333">
        <f>SUMIF('5. Lön'!$B$25:$B$151,$C1530,'5. Lön'!BH$25:BH$151)</f>
        <v>0</v>
      </c>
      <c r="G1543" s="333">
        <f>SUMIF('5. Lön'!$B$25:$B$151,$C1530,'5. Lön'!BI$25:BI$151)</f>
        <v>0</v>
      </c>
      <c r="H1543" s="333">
        <f>SUMIF('5. Lön'!$B$25:$B$151,$C1530,'5. Lön'!BJ$25:BJ$151)</f>
        <v>0</v>
      </c>
      <c r="I1543" s="333">
        <f>SUMIF('5. Lön'!$B$25:$B$151,$C1530,'5. Lön'!BK$25:BK$151)</f>
        <v>0</v>
      </c>
      <c r="J1543" s="333">
        <f>SUMIF('5. Lön'!$B$25:$B$151,$C1530,'5. Lön'!BL$25:BL$151)</f>
        <v>0</v>
      </c>
      <c r="K1543" s="333">
        <f>SUMIF('5. Lön'!$B$25:$B$151,$C1530,'5. Lön'!BM$25:BM$151)</f>
        <v>0</v>
      </c>
      <c r="L1543" s="333">
        <f>SUMIF('5. Lön'!$B$25:$B$151,$C1530,'5. Lön'!BN$25:BN$151)</f>
        <v>0</v>
      </c>
      <c r="M1543" s="319">
        <f t="shared" si="331"/>
        <v>0</v>
      </c>
    </row>
    <row r="1544" spans="2:15" s="3" customFormat="1" ht="12.75" x14ac:dyDescent="0.2">
      <c r="B1544" s="158" t="str">
        <f>IF('6. Drift'!AR$102&gt;0,"Drift","")</f>
        <v/>
      </c>
      <c r="C1544" s="334">
        <f>SUMIF('6. Drift'!$B$18:$B$101,$C1530,'6. Drift'!AH$18:AH$101)</f>
        <v>0</v>
      </c>
      <c r="D1544" s="334">
        <f>SUMIF('6. Drift'!$B$18:$B$101,$C1530,'6. Drift'!AI$18:AI$101)</f>
        <v>0</v>
      </c>
      <c r="E1544" s="334">
        <f>SUMIF('6. Drift'!$B$18:$B$101,$C1530,'6. Drift'!AJ$18:AJ$101)</f>
        <v>0</v>
      </c>
      <c r="F1544" s="334">
        <f>SUMIF('6. Drift'!$B$18:$B$101,$C1530,'6. Drift'!AK$18:AK$101)</f>
        <v>0</v>
      </c>
      <c r="G1544" s="334">
        <f>SUMIF('6. Drift'!$B$18:$B$101,$C1530,'6. Drift'!AL$18:AL$101)</f>
        <v>0</v>
      </c>
      <c r="H1544" s="334">
        <f>SUMIF('6. Drift'!$B$18:$B$101,$C1530,'6. Drift'!AM$18:AM$101)</f>
        <v>0</v>
      </c>
      <c r="I1544" s="334">
        <f>SUMIF('6. Drift'!$B$18:$B$101,$C1530,'6. Drift'!AN$18:AN$101)</f>
        <v>0</v>
      </c>
      <c r="J1544" s="334">
        <f>SUMIF('6. Drift'!$B$18:$B$101,$C1530,'6. Drift'!AO$18:AO$101)</f>
        <v>0</v>
      </c>
      <c r="K1544" s="334">
        <f>SUMIF('6. Drift'!$B$18:$B$101,$C1530,'6. Drift'!AP$18:AP$101)</f>
        <v>0</v>
      </c>
      <c r="L1544" s="334">
        <f>SUMIF('6. Drift'!$B$18:$B$101,$C1530,'6. Drift'!AQ$18:AQ$101)</f>
        <v>0</v>
      </c>
      <c r="M1544" s="316">
        <f t="shared" si="331"/>
        <v>0</v>
      </c>
    </row>
    <row r="1545" spans="2:15" s="3" customFormat="1" ht="12.75" x14ac:dyDescent="0.2">
      <c r="B1545" s="317" t="str">
        <f>IF('7. Utrustning'!AS$50&gt;0,"Utrustning","")</f>
        <v/>
      </c>
      <c r="C1545" s="333">
        <f>SUMIF('7. Utrustning'!$B$17:$B$49,$C1530,'7. Utrustning'!AI$17:AI$49)</f>
        <v>0</v>
      </c>
      <c r="D1545" s="333">
        <f>SUMIF('7. Utrustning'!$B$17:$B$49,$C1530,'7. Utrustning'!AJ$17:AJ$49)</f>
        <v>0</v>
      </c>
      <c r="E1545" s="333">
        <f>SUMIF('7. Utrustning'!$B$17:$B$49,$C1530,'7. Utrustning'!AK$17:AK$49)</f>
        <v>0</v>
      </c>
      <c r="F1545" s="333">
        <f>SUMIF('7. Utrustning'!$B$17:$B$49,$C1530,'7. Utrustning'!AL$17:AL$49)</f>
        <v>0</v>
      </c>
      <c r="G1545" s="333">
        <f>SUMIF('7. Utrustning'!$B$17:$B$49,$C1530,'7. Utrustning'!AM$17:AM$49)</f>
        <v>0</v>
      </c>
      <c r="H1545" s="333">
        <f>SUMIF('7. Utrustning'!$B$17:$B$49,$C1530,'7. Utrustning'!AN$17:AN$49)</f>
        <v>0</v>
      </c>
      <c r="I1545" s="333">
        <f>SUMIF('7. Utrustning'!$B$17:$B$49,$C1530,'7. Utrustning'!AO$17:AO$49)</f>
        <v>0</v>
      </c>
      <c r="J1545" s="333">
        <f>SUMIF('7. Utrustning'!$B$17:$B$49,$C1530,'7. Utrustning'!AP$17:AP$49)</f>
        <v>0</v>
      </c>
      <c r="K1545" s="333">
        <f>SUMIF('7. Utrustning'!$B$17:$B$49,$C1530,'7. Utrustning'!AQ$17:AQ$49)</f>
        <v>0</v>
      </c>
      <c r="L1545" s="333">
        <f>SUMIF('7. Utrustning'!$B$17:$B$49,$C1530,'7. Utrustning'!AR$17:AR$49)</f>
        <v>0</v>
      </c>
      <c r="M1545" s="319">
        <f t="shared" si="331"/>
        <v>0</v>
      </c>
    </row>
    <row r="1546" spans="2:15" s="3" customFormat="1" ht="12.75" x14ac:dyDescent="0.2">
      <c r="B1546" s="320" t="str">
        <f>IF('8. Lokal'!AP$51&gt;0,"Lokal","")</f>
        <v>Lokal</v>
      </c>
      <c r="C1546" s="334">
        <f>SUMIF('5. Lön'!$B$25:$B$151,$C1530,'5. Lön'!DA$25:DA$151)+SUMIF('6. Drift'!$B$18:$B$101,$C1530,'6. Drift'!CD$18:CD$101)+SUMIF('8. Lokal'!$B$18:$B$50,$C1530,'8. Lokal'!AF$18:AF$50)</f>
        <v>0</v>
      </c>
      <c r="D1546" s="334">
        <f>SUMIF('5. Lön'!$B$25:$B$151,$C1530,'5. Lön'!DB$25:DB$151)+SUMIF('6. Drift'!$B$18:$B$101,$C1530,'6. Drift'!CE$18:CE$101)+SUMIF('8. Lokal'!$B$18:$B$50,$C1530,'8. Lokal'!AG$18:AG$50)</f>
        <v>0</v>
      </c>
      <c r="E1546" s="334">
        <f>SUMIF('5. Lön'!$B$25:$B$151,$C1530,'5. Lön'!DC$25:DC$151)+SUMIF('6. Drift'!$B$18:$B$101,$C1530,'6. Drift'!CF$18:CF$101)+SUMIF('8. Lokal'!$B$18:$B$50,$C1530,'8. Lokal'!AH$18:AH$50)</f>
        <v>0</v>
      </c>
      <c r="F1546" s="334">
        <f>SUMIF('5. Lön'!$B$25:$B$151,$C1530,'5. Lön'!DD$25:DD$151)+SUMIF('6. Drift'!$B$18:$B$101,$C1530,'6. Drift'!CG$18:CG$101)+SUMIF('8. Lokal'!$B$18:$B$50,$C1530,'8. Lokal'!AI$18:AI$50)</f>
        <v>0</v>
      </c>
      <c r="G1546" s="334">
        <f>SUMIF('5. Lön'!$B$25:$B$151,$C1530,'5. Lön'!DE$25:DE$151)+SUMIF('6. Drift'!$B$18:$B$101,$C1530,'6. Drift'!CH$18:CH$101)+SUMIF('8. Lokal'!$B$18:$B$50,$C1530,'8. Lokal'!AJ$18:AJ$50)</f>
        <v>0</v>
      </c>
      <c r="H1546" s="334">
        <f>SUMIF('5. Lön'!$B$25:$B$151,$C1530,'5. Lön'!DF$25:DF$151)+SUMIF('6. Drift'!$B$18:$B$101,$C1530,'6. Drift'!CI$18:CI$101)+SUMIF('8. Lokal'!$B$18:$B$50,$C1530,'8. Lokal'!AK$18:AK$50)</f>
        <v>0</v>
      </c>
      <c r="I1546" s="334">
        <f>SUMIF('5. Lön'!$B$25:$B$151,$C1530,'5. Lön'!DG$25:DG$151)+SUMIF('6. Drift'!$B$18:$B$101,$C1530,'6. Drift'!CJ$18:CJ$101)+SUMIF('8. Lokal'!$B$18:$B$50,$C1530,'8. Lokal'!AL$18:AL$50)</f>
        <v>0</v>
      </c>
      <c r="J1546" s="334">
        <f>SUMIF('5. Lön'!$B$25:$B$151,$C1530,'5. Lön'!DH$25:DH$151)+SUMIF('6. Drift'!$B$18:$B$101,$C1530,'6. Drift'!CK$18:CK$101)+SUMIF('8. Lokal'!$B$18:$B$50,$C1530,'8. Lokal'!AM$18:AM$50)</f>
        <v>0</v>
      </c>
      <c r="K1546" s="334">
        <f>SUMIF('5. Lön'!$B$25:$B$151,$C1530,'5. Lön'!DI$25:DI$151)+SUMIF('6. Drift'!$B$18:$B$101,$C1530,'6. Drift'!CL$18:CL$101)+SUMIF('8. Lokal'!$B$18:$B$50,$C1530,'8. Lokal'!AN$18:AN$50)</f>
        <v>0</v>
      </c>
      <c r="L1546" s="334">
        <f>SUMIF('5. Lön'!$B$25:$B$151,$C1530,'5. Lön'!DJ$25:DJ$151)+SUMIF('6. Drift'!$B$18:$B$101,$C1530,'6. Drift'!CM$18:CM$101)+SUMIF('8. Lokal'!$B$18:$B$50,$C1530,'8. Lokal'!AO$18:AO$50)</f>
        <v>0</v>
      </c>
      <c r="M1546" s="316">
        <f t="shared" si="331"/>
        <v>0</v>
      </c>
    </row>
    <row r="1547" spans="2:15" s="1" customFormat="1" ht="12.75" x14ac:dyDescent="0.2">
      <c r="B1547" s="321" t="str">
        <f>IF(('5. Lön'!CM$152+'6. Drift'!BP$102)&gt;0,"Indirekt","")</f>
        <v>Indirekt</v>
      </c>
      <c r="C1547" s="293">
        <f>SUMIF('5. Lön'!$B$25:$B$151,$C1530,'5. Lön'!CC$25:CC$151)+SUMIF('6. Drift'!$B$18:$B$101,$C1530,'6. Drift'!BF$18:BF$101)</f>
        <v>0</v>
      </c>
      <c r="D1547" s="293">
        <f>SUMIF('5. Lön'!$B$25:$B$151,$C1530,'5. Lön'!CD$25:CD$151)+SUMIF('6. Drift'!$B$18:$B$101,$C1530,'6. Drift'!BG$18:BG$101)</f>
        <v>0</v>
      </c>
      <c r="E1547" s="293">
        <f>SUMIF('5. Lön'!$B$25:$B$151,$C1530,'5. Lön'!CE$25:CE$151)+SUMIF('6. Drift'!$B$18:$B$101,$C1530,'6. Drift'!BH$18:BH$101)</f>
        <v>0</v>
      </c>
      <c r="F1547" s="293">
        <f>SUMIF('5. Lön'!$B$25:$B$151,$C1530,'5. Lön'!CF$25:CF$151)+SUMIF('6. Drift'!$B$18:$B$101,$C1530,'6. Drift'!BI$18:BI$101)</f>
        <v>0</v>
      </c>
      <c r="G1547" s="293">
        <f>SUMIF('5. Lön'!$B$25:$B$151,$C1530,'5. Lön'!CG$25:CG$151)+SUMIF('6. Drift'!$B$18:$B$101,$C1530,'6. Drift'!BJ$18:BJ$101)</f>
        <v>0</v>
      </c>
      <c r="H1547" s="293">
        <f>SUMIF('5. Lön'!$B$25:$B$151,$C1530,'5. Lön'!CH$25:CH$151)+SUMIF('6. Drift'!$B$18:$B$101,$C1530,'6. Drift'!BK$18:BK$101)</f>
        <v>0</v>
      </c>
      <c r="I1547" s="293">
        <f>SUMIF('5. Lön'!$B$25:$B$151,$C1530,'5. Lön'!CI$25:CI$151)+SUMIF('6. Drift'!$B$18:$B$101,$C1530,'6. Drift'!BL$18:BL$101)</f>
        <v>0</v>
      </c>
      <c r="J1547" s="293">
        <f>SUMIF('5. Lön'!$B$25:$B$151,$C1530,'5. Lön'!CJ$25:CJ$151)+SUMIF('6. Drift'!$B$18:$B$101,$C1530,'6. Drift'!BM$18:BM$101)</f>
        <v>0</v>
      </c>
      <c r="K1547" s="293">
        <f>SUMIF('5. Lön'!$B$25:$B$151,$C1530,'5. Lön'!CK$25:CK$151)+SUMIF('6. Drift'!$B$18:$B$101,$C1530,'6. Drift'!BN$18:BN$101)</f>
        <v>0</v>
      </c>
      <c r="L1547" s="293">
        <f>SUMIF('5. Lön'!$B$25:$B$151,$C1530,'5. Lön'!CL$25:CL$151)+SUMIF('6. Drift'!$B$18:$B$101,$C1530,'6. Drift'!BO$18:BO$101)</f>
        <v>0</v>
      </c>
      <c r="M1547" s="322">
        <f t="shared" si="331"/>
        <v>0</v>
      </c>
    </row>
    <row r="1548" spans="2:15" s="3" customFormat="1" ht="12.75" x14ac:dyDescent="0.2">
      <c r="B1548" s="323" t="str">
        <f>IF('2. Grunddata'!C$6="KONTRAKT","Total kostnad i medfinansiering av kontrakt med finansiär","Total kostnad i medfinansiering av ansökan till finansiär")</f>
        <v>Total kostnad i medfinansiering av ansökan till finansiär</v>
      </c>
      <c r="C1548" s="237">
        <f>SUM(C1541:C1547)</f>
        <v>0</v>
      </c>
      <c r="D1548" s="237">
        <f t="shared" ref="D1548:M1548" si="332">SUM(D1541:D1547)</f>
        <v>0</v>
      </c>
      <c r="E1548" s="237">
        <f t="shared" si="332"/>
        <v>0</v>
      </c>
      <c r="F1548" s="237">
        <f t="shared" si="332"/>
        <v>0</v>
      </c>
      <c r="G1548" s="237">
        <f t="shared" si="332"/>
        <v>0</v>
      </c>
      <c r="H1548" s="237">
        <f t="shared" si="332"/>
        <v>0</v>
      </c>
      <c r="I1548" s="237">
        <f t="shared" si="332"/>
        <v>0</v>
      </c>
      <c r="J1548" s="237">
        <f t="shared" si="332"/>
        <v>0</v>
      </c>
      <c r="K1548" s="237">
        <f t="shared" si="332"/>
        <v>0</v>
      </c>
      <c r="L1548" s="237">
        <f t="shared" si="332"/>
        <v>0</v>
      </c>
      <c r="M1548" s="324">
        <f t="shared" si="332"/>
        <v>0</v>
      </c>
      <c r="N1548" s="26"/>
      <c r="O1548" s="26"/>
    </row>
    <row r="1549" spans="2:15" s="3" customFormat="1" ht="6" customHeight="1" x14ac:dyDescent="0.2">
      <c r="B1549" s="335"/>
      <c r="C1549" s="326"/>
      <c r="D1549" s="326"/>
      <c r="E1549" s="326"/>
      <c r="F1549" s="326"/>
      <c r="G1549" s="326"/>
      <c r="H1549" s="326"/>
      <c r="I1549" s="326"/>
      <c r="J1549" s="326"/>
      <c r="K1549" s="326"/>
      <c r="L1549" s="326"/>
      <c r="M1549" s="336"/>
    </row>
    <row r="1550" spans="2:15" s="3" customFormat="1" ht="12.75" x14ac:dyDescent="0.2">
      <c r="B1550" s="328" t="str">
        <f>IF('2. Grunddata'!C$6="KONTRAKT","Full kostnad","Förväntad full kostnad")</f>
        <v>Förväntad full kostnad</v>
      </c>
      <c r="C1550" s="326"/>
      <c r="D1550" s="326"/>
      <c r="E1550" s="326"/>
      <c r="F1550" s="326"/>
      <c r="G1550" s="326"/>
      <c r="H1550" s="326"/>
      <c r="I1550" s="326"/>
      <c r="J1550" s="326"/>
      <c r="K1550" s="326"/>
      <c r="L1550" s="326"/>
      <c r="M1550" s="336"/>
    </row>
    <row r="1551" spans="2:15" s="3" customFormat="1" ht="12.75" x14ac:dyDescent="0.2">
      <c r="B1551" s="337" t="s">
        <v>203</v>
      </c>
      <c r="C1551" s="338">
        <f>C1533+C1542+C1543</f>
        <v>0</v>
      </c>
      <c r="D1551" s="338">
        <f t="shared" ref="D1551:L1551" si="333">D1533+D1542+D1543</f>
        <v>0</v>
      </c>
      <c r="E1551" s="338">
        <f t="shared" si="333"/>
        <v>0</v>
      </c>
      <c r="F1551" s="338">
        <f t="shared" si="333"/>
        <v>0</v>
      </c>
      <c r="G1551" s="338">
        <f t="shared" si="333"/>
        <v>0</v>
      </c>
      <c r="H1551" s="338">
        <f t="shared" si="333"/>
        <v>0</v>
      </c>
      <c r="I1551" s="338">
        <f t="shared" si="333"/>
        <v>0</v>
      </c>
      <c r="J1551" s="338">
        <f t="shared" si="333"/>
        <v>0</v>
      </c>
      <c r="K1551" s="338">
        <f t="shared" si="333"/>
        <v>0</v>
      </c>
      <c r="L1551" s="338">
        <f t="shared" si="333"/>
        <v>0</v>
      </c>
      <c r="M1551" s="314">
        <f>SUM(C1551:L1551)</f>
        <v>0</v>
      </c>
    </row>
    <row r="1552" spans="2:15" s="3" customFormat="1" ht="12.75" x14ac:dyDescent="0.2">
      <c r="B1552" s="339" t="s">
        <v>202</v>
      </c>
      <c r="C1552" s="340">
        <f>C1534+C1544</f>
        <v>0</v>
      </c>
      <c r="D1552" s="340">
        <f t="shared" ref="D1552:L1552" si="334">D1534+D1544</f>
        <v>0</v>
      </c>
      <c r="E1552" s="340">
        <f t="shared" si="334"/>
        <v>0</v>
      </c>
      <c r="F1552" s="340">
        <f t="shared" si="334"/>
        <v>0</v>
      </c>
      <c r="G1552" s="340">
        <f t="shared" si="334"/>
        <v>0</v>
      </c>
      <c r="H1552" s="340">
        <f t="shared" si="334"/>
        <v>0</v>
      </c>
      <c r="I1552" s="340">
        <f t="shared" si="334"/>
        <v>0</v>
      </c>
      <c r="J1552" s="340">
        <f t="shared" si="334"/>
        <v>0</v>
      </c>
      <c r="K1552" s="340">
        <f t="shared" si="334"/>
        <v>0</v>
      </c>
      <c r="L1552" s="340">
        <f t="shared" si="334"/>
        <v>0</v>
      </c>
      <c r="M1552" s="316">
        <f>SUM(C1552:L1552)</f>
        <v>0</v>
      </c>
    </row>
    <row r="1553" spans="2:13" s="3" customFormat="1" ht="12.75" x14ac:dyDescent="0.2">
      <c r="B1553" s="341" t="s">
        <v>30</v>
      </c>
      <c r="C1553" s="342">
        <f>C1535+C1545</f>
        <v>0</v>
      </c>
      <c r="D1553" s="342">
        <f t="shared" ref="D1553:L1553" si="335">D1535+D1545</f>
        <v>0</v>
      </c>
      <c r="E1553" s="342">
        <f t="shared" si="335"/>
        <v>0</v>
      </c>
      <c r="F1553" s="342">
        <f t="shared" si="335"/>
        <v>0</v>
      </c>
      <c r="G1553" s="342">
        <f t="shared" si="335"/>
        <v>0</v>
      </c>
      <c r="H1553" s="342">
        <f t="shared" si="335"/>
        <v>0</v>
      </c>
      <c r="I1553" s="342">
        <f t="shared" si="335"/>
        <v>0</v>
      </c>
      <c r="J1553" s="342">
        <f t="shared" si="335"/>
        <v>0</v>
      </c>
      <c r="K1553" s="342">
        <f t="shared" si="335"/>
        <v>0</v>
      </c>
      <c r="L1553" s="342">
        <f t="shared" si="335"/>
        <v>0</v>
      </c>
      <c r="M1553" s="319">
        <f>SUM(C1553:L1553)</f>
        <v>0</v>
      </c>
    </row>
    <row r="1554" spans="2:13" s="3" customFormat="1" ht="12.75" x14ac:dyDescent="0.2">
      <c r="B1554" s="339" t="s">
        <v>31</v>
      </c>
      <c r="C1554" s="340">
        <f>SUMIF('5. Lön'!$B$25:$B$151,$C1530,'5. Lön'!CO$25:CO$151)+SUMIF('5. Lön'!$B$25:$B$151,$C1530,'5. Lön'!DA$25:DA$151)+SUMIF('6. Drift'!$B$18:$B$101,$C1530,'6. Drift'!BR$18:BR$101)+SUMIF('6. Drift'!$B$18:$B$101,$C1530,'6. Drift'!CD$18:CD$101)+SUMIF('8. Lokal'!$B$18:$B$50,$C1530,'8. Lokal'!T$18:T$50)+SUMIF('8. Lokal'!$B$18:$B$50,$C1530,'8. Lokal'!AF$18:AF$50)</f>
        <v>0</v>
      </c>
      <c r="D1554" s="340">
        <f>SUMIF('5. Lön'!$B$25:$B$151,$C1530,'5. Lön'!CP$25:CP$151)+SUMIF('5. Lön'!$B$25:$B$151,$C1530,'5. Lön'!DB$25:DB$151)+SUMIF('6. Drift'!$B$18:$B$101,$C1530,'6. Drift'!BS$18:BS$101)+SUMIF('6. Drift'!$B$18:$B$101,$C1530,'6. Drift'!CE$18:CE$101)+SUMIF('8. Lokal'!$B$18:$B$50,$C1530,'8. Lokal'!U$18:U$50)+SUMIF('8. Lokal'!$B$18:$B$50,$C1530,'8. Lokal'!AG$18:AG$50)</f>
        <v>0</v>
      </c>
      <c r="E1554" s="340">
        <f>SUMIF('5. Lön'!$B$25:$B$151,$C1530,'5. Lön'!CQ$25:CQ$151)+SUMIF('5. Lön'!$B$25:$B$151,$C1530,'5. Lön'!DC$25:DC$151)+SUMIF('6. Drift'!$B$18:$B$101,$C1530,'6. Drift'!BT$18:BT$101)+SUMIF('6. Drift'!$B$18:$B$101,$C1530,'6. Drift'!CF$18:CF$101)+SUMIF('8. Lokal'!$B$18:$B$50,$C1530,'8. Lokal'!V$18:V$50)+SUMIF('8. Lokal'!$B$18:$B$50,$C1530,'8. Lokal'!AH$18:AH$50)</f>
        <v>0</v>
      </c>
      <c r="F1554" s="340">
        <f>SUMIF('5. Lön'!$B$25:$B$151,$C1530,'5. Lön'!CR$25:CR$151)+SUMIF('5. Lön'!$B$25:$B$151,$C1530,'5. Lön'!DD$25:DD$151)+SUMIF('6. Drift'!$B$18:$B$101,$C1530,'6. Drift'!BU$18:BU$101)+SUMIF('6. Drift'!$B$18:$B$101,$C1530,'6. Drift'!CG$18:CG$101)+SUMIF('8. Lokal'!$B$18:$B$50,$C1530,'8. Lokal'!W$18:W$50)+SUMIF('8. Lokal'!$B$18:$B$50,$C1530,'8. Lokal'!AI$18:AI$50)</f>
        <v>0</v>
      </c>
      <c r="G1554" s="340">
        <f>SUMIF('5. Lön'!$B$25:$B$151,$C1530,'5. Lön'!CS$25:CS$151)+SUMIF('5. Lön'!$B$25:$B$151,$C1530,'5. Lön'!DE$25:DE$151)+SUMIF('6. Drift'!$B$18:$B$101,$C1530,'6. Drift'!BV$18:BV$101)+SUMIF('6. Drift'!$B$18:$B$101,$C1530,'6. Drift'!CH$18:CH$101)+SUMIF('8. Lokal'!$B$18:$B$50,$C1530,'8. Lokal'!X$18:X$50)+SUMIF('8. Lokal'!$B$18:$B$50,$C1530,'8. Lokal'!AJ$18:AJ$50)</f>
        <v>0</v>
      </c>
      <c r="H1554" s="340">
        <f>SUMIF('5. Lön'!$B$25:$B$151,$C1530,'5. Lön'!CT$25:CT$151)+SUMIF('5. Lön'!$B$25:$B$151,$C1530,'5. Lön'!DF$25:DF$151)+SUMIF('6. Drift'!$B$18:$B$101,$C1530,'6. Drift'!BW$18:BW$101)+SUMIF('6. Drift'!$B$18:$B$101,$C1530,'6. Drift'!CI$18:CI$101)+SUMIF('8. Lokal'!$B$18:$B$50,$C1530,'8. Lokal'!Y$18:Y$50)+SUMIF('8. Lokal'!$B$18:$B$50,$C1530,'8. Lokal'!AK$18:AK$50)</f>
        <v>0</v>
      </c>
      <c r="I1554" s="340">
        <f>SUMIF('5. Lön'!$B$25:$B$151,$C1530,'5. Lön'!CU$25:CU$151)+SUMIF('5. Lön'!$B$25:$B$151,$C1530,'5. Lön'!DG$25:DG$151)+SUMIF('6. Drift'!$B$18:$B$101,$C1530,'6. Drift'!BX$18:BX$101)+SUMIF('6. Drift'!$B$18:$B$101,$C1530,'6. Drift'!CJ$18:CJ$101)+SUMIF('8. Lokal'!$B$18:$B$50,$C1530,'8. Lokal'!Z$18:Z$50)+SUMIF('8. Lokal'!$B$18:$B$50,$C1530,'8. Lokal'!AL$18:AL$50)</f>
        <v>0</v>
      </c>
      <c r="J1554" s="340">
        <f>SUMIF('5. Lön'!$B$25:$B$151,$C1530,'5. Lön'!CV$25:CV$151)+SUMIF('5. Lön'!$B$25:$B$151,$C1530,'5. Lön'!DH$25:DH$151)+SUMIF('6. Drift'!$B$18:$B$101,$C1530,'6. Drift'!BY$18:BY$101)+SUMIF('6. Drift'!$B$18:$B$101,$C1530,'6. Drift'!CK$18:CK$101)+SUMIF('8. Lokal'!$B$18:$B$50,$C1530,'8. Lokal'!AA$18:AA$50)+SUMIF('8. Lokal'!$B$18:$B$50,$C1530,'8. Lokal'!AM$18:AM$50)</f>
        <v>0</v>
      </c>
      <c r="K1554" s="340">
        <f>SUMIF('5. Lön'!$B$25:$B$151,$C1530,'5. Lön'!CW$25:CW$151)+SUMIF('5. Lön'!$B$25:$B$151,$C1530,'5. Lön'!DI$25:DI$151)+SUMIF('6. Drift'!$B$18:$B$101,$C1530,'6. Drift'!BZ$18:BZ$101)+SUMIF('6. Drift'!$B$18:$B$101,$C1530,'6. Drift'!CL$18:CL$101)+SUMIF('8. Lokal'!$B$18:$B$50,$C1530,'8. Lokal'!AB$18:AB$50)+SUMIF('8. Lokal'!$B$18:$B$50,$C1530,'8. Lokal'!AN$18:AN$50)</f>
        <v>0</v>
      </c>
      <c r="L1554" s="340">
        <f>SUMIF('5. Lön'!$B$25:$B$151,$C1530,'5. Lön'!CX$25:CX$151)+SUMIF('5. Lön'!$B$25:$B$151,$C1530,'5. Lön'!DJ$25:DJ$151)+SUMIF('6. Drift'!$B$18:$B$101,$C1530,'6. Drift'!CA$18:CA$101)+SUMIF('6. Drift'!$B$18:$B$101,$C1530,'6. Drift'!CM$18:CM$101)+SUMIF('8. Lokal'!$B$18:$B$50,$C1530,'8. Lokal'!AC$18:AC$50)+SUMIF('8. Lokal'!$B$18:$B$50,$C1530,'8. Lokal'!AO$18:AO$50)</f>
        <v>0</v>
      </c>
      <c r="M1554" s="316">
        <f>SUM(C1554:L1554)</f>
        <v>0</v>
      </c>
    </row>
    <row r="1555" spans="2:13" s="3" customFormat="1" ht="12.75" x14ac:dyDescent="0.2">
      <c r="B1555" s="343" t="s">
        <v>26</v>
      </c>
      <c r="C1555" s="344">
        <f>SUMIF('5. Lön'!$B$25:$B$151,$C1530,'5. Lön'!BQ$25:BQ$151)+SUMIF('5. Lön'!$B$25:$B$151,$C1530,'5. Lön'!CC$25:CC$151)+SUMIF('6. Drift'!$B$18:$B$101,$C1530,'6. Drift'!AT$18:AT$101)+SUMIF('6. Drift'!$B$18:$B$101,$C1530,'6. Drift'!BF$18:BF$101)</f>
        <v>0</v>
      </c>
      <c r="D1555" s="344">
        <f>SUMIF('5. Lön'!$B$25:$B$151,$C1530,'5. Lön'!BR$25:BR$151)+SUMIF('5. Lön'!$B$25:$B$151,$C1530,'5. Lön'!CD$25:CD$151)+SUMIF('6. Drift'!$B$18:$B$101,$C1530,'6. Drift'!AU$18:AU$101)+SUMIF('6. Drift'!$B$18:$B$101,$C1530,'6. Drift'!BG$18:BG$101)</f>
        <v>0</v>
      </c>
      <c r="E1555" s="344">
        <f>SUMIF('5. Lön'!$B$25:$B$151,$C1530,'5. Lön'!BS$25:BS$151)+SUMIF('5. Lön'!$B$25:$B$151,$C1530,'5. Lön'!CE$25:CE$151)+SUMIF('6. Drift'!$B$18:$B$101,$C1530,'6. Drift'!AV$18:AV$101)+SUMIF('6. Drift'!$B$18:$B$101,$C1530,'6. Drift'!BH$18:BH$101)</f>
        <v>0</v>
      </c>
      <c r="F1555" s="344">
        <f>SUMIF('5. Lön'!$B$25:$B$151,$C1530,'5. Lön'!BT$25:BT$151)+SUMIF('5. Lön'!$B$25:$B$151,$C1530,'5. Lön'!CF$25:CF$151)+SUMIF('6. Drift'!$B$18:$B$101,$C1530,'6. Drift'!AW$18:AW$101)+SUMIF('6. Drift'!$B$18:$B$101,$C1530,'6. Drift'!BI$18:BI$101)</f>
        <v>0</v>
      </c>
      <c r="G1555" s="344">
        <f>SUMIF('5. Lön'!$B$25:$B$151,$C1530,'5. Lön'!BU$25:BU$151)+SUMIF('5. Lön'!$B$25:$B$151,$C1530,'5. Lön'!CG$25:CG$151)+SUMIF('6. Drift'!$B$18:$B$101,$C1530,'6. Drift'!AX$18:AX$101)+SUMIF('6. Drift'!$B$18:$B$101,$C1530,'6. Drift'!BJ$18:BJ$101)</f>
        <v>0</v>
      </c>
      <c r="H1555" s="344">
        <f>SUMIF('5. Lön'!$B$25:$B$151,$C1530,'5. Lön'!BV$25:BV$151)+SUMIF('5. Lön'!$B$25:$B$151,$C1530,'5. Lön'!CH$25:CH$151)+SUMIF('6. Drift'!$B$18:$B$101,$C1530,'6. Drift'!AY$18:AY$101)+SUMIF('6. Drift'!$B$18:$B$101,$C1530,'6. Drift'!BK$18:BK$101)</f>
        <v>0</v>
      </c>
      <c r="I1555" s="344">
        <f>SUMIF('5. Lön'!$B$25:$B$151,$C1530,'5. Lön'!BW$25:BW$151)+SUMIF('5. Lön'!$B$25:$B$151,$C1530,'5. Lön'!CI$25:CI$151)+SUMIF('6. Drift'!$B$18:$B$101,$C1530,'6. Drift'!AZ$18:AZ$101)+SUMIF('6. Drift'!$B$18:$B$101,$C1530,'6. Drift'!BL$18:BL$101)</f>
        <v>0</v>
      </c>
      <c r="J1555" s="344">
        <f>SUMIF('5. Lön'!$B$25:$B$151,$C1530,'5. Lön'!BX$25:BX$151)+SUMIF('5. Lön'!$B$25:$B$151,$C1530,'5. Lön'!CJ$25:CJ$151)+SUMIF('6. Drift'!$B$18:$B$101,$C1530,'6. Drift'!BA$18:BA$101)+SUMIF('6. Drift'!$B$18:$B$101,$C1530,'6. Drift'!BM$18:BM$101)</f>
        <v>0</v>
      </c>
      <c r="K1555" s="344">
        <f>SUMIF('5. Lön'!$B$25:$B$151,$C1530,'5. Lön'!BY$25:BY$151)+SUMIF('5. Lön'!$B$25:$B$151,$C1530,'5. Lön'!CK$25:CK$151)+SUMIF('6. Drift'!$B$18:$B$101,$C1530,'6. Drift'!BB$18:BB$101)+SUMIF('6. Drift'!$B$18:$B$101,$C1530,'6. Drift'!BN$18:BN$101)</f>
        <v>0</v>
      </c>
      <c r="L1555" s="344">
        <f>SUMIF('5. Lön'!$B$25:$B$151,$C1530,'5. Lön'!BZ$25:BZ$151)+SUMIF('5. Lön'!$B$25:$B$151,$C1530,'5. Lön'!CL$25:CL$151)+SUMIF('6. Drift'!$B$18:$B$101,$C1530,'6. Drift'!BC$18:BC$101)+SUMIF('6. Drift'!$B$18:$B$101,$C1530,'6. Drift'!BO$18:BO$101)</f>
        <v>0</v>
      </c>
      <c r="M1555" s="322">
        <f>SUM(C1555:L1555)</f>
        <v>0</v>
      </c>
    </row>
    <row r="1556" spans="2:13" s="3" customFormat="1" ht="12.75" x14ac:dyDescent="0.2">
      <c r="B1556" s="323" t="str">
        <f>IF('2. Grunddata'!C$6="KONTRAKT","Total full kostnad","Total förväntad full kostnad")</f>
        <v>Total förväntad full kostnad</v>
      </c>
      <c r="C1556" s="171">
        <f>SUM(C1551:C1555)</f>
        <v>0</v>
      </c>
      <c r="D1556" s="171">
        <f t="shared" ref="D1556:M1556" si="336">SUM(D1551:D1555)</f>
        <v>0</v>
      </c>
      <c r="E1556" s="171">
        <f t="shared" si="336"/>
        <v>0</v>
      </c>
      <c r="F1556" s="171">
        <f t="shared" si="336"/>
        <v>0</v>
      </c>
      <c r="G1556" s="171">
        <f t="shared" si="336"/>
        <v>0</v>
      </c>
      <c r="H1556" s="171">
        <f t="shared" si="336"/>
        <v>0</v>
      </c>
      <c r="I1556" s="171">
        <f t="shared" si="336"/>
        <v>0</v>
      </c>
      <c r="J1556" s="171">
        <f t="shared" si="336"/>
        <v>0</v>
      </c>
      <c r="K1556" s="171">
        <f t="shared" si="336"/>
        <v>0</v>
      </c>
      <c r="L1556" s="171">
        <f t="shared" si="336"/>
        <v>0</v>
      </c>
      <c r="M1556" s="345">
        <f t="shared" si="336"/>
        <v>0</v>
      </c>
    </row>
    <row r="1557" spans="2:13" s="3" customFormat="1" ht="12.75" x14ac:dyDescent="0.2">
      <c r="B1557" s="119"/>
      <c r="C1557" s="64"/>
      <c r="D1557" s="64"/>
      <c r="E1557" s="64"/>
      <c r="F1557" s="64"/>
      <c r="G1557" s="64"/>
      <c r="H1557" s="64"/>
      <c r="I1557" s="64"/>
      <c r="J1557" s="64"/>
      <c r="K1557" s="64"/>
      <c r="L1557" s="64"/>
      <c r="M1557" s="64"/>
    </row>
    <row r="1558" spans="2:13" s="3" customFormat="1" ht="12.75" customHeight="1" x14ac:dyDescent="0.2">
      <c r="B1558" s="119" t="s">
        <v>42</v>
      </c>
      <c r="C1558" s="346" t="str">
        <f t="shared" ref="C1558:M1558" si="337">IF(C1556&gt;0,C1548/C1556,"")</f>
        <v/>
      </c>
      <c r="D1558" s="346" t="str">
        <f t="shared" si="337"/>
        <v/>
      </c>
      <c r="E1558" s="346" t="str">
        <f t="shared" si="337"/>
        <v/>
      </c>
      <c r="F1558" s="346" t="str">
        <f t="shared" si="337"/>
        <v/>
      </c>
      <c r="G1558" s="346" t="str">
        <f t="shared" si="337"/>
        <v/>
      </c>
      <c r="H1558" s="346" t="str">
        <f t="shared" si="337"/>
        <v/>
      </c>
      <c r="I1558" s="346" t="str">
        <f t="shared" si="337"/>
        <v/>
      </c>
      <c r="J1558" s="346" t="str">
        <f t="shared" si="337"/>
        <v/>
      </c>
      <c r="K1558" s="346" t="str">
        <f t="shared" si="337"/>
        <v/>
      </c>
      <c r="L1558" s="346" t="str">
        <f t="shared" si="337"/>
        <v/>
      </c>
      <c r="M1558" s="346" t="str">
        <f t="shared" si="337"/>
        <v/>
      </c>
    </row>
    <row r="1559" spans="2:13" ht="12.75" customHeight="1" x14ac:dyDescent="0.2"/>
    <row r="1560" spans="2:13" ht="12.75" customHeight="1" x14ac:dyDescent="0.2">
      <c r="D1560" s="119" t="s">
        <v>249</v>
      </c>
      <c r="E1560" s="187" t="str">
        <f>IF(M1548=0,"",M1548/(DATEDIF('2. Grunddata'!C$20,'2. Grunddata'!C$21,"d")/365))</f>
        <v/>
      </c>
      <c r="H1560" s="119" t="s">
        <v>250</v>
      </c>
      <c r="I1560" s="187">
        <f>M1548/3</f>
        <v>0</v>
      </c>
      <c r="L1560" s="119" t="s">
        <v>248</v>
      </c>
      <c r="M1560" s="187">
        <f>M1548</f>
        <v>0</v>
      </c>
    </row>
    <row r="1561" spans="2:13" ht="12.75" customHeight="1" x14ac:dyDescent="0.2">
      <c r="B1561" s="80" t="s">
        <v>209</v>
      </c>
    </row>
    <row r="1562" spans="2:13" ht="12.75" customHeight="1" x14ac:dyDescent="0.2">
      <c r="B1562" s="551"/>
      <c r="C1562" s="552"/>
      <c r="D1562" s="552"/>
      <c r="E1562" s="552"/>
      <c r="F1562" s="552"/>
      <c r="G1562" s="552"/>
      <c r="H1562" s="552"/>
      <c r="I1562" s="552"/>
      <c r="J1562" s="552"/>
      <c r="K1562" s="552"/>
      <c r="L1562" s="553"/>
      <c r="M1562" s="387">
        <f>SUM(C1562:L1562)</f>
        <v>0</v>
      </c>
    </row>
    <row r="1563" spans="2:13" ht="12.75" customHeight="1" x14ac:dyDescent="0.2">
      <c r="B1563" s="554"/>
      <c r="C1563" s="555"/>
      <c r="D1563" s="555"/>
      <c r="E1563" s="555"/>
      <c r="F1563" s="555"/>
      <c r="G1563" s="555"/>
      <c r="H1563" s="555"/>
      <c r="I1563" s="555"/>
      <c r="J1563" s="555"/>
      <c r="K1563" s="555"/>
      <c r="L1563" s="556"/>
      <c r="M1563" s="319">
        <f t="shared" ref="M1563:M1566" si="338">SUM(C1563:L1563)</f>
        <v>0</v>
      </c>
    </row>
    <row r="1564" spans="2:13" ht="12.75" customHeight="1" x14ac:dyDescent="0.2">
      <c r="B1564" s="557"/>
      <c r="C1564" s="558"/>
      <c r="D1564" s="558"/>
      <c r="E1564" s="558"/>
      <c r="F1564" s="558"/>
      <c r="G1564" s="558"/>
      <c r="H1564" s="558"/>
      <c r="I1564" s="558"/>
      <c r="J1564" s="558"/>
      <c r="K1564" s="558"/>
      <c r="L1564" s="559"/>
      <c r="M1564" s="316">
        <f t="shared" si="338"/>
        <v>0</v>
      </c>
    </row>
    <row r="1565" spans="2:13" ht="12.75" customHeight="1" x14ac:dyDescent="0.2">
      <c r="B1565" s="554"/>
      <c r="C1565" s="555"/>
      <c r="D1565" s="555"/>
      <c r="E1565" s="555"/>
      <c r="F1565" s="555"/>
      <c r="G1565" s="555"/>
      <c r="H1565" s="555"/>
      <c r="I1565" s="555"/>
      <c r="J1565" s="555"/>
      <c r="K1565" s="555"/>
      <c r="L1565" s="556"/>
      <c r="M1565" s="319">
        <f t="shared" si="338"/>
        <v>0</v>
      </c>
    </row>
    <row r="1566" spans="2:13" ht="12.75" customHeight="1" x14ac:dyDescent="0.2">
      <c r="B1566" s="197"/>
      <c r="C1566" s="558"/>
      <c r="D1566" s="558"/>
      <c r="E1566" s="558"/>
      <c r="F1566" s="558"/>
      <c r="G1566" s="558"/>
      <c r="H1566" s="558"/>
      <c r="I1566" s="558"/>
      <c r="J1566" s="558"/>
      <c r="K1566" s="558"/>
      <c r="L1566" s="559"/>
      <c r="M1566" s="316">
        <f t="shared" si="338"/>
        <v>0</v>
      </c>
    </row>
    <row r="1567" spans="2:13" ht="12.75" customHeight="1" x14ac:dyDescent="0.2">
      <c r="B1567" s="165" t="str">
        <f>IF('2. Grunddata'!C$6="KONTRAKT","Total medfinansiering","Total förväntad medfinansiering")</f>
        <v>Total förväntad medfinansiering</v>
      </c>
      <c r="C1567" s="170">
        <f t="shared" ref="C1567:M1567" si="339">SUM(C1562:C1566)</f>
        <v>0</v>
      </c>
      <c r="D1567" s="170">
        <f t="shared" si="339"/>
        <v>0</v>
      </c>
      <c r="E1567" s="170">
        <f t="shared" si="339"/>
        <v>0</v>
      </c>
      <c r="F1567" s="170">
        <f t="shared" si="339"/>
        <v>0</v>
      </c>
      <c r="G1567" s="170">
        <f t="shared" si="339"/>
        <v>0</v>
      </c>
      <c r="H1567" s="170">
        <f t="shared" si="339"/>
        <v>0</v>
      </c>
      <c r="I1567" s="170">
        <f t="shared" si="339"/>
        <v>0</v>
      </c>
      <c r="J1567" s="170">
        <f t="shared" si="339"/>
        <v>0</v>
      </c>
      <c r="K1567" s="170">
        <f t="shared" si="339"/>
        <v>0</v>
      </c>
      <c r="L1567" s="170">
        <f t="shared" si="339"/>
        <v>0</v>
      </c>
      <c r="M1567" s="345">
        <f t="shared" si="339"/>
        <v>0</v>
      </c>
    </row>
    <row r="1568" spans="2:13" ht="12.75" customHeight="1" x14ac:dyDescent="0.2"/>
    <row r="1569" spans="2:13" ht="12.75" customHeight="1" x14ac:dyDescent="0.2">
      <c r="B1569" s="386" t="s">
        <v>210</v>
      </c>
      <c r="C1569" s="64" t="str">
        <f>B44</f>
        <v>Skoglig genetik och växtfysiologi</v>
      </c>
    </row>
    <row r="1570" spans="2:13" ht="12.75" customHeight="1" x14ac:dyDescent="0.2">
      <c r="B1570" s="719"/>
      <c r="C1570" s="720"/>
      <c r="D1570" s="720"/>
      <c r="E1570" s="720"/>
      <c r="F1570" s="720"/>
      <c r="G1570" s="720"/>
      <c r="H1570" s="720"/>
      <c r="I1570" s="720"/>
      <c r="J1570" s="720"/>
      <c r="K1570" s="720"/>
      <c r="L1570" s="720"/>
      <c r="M1570" s="721"/>
    </row>
    <row r="1571" spans="2:13" ht="12.75" customHeight="1" x14ac:dyDescent="0.2">
      <c r="B1571" s="722"/>
      <c r="C1571" s="735"/>
      <c r="D1571" s="735"/>
      <c r="E1571" s="735"/>
      <c r="F1571" s="735"/>
      <c r="G1571" s="735"/>
      <c r="H1571" s="735"/>
      <c r="I1571" s="735"/>
      <c r="J1571" s="735"/>
      <c r="K1571" s="735"/>
      <c r="L1571" s="735"/>
      <c r="M1571" s="724"/>
    </row>
    <row r="1572" spans="2:13" ht="12.75" customHeight="1" x14ac:dyDescent="0.2">
      <c r="B1572" s="722"/>
      <c r="C1572" s="735"/>
      <c r="D1572" s="735"/>
      <c r="E1572" s="735"/>
      <c r="F1572" s="735"/>
      <c r="G1572" s="735"/>
      <c r="H1572" s="735"/>
      <c r="I1572" s="735"/>
      <c r="J1572" s="735"/>
      <c r="K1572" s="735"/>
      <c r="L1572" s="735"/>
      <c r="M1572" s="724"/>
    </row>
    <row r="1573" spans="2:13" ht="12.75" customHeight="1" x14ac:dyDescent="0.2">
      <c r="B1573" s="722"/>
      <c r="C1573" s="735"/>
      <c r="D1573" s="735"/>
      <c r="E1573" s="735"/>
      <c r="F1573" s="735"/>
      <c r="G1573" s="735"/>
      <c r="H1573" s="735"/>
      <c r="I1573" s="735"/>
      <c r="J1573" s="735"/>
      <c r="K1573" s="735"/>
      <c r="L1573" s="735"/>
      <c r="M1573" s="724"/>
    </row>
    <row r="1574" spans="2:13" ht="12.75" customHeight="1" x14ac:dyDescent="0.2">
      <c r="B1574" s="725"/>
      <c r="C1574" s="726"/>
      <c r="D1574" s="726"/>
      <c r="E1574" s="726"/>
      <c r="F1574" s="726"/>
      <c r="G1574" s="726"/>
      <c r="H1574" s="726"/>
      <c r="I1574" s="726"/>
      <c r="J1574" s="726"/>
      <c r="K1574" s="726"/>
      <c r="L1574" s="726"/>
      <c r="M1574" s="727"/>
    </row>
    <row r="1576" spans="2:13" s="3" customFormat="1" ht="12.75" customHeight="1" x14ac:dyDescent="0.2">
      <c r="B1576" s="140" t="s">
        <v>165</v>
      </c>
      <c r="C1576" s="141" t="str">
        <f>'2. Grunddata'!C$7</f>
        <v>Hitta den oförklariga faktorn i matrix</v>
      </c>
      <c r="D1576" s="64"/>
      <c r="E1576" s="64"/>
      <c r="F1576" s="64"/>
      <c r="G1576" s="64"/>
      <c r="H1576" s="64"/>
      <c r="I1576" s="64"/>
      <c r="J1576" s="64"/>
      <c r="K1576" s="64"/>
      <c r="L1576" s="64"/>
      <c r="M1576" s="64"/>
    </row>
    <row r="1577" spans="2:13" s="3" customFormat="1" ht="12.75" x14ac:dyDescent="0.2">
      <c r="B1577" s="140" t="s">
        <v>122</v>
      </c>
      <c r="C1577" s="141" t="str">
        <f>IF('2. Grunddata'!$C$6="ANSÖKAN","ANSÖKAN",(IF('2. Grunddata'!$C$6="KONTRAKT","KONTRAKT","")))</f>
        <v>ANSÖKAN</v>
      </c>
      <c r="D1577" s="64"/>
      <c r="E1577" s="64"/>
      <c r="F1577" s="64"/>
      <c r="G1577" s="64"/>
      <c r="H1577" s="64"/>
      <c r="I1577" s="64"/>
      <c r="J1577" s="64"/>
      <c r="K1577" s="64"/>
      <c r="L1577" s="64"/>
      <c r="M1577" s="64"/>
    </row>
    <row r="1578" spans="2:13" s="3" customFormat="1" ht="12.75" x14ac:dyDescent="0.2">
      <c r="B1578" s="62" t="s">
        <v>254</v>
      </c>
      <c r="C1578" s="141" t="str">
        <f>'2. Grunddata'!C$8</f>
        <v>Stina</v>
      </c>
      <c r="D1578" s="64"/>
      <c r="E1578" s="64"/>
      <c r="F1578" s="64"/>
      <c r="I1578" s="120"/>
      <c r="J1578" s="120"/>
      <c r="K1578" s="120"/>
      <c r="L1578" s="120"/>
      <c r="M1578" s="120"/>
    </row>
    <row r="1579" spans="2:13" s="3" customFormat="1" ht="12.75" x14ac:dyDescent="0.2">
      <c r="B1579" s="140" t="s">
        <v>156</v>
      </c>
      <c r="C1579" s="64" t="str">
        <f>'2. Grunddata'!C$17</f>
        <v>SEK</v>
      </c>
      <c r="D1579" s="64"/>
      <c r="E1579" s="64"/>
      <c r="F1579" s="64"/>
      <c r="I1579" s="120"/>
      <c r="J1579" s="120"/>
      <c r="K1579" s="120"/>
      <c r="L1579" s="120"/>
      <c r="M1579" s="120"/>
    </row>
    <row r="1580" spans="2:13" s="3" customFormat="1" ht="12.75" x14ac:dyDescent="0.2">
      <c r="B1580" s="140"/>
      <c r="C1580" s="143" t="s">
        <v>137</v>
      </c>
      <c r="D1580" s="64"/>
      <c r="E1580" s="64"/>
      <c r="F1580" s="64"/>
      <c r="I1580" s="120"/>
      <c r="J1580" s="120"/>
      <c r="K1580" s="120"/>
      <c r="L1580" s="499" t="s">
        <v>315</v>
      </c>
      <c r="M1580" s="120"/>
    </row>
    <row r="1581" spans="2:13" ht="12.75" customHeight="1" x14ac:dyDescent="0.2">
      <c r="L1581" s="349" t="s">
        <v>316</v>
      </c>
    </row>
    <row r="1582" spans="2:13" s="3" customFormat="1" ht="15" x14ac:dyDescent="0.25">
      <c r="B1582" s="369" t="s">
        <v>38</v>
      </c>
      <c r="C1582" s="369" t="str">
        <f>B45</f>
        <v>Skoglig mykologi och växtpatologi S</v>
      </c>
      <c r="E1582" s="64"/>
      <c r="G1582" s="64"/>
      <c r="H1582" s="64"/>
      <c r="I1582" s="64"/>
      <c r="J1582" s="64"/>
      <c r="K1582" s="64"/>
      <c r="L1582" s="625">
        <f>SUMIF('5. Lön'!$B$25:$B$151,$C1582,'5. Lön'!AE$25:AE$151)</f>
        <v>0</v>
      </c>
      <c r="M1582" s="383" t="s">
        <v>208</v>
      </c>
    </row>
    <row r="1583" spans="2:13" s="3" customFormat="1" ht="6" customHeight="1" x14ac:dyDescent="0.2">
      <c r="B1583" s="85"/>
      <c r="C1583" s="64"/>
      <c r="D1583" s="64"/>
      <c r="E1583" s="64"/>
      <c r="F1583" s="64"/>
      <c r="G1583" s="64"/>
      <c r="H1583" s="64"/>
      <c r="I1583" s="64"/>
      <c r="J1583" s="64"/>
      <c r="K1583" s="64"/>
      <c r="L1583" s="64"/>
      <c r="M1583" s="64"/>
    </row>
    <row r="1584" spans="2:13" s="3" customFormat="1" ht="12.75" x14ac:dyDescent="0.2">
      <c r="B1584" s="309" t="str">
        <f>IF('2. Grunddata'!C$6="KONTRAKT","Kostnader täckta av finansiär","Kostnader förväntade att täckas av finansiär")</f>
        <v>Kostnader förväntade att täckas av finansiär</v>
      </c>
      <c r="C1584" s="310">
        <f>'5. Lön'!G$23</f>
        <v>2022</v>
      </c>
      <c r="D1584" s="310">
        <f>'5. Lön'!H$23</f>
        <v>2023</v>
      </c>
      <c r="E1584" s="310">
        <f>'5. Lön'!I$23</f>
        <v>2024</v>
      </c>
      <c r="F1584" s="310" t="str">
        <f>'5. Lön'!J$23</f>
        <v/>
      </c>
      <c r="G1584" s="310" t="str">
        <f>'5. Lön'!K$23</f>
        <v/>
      </c>
      <c r="H1584" s="310" t="str">
        <f>'5. Lön'!L$23</f>
        <v/>
      </c>
      <c r="I1584" s="310" t="str">
        <f>'5. Lön'!M$23</f>
        <v/>
      </c>
      <c r="J1584" s="310" t="str">
        <f>'5. Lön'!N$23</f>
        <v/>
      </c>
      <c r="K1584" s="310" t="str">
        <f>'5. Lön'!O$23</f>
        <v/>
      </c>
      <c r="L1584" s="310" t="str">
        <f>'5. Lön'!P$23</f>
        <v/>
      </c>
      <c r="M1584" s="311" t="s">
        <v>2</v>
      </c>
    </row>
    <row r="1585" spans="2:15" s="3" customFormat="1" ht="12.75" customHeight="1" x14ac:dyDescent="0.2">
      <c r="B1585" s="312" t="s">
        <v>203</v>
      </c>
      <c r="C1585" s="313">
        <f>IF('2. Grunddata'!$C$16&gt;0,SUMIF('5. Lön'!$B$25:$B$151,$C1582,'5. Lön'!DM$25:DM$151),SUMIF('5. Lön'!$B$25:$B$151,$C1582,'5. Lön'!AS$25:AS$151))</f>
        <v>0</v>
      </c>
      <c r="D1585" s="313">
        <f>IF('2. Grunddata'!$C$16&gt;0,SUMIF('5. Lön'!$B$25:$B$151,$C1582,'5. Lön'!DN$25:DN$151),SUMIF('5. Lön'!$B$25:$B$151,$C1582,'5. Lön'!AT$25:AT$151))</f>
        <v>0</v>
      </c>
      <c r="E1585" s="313">
        <f>IF('2. Grunddata'!$C$16&gt;0,SUMIF('5. Lön'!$B$25:$B$151,$C1582,'5. Lön'!DO$25:DO$151),SUMIF('5. Lön'!$B$25:$B$151,$C1582,'5. Lön'!AU$25:AU$151))</f>
        <v>0</v>
      </c>
      <c r="F1585" s="313">
        <f>IF('2. Grunddata'!$C$16&gt;0,SUMIF('5. Lön'!$B$25:$B$151,$C1582,'5. Lön'!DP$25:DP$151),SUMIF('5. Lön'!$B$25:$B$151,$C1582,'5. Lön'!AV$25:AV$151))</f>
        <v>0</v>
      </c>
      <c r="G1585" s="313">
        <f>IF('2. Grunddata'!$C$16&gt;0,SUMIF('5. Lön'!$B$25:$B$151,$C1582,'5. Lön'!DQ$25:DQ$151),SUMIF('5. Lön'!$B$25:$B$151,$C1582,'5. Lön'!AW$25:AW$151))</f>
        <v>0</v>
      </c>
      <c r="H1585" s="313">
        <f>IF('2. Grunddata'!$C$16&gt;0,SUMIF('5. Lön'!$B$25:$B$151,$C1582,'5. Lön'!DR$25:DR$151),SUMIF('5. Lön'!$B$25:$B$151,$C1582,'5. Lön'!AX$25:AX$151))</f>
        <v>0</v>
      </c>
      <c r="I1585" s="313">
        <f>IF('2. Grunddata'!$C$16&gt;0,SUMIF('5. Lön'!$B$25:$B$151,$C1582,'5. Lön'!DS$25:DS$151),SUMIF('5. Lön'!$B$25:$B$151,$C1582,'5. Lön'!AY$25:AY$151))</f>
        <v>0</v>
      </c>
      <c r="J1585" s="313">
        <f>IF('2. Grunddata'!$C$16&gt;0,SUMIF('5. Lön'!$B$25:$B$151,$C1582,'5. Lön'!DT$25:DT$151),SUMIF('5. Lön'!$B$25:$B$151,$C1582,'5. Lön'!AZ$25:AZ$151))</f>
        <v>0</v>
      </c>
      <c r="K1585" s="313">
        <f>IF('2. Grunddata'!$C$16&gt;0,SUMIF('5. Lön'!$B$25:$B$151,$C1582,'5. Lön'!DU$25:DU$151),SUMIF('5. Lön'!$B$25:$B$151,$C1582,'5. Lön'!BA$25:BA$151))</f>
        <v>0</v>
      </c>
      <c r="L1585" s="313">
        <f>IF('2. Grunddata'!$C$16&gt;0,SUMIF('5. Lön'!$B$25:$B$151,$C1582,'5. Lön'!DV$25:DV$151),SUMIF('5. Lön'!$B$25:$B$151,$C1582,'5. Lön'!BB$25:BB$151))</f>
        <v>0</v>
      </c>
      <c r="M1585" s="314">
        <f t="shared" ref="M1585:M1590" si="340">SUM(C1585:L1585)</f>
        <v>0</v>
      </c>
      <c r="O1585" s="4"/>
    </row>
    <row r="1586" spans="2:15" s="3" customFormat="1" ht="12.75" customHeight="1" x14ac:dyDescent="0.2">
      <c r="B1586" s="158" t="s">
        <v>202</v>
      </c>
      <c r="C1586" s="315">
        <f>SUMIF('6. Drift'!$B$18:$B$101,$C1582,'6. Drift'!V$18:V$101)</f>
        <v>0</v>
      </c>
      <c r="D1586" s="315">
        <f>SUMIF('6. Drift'!$B$18:$B$101,$C1582,'6. Drift'!W$18:W$101)</f>
        <v>0</v>
      </c>
      <c r="E1586" s="315">
        <f>SUMIF('6. Drift'!$B$18:$B$101,$C1582,'6. Drift'!X$18:X$101)</f>
        <v>0</v>
      </c>
      <c r="F1586" s="315">
        <f>SUMIF('6. Drift'!$B$18:$B$101,$C1582,'6. Drift'!Y$18:Y$101)</f>
        <v>0</v>
      </c>
      <c r="G1586" s="315">
        <f>SUMIF('6. Drift'!$B$18:$B$101,$C1582,'6. Drift'!Z$18:Z$101)</f>
        <v>0</v>
      </c>
      <c r="H1586" s="315">
        <f>SUMIF('6. Drift'!$B$18:$B$101,$C1582,'6. Drift'!AA$18:AA$101)</f>
        <v>0</v>
      </c>
      <c r="I1586" s="315">
        <f>SUMIF('6. Drift'!$B$18:$B$101,$C1582,'6. Drift'!AB$18:AB$101)</f>
        <v>0</v>
      </c>
      <c r="J1586" s="315">
        <f>SUMIF('6. Drift'!$B$18:$B$101,$C1582,'6. Drift'!AC$18:AC$101)</f>
        <v>0</v>
      </c>
      <c r="K1586" s="315">
        <f>SUMIF('6. Drift'!$B$18:$B$101,$C1582,'6. Drift'!AD$18:AD$101)</f>
        <v>0</v>
      </c>
      <c r="L1586" s="315">
        <f>SUMIF('6. Drift'!$B$18:$B$101,$C1582,'6. Drift'!AE$18:AE$101)</f>
        <v>0</v>
      </c>
      <c r="M1586" s="316">
        <f t="shared" si="340"/>
        <v>0</v>
      </c>
    </row>
    <row r="1587" spans="2:15" s="3" customFormat="1" ht="12.75" x14ac:dyDescent="0.2">
      <c r="B1587" s="317" t="s">
        <v>30</v>
      </c>
      <c r="C1587" s="318">
        <f>SUMIF('7. Utrustning'!$B$17:$B$49,$C1582,'7. Utrustning'!W$17:W$49)</f>
        <v>0</v>
      </c>
      <c r="D1587" s="318">
        <f>SUMIF('7. Utrustning'!$B$17:$B$49,$C1582,'7. Utrustning'!X$17:X$49)</f>
        <v>0</v>
      </c>
      <c r="E1587" s="318">
        <f>SUMIF('7. Utrustning'!$B$17:$B$49,$C1582,'7. Utrustning'!Y$17:Y$49)</f>
        <v>0</v>
      </c>
      <c r="F1587" s="318">
        <f>SUMIF('7. Utrustning'!$B$17:$B$49,$C1582,'7. Utrustning'!Z$17:Z$49)</f>
        <v>0</v>
      </c>
      <c r="G1587" s="318">
        <f>SUMIF('7. Utrustning'!$B$17:$B$49,$C1582,'7. Utrustning'!AA$17:AA$49)</f>
        <v>0</v>
      </c>
      <c r="H1587" s="318">
        <f>SUMIF('7. Utrustning'!$B$17:$B$49,$C1582,'7. Utrustning'!AB$17:AB$49)</f>
        <v>0</v>
      </c>
      <c r="I1587" s="318">
        <f>SUMIF('7. Utrustning'!$B$17:$B$49,$C1582,'7. Utrustning'!AC$17:AC$49)</f>
        <v>0</v>
      </c>
      <c r="J1587" s="318">
        <f>SUMIF('7. Utrustning'!$B$17:$B$49,$C1582,'7. Utrustning'!AD$17:AD$49)</f>
        <v>0</v>
      </c>
      <c r="K1587" s="318">
        <f>SUMIF('7. Utrustning'!$B$17:$B$49,$C1582,'7. Utrustning'!AE$17:AE$49)</f>
        <v>0</v>
      </c>
      <c r="L1587" s="318">
        <f>SUMIF('7. Utrustning'!$B$17:$B$49,$C1582,'7. Utrustning'!AF$17:AF$49)</f>
        <v>0</v>
      </c>
      <c r="M1587" s="319">
        <f t="shared" si="340"/>
        <v>0</v>
      </c>
    </row>
    <row r="1588" spans="2:15" s="3" customFormat="1" ht="12.75" x14ac:dyDescent="0.2">
      <c r="B1588" s="320" t="str">
        <f>IF('2. Grunddata'!C$13="NEJ","Lokal accepterad som direkt kostnad av finansiär","Lokal")</f>
        <v>Lokal accepterad som direkt kostnad av finansiär</v>
      </c>
      <c r="C1588" s="315">
        <f>IF('2. Grunddata'!$C$13="NEJ",SUMIF('8. Lokal'!$B$18:$B$50,$C1582,'8. Lokal'!T$18:T$50),SUMIF('5. Lön'!$B$25:$B$151,$C1582,'5. Lön'!CO$25:CO$151)+SUMIF('6. Drift'!$B$18:$B$101,$C1582,'6. Drift'!BR$18:BR$101)+SUMIF('8. Lokal'!$B$18:$B$50,$C1582,'8. Lokal'!T$18:T$50))</f>
        <v>0</v>
      </c>
      <c r="D1588" s="315">
        <f>IF('2. Grunddata'!$C$13="NEJ",SUMIF('8. Lokal'!$B$18:$B$50,$C1582,'8. Lokal'!U$18:U$50),SUMIF('5. Lön'!$B$25:$B$151,$C1582,'5. Lön'!CP$25:CP$151)+SUMIF('6. Drift'!$B$18:$B$101,$C1582,'6. Drift'!BS$18:BS$101)+SUMIF('8. Lokal'!$B$18:$B$50,$C1582,'8. Lokal'!U$18:U$50))</f>
        <v>0</v>
      </c>
      <c r="E1588" s="315">
        <f>IF('2. Grunddata'!$C$13="NEJ",SUMIF('8. Lokal'!$B$18:$B$50,$C1582,'8. Lokal'!V$18:V$50),SUMIF('5. Lön'!$B$25:$B$151,$C1582,'5. Lön'!CQ$25:CQ$151)+SUMIF('6. Drift'!$B$18:$B$101,$C1582,'6. Drift'!BT$18:BT$101)+SUMIF('8. Lokal'!$B$18:$B$50,$C1582,'8. Lokal'!V$18:V$50))</f>
        <v>0</v>
      </c>
      <c r="F1588" s="315">
        <f>IF('2. Grunddata'!$C$13="NEJ",SUMIF('8. Lokal'!$B$18:$B$50,$C1582,'8. Lokal'!W$18:W$50),SUMIF('5. Lön'!$B$25:$B$151,$C1582,'5. Lön'!CR$25:CR$151)+SUMIF('6. Drift'!$B$18:$B$101,$C1582,'6. Drift'!BU$18:BU$101)+SUMIF('8. Lokal'!$B$18:$B$50,$C1582,'8. Lokal'!W$18:W$50))</f>
        <v>0</v>
      </c>
      <c r="G1588" s="315">
        <f>IF('2. Grunddata'!$C$13="NEJ",SUMIF('8. Lokal'!$B$18:$B$50,$C1582,'8. Lokal'!X$18:X$50),SUMIF('5. Lön'!$B$25:$B$151,$C1582,'5. Lön'!CS$25:CS$151)+SUMIF('6. Drift'!$B$18:$B$101,$C1582,'6. Drift'!BV$18:BV$101)+SUMIF('8. Lokal'!$B$18:$B$50,$C1582,'8. Lokal'!X$18:X$50))</f>
        <v>0</v>
      </c>
      <c r="H1588" s="315">
        <f>IF('2. Grunddata'!$C$13="NEJ",SUMIF('8. Lokal'!$B$18:$B$50,$C1582,'8. Lokal'!Y$18:Y$50),SUMIF('5. Lön'!$B$25:$B$151,$C1582,'5. Lön'!CT$25:CT$151)+SUMIF('6. Drift'!$B$18:$B$101,$C1582,'6. Drift'!BW$18:BW$101)+SUMIF('8. Lokal'!$B$18:$B$50,$C1582,'8. Lokal'!Y$18:Y$50))</f>
        <v>0</v>
      </c>
      <c r="I1588" s="315">
        <f>IF('2. Grunddata'!$C$13="NEJ",SUMIF('8. Lokal'!$B$18:$B$50,$C1582,'8. Lokal'!Z$18:Z$50),SUMIF('5. Lön'!$B$25:$B$151,$C1582,'5. Lön'!CU$25:CU$151)+SUMIF('6. Drift'!$B$18:$B$101,$C1582,'6. Drift'!BX$18:BX$101)+SUMIF('8. Lokal'!$B$18:$B$50,$C1582,'8. Lokal'!Z$18:Z$50))</f>
        <v>0</v>
      </c>
      <c r="J1588" s="315">
        <f>IF('2. Grunddata'!$C$13="NEJ",SUMIF('8. Lokal'!$B$18:$B$50,$C1582,'8. Lokal'!AA$18:AA$50),SUMIF('5. Lön'!$B$25:$B$151,$C1582,'5. Lön'!CV$25:CV$151)+SUMIF('6. Drift'!$B$18:$B$101,$C1582,'6. Drift'!BY$18:BY$101)+SUMIF('8. Lokal'!$B$18:$B$50,$C1582,'8. Lokal'!AA$18:AA$50))</f>
        <v>0</v>
      </c>
      <c r="K1588" s="315">
        <f>IF('2. Grunddata'!$C$13="NEJ",SUMIF('8. Lokal'!$B$18:$B$50,$C1582,'8. Lokal'!AB$18:AB$50),SUMIF('5. Lön'!$B$25:$B$151,$C1582,'5. Lön'!CW$25:CW$151)+SUMIF('6. Drift'!$B$18:$B$101,$C1582,'6. Drift'!BZ$18:BZ$101)+SUMIF('8. Lokal'!$B$18:$B$50,$C1582,'8. Lokal'!AB$18:AB$50))</f>
        <v>0</v>
      </c>
      <c r="L1588" s="315">
        <f>IF('2. Grunddata'!$C$13="NEJ",SUMIF('8. Lokal'!$B$18:$B$50,$C1582,'8. Lokal'!AC$18:AC$50),SUMIF('5. Lön'!$B$25:$B$151,$C1582,'5. Lön'!CX$25:CX$151)+SUMIF('6. Drift'!$B$18:$B$101,$C1582,'6. Drift'!CA$18:CA$101)+SUMIF('8. Lokal'!$B$18:$B$50,$C1582,'8. Lokal'!AC$18:AC$50))</f>
        <v>0</v>
      </c>
      <c r="M1588" s="316">
        <f t="shared" si="340"/>
        <v>0</v>
      </c>
    </row>
    <row r="1589" spans="2:15" s="3" customFormat="1" ht="12.75" x14ac:dyDescent="0.2">
      <c r="B1589" s="321" t="str">
        <f>IF('2. Grunddata'!C$13="NEJ","Indirekt och lokalpåslag accepterade som OH av finansiär","Indirekta")</f>
        <v>Indirekt och lokalpåslag accepterade som OH av finansiär</v>
      </c>
      <c r="C1589" s="293">
        <f>IF('2. Grunddata'!$C$13="NEJ",SUMIF('5. Lön'!$B$25:$B$151,$C1582,'5. Lön'!DY$25:DY$151)+SUMIF('6. Drift'!$B$18:$B$101,$C1582,'6. Drift'!CP$18:CP$101)+SUMIF('7. Utrustning'!$B$17:$B$49,$C1582,'7. Utrustning'!AU$17:AU$49)+SUMIF('8. Lokal'!$B$18:$B$50,$C1582,'8. Lokal'!AR$18:AR$50),SUMIF('5. Lön'!$B$25:$B$151,$C1582,'5. Lön'!BQ$25:BQ$151)+SUMIF('6. Drift'!$B$18:$B$101,$C1582,'6. Drift'!AT$18:AT$101))</f>
        <v>0</v>
      </c>
      <c r="D1589" s="293">
        <f>IF('2. Grunddata'!$C$13="NEJ",SUMIF('5. Lön'!$B$25:$B$151,$C1582,'5. Lön'!DZ$25:DZ$151)+SUMIF('6. Drift'!$B$18:$B$101,$C1582,'6. Drift'!CQ$18:CQ$101)+SUMIF('7. Utrustning'!$B$17:$B$49,$C1582,'7. Utrustning'!AV$17:AV$49)+SUMIF('8. Lokal'!$B$18:$B$50,$C1582,'8. Lokal'!AS$18:AS$50),SUMIF('5. Lön'!$B$25:$B$151,$C1582,'5. Lön'!BR$25:BR$151)+SUMIF('6. Drift'!$B$18:$B$101,$C1582,'6. Drift'!AU$18:AU$101))</f>
        <v>0</v>
      </c>
      <c r="E1589" s="293">
        <f>IF('2. Grunddata'!$C$13="NEJ",SUMIF('5. Lön'!$B$25:$B$151,$C1582,'5. Lön'!EA$25:EA$151)+SUMIF('6. Drift'!$B$18:$B$101,$C1582,'6. Drift'!CR$18:CR$101)+SUMIF('7. Utrustning'!$B$17:$B$49,$C1582,'7. Utrustning'!AW$17:AW$49)+SUMIF('8. Lokal'!$B$18:$B$50,$C1582,'8. Lokal'!AT$18:AT$50),SUMIF('5. Lön'!$B$25:$B$151,$C1582,'5. Lön'!BS$25:BS$151)+SUMIF('6. Drift'!$B$18:$B$101,$C1582,'6. Drift'!AV$18:AV$101))</f>
        <v>0</v>
      </c>
      <c r="F1589" s="293">
        <f>IF('2. Grunddata'!$C$13="NEJ",SUMIF('5. Lön'!$B$25:$B$151,$C1582,'5. Lön'!EB$25:EB$151)+SUMIF('6. Drift'!$B$18:$B$101,$C1582,'6. Drift'!CS$18:CS$101)+SUMIF('7. Utrustning'!$B$17:$B$49,$C1582,'7. Utrustning'!AX$17:AX$49)+SUMIF('8. Lokal'!$B$18:$B$50,$C1582,'8. Lokal'!AU$18:AU$50),SUMIF('5. Lön'!$B$25:$B$151,$C1582,'5. Lön'!BT$25:BT$151)+SUMIF('6. Drift'!$B$18:$B$101,$C1582,'6. Drift'!AW$18:AW$101))</f>
        <v>0</v>
      </c>
      <c r="G1589" s="293">
        <f>IF('2. Grunddata'!$C$13="NEJ",SUMIF('5. Lön'!$B$25:$B$151,$C1582,'5. Lön'!EC$25:EC$151)+SUMIF('6. Drift'!$B$18:$B$101,$C1582,'6. Drift'!CT$18:CT$101)+SUMIF('7. Utrustning'!$B$17:$B$49,$C1582,'7. Utrustning'!AY$17:AY$49)+SUMIF('8. Lokal'!$B$18:$B$50,$C1582,'8. Lokal'!AV$18:AV$50),SUMIF('5. Lön'!$B$25:$B$151,$C1582,'5. Lön'!BU$25:BU$151)+SUMIF('6. Drift'!$B$18:$B$101,$C1582,'6. Drift'!AX$18:AX$101))</f>
        <v>0</v>
      </c>
      <c r="H1589" s="293">
        <f>IF('2. Grunddata'!$C$13="NEJ",SUMIF('5. Lön'!$B$25:$B$151,$C1582,'5. Lön'!ED$25:ED$151)+SUMIF('6. Drift'!$B$18:$B$101,$C1582,'6. Drift'!CU$18:CU$101)+SUMIF('7. Utrustning'!$B$17:$B$49,$C1582,'7. Utrustning'!AZ$17:AZ$49)+SUMIF('8. Lokal'!$B$18:$B$50,$C1582,'8. Lokal'!AW$18:AW$50),SUMIF('5. Lön'!$B$25:$B$151,$C1582,'5. Lön'!BV$25:BV$151)+SUMIF('6. Drift'!$B$18:$B$101,$C1582,'6. Drift'!AY$18:AY$101))</f>
        <v>0</v>
      </c>
      <c r="I1589" s="293">
        <f>IF('2. Grunddata'!$C$13="NEJ",SUMIF('5. Lön'!$B$25:$B$151,$C1582,'5. Lön'!EE$25:EE$151)+SUMIF('6. Drift'!$B$18:$B$101,$C1582,'6. Drift'!CV$18:CV$101)+SUMIF('7. Utrustning'!$B$17:$B$49,$C1582,'7. Utrustning'!BA$17:BA$49)+SUMIF('8. Lokal'!$B$18:$B$50,$C1582,'8. Lokal'!AX$18:AX$50),SUMIF('5. Lön'!$B$25:$B$151,$C1582,'5. Lön'!BW$25:BW$151)+SUMIF('6. Drift'!$B$18:$B$101,$C1582,'6. Drift'!AZ$18:AZ$101))</f>
        <v>0</v>
      </c>
      <c r="J1589" s="293">
        <f>IF('2. Grunddata'!$C$13="NEJ",SUMIF('5. Lön'!$B$25:$B$151,$C1582,'5. Lön'!EF$25:EF$151)+SUMIF('6. Drift'!$B$18:$B$101,$C1582,'6. Drift'!CW$18:CW$101)+SUMIF('7. Utrustning'!$B$17:$B$49,$C1582,'7. Utrustning'!BB$17:BB$49)+SUMIF('8. Lokal'!$B$18:$B$50,$C1582,'8. Lokal'!AY$18:AY$50),SUMIF('5. Lön'!$B$25:$B$151,$C1582,'5. Lön'!BX$25:BX$151)+SUMIF('6. Drift'!$B$18:$B$101,$C1582,'6. Drift'!BA$18:BA$101))</f>
        <v>0</v>
      </c>
      <c r="K1589" s="293">
        <f>IF('2. Grunddata'!$C$13="NEJ",SUMIF('5. Lön'!$B$25:$B$151,$C1582,'5. Lön'!EG$25:EG$151)+SUMIF('6. Drift'!$B$18:$B$101,$C1582,'6. Drift'!CX$18:CX$101)+SUMIF('7. Utrustning'!$B$17:$B$49,$C1582,'7. Utrustning'!BC$17:BC$49)+SUMIF('8. Lokal'!$B$18:$B$50,$C1582,'8. Lokal'!AZ$18:AZ$50),SUMIF('5. Lön'!$B$25:$B$151,$C1582,'5. Lön'!BY$25:BY$151)+SUMIF('6. Drift'!$B$18:$B$101,$C1582,'6. Drift'!BB$18:BB$101))</f>
        <v>0</v>
      </c>
      <c r="L1589" s="293">
        <f>IF('2. Grunddata'!$C$13="NEJ",SUMIF('5. Lön'!$B$25:$B$151,$C1582,'5. Lön'!EH$25:EH$151)+SUMIF('6. Drift'!$B$18:$B$101,$C1582,'6. Drift'!CY$18:CY$101)+SUMIF('7. Utrustning'!$B$17:$B$49,$C1582,'7. Utrustning'!BD$17:BD$49)+SUMIF('8. Lokal'!$B$18:$B$50,$C1582,'8. Lokal'!BA$18:BA$50),SUMIF('5. Lön'!$B$25:$B$151,$C1582,'5. Lön'!BZ$25:BZ$151)+SUMIF('6. Drift'!$B$18:$B$101,$C1582,'6. Drift'!BC$18:BC$101))</f>
        <v>0</v>
      </c>
      <c r="M1589" s="322">
        <f t="shared" si="340"/>
        <v>0</v>
      </c>
    </row>
    <row r="1590" spans="2:15" s="3" customFormat="1" ht="12.75" x14ac:dyDescent="0.2">
      <c r="B1590" s="323" t="str">
        <f>IF('2. Grunddata'!C$6="KONTRAKT","Total kostnad i kontrakt med finansiär ","Total kostnad i ansökan till finansiär ")</f>
        <v xml:space="preserve">Total kostnad i ansökan till finansiär </v>
      </c>
      <c r="C1590" s="237">
        <f>SUM(C1585:C1589)</f>
        <v>0</v>
      </c>
      <c r="D1590" s="237">
        <f t="shared" ref="D1590:L1590" si="341">SUM(D1585:D1589)</f>
        <v>0</v>
      </c>
      <c r="E1590" s="237">
        <f t="shared" si="341"/>
        <v>0</v>
      </c>
      <c r="F1590" s="237">
        <f t="shared" si="341"/>
        <v>0</v>
      </c>
      <c r="G1590" s="237">
        <f t="shared" si="341"/>
        <v>0</v>
      </c>
      <c r="H1590" s="237">
        <f t="shared" si="341"/>
        <v>0</v>
      </c>
      <c r="I1590" s="237">
        <f t="shared" si="341"/>
        <v>0</v>
      </c>
      <c r="J1590" s="237">
        <f t="shared" si="341"/>
        <v>0</v>
      </c>
      <c r="K1590" s="237">
        <f t="shared" si="341"/>
        <v>0</v>
      </c>
      <c r="L1590" s="237">
        <f t="shared" si="341"/>
        <v>0</v>
      </c>
      <c r="M1590" s="324">
        <f t="shared" si="340"/>
        <v>0</v>
      </c>
    </row>
    <row r="1591" spans="2:15" s="3" customFormat="1" ht="6" customHeight="1" x14ac:dyDescent="0.2">
      <c r="B1591" s="325"/>
      <c r="C1591" s="326"/>
      <c r="D1591" s="326"/>
      <c r="E1591" s="326"/>
      <c r="F1591" s="326"/>
      <c r="G1591" s="326"/>
      <c r="H1591" s="326"/>
      <c r="I1591" s="326"/>
      <c r="J1591" s="326"/>
      <c r="K1591" s="326"/>
      <c r="L1591" s="326"/>
      <c r="M1591" s="327"/>
    </row>
    <row r="1592" spans="2:15" s="3" customFormat="1" ht="12.75" x14ac:dyDescent="0.2">
      <c r="B1592" s="328" t="str">
        <f>IF('2. Grunddata'!C$6="KONTRAKT","Kostnader att medfinansiera","Kostnader förväntade att medfinansiera")</f>
        <v>Kostnader förväntade att medfinansiera</v>
      </c>
      <c r="C1592" s="168"/>
      <c r="D1592" s="168"/>
      <c r="E1592" s="168"/>
      <c r="F1592" s="168"/>
      <c r="G1592" s="168"/>
      <c r="H1592" s="168"/>
      <c r="I1592" s="168"/>
      <c r="J1592" s="168"/>
      <c r="K1592" s="168"/>
      <c r="L1592" s="168"/>
      <c r="M1592" s="329"/>
    </row>
    <row r="1593" spans="2:15" s="3" customFormat="1" ht="12.75" x14ac:dyDescent="0.2">
      <c r="B1593" s="371" t="str">
        <f>IF('2. Grunddata'!C$13="NEJ","Indirekt och lokalpåslag inte accepterade som OH av finansiär","")</f>
        <v>Indirekt och lokalpåslag inte accepterade som OH av finansiär</v>
      </c>
      <c r="C1593" s="330">
        <f>IF('2. Grunddata'!$C$13="NEJ",(SUMIF('5. Lön'!$B$25:$B$151,$C1582,'5. Lön'!BQ$25:BQ$151)+SUMIF('5. Lön'!$B$25:$B$151,$C1582,'5. Lön'!CO$25:CO$151)+SUMIF('6. Drift'!$B$18:$B$101,$C1582,'6. Drift'!AT$18:AT$101)+SUMIF('6. Drift'!$B$18:$B$101,$C1582,'6. Drift'!BR$18:BR$101))-(SUMIF('5. Lön'!$B$25:$B$151,$C1582,'5. Lön'!DY$25:DY$151)+SUMIF('6. Drift'!$B$18:$B$101,$C1582,'6. Drift'!CP$18:CP$101)+SUMIF('7. Utrustning'!$B$17:$B$49,$C1582,'7. Utrustning'!AU$17:AU$49)+SUMIF('8. Lokal'!$B$18:$B$50,$C1582,'8. Lokal'!AR$18:AR$50)),0)</f>
        <v>0</v>
      </c>
      <c r="D1593" s="330">
        <f>IF('2. Grunddata'!$C$13="NEJ",(SUMIF('5. Lön'!$B$25:$B$151,$C1582,'5. Lön'!BR$25:BR$151)+SUMIF('5. Lön'!$B$25:$B$151,$C1582,'5. Lön'!CP$25:CP$151)+SUMIF('6. Drift'!$B$18:$B$101,$C1582,'6. Drift'!AU$18:AU$101)+SUMIF('6. Drift'!$B$18:$B$101,$C1582,'6. Drift'!BS$18:BS$101))-(SUMIF('5. Lön'!$B$25:$B$151,$C1582,'5. Lön'!DZ$25:DZ$151)+SUMIF('6. Drift'!$B$18:$B$101,$C1582,'6. Drift'!CQ$18:CQ$101)+SUMIF('7. Utrustning'!$B$17:$B$49,$C1582,'7. Utrustning'!AV$17:AV$49)+SUMIF('8. Lokal'!$B$18:$B$50,$C1582,'8. Lokal'!AS$18:AS$50)),0)</f>
        <v>0</v>
      </c>
      <c r="E1593" s="330">
        <f>IF('2. Grunddata'!$C$13="NEJ",(SUMIF('5. Lön'!$B$25:$B$151,$C1582,'5. Lön'!BS$25:BS$151)+SUMIF('5. Lön'!$B$25:$B$151,$C1582,'5. Lön'!CQ$25:CQ$151)+SUMIF('6. Drift'!$B$18:$B$101,$C1582,'6. Drift'!AV$18:AV$101)+SUMIF('6. Drift'!$B$18:$B$101,$C1582,'6. Drift'!BT$18:BT$101))-(SUMIF('5. Lön'!$B$25:$B$151,$C1582,'5. Lön'!EA$25:EA$151)+SUMIF('6. Drift'!$B$18:$B$101,$C1582,'6. Drift'!CR$18:CR$101)+SUMIF('7. Utrustning'!$B$17:$B$49,$C1582,'7. Utrustning'!AW$17:AW$49)+SUMIF('8. Lokal'!$B$18:$B$50,$C1582,'8. Lokal'!AT$18:AT$50)),0)</f>
        <v>0</v>
      </c>
      <c r="F1593" s="330">
        <f>IF('2. Grunddata'!$C$13="NEJ",(SUMIF('5. Lön'!$B$25:$B$151,$C1582,'5. Lön'!BT$25:BT$151)+SUMIF('5. Lön'!$B$25:$B$151,$C1582,'5. Lön'!CR$25:CR$151)+SUMIF('6. Drift'!$B$18:$B$101,$C1582,'6. Drift'!AW$18:AW$101)+SUMIF('6. Drift'!$B$18:$B$101,$C1582,'6. Drift'!BU$18:BU$101))-(SUMIF('5. Lön'!$B$25:$B$151,$C1582,'5. Lön'!EB$25:EB$151)+SUMIF('6. Drift'!$B$18:$B$101,$C1582,'6. Drift'!CS$18:CS$101)+SUMIF('7. Utrustning'!$B$17:$B$49,$C1582,'7. Utrustning'!AX$17:AX$49)+SUMIF('8. Lokal'!$B$18:$B$50,$C1582,'8. Lokal'!AU$18:AU$50)),0)</f>
        <v>0</v>
      </c>
      <c r="G1593" s="330">
        <f>IF('2. Grunddata'!$C$13="NEJ",(SUMIF('5. Lön'!$B$25:$B$151,$C1582,'5. Lön'!BU$25:BU$151)+SUMIF('5. Lön'!$B$25:$B$151,$C1582,'5. Lön'!CS$25:CS$151)+SUMIF('6. Drift'!$B$18:$B$101,$C1582,'6. Drift'!AX$18:AX$101)+SUMIF('6. Drift'!$B$18:$B$101,$C1582,'6. Drift'!BV$18:BV$101))-(SUMIF('5. Lön'!$B$25:$B$151,$C1582,'5. Lön'!EC$25:EC$151)+SUMIF('6. Drift'!$B$18:$B$101,$C1582,'6. Drift'!CT$18:CT$101)+SUMIF('7. Utrustning'!$B$17:$B$49,$C1582,'7. Utrustning'!AY$17:AY$49)+SUMIF('8. Lokal'!$B$18:$B$50,$C1582,'8. Lokal'!AV$18:AV$50)),0)</f>
        <v>0</v>
      </c>
      <c r="H1593" s="330">
        <f>IF('2. Grunddata'!$C$13="NEJ",(SUMIF('5. Lön'!$B$25:$B$151,$C1582,'5. Lön'!BV$25:BV$151)+SUMIF('5. Lön'!$B$25:$B$151,$C1582,'5. Lön'!CT$25:CT$151)+SUMIF('6. Drift'!$B$18:$B$101,$C1582,'6. Drift'!AY$18:AY$101)+SUMIF('6. Drift'!$B$18:$B$101,$C1582,'6. Drift'!BW$18:BW$101))-(SUMIF('5. Lön'!$B$25:$B$151,$C1582,'5. Lön'!ED$25:ED$151)+SUMIF('6. Drift'!$B$18:$B$101,$C1582,'6. Drift'!CU$18:CU$101)+SUMIF('7. Utrustning'!$B$17:$B$49,$C1582,'7. Utrustning'!AZ$17:AZ$49)+SUMIF('8. Lokal'!$B$18:$B$50,$C1582,'8. Lokal'!AW$18:AW$50)),0)</f>
        <v>0</v>
      </c>
      <c r="I1593" s="330">
        <f>IF('2. Grunddata'!$C$13="NEJ",(SUMIF('5. Lön'!$B$25:$B$151,$C1582,'5. Lön'!BW$25:BW$151)+SUMIF('5. Lön'!$B$25:$B$151,$C1582,'5. Lön'!CU$25:CU$151)+SUMIF('6. Drift'!$B$18:$B$101,$C1582,'6. Drift'!AZ$18:AZ$101)+SUMIF('6. Drift'!$B$18:$B$101,$C1582,'6. Drift'!BX$18:BX$101))-(SUMIF('5. Lön'!$B$25:$B$151,$C1582,'5. Lön'!EE$25:EE$151)+SUMIF('6. Drift'!$B$18:$B$101,$C1582,'6. Drift'!CV$18:CV$101)+SUMIF('7. Utrustning'!$B$17:$B$49,$C1582,'7. Utrustning'!BA$17:BA$49)+SUMIF('8. Lokal'!$B$18:$B$50,$C1582,'8. Lokal'!AX$18:AX$50)),0)</f>
        <v>0</v>
      </c>
      <c r="J1593" s="330">
        <f>IF('2. Grunddata'!$C$13="NEJ",(SUMIF('5. Lön'!$B$25:$B$151,$C1582,'5. Lön'!BX$25:BX$151)+SUMIF('5. Lön'!$B$25:$B$151,$C1582,'5. Lön'!CV$25:CV$151)+SUMIF('6. Drift'!$B$18:$B$101,$C1582,'6. Drift'!BA$18:BA$101)+SUMIF('6. Drift'!$B$18:$B$101,$C1582,'6. Drift'!BY$18:BY$101))-(SUMIF('5. Lön'!$B$25:$B$151,$C1582,'5. Lön'!EF$25:EF$151)+SUMIF('6. Drift'!$B$18:$B$101,$C1582,'6. Drift'!CW$18:CW$101)+SUMIF('7. Utrustning'!$B$17:$B$49,$C1582,'7. Utrustning'!BB$17:BB$49)+SUMIF('8. Lokal'!$B$18:$B$50,$C1582,'8. Lokal'!AY$18:AY$50)),0)</f>
        <v>0</v>
      </c>
      <c r="K1593" s="330">
        <f>IF('2. Grunddata'!$C$13="NEJ",(SUMIF('5. Lön'!$B$25:$B$151,$C1582,'5. Lön'!BY$25:BY$151)+SUMIF('5. Lön'!$B$25:$B$151,$C1582,'5. Lön'!CW$25:CW$151)+SUMIF('6. Drift'!$B$18:$B$101,$C1582,'6. Drift'!BB$18:BB$101)+SUMIF('6. Drift'!$B$18:$B$101,$C1582,'6. Drift'!BZ$18:BZ$101))-(SUMIF('5. Lön'!$B$25:$B$151,$C1582,'5. Lön'!EG$25:EG$151)+SUMIF('6. Drift'!$B$18:$B$101,$C1582,'6. Drift'!CX$18:CX$101)+SUMIF('7. Utrustning'!$B$17:$B$49,$C1582,'7. Utrustning'!BC$17:BC$49)+SUMIF('8. Lokal'!$B$18:$B$50,$C1582,'8. Lokal'!AZ$18:AZ$50)),0)</f>
        <v>0</v>
      </c>
      <c r="L1593" s="330">
        <f>IF('2. Grunddata'!$C$13="NEJ",(SUMIF('5. Lön'!$B$25:$B$151,$C1582,'5. Lön'!BZ$25:BZ$151)+SUMIF('5. Lön'!$B$25:$B$151,$C1582,'5. Lön'!CX$25:CX$151)+SUMIF('6. Drift'!$B$18:$B$101,$C1582,'6. Drift'!BC$18:BC$101)+SUMIF('6. Drift'!$B$18:$B$101,$C1582,'6. Drift'!CA$18:CA$101))-(SUMIF('5. Lön'!$B$25:$B$151,$C1582,'5. Lön'!EH$25:EH$151)+SUMIF('6. Drift'!$B$18:$B$101,$C1582,'6. Drift'!CY$18:CY$101)+SUMIF('7. Utrustning'!$B$17:$B$49,$C1582,'7. Utrustning'!BD$17:BD$49)+SUMIF('8. Lokal'!$B$18:$B$50,$C1582,'8. Lokal'!BA$18:BA$50)),0)</f>
        <v>0</v>
      </c>
      <c r="M1593" s="314">
        <f t="shared" ref="M1593:M1599" si="342">SUM(C1593:L1593)</f>
        <v>0</v>
      </c>
    </row>
    <row r="1594" spans="2:15" s="3" customFormat="1" ht="12.75" customHeight="1" x14ac:dyDescent="0.2">
      <c r="B1594" s="331" t="str">
        <f>IF('2. Grunddata'!C$16&gt;0,"LKP som inte accepteras av finansiär","")</f>
        <v/>
      </c>
      <c r="C1594" s="332">
        <f>IF('2. Grunddata'!$C$16&gt;0,SUMIF('5. Lön'!$B$25:$B$151,$C1582,'5. Lön'!AS$25:AS$151)-SUMIF('5. Lön'!$B$25:$B$151,$C1582,'5. Lön'!DM$25:DM$151),0)</f>
        <v>0</v>
      </c>
      <c r="D1594" s="332">
        <f>IF('2. Grunddata'!$C$16&gt;0,SUMIF('5. Lön'!$B$25:$B$151,$C1582,'5. Lön'!AT$25:AT$151)-SUMIF('5. Lön'!$B$25:$B$151,$C1582,'5. Lön'!DN$25:DN$151),0)</f>
        <v>0</v>
      </c>
      <c r="E1594" s="332">
        <f>IF('2. Grunddata'!$C$16&gt;0,SUMIF('5. Lön'!$B$25:$B$151,$C1582,'5. Lön'!AU$25:AU$151)-SUMIF('5. Lön'!$B$25:$B$151,$C1582,'5. Lön'!DO$25:DO$151),0)</f>
        <v>0</v>
      </c>
      <c r="F1594" s="332">
        <f>IF('2. Grunddata'!$C$16&gt;0,SUMIF('5. Lön'!$B$25:$B$151,$C1582,'5. Lön'!AV$25:AV$151)-SUMIF('5. Lön'!$B$25:$B$151,$C1582,'5. Lön'!DP$25:DP$151),0)</f>
        <v>0</v>
      </c>
      <c r="G1594" s="332">
        <f>IF('2. Grunddata'!$C$16&gt;0,SUMIF('5. Lön'!$B$25:$B$151,$C1582,'5. Lön'!AW$25:AW$151)-SUMIF('5. Lön'!$B$25:$B$151,$C1582,'5. Lön'!DQ$25:DQ$151),0)</f>
        <v>0</v>
      </c>
      <c r="H1594" s="332">
        <f>IF('2. Grunddata'!$C$16&gt;0,SUMIF('5. Lön'!$B$25:$B$151,$C1582,'5. Lön'!AX$25:AX$151)-SUMIF('5. Lön'!$B$25:$B$151,$C1582,'5. Lön'!DR$25:DR$151),0)</f>
        <v>0</v>
      </c>
      <c r="I1594" s="332">
        <f>IF('2. Grunddata'!$C$16&gt;0,SUMIF('5. Lön'!$B$25:$B$151,$C1582,'5. Lön'!AY$25:AY$151)-SUMIF('5. Lön'!$B$25:$B$151,$C1582,'5. Lön'!DS$25:DS$151),0)</f>
        <v>0</v>
      </c>
      <c r="J1594" s="332">
        <f>IF('2. Grunddata'!$C$16&gt;0,SUMIF('5. Lön'!$B$25:$B$151,$C1582,'5. Lön'!AZ$25:AZ$151)-SUMIF('5. Lön'!$B$25:$B$151,$C1582,'5. Lön'!DT$25:DT$151),0)</f>
        <v>0</v>
      </c>
      <c r="K1594" s="332">
        <f>IF('2. Grunddata'!$C$16&gt;0,SUMIF('5. Lön'!$B$25:$B$151,$C1582,'5. Lön'!BA$25:BA$151)-SUMIF('5. Lön'!$B$25:$B$151,$C1582,'5. Lön'!DU$25:DU$151),0)</f>
        <v>0</v>
      </c>
      <c r="L1594" s="332">
        <f>IF('2. Grunddata'!$C$16&gt;0,SUMIF('5. Lön'!$B$25:$B$151,$C1582,'5. Lön'!BB$25:BB$151)-SUMIF('5. Lön'!$B$25:$B$151,$C1582,'5. Lön'!DV$25:DV$151),0)</f>
        <v>0</v>
      </c>
      <c r="M1594" s="316">
        <f t="shared" si="342"/>
        <v>0</v>
      </c>
    </row>
    <row r="1595" spans="2:15" s="3" customFormat="1" ht="12.75" customHeight="1" x14ac:dyDescent="0.2">
      <c r="B1595" s="317" t="str">
        <f>IF('5. Lön'!BO$152&gt;0,"Lön inklusive LKP","")</f>
        <v>Lön inklusive LKP</v>
      </c>
      <c r="C1595" s="333">
        <f>SUMIF('5. Lön'!$B$25:$B$151,$C1582,'5. Lön'!BE$25:BE$151)</f>
        <v>0</v>
      </c>
      <c r="D1595" s="333">
        <f>SUMIF('5. Lön'!$B$25:$B$151,$C1582,'5. Lön'!BF$25:BF$151)</f>
        <v>0</v>
      </c>
      <c r="E1595" s="333">
        <f>SUMIF('5. Lön'!$B$25:$B$151,$C1582,'5. Lön'!BG$25:BG$151)</f>
        <v>0</v>
      </c>
      <c r="F1595" s="333">
        <f>SUMIF('5. Lön'!$B$25:$B$151,$C1582,'5. Lön'!BH$25:BH$151)</f>
        <v>0</v>
      </c>
      <c r="G1595" s="333">
        <f>SUMIF('5. Lön'!$B$25:$B$151,$C1582,'5. Lön'!BI$25:BI$151)</f>
        <v>0</v>
      </c>
      <c r="H1595" s="333">
        <f>SUMIF('5. Lön'!$B$25:$B$151,$C1582,'5. Lön'!BJ$25:BJ$151)</f>
        <v>0</v>
      </c>
      <c r="I1595" s="333">
        <f>SUMIF('5. Lön'!$B$25:$B$151,$C1582,'5. Lön'!BK$25:BK$151)</f>
        <v>0</v>
      </c>
      <c r="J1595" s="333">
        <f>SUMIF('5. Lön'!$B$25:$B$151,$C1582,'5. Lön'!BL$25:BL$151)</f>
        <v>0</v>
      </c>
      <c r="K1595" s="333">
        <f>SUMIF('5. Lön'!$B$25:$B$151,$C1582,'5. Lön'!BM$25:BM$151)</f>
        <v>0</v>
      </c>
      <c r="L1595" s="333">
        <f>SUMIF('5. Lön'!$B$25:$B$151,$C1582,'5. Lön'!BN$25:BN$151)</f>
        <v>0</v>
      </c>
      <c r="M1595" s="319">
        <f t="shared" si="342"/>
        <v>0</v>
      </c>
    </row>
    <row r="1596" spans="2:15" s="3" customFormat="1" ht="12.75" x14ac:dyDescent="0.2">
      <c r="B1596" s="158" t="str">
        <f>IF('6. Drift'!AR$102&gt;0,"Drift","")</f>
        <v/>
      </c>
      <c r="C1596" s="334">
        <f>SUMIF('6. Drift'!$B$18:$B$101,$C1582,'6. Drift'!AH$18:AH$101)</f>
        <v>0</v>
      </c>
      <c r="D1596" s="334">
        <f>SUMIF('6. Drift'!$B$18:$B$101,$C1582,'6. Drift'!AI$18:AI$101)</f>
        <v>0</v>
      </c>
      <c r="E1596" s="334">
        <f>SUMIF('6. Drift'!$B$18:$B$101,$C1582,'6. Drift'!AJ$18:AJ$101)</f>
        <v>0</v>
      </c>
      <c r="F1596" s="334">
        <f>SUMIF('6. Drift'!$B$18:$B$101,$C1582,'6. Drift'!AK$18:AK$101)</f>
        <v>0</v>
      </c>
      <c r="G1596" s="334">
        <f>SUMIF('6. Drift'!$B$18:$B$101,$C1582,'6. Drift'!AL$18:AL$101)</f>
        <v>0</v>
      </c>
      <c r="H1596" s="334">
        <f>SUMIF('6. Drift'!$B$18:$B$101,$C1582,'6. Drift'!AM$18:AM$101)</f>
        <v>0</v>
      </c>
      <c r="I1596" s="334">
        <f>SUMIF('6. Drift'!$B$18:$B$101,$C1582,'6. Drift'!AN$18:AN$101)</f>
        <v>0</v>
      </c>
      <c r="J1596" s="334">
        <f>SUMIF('6. Drift'!$B$18:$B$101,$C1582,'6. Drift'!AO$18:AO$101)</f>
        <v>0</v>
      </c>
      <c r="K1596" s="334">
        <f>SUMIF('6. Drift'!$B$18:$B$101,$C1582,'6. Drift'!AP$18:AP$101)</f>
        <v>0</v>
      </c>
      <c r="L1596" s="334">
        <f>SUMIF('6. Drift'!$B$18:$B$101,$C1582,'6. Drift'!AQ$18:AQ$101)</f>
        <v>0</v>
      </c>
      <c r="M1596" s="316">
        <f t="shared" si="342"/>
        <v>0</v>
      </c>
    </row>
    <row r="1597" spans="2:15" s="3" customFormat="1" ht="12.75" x14ac:dyDescent="0.2">
      <c r="B1597" s="317" t="str">
        <f>IF('7. Utrustning'!AS$50&gt;0,"Utrustning","")</f>
        <v/>
      </c>
      <c r="C1597" s="333">
        <f>SUMIF('7. Utrustning'!$B$17:$B$49,$C1582,'7. Utrustning'!AI$17:AI$49)</f>
        <v>0</v>
      </c>
      <c r="D1597" s="333">
        <f>SUMIF('7. Utrustning'!$B$17:$B$49,$C1582,'7. Utrustning'!AJ$17:AJ$49)</f>
        <v>0</v>
      </c>
      <c r="E1597" s="333">
        <f>SUMIF('7. Utrustning'!$B$17:$B$49,$C1582,'7. Utrustning'!AK$17:AK$49)</f>
        <v>0</v>
      </c>
      <c r="F1597" s="333">
        <f>SUMIF('7. Utrustning'!$B$17:$B$49,$C1582,'7. Utrustning'!AL$17:AL$49)</f>
        <v>0</v>
      </c>
      <c r="G1597" s="333">
        <f>SUMIF('7. Utrustning'!$B$17:$B$49,$C1582,'7. Utrustning'!AM$17:AM$49)</f>
        <v>0</v>
      </c>
      <c r="H1597" s="333">
        <f>SUMIF('7. Utrustning'!$B$17:$B$49,$C1582,'7. Utrustning'!AN$17:AN$49)</f>
        <v>0</v>
      </c>
      <c r="I1597" s="333">
        <f>SUMIF('7. Utrustning'!$B$17:$B$49,$C1582,'7. Utrustning'!AO$17:AO$49)</f>
        <v>0</v>
      </c>
      <c r="J1597" s="333">
        <f>SUMIF('7. Utrustning'!$B$17:$B$49,$C1582,'7. Utrustning'!AP$17:AP$49)</f>
        <v>0</v>
      </c>
      <c r="K1597" s="333">
        <f>SUMIF('7. Utrustning'!$B$17:$B$49,$C1582,'7. Utrustning'!AQ$17:AQ$49)</f>
        <v>0</v>
      </c>
      <c r="L1597" s="333">
        <f>SUMIF('7. Utrustning'!$B$17:$B$49,$C1582,'7. Utrustning'!AR$17:AR$49)</f>
        <v>0</v>
      </c>
      <c r="M1597" s="319">
        <f t="shared" si="342"/>
        <v>0</v>
      </c>
    </row>
    <row r="1598" spans="2:15" s="3" customFormat="1" ht="12.75" x14ac:dyDescent="0.2">
      <c r="B1598" s="320" t="str">
        <f>IF('8. Lokal'!AP$51&gt;0,"Lokal","")</f>
        <v>Lokal</v>
      </c>
      <c r="C1598" s="334">
        <f>SUMIF('5. Lön'!$B$25:$B$151,$C1582,'5. Lön'!DA$25:DA$151)+SUMIF('6. Drift'!$B$18:$B$101,$C1582,'6. Drift'!CD$18:CD$101)+SUMIF('8. Lokal'!$B$18:$B$50,$C1582,'8. Lokal'!AF$18:AF$50)</f>
        <v>0</v>
      </c>
      <c r="D1598" s="334">
        <f>SUMIF('5. Lön'!$B$25:$B$151,$C1582,'5. Lön'!DB$25:DB$151)+SUMIF('6. Drift'!$B$18:$B$101,$C1582,'6. Drift'!CE$18:CE$101)+SUMIF('8. Lokal'!$B$18:$B$50,$C1582,'8. Lokal'!AG$18:AG$50)</f>
        <v>0</v>
      </c>
      <c r="E1598" s="334">
        <f>SUMIF('5. Lön'!$B$25:$B$151,$C1582,'5. Lön'!DC$25:DC$151)+SUMIF('6. Drift'!$B$18:$B$101,$C1582,'6. Drift'!CF$18:CF$101)+SUMIF('8. Lokal'!$B$18:$B$50,$C1582,'8. Lokal'!AH$18:AH$50)</f>
        <v>0</v>
      </c>
      <c r="F1598" s="334">
        <f>SUMIF('5. Lön'!$B$25:$B$151,$C1582,'5. Lön'!DD$25:DD$151)+SUMIF('6. Drift'!$B$18:$B$101,$C1582,'6. Drift'!CG$18:CG$101)+SUMIF('8. Lokal'!$B$18:$B$50,$C1582,'8. Lokal'!AI$18:AI$50)</f>
        <v>0</v>
      </c>
      <c r="G1598" s="334">
        <f>SUMIF('5. Lön'!$B$25:$B$151,$C1582,'5. Lön'!DE$25:DE$151)+SUMIF('6. Drift'!$B$18:$B$101,$C1582,'6. Drift'!CH$18:CH$101)+SUMIF('8. Lokal'!$B$18:$B$50,$C1582,'8. Lokal'!AJ$18:AJ$50)</f>
        <v>0</v>
      </c>
      <c r="H1598" s="334">
        <f>SUMIF('5. Lön'!$B$25:$B$151,$C1582,'5. Lön'!DF$25:DF$151)+SUMIF('6. Drift'!$B$18:$B$101,$C1582,'6. Drift'!CI$18:CI$101)+SUMIF('8. Lokal'!$B$18:$B$50,$C1582,'8. Lokal'!AK$18:AK$50)</f>
        <v>0</v>
      </c>
      <c r="I1598" s="334">
        <f>SUMIF('5. Lön'!$B$25:$B$151,$C1582,'5. Lön'!DG$25:DG$151)+SUMIF('6. Drift'!$B$18:$B$101,$C1582,'6. Drift'!CJ$18:CJ$101)+SUMIF('8. Lokal'!$B$18:$B$50,$C1582,'8. Lokal'!AL$18:AL$50)</f>
        <v>0</v>
      </c>
      <c r="J1598" s="334">
        <f>SUMIF('5. Lön'!$B$25:$B$151,$C1582,'5. Lön'!DH$25:DH$151)+SUMIF('6. Drift'!$B$18:$B$101,$C1582,'6. Drift'!CK$18:CK$101)+SUMIF('8. Lokal'!$B$18:$B$50,$C1582,'8. Lokal'!AM$18:AM$50)</f>
        <v>0</v>
      </c>
      <c r="K1598" s="334">
        <f>SUMIF('5. Lön'!$B$25:$B$151,$C1582,'5. Lön'!DI$25:DI$151)+SUMIF('6. Drift'!$B$18:$B$101,$C1582,'6. Drift'!CL$18:CL$101)+SUMIF('8. Lokal'!$B$18:$B$50,$C1582,'8. Lokal'!AN$18:AN$50)</f>
        <v>0</v>
      </c>
      <c r="L1598" s="334">
        <f>SUMIF('5. Lön'!$B$25:$B$151,$C1582,'5. Lön'!DJ$25:DJ$151)+SUMIF('6. Drift'!$B$18:$B$101,$C1582,'6. Drift'!CM$18:CM$101)+SUMIF('8. Lokal'!$B$18:$B$50,$C1582,'8. Lokal'!AO$18:AO$50)</f>
        <v>0</v>
      </c>
      <c r="M1598" s="316">
        <f t="shared" si="342"/>
        <v>0</v>
      </c>
    </row>
    <row r="1599" spans="2:15" s="1" customFormat="1" ht="12.75" x14ac:dyDescent="0.2">
      <c r="B1599" s="321" t="str">
        <f>IF(('5. Lön'!CM$152+'6. Drift'!BP$102)&gt;0,"Indirekt","")</f>
        <v>Indirekt</v>
      </c>
      <c r="C1599" s="293">
        <f>SUMIF('5. Lön'!$B$25:$B$151,$C1582,'5. Lön'!CC$25:CC$151)+SUMIF('6. Drift'!$B$18:$B$101,$C1582,'6. Drift'!BF$18:BF$101)</f>
        <v>0</v>
      </c>
      <c r="D1599" s="293">
        <f>SUMIF('5. Lön'!$B$25:$B$151,$C1582,'5. Lön'!CD$25:CD$151)+SUMIF('6. Drift'!$B$18:$B$101,$C1582,'6. Drift'!BG$18:BG$101)</f>
        <v>0</v>
      </c>
      <c r="E1599" s="293">
        <f>SUMIF('5. Lön'!$B$25:$B$151,$C1582,'5. Lön'!CE$25:CE$151)+SUMIF('6. Drift'!$B$18:$B$101,$C1582,'6. Drift'!BH$18:BH$101)</f>
        <v>0</v>
      </c>
      <c r="F1599" s="293">
        <f>SUMIF('5. Lön'!$B$25:$B$151,$C1582,'5. Lön'!CF$25:CF$151)+SUMIF('6. Drift'!$B$18:$B$101,$C1582,'6. Drift'!BI$18:BI$101)</f>
        <v>0</v>
      </c>
      <c r="G1599" s="293">
        <f>SUMIF('5. Lön'!$B$25:$B$151,$C1582,'5. Lön'!CG$25:CG$151)+SUMIF('6. Drift'!$B$18:$B$101,$C1582,'6. Drift'!BJ$18:BJ$101)</f>
        <v>0</v>
      </c>
      <c r="H1599" s="293">
        <f>SUMIF('5. Lön'!$B$25:$B$151,$C1582,'5. Lön'!CH$25:CH$151)+SUMIF('6. Drift'!$B$18:$B$101,$C1582,'6. Drift'!BK$18:BK$101)</f>
        <v>0</v>
      </c>
      <c r="I1599" s="293">
        <f>SUMIF('5. Lön'!$B$25:$B$151,$C1582,'5. Lön'!CI$25:CI$151)+SUMIF('6. Drift'!$B$18:$B$101,$C1582,'6. Drift'!BL$18:BL$101)</f>
        <v>0</v>
      </c>
      <c r="J1599" s="293">
        <f>SUMIF('5. Lön'!$B$25:$B$151,$C1582,'5. Lön'!CJ$25:CJ$151)+SUMIF('6. Drift'!$B$18:$B$101,$C1582,'6. Drift'!BM$18:BM$101)</f>
        <v>0</v>
      </c>
      <c r="K1599" s="293">
        <f>SUMIF('5. Lön'!$B$25:$B$151,$C1582,'5. Lön'!CK$25:CK$151)+SUMIF('6. Drift'!$B$18:$B$101,$C1582,'6. Drift'!BN$18:BN$101)</f>
        <v>0</v>
      </c>
      <c r="L1599" s="293">
        <f>SUMIF('5. Lön'!$B$25:$B$151,$C1582,'5. Lön'!CL$25:CL$151)+SUMIF('6. Drift'!$B$18:$B$101,$C1582,'6. Drift'!BO$18:BO$101)</f>
        <v>0</v>
      </c>
      <c r="M1599" s="322">
        <f t="shared" si="342"/>
        <v>0</v>
      </c>
    </row>
    <row r="1600" spans="2:15" s="3" customFormat="1" ht="12.75" x14ac:dyDescent="0.2">
      <c r="B1600" s="323" t="str">
        <f>IF('2. Grunddata'!C$6="KONTRAKT","Total kostnad i medfinansiering av kontrakt med finansiär","Total kostnad i medfinansiering av ansökan till finansiär")</f>
        <v>Total kostnad i medfinansiering av ansökan till finansiär</v>
      </c>
      <c r="C1600" s="237">
        <f>SUM(C1593:C1599)</f>
        <v>0</v>
      </c>
      <c r="D1600" s="237">
        <f t="shared" ref="D1600:M1600" si="343">SUM(D1593:D1599)</f>
        <v>0</v>
      </c>
      <c r="E1600" s="237">
        <f t="shared" si="343"/>
        <v>0</v>
      </c>
      <c r="F1600" s="237">
        <f t="shared" si="343"/>
        <v>0</v>
      </c>
      <c r="G1600" s="237">
        <f t="shared" si="343"/>
        <v>0</v>
      </c>
      <c r="H1600" s="237">
        <f t="shared" si="343"/>
        <v>0</v>
      </c>
      <c r="I1600" s="237">
        <f t="shared" si="343"/>
        <v>0</v>
      </c>
      <c r="J1600" s="237">
        <f t="shared" si="343"/>
        <v>0</v>
      </c>
      <c r="K1600" s="237">
        <f t="shared" si="343"/>
        <v>0</v>
      </c>
      <c r="L1600" s="237">
        <f t="shared" si="343"/>
        <v>0</v>
      </c>
      <c r="M1600" s="324">
        <f t="shared" si="343"/>
        <v>0</v>
      </c>
      <c r="N1600" s="26"/>
      <c r="O1600" s="26"/>
    </row>
    <row r="1601" spans="2:13" s="3" customFormat="1" ht="6" customHeight="1" x14ac:dyDescent="0.2">
      <c r="B1601" s="335"/>
      <c r="C1601" s="326"/>
      <c r="D1601" s="326"/>
      <c r="E1601" s="326"/>
      <c r="F1601" s="326"/>
      <c r="G1601" s="326"/>
      <c r="H1601" s="326"/>
      <c r="I1601" s="326"/>
      <c r="J1601" s="326"/>
      <c r="K1601" s="326"/>
      <c r="L1601" s="326"/>
      <c r="M1601" s="336"/>
    </row>
    <row r="1602" spans="2:13" s="3" customFormat="1" ht="12.75" x14ac:dyDescent="0.2">
      <c r="B1602" s="328" t="str">
        <f>IF('2. Grunddata'!C$6="KONTRAKT","Full kostnad","Förväntad full kostnad")</f>
        <v>Förväntad full kostnad</v>
      </c>
      <c r="C1602" s="326"/>
      <c r="D1602" s="326"/>
      <c r="E1602" s="326"/>
      <c r="F1602" s="326"/>
      <c r="G1602" s="326"/>
      <c r="H1602" s="326"/>
      <c r="I1602" s="326"/>
      <c r="J1602" s="326"/>
      <c r="K1602" s="326"/>
      <c r="L1602" s="326"/>
      <c r="M1602" s="336"/>
    </row>
    <row r="1603" spans="2:13" s="3" customFormat="1" ht="12.75" x14ac:dyDescent="0.2">
      <c r="B1603" s="337" t="s">
        <v>203</v>
      </c>
      <c r="C1603" s="338">
        <f>C1585+C1594+C1595</f>
        <v>0</v>
      </c>
      <c r="D1603" s="338">
        <f t="shared" ref="D1603:L1603" si="344">D1585+D1594+D1595</f>
        <v>0</v>
      </c>
      <c r="E1603" s="338">
        <f t="shared" si="344"/>
        <v>0</v>
      </c>
      <c r="F1603" s="338">
        <f t="shared" si="344"/>
        <v>0</v>
      </c>
      <c r="G1603" s="338">
        <f t="shared" si="344"/>
        <v>0</v>
      </c>
      <c r="H1603" s="338">
        <f t="shared" si="344"/>
        <v>0</v>
      </c>
      <c r="I1603" s="338">
        <f t="shared" si="344"/>
        <v>0</v>
      </c>
      <c r="J1603" s="338">
        <f t="shared" si="344"/>
        <v>0</v>
      </c>
      <c r="K1603" s="338">
        <f t="shared" si="344"/>
        <v>0</v>
      </c>
      <c r="L1603" s="338">
        <f t="shared" si="344"/>
        <v>0</v>
      </c>
      <c r="M1603" s="314">
        <f>SUM(C1603:L1603)</f>
        <v>0</v>
      </c>
    </row>
    <row r="1604" spans="2:13" s="3" customFormat="1" ht="12.75" x14ac:dyDescent="0.2">
      <c r="B1604" s="339" t="s">
        <v>202</v>
      </c>
      <c r="C1604" s="340">
        <f>C1586+C1596</f>
        <v>0</v>
      </c>
      <c r="D1604" s="340">
        <f t="shared" ref="D1604:L1604" si="345">D1586+D1596</f>
        <v>0</v>
      </c>
      <c r="E1604" s="340">
        <f t="shared" si="345"/>
        <v>0</v>
      </c>
      <c r="F1604" s="340">
        <f t="shared" si="345"/>
        <v>0</v>
      </c>
      <c r="G1604" s="340">
        <f t="shared" si="345"/>
        <v>0</v>
      </c>
      <c r="H1604" s="340">
        <f t="shared" si="345"/>
        <v>0</v>
      </c>
      <c r="I1604" s="340">
        <f t="shared" si="345"/>
        <v>0</v>
      </c>
      <c r="J1604" s="340">
        <f t="shared" si="345"/>
        <v>0</v>
      </c>
      <c r="K1604" s="340">
        <f t="shared" si="345"/>
        <v>0</v>
      </c>
      <c r="L1604" s="340">
        <f t="shared" si="345"/>
        <v>0</v>
      </c>
      <c r="M1604" s="316">
        <f>SUM(C1604:L1604)</f>
        <v>0</v>
      </c>
    </row>
    <row r="1605" spans="2:13" s="3" customFormat="1" ht="12.75" x14ac:dyDescent="0.2">
      <c r="B1605" s="341" t="s">
        <v>30</v>
      </c>
      <c r="C1605" s="342">
        <f>C1587+C1597</f>
        <v>0</v>
      </c>
      <c r="D1605" s="342">
        <f t="shared" ref="D1605:L1605" si="346">D1587+D1597</f>
        <v>0</v>
      </c>
      <c r="E1605" s="342">
        <f t="shared" si="346"/>
        <v>0</v>
      </c>
      <c r="F1605" s="342">
        <f t="shared" si="346"/>
        <v>0</v>
      </c>
      <c r="G1605" s="342">
        <f t="shared" si="346"/>
        <v>0</v>
      </c>
      <c r="H1605" s="342">
        <f t="shared" si="346"/>
        <v>0</v>
      </c>
      <c r="I1605" s="342">
        <f t="shared" si="346"/>
        <v>0</v>
      </c>
      <c r="J1605" s="342">
        <f t="shared" si="346"/>
        <v>0</v>
      </c>
      <c r="K1605" s="342">
        <f t="shared" si="346"/>
        <v>0</v>
      </c>
      <c r="L1605" s="342">
        <f t="shared" si="346"/>
        <v>0</v>
      </c>
      <c r="M1605" s="319">
        <f>SUM(C1605:L1605)</f>
        <v>0</v>
      </c>
    </row>
    <row r="1606" spans="2:13" s="3" customFormat="1" ht="12.75" x14ac:dyDescent="0.2">
      <c r="B1606" s="339" t="s">
        <v>31</v>
      </c>
      <c r="C1606" s="340">
        <f>SUMIF('5. Lön'!$B$25:$B$151,$C1582,'5. Lön'!CO$25:CO$151)+SUMIF('5. Lön'!$B$25:$B$151,$C1582,'5. Lön'!DA$25:DA$151)+SUMIF('6. Drift'!$B$18:$B$101,$C1582,'6. Drift'!BR$18:BR$101)+SUMIF('6. Drift'!$B$18:$B$101,$C1582,'6. Drift'!CD$18:CD$101)+SUMIF('8. Lokal'!$B$18:$B$50,$C1582,'8. Lokal'!T$18:T$50)+SUMIF('8. Lokal'!$B$18:$B$50,$C1582,'8. Lokal'!AF$18:AF$50)</f>
        <v>0</v>
      </c>
      <c r="D1606" s="340">
        <f>SUMIF('5. Lön'!$B$25:$B$151,$C1582,'5. Lön'!CP$25:CP$151)+SUMIF('5. Lön'!$B$25:$B$151,$C1582,'5. Lön'!DB$25:DB$151)+SUMIF('6. Drift'!$B$18:$B$101,$C1582,'6. Drift'!BS$18:BS$101)+SUMIF('6. Drift'!$B$18:$B$101,$C1582,'6. Drift'!CE$18:CE$101)+SUMIF('8. Lokal'!$B$18:$B$50,$C1582,'8. Lokal'!U$18:U$50)+SUMIF('8. Lokal'!$B$18:$B$50,$C1582,'8. Lokal'!AG$18:AG$50)</f>
        <v>0</v>
      </c>
      <c r="E1606" s="340">
        <f>SUMIF('5. Lön'!$B$25:$B$151,$C1582,'5. Lön'!CQ$25:CQ$151)+SUMIF('5. Lön'!$B$25:$B$151,$C1582,'5. Lön'!DC$25:DC$151)+SUMIF('6. Drift'!$B$18:$B$101,$C1582,'6. Drift'!BT$18:BT$101)+SUMIF('6. Drift'!$B$18:$B$101,$C1582,'6. Drift'!CF$18:CF$101)+SUMIF('8. Lokal'!$B$18:$B$50,$C1582,'8. Lokal'!V$18:V$50)+SUMIF('8. Lokal'!$B$18:$B$50,$C1582,'8. Lokal'!AH$18:AH$50)</f>
        <v>0</v>
      </c>
      <c r="F1606" s="340">
        <f>SUMIF('5. Lön'!$B$25:$B$151,$C1582,'5. Lön'!CR$25:CR$151)+SUMIF('5. Lön'!$B$25:$B$151,$C1582,'5. Lön'!DD$25:DD$151)+SUMIF('6. Drift'!$B$18:$B$101,$C1582,'6. Drift'!BU$18:BU$101)+SUMIF('6. Drift'!$B$18:$B$101,$C1582,'6. Drift'!CG$18:CG$101)+SUMIF('8. Lokal'!$B$18:$B$50,$C1582,'8. Lokal'!W$18:W$50)+SUMIF('8. Lokal'!$B$18:$B$50,$C1582,'8. Lokal'!AI$18:AI$50)</f>
        <v>0</v>
      </c>
      <c r="G1606" s="340">
        <f>SUMIF('5. Lön'!$B$25:$B$151,$C1582,'5. Lön'!CS$25:CS$151)+SUMIF('5. Lön'!$B$25:$B$151,$C1582,'5. Lön'!DE$25:DE$151)+SUMIF('6. Drift'!$B$18:$B$101,$C1582,'6. Drift'!BV$18:BV$101)+SUMIF('6. Drift'!$B$18:$B$101,$C1582,'6. Drift'!CH$18:CH$101)+SUMIF('8. Lokal'!$B$18:$B$50,$C1582,'8. Lokal'!X$18:X$50)+SUMIF('8. Lokal'!$B$18:$B$50,$C1582,'8. Lokal'!AJ$18:AJ$50)</f>
        <v>0</v>
      </c>
      <c r="H1606" s="340">
        <f>SUMIF('5. Lön'!$B$25:$B$151,$C1582,'5. Lön'!CT$25:CT$151)+SUMIF('5. Lön'!$B$25:$B$151,$C1582,'5. Lön'!DF$25:DF$151)+SUMIF('6. Drift'!$B$18:$B$101,$C1582,'6. Drift'!BW$18:BW$101)+SUMIF('6. Drift'!$B$18:$B$101,$C1582,'6. Drift'!CI$18:CI$101)+SUMIF('8. Lokal'!$B$18:$B$50,$C1582,'8. Lokal'!Y$18:Y$50)+SUMIF('8. Lokal'!$B$18:$B$50,$C1582,'8. Lokal'!AK$18:AK$50)</f>
        <v>0</v>
      </c>
      <c r="I1606" s="340">
        <f>SUMIF('5. Lön'!$B$25:$B$151,$C1582,'5. Lön'!CU$25:CU$151)+SUMIF('5. Lön'!$B$25:$B$151,$C1582,'5. Lön'!DG$25:DG$151)+SUMIF('6. Drift'!$B$18:$B$101,$C1582,'6. Drift'!BX$18:BX$101)+SUMIF('6. Drift'!$B$18:$B$101,$C1582,'6. Drift'!CJ$18:CJ$101)+SUMIF('8. Lokal'!$B$18:$B$50,$C1582,'8. Lokal'!Z$18:Z$50)+SUMIF('8. Lokal'!$B$18:$B$50,$C1582,'8. Lokal'!AL$18:AL$50)</f>
        <v>0</v>
      </c>
      <c r="J1606" s="340">
        <f>SUMIF('5. Lön'!$B$25:$B$151,$C1582,'5. Lön'!CV$25:CV$151)+SUMIF('5. Lön'!$B$25:$B$151,$C1582,'5. Lön'!DH$25:DH$151)+SUMIF('6. Drift'!$B$18:$B$101,$C1582,'6. Drift'!BY$18:BY$101)+SUMIF('6. Drift'!$B$18:$B$101,$C1582,'6. Drift'!CK$18:CK$101)+SUMIF('8. Lokal'!$B$18:$B$50,$C1582,'8. Lokal'!AA$18:AA$50)+SUMIF('8. Lokal'!$B$18:$B$50,$C1582,'8. Lokal'!AM$18:AM$50)</f>
        <v>0</v>
      </c>
      <c r="K1606" s="340">
        <f>SUMIF('5. Lön'!$B$25:$B$151,$C1582,'5. Lön'!CW$25:CW$151)+SUMIF('5. Lön'!$B$25:$B$151,$C1582,'5. Lön'!DI$25:DI$151)+SUMIF('6. Drift'!$B$18:$B$101,$C1582,'6. Drift'!BZ$18:BZ$101)+SUMIF('6. Drift'!$B$18:$B$101,$C1582,'6. Drift'!CL$18:CL$101)+SUMIF('8. Lokal'!$B$18:$B$50,$C1582,'8. Lokal'!AB$18:AB$50)+SUMIF('8. Lokal'!$B$18:$B$50,$C1582,'8. Lokal'!AN$18:AN$50)</f>
        <v>0</v>
      </c>
      <c r="L1606" s="340">
        <f>SUMIF('5. Lön'!$B$25:$B$151,$C1582,'5. Lön'!CX$25:CX$151)+SUMIF('5. Lön'!$B$25:$B$151,$C1582,'5. Lön'!DJ$25:DJ$151)+SUMIF('6. Drift'!$B$18:$B$101,$C1582,'6. Drift'!CA$18:CA$101)+SUMIF('6. Drift'!$B$18:$B$101,$C1582,'6. Drift'!CM$18:CM$101)+SUMIF('8. Lokal'!$B$18:$B$50,$C1582,'8. Lokal'!AC$18:AC$50)+SUMIF('8. Lokal'!$B$18:$B$50,$C1582,'8. Lokal'!AO$18:AO$50)</f>
        <v>0</v>
      </c>
      <c r="M1606" s="316">
        <f>SUM(C1606:L1606)</f>
        <v>0</v>
      </c>
    </row>
    <row r="1607" spans="2:13" s="3" customFormat="1" ht="12.75" x14ac:dyDescent="0.2">
      <c r="B1607" s="343" t="s">
        <v>26</v>
      </c>
      <c r="C1607" s="344">
        <f>SUMIF('5. Lön'!$B$25:$B$151,$C1582,'5. Lön'!BQ$25:BQ$151)+SUMIF('5. Lön'!$B$25:$B$151,$C1582,'5. Lön'!CC$25:CC$151)+SUMIF('6. Drift'!$B$18:$B$101,$C1582,'6. Drift'!AT$18:AT$101)+SUMIF('6. Drift'!$B$18:$B$101,$C1582,'6. Drift'!BF$18:BF$101)</f>
        <v>0</v>
      </c>
      <c r="D1607" s="344">
        <f>SUMIF('5. Lön'!$B$25:$B$151,$C1582,'5. Lön'!BR$25:BR$151)+SUMIF('5. Lön'!$B$25:$B$151,$C1582,'5. Lön'!CD$25:CD$151)+SUMIF('6. Drift'!$B$18:$B$101,$C1582,'6. Drift'!AU$18:AU$101)+SUMIF('6. Drift'!$B$18:$B$101,$C1582,'6. Drift'!BG$18:BG$101)</f>
        <v>0</v>
      </c>
      <c r="E1607" s="344">
        <f>SUMIF('5. Lön'!$B$25:$B$151,$C1582,'5. Lön'!BS$25:BS$151)+SUMIF('5. Lön'!$B$25:$B$151,$C1582,'5. Lön'!CE$25:CE$151)+SUMIF('6. Drift'!$B$18:$B$101,$C1582,'6. Drift'!AV$18:AV$101)+SUMIF('6. Drift'!$B$18:$B$101,$C1582,'6. Drift'!BH$18:BH$101)</f>
        <v>0</v>
      </c>
      <c r="F1607" s="344">
        <f>SUMIF('5. Lön'!$B$25:$B$151,$C1582,'5. Lön'!BT$25:BT$151)+SUMIF('5. Lön'!$B$25:$B$151,$C1582,'5. Lön'!CF$25:CF$151)+SUMIF('6. Drift'!$B$18:$B$101,$C1582,'6. Drift'!AW$18:AW$101)+SUMIF('6. Drift'!$B$18:$B$101,$C1582,'6. Drift'!BI$18:BI$101)</f>
        <v>0</v>
      </c>
      <c r="G1607" s="344">
        <f>SUMIF('5. Lön'!$B$25:$B$151,$C1582,'5. Lön'!BU$25:BU$151)+SUMIF('5. Lön'!$B$25:$B$151,$C1582,'5. Lön'!CG$25:CG$151)+SUMIF('6. Drift'!$B$18:$B$101,$C1582,'6. Drift'!AX$18:AX$101)+SUMIF('6. Drift'!$B$18:$B$101,$C1582,'6. Drift'!BJ$18:BJ$101)</f>
        <v>0</v>
      </c>
      <c r="H1607" s="344">
        <f>SUMIF('5. Lön'!$B$25:$B$151,$C1582,'5. Lön'!BV$25:BV$151)+SUMIF('5. Lön'!$B$25:$B$151,$C1582,'5. Lön'!CH$25:CH$151)+SUMIF('6. Drift'!$B$18:$B$101,$C1582,'6. Drift'!AY$18:AY$101)+SUMIF('6. Drift'!$B$18:$B$101,$C1582,'6. Drift'!BK$18:BK$101)</f>
        <v>0</v>
      </c>
      <c r="I1607" s="344">
        <f>SUMIF('5. Lön'!$B$25:$B$151,$C1582,'5. Lön'!BW$25:BW$151)+SUMIF('5. Lön'!$B$25:$B$151,$C1582,'5. Lön'!CI$25:CI$151)+SUMIF('6. Drift'!$B$18:$B$101,$C1582,'6. Drift'!AZ$18:AZ$101)+SUMIF('6. Drift'!$B$18:$B$101,$C1582,'6. Drift'!BL$18:BL$101)</f>
        <v>0</v>
      </c>
      <c r="J1607" s="344">
        <f>SUMIF('5. Lön'!$B$25:$B$151,$C1582,'5. Lön'!BX$25:BX$151)+SUMIF('5. Lön'!$B$25:$B$151,$C1582,'5. Lön'!CJ$25:CJ$151)+SUMIF('6. Drift'!$B$18:$B$101,$C1582,'6. Drift'!BA$18:BA$101)+SUMIF('6. Drift'!$B$18:$B$101,$C1582,'6. Drift'!BM$18:BM$101)</f>
        <v>0</v>
      </c>
      <c r="K1607" s="344">
        <f>SUMIF('5. Lön'!$B$25:$B$151,$C1582,'5. Lön'!BY$25:BY$151)+SUMIF('5. Lön'!$B$25:$B$151,$C1582,'5. Lön'!CK$25:CK$151)+SUMIF('6. Drift'!$B$18:$B$101,$C1582,'6. Drift'!BB$18:BB$101)+SUMIF('6. Drift'!$B$18:$B$101,$C1582,'6. Drift'!BN$18:BN$101)</f>
        <v>0</v>
      </c>
      <c r="L1607" s="344">
        <f>SUMIF('5. Lön'!$B$25:$B$151,$C1582,'5. Lön'!BZ$25:BZ$151)+SUMIF('5. Lön'!$B$25:$B$151,$C1582,'5. Lön'!CL$25:CL$151)+SUMIF('6. Drift'!$B$18:$B$101,$C1582,'6. Drift'!BC$18:BC$101)+SUMIF('6. Drift'!$B$18:$B$101,$C1582,'6. Drift'!BO$18:BO$101)</f>
        <v>0</v>
      </c>
      <c r="M1607" s="322">
        <f>SUM(C1607:L1607)</f>
        <v>0</v>
      </c>
    </row>
    <row r="1608" spans="2:13" s="3" customFormat="1" ht="12.75" x14ac:dyDescent="0.2">
      <c r="B1608" s="323" t="str">
        <f>IF('2. Grunddata'!C$6="KONTRAKT","Total full kostnad","Total förväntad full kostnad")</f>
        <v>Total förväntad full kostnad</v>
      </c>
      <c r="C1608" s="171">
        <f>SUM(C1603:C1607)</f>
        <v>0</v>
      </c>
      <c r="D1608" s="171">
        <f t="shared" ref="D1608:M1608" si="347">SUM(D1603:D1607)</f>
        <v>0</v>
      </c>
      <c r="E1608" s="171">
        <f t="shared" si="347"/>
        <v>0</v>
      </c>
      <c r="F1608" s="171">
        <f t="shared" si="347"/>
        <v>0</v>
      </c>
      <c r="G1608" s="171">
        <f t="shared" si="347"/>
        <v>0</v>
      </c>
      <c r="H1608" s="171">
        <f t="shared" si="347"/>
        <v>0</v>
      </c>
      <c r="I1608" s="171">
        <f t="shared" si="347"/>
        <v>0</v>
      </c>
      <c r="J1608" s="171">
        <f t="shared" si="347"/>
        <v>0</v>
      </c>
      <c r="K1608" s="171">
        <f t="shared" si="347"/>
        <v>0</v>
      </c>
      <c r="L1608" s="171">
        <f t="shared" si="347"/>
        <v>0</v>
      </c>
      <c r="M1608" s="345">
        <f t="shared" si="347"/>
        <v>0</v>
      </c>
    </row>
    <row r="1609" spans="2:13" s="3" customFormat="1" ht="12.75" x14ac:dyDescent="0.2">
      <c r="B1609" s="119"/>
      <c r="C1609" s="64"/>
      <c r="D1609" s="64"/>
      <c r="E1609" s="64"/>
      <c r="F1609" s="64"/>
      <c r="G1609" s="64"/>
      <c r="H1609" s="64"/>
      <c r="I1609" s="64"/>
      <c r="J1609" s="64"/>
      <c r="K1609" s="64"/>
      <c r="L1609" s="64"/>
      <c r="M1609" s="64"/>
    </row>
    <row r="1610" spans="2:13" s="3" customFormat="1" ht="12.75" customHeight="1" x14ac:dyDescent="0.2">
      <c r="B1610" s="119" t="s">
        <v>42</v>
      </c>
      <c r="C1610" s="346" t="str">
        <f t="shared" ref="C1610:M1610" si="348">IF(C1608&gt;0,C1600/C1608,"")</f>
        <v/>
      </c>
      <c r="D1610" s="346" t="str">
        <f t="shared" si="348"/>
        <v/>
      </c>
      <c r="E1610" s="346" t="str">
        <f t="shared" si="348"/>
        <v/>
      </c>
      <c r="F1610" s="346" t="str">
        <f t="shared" si="348"/>
        <v/>
      </c>
      <c r="G1610" s="346" t="str">
        <f t="shared" si="348"/>
        <v/>
      </c>
      <c r="H1610" s="346" t="str">
        <f t="shared" si="348"/>
        <v/>
      </c>
      <c r="I1610" s="346" t="str">
        <f t="shared" si="348"/>
        <v/>
      </c>
      <c r="J1610" s="346" t="str">
        <f t="shared" si="348"/>
        <v/>
      </c>
      <c r="K1610" s="346" t="str">
        <f t="shared" si="348"/>
        <v/>
      </c>
      <c r="L1610" s="346" t="str">
        <f t="shared" si="348"/>
        <v/>
      </c>
      <c r="M1610" s="346" t="str">
        <f t="shared" si="348"/>
        <v/>
      </c>
    </row>
    <row r="1611" spans="2:13" ht="12.75" customHeight="1" x14ac:dyDescent="0.2"/>
    <row r="1612" spans="2:13" ht="12.75" customHeight="1" x14ac:dyDescent="0.2">
      <c r="D1612" s="119" t="s">
        <v>249</v>
      </c>
      <c r="E1612" s="187" t="str">
        <f>IF(M1600=0,"",M1600/(DATEDIF('2. Grunddata'!C$20,'2. Grunddata'!C$21,"d")/365))</f>
        <v/>
      </c>
      <c r="H1612" s="119" t="s">
        <v>250</v>
      </c>
      <c r="I1612" s="187">
        <f>M1600/3</f>
        <v>0</v>
      </c>
      <c r="L1612" s="119" t="s">
        <v>248</v>
      </c>
      <c r="M1612" s="187">
        <f>M1600</f>
        <v>0</v>
      </c>
    </row>
    <row r="1613" spans="2:13" ht="12.75" customHeight="1" x14ac:dyDescent="0.2">
      <c r="B1613" s="80" t="s">
        <v>209</v>
      </c>
    </row>
    <row r="1614" spans="2:13" ht="12.75" customHeight="1" x14ac:dyDescent="0.2">
      <c r="B1614" s="551"/>
      <c r="C1614" s="552"/>
      <c r="D1614" s="552"/>
      <c r="E1614" s="552"/>
      <c r="F1614" s="552"/>
      <c r="G1614" s="552"/>
      <c r="H1614" s="552"/>
      <c r="I1614" s="552"/>
      <c r="J1614" s="552"/>
      <c r="K1614" s="552"/>
      <c r="L1614" s="553"/>
      <c r="M1614" s="387">
        <f>SUM(C1614:L1614)</f>
        <v>0</v>
      </c>
    </row>
    <row r="1615" spans="2:13" ht="12.75" customHeight="1" x14ac:dyDescent="0.2">
      <c r="B1615" s="554"/>
      <c r="C1615" s="555"/>
      <c r="D1615" s="555"/>
      <c r="E1615" s="555"/>
      <c r="F1615" s="555"/>
      <c r="G1615" s="555"/>
      <c r="H1615" s="555"/>
      <c r="I1615" s="555"/>
      <c r="J1615" s="555"/>
      <c r="K1615" s="555"/>
      <c r="L1615" s="556"/>
      <c r="M1615" s="319">
        <f t="shared" ref="M1615:M1618" si="349">SUM(C1615:L1615)</f>
        <v>0</v>
      </c>
    </row>
    <row r="1616" spans="2:13" ht="12.75" customHeight="1" x14ac:dyDescent="0.2">
      <c r="B1616" s="557"/>
      <c r="C1616" s="558"/>
      <c r="D1616" s="558"/>
      <c r="E1616" s="558"/>
      <c r="F1616" s="558"/>
      <c r="G1616" s="558"/>
      <c r="H1616" s="558"/>
      <c r="I1616" s="558"/>
      <c r="J1616" s="558"/>
      <c r="K1616" s="558"/>
      <c r="L1616" s="559"/>
      <c r="M1616" s="316">
        <f t="shared" si="349"/>
        <v>0</v>
      </c>
    </row>
    <row r="1617" spans="2:13" ht="12.75" customHeight="1" x14ac:dyDescent="0.2">
      <c r="B1617" s="554"/>
      <c r="C1617" s="555"/>
      <c r="D1617" s="555"/>
      <c r="E1617" s="555"/>
      <c r="F1617" s="555"/>
      <c r="G1617" s="555"/>
      <c r="H1617" s="555"/>
      <c r="I1617" s="555"/>
      <c r="J1617" s="555"/>
      <c r="K1617" s="555"/>
      <c r="L1617" s="556"/>
      <c r="M1617" s="319">
        <f t="shared" si="349"/>
        <v>0</v>
      </c>
    </row>
    <row r="1618" spans="2:13" ht="12.75" customHeight="1" x14ac:dyDescent="0.2">
      <c r="B1618" s="197"/>
      <c r="C1618" s="558"/>
      <c r="D1618" s="558"/>
      <c r="E1618" s="558"/>
      <c r="F1618" s="558"/>
      <c r="G1618" s="558"/>
      <c r="H1618" s="558"/>
      <c r="I1618" s="558"/>
      <c r="J1618" s="558"/>
      <c r="K1618" s="558"/>
      <c r="L1618" s="559"/>
      <c r="M1618" s="316">
        <f t="shared" si="349"/>
        <v>0</v>
      </c>
    </row>
    <row r="1619" spans="2:13" ht="12.75" customHeight="1" x14ac:dyDescent="0.2">
      <c r="B1619" s="165" t="str">
        <f>IF('2. Grunddata'!C$6="KONTRAKT","Total medfinansiering","Total förväntad medfinansiering")</f>
        <v>Total förväntad medfinansiering</v>
      </c>
      <c r="C1619" s="170">
        <f t="shared" ref="C1619:M1619" si="350">SUM(C1614:C1618)</f>
        <v>0</v>
      </c>
      <c r="D1619" s="170">
        <f t="shared" si="350"/>
        <v>0</v>
      </c>
      <c r="E1619" s="170">
        <f t="shared" si="350"/>
        <v>0</v>
      </c>
      <c r="F1619" s="170">
        <f t="shared" si="350"/>
        <v>0</v>
      </c>
      <c r="G1619" s="170">
        <f t="shared" si="350"/>
        <v>0</v>
      </c>
      <c r="H1619" s="170">
        <f t="shared" si="350"/>
        <v>0</v>
      </c>
      <c r="I1619" s="170">
        <f t="shared" si="350"/>
        <v>0</v>
      </c>
      <c r="J1619" s="170">
        <f t="shared" si="350"/>
        <v>0</v>
      </c>
      <c r="K1619" s="170">
        <f t="shared" si="350"/>
        <v>0</v>
      </c>
      <c r="L1619" s="170">
        <f t="shared" si="350"/>
        <v>0</v>
      </c>
      <c r="M1619" s="345">
        <f t="shared" si="350"/>
        <v>0</v>
      </c>
    </row>
    <row r="1620" spans="2:13" ht="12.75" customHeight="1" x14ac:dyDescent="0.2"/>
    <row r="1621" spans="2:13" ht="12.75" customHeight="1" x14ac:dyDescent="0.2">
      <c r="B1621" s="386" t="s">
        <v>210</v>
      </c>
      <c r="C1621" s="64" t="str">
        <f>B45</f>
        <v>Skoglig mykologi och växtpatologi S</v>
      </c>
    </row>
    <row r="1622" spans="2:13" ht="12.75" customHeight="1" x14ac:dyDescent="0.2">
      <c r="B1622" s="719"/>
      <c r="C1622" s="720"/>
      <c r="D1622" s="720"/>
      <c r="E1622" s="720"/>
      <c r="F1622" s="720"/>
      <c r="G1622" s="720"/>
      <c r="H1622" s="720"/>
      <c r="I1622" s="720"/>
      <c r="J1622" s="720"/>
      <c r="K1622" s="720"/>
      <c r="L1622" s="720"/>
      <c r="M1622" s="721"/>
    </row>
    <row r="1623" spans="2:13" ht="12.75" customHeight="1" x14ac:dyDescent="0.2">
      <c r="B1623" s="722"/>
      <c r="C1623" s="735"/>
      <c r="D1623" s="735"/>
      <c r="E1623" s="735"/>
      <c r="F1623" s="735"/>
      <c r="G1623" s="735"/>
      <c r="H1623" s="735"/>
      <c r="I1623" s="735"/>
      <c r="J1623" s="735"/>
      <c r="K1623" s="735"/>
      <c r="L1623" s="735"/>
      <c r="M1623" s="724"/>
    </row>
    <row r="1624" spans="2:13" ht="12.75" customHeight="1" x14ac:dyDescent="0.2">
      <c r="B1624" s="722"/>
      <c r="C1624" s="735"/>
      <c r="D1624" s="735"/>
      <c r="E1624" s="735"/>
      <c r="F1624" s="735"/>
      <c r="G1624" s="735"/>
      <c r="H1624" s="735"/>
      <c r="I1624" s="735"/>
      <c r="J1624" s="735"/>
      <c r="K1624" s="735"/>
      <c r="L1624" s="735"/>
      <c r="M1624" s="724"/>
    </row>
    <row r="1625" spans="2:13" ht="12.75" customHeight="1" x14ac:dyDescent="0.2">
      <c r="B1625" s="722"/>
      <c r="C1625" s="735"/>
      <c r="D1625" s="735"/>
      <c r="E1625" s="735"/>
      <c r="F1625" s="735"/>
      <c r="G1625" s="735"/>
      <c r="H1625" s="735"/>
      <c r="I1625" s="735"/>
      <c r="J1625" s="735"/>
      <c r="K1625" s="735"/>
      <c r="L1625" s="735"/>
      <c r="M1625" s="724"/>
    </row>
    <row r="1626" spans="2:13" ht="12.75" customHeight="1" x14ac:dyDescent="0.2">
      <c r="B1626" s="725"/>
      <c r="C1626" s="726"/>
      <c r="D1626" s="726"/>
      <c r="E1626" s="726"/>
      <c r="F1626" s="726"/>
      <c r="G1626" s="726"/>
      <c r="H1626" s="726"/>
      <c r="I1626" s="726"/>
      <c r="J1626" s="726"/>
      <c r="K1626" s="726"/>
      <c r="L1626" s="726"/>
      <c r="M1626" s="727"/>
    </row>
    <row r="1628" spans="2:13" s="3" customFormat="1" ht="12.75" customHeight="1" x14ac:dyDescent="0.2">
      <c r="B1628" s="140" t="s">
        <v>165</v>
      </c>
      <c r="C1628" s="141" t="str">
        <f>'2. Grunddata'!C$7</f>
        <v>Hitta den oförklariga faktorn i matrix</v>
      </c>
      <c r="D1628" s="64"/>
      <c r="E1628" s="64"/>
      <c r="F1628" s="64"/>
      <c r="G1628" s="64"/>
      <c r="H1628" s="64"/>
      <c r="I1628" s="64"/>
      <c r="J1628" s="64"/>
      <c r="K1628" s="64"/>
      <c r="L1628" s="64"/>
      <c r="M1628" s="64"/>
    </row>
    <row r="1629" spans="2:13" s="3" customFormat="1" ht="12.75" x14ac:dyDescent="0.2">
      <c r="B1629" s="140" t="s">
        <v>122</v>
      </c>
      <c r="C1629" s="141" t="str">
        <f>IF('2. Grunddata'!$C$6="ANSÖKAN","ANSÖKAN",(IF('2. Grunddata'!$C$6="KONTRAKT","KONTRAKT","")))</f>
        <v>ANSÖKAN</v>
      </c>
      <c r="D1629" s="64"/>
      <c r="E1629" s="64"/>
      <c r="F1629" s="64"/>
      <c r="G1629" s="64"/>
      <c r="H1629" s="64"/>
      <c r="I1629" s="64"/>
      <c r="J1629" s="64"/>
      <c r="K1629" s="64"/>
      <c r="L1629" s="64"/>
      <c r="M1629" s="64"/>
    </row>
    <row r="1630" spans="2:13" s="3" customFormat="1" ht="12.75" x14ac:dyDescent="0.2">
      <c r="B1630" s="62" t="s">
        <v>254</v>
      </c>
      <c r="C1630" s="141" t="str">
        <f>'2. Grunddata'!C$8</f>
        <v>Stina</v>
      </c>
      <c r="D1630" s="64"/>
      <c r="E1630" s="64"/>
      <c r="F1630" s="64"/>
      <c r="I1630" s="120"/>
      <c r="J1630" s="120"/>
      <c r="K1630" s="120"/>
      <c r="L1630" s="120"/>
      <c r="M1630" s="120"/>
    </row>
    <row r="1631" spans="2:13" s="3" customFormat="1" ht="12.75" x14ac:dyDescent="0.2">
      <c r="B1631" s="140" t="s">
        <v>156</v>
      </c>
      <c r="C1631" s="64" t="str">
        <f>'2. Grunddata'!C$17</f>
        <v>SEK</v>
      </c>
      <c r="D1631" s="64"/>
      <c r="E1631" s="64"/>
      <c r="F1631" s="64"/>
      <c r="I1631" s="120"/>
      <c r="J1631" s="120"/>
      <c r="K1631" s="120"/>
      <c r="L1631" s="120"/>
      <c r="M1631" s="120"/>
    </row>
    <row r="1632" spans="2:13" s="3" customFormat="1" ht="12.75" x14ac:dyDescent="0.2">
      <c r="B1632" s="140"/>
      <c r="C1632" s="143" t="s">
        <v>137</v>
      </c>
      <c r="D1632" s="64"/>
      <c r="E1632" s="64"/>
      <c r="F1632" s="64"/>
      <c r="I1632" s="120"/>
      <c r="J1632" s="120"/>
      <c r="K1632" s="120"/>
      <c r="L1632" s="499" t="s">
        <v>315</v>
      </c>
      <c r="M1632" s="120"/>
    </row>
    <row r="1633" spans="2:15" ht="12.75" customHeight="1" x14ac:dyDescent="0.2">
      <c r="L1633" s="349" t="s">
        <v>316</v>
      </c>
    </row>
    <row r="1634" spans="2:15" s="3" customFormat="1" ht="15" x14ac:dyDescent="0.25">
      <c r="B1634" s="369" t="s">
        <v>38</v>
      </c>
      <c r="C1634" s="369" t="str">
        <f>B46</f>
        <v>Skoglig resurshushållning</v>
      </c>
      <c r="E1634" s="64"/>
      <c r="G1634" s="64"/>
      <c r="H1634" s="64"/>
      <c r="I1634" s="64"/>
      <c r="J1634" s="64"/>
      <c r="K1634" s="64"/>
      <c r="L1634" s="625">
        <f>SUMIF('5. Lön'!$B$25:$B$151,$C1634,'5. Lön'!AE$25:AE$151)</f>
        <v>0</v>
      </c>
      <c r="M1634" s="383" t="s">
        <v>208</v>
      </c>
    </row>
    <row r="1635" spans="2:15" s="3" customFormat="1" ht="6" customHeight="1" x14ac:dyDescent="0.2">
      <c r="B1635" s="85"/>
      <c r="C1635" s="64"/>
      <c r="D1635" s="64"/>
      <c r="E1635" s="64"/>
      <c r="F1635" s="64"/>
      <c r="G1635" s="64"/>
      <c r="H1635" s="64"/>
      <c r="I1635" s="64"/>
      <c r="J1635" s="64"/>
      <c r="K1635" s="64"/>
      <c r="L1635" s="64"/>
      <c r="M1635" s="64"/>
    </row>
    <row r="1636" spans="2:15" s="3" customFormat="1" ht="12.75" x14ac:dyDescent="0.2">
      <c r="B1636" s="309" t="str">
        <f>IF('2. Grunddata'!C$6="KONTRAKT","Kostnader täckta av finansiär","Kostnader förväntade att täckas av finansiär")</f>
        <v>Kostnader förväntade att täckas av finansiär</v>
      </c>
      <c r="C1636" s="310">
        <f>'5. Lön'!G$23</f>
        <v>2022</v>
      </c>
      <c r="D1636" s="310">
        <f>'5. Lön'!H$23</f>
        <v>2023</v>
      </c>
      <c r="E1636" s="310">
        <f>'5. Lön'!I$23</f>
        <v>2024</v>
      </c>
      <c r="F1636" s="310" t="str">
        <f>'5. Lön'!J$23</f>
        <v/>
      </c>
      <c r="G1636" s="310" t="str">
        <f>'5. Lön'!K$23</f>
        <v/>
      </c>
      <c r="H1636" s="310" t="str">
        <f>'5. Lön'!L$23</f>
        <v/>
      </c>
      <c r="I1636" s="310" t="str">
        <f>'5. Lön'!M$23</f>
        <v/>
      </c>
      <c r="J1636" s="310" t="str">
        <f>'5. Lön'!N$23</f>
        <v/>
      </c>
      <c r="K1636" s="310" t="str">
        <f>'5. Lön'!O$23</f>
        <v/>
      </c>
      <c r="L1636" s="310" t="str">
        <f>'5. Lön'!P$23</f>
        <v/>
      </c>
      <c r="M1636" s="311" t="s">
        <v>2</v>
      </c>
    </row>
    <row r="1637" spans="2:15" s="3" customFormat="1" ht="12.75" customHeight="1" x14ac:dyDescent="0.2">
      <c r="B1637" s="312" t="s">
        <v>203</v>
      </c>
      <c r="C1637" s="313">
        <f>IF('2. Grunddata'!$C$16&gt;0,SUMIF('5. Lön'!$B$25:$B$151,$C1634,'5. Lön'!DM$25:DM$151),SUMIF('5. Lön'!$B$25:$B$151,$C1634,'5. Lön'!AS$25:AS$151))</f>
        <v>0</v>
      </c>
      <c r="D1637" s="313">
        <f>IF('2. Grunddata'!$C$16&gt;0,SUMIF('5. Lön'!$B$25:$B$151,$C1634,'5. Lön'!DN$25:DN$151),SUMIF('5. Lön'!$B$25:$B$151,$C1634,'5. Lön'!AT$25:AT$151))</f>
        <v>0</v>
      </c>
      <c r="E1637" s="313">
        <f>IF('2. Grunddata'!$C$16&gt;0,SUMIF('5. Lön'!$B$25:$B$151,$C1634,'5. Lön'!DO$25:DO$151),SUMIF('5. Lön'!$B$25:$B$151,$C1634,'5. Lön'!AU$25:AU$151))</f>
        <v>0</v>
      </c>
      <c r="F1637" s="313">
        <f>IF('2. Grunddata'!$C$16&gt;0,SUMIF('5. Lön'!$B$25:$B$151,$C1634,'5. Lön'!DP$25:DP$151),SUMIF('5. Lön'!$B$25:$B$151,$C1634,'5. Lön'!AV$25:AV$151))</f>
        <v>0</v>
      </c>
      <c r="G1637" s="313">
        <f>IF('2. Grunddata'!$C$16&gt;0,SUMIF('5. Lön'!$B$25:$B$151,$C1634,'5. Lön'!DQ$25:DQ$151),SUMIF('5. Lön'!$B$25:$B$151,$C1634,'5. Lön'!AW$25:AW$151))</f>
        <v>0</v>
      </c>
      <c r="H1637" s="313">
        <f>IF('2. Grunddata'!$C$16&gt;0,SUMIF('5. Lön'!$B$25:$B$151,$C1634,'5. Lön'!DR$25:DR$151),SUMIF('5. Lön'!$B$25:$B$151,$C1634,'5. Lön'!AX$25:AX$151))</f>
        <v>0</v>
      </c>
      <c r="I1637" s="313">
        <f>IF('2. Grunddata'!$C$16&gt;0,SUMIF('5. Lön'!$B$25:$B$151,$C1634,'5. Lön'!DS$25:DS$151),SUMIF('5. Lön'!$B$25:$B$151,$C1634,'5. Lön'!AY$25:AY$151))</f>
        <v>0</v>
      </c>
      <c r="J1637" s="313">
        <f>IF('2. Grunddata'!$C$16&gt;0,SUMIF('5. Lön'!$B$25:$B$151,$C1634,'5. Lön'!DT$25:DT$151),SUMIF('5. Lön'!$B$25:$B$151,$C1634,'5. Lön'!AZ$25:AZ$151))</f>
        <v>0</v>
      </c>
      <c r="K1637" s="313">
        <f>IF('2. Grunddata'!$C$16&gt;0,SUMIF('5. Lön'!$B$25:$B$151,$C1634,'5. Lön'!DU$25:DU$151),SUMIF('5. Lön'!$B$25:$B$151,$C1634,'5. Lön'!BA$25:BA$151))</f>
        <v>0</v>
      </c>
      <c r="L1637" s="313">
        <f>IF('2. Grunddata'!$C$16&gt;0,SUMIF('5. Lön'!$B$25:$B$151,$C1634,'5. Lön'!DV$25:DV$151),SUMIF('5. Lön'!$B$25:$B$151,$C1634,'5. Lön'!BB$25:BB$151))</f>
        <v>0</v>
      </c>
      <c r="M1637" s="314">
        <f t="shared" ref="M1637:M1642" si="351">SUM(C1637:L1637)</f>
        <v>0</v>
      </c>
      <c r="O1637" s="4"/>
    </row>
    <row r="1638" spans="2:15" s="3" customFormat="1" ht="12.75" customHeight="1" x14ac:dyDescent="0.2">
      <c r="B1638" s="158" t="s">
        <v>202</v>
      </c>
      <c r="C1638" s="315">
        <f>SUMIF('6. Drift'!$B$18:$B$101,$C1634,'6. Drift'!V$18:V$101)</f>
        <v>0</v>
      </c>
      <c r="D1638" s="315">
        <f>SUMIF('6. Drift'!$B$18:$B$101,$C1634,'6. Drift'!W$18:W$101)</f>
        <v>0</v>
      </c>
      <c r="E1638" s="315">
        <f>SUMIF('6. Drift'!$B$18:$B$101,$C1634,'6. Drift'!X$18:X$101)</f>
        <v>0</v>
      </c>
      <c r="F1638" s="315">
        <f>SUMIF('6. Drift'!$B$18:$B$101,$C1634,'6. Drift'!Y$18:Y$101)</f>
        <v>0</v>
      </c>
      <c r="G1638" s="315">
        <f>SUMIF('6. Drift'!$B$18:$B$101,$C1634,'6. Drift'!Z$18:Z$101)</f>
        <v>0</v>
      </c>
      <c r="H1638" s="315">
        <f>SUMIF('6. Drift'!$B$18:$B$101,$C1634,'6. Drift'!AA$18:AA$101)</f>
        <v>0</v>
      </c>
      <c r="I1638" s="315">
        <f>SUMIF('6. Drift'!$B$18:$B$101,$C1634,'6. Drift'!AB$18:AB$101)</f>
        <v>0</v>
      </c>
      <c r="J1638" s="315">
        <f>SUMIF('6. Drift'!$B$18:$B$101,$C1634,'6. Drift'!AC$18:AC$101)</f>
        <v>0</v>
      </c>
      <c r="K1638" s="315">
        <f>SUMIF('6. Drift'!$B$18:$B$101,$C1634,'6. Drift'!AD$18:AD$101)</f>
        <v>0</v>
      </c>
      <c r="L1638" s="315">
        <f>SUMIF('6. Drift'!$B$18:$B$101,$C1634,'6. Drift'!AE$18:AE$101)</f>
        <v>0</v>
      </c>
      <c r="M1638" s="316">
        <f t="shared" si="351"/>
        <v>0</v>
      </c>
    </row>
    <row r="1639" spans="2:15" s="3" customFormat="1" ht="12.75" x14ac:dyDescent="0.2">
      <c r="B1639" s="317" t="s">
        <v>30</v>
      </c>
      <c r="C1639" s="318">
        <f>SUMIF('7. Utrustning'!$B$17:$B$49,$C1634,'7. Utrustning'!W$17:W$49)</f>
        <v>0</v>
      </c>
      <c r="D1639" s="318">
        <f>SUMIF('7. Utrustning'!$B$17:$B$49,$C1634,'7. Utrustning'!X$17:X$49)</f>
        <v>0</v>
      </c>
      <c r="E1639" s="318">
        <f>SUMIF('7. Utrustning'!$B$17:$B$49,$C1634,'7. Utrustning'!Y$17:Y$49)</f>
        <v>0</v>
      </c>
      <c r="F1639" s="318">
        <f>SUMIF('7. Utrustning'!$B$17:$B$49,$C1634,'7. Utrustning'!Z$17:Z$49)</f>
        <v>0</v>
      </c>
      <c r="G1639" s="318">
        <f>SUMIF('7. Utrustning'!$B$17:$B$49,$C1634,'7. Utrustning'!AA$17:AA$49)</f>
        <v>0</v>
      </c>
      <c r="H1639" s="318">
        <f>SUMIF('7. Utrustning'!$B$17:$B$49,$C1634,'7. Utrustning'!AB$17:AB$49)</f>
        <v>0</v>
      </c>
      <c r="I1639" s="318">
        <f>SUMIF('7. Utrustning'!$B$17:$B$49,$C1634,'7. Utrustning'!AC$17:AC$49)</f>
        <v>0</v>
      </c>
      <c r="J1639" s="318">
        <f>SUMIF('7. Utrustning'!$B$17:$B$49,$C1634,'7. Utrustning'!AD$17:AD$49)</f>
        <v>0</v>
      </c>
      <c r="K1639" s="318">
        <f>SUMIF('7. Utrustning'!$B$17:$B$49,$C1634,'7. Utrustning'!AE$17:AE$49)</f>
        <v>0</v>
      </c>
      <c r="L1639" s="318">
        <f>SUMIF('7. Utrustning'!$B$17:$B$49,$C1634,'7. Utrustning'!AF$17:AF$49)</f>
        <v>0</v>
      </c>
      <c r="M1639" s="319">
        <f t="shared" si="351"/>
        <v>0</v>
      </c>
    </row>
    <row r="1640" spans="2:15" s="3" customFormat="1" ht="12.75" x14ac:dyDescent="0.2">
      <c r="B1640" s="320" t="str">
        <f>IF('2. Grunddata'!C$13="NEJ","Lokal accepterad som direkt kostnad av finansiär","Lokal")</f>
        <v>Lokal accepterad som direkt kostnad av finansiär</v>
      </c>
      <c r="C1640" s="315">
        <f>IF('2. Grunddata'!$C$13="NEJ",SUMIF('8. Lokal'!$B$18:$B$50,$C1634,'8. Lokal'!T$18:T$50),SUMIF('5. Lön'!$B$25:$B$151,$C1634,'5. Lön'!CO$25:CO$151)+SUMIF('6. Drift'!$B$18:$B$101,$C1634,'6. Drift'!BR$18:BR$101)+SUMIF('8. Lokal'!$B$18:$B$50,$C1634,'8. Lokal'!T$18:T$50))</f>
        <v>0</v>
      </c>
      <c r="D1640" s="315">
        <f>IF('2. Grunddata'!$C$13="NEJ",SUMIF('8. Lokal'!$B$18:$B$50,$C1634,'8. Lokal'!U$18:U$50),SUMIF('5. Lön'!$B$25:$B$151,$C1634,'5. Lön'!CP$25:CP$151)+SUMIF('6. Drift'!$B$18:$B$101,$C1634,'6. Drift'!BS$18:BS$101)+SUMIF('8. Lokal'!$B$18:$B$50,$C1634,'8. Lokal'!U$18:U$50))</f>
        <v>0</v>
      </c>
      <c r="E1640" s="315">
        <f>IF('2. Grunddata'!$C$13="NEJ",SUMIF('8. Lokal'!$B$18:$B$50,$C1634,'8. Lokal'!V$18:V$50),SUMIF('5. Lön'!$B$25:$B$151,$C1634,'5. Lön'!CQ$25:CQ$151)+SUMIF('6. Drift'!$B$18:$B$101,$C1634,'6. Drift'!BT$18:BT$101)+SUMIF('8. Lokal'!$B$18:$B$50,$C1634,'8. Lokal'!V$18:V$50))</f>
        <v>0</v>
      </c>
      <c r="F1640" s="315">
        <f>IF('2. Grunddata'!$C$13="NEJ",SUMIF('8. Lokal'!$B$18:$B$50,$C1634,'8. Lokal'!W$18:W$50),SUMIF('5. Lön'!$B$25:$B$151,$C1634,'5. Lön'!CR$25:CR$151)+SUMIF('6. Drift'!$B$18:$B$101,$C1634,'6. Drift'!BU$18:BU$101)+SUMIF('8. Lokal'!$B$18:$B$50,$C1634,'8. Lokal'!W$18:W$50))</f>
        <v>0</v>
      </c>
      <c r="G1640" s="315">
        <f>IF('2. Grunddata'!$C$13="NEJ",SUMIF('8. Lokal'!$B$18:$B$50,$C1634,'8. Lokal'!X$18:X$50),SUMIF('5. Lön'!$B$25:$B$151,$C1634,'5. Lön'!CS$25:CS$151)+SUMIF('6. Drift'!$B$18:$B$101,$C1634,'6. Drift'!BV$18:BV$101)+SUMIF('8. Lokal'!$B$18:$B$50,$C1634,'8. Lokal'!X$18:X$50))</f>
        <v>0</v>
      </c>
      <c r="H1640" s="315">
        <f>IF('2. Grunddata'!$C$13="NEJ",SUMIF('8. Lokal'!$B$18:$B$50,$C1634,'8. Lokal'!Y$18:Y$50),SUMIF('5. Lön'!$B$25:$B$151,$C1634,'5. Lön'!CT$25:CT$151)+SUMIF('6. Drift'!$B$18:$B$101,$C1634,'6. Drift'!BW$18:BW$101)+SUMIF('8. Lokal'!$B$18:$B$50,$C1634,'8. Lokal'!Y$18:Y$50))</f>
        <v>0</v>
      </c>
      <c r="I1640" s="315">
        <f>IF('2. Grunddata'!$C$13="NEJ",SUMIF('8. Lokal'!$B$18:$B$50,$C1634,'8. Lokal'!Z$18:Z$50),SUMIF('5. Lön'!$B$25:$B$151,$C1634,'5. Lön'!CU$25:CU$151)+SUMIF('6. Drift'!$B$18:$B$101,$C1634,'6. Drift'!BX$18:BX$101)+SUMIF('8. Lokal'!$B$18:$B$50,$C1634,'8. Lokal'!Z$18:Z$50))</f>
        <v>0</v>
      </c>
      <c r="J1640" s="315">
        <f>IF('2. Grunddata'!$C$13="NEJ",SUMIF('8. Lokal'!$B$18:$B$50,$C1634,'8. Lokal'!AA$18:AA$50),SUMIF('5. Lön'!$B$25:$B$151,$C1634,'5. Lön'!CV$25:CV$151)+SUMIF('6. Drift'!$B$18:$B$101,$C1634,'6. Drift'!BY$18:BY$101)+SUMIF('8. Lokal'!$B$18:$B$50,$C1634,'8. Lokal'!AA$18:AA$50))</f>
        <v>0</v>
      </c>
      <c r="K1640" s="315">
        <f>IF('2. Grunddata'!$C$13="NEJ",SUMIF('8. Lokal'!$B$18:$B$50,$C1634,'8. Lokal'!AB$18:AB$50),SUMIF('5. Lön'!$B$25:$B$151,$C1634,'5. Lön'!CW$25:CW$151)+SUMIF('6. Drift'!$B$18:$B$101,$C1634,'6. Drift'!BZ$18:BZ$101)+SUMIF('8. Lokal'!$B$18:$B$50,$C1634,'8. Lokal'!AB$18:AB$50))</f>
        <v>0</v>
      </c>
      <c r="L1640" s="315">
        <f>IF('2. Grunddata'!$C$13="NEJ",SUMIF('8. Lokal'!$B$18:$B$50,$C1634,'8. Lokal'!AC$18:AC$50),SUMIF('5. Lön'!$B$25:$B$151,$C1634,'5. Lön'!CX$25:CX$151)+SUMIF('6. Drift'!$B$18:$B$101,$C1634,'6. Drift'!CA$18:CA$101)+SUMIF('8. Lokal'!$B$18:$B$50,$C1634,'8. Lokal'!AC$18:AC$50))</f>
        <v>0</v>
      </c>
      <c r="M1640" s="316">
        <f t="shared" si="351"/>
        <v>0</v>
      </c>
    </row>
    <row r="1641" spans="2:15" s="3" customFormat="1" ht="12.75" x14ac:dyDescent="0.2">
      <c r="B1641" s="321" t="str">
        <f>IF('2. Grunddata'!C$13="NEJ","Indirekt och lokalpåslag accepterade som OH av finansiär","Indirekta")</f>
        <v>Indirekt och lokalpåslag accepterade som OH av finansiär</v>
      </c>
      <c r="C1641" s="293">
        <f>IF('2. Grunddata'!$C$13="NEJ",SUMIF('5. Lön'!$B$25:$B$151,$C1634,'5. Lön'!DY$25:DY$151)+SUMIF('6. Drift'!$B$18:$B$101,$C1634,'6. Drift'!CP$18:CP$101)+SUMIF('7. Utrustning'!$B$17:$B$49,$C1634,'7. Utrustning'!AU$17:AU$49)+SUMIF('8. Lokal'!$B$18:$B$50,$C1634,'8. Lokal'!AR$18:AR$50),SUMIF('5. Lön'!$B$25:$B$151,$C1634,'5. Lön'!BQ$25:BQ$151)+SUMIF('6. Drift'!$B$18:$B$101,$C1634,'6. Drift'!AT$18:AT$101))</f>
        <v>0</v>
      </c>
      <c r="D1641" s="293">
        <f>IF('2. Grunddata'!$C$13="NEJ",SUMIF('5. Lön'!$B$25:$B$151,$C1634,'5. Lön'!DZ$25:DZ$151)+SUMIF('6. Drift'!$B$18:$B$101,$C1634,'6. Drift'!CQ$18:CQ$101)+SUMIF('7. Utrustning'!$B$17:$B$49,$C1634,'7. Utrustning'!AV$17:AV$49)+SUMIF('8. Lokal'!$B$18:$B$50,$C1634,'8. Lokal'!AS$18:AS$50),SUMIF('5. Lön'!$B$25:$B$151,$C1634,'5. Lön'!BR$25:BR$151)+SUMIF('6. Drift'!$B$18:$B$101,$C1634,'6. Drift'!AU$18:AU$101))</f>
        <v>0</v>
      </c>
      <c r="E1641" s="293">
        <f>IF('2. Grunddata'!$C$13="NEJ",SUMIF('5. Lön'!$B$25:$B$151,$C1634,'5. Lön'!EA$25:EA$151)+SUMIF('6. Drift'!$B$18:$B$101,$C1634,'6. Drift'!CR$18:CR$101)+SUMIF('7. Utrustning'!$B$17:$B$49,$C1634,'7. Utrustning'!AW$17:AW$49)+SUMIF('8. Lokal'!$B$18:$B$50,$C1634,'8. Lokal'!AT$18:AT$50),SUMIF('5. Lön'!$B$25:$B$151,$C1634,'5. Lön'!BS$25:BS$151)+SUMIF('6. Drift'!$B$18:$B$101,$C1634,'6. Drift'!AV$18:AV$101))</f>
        <v>0</v>
      </c>
      <c r="F1641" s="293">
        <f>IF('2. Grunddata'!$C$13="NEJ",SUMIF('5. Lön'!$B$25:$B$151,$C1634,'5. Lön'!EB$25:EB$151)+SUMIF('6. Drift'!$B$18:$B$101,$C1634,'6. Drift'!CS$18:CS$101)+SUMIF('7. Utrustning'!$B$17:$B$49,$C1634,'7. Utrustning'!AX$17:AX$49)+SUMIF('8. Lokal'!$B$18:$B$50,$C1634,'8. Lokal'!AU$18:AU$50),SUMIF('5. Lön'!$B$25:$B$151,$C1634,'5. Lön'!BT$25:BT$151)+SUMIF('6. Drift'!$B$18:$B$101,$C1634,'6. Drift'!AW$18:AW$101))</f>
        <v>0</v>
      </c>
      <c r="G1641" s="293">
        <f>IF('2. Grunddata'!$C$13="NEJ",SUMIF('5. Lön'!$B$25:$B$151,$C1634,'5. Lön'!EC$25:EC$151)+SUMIF('6. Drift'!$B$18:$B$101,$C1634,'6. Drift'!CT$18:CT$101)+SUMIF('7. Utrustning'!$B$17:$B$49,$C1634,'7. Utrustning'!AY$17:AY$49)+SUMIF('8. Lokal'!$B$18:$B$50,$C1634,'8. Lokal'!AV$18:AV$50),SUMIF('5. Lön'!$B$25:$B$151,$C1634,'5. Lön'!BU$25:BU$151)+SUMIF('6. Drift'!$B$18:$B$101,$C1634,'6. Drift'!AX$18:AX$101))</f>
        <v>0</v>
      </c>
      <c r="H1641" s="293">
        <f>IF('2. Grunddata'!$C$13="NEJ",SUMIF('5. Lön'!$B$25:$B$151,$C1634,'5. Lön'!ED$25:ED$151)+SUMIF('6. Drift'!$B$18:$B$101,$C1634,'6. Drift'!CU$18:CU$101)+SUMIF('7. Utrustning'!$B$17:$B$49,$C1634,'7. Utrustning'!AZ$17:AZ$49)+SUMIF('8. Lokal'!$B$18:$B$50,$C1634,'8. Lokal'!AW$18:AW$50),SUMIF('5. Lön'!$B$25:$B$151,$C1634,'5. Lön'!BV$25:BV$151)+SUMIF('6. Drift'!$B$18:$B$101,$C1634,'6. Drift'!AY$18:AY$101))</f>
        <v>0</v>
      </c>
      <c r="I1641" s="293">
        <f>IF('2. Grunddata'!$C$13="NEJ",SUMIF('5. Lön'!$B$25:$B$151,$C1634,'5. Lön'!EE$25:EE$151)+SUMIF('6. Drift'!$B$18:$B$101,$C1634,'6. Drift'!CV$18:CV$101)+SUMIF('7. Utrustning'!$B$17:$B$49,$C1634,'7. Utrustning'!BA$17:BA$49)+SUMIF('8. Lokal'!$B$18:$B$50,$C1634,'8. Lokal'!AX$18:AX$50),SUMIF('5. Lön'!$B$25:$B$151,$C1634,'5. Lön'!BW$25:BW$151)+SUMIF('6. Drift'!$B$18:$B$101,$C1634,'6. Drift'!AZ$18:AZ$101))</f>
        <v>0</v>
      </c>
      <c r="J1641" s="293">
        <f>IF('2. Grunddata'!$C$13="NEJ",SUMIF('5. Lön'!$B$25:$B$151,$C1634,'5. Lön'!EF$25:EF$151)+SUMIF('6. Drift'!$B$18:$B$101,$C1634,'6. Drift'!CW$18:CW$101)+SUMIF('7. Utrustning'!$B$17:$B$49,$C1634,'7. Utrustning'!BB$17:BB$49)+SUMIF('8. Lokal'!$B$18:$B$50,$C1634,'8. Lokal'!AY$18:AY$50),SUMIF('5. Lön'!$B$25:$B$151,$C1634,'5. Lön'!BX$25:BX$151)+SUMIF('6. Drift'!$B$18:$B$101,$C1634,'6. Drift'!BA$18:BA$101))</f>
        <v>0</v>
      </c>
      <c r="K1641" s="293">
        <f>IF('2. Grunddata'!$C$13="NEJ",SUMIF('5. Lön'!$B$25:$B$151,$C1634,'5. Lön'!EG$25:EG$151)+SUMIF('6. Drift'!$B$18:$B$101,$C1634,'6. Drift'!CX$18:CX$101)+SUMIF('7. Utrustning'!$B$17:$B$49,$C1634,'7. Utrustning'!BC$17:BC$49)+SUMIF('8. Lokal'!$B$18:$B$50,$C1634,'8. Lokal'!AZ$18:AZ$50),SUMIF('5. Lön'!$B$25:$B$151,$C1634,'5. Lön'!BY$25:BY$151)+SUMIF('6. Drift'!$B$18:$B$101,$C1634,'6. Drift'!BB$18:BB$101))</f>
        <v>0</v>
      </c>
      <c r="L1641" s="293">
        <f>IF('2. Grunddata'!$C$13="NEJ",SUMIF('5. Lön'!$B$25:$B$151,$C1634,'5. Lön'!EH$25:EH$151)+SUMIF('6. Drift'!$B$18:$B$101,$C1634,'6. Drift'!CY$18:CY$101)+SUMIF('7. Utrustning'!$B$17:$B$49,$C1634,'7. Utrustning'!BD$17:BD$49)+SUMIF('8. Lokal'!$B$18:$B$50,$C1634,'8. Lokal'!BA$18:BA$50),SUMIF('5. Lön'!$B$25:$B$151,$C1634,'5. Lön'!BZ$25:BZ$151)+SUMIF('6. Drift'!$B$18:$B$101,$C1634,'6. Drift'!BC$18:BC$101))</f>
        <v>0</v>
      </c>
      <c r="M1641" s="322">
        <f t="shared" si="351"/>
        <v>0</v>
      </c>
    </row>
    <row r="1642" spans="2:15" s="3" customFormat="1" ht="12.75" x14ac:dyDescent="0.2">
      <c r="B1642" s="323" t="str">
        <f>IF('2. Grunddata'!C$6="KONTRAKT","Total kostnad i kontrakt med finansiär ","Total kostnad i ansökan till finansiär ")</f>
        <v xml:space="preserve">Total kostnad i ansökan till finansiär </v>
      </c>
      <c r="C1642" s="237">
        <f>SUM(C1637:C1641)</f>
        <v>0</v>
      </c>
      <c r="D1642" s="237">
        <f t="shared" ref="D1642:L1642" si="352">SUM(D1637:D1641)</f>
        <v>0</v>
      </c>
      <c r="E1642" s="237">
        <f t="shared" si="352"/>
        <v>0</v>
      </c>
      <c r="F1642" s="237">
        <f t="shared" si="352"/>
        <v>0</v>
      </c>
      <c r="G1642" s="237">
        <f t="shared" si="352"/>
        <v>0</v>
      </c>
      <c r="H1642" s="237">
        <f t="shared" si="352"/>
        <v>0</v>
      </c>
      <c r="I1642" s="237">
        <f t="shared" si="352"/>
        <v>0</v>
      </c>
      <c r="J1642" s="237">
        <f t="shared" si="352"/>
        <v>0</v>
      </c>
      <c r="K1642" s="237">
        <f t="shared" si="352"/>
        <v>0</v>
      </c>
      <c r="L1642" s="237">
        <f t="shared" si="352"/>
        <v>0</v>
      </c>
      <c r="M1642" s="324">
        <f t="shared" si="351"/>
        <v>0</v>
      </c>
    </row>
    <row r="1643" spans="2:15" s="3" customFormat="1" ht="6" customHeight="1" x14ac:dyDescent="0.2">
      <c r="B1643" s="325"/>
      <c r="C1643" s="326"/>
      <c r="D1643" s="326"/>
      <c r="E1643" s="326"/>
      <c r="F1643" s="326"/>
      <c r="G1643" s="326"/>
      <c r="H1643" s="326"/>
      <c r="I1643" s="326"/>
      <c r="J1643" s="326"/>
      <c r="K1643" s="326"/>
      <c r="L1643" s="326"/>
      <c r="M1643" s="327"/>
    </row>
    <row r="1644" spans="2:15" s="3" customFormat="1" ht="12.75" x14ac:dyDescent="0.2">
      <c r="B1644" s="328" t="str">
        <f>IF('2. Grunddata'!C$6="KONTRAKT","Kostnader att medfinansiera","Kostnader förväntade att medfinansiera")</f>
        <v>Kostnader förväntade att medfinansiera</v>
      </c>
      <c r="C1644" s="168"/>
      <c r="D1644" s="168"/>
      <c r="E1644" s="168"/>
      <c r="F1644" s="168"/>
      <c r="G1644" s="168"/>
      <c r="H1644" s="168"/>
      <c r="I1644" s="168"/>
      <c r="J1644" s="168"/>
      <c r="K1644" s="168"/>
      <c r="L1644" s="168"/>
      <c r="M1644" s="329"/>
    </row>
    <row r="1645" spans="2:15" s="3" customFormat="1" ht="12.75" x14ac:dyDescent="0.2">
      <c r="B1645" s="371" t="str">
        <f>IF('2. Grunddata'!C$13="NEJ","Indirekt och lokalpåslag inte accepterade som OH av finansiär","")</f>
        <v>Indirekt och lokalpåslag inte accepterade som OH av finansiär</v>
      </c>
      <c r="C1645" s="330">
        <f>IF('2. Grunddata'!$C$13="NEJ",(SUMIF('5. Lön'!$B$25:$B$151,$C1634,'5. Lön'!BQ$25:BQ$151)+SUMIF('5. Lön'!$B$25:$B$151,$C1634,'5. Lön'!CO$25:CO$151)+SUMIF('6. Drift'!$B$18:$B$101,$C1634,'6. Drift'!AT$18:AT$101)+SUMIF('6. Drift'!$B$18:$B$101,$C1634,'6. Drift'!BR$18:BR$101))-(SUMIF('5. Lön'!$B$25:$B$151,$C1634,'5. Lön'!DY$25:DY$151)+SUMIF('6. Drift'!$B$18:$B$101,$C1634,'6. Drift'!CP$18:CP$101)+SUMIF('7. Utrustning'!$B$17:$B$49,$C1634,'7. Utrustning'!AU$17:AU$49)+SUMIF('8. Lokal'!$B$18:$B$50,$C1634,'8. Lokal'!AR$18:AR$50)),0)</f>
        <v>0</v>
      </c>
      <c r="D1645" s="330">
        <f>IF('2. Grunddata'!$C$13="NEJ",(SUMIF('5. Lön'!$B$25:$B$151,$C1634,'5. Lön'!BR$25:BR$151)+SUMIF('5. Lön'!$B$25:$B$151,$C1634,'5. Lön'!CP$25:CP$151)+SUMIF('6. Drift'!$B$18:$B$101,$C1634,'6. Drift'!AU$18:AU$101)+SUMIF('6. Drift'!$B$18:$B$101,$C1634,'6. Drift'!BS$18:BS$101))-(SUMIF('5. Lön'!$B$25:$B$151,$C1634,'5. Lön'!DZ$25:DZ$151)+SUMIF('6. Drift'!$B$18:$B$101,$C1634,'6. Drift'!CQ$18:CQ$101)+SUMIF('7. Utrustning'!$B$17:$B$49,$C1634,'7. Utrustning'!AV$17:AV$49)+SUMIF('8. Lokal'!$B$18:$B$50,$C1634,'8. Lokal'!AS$18:AS$50)),0)</f>
        <v>0</v>
      </c>
      <c r="E1645" s="330">
        <f>IF('2. Grunddata'!$C$13="NEJ",(SUMIF('5. Lön'!$B$25:$B$151,$C1634,'5. Lön'!BS$25:BS$151)+SUMIF('5. Lön'!$B$25:$B$151,$C1634,'5. Lön'!CQ$25:CQ$151)+SUMIF('6. Drift'!$B$18:$B$101,$C1634,'6. Drift'!AV$18:AV$101)+SUMIF('6. Drift'!$B$18:$B$101,$C1634,'6. Drift'!BT$18:BT$101))-(SUMIF('5. Lön'!$B$25:$B$151,$C1634,'5. Lön'!EA$25:EA$151)+SUMIF('6. Drift'!$B$18:$B$101,$C1634,'6. Drift'!CR$18:CR$101)+SUMIF('7. Utrustning'!$B$17:$B$49,$C1634,'7. Utrustning'!AW$17:AW$49)+SUMIF('8. Lokal'!$B$18:$B$50,$C1634,'8. Lokal'!AT$18:AT$50)),0)</f>
        <v>0</v>
      </c>
      <c r="F1645" s="330">
        <f>IF('2. Grunddata'!$C$13="NEJ",(SUMIF('5. Lön'!$B$25:$B$151,$C1634,'5. Lön'!BT$25:BT$151)+SUMIF('5. Lön'!$B$25:$B$151,$C1634,'5. Lön'!CR$25:CR$151)+SUMIF('6. Drift'!$B$18:$B$101,$C1634,'6. Drift'!AW$18:AW$101)+SUMIF('6. Drift'!$B$18:$B$101,$C1634,'6. Drift'!BU$18:BU$101))-(SUMIF('5. Lön'!$B$25:$B$151,$C1634,'5. Lön'!EB$25:EB$151)+SUMIF('6. Drift'!$B$18:$B$101,$C1634,'6. Drift'!CS$18:CS$101)+SUMIF('7. Utrustning'!$B$17:$B$49,$C1634,'7. Utrustning'!AX$17:AX$49)+SUMIF('8. Lokal'!$B$18:$B$50,$C1634,'8. Lokal'!AU$18:AU$50)),0)</f>
        <v>0</v>
      </c>
      <c r="G1645" s="330">
        <f>IF('2. Grunddata'!$C$13="NEJ",(SUMIF('5. Lön'!$B$25:$B$151,$C1634,'5. Lön'!BU$25:BU$151)+SUMIF('5. Lön'!$B$25:$B$151,$C1634,'5. Lön'!CS$25:CS$151)+SUMIF('6. Drift'!$B$18:$B$101,$C1634,'6. Drift'!AX$18:AX$101)+SUMIF('6. Drift'!$B$18:$B$101,$C1634,'6. Drift'!BV$18:BV$101))-(SUMIF('5. Lön'!$B$25:$B$151,$C1634,'5. Lön'!EC$25:EC$151)+SUMIF('6. Drift'!$B$18:$B$101,$C1634,'6. Drift'!CT$18:CT$101)+SUMIF('7. Utrustning'!$B$17:$B$49,$C1634,'7. Utrustning'!AY$17:AY$49)+SUMIF('8. Lokal'!$B$18:$B$50,$C1634,'8. Lokal'!AV$18:AV$50)),0)</f>
        <v>0</v>
      </c>
      <c r="H1645" s="330">
        <f>IF('2. Grunddata'!$C$13="NEJ",(SUMIF('5. Lön'!$B$25:$B$151,$C1634,'5. Lön'!BV$25:BV$151)+SUMIF('5. Lön'!$B$25:$B$151,$C1634,'5. Lön'!CT$25:CT$151)+SUMIF('6. Drift'!$B$18:$B$101,$C1634,'6. Drift'!AY$18:AY$101)+SUMIF('6. Drift'!$B$18:$B$101,$C1634,'6. Drift'!BW$18:BW$101))-(SUMIF('5. Lön'!$B$25:$B$151,$C1634,'5. Lön'!ED$25:ED$151)+SUMIF('6. Drift'!$B$18:$B$101,$C1634,'6. Drift'!CU$18:CU$101)+SUMIF('7. Utrustning'!$B$17:$B$49,$C1634,'7. Utrustning'!AZ$17:AZ$49)+SUMIF('8. Lokal'!$B$18:$B$50,$C1634,'8. Lokal'!AW$18:AW$50)),0)</f>
        <v>0</v>
      </c>
      <c r="I1645" s="330">
        <f>IF('2. Grunddata'!$C$13="NEJ",(SUMIF('5. Lön'!$B$25:$B$151,$C1634,'5. Lön'!BW$25:BW$151)+SUMIF('5. Lön'!$B$25:$B$151,$C1634,'5. Lön'!CU$25:CU$151)+SUMIF('6. Drift'!$B$18:$B$101,$C1634,'6. Drift'!AZ$18:AZ$101)+SUMIF('6. Drift'!$B$18:$B$101,$C1634,'6. Drift'!BX$18:BX$101))-(SUMIF('5. Lön'!$B$25:$B$151,$C1634,'5. Lön'!EE$25:EE$151)+SUMIF('6. Drift'!$B$18:$B$101,$C1634,'6. Drift'!CV$18:CV$101)+SUMIF('7. Utrustning'!$B$17:$B$49,$C1634,'7. Utrustning'!BA$17:BA$49)+SUMIF('8. Lokal'!$B$18:$B$50,$C1634,'8. Lokal'!AX$18:AX$50)),0)</f>
        <v>0</v>
      </c>
      <c r="J1645" s="330">
        <f>IF('2. Grunddata'!$C$13="NEJ",(SUMIF('5. Lön'!$B$25:$B$151,$C1634,'5. Lön'!BX$25:BX$151)+SUMIF('5. Lön'!$B$25:$B$151,$C1634,'5. Lön'!CV$25:CV$151)+SUMIF('6. Drift'!$B$18:$B$101,$C1634,'6. Drift'!BA$18:BA$101)+SUMIF('6. Drift'!$B$18:$B$101,$C1634,'6. Drift'!BY$18:BY$101))-(SUMIF('5. Lön'!$B$25:$B$151,$C1634,'5. Lön'!EF$25:EF$151)+SUMIF('6. Drift'!$B$18:$B$101,$C1634,'6. Drift'!CW$18:CW$101)+SUMIF('7. Utrustning'!$B$17:$B$49,$C1634,'7. Utrustning'!BB$17:BB$49)+SUMIF('8. Lokal'!$B$18:$B$50,$C1634,'8. Lokal'!AY$18:AY$50)),0)</f>
        <v>0</v>
      </c>
      <c r="K1645" s="330">
        <f>IF('2. Grunddata'!$C$13="NEJ",(SUMIF('5. Lön'!$B$25:$B$151,$C1634,'5. Lön'!BY$25:BY$151)+SUMIF('5. Lön'!$B$25:$B$151,$C1634,'5. Lön'!CW$25:CW$151)+SUMIF('6. Drift'!$B$18:$B$101,$C1634,'6. Drift'!BB$18:BB$101)+SUMIF('6. Drift'!$B$18:$B$101,$C1634,'6. Drift'!BZ$18:BZ$101))-(SUMIF('5. Lön'!$B$25:$B$151,$C1634,'5. Lön'!EG$25:EG$151)+SUMIF('6. Drift'!$B$18:$B$101,$C1634,'6. Drift'!CX$18:CX$101)+SUMIF('7. Utrustning'!$B$17:$B$49,$C1634,'7. Utrustning'!BC$17:BC$49)+SUMIF('8. Lokal'!$B$18:$B$50,$C1634,'8. Lokal'!AZ$18:AZ$50)),0)</f>
        <v>0</v>
      </c>
      <c r="L1645" s="330">
        <f>IF('2. Grunddata'!$C$13="NEJ",(SUMIF('5. Lön'!$B$25:$B$151,$C1634,'5. Lön'!BZ$25:BZ$151)+SUMIF('5. Lön'!$B$25:$B$151,$C1634,'5. Lön'!CX$25:CX$151)+SUMIF('6. Drift'!$B$18:$B$101,$C1634,'6. Drift'!BC$18:BC$101)+SUMIF('6. Drift'!$B$18:$B$101,$C1634,'6. Drift'!CA$18:CA$101))-(SUMIF('5. Lön'!$B$25:$B$151,$C1634,'5. Lön'!EH$25:EH$151)+SUMIF('6. Drift'!$B$18:$B$101,$C1634,'6. Drift'!CY$18:CY$101)+SUMIF('7. Utrustning'!$B$17:$B$49,$C1634,'7. Utrustning'!BD$17:BD$49)+SUMIF('8. Lokal'!$B$18:$B$50,$C1634,'8. Lokal'!BA$18:BA$50)),0)</f>
        <v>0</v>
      </c>
      <c r="M1645" s="314">
        <f t="shared" ref="M1645:M1651" si="353">SUM(C1645:L1645)</f>
        <v>0</v>
      </c>
    </row>
    <row r="1646" spans="2:15" s="3" customFormat="1" ht="12.75" customHeight="1" x14ac:dyDescent="0.2">
      <c r="B1646" s="331" t="str">
        <f>IF('2. Grunddata'!C$16&gt;0,"LKP som inte accepteras av finansiär","")</f>
        <v/>
      </c>
      <c r="C1646" s="332">
        <f>IF('2. Grunddata'!$C$16&gt;0,SUMIF('5. Lön'!$B$25:$B$151,$C1634,'5. Lön'!AS$25:AS$151)-SUMIF('5. Lön'!$B$25:$B$151,$C1634,'5. Lön'!DM$25:DM$151),0)</f>
        <v>0</v>
      </c>
      <c r="D1646" s="332">
        <f>IF('2. Grunddata'!$C$16&gt;0,SUMIF('5. Lön'!$B$25:$B$151,$C1634,'5. Lön'!AT$25:AT$151)-SUMIF('5. Lön'!$B$25:$B$151,$C1634,'5. Lön'!DN$25:DN$151),0)</f>
        <v>0</v>
      </c>
      <c r="E1646" s="332">
        <f>IF('2. Grunddata'!$C$16&gt;0,SUMIF('5. Lön'!$B$25:$B$151,$C1634,'5. Lön'!AU$25:AU$151)-SUMIF('5. Lön'!$B$25:$B$151,$C1634,'5. Lön'!DO$25:DO$151),0)</f>
        <v>0</v>
      </c>
      <c r="F1646" s="332">
        <f>IF('2. Grunddata'!$C$16&gt;0,SUMIF('5. Lön'!$B$25:$B$151,$C1634,'5. Lön'!AV$25:AV$151)-SUMIF('5. Lön'!$B$25:$B$151,$C1634,'5. Lön'!DP$25:DP$151),0)</f>
        <v>0</v>
      </c>
      <c r="G1646" s="332">
        <f>IF('2. Grunddata'!$C$16&gt;0,SUMIF('5. Lön'!$B$25:$B$151,$C1634,'5. Lön'!AW$25:AW$151)-SUMIF('5. Lön'!$B$25:$B$151,$C1634,'5. Lön'!DQ$25:DQ$151),0)</f>
        <v>0</v>
      </c>
      <c r="H1646" s="332">
        <f>IF('2. Grunddata'!$C$16&gt;0,SUMIF('5. Lön'!$B$25:$B$151,$C1634,'5. Lön'!AX$25:AX$151)-SUMIF('5. Lön'!$B$25:$B$151,$C1634,'5. Lön'!DR$25:DR$151),0)</f>
        <v>0</v>
      </c>
      <c r="I1646" s="332">
        <f>IF('2. Grunddata'!$C$16&gt;0,SUMIF('5. Lön'!$B$25:$B$151,$C1634,'5. Lön'!AY$25:AY$151)-SUMIF('5. Lön'!$B$25:$B$151,$C1634,'5. Lön'!DS$25:DS$151),0)</f>
        <v>0</v>
      </c>
      <c r="J1646" s="332">
        <f>IF('2. Grunddata'!$C$16&gt;0,SUMIF('5. Lön'!$B$25:$B$151,$C1634,'5. Lön'!AZ$25:AZ$151)-SUMIF('5. Lön'!$B$25:$B$151,$C1634,'5. Lön'!DT$25:DT$151),0)</f>
        <v>0</v>
      </c>
      <c r="K1646" s="332">
        <f>IF('2. Grunddata'!$C$16&gt;0,SUMIF('5. Lön'!$B$25:$B$151,$C1634,'5. Lön'!BA$25:BA$151)-SUMIF('5. Lön'!$B$25:$B$151,$C1634,'5. Lön'!DU$25:DU$151),0)</f>
        <v>0</v>
      </c>
      <c r="L1646" s="332">
        <f>IF('2. Grunddata'!$C$16&gt;0,SUMIF('5. Lön'!$B$25:$B$151,$C1634,'5. Lön'!BB$25:BB$151)-SUMIF('5. Lön'!$B$25:$B$151,$C1634,'5. Lön'!DV$25:DV$151),0)</f>
        <v>0</v>
      </c>
      <c r="M1646" s="316">
        <f t="shared" si="353"/>
        <v>0</v>
      </c>
    </row>
    <row r="1647" spans="2:15" s="3" customFormat="1" ht="12.75" customHeight="1" x14ac:dyDescent="0.2">
      <c r="B1647" s="317" t="str">
        <f>IF('5. Lön'!BO$152&gt;0,"Lön inklusive LKP","")</f>
        <v>Lön inklusive LKP</v>
      </c>
      <c r="C1647" s="333">
        <f>SUMIF('5. Lön'!$B$25:$B$151,$C1634,'5. Lön'!BE$25:BE$151)</f>
        <v>0</v>
      </c>
      <c r="D1647" s="333">
        <f>SUMIF('5. Lön'!$B$25:$B$151,$C1634,'5. Lön'!BF$25:BF$151)</f>
        <v>0</v>
      </c>
      <c r="E1647" s="333">
        <f>SUMIF('5. Lön'!$B$25:$B$151,$C1634,'5. Lön'!BG$25:BG$151)</f>
        <v>0</v>
      </c>
      <c r="F1647" s="333">
        <f>SUMIF('5. Lön'!$B$25:$B$151,$C1634,'5. Lön'!BH$25:BH$151)</f>
        <v>0</v>
      </c>
      <c r="G1647" s="333">
        <f>SUMIF('5. Lön'!$B$25:$B$151,$C1634,'5. Lön'!BI$25:BI$151)</f>
        <v>0</v>
      </c>
      <c r="H1647" s="333">
        <f>SUMIF('5. Lön'!$B$25:$B$151,$C1634,'5. Lön'!BJ$25:BJ$151)</f>
        <v>0</v>
      </c>
      <c r="I1647" s="333">
        <f>SUMIF('5. Lön'!$B$25:$B$151,$C1634,'5. Lön'!BK$25:BK$151)</f>
        <v>0</v>
      </c>
      <c r="J1647" s="333">
        <f>SUMIF('5. Lön'!$B$25:$B$151,$C1634,'5. Lön'!BL$25:BL$151)</f>
        <v>0</v>
      </c>
      <c r="K1647" s="333">
        <f>SUMIF('5. Lön'!$B$25:$B$151,$C1634,'5. Lön'!BM$25:BM$151)</f>
        <v>0</v>
      </c>
      <c r="L1647" s="333">
        <f>SUMIF('5. Lön'!$B$25:$B$151,$C1634,'5. Lön'!BN$25:BN$151)</f>
        <v>0</v>
      </c>
      <c r="M1647" s="319">
        <f t="shared" si="353"/>
        <v>0</v>
      </c>
    </row>
    <row r="1648" spans="2:15" s="3" customFormat="1" ht="12.75" x14ac:dyDescent="0.2">
      <c r="B1648" s="158" t="str">
        <f>IF('6. Drift'!AR$102&gt;0,"Drift","")</f>
        <v/>
      </c>
      <c r="C1648" s="334">
        <f>SUMIF('6. Drift'!$B$18:$B$101,$C1634,'6. Drift'!AH$18:AH$101)</f>
        <v>0</v>
      </c>
      <c r="D1648" s="334">
        <f>SUMIF('6. Drift'!$B$18:$B$101,$C1634,'6. Drift'!AI$18:AI$101)</f>
        <v>0</v>
      </c>
      <c r="E1648" s="334">
        <f>SUMIF('6. Drift'!$B$18:$B$101,$C1634,'6. Drift'!AJ$18:AJ$101)</f>
        <v>0</v>
      </c>
      <c r="F1648" s="334">
        <f>SUMIF('6. Drift'!$B$18:$B$101,$C1634,'6. Drift'!AK$18:AK$101)</f>
        <v>0</v>
      </c>
      <c r="G1648" s="334">
        <f>SUMIF('6. Drift'!$B$18:$B$101,$C1634,'6. Drift'!AL$18:AL$101)</f>
        <v>0</v>
      </c>
      <c r="H1648" s="334">
        <f>SUMIF('6. Drift'!$B$18:$B$101,$C1634,'6. Drift'!AM$18:AM$101)</f>
        <v>0</v>
      </c>
      <c r="I1648" s="334">
        <f>SUMIF('6. Drift'!$B$18:$B$101,$C1634,'6. Drift'!AN$18:AN$101)</f>
        <v>0</v>
      </c>
      <c r="J1648" s="334">
        <f>SUMIF('6. Drift'!$B$18:$B$101,$C1634,'6. Drift'!AO$18:AO$101)</f>
        <v>0</v>
      </c>
      <c r="K1648" s="334">
        <f>SUMIF('6. Drift'!$B$18:$B$101,$C1634,'6. Drift'!AP$18:AP$101)</f>
        <v>0</v>
      </c>
      <c r="L1648" s="334">
        <f>SUMIF('6. Drift'!$B$18:$B$101,$C1634,'6. Drift'!AQ$18:AQ$101)</f>
        <v>0</v>
      </c>
      <c r="M1648" s="316">
        <f t="shared" si="353"/>
        <v>0</v>
      </c>
    </row>
    <row r="1649" spans="2:15" s="3" customFormat="1" ht="12.75" x14ac:dyDescent="0.2">
      <c r="B1649" s="317" t="str">
        <f>IF('7. Utrustning'!AS$50&gt;0,"Utrustning","")</f>
        <v/>
      </c>
      <c r="C1649" s="333">
        <f>SUMIF('7. Utrustning'!$B$17:$B$49,$C1634,'7. Utrustning'!AI$17:AI$49)</f>
        <v>0</v>
      </c>
      <c r="D1649" s="333">
        <f>SUMIF('7. Utrustning'!$B$17:$B$49,$C1634,'7. Utrustning'!AJ$17:AJ$49)</f>
        <v>0</v>
      </c>
      <c r="E1649" s="333">
        <f>SUMIF('7. Utrustning'!$B$17:$B$49,$C1634,'7. Utrustning'!AK$17:AK$49)</f>
        <v>0</v>
      </c>
      <c r="F1649" s="333">
        <f>SUMIF('7. Utrustning'!$B$17:$B$49,$C1634,'7. Utrustning'!AL$17:AL$49)</f>
        <v>0</v>
      </c>
      <c r="G1649" s="333">
        <f>SUMIF('7. Utrustning'!$B$17:$B$49,$C1634,'7. Utrustning'!AM$17:AM$49)</f>
        <v>0</v>
      </c>
      <c r="H1649" s="333">
        <f>SUMIF('7. Utrustning'!$B$17:$B$49,$C1634,'7. Utrustning'!AN$17:AN$49)</f>
        <v>0</v>
      </c>
      <c r="I1649" s="333">
        <f>SUMIF('7. Utrustning'!$B$17:$B$49,$C1634,'7. Utrustning'!AO$17:AO$49)</f>
        <v>0</v>
      </c>
      <c r="J1649" s="333">
        <f>SUMIF('7. Utrustning'!$B$17:$B$49,$C1634,'7. Utrustning'!AP$17:AP$49)</f>
        <v>0</v>
      </c>
      <c r="K1649" s="333">
        <f>SUMIF('7. Utrustning'!$B$17:$B$49,$C1634,'7. Utrustning'!AQ$17:AQ$49)</f>
        <v>0</v>
      </c>
      <c r="L1649" s="333">
        <f>SUMIF('7. Utrustning'!$B$17:$B$49,$C1634,'7. Utrustning'!AR$17:AR$49)</f>
        <v>0</v>
      </c>
      <c r="M1649" s="319">
        <f t="shared" si="353"/>
        <v>0</v>
      </c>
    </row>
    <row r="1650" spans="2:15" s="3" customFormat="1" ht="12.75" x14ac:dyDescent="0.2">
      <c r="B1650" s="320" t="str">
        <f>IF('8. Lokal'!AP$51&gt;0,"Lokal","")</f>
        <v>Lokal</v>
      </c>
      <c r="C1650" s="334">
        <f>SUMIF('5. Lön'!$B$25:$B$151,$C1634,'5. Lön'!DA$25:DA$151)+SUMIF('6. Drift'!$B$18:$B$101,$C1634,'6. Drift'!CD$18:CD$101)+SUMIF('8. Lokal'!$B$18:$B$50,$C1634,'8. Lokal'!AF$18:AF$50)</f>
        <v>0</v>
      </c>
      <c r="D1650" s="334">
        <f>SUMIF('5. Lön'!$B$25:$B$151,$C1634,'5. Lön'!DB$25:DB$151)+SUMIF('6. Drift'!$B$18:$B$101,$C1634,'6. Drift'!CE$18:CE$101)+SUMIF('8. Lokal'!$B$18:$B$50,$C1634,'8. Lokal'!AG$18:AG$50)</f>
        <v>0</v>
      </c>
      <c r="E1650" s="334">
        <f>SUMIF('5. Lön'!$B$25:$B$151,$C1634,'5. Lön'!DC$25:DC$151)+SUMIF('6. Drift'!$B$18:$B$101,$C1634,'6. Drift'!CF$18:CF$101)+SUMIF('8. Lokal'!$B$18:$B$50,$C1634,'8. Lokal'!AH$18:AH$50)</f>
        <v>0</v>
      </c>
      <c r="F1650" s="334">
        <f>SUMIF('5. Lön'!$B$25:$B$151,$C1634,'5. Lön'!DD$25:DD$151)+SUMIF('6. Drift'!$B$18:$B$101,$C1634,'6. Drift'!CG$18:CG$101)+SUMIF('8. Lokal'!$B$18:$B$50,$C1634,'8. Lokal'!AI$18:AI$50)</f>
        <v>0</v>
      </c>
      <c r="G1650" s="334">
        <f>SUMIF('5. Lön'!$B$25:$B$151,$C1634,'5. Lön'!DE$25:DE$151)+SUMIF('6. Drift'!$B$18:$B$101,$C1634,'6. Drift'!CH$18:CH$101)+SUMIF('8. Lokal'!$B$18:$B$50,$C1634,'8. Lokal'!AJ$18:AJ$50)</f>
        <v>0</v>
      </c>
      <c r="H1650" s="334">
        <f>SUMIF('5. Lön'!$B$25:$B$151,$C1634,'5. Lön'!DF$25:DF$151)+SUMIF('6. Drift'!$B$18:$B$101,$C1634,'6. Drift'!CI$18:CI$101)+SUMIF('8. Lokal'!$B$18:$B$50,$C1634,'8. Lokal'!AK$18:AK$50)</f>
        <v>0</v>
      </c>
      <c r="I1650" s="334">
        <f>SUMIF('5. Lön'!$B$25:$B$151,$C1634,'5. Lön'!DG$25:DG$151)+SUMIF('6. Drift'!$B$18:$B$101,$C1634,'6. Drift'!CJ$18:CJ$101)+SUMIF('8. Lokal'!$B$18:$B$50,$C1634,'8. Lokal'!AL$18:AL$50)</f>
        <v>0</v>
      </c>
      <c r="J1650" s="334">
        <f>SUMIF('5. Lön'!$B$25:$B$151,$C1634,'5. Lön'!DH$25:DH$151)+SUMIF('6. Drift'!$B$18:$B$101,$C1634,'6. Drift'!CK$18:CK$101)+SUMIF('8. Lokal'!$B$18:$B$50,$C1634,'8. Lokal'!AM$18:AM$50)</f>
        <v>0</v>
      </c>
      <c r="K1650" s="334">
        <f>SUMIF('5. Lön'!$B$25:$B$151,$C1634,'5. Lön'!DI$25:DI$151)+SUMIF('6. Drift'!$B$18:$B$101,$C1634,'6. Drift'!CL$18:CL$101)+SUMIF('8. Lokal'!$B$18:$B$50,$C1634,'8. Lokal'!AN$18:AN$50)</f>
        <v>0</v>
      </c>
      <c r="L1650" s="334">
        <f>SUMIF('5. Lön'!$B$25:$B$151,$C1634,'5. Lön'!DJ$25:DJ$151)+SUMIF('6. Drift'!$B$18:$B$101,$C1634,'6. Drift'!CM$18:CM$101)+SUMIF('8. Lokal'!$B$18:$B$50,$C1634,'8. Lokal'!AO$18:AO$50)</f>
        <v>0</v>
      </c>
      <c r="M1650" s="316">
        <f t="shared" si="353"/>
        <v>0</v>
      </c>
    </row>
    <row r="1651" spans="2:15" s="1" customFormat="1" ht="12.75" x14ac:dyDescent="0.2">
      <c r="B1651" s="321" t="str">
        <f>IF(('5. Lön'!CM$152+'6. Drift'!BP$102)&gt;0,"Indirekt","")</f>
        <v>Indirekt</v>
      </c>
      <c r="C1651" s="293">
        <f>SUMIF('5. Lön'!$B$25:$B$151,$C1634,'5. Lön'!CC$25:CC$151)+SUMIF('6. Drift'!$B$18:$B$101,$C1634,'6. Drift'!BF$18:BF$101)</f>
        <v>0</v>
      </c>
      <c r="D1651" s="293">
        <f>SUMIF('5. Lön'!$B$25:$B$151,$C1634,'5. Lön'!CD$25:CD$151)+SUMIF('6. Drift'!$B$18:$B$101,$C1634,'6. Drift'!BG$18:BG$101)</f>
        <v>0</v>
      </c>
      <c r="E1651" s="293">
        <f>SUMIF('5. Lön'!$B$25:$B$151,$C1634,'5. Lön'!CE$25:CE$151)+SUMIF('6. Drift'!$B$18:$B$101,$C1634,'6. Drift'!BH$18:BH$101)</f>
        <v>0</v>
      </c>
      <c r="F1651" s="293">
        <f>SUMIF('5. Lön'!$B$25:$B$151,$C1634,'5. Lön'!CF$25:CF$151)+SUMIF('6. Drift'!$B$18:$B$101,$C1634,'6. Drift'!BI$18:BI$101)</f>
        <v>0</v>
      </c>
      <c r="G1651" s="293">
        <f>SUMIF('5. Lön'!$B$25:$B$151,$C1634,'5. Lön'!CG$25:CG$151)+SUMIF('6. Drift'!$B$18:$B$101,$C1634,'6. Drift'!BJ$18:BJ$101)</f>
        <v>0</v>
      </c>
      <c r="H1651" s="293">
        <f>SUMIF('5. Lön'!$B$25:$B$151,$C1634,'5. Lön'!CH$25:CH$151)+SUMIF('6. Drift'!$B$18:$B$101,$C1634,'6. Drift'!BK$18:BK$101)</f>
        <v>0</v>
      </c>
      <c r="I1651" s="293">
        <f>SUMIF('5. Lön'!$B$25:$B$151,$C1634,'5. Lön'!CI$25:CI$151)+SUMIF('6. Drift'!$B$18:$B$101,$C1634,'6. Drift'!BL$18:BL$101)</f>
        <v>0</v>
      </c>
      <c r="J1651" s="293">
        <f>SUMIF('5. Lön'!$B$25:$B$151,$C1634,'5. Lön'!CJ$25:CJ$151)+SUMIF('6. Drift'!$B$18:$B$101,$C1634,'6. Drift'!BM$18:BM$101)</f>
        <v>0</v>
      </c>
      <c r="K1651" s="293">
        <f>SUMIF('5. Lön'!$B$25:$B$151,$C1634,'5. Lön'!CK$25:CK$151)+SUMIF('6. Drift'!$B$18:$B$101,$C1634,'6. Drift'!BN$18:BN$101)</f>
        <v>0</v>
      </c>
      <c r="L1651" s="293">
        <f>SUMIF('5. Lön'!$B$25:$B$151,$C1634,'5. Lön'!CL$25:CL$151)+SUMIF('6. Drift'!$B$18:$B$101,$C1634,'6. Drift'!BO$18:BO$101)</f>
        <v>0</v>
      </c>
      <c r="M1651" s="322">
        <f t="shared" si="353"/>
        <v>0</v>
      </c>
    </row>
    <row r="1652" spans="2:15" s="3" customFormat="1" ht="12.75" x14ac:dyDescent="0.2">
      <c r="B1652" s="323" t="str">
        <f>IF('2. Grunddata'!C$6="KONTRAKT","Total kostnad i medfinansiering av kontrakt med finansiär","Total kostnad i medfinansiering av ansökan till finansiär")</f>
        <v>Total kostnad i medfinansiering av ansökan till finansiär</v>
      </c>
      <c r="C1652" s="237">
        <f>SUM(C1645:C1651)</f>
        <v>0</v>
      </c>
      <c r="D1652" s="237">
        <f t="shared" ref="D1652:M1652" si="354">SUM(D1645:D1651)</f>
        <v>0</v>
      </c>
      <c r="E1652" s="237">
        <f t="shared" si="354"/>
        <v>0</v>
      </c>
      <c r="F1652" s="237">
        <f t="shared" si="354"/>
        <v>0</v>
      </c>
      <c r="G1652" s="237">
        <f t="shared" si="354"/>
        <v>0</v>
      </c>
      <c r="H1652" s="237">
        <f t="shared" si="354"/>
        <v>0</v>
      </c>
      <c r="I1652" s="237">
        <f t="shared" si="354"/>
        <v>0</v>
      </c>
      <c r="J1652" s="237">
        <f t="shared" si="354"/>
        <v>0</v>
      </c>
      <c r="K1652" s="237">
        <f t="shared" si="354"/>
        <v>0</v>
      </c>
      <c r="L1652" s="237">
        <f t="shared" si="354"/>
        <v>0</v>
      </c>
      <c r="M1652" s="324">
        <f t="shared" si="354"/>
        <v>0</v>
      </c>
      <c r="N1652" s="26"/>
      <c r="O1652" s="26"/>
    </row>
    <row r="1653" spans="2:15" s="3" customFormat="1" ht="6" customHeight="1" x14ac:dyDescent="0.2">
      <c r="B1653" s="335"/>
      <c r="C1653" s="326"/>
      <c r="D1653" s="326"/>
      <c r="E1653" s="326"/>
      <c r="F1653" s="326"/>
      <c r="G1653" s="326"/>
      <c r="H1653" s="326"/>
      <c r="I1653" s="326"/>
      <c r="J1653" s="326"/>
      <c r="K1653" s="326"/>
      <c r="L1653" s="326"/>
      <c r="M1653" s="336"/>
    </row>
    <row r="1654" spans="2:15" s="3" customFormat="1" ht="12.75" x14ac:dyDescent="0.2">
      <c r="B1654" s="328" t="str">
        <f>IF('2. Grunddata'!C$6="KONTRAKT","Full kostnad","Förväntad full kostnad")</f>
        <v>Förväntad full kostnad</v>
      </c>
      <c r="C1654" s="326"/>
      <c r="D1654" s="326"/>
      <c r="E1654" s="326"/>
      <c r="F1654" s="326"/>
      <c r="G1654" s="326"/>
      <c r="H1654" s="326"/>
      <c r="I1654" s="326"/>
      <c r="J1654" s="326"/>
      <c r="K1654" s="326"/>
      <c r="L1654" s="326"/>
      <c r="M1654" s="336"/>
    </row>
    <row r="1655" spans="2:15" s="3" customFormat="1" ht="12.75" x14ac:dyDescent="0.2">
      <c r="B1655" s="337" t="s">
        <v>203</v>
      </c>
      <c r="C1655" s="338">
        <f>C1637+C1646+C1647</f>
        <v>0</v>
      </c>
      <c r="D1655" s="338">
        <f t="shared" ref="D1655:L1655" si="355">D1637+D1646+D1647</f>
        <v>0</v>
      </c>
      <c r="E1655" s="338">
        <f t="shared" si="355"/>
        <v>0</v>
      </c>
      <c r="F1655" s="338">
        <f t="shared" si="355"/>
        <v>0</v>
      </c>
      <c r="G1655" s="338">
        <f t="shared" si="355"/>
        <v>0</v>
      </c>
      <c r="H1655" s="338">
        <f t="shared" si="355"/>
        <v>0</v>
      </c>
      <c r="I1655" s="338">
        <f t="shared" si="355"/>
        <v>0</v>
      </c>
      <c r="J1655" s="338">
        <f t="shared" si="355"/>
        <v>0</v>
      </c>
      <c r="K1655" s="338">
        <f t="shared" si="355"/>
        <v>0</v>
      </c>
      <c r="L1655" s="338">
        <f t="shared" si="355"/>
        <v>0</v>
      </c>
      <c r="M1655" s="314">
        <f>SUM(C1655:L1655)</f>
        <v>0</v>
      </c>
    </row>
    <row r="1656" spans="2:15" s="3" customFormat="1" ht="12.75" x14ac:dyDescent="0.2">
      <c r="B1656" s="339" t="s">
        <v>202</v>
      </c>
      <c r="C1656" s="340">
        <f>C1638+C1648</f>
        <v>0</v>
      </c>
      <c r="D1656" s="340">
        <f t="shared" ref="D1656:L1656" si="356">D1638+D1648</f>
        <v>0</v>
      </c>
      <c r="E1656" s="340">
        <f t="shared" si="356"/>
        <v>0</v>
      </c>
      <c r="F1656" s="340">
        <f t="shared" si="356"/>
        <v>0</v>
      </c>
      <c r="G1656" s="340">
        <f t="shared" si="356"/>
        <v>0</v>
      </c>
      <c r="H1656" s="340">
        <f t="shared" si="356"/>
        <v>0</v>
      </c>
      <c r="I1656" s="340">
        <f t="shared" si="356"/>
        <v>0</v>
      </c>
      <c r="J1656" s="340">
        <f t="shared" si="356"/>
        <v>0</v>
      </c>
      <c r="K1656" s="340">
        <f t="shared" si="356"/>
        <v>0</v>
      </c>
      <c r="L1656" s="340">
        <f t="shared" si="356"/>
        <v>0</v>
      </c>
      <c r="M1656" s="316">
        <f>SUM(C1656:L1656)</f>
        <v>0</v>
      </c>
    </row>
    <row r="1657" spans="2:15" s="3" customFormat="1" ht="12.75" x14ac:dyDescent="0.2">
      <c r="B1657" s="341" t="s">
        <v>30</v>
      </c>
      <c r="C1657" s="342">
        <f>C1639+C1649</f>
        <v>0</v>
      </c>
      <c r="D1657" s="342">
        <f t="shared" ref="D1657:L1657" si="357">D1639+D1649</f>
        <v>0</v>
      </c>
      <c r="E1657" s="342">
        <f t="shared" si="357"/>
        <v>0</v>
      </c>
      <c r="F1657" s="342">
        <f t="shared" si="357"/>
        <v>0</v>
      </c>
      <c r="G1657" s="342">
        <f t="shared" si="357"/>
        <v>0</v>
      </c>
      <c r="H1657" s="342">
        <f t="shared" si="357"/>
        <v>0</v>
      </c>
      <c r="I1657" s="342">
        <f t="shared" si="357"/>
        <v>0</v>
      </c>
      <c r="J1657" s="342">
        <f t="shared" si="357"/>
        <v>0</v>
      </c>
      <c r="K1657" s="342">
        <f t="shared" si="357"/>
        <v>0</v>
      </c>
      <c r="L1657" s="342">
        <f t="shared" si="357"/>
        <v>0</v>
      </c>
      <c r="M1657" s="319">
        <f>SUM(C1657:L1657)</f>
        <v>0</v>
      </c>
    </row>
    <row r="1658" spans="2:15" s="3" customFormat="1" ht="12.75" x14ac:dyDescent="0.2">
      <c r="B1658" s="339" t="s">
        <v>31</v>
      </c>
      <c r="C1658" s="340">
        <f>SUMIF('5. Lön'!$B$25:$B$151,$C1634,'5. Lön'!CO$25:CO$151)+SUMIF('5. Lön'!$B$25:$B$151,$C1634,'5. Lön'!DA$25:DA$151)+SUMIF('6. Drift'!$B$18:$B$101,$C1634,'6. Drift'!BR$18:BR$101)+SUMIF('6. Drift'!$B$18:$B$101,$C1634,'6. Drift'!CD$18:CD$101)+SUMIF('8. Lokal'!$B$18:$B$50,$C1634,'8. Lokal'!T$18:T$50)+SUMIF('8. Lokal'!$B$18:$B$50,$C1634,'8. Lokal'!AF$18:AF$50)</f>
        <v>0</v>
      </c>
      <c r="D1658" s="340">
        <f>SUMIF('5. Lön'!$B$25:$B$151,$C1634,'5. Lön'!CP$25:CP$151)+SUMIF('5. Lön'!$B$25:$B$151,$C1634,'5. Lön'!DB$25:DB$151)+SUMIF('6. Drift'!$B$18:$B$101,$C1634,'6. Drift'!BS$18:BS$101)+SUMIF('6. Drift'!$B$18:$B$101,$C1634,'6. Drift'!CE$18:CE$101)+SUMIF('8. Lokal'!$B$18:$B$50,$C1634,'8. Lokal'!U$18:U$50)+SUMIF('8. Lokal'!$B$18:$B$50,$C1634,'8. Lokal'!AG$18:AG$50)</f>
        <v>0</v>
      </c>
      <c r="E1658" s="340">
        <f>SUMIF('5. Lön'!$B$25:$B$151,$C1634,'5. Lön'!CQ$25:CQ$151)+SUMIF('5. Lön'!$B$25:$B$151,$C1634,'5. Lön'!DC$25:DC$151)+SUMIF('6. Drift'!$B$18:$B$101,$C1634,'6. Drift'!BT$18:BT$101)+SUMIF('6. Drift'!$B$18:$B$101,$C1634,'6. Drift'!CF$18:CF$101)+SUMIF('8. Lokal'!$B$18:$B$50,$C1634,'8. Lokal'!V$18:V$50)+SUMIF('8. Lokal'!$B$18:$B$50,$C1634,'8. Lokal'!AH$18:AH$50)</f>
        <v>0</v>
      </c>
      <c r="F1658" s="340">
        <f>SUMIF('5. Lön'!$B$25:$B$151,$C1634,'5. Lön'!CR$25:CR$151)+SUMIF('5. Lön'!$B$25:$B$151,$C1634,'5. Lön'!DD$25:DD$151)+SUMIF('6. Drift'!$B$18:$B$101,$C1634,'6. Drift'!BU$18:BU$101)+SUMIF('6. Drift'!$B$18:$B$101,$C1634,'6. Drift'!CG$18:CG$101)+SUMIF('8. Lokal'!$B$18:$B$50,$C1634,'8. Lokal'!W$18:W$50)+SUMIF('8. Lokal'!$B$18:$B$50,$C1634,'8. Lokal'!AI$18:AI$50)</f>
        <v>0</v>
      </c>
      <c r="G1658" s="340">
        <f>SUMIF('5. Lön'!$B$25:$B$151,$C1634,'5. Lön'!CS$25:CS$151)+SUMIF('5. Lön'!$B$25:$B$151,$C1634,'5. Lön'!DE$25:DE$151)+SUMIF('6. Drift'!$B$18:$B$101,$C1634,'6. Drift'!BV$18:BV$101)+SUMIF('6. Drift'!$B$18:$B$101,$C1634,'6. Drift'!CH$18:CH$101)+SUMIF('8. Lokal'!$B$18:$B$50,$C1634,'8. Lokal'!X$18:X$50)+SUMIF('8. Lokal'!$B$18:$B$50,$C1634,'8. Lokal'!AJ$18:AJ$50)</f>
        <v>0</v>
      </c>
      <c r="H1658" s="340">
        <f>SUMIF('5. Lön'!$B$25:$B$151,$C1634,'5. Lön'!CT$25:CT$151)+SUMIF('5. Lön'!$B$25:$B$151,$C1634,'5. Lön'!DF$25:DF$151)+SUMIF('6. Drift'!$B$18:$B$101,$C1634,'6. Drift'!BW$18:BW$101)+SUMIF('6. Drift'!$B$18:$B$101,$C1634,'6. Drift'!CI$18:CI$101)+SUMIF('8. Lokal'!$B$18:$B$50,$C1634,'8. Lokal'!Y$18:Y$50)+SUMIF('8. Lokal'!$B$18:$B$50,$C1634,'8. Lokal'!AK$18:AK$50)</f>
        <v>0</v>
      </c>
      <c r="I1658" s="340">
        <f>SUMIF('5. Lön'!$B$25:$B$151,$C1634,'5. Lön'!CU$25:CU$151)+SUMIF('5. Lön'!$B$25:$B$151,$C1634,'5. Lön'!DG$25:DG$151)+SUMIF('6. Drift'!$B$18:$B$101,$C1634,'6. Drift'!BX$18:BX$101)+SUMIF('6. Drift'!$B$18:$B$101,$C1634,'6. Drift'!CJ$18:CJ$101)+SUMIF('8. Lokal'!$B$18:$B$50,$C1634,'8. Lokal'!Z$18:Z$50)+SUMIF('8. Lokal'!$B$18:$B$50,$C1634,'8. Lokal'!AL$18:AL$50)</f>
        <v>0</v>
      </c>
      <c r="J1658" s="340">
        <f>SUMIF('5. Lön'!$B$25:$B$151,$C1634,'5. Lön'!CV$25:CV$151)+SUMIF('5. Lön'!$B$25:$B$151,$C1634,'5. Lön'!DH$25:DH$151)+SUMIF('6. Drift'!$B$18:$B$101,$C1634,'6. Drift'!BY$18:BY$101)+SUMIF('6. Drift'!$B$18:$B$101,$C1634,'6. Drift'!CK$18:CK$101)+SUMIF('8. Lokal'!$B$18:$B$50,$C1634,'8. Lokal'!AA$18:AA$50)+SUMIF('8. Lokal'!$B$18:$B$50,$C1634,'8. Lokal'!AM$18:AM$50)</f>
        <v>0</v>
      </c>
      <c r="K1658" s="340">
        <f>SUMIF('5. Lön'!$B$25:$B$151,$C1634,'5. Lön'!CW$25:CW$151)+SUMIF('5. Lön'!$B$25:$B$151,$C1634,'5. Lön'!DI$25:DI$151)+SUMIF('6. Drift'!$B$18:$B$101,$C1634,'6. Drift'!BZ$18:BZ$101)+SUMIF('6. Drift'!$B$18:$B$101,$C1634,'6. Drift'!CL$18:CL$101)+SUMIF('8. Lokal'!$B$18:$B$50,$C1634,'8. Lokal'!AB$18:AB$50)+SUMIF('8. Lokal'!$B$18:$B$50,$C1634,'8. Lokal'!AN$18:AN$50)</f>
        <v>0</v>
      </c>
      <c r="L1658" s="340">
        <f>SUMIF('5. Lön'!$B$25:$B$151,$C1634,'5. Lön'!CX$25:CX$151)+SUMIF('5. Lön'!$B$25:$B$151,$C1634,'5. Lön'!DJ$25:DJ$151)+SUMIF('6. Drift'!$B$18:$B$101,$C1634,'6. Drift'!CA$18:CA$101)+SUMIF('6. Drift'!$B$18:$B$101,$C1634,'6. Drift'!CM$18:CM$101)+SUMIF('8. Lokal'!$B$18:$B$50,$C1634,'8. Lokal'!AC$18:AC$50)+SUMIF('8. Lokal'!$B$18:$B$50,$C1634,'8. Lokal'!AO$18:AO$50)</f>
        <v>0</v>
      </c>
      <c r="M1658" s="316">
        <f>SUM(C1658:L1658)</f>
        <v>0</v>
      </c>
    </row>
    <row r="1659" spans="2:15" s="3" customFormat="1" ht="12.75" x14ac:dyDescent="0.2">
      <c r="B1659" s="343" t="s">
        <v>26</v>
      </c>
      <c r="C1659" s="344">
        <f>SUMIF('5. Lön'!$B$25:$B$151,$C1634,'5. Lön'!BQ$25:BQ$151)+SUMIF('5. Lön'!$B$25:$B$151,$C1634,'5. Lön'!CC$25:CC$151)+SUMIF('6. Drift'!$B$18:$B$101,$C1634,'6. Drift'!AT$18:AT$101)+SUMIF('6. Drift'!$B$18:$B$101,$C1634,'6. Drift'!BF$18:BF$101)</f>
        <v>0</v>
      </c>
      <c r="D1659" s="344">
        <f>SUMIF('5. Lön'!$B$25:$B$151,$C1634,'5. Lön'!BR$25:BR$151)+SUMIF('5. Lön'!$B$25:$B$151,$C1634,'5. Lön'!CD$25:CD$151)+SUMIF('6. Drift'!$B$18:$B$101,$C1634,'6. Drift'!AU$18:AU$101)+SUMIF('6. Drift'!$B$18:$B$101,$C1634,'6. Drift'!BG$18:BG$101)</f>
        <v>0</v>
      </c>
      <c r="E1659" s="344">
        <f>SUMIF('5. Lön'!$B$25:$B$151,$C1634,'5. Lön'!BS$25:BS$151)+SUMIF('5. Lön'!$B$25:$B$151,$C1634,'5. Lön'!CE$25:CE$151)+SUMIF('6. Drift'!$B$18:$B$101,$C1634,'6. Drift'!AV$18:AV$101)+SUMIF('6. Drift'!$B$18:$B$101,$C1634,'6. Drift'!BH$18:BH$101)</f>
        <v>0</v>
      </c>
      <c r="F1659" s="344">
        <f>SUMIF('5. Lön'!$B$25:$B$151,$C1634,'5. Lön'!BT$25:BT$151)+SUMIF('5. Lön'!$B$25:$B$151,$C1634,'5. Lön'!CF$25:CF$151)+SUMIF('6. Drift'!$B$18:$B$101,$C1634,'6. Drift'!AW$18:AW$101)+SUMIF('6. Drift'!$B$18:$B$101,$C1634,'6. Drift'!BI$18:BI$101)</f>
        <v>0</v>
      </c>
      <c r="G1659" s="344">
        <f>SUMIF('5. Lön'!$B$25:$B$151,$C1634,'5. Lön'!BU$25:BU$151)+SUMIF('5. Lön'!$B$25:$B$151,$C1634,'5. Lön'!CG$25:CG$151)+SUMIF('6. Drift'!$B$18:$B$101,$C1634,'6. Drift'!AX$18:AX$101)+SUMIF('6. Drift'!$B$18:$B$101,$C1634,'6. Drift'!BJ$18:BJ$101)</f>
        <v>0</v>
      </c>
      <c r="H1659" s="344">
        <f>SUMIF('5. Lön'!$B$25:$B$151,$C1634,'5. Lön'!BV$25:BV$151)+SUMIF('5. Lön'!$B$25:$B$151,$C1634,'5. Lön'!CH$25:CH$151)+SUMIF('6. Drift'!$B$18:$B$101,$C1634,'6. Drift'!AY$18:AY$101)+SUMIF('6. Drift'!$B$18:$B$101,$C1634,'6. Drift'!BK$18:BK$101)</f>
        <v>0</v>
      </c>
      <c r="I1659" s="344">
        <f>SUMIF('5. Lön'!$B$25:$B$151,$C1634,'5. Lön'!BW$25:BW$151)+SUMIF('5. Lön'!$B$25:$B$151,$C1634,'5. Lön'!CI$25:CI$151)+SUMIF('6. Drift'!$B$18:$B$101,$C1634,'6. Drift'!AZ$18:AZ$101)+SUMIF('6. Drift'!$B$18:$B$101,$C1634,'6. Drift'!BL$18:BL$101)</f>
        <v>0</v>
      </c>
      <c r="J1659" s="344">
        <f>SUMIF('5. Lön'!$B$25:$B$151,$C1634,'5. Lön'!BX$25:BX$151)+SUMIF('5. Lön'!$B$25:$B$151,$C1634,'5. Lön'!CJ$25:CJ$151)+SUMIF('6. Drift'!$B$18:$B$101,$C1634,'6. Drift'!BA$18:BA$101)+SUMIF('6. Drift'!$B$18:$B$101,$C1634,'6. Drift'!BM$18:BM$101)</f>
        <v>0</v>
      </c>
      <c r="K1659" s="344">
        <f>SUMIF('5. Lön'!$B$25:$B$151,$C1634,'5. Lön'!BY$25:BY$151)+SUMIF('5. Lön'!$B$25:$B$151,$C1634,'5. Lön'!CK$25:CK$151)+SUMIF('6. Drift'!$B$18:$B$101,$C1634,'6. Drift'!BB$18:BB$101)+SUMIF('6. Drift'!$B$18:$B$101,$C1634,'6. Drift'!BN$18:BN$101)</f>
        <v>0</v>
      </c>
      <c r="L1659" s="344">
        <f>SUMIF('5. Lön'!$B$25:$B$151,$C1634,'5. Lön'!BZ$25:BZ$151)+SUMIF('5. Lön'!$B$25:$B$151,$C1634,'5. Lön'!CL$25:CL$151)+SUMIF('6. Drift'!$B$18:$B$101,$C1634,'6. Drift'!BC$18:BC$101)+SUMIF('6. Drift'!$B$18:$B$101,$C1634,'6. Drift'!BO$18:BO$101)</f>
        <v>0</v>
      </c>
      <c r="M1659" s="322">
        <f>SUM(C1659:L1659)</f>
        <v>0</v>
      </c>
    </row>
    <row r="1660" spans="2:15" s="3" customFormat="1" ht="12.75" x14ac:dyDescent="0.2">
      <c r="B1660" s="323" t="str">
        <f>IF('2. Grunddata'!C$6="KONTRAKT","Total full kostnad","Total förväntad full kostnad")</f>
        <v>Total förväntad full kostnad</v>
      </c>
      <c r="C1660" s="171">
        <f>SUM(C1655:C1659)</f>
        <v>0</v>
      </c>
      <c r="D1660" s="171">
        <f t="shared" ref="D1660:M1660" si="358">SUM(D1655:D1659)</f>
        <v>0</v>
      </c>
      <c r="E1660" s="171">
        <f t="shared" si="358"/>
        <v>0</v>
      </c>
      <c r="F1660" s="171">
        <f t="shared" si="358"/>
        <v>0</v>
      </c>
      <c r="G1660" s="171">
        <f t="shared" si="358"/>
        <v>0</v>
      </c>
      <c r="H1660" s="171">
        <f t="shared" si="358"/>
        <v>0</v>
      </c>
      <c r="I1660" s="171">
        <f t="shared" si="358"/>
        <v>0</v>
      </c>
      <c r="J1660" s="171">
        <f t="shared" si="358"/>
        <v>0</v>
      </c>
      <c r="K1660" s="171">
        <f t="shared" si="358"/>
        <v>0</v>
      </c>
      <c r="L1660" s="171">
        <f t="shared" si="358"/>
        <v>0</v>
      </c>
      <c r="M1660" s="345">
        <f t="shared" si="358"/>
        <v>0</v>
      </c>
    </row>
    <row r="1661" spans="2:15" s="3" customFormat="1" ht="12.75" x14ac:dyDescent="0.2">
      <c r="B1661" s="119"/>
      <c r="C1661" s="64"/>
      <c r="D1661" s="64"/>
      <c r="E1661" s="64"/>
      <c r="F1661" s="64"/>
      <c r="G1661" s="64"/>
      <c r="H1661" s="64"/>
      <c r="I1661" s="64"/>
      <c r="J1661" s="64"/>
      <c r="K1661" s="64"/>
      <c r="L1661" s="64"/>
      <c r="M1661" s="64"/>
    </row>
    <row r="1662" spans="2:15" s="3" customFormat="1" ht="12.75" customHeight="1" x14ac:dyDescent="0.2">
      <c r="B1662" s="119" t="s">
        <v>42</v>
      </c>
      <c r="C1662" s="346" t="str">
        <f t="shared" ref="C1662:M1662" si="359">IF(C1660&gt;0,C1652/C1660,"")</f>
        <v/>
      </c>
      <c r="D1662" s="346" t="str">
        <f t="shared" si="359"/>
        <v/>
      </c>
      <c r="E1662" s="346" t="str">
        <f t="shared" si="359"/>
        <v/>
      </c>
      <c r="F1662" s="346" t="str">
        <f t="shared" si="359"/>
        <v/>
      </c>
      <c r="G1662" s="346" t="str">
        <f t="shared" si="359"/>
        <v/>
      </c>
      <c r="H1662" s="346" t="str">
        <f t="shared" si="359"/>
        <v/>
      </c>
      <c r="I1662" s="346" t="str">
        <f t="shared" si="359"/>
        <v/>
      </c>
      <c r="J1662" s="346" t="str">
        <f t="shared" si="359"/>
        <v/>
      </c>
      <c r="K1662" s="346" t="str">
        <f t="shared" si="359"/>
        <v/>
      </c>
      <c r="L1662" s="346" t="str">
        <f t="shared" si="359"/>
        <v/>
      </c>
      <c r="M1662" s="346" t="str">
        <f t="shared" si="359"/>
        <v/>
      </c>
    </row>
    <row r="1663" spans="2:15" ht="12.75" customHeight="1" x14ac:dyDescent="0.2"/>
    <row r="1664" spans="2:15" ht="12.75" customHeight="1" x14ac:dyDescent="0.2">
      <c r="D1664" s="119" t="s">
        <v>249</v>
      </c>
      <c r="E1664" s="187" t="str">
        <f>IF(M1652=0,"",M1652/(DATEDIF('2. Grunddata'!C$20,'2. Grunddata'!C$21,"d")/365))</f>
        <v/>
      </c>
      <c r="H1664" s="119" t="s">
        <v>250</v>
      </c>
      <c r="I1664" s="187">
        <f>M1652/3</f>
        <v>0</v>
      </c>
      <c r="L1664" s="119" t="s">
        <v>248</v>
      </c>
      <c r="M1664" s="187">
        <f>M1652</f>
        <v>0</v>
      </c>
    </row>
    <row r="1665" spans="2:13" ht="12.75" customHeight="1" x14ac:dyDescent="0.2">
      <c r="B1665" s="80" t="s">
        <v>209</v>
      </c>
    </row>
    <row r="1666" spans="2:13" ht="12.75" customHeight="1" x14ac:dyDescent="0.2">
      <c r="B1666" s="551"/>
      <c r="C1666" s="552"/>
      <c r="D1666" s="552"/>
      <c r="E1666" s="552"/>
      <c r="F1666" s="552"/>
      <c r="G1666" s="552"/>
      <c r="H1666" s="552"/>
      <c r="I1666" s="552"/>
      <c r="J1666" s="552"/>
      <c r="K1666" s="552"/>
      <c r="L1666" s="553"/>
      <c r="M1666" s="387">
        <f>SUM(C1666:L1666)</f>
        <v>0</v>
      </c>
    </row>
    <row r="1667" spans="2:13" ht="12.75" customHeight="1" x14ac:dyDescent="0.2">
      <c r="B1667" s="554"/>
      <c r="C1667" s="555"/>
      <c r="D1667" s="555"/>
      <c r="E1667" s="555"/>
      <c r="F1667" s="555"/>
      <c r="G1667" s="555"/>
      <c r="H1667" s="555"/>
      <c r="I1667" s="555"/>
      <c r="J1667" s="555"/>
      <c r="K1667" s="555"/>
      <c r="L1667" s="556"/>
      <c r="M1667" s="319">
        <f t="shared" ref="M1667:M1670" si="360">SUM(C1667:L1667)</f>
        <v>0</v>
      </c>
    </row>
    <row r="1668" spans="2:13" ht="12.75" customHeight="1" x14ac:dyDescent="0.2">
      <c r="B1668" s="557"/>
      <c r="C1668" s="558"/>
      <c r="D1668" s="558"/>
      <c r="E1668" s="558"/>
      <c r="F1668" s="558"/>
      <c r="G1668" s="558"/>
      <c r="H1668" s="558"/>
      <c r="I1668" s="558"/>
      <c r="J1668" s="558"/>
      <c r="K1668" s="558"/>
      <c r="L1668" s="559"/>
      <c r="M1668" s="316">
        <f t="shared" si="360"/>
        <v>0</v>
      </c>
    </row>
    <row r="1669" spans="2:13" ht="12.75" customHeight="1" x14ac:dyDescent="0.2">
      <c r="B1669" s="554"/>
      <c r="C1669" s="555"/>
      <c r="D1669" s="555"/>
      <c r="E1669" s="555"/>
      <c r="F1669" s="555"/>
      <c r="G1669" s="555"/>
      <c r="H1669" s="555"/>
      <c r="I1669" s="555"/>
      <c r="J1669" s="555"/>
      <c r="K1669" s="555"/>
      <c r="L1669" s="556"/>
      <c r="M1669" s="319">
        <f t="shared" si="360"/>
        <v>0</v>
      </c>
    </row>
    <row r="1670" spans="2:13" ht="12.75" customHeight="1" x14ac:dyDescent="0.2">
      <c r="B1670" s="197"/>
      <c r="C1670" s="558"/>
      <c r="D1670" s="558"/>
      <c r="E1670" s="558"/>
      <c r="F1670" s="558"/>
      <c r="G1670" s="558"/>
      <c r="H1670" s="558"/>
      <c r="I1670" s="558"/>
      <c r="J1670" s="558"/>
      <c r="K1670" s="558"/>
      <c r="L1670" s="559"/>
      <c r="M1670" s="316">
        <f t="shared" si="360"/>
        <v>0</v>
      </c>
    </row>
    <row r="1671" spans="2:13" ht="12.75" customHeight="1" x14ac:dyDescent="0.2">
      <c r="B1671" s="165" t="str">
        <f>IF('2. Grunddata'!C$6="KONTRAKT","Total medfinansiering","Total förväntad medfinansiering")</f>
        <v>Total förväntad medfinansiering</v>
      </c>
      <c r="C1671" s="170">
        <f t="shared" ref="C1671:M1671" si="361">SUM(C1666:C1670)</f>
        <v>0</v>
      </c>
      <c r="D1671" s="170">
        <f t="shared" si="361"/>
        <v>0</v>
      </c>
      <c r="E1671" s="170">
        <f t="shared" si="361"/>
        <v>0</v>
      </c>
      <c r="F1671" s="170">
        <f t="shared" si="361"/>
        <v>0</v>
      </c>
      <c r="G1671" s="170">
        <f t="shared" si="361"/>
        <v>0</v>
      </c>
      <c r="H1671" s="170">
        <f t="shared" si="361"/>
        <v>0</v>
      </c>
      <c r="I1671" s="170">
        <f t="shared" si="361"/>
        <v>0</v>
      </c>
      <c r="J1671" s="170">
        <f t="shared" si="361"/>
        <v>0</v>
      </c>
      <c r="K1671" s="170">
        <f t="shared" si="361"/>
        <v>0</v>
      </c>
      <c r="L1671" s="170">
        <f t="shared" si="361"/>
        <v>0</v>
      </c>
      <c r="M1671" s="345">
        <f t="shared" si="361"/>
        <v>0</v>
      </c>
    </row>
    <row r="1672" spans="2:13" ht="12.75" customHeight="1" x14ac:dyDescent="0.2"/>
    <row r="1673" spans="2:13" ht="12.75" customHeight="1" x14ac:dyDescent="0.2">
      <c r="B1673" s="386" t="s">
        <v>210</v>
      </c>
      <c r="C1673" s="64" t="str">
        <f>B46</f>
        <v>Skoglig resurshushållning</v>
      </c>
    </row>
    <row r="1674" spans="2:13" ht="12.75" customHeight="1" x14ac:dyDescent="0.2">
      <c r="B1674" s="719"/>
      <c r="C1674" s="720"/>
      <c r="D1674" s="720"/>
      <c r="E1674" s="720"/>
      <c r="F1674" s="720"/>
      <c r="G1674" s="720"/>
      <c r="H1674" s="720"/>
      <c r="I1674" s="720"/>
      <c r="J1674" s="720"/>
      <c r="K1674" s="720"/>
      <c r="L1674" s="720"/>
      <c r="M1674" s="721"/>
    </row>
    <row r="1675" spans="2:13" ht="12.75" customHeight="1" x14ac:dyDescent="0.2">
      <c r="B1675" s="722"/>
      <c r="C1675" s="735"/>
      <c r="D1675" s="735"/>
      <c r="E1675" s="735"/>
      <c r="F1675" s="735"/>
      <c r="G1675" s="735"/>
      <c r="H1675" s="735"/>
      <c r="I1675" s="735"/>
      <c r="J1675" s="735"/>
      <c r="K1675" s="735"/>
      <c r="L1675" s="735"/>
      <c r="M1675" s="724"/>
    </row>
    <row r="1676" spans="2:13" ht="12.75" customHeight="1" x14ac:dyDescent="0.2">
      <c r="B1676" s="722"/>
      <c r="C1676" s="735"/>
      <c r="D1676" s="735"/>
      <c r="E1676" s="735"/>
      <c r="F1676" s="735"/>
      <c r="G1676" s="735"/>
      <c r="H1676" s="735"/>
      <c r="I1676" s="735"/>
      <c r="J1676" s="735"/>
      <c r="K1676" s="735"/>
      <c r="L1676" s="735"/>
      <c r="M1676" s="724"/>
    </row>
    <row r="1677" spans="2:13" ht="12.75" customHeight="1" x14ac:dyDescent="0.2">
      <c r="B1677" s="722"/>
      <c r="C1677" s="735"/>
      <c r="D1677" s="735"/>
      <c r="E1677" s="735"/>
      <c r="F1677" s="735"/>
      <c r="G1677" s="735"/>
      <c r="H1677" s="735"/>
      <c r="I1677" s="735"/>
      <c r="J1677" s="735"/>
      <c r="K1677" s="735"/>
      <c r="L1677" s="735"/>
      <c r="M1677" s="724"/>
    </row>
    <row r="1678" spans="2:13" ht="12.75" customHeight="1" x14ac:dyDescent="0.2">
      <c r="B1678" s="725"/>
      <c r="C1678" s="726"/>
      <c r="D1678" s="726"/>
      <c r="E1678" s="726"/>
      <c r="F1678" s="726"/>
      <c r="G1678" s="726"/>
      <c r="H1678" s="726"/>
      <c r="I1678" s="726"/>
      <c r="J1678" s="726"/>
      <c r="K1678" s="726"/>
      <c r="L1678" s="726"/>
      <c r="M1678" s="727"/>
    </row>
    <row r="1680" spans="2:13" s="3" customFormat="1" ht="12.75" customHeight="1" x14ac:dyDescent="0.2">
      <c r="B1680" s="140" t="s">
        <v>165</v>
      </c>
      <c r="C1680" s="141" t="str">
        <f>'2. Grunddata'!C$7</f>
        <v>Hitta den oförklariga faktorn i matrix</v>
      </c>
      <c r="D1680" s="64"/>
      <c r="E1680" s="64"/>
      <c r="F1680" s="64"/>
      <c r="G1680" s="64"/>
      <c r="H1680" s="64"/>
      <c r="I1680" s="64"/>
      <c r="J1680" s="64"/>
      <c r="K1680" s="64"/>
      <c r="L1680" s="64"/>
      <c r="M1680" s="64"/>
    </row>
    <row r="1681" spans="2:15" s="3" customFormat="1" ht="12.75" x14ac:dyDescent="0.2">
      <c r="B1681" s="140" t="s">
        <v>122</v>
      </c>
      <c r="C1681" s="141" t="str">
        <f>IF('2. Grunddata'!$C$6="ANSÖKAN","ANSÖKAN",(IF('2. Grunddata'!$C$6="KONTRAKT","KONTRAKT","")))</f>
        <v>ANSÖKAN</v>
      </c>
      <c r="D1681" s="64"/>
      <c r="E1681" s="64"/>
      <c r="F1681" s="64"/>
      <c r="G1681" s="64"/>
      <c r="H1681" s="64"/>
      <c r="I1681" s="64"/>
      <c r="J1681" s="64"/>
      <c r="K1681" s="64"/>
      <c r="L1681" s="64"/>
      <c r="M1681" s="64"/>
    </row>
    <row r="1682" spans="2:15" s="3" customFormat="1" ht="12.75" x14ac:dyDescent="0.2">
      <c r="B1682" s="62" t="s">
        <v>254</v>
      </c>
      <c r="C1682" s="141" t="str">
        <f>'2. Grunddata'!C$8</f>
        <v>Stina</v>
      </c>
      <c r="D1682" s="64"/>
      <c r="E1682" s="64"/>
      <c r="F1682" s="64"/>
      <c r="I1682" s="120"/>
      <c r="J1682" s="120"/>
      <c r="K1682" s="120"/>
      <c r="L1682" s="120"/>
      <c r="M1682" s="120"/>
    </row>
    <row r="1683" spans="2:15" s="3" customFormat="1" ht="12.75" x14ac:dyDescent="0.2">
      <c r="B1683" s="140" t="s">
        <v>156</v>
      </c>
      <c r="C1683" s="64" t="str">
        <f>'2. Grunddata'!C$17</f>
        <v>SEK</v>
      </c>
      <c r="D1683" s="64"/>
      <c r="E1683" s="64"/>
      <c r="F1683" s="64"/>
      <c r="I1683" s="120"/>
      <c r="J1683" s="120"/>
      <c r="K1683" s="120"/>
      <c r="L1683" s="120"/>
      <c r="M1683" s="120"/>
    </row>
    <row r="1684" spans="2:15" s="3" customFormat="1" ht="12.75" x14ac:dyDescent="0.2">
      <c r="B1684" s="140"/>
      <c r="C1684" s="143" t="s">
        <v>137</v>
      </c>
      <c r="D1684" s="64"/>
      <c r="E1684" s="64"/>
      <c r="F1684" s="64"/>
      <c r="I1684" s="120"/>
      <c r="J1684" s="120"/>
      <c r="K1684" s="120"/>
      <c r="L1684" s="499" t="s">
        <v>315</v>
      </c>
      <c r="M1684" s="120"/>
    </row>
    <row r="1685" spans="2:15" ht="12.75" customHeight="1" x14ac:dyDescent="0.2">
      <c r="L1685" s="349" t="s">
        <v>316</v>
      </c>
    </row>
    <row r="1686" spans="2:15" s="3" customFormat="1" ht="15" x14ac:dyDescent="0.25">
      <c r="B1686" s="369" t="s">
        <v>38</v>
      </c>
      <c r="C1686" s="369" t="str">
        <f>B47</f>
        <v>Skogsekonomi</v>
      </c>
      <c r="E1686" s="64"/>
      <c r="G1686" s="64"/>
      <c r="H1686" s="64"/>
      <c r="I1686" s="64"/>
      <c r="J1686" s="64"/>
      <c r="K1686" s="64"/>
      <c r="L1686" s="625">
        <f>SUMIF('5. Lön'!$B$25:$B$151,$C1686,'5. Lön'!AE$25:AE$151)</f>
        <v>0</v>
      </c>
      <c r="M1686" s="383" t="s">
        <v>208</v>
      </c>
    </row>
    <row r="1687" spans="2:15" s="3" customFormat="1" ht="6" customHeight="1" x14ac:dyDescent="0.2">
      <c r="B1687" s="85"/>
      <c r="C1687" s="64"/>
      <c r="D1687" s="64"/>
      <c r="E1687" s="64"/>
      <c r="F1687" s="64"/>
      <c r="G1687" s="64"/>
      <c r="H1687" s="64"/>
      <c r="I1687" s="64"/>
      <c r="J1687" s="64"/>
      <c r="K1687" s="64"/>
      <c r="L1687" s="64"/>
      <c r="M1687" s="64"/>
    </row>
    <row r="1688" spans="2:15" s="3" customFormat="1" ht="12.75" x14ac:dyDescent="0.2">
      <c r="B1688" s="309" t="str">
        <f>IF('2. Grunddata'!C$6="KONTRAKT","Kostnader täckta av finansiär","Kostnader förväntade att täckas av finansiär")</f>
        <v>Kostnader förväntade att täckas av finansiär</v>
      </c>
      <c r="C1688" s="310">
        <f>'5. Lön'!G$23</f>
        <v>2022</v>
      </c>
      <c r="D1688" s="310">
        <f>'5. Lön'!H$23</f>
        <v>2023</v>
      </c>
      <c r="E1688" s="310">
        <f>'5. Lön'!I$23</f>
        <v>2024</v>
      </c>
      <c r="F1688" s="310" t="str">
        <f>'5. Lön'!J$23</f>
        <v/>
      </c>
      <c r="G1688" s="310" t="str">
        <f>'5. Lön'!K$23</f>
        <v/>
      </c>
      <c r="H1688" s="310" t="str">
        <f>'5. Lön'!L$23</f>
        <v/>
      </c>
      <c r="I1688" s="310" t="str">
        <f>'5. Lön'!M$23</f>
        <v/>
      </c>
      <c r="J1688" s="310" t="str">
        <f>'5. Lön'!N$23</f>
        <v/>
      </c>
      <c r="K1688" s="310" t="str">
        <f>'5. Lön'!O$23</f>
        <v/>
      </c>
      <c r="L1688" s="310" t="str">
        <f>'5. Lön'!P$23</f>
        <v/>
      </c>
      <c r="M1688" s="311" t="s">
        <v>2</v>
      </c>
    </row>
    <row r="1689" spans="2:15" s="3" customFormat="1" ht="12.75" customHeight="1" x14ac:dyDescent="0.2">
      <c r="B1689" s="312" t="s">
        <v>203</v>
      </c>
      <c r="C1689" s="313">
        <f>IF('2. Grunddata'!$C$16&gt;0,SUMIF('5. Lön'!$B$25:$B$151,$C1686,'5. Lön'!DM$25:DM$151),SUMIF('5. Lön'!$B$25:$B$151,$C1686,'5. Lön'!AS$25:AS$151))</f>
        <v>0</v>
      </c>
      <c r="D1689" s="313">
        <f>IF('2. Grunddata'!$C$16&gt;0,SUMIF('5. Lön'!$B$25:$B$151,$C1686,'5. Lön'!DN$25:DN$151),SUMIF('5. Lön'!$B$25:$B$151,$C1686,'5. Lön'!AT$25:AT$151))</f>
        <v>0</v>
      </c>
      <c r="E1689" s="313">
        <f>IF('2. Grunddata'!$C$16&gt;0,SUMIF('5. Lön'!$B$25:$B$151,$C1686,'5. Lön'!DO$25:DO$151),SUMIF('5. Lön'!$B$25:$B$151,$C1686,'5. Lön'!AU$25:AU$151))</f>
        <v>0</v>
      </c>
      <c r="F1689" s="313">
        <f>IF('2. Grunddata'!$C$16&gt;0,SUMIF('5. Lön'!$B$25:$B$151,$C1686,'5. Lön'!DP$25:DP$151),SUMIF('5. Lön'!$B$25:$B$151,$C1686,'5. Lön'!AV$25:AV$151))</f>
        <v>0</v>
      </c>
      <c r="G1689" s="313">
        <f>IF('2. Grunddata'!$C$16&gt;0,SUMIF('5. Lön'!$B$25:$B$151,$C1686,'5. Lön'!DQ$25:DQ$151),SUMIF('5. Lön'!$B$25:$B$151,$C1686,'5. Lön'!AW$25:AW$151))</f>
        <v>0</v>
      </c>
      <c r="H1689" s="313">
        <f>IF('2. Grunddata'!$C$16&gt;0,SUMIF('5. Lön'!$B$25:$B$151,$C1686,'5. Lön'!DR$25:DR$151),SUMIF('5. Lön'!$B$25:$B$151,$C1686,'5. Lön'!AX$25:AX$151))</f>
        <v>0</v>
      </c>
      <c r="I1689" s="313">
        <f>IF('2. Grunddata'!$C$16&gt;0,SUMIF('5. Lön'!$B$25:$B$151,$C1686,'5. Lön'!DS$25:DS$151),SUMIF('5. Lön'!$B$25:$B$151,$C1686,'5. Lön'!AY$25:AY$151))</f>
        <v>0</v>
      </c>
      <c r="J1689" s="313">
        <f>IF('2. Grunddata'!$C$16&gt;0,SUMIF('5. Lön'!$B$25:$B$151,$C1686,'5. Lön'!DT$25:DT$151),SUMIF('5. Lön'!$B$25:$B$151,$C1686,'5. Lön'!AZ$25:AZ$151))</f>
        <v>0</v>
      </c>
      <c r="K1689" s="313">
        <f>IF('2. Grunddata'!$C$16&gt;0,SUMIF('5. Lön'!$B$25:$B$151,$C1686,'5. Lön'!DU$25:DU$151),SUMIF('5. Lön'!$B$25:$B$151,$C1686,'5. Lön'!BA$25:BA$151))</f>
        <v>0</v>
      </c>
      <c r="L1689" s="313">
        <f>IF('2. Grunddata'!$C$16&gt;0,SUMIF('5. Lön'!$B$25:$B$151,$C1686,'5. Lön'!DV$25:DV$151),SUMIF('5. Lön'!$B$25:$B$151,$C1686,'5. Lön'!BB$25:BB$151))</f>
        <v>0</v>
      </c>
      <c r="M1689" s="314">
        <f t="shared" ref="M1689:M1694" si="362">SUM(C1689:L1689)</f>
        <v>0</v>
      </c>
      <c r="O1689" s="4"/>
    </row>
    <row r="1690" spans="2:15" s="3" customFormat="1" ht="12.75" customHeight="1" x14ac:dyDescent="0.2">
      <c r="B1690" s="158" t="s">
        <v>202</v>
      </c>
      <c r="C1690" s="315">
        <f>SUMIF('6. Drift'!$B$18:$B$101,$C1686,'6. Drift'!V$18:V$101)</f>
        <v>0</v>
      </c>
      <c r="D1690" s="315">
        <f>SUMIF('6. Drift'!$B$18:$B$101,$C1686,'6. Drift'!W$18:W$101)</f>
        <v>0</v>
      </c>
      <c r="E1690" s="315">
        <f>SUMIF('6. Drift'!$B$18:$B$101,$C1686,'6. Drift'!X$18:X$101)</f>
        <v>0</v>
      </c>
      <c r="F1690" s="315">
        <f>SUMIF('6. Drift'!$B$18:$B$101,$C1686,'6. Drift'!Y$18:Y$101)</f>
        <v>0</v>
      </c>
      <c r="G1690" s="315">
        <f>SUMIF('6. Drift'!$B$18:$B$101,$C1686,'6. Drift'!Z$18:Z$101)</f>
        <v>0</v>
      </c>
      <c r="H1690" s="315">
        <f>SUMIF('6. Drift'!$B$18:$B$101,$C1686,'6. Drift'!AA$18:AA$101)</f>
        <v>0</v>
      </c>
      <c r="I1690" s="315">
        <f>SUMIF('6. Drift'!$B$18:$B$101,$C1686,'6. Drift'!AB$18:AB$101)</f>
        <v>0</v>
      </c>
      <c r="J1690" s="315">
        <f>SUMIF('6. Drift'!$B$18:$B$101,$C1686,'6. Drift'!AC$18:AC$101)</f>
        <v>0</v>
      </c>
      <c r="K1690" s="315">
        <f>SUMIF('6. Drift'!$B$18:$B$101,$C1686,'6. Drift'!AD$18:AD$101)</f>
        <v>0</v>
      </c>
      <c r="L1690" s="315">
        <f>SUMIF('6. Drift'!$B$18:$B$101,$C1686,'6. Drift'!AE$18:AE$101)</f>
        <v>0</v>
      </c>
      <c r="M1690" s="316">
        <f t="shared" si="362"/>
        <v>0</v>
      </c>
    </row>
    <row r="1691" spans="2:15" s="3" customFormat="1" ht="12.75" x14ac:dyDescent="0.2">
      <c r="B1691" s="317" t="s">
        <v>30</v>
      </c>
      <c r="C1691" s="318">
        <f>SUMIF('7. Utrustning'!$B$17:$B$49,$C1686,'7. Utrustning'!W$17:W$49)</f>
        <v>0</v>
      </c>
      <c r="D1691" s="318">
        <f>SUMIF('7. Utrustning'!$B$17:$B$49,$C1686,'7. Utrustning'!X$17:X$49)</f>
        <v>0</v>
      </c>
      <c r="E1691" s="318">
        <f>SUMIF('7. Utrustning'!$B$17:$B$49,$C1686,'7. Utrustning'!Y$17:Y$49)</f>
        <v>0</v>
      </c>
      <c r="F1691" s="318">
        <f>SUMIF('7. Utrustning'!$B$17:$B$49,$C1686,'7. Utrustning'!Z$17:Z$49)</f>
        <v>0</v>
      </c>
      <c r="G1691" s="318">
        <f>SUMIF('7. Utrustning'!$B$17:$B$49,$C1686,'7. Utrustning'!AA$17:AA$49)</f>
        <v>0</v>
      </c>
      <c r="H1691" s="318">
        <f>SUMIF('7. Utrustning'!$B$17:$B$49,$C1686,'7. Utrustning'!AB$17:AB$49)</f>
        <v>0</v>
      </c>
      <c r="I1691" s="318">
        <f>SUMIF('7. Utrustning'!$B$17:$B$49,$C1686,'7. Utrustning'!AC$17:AC$49)</f>
        <v>0</v>
      </c>
      <c r="J1691" s="318">
        <f>SUMIF('7. Utrustning'!$B$17:$B$49,$C1686,'7. Utrustning'!AD$17:AD$49)</f>
        <v>0</v>
      </c>
      <c r="K1691" s="318">
        <f>SUMIF('7. Utrustning'!$B$17:$B$49,$C1686,'7. Utrustning'!AE$17:AE$49)</f>
        <v>0</v>
      </c>
      <c r="L1691" s="318">
        <f>SUMIF('7. Utrustning'!$B$17:$B$49,$C1686,'7. Utrustning'!AF$17:AF$49)</f>
        <v>0</v>
      </c>
      <c r="M1691" s="319">
        <f t="shared" si="362"/>
        <v>0</v>
      </c>
    </row>
    <row r="1692" spans="2:15" s="3" customFormat="1" ht="12.75" x14ac:dyDescent="0.2">
      <c r="B1692" s="320" t="str">
        <f>IF('2. Grunddata'!C$13="NEJ","Lokal accepterad som direkt kostnad av finansiär","Lokal")</f>
        <v>Lokal accepterad som direkt kostnad av finansiär</v>
      </c>
      <c r="C1692" s="315">
        <f>IF('2. Grunddata'!$C$13="NEJ",SUMIF('8. Lokal'!$B$18:$B$50,$C1686,'8. Lokal'!T$18:T$50),SUMIF('5. Lön'!$B$25:$B$151,$C1686,'5. Lön'!CO$25:CO$151)+SUMIF('6. Drift'!$B$18:$B$101,$C1686,'6. Drift'!BR$18:BR$101)+SUMIF('8. Lokal'!$B$18:$B$50,$C1686,'8. Lokal'!T$18:T$50))</f>
        <v>0</v>
      </c>
      <c r="D1692" s="315">
        <f>IF('2. Grunddata'!$C$13="NEJ",SUMIF('8. Lokal'!$B$18:$B$50,$C1686,'8. Lokal'!U$18:U$50),SUMIF('5. Lön'!$B$25:$B$151,$C1686,'5. Lön'!CP$25:CP$151)+SUMIF('6. Drift'!$B$18:$B$101,$C1686,'6. Drift'!BS$18:BS$101)+SUMIF('8. Lokal'!$B$18:$B$50,$C1686,'8. Lokal'!U$18:U$50))</f>
        <v>0</v>
      </c>
      <c r="E1692" s="315">
        <f>IF('2. Grunddata'!$C$13="NEJ",SUMIF('8. Lokal'!$B$18:$B$50,$C1686,'8. Lokal'!V$18:V$50),SUMIF('5. Lön'!$B$25:$B$151,$C1686,'5. Lön'!CQ$25:CQ$151)+SUMIF('6. Drift'!$B$18:$B$101,$C1686,'6. Drift'!BT$18:BT$101)+SUMIF('8. Lokal'!$B$18:$B$50,$C1686,'8. Lokal'!V$18:V$50))</f>
        <v>0</v>
      </c>
      <c r="F1692" s="315">
        <f>IF('2. Grunddata'!$C$13="NEJ",SUMIF('8. Lokal'!$B$18:$B$50,$C1686,'8. Lokal'!W$18:W$50),SUMIF('5. Lön'!$B$25:$B$151,$C1686,'5. Lön'!CR$25:CR$151)+SUMIF('6. Drift'!$B$18:$B$101,$C1686,'6. Drift'!BU$18:BU$101)+SUMIF('8. Lokal'!$B$18:$B$50,$C1686,'8. Lokal'!W$18:W$50))</f>
        <v>0</v>
      </c>
      <c r="G1692" s="315">
        <f>IF('2. Grunddata'!$C$13="NEJ",SUMIF('8. Lokal'!$B$18:$B$50,$C1686,'8. Lokal'!X$18:X$50),SUMIF('5. Lön'!$B$25:$B$151,$C1686,'5. Lön'!CS$25:CS$151)+SUMIF('6. Drift'!$B$18:$B$101,$C1686,'6. Drift'!BV$18:BV$101)+SUMIF('8. Lokal'!$B$18:$B$50,$C1686,'8. Lokal'!X$18:X$50))</f>
        <v>0</v>
      </c>
      <c r="H1692" s="315">
        <f>IF('2. Grunddata'!$C$13="NEJ",SUMIF('8. Lokal'!$B$18:$B$50,$C1686,'8. Lokal'!Y$18:Y$50),SUMIF('5. Lön'!$B$25:$B$151,$C1686,'5. Lön'!CT$25:CT$151)+SUMIF('6. Drift'!$B$18:$B$101,$C1686,'6. Drift'!BW$18:BW$101)+SUMIF('8. Lokal'!$B$18:$B$50,$C1686,'8. Lokal'!Y$18:Y$50))</f>
        <v>0</v>
      </c>
      <c r="I1692" s="315">
        <f>IF('2. Grunddata'!$C$13="NEJ",SUMIF('8. Lokal'!$B$18:$B$50,$C1686,'8. Lokal'!Z$18:Z$50),SUMIF('5. Lön'!$B$25:$B$151,$C1686,'5. Lön'!CU$25:CU$151)+SUMIF('6. Drift'!$B$18:$B$101,$C1686,'6. Drift'!BX$18:BX$101)+SUMIF('8. Lokal'!$B$18:$B$50,$C1686,'8. Lokal'!Z$18:Z$50))</f>
        <v>0</v>
      </c>
      <c r="J1692" s="315">
        <f>IF('2. Grunddata'!$C$13="NEJ",SUMIF('8. Lokal'!$B$18:$B$50,$C1686,'8. Lokal'!AA$18:AA$50),SUMIF('5. Lön'!$B$25:$B$151,$C1686,'5. Lön'!CV$25:CV$151)+SUMIF('6. Drift'!$B$18:$B$101,$C1686,'6. Drift'!BY$18:BY$101)+SUMIF('8. Lokal'!$B$18:$B$50,$C1686,'8. Lokal'!AA$18:AA$50))</f>
        <v>0</v>
      </c>
      <c r="K1692" s="315">
        <f>IF('2. Grunddata'!$C$13="NEJ",SUMIF('8. Lokal'!$B$18:$B$50,$C1686,'8. Lokal'!AB$18:AB$50),SUMIF('5. Lön'!$B$25:$B$151,$C1686,'5. Lön'!CW$25:CW$151)+SUMIF('6. Drift'!$B$18:$B$101,$C1686,'6. Drift'!BZ$18:BZ$101)+SUMIF('8. Lokal'!$B$18:$B$50,$C1686,'8. Lokal'!AB$18:AB$50))</f>
        <v>0</v>
      </c>
      <c r="L1692" s="315">
        <f>IF('2. Grunddata'!$C$13="NEJ",SUMIF('8. Lokal'!$B$18:$B$50,$C1686,'8. Lokal'!AC$18:AC$50),SUMIF('5. Lön'!$B$25:$B$151,$C1686,'5. Lön'!CX$25:CX$151)+SUMIF('6. Drift'!$B$18:$B$101,$C1686,'6. Drift'!CA$18:CA$101)+SUMIF('8. Lokal'!$B$18:$B$50,$C1686,'8. Lokal'!AC$18:AC$50))</f>
        <v>0</v>
      </c>
      <c r="M1692" s="316">
        <f t="shared" si="362"/>
        <v>0</v>
      </c>
    </row>
    <row r="1693" spans="2:15" s="3" customFormat="1" ht="12.75" x14ac:dyDescent="0.2">
      <c r="B1693" s="321" t="str">
        <f>IF('2. Grunddata'!C$13="NEJ","Indirekt och lokalpåslag accepterade som OH av finansiär","Indirekta")</f>
        <v>Indirekt och lokalpåslag accepterade som OH av finansiär</v>
      </c>
      <c r="C1693" s="293">
        <f>IF('2. Grunddata'!$C$13="NEJ",SUMIF('5. Lön'!$B$25:$B$151,$C1686,'5. Lön'!DY$25:DY$151)+SUMIF('6. Drift'!$B$18:$B$101,$C1686,'6. Drift'!CP$18:CP$101)+SUMIF('7. Utrustning'!$B$17:$B$49,$C1686,'7. Utrustning'!AU$17:AU$49)+SUMIF('8. Lokal'!$B$18:$B$50,$C1686,'8. Lokal'!AR$18:AR$50),SUMIF('5. Lön'!$B$25:$B$151,$C1686,'5. Lön'!BQ$25:BQ$151)+SUMIF('6. Drift'!$B$18:$B$101,$C1686,'6. Drift'!AT$18:AT$101))</f>
        <v>0</v>
      </c>
      <c r="D1693" s="293">
        <f>IF('2. Grunddata'!$C$13="NEJ",SUMIF('5. Lön'!$B$25:$B$151,$C1686,'5. Lön'!DZ$25:DZ$151)+SUMIF('6. Drift'!$B$18:$B$101,$C1686,'6. Drift'!CQ$18:CQ$101)+SUMIF('7. Utrustning'!$B$17:$B$49,$C1686,'7. Utrustning'!AV$17:AV$49)+SUMIF('8. Lokal'!$B$18:$B$50,$C1686,'8. Lokal'!AS$18:AS$50),SUMIF('5. Lön'!$B$25:$B$151,$C1686,'5. Lön'!BR$25:BR$151)+SUMIF('6. Drift'!$B$18:$B$101,$C1686,'6. Drift'!AU$18:AU$101))</f>
        <v>0</v>
      </c>
      <c r="E1693" s="293">
        <f>IF('2. Grunddata'!$C$13="NEJ",SUMIF('5. Lön'!$B$25:$B$151,$C1686,'5. Lön'!EA$25:EA$151)+SUMIF('6. Drift'!$B$18:$B$101,$C1686,'6. Drift'!CR$18:CR$101)+SUMIF('7. Utrustning'!$B$17:$B$49,$C1686,'7. Utrustning'!AW$17:AW$49)+SUMIF('8. Lokal'!$B$18:$B$50,$C1686,'8. Lokal'!AT$18:AT$50),SUMIF('5. Lön'!$B$25:$B$151,$C1686,'5. Lön'!BS$25:BS$151)+SUMIF('6. Drift'!$B$18:$B$101,$C1686,'6. Drift'!AV$18:AV$101))</f>
        <v>0</v>
      </c>
      <c r="F1693" s="293">
        <f>IF('2. Grunddata'!$C$13="NEJ",SUMIF('5. Lön'!$B$25:$B$151,$C1686,'5. Lön'!EB$25:EB$151)+SUMIF('6. Drift'!$B$18:$B$101,$C1686,'6. Drift'!CS$18:CS$101)+SUMIF('7. Utrustning'!$B$17:$B$49,$C1686,'7. Utrustning'!AX$17:AX$49)+SUMIF('8. Lokal'!$B$18:$B$50,$C1686,'8. Lokal'!AU$18:AU$50),SUMIF('5. Lön'!$B$25:$B$151,$C1686,'5. Lön'!BT$25:BT$151)+SUMIF('6. Drift'!$B$18:$B$101,$C1686,'6. Drift'!AW$18:AW$101))</f>
        <v>0</v>
      </c>
      <c r="G1693" s="293">
        <f>IF('2. Grunddata'!$C$13="NEJ",SUMIF('5. Lön'!$B$25:$B$151,$C1686,'5. Lön'!EC$25:EC$151)+SUMIF('6. Drift'!$B$18:$B$101,$C1686,'6. Drift'!CT$18:CT$101)+SUMIF('7. Utrustning'!$B$17:$B$49,$C1686,'7. Utrustning'!AY$17:AY$49)+SUMIF('8. Lokal'!$B$18:$B$50,$C1686,'8. Lokal'!AV$18:AV$50),SUMIF('5. Lön'!$B$25:$B$151,$C1686,'5. Lön'!BU$25:BU$151)+SUMIF('6. Drift'!$B$18:$B$101,$C1686,'6. Drift'!AX$18:AX$101))</f>
        <v>0</v>
      </c>
      <c r="H1693" s="293">
        <f>IF('2. Grunddata'!$C$13="NEJ",SUMIF('5. Lön'!$B$25:$B$151,$C1686,'5. Lön'!ED$25:ED$151)+SUMIF('6. Drift'!$B$18:$B$101,$C1686,'6. Drift'!CU$18:CU$101)+SUMIF('7. Utrustning'!$B$17:$B$49,$C1686,'7. Utrustning'!AZ$17:AZ$49)+SUMIF('8. Lokal'!$B$18:$B$50,$C1686,'8. Lokal'!AW$18:AW$50),SUMIF('5. Lön'!$B$25:$B$151,$C1686,'5. Lön'!BV$25:BV$151)+SUMIF('6. Drift'!$B$18:$B$101,$C1686,'6. Drift'!AY$18:AY$101))</f>
        <v>0</v>
      </c>
      <c r="I1693" s="293">
        <f>IF('2. Grunddata'!$C$13="NEJ",SUMIF('5. Lön'!$B$25:$B$151,$C1686,'5. Lön'!EE$25:EE$151)+SUMIF('6. Drift'!$B$18:$B$101,$C1686,'6. Drift'!CV$18:CV$101)+SUMIF('7. Utrustning'!$B$17:$B$49,$C1686,'7. Utrustning'!BA$17:BA$49)+SUMIF('8. Lokal'!$B$18:$B$50,$C1686,'8. Lokal'!AX$18:AX$50),SUMIF('5. Lön'!$B$25:$B$151,$C1686,'5. Lön'!BW$25:BW$151)+SUMIF('6. Drift'!$B$18:$B$101,$C1686,'6. Drift'!AZ$18:AZ$101))</f>
        <v>0</v>
      </c>
      <c r="J1693" s="293">
        <f>IF('2. Grunddata'!$C$13="NEJ",SUMIF('5. Lön'!$B$25:$B$151,$C1686,'5. Lön'!EF$25:EF$151)+SUMIF('6. Drift'!$B$18:$B$101,$C1686,'6. Drift'!CW$18:CW$101)+SUMIF('7. Utrustning'!$B$17:$B$49,$C1686,'7. Utrustning'!BB$17:BB$49)+SUMIF('8. Lokal'!$B$18:$B$50,$C1686,'8. Lokal'!AY$18:AY$50),SUMIF('5. Lön'!$B$25:$B$151,$C1686,'5. Lön'!BX$25:BX$151)+SUMIF('6. Drift'!$B$18:$B$101,$C1686,'6. Drift'!BA$18:BA$101))</f>
        <v>0</v>
      </c>
      <c r="K1693" s="293">
        <f>IF('2. Grunddata'!$C$13="NEJ",SUMIF('5. Lön'!$B$25:$B$151,$C1686,'5. Lön'!EG$25:EG$151)+SUMIF('6. Drift'!$B$18:$B$101,$C1686,'6. Drift'!CX$18:CX$101)+SUMIF('7. Utrustning'!$B$17:$B$49,$C1686,'7. Utrustning'!BC$17:BC$49)+SUMIF('8. Lokal'!$B$18:$B$50,$C1686,'8. Lokal'!AZ$18:AZ$50),SUMIF('5. Lön'!$B$25:$B$151,$C1686,'5. Lön'!BY$25:BY$151)+SUMIF('6. Drift'!$B$18:$B$101,$C1686,'6. Drift'!BB$18:BB$101))</f>
        <v>0</v>
      </c>
      <c r="L1693" s="293">
        <f>IF('2. Grunddata'!$C$13="NEJ",SUMIF('5. Lön'!$B$25:$B$151,$C1686,'5. Lön'!EH$25:EH$151)+SUMIF('6. Drift'!$B$18:$B$101,$C1686,'6. Drift'!CY$18:CY$101)+SUMIF('7. Utrustning'!$B$17:$B$49,$C1686,'7. Utrustning'!BD$17:BD$49)+SUMIF('8. Lokal'!$B$18:$B$50,$C1686,'8. Lokal'!BA$18:BA$50),SUMIF('5. Lön'!$B$25:$B$151,$C1686,'5. Lön'!BZ$25:BZ$151)+SUMIF('6. Drift'!$B$18:$B$101,$C1686,'6. Drift'!BC$18:BC$101))</f>
        <v>0</v>
      </c>
      <c r="M1693" s="322">
        <f t="shared" si="362"/>
        <v>0</v>
      </c>
    </row>
    <row r="1694" spans="2:15" s="3" customFormat="1" ht="12.75" x14ac:dyDescent="0.2">
      <c r="B1694" s="323" t="str">
        <f>IF('2. Grunddata'!C$6="KONTRAKT","Total kostnad i kontrakt med finansiär ","Total kostnad i ansökan till finansiär ")</f>
        <v xml:space="preserve">Total kostnad i ansökan till finansiär </v>
      </c>
      <c r="C1694" s="237">
        <f>SUM(C1689:C1693)</f>
        <v>0</v>
      </c>
      <c r="D1694" s="237">
        <f t="shared" ref="D1694:L1694" si="363">SUM(D1689:D1693)</f>
        <v>0</v>
      </c>
      <c r="E1694" s="237">
        <f t="shared" si="363"/>
        <v>0</v>
      </c>
      <c r="F1694" s="237">
        <f t="shared" si="363"/>
        <v>0</v>
      </c>
      <c r="G1694" s="237">
        <f t="shared" si="363"/>
        <v>0</v>
      </c>
      <c r="H1694" s="237">
        <f t="shared" si="363"/>
        <v>0</v>
      </c>
      <c r="I1694" s="237">
        <f t="shared" si="363"/>
        <v>0</v>
      </c>
      <c r="J1694" s="237">
        <f t="shared" si="363"/>
        <v>0</v>
      </c>
      <c r="K1694" s="237">
        <f t="shared" si="363"/>
        <v>0</v>
      </c>
      <c r="L1694" s="237">
        <f t="shared" si="363"/>
        <v>0</v>
      </c>
      <c r="M1694" s="324">
        <f t="shared" si="362"/>
        <v>0</v>
      </c>
    </row>
    <row r="1695" spans="2:15" s="3" customFormat="1" ht="6" customHeight="1" x14ac:dyDescent="0.2">
      <c r="B1695" s="325"/>
      <c r="C1695" s="326"/>
      <c r="D1695" s="326"/>
      <c r="E1695" s="326"/>
      <c r="F1695" s="326"/>
      <c r="G1695" s="326"/>
      <c r="H1695" s="326"/>
      <c r="I1695" s="326"/>
      <c r="J1695" s="326"/>
      <c r="K1695" s="326"/>
      <c r="L1695" s="326"/>
      <c r="M1695" s="327"/>
    </row>
    <row r="1696" spans="2:15" s="3" customFormat="1" ht="12.75" x14ac:dyDescent="0.2">
      <c r="B1696" s="328" t="str">
        <f>IF('2. Grunddata'!C$6="KONTRAKT","Kostnader att medfinansiera","Kostnader förväntade att medfinansiera")</f>
        <v>Kostnader förväntade att medfinansiera</v>
      </c>
      <c r="C1696" s="168"/>
      <c r="D1696" s="168"/>
      <c r="E1696" s="168"/>
      <c r="F1696" s="168"/>
      <c r="G1696" s="168"/>
      <c r="H1696" s="168"/>
      <c r="I1696" s="168"/>
      <c r="J1696" s="168"/>
      <c r="K1696" s="168"/>
      <c r="L1696" s="168"/>
      <c r="M1696" s="329"/>
    </row>
    <row r="1697" spans="2:15" s="3" customFormat="1" ht="12.75" x14ac:dyDescent="0.2">
      <c r="B1697" s="371" t="str">
        <f>IF('2. Grunddata'!C$13="NEJ","Indirekt och lokalpåslag inte accepterade som OH av finansiär","")</f>
        <v>Indirekt och lokalpåslag inte accepterade som OH av finansiär</v>
      </c>
      <c r="C1697" s="330">
        <f>IF('2. Grunddata'!$C$13="NEJ",(SUMIF('5. Lön'!$B$25:$B$151,$C1686,'5. Lön'!BQ$25:BQ$151)+SUMIF('5. Lön'!$B$25:$B$151,$C1686,'5. Lön'!CO$25:CO$151)+SUMIF('6. Drift'!$B$18:$B$101,$C1686,'6. Drift'!AT$18:AT$101)+SUMIF('6. Drift'!$B$18:$B$101,$C1686,'6. Drift'!BR$18:BR$101))-(SUMIF('5. Lön'!$B$25:$B$151,$C1686,'5. Lön'!DY$25:DY$151)+SUMIF('6. Drift'!$B$18:$B$101,$C1686,'6. Drift'!CP$18:CP$101)+SUMIF('7. Utrustning'!$B$17:$B$49,$C1686,'7. Utrustning'!AU$17:AU$49)+SUMIF('8. Lokal'!$B$18:$B$50,$C1686,'8. Lokal'!AR$18:AR$50)),0)</f>
        <v>0</v>
      </c>
      <c r="D1697" s="330">
        <f>IF('2. Grunddata'!$C$13="NEJ",(SUMIF('5. Lön'!$B$25:$B$151,$C1686,'5. Lön'!BR$25:BR$151)+SUMIF('5. Lön'!$B$25:$B$151,$C1686,'5. Lön'!CP$25:CP$151)+SUMIF('6. Drift'!$B$18:$B$101,$C1686,'6. Drift'!AU$18:AU$101)+SUMIF('6. Drift'!$B$18:$B$101,$C1686,'6. Drift'!BS$18:BS$101))-(SUMIF('5. Lön'!$B$25:$B$151,$C1686,'5. Lön'!DZ$25:DZ$151)+SUMIF('6. Drift'!$B$18:$B$101,$C1686,'6. Drift'!CQ$18:CQ$101)+SUMIF('7. Utrustning'!$B$17:$B$49,$C1686,'7. Utrustning'!AV$17:AV$49)+SUMIF('8. Lokal'!$B$18:$B$50,$C1686,'8. Lokal'!AS$18:AS$50)),0)</f>
        <v>0</v>
      </c>
      <c r="E1697" s="330">
        <f>IF('2. Grunddata'!$C$13="NEJ",(SUMIF('5. Lön'!$B$25:$B$151,$C1686,'5. Lön'!BS$25:BS$151)+SUMIF('5. Lön'!$B$25:$B$151,$C1686,'5. Lön'!CQ$25:CQ$151)+SUMIF('6. Drift'!$B$18:$B$101,$C1686,'6. Drift'!AV$18:AV$101)+SUMIF('6. Drift'!$B$18:$B$101,$C1686,'6. Drift'!BT$18:BT$101))-(SUMIF('5. Lön'!$B$25:$B$151,$C1686,'5. Lön'!EA$25:EA$151)+SUMIF('6. Drift'!$B$18:$B$101,$C1686,'6. Drift'!CR$18:CR$101)+SUMIF('7. Utrustning'!$B$17:$B$49,$C1686,'7. Utrustning'!AW$17:AW$49)+SUMIF('8. Lokal'!$B$18:$B$50,$C1686,'8. Lokal'!AT$18:AT$50)),0)</f>
        <v>0</v>
      </c>
      <c r="F1697" s="330">
        <f>IF('2. Grunddata'!$C$13="NEJ",(SUMIF('5. Lön'!$B$25:$B$151,$C1686,'5. Lön'!BT$25:BT$151)+SUMIF('5. Lön'!$B$25:$B$151,$C1686,'5. Lön'!CR$25:CR$151)+SUMIF('6. Drift'!$B$18:$B$101,$C1686,'6. Drift'!AW$18:AW$101)+SUMIF('6. Drift'!$B$18:$B$101,$C1686,'6. Drift'!BU$18:BU$101))-(SUMIF('5. Lön'!$B$25:$B$151,$C1686,'5. Lön'!EB$25:EB$151)+SUMIF('6. Drift'!$B$18:$B$101,$C1686,'6. Drift'!CS$18:CS$101)+SUMIF('7. Utrustning'!$B$17:$B$49,$C1686,'7. Utrustning'!AX$17:AX$49)+SUMIF('8. Lokal'!$B$18:$B$50,$C1686,'8. Lokal'!AU$18:AU$50)),0)</f>
        <v>0</v>
      </c>
      <c r="G1697" s="330">
        <f>IF('2. Grunddata'!$C$13="NEJ",(SUMIF('5. Lön'!$B$25:$B$151,$C1686,'5. Lön'!BU$25:BU$151)+SUMIF('5. Lön'!$B$25:$B$151,$C1686,'5. Lön'!CS$25:CS$151)+SUMIF('6. Drift'!$B$18:$B$101,$C1686,'6. Drift'!AX$18:AX$101)+SUMIF('6. Drift'!$B$18:$B$101,$C1686,'6. Drift'!BV$18:BV$101))-(SUMIF('5. Lön'!$B$25:$B$151,$C1686,'5. Lön'!EC$25:EC$151)+SUMIF('6. Drift'!$B$18:$B$101,$C1686,'6. Drift'!CT$18:CT$101)+SUMIF('7. Utrustning'!$B$17:$B$49,$C1686,'7. Utrustning'!AY$17:AY$49)+SUMIF('8. Lokal'!$B$18:$B$50,$C1686,'8. Lokal'!AV$18:AV$50)),0)</f>
        <v>0</v>
      </c>
      <c r="H1697" s="330">
        <f>IF('2. Grunddata'!$C$13="NEJ",(SUMIF('5. Lön'!$B$25:$B$151,$C1686,'5. Lön'!BV$25:BV$151)+SUMIF('5. Lön'!$B$25:$B$151,$C1686,'5. Lön'!CT$25:CT$151)+SUMIF('6. Drift'!$B$18:$B$101,$C1686,'6. Drift'!AY$18:AY$101)+SUMIF('6. Drift'!$B$18:$B$101,$C1686,'6. Drift'!BW$18:BW$101))-(SUMIF('5. Lön'!$B$25:$B$151,$C1686,'5. Lön'!ED$25:ED$151)+SUMIF('6. Drift'!$B$18:$B$101,$C1686,'6. Drift'!CU$18:CU$101)+SUMIF('7. Utrustning'!$B$17:$B$49,$C1686,'7. Utrustning'!AZ$17:AZ$49)+SUMIF('8. Lokal'!$B$18:$B$50,$C1686,'8. Lokal'!AW$18:AW$50)),0)</f>
        <v>0</v>
      </c>
      <c r="I1697" s="330">
        <f>IF('2. Grunddata'!$C$13="NEJ",(SUMIF('5. Lön'!$B$25:$B$151,$C1686,'5. Lön'!BW$25:BW$151)+SUMIF('5. Lön'!$B$25:$B$151,$C1686,'5. Lön'!CU$25:CU$151)+SUMIF('6. Drift'!$B$18:$B$101,$C1686,'6. Drift'!AZ$18:AZ$101)+SUMIF('6. Drift'!$B$18:$B$101,$C1686,'6. Drift'!BX$18:BX$101))-(SUMIF('5. Lön'!$B$25:$B$151,$C1686,'5. Lön'!EE$25:EE$151)+SUMIF('6. Drift'!$B$18:$B$101,$C1686,'6. Drift'!CV$18:CV$101)+SUMIF('7. Utrustning'!$B$17:$B$49,$C1686,'7. Utrustning'!BA$17:BA$49)+SUMIF('8. Lokal'!$B$18:$B$50,$C1686,'8. Lokal'!AX$18:AX$50)),0)</f>
        <v>0</v>
      </c>
      <c r="J1697" s="330">
        <f>IF('2. Grunddata'!$C$13="NEJ",(SUMIF('5. Lön'!$B$25:$B$151,$C1686,'5. Lön'!BX$25:BX$151)+SUMIF('5. Lön'!$B$25:$B$151,$C1686,'5. Lön'!CV$25:CV$151)+SUMIF('6. Drift'!$B$18:$B$101,$C1686,'6. Drift'!BA$18:BA$101)+SUMIF('6. Drift'!$B$18:$B$101,$C1686,'6. Drift'!BY$18:BY$101))-(SUMIF('5. Lön'!$B$25:$B$151,$C1686,'5. Lön'!EF$25:EF$151)+SUMIF('6. Drift'!$B$18:$B$101,$C1686,'6. Drift'!CW$18:CW$101)+SUMIF('7. Utrustning'!$B$17:$B$49,$C1686,'7. Utrustning'!BB$17:BB$49)+SUMIF('8. Lokal'!$B$18:$B$50,$C1686,'8. Lokal'!AY$18:AY$50)),0)</f>
        <v>0</v>
      </c>
      <c r="K1697" s="330">
        <f>IF('2. Grunddata'!$C$13="NEJ",(SUMIF('5. Lön'!$B$25:$B$151,$C1686,'5. Lön'!BY$25:BY$151)+SUMIF('5. Lön'!$B$25:$B$151,$C1686,'5. Lön'!CW$25:CW$151)+SUMIF('6. Drift'!$B$18:$B$101,$C1686,'6. Drift'!BB$18:BB$101)+SUMIF('6. Drift'!$B$18:$B$101,$C1686,'6. Drift'!BZ$18:BZ$101))-(SUMIF('5. Lön'!$B$25:$B$151,$C1686,'5. Lön'!EG$25:EG$151)+SUMIF('6. Drift'!$B$18:$B$101,$C1686,'6. Drift'!CX$18:CX$101)+SUMIF('7. Utrustning'!$B$17:$B$49,$C1686,'7. Utrustning'!BC$17:BC$49)+SUMIF('8. Lokal'!$B$18:$B$50,$C1686,'8. Lokal'!AZ$18:AZ$50)),0)</f>
        <v>0</v>
      </c>
      <c r="L1697" s="330">
        <f>IF('2. Grunddata'!$C$13="NEJ",(SUMIF('5. Lön'!$B$25:$B$151,$C1686,'5. Lön'!BZ$25:BZ$151)+SUMIF('5. Lön'!$B$25:$B$151,$C1686,'5. Lön'!CX$25:CX$151)+SUMIF('6. Drift'!$B$18:$B$101,$C1686,'6. Drift'!BC$18:BC$101)+SUMIF('6. Drift'!$B$18:$B$101,$C1686,'6. Drift'!CA$18:CA$101))-(SUMIF('5. Lön'!$B$25:$B$151,$C1686,'5. Lön'!EH$25:EH$151)+SUMIF('6. Drift'!$B$18:$B$101,$C1686,'6. Drift'!CY$18:CY$101)+SUMIF('7. Utrustning'!$B$17:$B$49,$C1686,'7. Utrustning'!BD$17:BD$49)+SUMIF('8. Lokal'!$B$18:$B$50,$C1686,'8. Lokal'!BA$18:BA$50)),0)</f>
        <v>0</v>
      </c>
      <c r="M1697" s="314">
        <f t="shared" ref="M1697:M1703" si="364">SUM(C1697:L1697)</f>
        <v>0</v>
      </c>
    </row>
    <row r="1698" spans="2:15" s="3" customFormat="1" ht="12.75" customHeight="1" x14ac:dyDescent="0.2">
      <c r="B1698" s="331" t="str">
        <f>IF('2. Grunddata'!C$16&gt;0,"LKP som inte accepteras av finansiär","")</f>
        <v/>
      </c>
      <c r="C1698" s="332">
        <f>IF('2. Grunddata'!$C$16&gt;0,SUMIF('5. Lön'!$B$25:$B$151,$C1686,'5. Lön'!AS$25:AS$151)-SUMIF('5. Lön'!$B$25:$B$151,$C1686,'5. Lön'!DM$25:DM$151),0)</f>
        <v>0</v>
      </c>
      <c r="D1698" s="332">
        <f>IF('2. Grunddata'!$C$16&gt;0,SUMIF('5. Lön'!$B$25:$B$151,$C1686,'5. Lön'!AT$25:AT$151)-SUMIF('5. Lön'!$B$25:$B$151,$C1686,'5. Lön'!DN$25:DN$151),0)</f>
        <v>0</v>
      </c>
      <c r="E1698" s="332">
        <f>IF('2. Grunddata'!$C$16&gt;0,SUMIF('5. Lön'!$B$25:$B$151,$C1686,'5. Lön'!AU$25:AU$151)-SUMIF('5. Lön'!$B$25:$B$151,$C1686,'5. Lön'!DO$25:DO$151),0)</f>
        <v>0</v>
      </c>
      <c r="F1698" s="332">
        <f>IF('2. Grunddata'!$C$16&gt;0,SUMIF('5. Lön'!$B$25:$B$151,$C1686,'5. Lön'!AV$25:AV$151)-SUMIF('5. Lön'!$B$25:$B$151,$C1686,'5. Lön'!DP$25:DP$151),0)</f>
        <v>0</v>
      </c>
      <c r="G1698" s="332">
        <f>IF('2. Grunddata'!$C$16&gt;0,SUMIF('5. Lön'!$B$25:$B$151,$C1686,'5. Lön'!AW$25:AW$151)-SUMIF('5. Lön'!$B$25:$B$151,$C1686,'5. Lön'!DQ$25:DQ$151),0)</f>
        <v>0</v>
      </c>
      <c r="H1698" s="332">
        <f>IF('2. Grunddata'!$C$16&gt;0,SUMIF('5. Lön'!$B$25:$B$151,$C1686,'5. Lön'!AX$25:AX$151)-SUMIF('5. Lön'!$B$25:$B$151,$C1686,'5. Lön'!DR$25:DR$151),0)</f>
        <v>0</v>
      </c>
      <c r="I1698" s="332">
        <f>IF('2. Grunddata'!$C$16&gt;0,SUMIF('5. Lön'!$B$25:$B$151,$C1686,'5. Lön'!AY$25:AY$151)-SUMIF('5. Lön'!$B$25:$B$151,$C1686,'5. Lön'!DS$25:DS$151),0)</f>
        <v>0</v>
      </c>
      <c r="J1698" s="332">
        <f>IF('2. Grunddata'!$C$16&gt;0,SUMIF('5. Lön'!$B$25:$B$151,$C1686,'5. Lön'!AZ$25:AZ$151)-SUMIF('5. Lön'!$B$25:$B$151,$C1686,'5. Lön'!DT$25:DT$151),0)</f>
        <v>0</v>
      </c>
      <c r="K1698" s="332">
        <f>IF('2. Grunddata'!$C$16&gt;0,SUMIF('5. Lön'!$B$25:$B$151,$C1686,'5. Lön'!BA$25:BA$151)-SUMIF('5. Lön'!$B$25:$B$151,$C1686,'5. Lön'!DU$25:DU$151),0)</f>
        <v>0</v>
      </c>
      <c r="L1698" s="332">
        <f>IF('2. Grunddata'!$C$16&gt;0,SUMIF('5. Lön'!$B$25:$B$151,$C1686,'5. Lön'!BB$25:BB$151)-SUMIF('5. Lön'!$B$25:$B$151,$C1686,'5. Lön'!DV$25:DV$151),0)</f>
        <v>0</v>
      </c>
      <c r="M1698" s="316">
        <f t="shared" si="364"/>
        <v>0</v>
      </c>
    </row>
    <row r="1699" spans="2:15" s="3" customFormat="1" ht="12.75" customHeight="1" x14ac:dyDescent="0.2">
      <c r="B1699" s="317" t="str">
        <f>IF('5. Lön'!BO$152&gt;0,"Lön inklusive LKP","")</f>
        <v>Lön inklusive LKP</v>
      </c>
      <c r="C1699" s="333">
        <f>SUMIF('5. Lön'!$B$25:$B$151,$C1686,'5. Lön'!BE$25:BE$151)</f>
        <v>0</v>
      </c>
      <c r="D1699" s="333">
        <f>SUMIF('5. Lön'!$B$25:$B$151,$C1686,'5. Lön'!BF$25:BF$151)</f>
        <v>0</v>
      </c>
      <c r="E1699" s="333">
        <f>SUMIF('5. Lön'!$B$25:$B$151,$C1686,'5. Lön'!BG$25:BG$151)</f>
        <v>0</v>
      </c>
      <c r="F1699" s="333">
        <f>SUMIF('5. Lön'!$B$25:$B$151,$C1686,'5. Lön'!BH$25:BH$151)</f>
        <v>0</v>
      </c>
      <c r="G1699" s="333">
        <f>SUMIF('5. Lön'!$B$25:$B$151,$C1686,'5. Lön'!BI$25:BI$151)</f>
        <v>0</v>
      </c>
      <c r="H1699" s="333">
        <f>SUMIF('5. Lön'!$B$25:$B$151,$C1686,'5. Lön'!BJ$25:BJ$151)</f>
        <v>0</v>
      </c>
      <c r="I1699" s="333">
        <f>SUMIF('5. Lön'!$B$25:$B$151,$C1686,'5. Lön'!BK$25:BK$151)</f>
        <v>0</v>
      </c>
      <c r="J1699" s="333">
        <f>SUMIF('5. Lön'!$B$25:$B$151,$C1686,'5. Lön'!BL$25:BL$151)</f>
        <v>0</v>
      </c>
      <c r="K1699" s="333">
        <f>SUMIF('5. Lön'!$B$25:$B$151,$C1686,'5. Lön'!BM$25:BM$151)</f>
        <v>0</v>
      </c>
      <c r="L1699" s="333">
        <f>SUMIF('5. Lön'!$B$25:$B$151,$C1686,'5. Lön'!BN$25:BN$151)</f>
        <v>0</v>
      </c>
      <c r="M1699" s="319">
        <f t="shared" si="364"/>
        <v>0</v>
      </c>
    </row>
    <row r="1700" spans="2:15" s="3" customFormat="1" ht="12.75" x14ac:dyDescent="0.2">
      <c r="B1700" s="158" t="str">
        <f>IF('6. Drift'!AR$102&gt;0,"Drift","")</f>
        <v/>
      </c>
      <c r="C1700" s="334">
        <f>SUMIF('6. Drift'!$B$18:$B$101,$C1686,'6. Drift'!AH$18:AH$101)</f>
        <v>0</v>
      </c>
      <c r="D1700" s="334">
        <f>SUMIF('6. Drift'!$B$18:$B$101,$C1686,'6. Drift'!AI$18:AI$101)</f>
        <v>0</v>
      </c>
      <c r="E1700" s="334">
        <f>SUMIF('6. Drift'!$B$18:$B$101,$C1686,'6. Drift'!AJ$18:AJ$101)</f>
        <v>0</v>
      </c>
      <c r="F1700" s="334">
        <f>SUMIF('6. Drift'!$B$18:$B$101,$C1686,'6. Drift'!AK$18:AK$101)</f>
        <v>0</v>
      </c>
      <c r="G1700" s="334">
        <f>SUMIF('6. Drift'!$B$18:$B$101,$C1686,'6. Drift'!AL$18:AL$101)</f>
        <v>0</v>
      </c>
      <c r="H1700" s="334">
        <f>SUMIF('6. Drift'!$B$18:$B$101,$C1686,'6. Drift'!AM$18:AM$101)</f>
        <v>0</v>
      </c>
      <c r="I1700" s="334">
        <f>SUMIF('6. Drift'!$B$18:$B$101,$C1686,'6. Drift'!AN$18:AN$101)</f>
        <v>0</v>
      </c>
      <c r="J1700" s="334">
        <f>SUMIF('6. Drift'!$B$18:$B$101,$C1686,'6. Drift'!AO$18:AO$101)</f>
        <v>0</v>
      </c>
      <c r="K1700" s="334">
        <f>SUMIF('6. Drift'!$B$18:$B$101,$C1686,'6. Drift'!AP$18:AP$101)</f>
        <v>0</v>
      </c>
      <c r="L1700" s="334">
        <f>SUMIF('6. Drift'!$B$18:$B$101,$C1686,'6. Drift'!AQ$18:AQ$101)</f>
        <v>0</v>
      </c>
      <c r="M1700" s="316">
        <f t="shared" si="364"/>
        <v>0</v>
      </c>
    </row>
    <row r="1701" spans="2:15" s="3" customFormat="1" ht="12.75" x14ac:dyDescent="0.2">
      <c r="B1701" s="317" t="str">
        <f>IF('7. Utrustning'!AS$50&gt;0,"Utrustning","")</f>
        <v/>
      </c>
      <c r="C1701" s="333">
        <f>SUMIF('7. Utrustning'!$B$17:$B$49,$C1686,'7. Utrustning'!AI$17:AI$49)</f>
        <v>0</v>
      </c>
      <c r="D1701" s="333">
        <f>SUMIF('7. Utrustning'!$B$17:$B$49,$C1686,'7. Utrustning'!AJ$17:AJ$49)</f>
        <v>0</v>
      </c>
      <c r="E1701" s="333">
        <f>SUMIF('7. Utrustning'!$B$17:$B$49,$C1686,'7. Utrustning'!AK$17:AK$49)</f>
        <v>0</v>
      </c>
      <c r="F1701" s="333">
        <f>SUMIF('7. Utrustning'!$B$17:$B$49,$C1686,'7. Utrustning'!AL$17:AL$49)</f>
        <v>0</v>
      </c>
      <c r="G1701" s="333">
        <f>SUMIF('7. Utrustning'!$B$17:$B$49,$C1686,'7. Utrustning'!AM$17:AM$49)</f>
        <v>0</v>
      </c>
      <c r="H1701" s="333">
        <f>SUMIF('7. Utrustning'!$B$17:$B$49,$C1686,'7. Utrustning'!AN$17:AN$49)</f>
        <v>0</v>
      </c>
      <c r="I1701" s="333">
        <f>SUMIF('7. Utrustning'!$B$17:$B$49,$C1686,'7. Utrustning'!AO$17:AO$49)</f>
        <v>0</v>
      </c>
      <c r="J1701" s="333">
        <f>SUMIF('7. Utrustning'!$B$17:$B$49,$C1686,'7. Utrustning'!AP$17:AP$49)</f>
        <v>0</v>
      </c>
      <c r="K1701" s="333">
        <f>SUMIF('7. Utrustning'!$B$17:$B$49,$C1686,'7. Utrustning'!AQ$17:AQ$49)</f>
        <v>0</v>
      </c>
      <c r="L1701" s="333">
        <f>SUMIF('7. Utrustning'!$B$17:$B$49,$C1686,'7. Utrustning'!AR$17:AR$49)</f>
        <v>0</v>
      </c>
      <c r="M1701" s="319">
        <f t="shared" si="364"/>
        <v>0</v>
      </c>
    </row>
    <row r="1702" spans="2:15" s="3" customFormat="1" ht="12.75" x14ac:dyDescent="0.2">
      <c r="B1702" s="320" t="str">
        <f>IF('8. Lokal'!AP$51&gt;0,"Lokal","")</f>
        <v>Lokal</v>
      </c>
      <c r="C1702" s="334">
        <f>SUMIF('5. Lön'!$B$25:$B$151,$C1686,'5. Lön'!DA$25:DA$151)+SUMIF('6. Drift'!$B$18:$B$101,$C1686,'6. Drift'!CD$18:CD$101)+SUMIF('8. Lokal'!$B$18:$B$50,$C1686,'8. Lokal'!AF$18:AF$50)</f>
        <v>0</v>
      </c>
      <c r="D1702" s="334">
        <f>SUMIF('5. Lön'!$B$25:$B$151,$C1686,'5. Lön'!DB$25:DB$151)+SUMIF('6. Drift'!$B$18:$B$101,$C1686,'6. Drift'!CE$18:CE$101)+SUMIF('8. Lokal'!$B$18:$B$50,$C1686,'8. Lokal'!AG$18:AG$50)</f>
        <v>0</v>
      </c>
      <c r="E1702" s="334">
        <f>SUMIF('5. Lön'!$B$25:$B$151,$C1686,'5. Lön'!DC$25:DC$151)+SUMIF('6. Drift'!$B$18:$B$101,$C1686,'6. Drift'!CF$18:CF$101)+SUMIF('8. Lokal'!$B$18:$B$50,$C1686,'8. Lokal'!AH$18:AH$50)</f>
        <v>0</v>
      </c>
      <c r="F1702" s="334">
        <f>SUMIF('5. Lön'!$B$25:$B$151,$C1686,'5. Lön'!DD$25:DD$151)+SUMIF('6. Drift'!$B$18:$B$101,$C1686,'6. Drift'!CG$18:CG$101)+SUMIF('8. Lokal'!$B$18:$B$50,$C1686,'8. Lokal'!AI$18:AI$50)</f>
        <v>0</v>
      </c>
      <c r="G1702" s="334">
        <f>SUMIF('5. Lön'!$B$25:$B$151,$C1686,'5. Lön'!DE$25:DE$151)+SUMIF('6. Drift'!$B$18:$B$101,$C1686,'6. Drift'!CH$18:CH$101)+SUMIF('8. Lokal'!$B$18:$B$50,$C1686,'8. Lokal'!AJ$18:AJ$50)</f>
        <v>0</v>
      </c>
      <c r="H1702" s="334">
        <f>SUMIF('5. Lön'!$B$25:$B$151,$C1686,'5. Lön'!DF$25:DF$151)+SUMIF('6. Drift'!$B$18:$B$101,$C1686,'6. Drift'!CI$18:CI$101)+SUMIF('8. Lokal'!$B$18:$B$50,$C1686,'8. Lokal'!AK$18:AK$50)</f>
        <v>0</v>
      </c>
      <c r="I1702" s="334">
        <f>SUMIF('5. Lön'!$B$25:$B$151,$C1686,'5. Lön'!DG$25:DG$151)+SUMIF('6. Drift'!$B$18:$B$101,$C1686,'6. Drift'!CJ$18:CJ$101)+SUMIF('8. Lokal'!$B$18:$B$50,$C1686,'8. Lokal'!AL$18:AL$50)</f>
        <v>0</v>
      </c>
      <c r="J1702" s="334">
        <f>SUMIF('5. Lön'!$B$25:$B$151,$C1686,'5. Lön'!DH$25:DH$151)+SUMIF('6. Drift'!$B$18:$B$101,$C1686,'6. Drift'!CK$18:CK$101)+SUMIF('8. Lokal'!$B$18:$B$50,$C1686,'8. Lokal'!AM$18:AM$50)</f>
        <v>0</v>
      </c>
      <c r="K1702" s="334">
        <f>SUMIF('5. Lön'!$B$25:$B$151,$C1686,'5. Lön'!DI$25:DI$151)+SUMIF('6. Drift'!$B$18:$B$101,$C1686,'6. Drift'!CL$18:CL$101)+SUMIF('8. Lokal'!$B$18:$B$50,$C1686,'8. Lokal'!AN$18:AN$50)</f>
        <v>0</v>
      </c>
      <c r="L1702" s="334">
        <f>SUMIF('5. Lön'!$B$25:$B$151,$C1686,'5. Lön'!DJ$25:DJ$151)+SUMIF('6. Drift'!$B$18:$B$101,$C1686,'6. Drift'!CM$18:CM$101)+SUMIF('8. Lokal'!$B$18:$B$50,$C1686,'8. Lokal'!AO$18:AO$50)</f>
        <v>0</v>
      </c>
      <c r="M1702" s="316">
        <f t="shared" si="364"/>
        <v>0</v>
      </c>
    </row>
    <row r="1703" spans="2:15" s="1" customFormat="1" ht="12.75" x14ac:dyDescent="0.2">
      <c r="B1703" s="321" t="str">
        <f>IF(('5. Lön'!CM$152+'6. Drift'!BP$102)&gt;0,"Indirekt","")</f>
        <v>Indirekt</v>
      </c>
      <c r="C1703" s="293">
        <f>SUMIF('5. Lön'!$B$25:$B$151,$C1686,'5. Lön'!CC$25:CC$151)+SUMIF('6. Drift'!$B$18:$B$101,$C1686,'6. Drift'!BF$18:BF$101)</f>
        <v>0</v>
      </c>
      <c r="D1703" s="293">
        <f>SUMIF('5. Lön'!$B$25:$B$151,$C1686,'5. Lön'!CD$25:CD$151)+SUMIF('6. Drift'!$B$18:$B$101,$C1686,'6. Drift'!BG$18:BG$101)</f>
        <v>0</v>
      </c>
      <c r="E1703" s="293">
        <f>SUMIF('5. Lön'!$B$25:$B$151,$C1686,'5. Lön'!CE$25:CE$151)+SUMIF('6. Drift'!$B$18:$B$101,$C1686,'6. Drift'!BH$18:BH$101)</f>
        <v>0</v>
      </c>
      <c r="F1703" s="293">
        <f>SUMIF('5. Lön'!$B$25:$B$151,$C1686,'5. Lön'!CF$25:CF$151)+SUMIF('6. Drift'!$B$18:$B$101,$C1686,'6. Drift'!BI$18:BI$101)</f>
        <v>0</v>
      </c>
      <c r="G1703" s="293">
        <f>SUMIF('5. Lön'!$B$25:$B$151,$C1686,'5. Lön'!CG$25:CG$151)+SUMIF('6. Drift'!$B$18:$B$101,$C1686,'6. Drift'!BJ$18:BJ$101)</f>
        <v>0</v>
      </c>
      <c r="H1703" s="293">
        <f>SUMIF('5. Lön'!$B$25:$B$151,$C1686,'5. Lön'!CH$25:CH$151)+SUMIF('6. Drift'!$B$18:$B$101,$C1686,'6. Drift'!BK$18:BK$101)</f>
        <v>0</v>
      </c>
      <c r="I1703" s="293">
        <f>SUMIF('5. Lön'!$B$25:$B$151,$C1686,'5. Lön'!CI$25:CI$151)+SUMIF('6. Drift'!$B$18:$B$101,$C1686,'6. Drift'!BL$18:BL$101)</f>
        <v>0</v>
      </c>
      <c r="J1703" s="293">
        <f>SUMIF('5. Lön'!$B$25:$B$151,$C1686,'5. Lön'!CJ$25:CJ$151)+SUMIF('6. Drift'!$B$18:$B$101,$C1686,'6. Drift'!BM$18:BM$101)</f>
        <v>0</v>
      </c>
      <c r="K1703" s="293">
        <f>SUMIF('5. Lön'!$B$25:$B$151,$C1686,'5. Lön'!CK$25:CK$151)+SUMIF('6. Drift'!$B$18:$B$101,$C1686,'6. Drift'!BN$18:BN$101)</f>
        <v>0</v>
      </c>
      <c r="L1703" s="293">
        <f>SUMIF('5. Lön'!$B$25:$B$151,$C1686,'5. Lön'!CL$25:CL$151)+SUMIF('6. Drift'!$B$18:$B$101,$C1686,'6. Drift'!BO$18:BO$101)</f>
        <v>0</v>
      </c>
      <c r="M1703" s="322">
        <f t="shared" si="364"/>
        <v>0</v>
      </c>
    </row>
    <row r="1704" spans="2:15" s="3" customFormat="1" ht="12.75" x14ac:dyDescent="0.2">
      <c r="B1704" s="323" t="str">
        <f>IF('2. Grunddata'!C$6="KONTRAKT","Total kostnad i medfinansiering av kontrakt med finansiär","Total kostnad i medfinansiering av ansökan till finansiär")</f>
        <v>Total kostnad i medfinansiering av ansökan till finansiär</v>
      </c>
      <c r="C1704" s="237">
        <f>SUM(C1697:C1703)</f>
        <v>0</v>
      </c>
      <c r="D1704" s="237">
        <f t="shared" ref="D1704:M1704" si="365">SUM(D1697:D1703)</f>
        <v>0</v>
      </c>
      <c r="E1704" s="237">
        <f t="shared" si="365"/>
        <v>0</v>
      </c>
      <c r="F1704" s="237">
        <f t="shared" si="365"/>
        <v>0</v>
      </c>
      <c r="G1704" s="237">
        <f t="shared" si="365"/>
        <v>0</v>
      </c>
      <c r="H1704" s="237">
        <f t="shared" si="365"/>
        <v>0</v>
      </c>
      <c r="I1704" s="237">
        <f t="shared" si="365"/>
        <v>0</v>
      </c>
      <c r="J1704" s="237">
        <f t="shared" si="365"/>
        <v>0</v>
      </c>
      <c r="K1704" s="237">
        <f t="shared" si="365"/>
        <v>0</v>
      </c>
      <c r="L1704" s="237">
        <f t="shared" si="365"/>
        <v>0</v>
      </c>
      <c r="M1704" s="324">
        <f t="shared" si="365"/>
        <v>0</v>
      </c>
      <c r="N1704" s="26"/>
      <c r="O1704" s="26"/>
    </row>
    <row r="1705" spans="2:15" s="3" customFormat="1" ht="6" customHeight="1" x14ac:dyDescent="0.2">
      <c r="B1705" s="335"/>
      <c r="C1705" s="326"/>
      <c r="D1705" s="326"/>
      <c r="E1705" s="326"/>
      <c r="F1705" s="326"/>
      <c r="G1705" s="326"/>
      <c r="H1705" s="326"/>
      <c r="I1705" s="326"/>
      <c r="J1705" s="326"/>
      <c r="K1705" s="326"/>
      <c r="L1705" s="326"/>
      <c r="M1705" s="336"/>
    </row>
    <row r="1706" spans="2:15" s="3" customFormat="1" ht="12.75" x14ac:dyDescent="0.2">
      <c r="B1706" s="328" t="str">
        <f>IF('2. Grunddata'!C$6="KONTRAKT","Full kostnad","Förväntad full kostnad")</f>
        <v>Förväntad full kostnad</v>
      </c>
      <c r="C1706" s="326"/>
      <c r="D1706" s="326"/>
      <c r="E1706" s="326"/>
      <c r="F1706" s="326"/>
      <c r="G1706" s="326"/>
      <c r="H1706" s="326"/>
      <c r="I1706" s="326"/>
      <c r="J1706" s="326"/>
      <c r="K1706" s="326"/>
      <c r="L1706" s="326"/>
      <c r="M1706" s="336"/>
    </row>
    <row r="1707" spans="2:15" s="3" customFormat="1" ht="12.75" x14ac:dyDescent="0.2">
      <c r="B1707" s="337" t="s">
        <v>203</v>
      </c>
      <c r="C1707" s="338">
        <f>C1689+C1698+C1699</f>
        <v>0</v>
      </c>
      <c r="D1707" s="338">
        <f t="shared" ref="D1707:L1707" si="366">D1689+D1698+D1699</f>
        <v>0</v>
      </c>
      <c r="E1707" s="338">
        <f t="shared" si="366"/>
        <v>0</v>
      </c>
      <c r="F1707" s="338">
        <f t="shared" si="366"/>
        <v>0</v>
      </c>
      <c r="G1707" s="338">
        <f t="shared" si="366"/>
        <v>0</v>
      </c>
      <c r="H1707" s="338">
        <f t="shared" si="366"/>
        <v>0</v>
      </c>
      <c r="I1707" s="338">
        <f t="shared" si="366"/>
        <v>0</v>
      </c>
      <c r="J1707" s="338">
        <f t="shared" si="366"/>
        <v>0</v>
      </c>
      <c r="K1707" s="338">
        <f t="shared" si="366"/>
        <v>0</v>
      </c>
      <c r="L1707" s="338">
        <f t="shared" si="366"/>
        <v>0</v>
      </c>
      <c r="M1707" s="314">
        <f>SUM(C1707:L1707)</f>
        <v>0</v>
      </c>
    </row>
    <row r="1708" spans="2:15" s="3" customFormat="1" ht="12.75" x14ac:dyDescent="0.2">
      <c r="B1708" s="339" t="s">
        <v>202</v>
      </c>
      <c r="C1708" s="340">
        <f>C1690+C1700</f>
        <v>0</v>
      </c>
      <c r="D1708" s="340">
        <f t="shared" ref="D1708:L1708" si="367">D1690+D1700</f>
        <v>0</v>
      </c>
      <c r="E1708" s="340">
        <f t="shared" si="367"/>
        <v>0</v>
      </c>
      <c r="F1708" s="340">
        <f t="shared" si="367"/>
        <v>0</v>
      </c>
      <c r="G1708" s="340">
        <f t="shared" si="367"/>
        <v>0</v>
      </c>
      <c r="H1708" s="340">
        <f t="shared" si="367"/>
        <v>0</v>
      </c>
      <c r="I1708" s="340">
        <f t="shared" si="367"/>
        <v>0</v>
      </c>
      <c r="J1708" s="340">
        <f t="shared" si="367"/>
        <v>0</v>
      </c>
      <c r="K1708" s="340">
        <f t="shared" si="367"/>
        <v>0</v>
      </c>
      <c r="L1708" s="340">
        <f t="shared" si="367"/>
        <v>0</v>
      </c>
      <c r="M1708" s="316">
        <f>SUM(C1708:L1708)</f>
        <v>0</v>
      </c>
    </row>
    <row r="1709" spans="2:15" s="3" customFormat="1" ht="12.75" x14ac:dyDescent="0.2">
      <c r="B1709" s="341" t="s">
        <v>30</v>
      </c>
      <c r="C1709" s="342">
        <f>C1691+C1701</f>
        <v>0</v>
      </c>
      <c r="D1709" s="342">
        <f t="shared" ref="D1709:L1709" si="368">D1691+D1701</f>
        <v>0</v>
      </c>
      <c r="E1709" s="342">
        <f t="shared" si="368"/>
        <v>0</v>
      </c>
      <c r="F1709" s="342">
        <f t="shared" si="368"/>
        <v>0</v>
      </c>
      <c r="G1709" s="342">
        <f t="shared" si="368"/>
        <v>0</v>
      </c>
      <c r="H1709" s="342">
        <f t="shared" si="368"/>
        <v>0</v>
      </c>
      <c r="I1709" s="342">
        <f t="shared" si="368"/>
        <v>0</v>
      </c>
      <c r="J1709" s="342">
        <f t="shared" si="368"/>
        <v>0</v>
      </c>
      <c r="K1709" s="342">
        <f t="shared" si="368"/>
        <v>0</v>
      </c>
      <c r="L1709" s="342">
        <f t="shared" si="368"/>
        <v>0</v>
      </c>
      <c r="M1709" s="319">
        <f>SUM(C1709:L1709)</f>
        <v>0</v>
      </c>
    </row>
    <row r="1710" spans="2:15" s="3" customFormat="1" ht="12.75" x14ac:dyDescent="0.2">
      <c r="B1710" s="339" t="s">
        <v>31</v>
      </c>
      <c r="C1710" s="340">
        <f>SUMIF('5. Lön'!$B$25:$B$151,$C1686,'5. Lön'!CO$25:CO$151)+SUMIF('5. Lön'!$B$25:$B$151,$C1686,'5. Lön'!DA$25:DA$151)+SUMIF('6. Drift'!$B$18:$B$101,$C1686,'6. Drift'!BR$18:BR$101)+SUMIF('6. Drift'!$B$18:$B$101,$C1686,'6. Drift'!CD$18:CD$101)+SUMIF('8. Lokal'!$B$18:$B$50,$C1686,'8. Lokal'!T$18:T$50)+SUMIF('8. Lokal'!$B$18:$B$50,$C1686,'8. Lokal'!AF$18:AF$50)</f>
        <v>0</v>
      </c>
      <c r="D1710" s="340">
        <f>SUMIF('5. Lön'!$B$25:$B$151,$C1686,'5. Lön'!CP$25:CP$151)+SUMIF('5. Lön'!$B$25:$B$151,$C1686,'5. Lön'!DB$25:DB$151)+SUMIF('6. Drift'!$B$18:$B$101,$C1686,'6. Drift'!BS$18:BS$101)+SUMIF('6. Drift'!$B$18:$B$101,$C1686,'6. Drift'!CE$18:CE$101)+SUMIF('8. Lokal'!$B$18:$B$50,$C1686,'8. Lokal'!U$18:U$50)+SUMIF('8. Lokal'!$B$18:$B$50,$C1686,'8. Lokal'!AG$18:AG$50)</f>
        <v>0</v>
      </c>
      <c r="E1710" s="340">
        <f>SUMIF('5. Lön'!$B$25:$B$151,$C1686,'5. Lön'!CQ$25:CQ$151)+SUMIF('5. Lön'!$B$25:$B$151,$C1686,'5. Lön'!DC$25:DC$151)+SUMIF('6. Drift'!$B$18:$B$101,$C1686,'6. Drift'!BT$18:BT$101)+SUMIF('6. Drift'!$B$18:$B$101,$C1686,'6. Drift'!CF$18:CF$101)+SUMIF('8. Lokal'!$B$18:$B$50,$C1686,'8. Lokal'!V$18:V$50)+SUMIF('8. Lokal'!$B$18:$B$50,$C1686,'8. Lokal'!AH$18:AH$50)</f>
        <v>0</v>
      </c>
      <c r="F1710" s="340">
        <f>SUMIF('5. Lön'!$B$25:$B$151,$C1686,'5. Lön'!CR$25:CR$151)+SUMIF('5. Lön'!$B$25:$B$151,$C1686,'5. Lön'!DD$25:DD$151)+SUMIF('6. Drift'!$B$18:$B$101,$C1686,'6. Drift'!BU$18:BU$101)+SUMIF('6. Drift'!$B$18:$B$101,$C1686,'6. Drift'!CG$18:CG$101)+SUMIF('8. Lokal'!$B$18:$B$50,$C1686,'8. Lokal'!W$18:W$50)+SUMIF('8. Lokal'!$B$18:$B$50,$C1686,'8. Lokal'!AI$18:AI$50)</f>
        <v>0</v>
      </c>
      <c r="G1710" s="340">
        <f>SUMIF('5. Lön'!$B$25:$B$151,$C1686,'5. Lön'!CS$25:CS$151)+SUMIF('5. Lön'!$B$25:$B$151,$C1686,'5. Lön'!DE$25:DE$151)+SUMIF('6. Drift'!$B$18:$B$101,$C1686,'6. Drift'!BV$18:BV$101)+SUMIF('6. Drift'!$B$18:$B$101,$C1686,'6. Drift'!CH$18:CH$101)+SUMIF('8. Lokal'!$B$18:$B$50,$C1686,'8. Lokal'!X$18:X$50)+SUMIF('8. Lokal'!$B$18:$B$50,$C1686,'8. Lokal'!AJ$18:AJ$50)</f>
        <v>0</v>
      </c>
      <c r="H1710" s="340">
        <f>SUMIF('5. Lön'!$B$25:$B$151,$C1686,'5. Lön'!CT$25:CT$151)+SUMIF('5. Lön'!$B$25:$B$151,$C1686,'5. Lön'!DF$25:DF$151)+SUMIF('6. Drift'!$B$18:$B$101,$C1686,'6. Drift'!BW$18:BW$101)+SUMIF('6. Drift'!$B$18:$B$101,$C1686,'6. Drift'!CI$18:CI$101)+SUMIF('8. Lokal'!$B$18:$B$50,$C1686,'8. Lokal'!Y$18:Y$50)+SUMIF('8. Lokal'!$B$18:$B$50,$C1686,'8. Lokal'!AK$18:AK$50)</f>
        <v>0</v>
      </c>
      <c r="I1710" s="340">
        <f>SUMIF('5. Lön'!$B$25:$B$151,$C1686,'5. Lön'!CU$25:CU$151)+SUMIF('5. Lön'!$B$25:$B$151,$C1686,'5. Lön'!DG$25:DG$151)+SUMIF('6. Drift'!$B$18:$B$101,$C1686,'6. Drift'!BX$18:BX$101)+SUMIF('6. Drift'!$B$18:$B$101,$C1686,'6. Drift'!CJ$18:CJ$101)+SUMIF('8. Lokal'!$B$18:$B$50,$C1686,'8. Lokal'!Z$18:Z$50)+SUMIF('8. Lokal'!$B$18:$B$50,$C1686,'8. Lokal'!AL$18:AL$50)</f>
        <v>0</v>
      </c>
      <c r="J1710" s="340">
        <f>SUMIF('5. Lön'!$B$25:$B$151,$C1686,'5. Lön'!CV$25:CV$151)+SUMIF('5. Lön'!$B$25:$B$151,$C1686,'5. Lön'!DH$25:DH$151)+SUMIF('6. Drift'!$B$18:$B$101,$C1686,'6. Drift'!BY$18:BY$101)+SUMIF('6. Drift'!$B$18:$B$101,$C1686,'6. Drift'!CK$18:CK$101)+SUMIF('8. Lokal'!$B$18:$B$50,$C1686,'8. Lokal'!AA$18:AA$50)+SUMIF('8. Lokal'!$B$18:$B$50,$C1686,'8. Lokal'!AM$18:AM$50)</f>
        <v>0</v>
      </c>
      <c r="K1710" s="340">
        <f>SUMIF('5. Lön'!$B$25:$B$151,$C1686,'5. Lön'!CW$25:CW$151)+SUMIF('5. Lön'!$B$25:$B$151,$C1686,'5. Lön'!DI$25:DI$151)+SUMIF('6. Drift'!$B$18:$B$101,$C1686,'6. Drift'!BZ$18:BZ$101)+SUMIF('6. Drift'!$B$18:$B$101,$C1686,'6. Drift'!CL$18:CL$101)+SUMIF('8. Lokal'!$B$18:$B$50,$C1686,'8. Lokal'!AB$18:AB$50)+SUMIF('8. Lokal'!$B$18:$B$50,$C1686,'8. Lokal'!AN$18:AN$50)</f>
        <v>0</v>
      </c>
      <c r="L1710" s="340">
        <f>SUMIF('5. Lön'!$B$25:$B$151,$C1686,'5. Lön'!CX$25:CX$151)+SUMIF('5. Lön'!$B$25:$B$151,$C1686,'5. Lön'!DJ$25:DJ$151)+SUMIF('6. Drift'!$B$18:$B$101,$C1686,'6. Drift'!CA$18:CA$101)+SUMIF('6. Drift'!$B$18:$B$101,$C1686,'6. Drift'!CM$18:CM$101)+SUMIF('8. Lokal'!$B$18:$B$50,$C1686,'8. Lokal'!AC$18:AC$50)+SUMIF('8. Lokal'!$B$18:$B$50,$C1686,'8. Lokal'!AO$18:AO$50)</f>
        <v>0</v>
      </c>
      <c r="M1710" s="316">
        <f>SUM(C1710:L1710)</f>
        <v>0</v>
      </c>
    </row>
    <row r="1711" spans="2:15" s="3" customFormat="1" ht="12.75" x14ac:dyDescent="0.2">
      <c r="B1711" s="343" t="s">
        <v>26</v>
      </c>
      <c r="C1711" s="344">
        <f>SUMIF('5. Lön'!$B$25:$B$151,$C1686,'5. Lön'!BQ$25:BQ$151)+SUMIF('5. Lön'!$B$25:$B$151,$C1686,'5. Lön'!CC$25:CC$151)+SUMIF('6. Drift'!$B$18:$B$101,$C1686,'6. Drift'!AT$18:AT$101)+SUMIF('6. Drift'!$B$18:$B$101,$C1686,'6. Drift'!BF$18:BF$101)</f>
        <v>0</v>
      </c>
      <c r="D1711" s="344">
        <f>SUMIF('5. Lön'!$B$25:$B$151,$C1686,'5. Lön'!BR$25:BR$151)+SUMIF('5. Lön'!$B$25:$B$151,$C1686,'5. Lön'!CD$25:CD$151)+SUMIF('6. Drift'!$B$18:$B$101,$C1686,'6. Drift'!AU$18:AU$101)+SUMIF('6. Drift'!$B$18:$B$101,$C1686,'6. Drift'!BG$18:BG$101)</f>
        <v>0</v>
      </c>
      <c r="E1711" s="344">
        <f>SUMIF('5. Lön'!$B$25:$B$151,$C1686,'5. Lön'!BS$25:BS$151)+SUMIF('5. Lön'!$B$25:$B$151,$C1686,'5. Lön'!CE$25:CE$151)+SUMIF('6. Drift'!$B$18:$B$101,$C1686,'6. Drift'!AV$18:AV$101)+SUMIF('6. Drift'!$B$18:$B$101,$C1686,'6. Drift'!BH$18:BH$101)</f>
        <v>0</v>
      </c>
      <c r="F1711" s="344">
        <f>SUMIF('5. Lön'!$B$25:$B$151,$C1686,'5. Lön'!BT$25:BT$151)+SUMIF('5. Lön'!$B$25:$B$151,$C1686,'5. Lön'!CF$25:CF$151)+SUMIF('6. Drift'!$B$18:$B$101,$C1686,'6. Drift'!AW$18:AW$101)+SUMIF('6. Drift'!$B$18:$B$101,$C1686,'6. Drift'!BI$18:BI$101)</f>
        <v>0</v>
      </c>
      <c r="G1711" s="344">
        <f>SUMIF('5. Lön'!$B$25:$B$151,$C1686,'5. Lön'!BU$25:BU$151)+SUMIF('5. Lön'!$B$25:$B$151,$C1686,'5. Lön'!CG$25:CG$151)+SUMIF('6. Drift'!$B$18:$B$101,$C1686,'6. Drift'!AX$18:AX$101)+SUMIF('6. Drift'!$B$18:$B$101,$C1686,'6. Drift'!BJ$18:BJ$101)</f>
        <v>0</v>
      </c>
      <c r="H1711" s="344">
        <f>SUMIF('5. Lön'!$B$25:$B$151,$C1686,'5. Lön'!BV$25:BV$151)+SUMIF('5. Lön'!$B$25:$B$151,$C1686,'5. Lön'!CH$25:CH$151)+SUMIF('6. Drift'!$B$18:$B$101,$C1686,'6. Drift'!AY$18:AY$101)+SUMIF('6. Drift'!$B$18:$B$101,$C1686,'6. Drift'!BK$18:BK$101)</f>
        <v>0</v>
      </c>
      <c r="I1711" s="344">
        <f>SUMIF('5. Lön'!$B$25:$B$151,$C1686,'5. Lön'!BW$25:BW$151)+SUMIF('5. Lön'!$B$25:$B$151,$C1686,'5. Lön'!CI$25:CI$151)+SUMIF('6. Drift'!$B$18:$B$101,$C1686,'6. Drift'!AZ$18:AZ$101)+SUMIF('6. Drift'!$B$18:$B$101,$C1686,'6. Drift'!BL$18:BL$101)</f>
        <v>0</v>
      </c>
      <c r="J1711" s="344">
        <f>SUMIF('5. Lön'!$B$25:$B$151,$C1686,'5. Lön'!BX$25:BX$151)+SUMIF('5. Lön'!$B$25:$B$151,$C1686,'5. Lön'!CJ$25:CJ$151)+SUMIF('6. Drift'!$B$18:$B$101,$C1686,'6. Drift'!BA$18:BA$101)+SUMIF('6. Drift'!$B$18:$B$101,$C1686,'6. Drift'!BM$18:BM$101)</f>
        <v>0</v>
      </c>
      <c r="K1711" s="344">
        <f>SUMIF('5. Lön'!$B$25:$B$151,$C1686,'5. Lön'!BY$25:BY$151)+SUMIF('5. Lön'!$B$25:$B$151,$C1686,'5. Lön'!CK$25:CK$151)+SUMIF('6. Drift'!$B$18:$B$101,$C1686,'6. Drift'!BB$18:BB$101)+SUMIF('6. Drift'!$B$18:$B$101,$C1686,'6. Drift'!BN$18:BN$101)</f>
        <v>0</v>
      </c>
      <c r="L1711" s="344">
        <f>SUMIF('5. Lön'!$B$25:$B$151,$C1686,'5. Lön'!BZ$25:BZ$151)+SUMIF('5. Lön'!$B$25:$B$151,$C1686,'5. Lön'!CL$25:CL$151)+SUMIF('6. Drift'!$B$18:$B$101,$C1686,'6. Drift'!BC$18:BC$101)+SUMIF('6. Drift'!$B$18:$B$101,$C1686,'6. Drift'!BO$18:BO$101)</f>
        <v>0</v>
      </c>
      <c r="M1711" s="322">
        <f>SUM(C1711:L1711)</f>
        <v>0</v>
      </c>
    </row>
    <row r="1712" spans="2:15" s="3" customFormat="1" ht="12.75" x14ac:dyDescent="0.2">
      <c r="B1712" s="323" t="str">
        <f>IF('2. Grunddata'!C$6="KONTRAKT","Total full kostnad","Total förväntad full kostnad")</f>
        <v>Total förväntad full kostnad</v>
      </c>
      <c r="C1712" s="171">
        <f>SUM(C1707:C1711)</f>
        <v>0</v>
      </c>
      <c r="D1712" s="171">
        <f t="shared" ref="D1712:M1712" si="369">SUM(D1707:D1711)</f>
        <v>0</v>
      </c>
      <c r="E1712" s="171">
        <f t="shared" si="369"/>
        <v>0</v>
      </c>
      <c r="F1712" s="171">
        <f t="shared" si="369"/>
        <v>0</v>
      </c>
      <c r="G1712" s="171">
        <f t="shared" si="369"/>
        <v>0</v>
      </c>
      <c r="H1712" s="171">
        <f t="shared" si="369"/>
        <v>0</v>
      </c>
      <c r="I1712" s="171">
        <f t="shared" si="369"/>
        <v>0</v>
      </c>
      <c r="J1712" s="171">
        <f t="shared" si="369"/>
        <v>0</v>
      </c>
      <c r="K1712" s="171">
        <f t="shared" si="369"/>
        <v>0</v>
      </c>
      <c r="L1712" s="171">
        <f t="shared" si="369"/>
        <v>0</v>
      </c>
      <c r="M1712" s="345">
        <f t="shared" si="369"/>
        <v>0</v>
      </c>
    </row>
    <row r="1713" spans="2:13" s="3" customFormat="1" ht="12.75" x14ac:dyDescent="0.2">
      <c r="B1713" s="119"/>
      <c r="C1713" s="64"/>
      <c r="D1713" s="64"/>
      <c r="E1713" s="64"/>
      <c r="F1713" s="64"/>
      <c r="G1713" s="64"/>
      <c r="H1713" s="64"/>
      <c r="I1713" s="64"/>
      <c r="J1713" s="64"/>
      <c r="K1713" s="64"/>
      <c r="L1713" s="64"/>
      <c r="M1713" s="64"/>
    </row>
    <row r="1714" spans="2:13" s="3" customFormat="1" ht="12.75" customHeight="1" x14ac:dyDescent="0.2">
      <c r="B1714" s="119" t="s">
        <v>42</v>
      </c>
      <c r="C1714" s="346" t="str">
        <f t="shared" ref="C1714:M1714" si="370">IF(C1712&gt;0,C1704/C1712,"")</f>
        <v/>
      </c>
      <c r="D1714" s="346" t="str">
        <f t="shared" si="370"/>
        <v/>
      </c>
      <c r="E1714" s="346" t="str">
        <f t="shared" si="370"/>
        <v/>
      </c>
      <c r="F1714" s="346" t="str">
        <f t="shared" si="370"/>
        <v/>
      </c>
      <c r="G1714" s="346" t="str">
        <f t="shared" si="370"/>
        <v/>
      </c>
      <c r="H1714" s="346" t="str">
        <f t="shared" si="370"/>
        <v/>
      </c>
      <c r="I1714" s="346" t="str">
        <f t="shared" si="370"/>
        <v/>
      </c>
      <c r="J1714" s="346" t="str">
        <f t="shared" si="370"/>
        <v/>
      </c>
      <c r="K1714" s="346" t="str">
        <f t="shared" si="370"/>
        <v/>
      </c>
      <c r="L1714" s="346" t="str">
        <f t="shared" si="370"/>
        <v/>
      </c>
      <c r="M1714" s="346" t="str">
        <f t="shared" si="370"/>
        <v/>
      </c>
    </row>
    <row r="1715" spans="2:13" ht="12.75" customHeight="1" x14ac:dyDescent="0.2"/>
    <row r="1716" spans="2:13" ht="12.75" customHeight="1" x14ac:dyDescent="0.2">
      <c r="D1716" s="119" t="s">
        <v>249</v>
      </c>
      <c r="E1716" s="187" t="str">
        <f>IF(M1704=0,"",M1704/(DATEDIF('2. Grunddata'!C$20,'2. Grunddata'!C$21,"d")/365))</f>
        <v/>
      </c>
      <c r="H1716" s="119" t="s">
        <v>250</v>
      </c>
      <c r="I1716" s="187">
        <f>M1704/3</f>
        <v>0</v>
      </c>
      <c r="L1716" s="119" t="s">
        <v>248</v>
      </c>
      <c r="M1716" s="187">
        <f>M1704</f>
        <v>0</v>
      </c>
    </row>
    <row r="1717" spans="2:13" ht="12.75" customHeight="1" x14ac:dyDescent="0.2">
      <c r="B1717" s="80" t="s">
        <v>209</v>
      </c>
    </row>
    <row r="1718" spans="2:13" ht="12.75" customHeight="1" x14ac:dyDescent="0.2">
      <c r="B1718" s="551"/>
      <c r="C1718" s="552"/>
      <c r="D1718" s="552"/>
      <c r="E1718" s="552"/>
      <c r="F1718" s="552"/>
      <c r="G1718" s="552"/>
      <c r="H1718" s="552"/>
      <c r="I1718" s="552"/>
      <c r="J1718" s="552"/>
      <c r="K1718" s="552"/>
      <c r="L1718" s="553"/>
      <c r="M1718" s="387">
        <f>SUM(C1718:L1718)</f>
        <v>0</v>
      </c>
    </row>
    <row r="1719" spans="2:13" ht="12.75" customHeight="1" x14ac:dyDescent="0.2">
      <c r="B1719" s="554"/>
      <c r="C1719" s="555"/>
      <c r="D1719" s="555"/>
      <c r="E1719" s="555"/>
      <c r="F1719" s="555"/>
      <c r="G1719" s="555"/>
      <c r="H1719" s="555"/>
      <c r="I1719" s="555"/>
      <c r="J1719" s="555"/>
      <c r="K1719" s="555"/>
      <c r="L1719" s="556"/>
      <c r="M1719" s="319">
        <f t="shared" ref="M1719:M1722" si="371">SUM(C1719:L1719)</f>
        <v>0</v>
      </c>
    </row>
    <row r="1720" spans="2:13" ht="12.75" customHeight="1" x14ac:dyDescent="0.2">
      <c r="B1720" s="557"/>
      <c r="C1720" s="558"/>
      <c r="D1720" s="558"/>
      <c r="E1720" s="558"/>
      <c r="F1720" s="558"/>
      <c r="G1720" s="558"/>
      <c r="H1720" s="558"/>
      <c r="I1720" s="558"/>
      <c r="J1720" s="558"/>
      <c r="K1720" s="558"/>
      <c r="L1720" s="559"/>
      <c r="M1720" s="316">
        <f t="shared" si="371"/>
        <v>0</v>
      </c>
    </row>
    <row r="1721" spans="2:13" ht="12.75" customHeight="1" x14ac:dyDescent="0.2">
      <c r="B1721" s="554"/>
      <c r="C1721" s="555"/>
      <c r="D1721" s="555"/>
      <c r="E1721" s="555"/>
      <c r="F1721" s="555"/>
      <c r="G1721" s="555"/>
      <c r="H1721" s="555"/>
      <c r="I1721" s="555"/>
      <c r="J1721" s="555"/>
      <c r="K1721" s="555"/>
      <c r="L1721" s="556"/>
      <c r="M1721" s="319">
        <f t="shared" si="371"/>
        <v>0</v>
      </c>
    </row>
    <row r="1722" spans="2:13" ht="12.75" customHeight="1" x14ac:dyDescent="0.2">
      <c r="B1722" s="197"/>
      <c r="C1722" s="558"/>
      <c r="D1722" s="558"/>
      <c r="E1722" s="558"/>
      <c r="F1722" s="558"/>
      <c r="G1722" s="558"/>
      <c r="H1722" s="558"/>
      <c r="I1722" s="558"/>
      <c r="J1722" s="558"/>
      <c r="K1722" s="558"/>
      <c r="L1722" s="559"/>
      <c r="M1722" s="316">
        <f t="shared" si="371"/>
        <v>0</v>
      </c>
    </row>
    <row r="1723" spans="2:13" ht="12.75" customHeight="1" x14ac:dyDescent="0.2">
      <c r="B1723" s="165" t="str">
        <f>IF('2. Grunddata'!C$6="KONTRAKT","Total medfinansiering","Total förväntad medfinansiering")</f>
        <v>Total förväntad medfinansiering</v>
      </c>
      <c r="C1723" s="170">
        <f t="shared" ref="C1723:M1723" si="372">SUM(C1718:C1722)</f>
        <v>0</v>
      </c>
      <c r="D1723" s="170">
        <f t="shared" si="372"/>
        <v>0</v>
      </c>
      <c r="E1723" s="170">
        <f t="shared" si="372"/>
        <v>0</v>
      </c>
      <c r="F1723" s="170">
        <f t="shared" si="372"/>
        <v>0</v>
      </c>
      <c r="G1723" s="170">
        <f t="shared" si="372"/>
        <v>0</v>
      </c>
      <c r="H1723" s="170">
        <f t="shared" si="372"/>
        <v>0</v>
      </c>
      <c r="I1723" s="170">
        <f t="shared" si="372"/>
        <v>0</v>
      </c>
      <c r="J1723" s="170">
        <f t="shared" si="372"/>
        <v>0</v>
      </c>
      <c r="K1723" s="170">
        <f t="shared" si="372"/>
        <v>0</v>
      </c>
      <c r="L1723" s="170">
        <f t="shared" si="372"/>
        <v>0</v>
      </c>
      <c r="M1723" s="345">
        <f t="shared" si="372"/>
        <v>0</v>
      </c>
    </row>
    <row r="1724" spans="2:13" ht="12.75" customHeight="1" x14ac:dyDescent="0.2"/>
    <row r="1725" spans="2:13" ht="12.75" customHeight="1" x14ac:dyDescent="0.2">
      <c r="B1725" s="386" t="s">
        <v>210</v>
      </c>
      <c r="C1725" s="64" t="str">
        <f>B47</f>
        <v>Skogsekonomi</v>
      </c>
    </row>
    <row r="1726" spans="2:13" ht="12.75" customHeight="1" x14ac:dyDescent="0.2">
      <c r="B1726" s="719"/>
      <c r="C1726" s="720"/>
      <c r="D1726" s="720"/>
      <c r="E1726" s="720"/>
      <c r="F1726" s="720"/>
      <c r="G1726" s="720"/>
      <c r="H1726" s="720"/>
      <c r="I1726" s="720"/>
      <c r="J1726" s="720"/>
      <c r="K1726" s="720"/>
      <c r="L1726" s="720"/>
      <c r="M1726" s="721"/>
    </row>
    <row r="1727" spans="2:13" ht="12.75" customHeight="1" x14ac:dyDescent="0.2">
      <c r="B1727" s="722"/>
      <c r="C1727" s="735"/>
      <c r="D1727" s="735"/>
      <c r="E1727" s="735"/>
      <c r="F1727" s="735"/>
      <c r="G1727" s="735"/>
      <c r="H1727" s="735"/>
      <c r="I1727" s="735"/>
      <c r="J1727" s="735"/>
      <c r="K1727" s="735"/>
      <c r="L1727" s="735"/>
      <c r="M1727" s="724"/>
    </row>
    <row r="1728" spans="2:13" ht="12.75" customHeight="1" x14ac:dyDescent="0.2">
      <c r="B1728" s="722"/>
      <c r="C1728" s="735"/>
      <c r="D1728" s="735"/>
      <c r="E1728" s="735"/>
      <c r="F1728" s="735"/>
      <c r="G1728" s="735"/>
      <c r="H1728" s="735"/>
      <c r="I1728" s="735"/>
      <c r="J1728" s="735"/>
      <c r="K1728" s="735"/>
      <c r="L1728" s="735"/>
      <c r="M1728" s="724"/>
    </row>
    <row r="1729" spans="2:15" ht="12.75" customHeight="1" x14ac:dyDescent="0.2">
      <c r="B1729" s="722"/>
      <c r="C1729" s="735"/>
      <c r="D1729" s="735"/>
      <c r="E1729" s="735"/>
      <c r="F1729" s="735"/>
      <c r="G1729" s="735"/>
      <c r="H1729" s="735"/>
      <c r="I1729" s="735"/>
      <c r="J1729" s="735"/>
      <c r="K1729" s="735"/>
      <c r="L1729" s="735"/>
      <c r="M1729" s="724"/>
    </row>
    <row r="1730" spans="2:15" ht="12.75" customHeight="1" x14ac:dyDescent="0.2">
      <c r="B1730" s="725"/>
      <c r="C1730" s="726"/>
      <c r="D1730" s="726"/>
      <c r="E1730" s="726"/>
      <c r="F1730" s="726"/>
      <c r="G1730" s="726"/>
      <c r="H1730" s="726"/>
      <c r="I1730" s="726"/>
      <c r="J1730" s="726"/>
      <c r="K1730" s="726"/>
      <c r="L1730" s="726"/>
      <c r="M1730" s="727"/>
    </row>
    <row r="1732" spans="2:15" s="3" customFormat="1" ht="12.75" customHeight="1" x14ac:dyDescent="0.2">
      <c r="B1732" s="140" t="s">
        <v>165</v>
      </c>
      <c r="C1732" s="141" t="str">
        <f>'2. Grunddata'!C$7</f>
        <v>Hitta den oförklariga faktorn i matrix</v>
      </c>
      <c r="D1732" s="64"/>
      <c r="E1732" s="64"/>
      <c r="F1732" s="64"/>
      <c r="G1732" s="64"/>
      <c r="H1732" s="64"/>
      <c r="I1732" s="64"/>
      <c r="J1732" s="64"/>
      <c r="K1732" s="64"/>
      <c r="L1732" s="64"/>
      <c r="M1732" s="64"/>
    </row>
    <row r="1733" spans="2:15" s="3" customFormat="1" ht="12.75" x14ac:dyDescent="0.2">
      <c r="B1733" s="140" t="s">
        <v>122</v>
      </c>
      <c r="C1733" s="141" t="str">
        <f>IF('2. Grunddata'!$C$6="ANSÖKAN","ANSÖKAN",(IF('2. Grunddata'!$C$6="KONTRAKT","KONTRAKT","")))</f>
        <v>ANSÖKAN</v>
      </c>
      <c r="D1733" s="64"/>
      <c r="E1733" s="64"/>
      <c r="F1733" s="64"/>
      <c r="G1733" s="64"/>
      <c r="H1733" s="64"/>
      <c r="I1733" s="64"/>
      <c r="J1733" s="64"/>
      <c r="K1733" s="64"/>
      <c r="L1733" s="64"/>
      <c r="M1733" s="64"/>
    </row>
    <row r="1734" spans="2:15" s="3" customFormat="1" ht="12.75" x14ac:dyDescent="0.2">
      <c r="B1734" s="62" t="s">
        <v>254</v>
      </c>
      <c r="C1734" s="141" t="str">
        <f>'2. Grunddata'!C$8</f>
        <v>Stina</v>
      </c>
      <c r="D1734" s="64"/>
      <c r="E1734" s="64"/>
      <c r="F1734" s="64"/>
      <c r="I1734" s="120"/>
      <c r="J1734" s="120"/>
      <c r="K1734" s="120"/>
      <c r="L1734" s="120"/>
      <c r="M1734" s="120"/>
    </row>
    <row r="1735" spans="2:15" s="3" customFormat="1" ht="12.75" x14ac:dyDescent="0.2">
      <c r="B1735" s="140" t="s">
        <v>156</v>
      </c>
      <c r="C1735" s="64" t="str">
        <f>'2. Grunddata'!C$17</f>
        <v>SEK</v>
      </c>
      <c r="D1735" s="64"/>
      <c r="E1735" s="64"/>
      <c r="F1735" s="64"/>
      <c r="I1735" s="120"/>
      <c r="J1735" s="120"/>
      <c r="K1735" s="120"/>
      <c r="L1735" s="120"/>
      <c r="M1735" s="120"/>
    </row>
    <row r="1736" spans="2:15" s="3" customFormat="1" ht="12.75" x14ac:dyDescent="0.2">
      <c r="B1736" s="140"/>
      <c r="C1736" s="143" t="s">
        <v>137</v>
      </c>
      <c r="D1736" s="64"/>
      <c r="E1736" s="64"/>
      <c r="F1736" s="64"/>
      <c r="I1736" s="120"/>
      <c r="J1736" s="120"/>
      <c r="K1736" s="120"/>
      <c r="L1736" s="499" t="s">
        <v>315</v>
      </c>
      <c r="M1736" s="120"/>
    </row>
    <row r="1737" spans="2:15" ht="12.75" customHeight="1" x14ac:dyDescent="0.2">
      <c r="L1737" s="349" t="s">
        <v>316</v>
      </c>
    </row>
    <row r="1738" spans="2:15" s="3" customFormat="1" ht="15" x14ac:dyDescent="0.25">
      <c r="B1738" s="369" t="s">
        <v>38</v>
      </c>
      <c r="C1738" s="369" t="str">
        <f>B48</f>
        <v>Skogsmästarskolan</v>
      </c>
      <c r="E1738" s="64"/>
      <c r="G1738" s="64"/>
      <c r="H1738" s="64"/>
      <c r="I1738" s="64"/>
      <c r="J1738" s="64"/>
      <c r="K1738" s="64"/>
      <c r="L1738" s="625">
        <f>SUMIF('5. Lön'!$B$25:$B$151,$C1738,'5. Lön'!AE$25:AE$151)</f>
        <v>0</v>
      </c>
      <c r="M1738" s="383" t="s">
        <v>208</v>
      </c>
    </row>
    <row r="1739" spans="2:15" s="3" customFormat="1" ht="6" customHeight="1" x14ac:dyDescent="0.2">
      <c r="B1739" s="85"/>
      <c r="C1739" s="64"/>
      <c r="D1739" s="64"/>
      <c r="E1739" s="64"/>
      <c r="F1739" s="64"/>
      <c r="G1739" s="64"/>
      <c r="H1739" s="64"/>
      <c r="I1739" s="64"/>
      <c r="J1739" s="64"/>
      <c r="K1739" s="64"/>
      <c r="L1739" s="64"/>
      <c r="M1739" s="64"/>
    </row>
    <row r="1740" spans="2:15" s="3" customFormat="1" ht="12.75" x14ac:dyDescent="0.2">
      <c r="B1740" s="309" t="str">
        <f>IF('2. Grunddata'!C$6="KONTRAKT","Kostnader täckta av finansiär","Kostnader förväntade att täckas av finansiär")</f>
        <v>Kostnader förväntade att täckas av finansiär</v>
      </c>
      <c r="C1740" s="310">
        <f>'5. Lön'!G$23</f>
        <v>2022</v>
      </c>
      <c r="D1740" s="310">
        <f>'5. Lön'!H$23</f>
        <v>2023</v>
      </c>
      <c r="E1740" s="310">
        <f>'5. Lön'!I$23</f>
        <v>2024</v>
      </c>
      <c r="F1740" s="310" t="str">
        <f>'5. Lön'!J$23</f>
        <v/>
      </c>
      <c r="G1740" s="310" t="str">
        <f>'5. Lön'!K$23</f>
        <v/>
      </c>
      <c r="H1740" s="310" t="str">
        <f>'5. Lön'!L$23</f>
        <v/>
      </c>
      <c r="I1740" s="310" t="str">
        <f>'5. Lön'!M$23</f>
        <v/>
      </c>
      <c r="J1740" s="310" t="str">
        <f>'5. Lön'!N$23</f>
        <v/>
      </c>
      <c r="K1740" s="310" t="str">
        <f>'5. Lön'!O$23</f>
        <v/>
      </c>
      <c r="L1740" s="310" t="str">
        <f>'5. Lön'!P$23</f>
        <v/>
      </c>
      <c r="M1740" s="311" t="s">
        <v>2</v>
      </c>
    </row>
    <row r="1741" spans="2:15" s="3" customFormat="1" ht="12.75" customHeight="1" x14ac:dyDescent="0.2">
      <c r="B1741" s="312" t="s">
        <v>203</v>
      </c>
      <c r="C1741" s="313">
        <f>IF('2. Grunddata'!$C$16&gt;0,SUMIF('5. Lön'!$B$25:$B$151,$C1738,'5. Lön'!DM$25:DM$151),SUMIF('5. Lön'!$B$25:$B$151,$C1738,'5. Lön'!AS$25:AS$151))</f>
        <v>0</v>
      </c>
      <c r="D1741" s="313">
        <f>IF('2. Grunddata'!$C$16&gt;0,SUMIF('5. Lön'!$B$25:$B$151,$C1738,'5. Lön'!DN$25:DN$151),SUMIF('5. Lön'!$B$25:$B$151,$C1738,'5. Lön'!AT$25:AT$151))</f>
        <v>0</v>
      </c>
      <c r="E1741" s="313">
        <f>IF('2. Grunddata'!$C$16&gt;0,SUMIF('5. Lön'!$B$25:$B$151,$C1738,'5. Lön'!DO$25:DO$151),SUMIF('5. Lön'!$B$25:$B$151,$C1738,'5. Lön'!AU$25:AU$151))</f>
        <v>0</v>
      </c>
      <c r="F1741" s="313">
        <f>IF('2. Grunddata'!$C$16&gt;0,SUMIF('5. Lön'!$B$25:$B$151,$C1738,'5. Lön'!DP$25:DP$151),SUMIF('5. Lön'!$B$25:$B$151,$C1738,'5. Lön'!AV$25:AV$151))</f>
        <v>0</v>
      </c>
      <c r="G1741" s="313">
        <f>IF('2. Grunddata'!$C$16&gt;0,SUMIF('5. Lön'!$B$25:$B$151,$C1738,'5. Lön'!DQ$25:DQ$151),SUMIF('5. Lön'!$B$25:$B$151,$C1738,'5. Lön'!AW$25:AW$151))</f>
        <v>0</v>
      </c>
      <c r="H1741" s="313">
        <f>IF('2. Grunddata'!$C$16&gt;0,SUMIF('5. Lön'!$B$25:$B$151,$C1738,'5. Lön'!DR$25:DR$151),SUMIF('5. Lön'!$B$25:$B$151,$C1738,'5. Lön'!AX$25:AX$151))</f>
        <v>0</v>
      </c>
      <c r="I1741" s="313">
        <f>IF('2. Grunddata'!$C$16&gt;0,SUMIF('5. Lön'!$B$25:$B$151,$C1738,'5. Lön'!DS$25:DS$151),SUMIF('5. Lön'!$B$25:$B$151,$C1738,'5. Lön'!AY$25:AY$151))</f>
        <v>0</v>
      </c>
      <c r="J1741" s="313">
        <f>IF('2. Grunddata'!$C$16&gt;0,SUMIF('5. Lön'!$B$25:$B$151,$C1738,'5. Lön'!DT$25:DT$151),SUMIF('5. Lön'!$B$25:$B$151,$C1738,'5. Lön'!AZ$25:AZ$151))</f>
        <v>0</v>
      </c>
      <c r="K1741" s="313">
        <f>IF('2. Grunddata'!$C$16&gt;0,SUMIF('5. Lön'!$B$25:$B$151,$C1738,'5. Lön'!DU$25:DU$151),SUMIF('5. Lön'!$B$25:$B$151,$C1738,'5. Lön'!BA$25:BA$151))</f>
        <v>0</v>
      </c>
      <c r="L1741" s="313">
        <f>IF('2. Grunddata'!$C$16&gt;0,SUMIF('5. Lön'!$B$25:$B$151,$C1738,'5. Lön'!DV$25:DV$151),SUMIF('5. Lön'!$B$25:$B$151,$C1738,'5. Lön'!BB$25:BB$151))</f>
        <v>0</v>
      </c>
      <c r="M1741" s="314">
        <f t="shared" ref="M1741:M1746" si="373">SUM(C1741:L1741)</f>
        <v>0</v>
      </c>
      <c r="O1741" s="4"/>
    </row>
    <row r="1742" spans="2:15" s="3" customFormat="1" ht="12.75" customHeight="1" x14ac:dyDescent="0.2">
      <c r="B1742" s="158" t="s">
        <v>202</v>
      </c>
      <c r="C1742" s="315">
        <f>SUMIF('6. Drift'!$B$18:$B$101,$C1738,'6. Drift'!V$18:V$101)</f>
        <v>0</v>
      </c>
      <c r="D1742" s="315">
        <f>SUMIF('6. Drift'!$B$18:$B$101,$C1738,'6. Drift'!W$18:W$101)</f>
        <v>0</v>
      </c>
      <c r="E1742" s="315">
        <f>SUMIF('6. Drift'!$B$18:$B$101,$C1738,'6. Drift'!X$18:X$101)</f>
        <v>0</v>
      </c>
      <c r="F1742" s="315">
        <f>SUMIF('6. Drift'!$B$18:$B$101,$C1738,'6. Drift'!Y$18:Y$101)</f>
        <v>0</v>
      </c>
      <c r="G1742" s="315">
        <f>SUMIF('6. Drift'!$B$18:$B$101,$C1738,'6. Drift'!Z$18:Z$101)</f>
        <v>0</v>
      </c>
      <c r="H1742" s="315">
        <f>SUMIF('6. Drift'!$B$18:$B$101,$C1738,'6. Drift'!AA$18:AA$101)</f>
        <v>0</v>
      </c>
      <c r="I1742" s="315">
        <f>SUMIF('6. Drift'!$B$18:$B$101,$C1738,'6. Drift'!AB$18:AB$101)</f>
        <v>0</v>
      </c>
      <c r="J1742" s="315">
        <f>SUMIF('6. Drift'!$B$18:$B$101,$C1738,'6. Drift'!AC$18:AC$101)</f>
        <v>0</v>
      </c>
      <c r="K1742" s="315">
        <f>SUMIF('6. Drift'!$B$18:$B$101,$C1738,'6. Drift'!AD$18:AD$101)</f>
        <v>0</v>
      </c>
      <c r="L1742" s="315">
        <f>SUMIF('6. Drift'!$B$18:$B$101,$C1738,'6. Drift'!AE$18:AE$101)</f>
        <v>0</v>
      </c>
      <c r="M1742" s="316">
        <f t="shared" si="373"/>
        <v>0</v>
      </c>
    </row>
    <row r="1743" spans="2:15" s="3" customFormat="1" ht="12.75" x14ac:dyDescent="0.2">
      <c r="B1743" s="317" t="s">
        <v>30</v>
      </c>
      <c r="C1743" s="318">
        <f>SUMIF('7. Utrustning'!$B$17:$B$49,$C1738,'7. Utrustning'!W$17:W$49)</f>
        <v>0</v>
      </c>
      <c r="D1743" s="318">
        <f>SUMIF('7. Utrustning'!$B$17:$B$49,$C1738,'7. Utrustning'!X$17:X$49)</f>
        <v>0</v>
      </c>
      <c r="E1743" s="318">
        <f>SUMIF('7. Utrustning'!$B$17:$B$49,$C1738,'7. Utrustning'!Y$17:Y$49)</f>
        <v>0</v>
      </c>
      <c r="F1743" s="318">
        <f>SUMIF('7. Utrustning'!$B$17:$B$49,$C1738,'7. Utrustning'!Z$17:Z$49)</f>
        <v>0</v>
      </c>
      <c r="G1743" s="318">
        <f>SUMIF('7. Utrustning'!$B$17:$B$49,$C1738,'7. Utrustning'!AA$17:AA$49)</f>
        <v>0</v>
      </c>
      <c r="H1743" s="318">
        <f>SUMIF('7. Utrustning'!$B$17:$B$49,$C1738,'7. Utrustning'!AB$17:AB$49)</f>
        <v>0</v>
      </c>
      <c r="I1743" s="318">
        <f>SUMIF('7. Utrustning'!$B$17:$B$49,$C1738,'7. Utrustning'!AC$17:AC$49)</f>
        <v>0</v>
      </c>
      <c r="J1743" s="318">
        <f>SUMIF('7. Utrustning'!$B$17:$B$49,$C1738,'7. Utrustning'!AD$17:AD$49)</f>
        <v>0</v>
      </c>
      <c r="K1743" s="318">
        <f>SUMIF('7. Utrustning'!$B$17:$B$49,$C1738,'7. Utrustning'!AE$17:AE$49)</f>
        <v>0</v>
      </c>
      <c r="L1743" s="318">
        <f>SUMIF('7. Utrustning'!$B$17:$B$49,$C1738,'7. Utrustning'!AF$17:AF$49)</f>
        <v>0</v>
      </c>
      <c r="M1743" s="319">
        <f t="shared" si="373"/>
        <v>0</v>
      </c>
    </row>
    <row r="1744" spans="2:15" s="3" customFormat="1" ht="12.75" x14ac:dyDescent="0.2">
      <c r="B1744" s="320" t="str">
        <f>IF('2. Grunddata'!C$13="NEJ","Lokal accepterad som direkt kostnad av finansiär","Lokal")</f>
        <v>Lokal accepterad som direkt kostnad av finansiär</v>
      </c>
      <c r="C1744" s="315">
        <f>IF('2. Grunddata'!$C$13="NEJ",SUMIF('8. Lokal'!$B$18:$B$50,$C1738,'8. Lokal'!T$18:T$50),SUMIF('5. Lön'!$B$25:$B$151,$C1738,'5. Lön'!CO$25:CO$151)+SUMIF('6. Drift'!$B$18:$B$101,$C1738,'6. Drift'!BR$18:BR$101)+SUMIF('8. Lokal'!$B$18:$B$50,$C1738,'8. Lokal'!T$18:T$50))</f>
        <v>0</v>
      </c>
      <c r="D1744" s="315">
        <f>IF('2. Grunddata'!$C$13="NEJ",SUMIF('8. Lokal'!$B$18:$B$50,$C1738,'8. Lokal'!U$18:U$50),SUMIF('5. Lön'!$B$25:$B$151,$C1738,'5. Lön'!CP$25:CP$151)+SUMIF('6. Drift'!$B$18:$B$101,$C1738,'6. Drift'!BS$18:BS$101)+SUMIF('8. Lokal'!$B$18:$B$50,$C1738,'8. Lokal'!U$18:U$50))</f>
        <v>0</v>
      </c>
      <c r="E1744" s="315">
        <f>IF('2. Grunddata'!$C$13="NEJ",SUMIF('8. Lokal'!$B$18:$B$50,$C1738,'8. Lokal'!V$18:V$50),SUMIF('5. Lön'!$B$25:$B$151,$C1738,'5. Lön'!CQ$25:CQ$151)+SUMIF('6. Drift'!$B$18:$B$101,$C1738,'6. Drift'!BT$18:BT$101)+SUMIF('8. Lokal'!$B$18:$B$50,$C1738,'8. Lokal'!V$18:V$50))</f>
        <v>0</v>
      </c>
      <c r="F1744" s="315">
        <f>IF('2. Grunddata'!$C$13="NEJ",SUMIF('8. Lokal'!$B$18:$B$50,$C1738,'8. Lokal'!W$18:W$50),SUMIF('5. Lön'!$B$25:$B$151,$C1738,'5. Lön'!CR$25:CR$151)+SUMIF('6. Drift'!$B$18:$B$101,$C1738,'6. Drift'!BU$18:BU$101)+SUMIF('8. Lokal'!$B$18:$B$50,$C1738,'8. Lokal'!W$18:W$50))</f>
        <v>0</v>
      </c>
      <c r="G1744" s="315">
        <f>IF('2. Grunddata'!$C$13="NEJ",SUMIF('8. Lokal'!$B$18:$B$50,$C1738,'8. Lokal'!X$18:X$50),SUMIF('5. Lön'!$B$25:$B$151,$C1738,'5. Lön'!CS$25:CS$151)+SUMIF('6. Drift'!$B$18:$B$101,$C1738,'6. Drift'!BV$18:BV$101)+SUMIF('8. Lokal'!$B$18:$B$50,$C1738,'8. Lokal'!X$18:X$50))</f>
        <v>0</v>
      </c>
      <c r="H1744" s="315">
        <f>IF('2. Grunddata'!$C$13="NEJ",SUMIF('8. Lokal'!$B$18:$B$50,$C1738,'8. Lokal'!Y$18:Y$50),SUMIF('5. Lön'!$B$25:$B$151,$C1738,'5. Lön'!CT$25:CT$151)+SUMIF('6. Drift'!$B$18:$B$101,$C1738,'6. Drift'!BW$18:BW$101)+SUMIF('8. Lokal'!$B$18:$B$50,$C1738,'8. Lokal'!Y$18:Y$50))</f>
        <v>0</v>
      </c>
      <c r="I1744" s="315">
        <f>IF('2. Grunddata'!$C$13="NEJ",SUMIF('8. Lokal'!$B$18:$B$50,$C1738,'8. Lokal'!Z$18:Z$50),SUMIF('5. Lön'!$B$25:$B$151,$C1738,'5. Lön'!CU$25:CU$151)+SUMIF('6. Drift'!$B$18:$B$101,$C1738,'6. Drift'!BX$18:BX$101)+SUMIF('8. Lokal'!$B$18:$B$50,$C1738,'8. Lokal'!Z$18:Z$50))</f>
        <v>0</v>
      </c>
      <c r="J1744" s="315">
        <f>IF('2. Grunddata'!$C$13="NEJ",SUMIF('8. Lokal'!$B$18:$B$50,$C1738,'8. Lokal'!AA$18:AA$50),SUMIF('5. Lön'!$B$25:$B$151,$C1738,'5. Lön'!CV$25:CV$151)+SUMIF('6. Drift'!$B$18:$B$101,$C1738,'6. Drift'!BY$18:BY$101)+SUMIF('8. Lokal'!$B$18:$B$50,$C1738,'8. Lokal'!AA$18:AA$50))</f>
        <v>0</v>
      </c>
      <c r="K1744" s="315">
        <f>IF('2. Grunddata'!$C$13="NEJ",SUMIF('8. Lokal'!$B$18:$B$50,$C1738,'8. Lokal'!AB$18:AB$50),SUMIF('5. Lön'!$B$25:$B$151,$C1738,'5. Lön'!CW$25:CW$151)+SUMIF('6. Drift'!$B$18:$B$101,$C1738,'6. Drift'!BZ$18:BZ$101)+SUMIF('8. Lokal'!$B$18:$B$50,$C1738,'8. Lokal'!AB$18:AB$50))</f>
        <v>0</v>
      </c>
      <c r="L1744" s="315">
        <f>IF('2. Grunddata'!$C$13="NEJ",SUMIF('8. Lokal'!$B$18:$B$50,$C1738,'8. Lokal'!AC$18:AC$50),SUMIF('5. Lön'!$B$25:$B$151,$C1738,'5. Lön'!CX$25:CX$151)+SUMIF('6. Drift'!$B$18:$B$101,$C1738,'6. Drift'!CA$18:CA$101)+SUMIF('8. Lokal'!$B$18:$B$50,$C1738,'8. Lokal'!AC$18:AC$50))</f>
        <v>0</v>
      </c>
      <c r="M1744" s="316">
        <f t="shared" si="373"/>
        <v>0</v>
      </c>
    </row>
    <row r="1745" spans="2:15" s="3" customFormat="1" ht="12.75" x14ac:dyDescent="0.2">
      <c r="B1745" s="321" t="str">
        <f>IF('2. Grunddata'!C$13="NEJ","Indirekt och lokalpåslag accepterade som OH av finansiär","Indirekta")</f>
        <v>Indirekt och lokalpåslag accepterade som OH av finansiär</v>
      </c>
      <c r="C1745" s="293">
        <f>IF('2. Grunddata'!$C$13="NEJ",SUMIF('5. Lön'!$B$25:$B$151,$C1738,'5. Lön'!DY$25:DY$151)+SUMIF('6. Drift'!$B$18:$B$101,$C1738,'6. Drift'!CP$18:CP$101)+SUMIF('7. Utrustning'!$B$17:$B$49,$C1738,'7. Utrustning'!AU$17:AU$49)+SUMIF('8. Lokal'!$B$18:$B$50,$C1738,'8. Lokal'!AR$18:AR$50),SUMIF('5. Lön'!$B$25:$B$151,$C1738,'5. Lön'!BQ$25:BQ$151)+SUMIF('6. Drift'!$B$18:$B$101,$C1738,'6. Drift'!AT$18:AT$101))</f>
        <v>0</v>
      </c>
      <c r="D1745" s="293">
        <f>IF('2. Grunddata'!$C$13="NEJ",SUMIF('5. Lön'!$B$25:$B$151,$C1738,'5. Lön'!DZ$25:DZ$151)+SUMIF('6. Drift'!$B$18:$B$101,$C1738,'6. Drift'!CQ$18:CQ$101)+SUMIF('7. Utrustning'!$B$17:$B$49,$C1738,'7. Utrustning'!AV$17:AV$49)+SUMIF('8. Lokal'!$B$18:$B$50,$C1738,'8. Lokal'!AS$18:AS$50),SUMIF('5. Lön'!$B$25:$B$151,$C1738,'5. Lön'!BR$25:BR$151)+SUMIF('6. Drift'!$B$18:$B$101,$C1738,'6. Drift'!AU$18:AU$101))</f>
        <v>0</v>
      </c>
      <c r="E1745" s="293">
        <f>IF('2. Grunddata'!$C$13="NEJ",SUMIF('5. Lön'!$B$25:$B$151,$C1738,'5. Lön'!EA$25:EA$151)+SUMIF('6. Drift'!$B$18:$B$101,$C1738,'6. Drift'!CR$18:CR$101)+SUMIF('7. Utrustning'!$B$17:$B$49,$C1738,'7. Utrustning'!AW$17:AW$49)+SUMIF('8. Lokal'!$B$18:$B$50,$C1738,'8. Lokal'!AT$18:AT$50),SUMIF('5. Lön'!$B$25:$B$151,$C1738,'5. Lön'!BS$25:BS$151)+SUMIF('6. Drift'!$B$18:$B$101,$C1738,'6. Drift'!AV$18:AV$101))</f>
        <v>0</v>
      </c>
      <c r="F1745" s="293">
        <f>IF('2. Grunddata'!$C$13="NEJ",SUMIF('5. Lön'!$B$25:$B$151,$C1738,'5. Lön'!EB$25:EB$151)+SUMIF('6. Drift'!$B$18:$B$101,$C1738,'6. Drift'!CS$18:CS$101)+SUMIF('7. Utrustning'!$B$17:$B$49,$C1738,'7. Utrustning'!AX$17:AX$49)+SUMIF('8. Lokal'!$B$18:$B$50,$C1738,'8. Lokal'!AU$18:AU$50),SUMIF('5. Lön'!$B$25:$B$151,$C1738,'5. Lön'!BT$25:BT$151)+SUMIF('6. Drift'!$B$18:$B$101,$C1738,'6. Drift'!AW$18:AW$101))</f>
        <v>0</v>
      </c>
      <c r="G1745" s="293">
        <f>IF('2. Grunddata'!$C$13="NEJ",SUMIF('5. Lön'!$B$25:$B$151,$C1738,'5. Lön'!EC$25:EC$151)+SUMIF('6. Drift'!$B$18:$B$101,$C1738,'6. Drift'!CT$18:CT$101)+SUMIF('7. Utrustning'!$B$17:$B$49,$C1738,'7. Utrustning'!AY$17:AY$49)+SUMIF('8. Lokal'!$B$18:$B$50,$C1738,'8. Lokal'!AV$18:AV$50),SUMIF('5. Lön'!$B$25:$B$151,$C1738,'5. Lön'!BU$25:BU$151)+SUMIF('6. Drift'!$B$18:$B$101,$C1738,'6. Drift'!AX$18:AX$101))</f>
        <v>0</v>
      </c>
      <c r="H1745" s="293">
        <f>IF('2. Grunddata'!$C$13="NEJ",SUMIF('5. Lön'!$B$25:$B$151,$C1738,'5. Lön'!ED$25:ED$151)+SUMIF('6. Drift'!$B$18:$B$101,$C1738,'6. Drift'!CU$18:CU$101)+SUMIF('7. Utrustning'!$B$17:$B$49,$C1738,'7. Utrustning'!AZ$17:AZ$49)+SUMIF('8. Lokal'!$B$18:$B$50,$C1738,'8. Lokal'!AW$18:AW$50),SUMIF('5. Lön'!$B$25:$B$151,$C1738,'5. Lön'!BV$25:BV$151)+SUMIF('6. Drift'!$B$18:$B$101,$C1738,'6. Drift'!AY$18:AY$101))</f>
        <v>0</v>
      </c>
      <c r="I1745" s="293">
        <f>IF('2. Grunddata'!$C$13="NEJ",SUMIF('5. Lön'!$B$25:$B$151,$C1738,'5. Lön'!EE$25:EE$151)+SUMIF('6. Drift'!$B$18:$B$101,$C1738,'6. Drift'!CV$18:CV$101)+SUMIF('7. Utrustning'!$B$17:$B$49,$C1738,'7. Utrustning'!BA$17:BA$49)+SUMIF('8. Lokal'!$B$18:$B$50,$C1738,'8. Lokal'!AX$18:AX$50),SUMIF('5. Lön'!$B$25:$B$151,$C1738,'5. Lön'!BW$25:BW$151)+SUMIF('6. Drift'!$B$18:$B$101,$C1738,'6. Drift'!AZ$18:AZ$101))</f>
        <v>0</v>
      </c>
      <c r="J1745" s="293">
        <f>IF('2. Grunddata'!$C$13="NEJ",SUMIF('5. Lön'!$B$25:$B$151,$C1738,'5. Lön'!EF$25:EF$151)+SUMIF('6. Drift'!$B$18:$B$101,$C1738,'6. Drift'!CW$18:CW$101)+SUMIF('7. Utrustning'!$B$17:$B$49,$C1738,'7. Utrustning'!BB$17:BB$49)+SUMIF('8. Lokal'!$B$18:$B$50,$C1738,'8. Lokal'!AY$18:AY$50),SUMIF('5. Lön'!$B$25:$B$151,$C1738,'5. Lön'!BX$25:BX$151)+SUMIF('6. Drift'!$B$18:$B$101,$C1738,'6. Drift'!BA$18:BA$101))</f>
        <v>0</v>
      </c>
      <c r="K1745" s="293">
        <f>IF('2. Grunddata'!$C$13="NEJ",SUMIF('5. Lön'!$B$25:$B$151,$C1738,'5. Lön'!EG$25:EG$151)+SUMIF('6. Drift'!$B$18:$B$101,$C1738,'6. Drift'!CX$18:CX$101)+SUMIF('7. Utrustning'!$B$17:$B$49,$C1738,'7. Utrustning'!BC$17:BC$49)+SUMIF('8. Lokal'!$B$18:$B$50,$C1738,'8. Lokal'!AZ$18:AZ$50),SUMIF('5. Lön'!$B$25:$B$151,$C1738,'5. Lön'!BY$25:BY$151)+SUMIF('6. Drift'!$B$18:$B$101,$C1738,'6. Drift'!BB$18:BB$101))</f>
        <v>0</v>
      </c>
      <c r="L1745" s="293">
        <f>IF('2. Grunddata'!$C$13="NEJ",SUMIF('5. Lön'!$B$25:$B$151,$C1738,'5. Lön'!EH$25:EH$151)+SUMIF('6. Drift'!$B$18:$B$101,$C1738,'6. Drift'!CY$18:CY$101)+SUMIF('7. Utrustning'!$B$17:$B$49,$C1738,'7. Utrustning'!BD$17:BD$49)+SUMIF('8. Lokal'!$B$18:$B$50,$C1738,'8. Lokal'!BA$18:BA$50),SUMIF('5. Lön'!$B$25:$B$151,$C1738,'5. Lön'!BZ$25:BZ$151)+SUMIF('6. Drift'!$B$18:$B$101,$C1738,'6. Drift'!BC$18:BC$101))</f>
        <v>0</v>
      </c>
      <c r="M1745" s="322">
        <f t="shared" si="373"/>
        <v>0</v>
      </c>
    </row>
    <row r="1746" spans="2:15" s="3" customFormat="1" ht="12.75" x14ac:dyDescent="0.2">
      <c r="B1746" s="323" t="str">
        <f>IF('2. Grunddata'!C$6="KONTRAKT","Total kostnad i kontrakt med finansiär ","Total kostnad i ansökan till finansiär ")</f>
        <v xml:space="preserve">Total kostnad i ansökan till finansiär </v>
      </c>
      <c r="C1746" s="237">
        <f>SUM(C1741:C1745)</f>
        <v>0</v>
      </c>
      <c r="D1746" s="237">
        <f t="shared" ref="D1746:L1746" si="374">SUM(D1741:D1745)</f>
        <v>0</v>
      </c>
      <c r="E1746" s="237">
        <f t="shared" si="374"/>
        <v>0</v>
      </c>
      <c r="F1746" s="237">
        <f t="shared" si="374"/>
        <v>0</v>
      </c>
      <c r="G1746" s="237">
        <f t="shared" si="374"/>
        <v>0</v>
      </c>
      <c r="H1746" s="237">
        <f t="shared" si="374"/>
        <v>0</v>
      </c>
      <c r="I1746" s="237">
        <f t="shared" si="374"/>
        <v>0</v>
      </c>
      <c r="J1746" s="237">
        <f t="shared" si="374"/>
        <v>0</v>
      </c>
      <c r="K1746" s="237">
        <f t="shared" si="374"/>
        <v>0</v>
      </c>
      <c r="L1746" s="237">
        <f t="shared" si="374"/>
        <v>0</v>
      </c>
      <c r="M1746" s="324">
        <f t="shared" si="373"/>
        <v>0</v>
      </c>
    </row>
    <row r="1747" spans="2:15" s="3" customFormat="1" ht="6" customHeight="1" x14ac:dyDescent="0.2">
      <c r="B1747" s="325"/>
      <c r="C1747" s="326"/>
      <c r="D1747" s="326"/>
      <c r="E1747" s="326"/>
      <c r="F1747" s="326"/>
      <c r="G1747" s="326"/>
      <c r="H1747" s="326"/>
      <c r="I1747" s="326"/>
      <c r="J1747" s="326"/>
      <c r="K1747" s="326"/>
      <c r="L1747" s="326"/>
      <c r="M1747" s="327"/>
    </row>
    <row r="1748" spans="2:15" s="3" customFormat="1" ht="12.75" x14ac:dyDescent="0.2">
      <c r="B1748" s="328" t="str">
        <f>IF('2. Grunddata'!C$6="KONTRAKT","Kostnader att medfinansiera","Kostnader förväntade att medfinansiera")</f>
        <v>Kostnader förväntade att medfinansiera</v>
      </c>
      <c r="C1748" s="168"/>
      <c r="D1748" s="168"/>
      <c r="E1748" s="168"/>
      <c r="F1748" s="168"/>
      <c r="G1748" s="168"/>
      <c r="H1748" s="168"/>
      <c r="I1748" s="168"/>
      <c r="J1748" s="168"/>
      <c r="K1748" s="168"/>
      <c r="L1748" s="168"/>
      <c r="M1748" s="329"/>
    </row>
    <row r="1749" spans="2:15" s="3" customFormat="1" ht="12.75" x14ac:dyDescent="0.2">
      <c r="B1749" s="371" t="str">
        <f>IF('2. Grunddata'!C$13="NEJ","Indirekt och lokalpåslag inte accepterade som OH av finansiär","")</f>
        <v>Indirekt och lokalpåslag inte accepterade som OH av finansiär</v>
      </c>
      <c r="C1749" s="330">
        <f>IF('2. Grunddata'!$C$13="NEJ",(SUMIF('5. Lön'!$B$25:$B$151,$C1738,'5. Lön'!BQ$25:BQ$151)+SUMIF('5. Lön'!$B$25:$B$151,$C1738,'5. Lön'!CO$25:CO$151)+SUMIF('6. Drift'!$B$18:$B$101,$C1738,'6. Drift'!AT$18:AT$101)+SUMIF('6. Drift'!$B$18:$B$101,$C1738,'6. Drift'!BR$18:BR$101))-(SUMIF('5. Lön'!$B$25:$B$151,$C1738,'5. Lön'!DY$25:DY$151)+SUMIF('6. Drift'!$B$18:$B$101,$C1738,'6. Drift'!CP$18:CP$101)+SUMIF('7. Utrustning'!$B$17:$B$49,$C1738,'7. Utrustning'!AU$17:AU$49)+SUMIF('8. Lokal'!$B$18:$B$50,$C1738,'8. Lokal'!AR$18:AR$50)),0)</f>
        <v>0</v>
      </c>
      <c r="D1749" s="330">
        <f>IF('2. Grunddata'!$C$13="NEJ",(SUMIF('5. Lön'!$B$25:$B$151,$C1738,'5. Lön'!BR$25:BR$151)+SUMIF('5. Lön'!$B$25:$B$151,$C1738,'5. Lön'!CP$25:CP$151)+SUMIF('6. Drift'!$B$18:$B$101,$C1738,'6. Drift'!AU$18:AU$101)+SUMIF('6. Drift'!$B$18:$B$101,$C1738,'6. Drift'!BS$18:BS$101))-(SUMIF('5. Lön'!$B$25:$B$151,$C1738,'5. Lön'!DZ$25:DZ$151)+SUMIF('6. Drift'!$B$18:$B$101,$C1738,'6. Drift'!CQ$18:CQ$101)+SUMIF('7. Utrustning'!$B$17:$B$49,$C1738,'7. Utrustning'!AV$17:AV$49)+SUMIF('8. Lokal'!$B$18:$B$50,$C1738,'8. Lokal'!AS$18:AS$50)),0)</f>
        <v>0</v>
      </c>
      <c r="E1749" s="330">
        <f>IF('2. Grunddata'!$C$13="NEJ",(SUMIF('5. Lön'!$B$25:$B$151,$C1738,'5. Lön'!BS$25:BS$151)+SUMIF('5. Lön'!$B$25:$B$151,$C1738,'5. Lön'!CQ$25:CQ$151)+SUMIF('6. Drift'!$B$18:$B$101,$C1738,'6. Drift'!AV$18:AV$101)+SUMIF('6. Drift'!$B$18:$B$101,$C1738,'6. Drift'!BT$18:BT$101))-(SUMIF('5. Lön'!$B$25:$B$151,$C1738,'5. Lön'!EA$25:EA$151)+SUMIF('6. Drift'!$B$18:$B$101,$C1738,'6. Drift'!CR$18:CR$101)+SUMIF('7. Utrustning'!$B$17:$B$49,$C1738,'7. Utrustning'!AW$17:AW$49)+SUMIF('8. Lokal'!$B$18:$B$50,$C1738,'8. Lokal'!AT$18:AT$50)),0)</f>
        <v>0</v>
      </c>
      <c r="F1749" s="330">
        <f>IF('2. Grunddata'!$C$13="NEJ",(SUMIF('5. Lön'!$B$25:$B$151,$C1738,'5. Lön'!BT$25:BT$151)+SUMIF('5. Lön'!$B$25:$B$151,$C1738,'5. Lön'!CR$25:CR$151)+SUMIF('6. Drift'!$B$18:$B$101,$C1738,'6. Drift'!AW$18:AW$101)+SUMIF('6. Drift'!$B$18:$B$101,$C1738,'6. Drift'!BU$18:BU$101))-(SUMIF('5. Lön'!$B$25:$B$151,$C1738,'5. Lön'!EB$25:EB$151)+SUMIF('6. Drift'!$B$18:$B$101,$C1738,'6. Drift'!CS$18:CS$101)+SUMIF('7. Utrustning'!$B$17:$B$49,$C1738,'7. Utrustning'!AX$17:AX$49)+SUMIF('8. Lokal'!$B$18:$B$50,$C1738,'8. Lokal'!AU$18:AU$50)),0)</f>
        <v>0</v>
      </c>
      <c r="G1749" s="330">
        <f>IF('2. Grunddata'!$C$13="NEJ",(SUMIF('5. Lön'!$B$25:$B$151,$C1738,'5. Lön'!BU$25:BU$151)+SUMIF('5. Lön'!$B$25:$B$151,$C1738,'5. Lön'!CS$25:CS$151)+SUMIF('6. Drift'!$B$18:$B$101,$C1738,'6. Drift'!AX$18:AX$101)+SUMIF('6. Drift'!$B$18:$B$101,$C1738,'6. Drift'!BV$18:BV$101))-(SUMIF('5. Lön'!$B$25:$B$151,$C1738,'5. Lön'!EC$25:EC$151)+SUMIF('6. Drift'!$B$18:$B$101,$C1738,'6. Drift'!CT$18:CT$101)+SUMIF('7. Utrustning'!$B$17:$B$49,$C1738,'7. Utrustning'!AY$17:AY$49)+SUMIF('8. Lokal'!$B$18:$B$50,$C1738,'8. Lokal'!AV$18:AV$50)),0)</f>
        <v>0</v>
      </c>
      <c r="H1749" s="330">
        <f>IF('2. Grunddata'!$C$13="NEJ",(SUMIF('5. Lön'!$B$25:$B$151,$C1738,'5. Lön'!BV$25:BV$151)+SUMIF('5. Lön'!$B$25:$B$151,$C1738,'5. Lön'!CT$25:CT$151)+SUMIF('6. Drift'!$B$18:$B$101,$C1738,'6. Drift'!AY$18:AY$101)+SUMIF('6. Drift'!$B$18:$B$101,$C1738,'6. Drift'!BW$18:BW$101))-(SUMIF('5. Lön'!$B$25:$B$151,$C1738,'5. Lön'!ED$25:ED$151)+SUMIF('6. Drift'!$B$18:$B$101,$C1738,'6. Drift'!CU$18:CU$101)+SUMIF('7. Utrustning'!$B$17:$B$49,$C1738,'7. Utrustning'!AZ$17:AZ$49)+SUMIF('8. Lokal'!$B$18:$B$50,$C1738,'8. Lokal'!AW$18:AW$50)),0)</f>
        <v>0</v>
      </c>
      <c r="I1749" s="330">
        <f>IF('2. Grunddata'!$C$13="NEJ",(SUMIF('5. Lön'!$B$25:$B$151,$C1738,'5. Lön'!BW$25:BW$151)+SUMIF('5. Lön'!$B$25:$B$151,$C1738,'5. Lön'!CU$25:CU$151)+SUMIF('6. Drift'!$B$18:$B$101,$C1738,'6. Drift'!AZ$18:AZ$101)+SUMIF('6. Drift'!$B$18:$B$101,$C1738,'6. Drift'!BX$18:BX$101))-(SUMIF('5. Lön'!$B$25:$B$151,$C1738,'5. Lön'!EE$25:EE$151)+SUMIF('6. Drift'!$B$18:$B$101,$C1738,'6. Drift'!CV$18:CV$101)+SUMIF('7. Utrustning'!$B$17:$B$49,$C1738,'7. Utrustning'!BA$17:BA$49)+SUMIF('8. Lokal'!$B$18:$B$50,$C1738,'8. Lokal'!AX$18:AX$50)),0)</f>
        <v>0</v>
      </c>
      <c r="J1749" s="330">
        <f>IF('2. Grunddata'!$C$13="NEJ",(SUMIF('5. Lön'!$B$25:$B$151,$C1738,'5. Lön'!BX$25:BX$151)+SUMIF('5. Lön'!$B$25:$B$151,$C1738,'5. Lön'!CV$25:CV$151)+SUMIF('6. Drift'!$B$18:$B$101,$C1738,'6. Drift'!BA$18:BA$101)+SUMIF('6. Drift'!$B$18:$B$101,$C1738,'6. Drift'!BY$18:BY$101))-(SUMIF('5. Lön'!$B$25:$B$151,$C1738,'5. Lön'!EF$25:EF$151)+SUMIF('6. Drift'!$B$18:$B$101,$C1738,'6. Drift'!CW$18:CW$101)+SUMIF('7. Utrustning'!$B$17:$B$49,$C1738,'7. Utrustning'!BB$17:BB$49)+SUMIF('8. Lokal'!$B$18:$B$50,$C1738,'8. Lokal'!AY$18:AY$50)),0)</f>
        <v>0</v>
      </c>
      <c r="K1749" s="330">
        <f>IF('2. Grunddata'!$C$13="NEJ",(SUMIF('5. Lön'!$B$25:$B$151,$C1738,'5. Lön'!BY$25:BY$151)+SUMIF('5. Lön'!$B$25:$B$151,$C1738,'5. Lön'!CW$25:CW$151)+SUMIF('6. Drift'!$B$18:$B$101,$C1738,'6. Drift'!BB$18:BB$101)+SUMIF('6. Drift'!$B$18:$B$101,$C1738,'6. Drift'!BZ$18:BZ$101))-(SUMIF('5. Lön'!$B$25:$B$151,$C1738,'5. Lön'!EG$25:EG$151)+SUMIF('6. Drift'!$B$18:$B$101,$C1738,'6. Drift'!CX$18:CX$101)+SUMIF('7. Utrustning'!$B$17:$B$49,$C1738,'7. Utrustning'!BC$17:BC$49)+SUMIF('8. Lokal'!$B$18:$B$50,$C1738,'8. Lokal'!AZ$18:AZ$50)),0)</f>
        <v>0</v>
      </c>
      <c r="L1749" s="330">
        <f>IF('2. Grunddata'!$C$13="NEJ",(SUMIF('5. Lön'!$B$25:$B$151,$C1738,'5. Lön'!BZ$25:BZ$151)+SUMIF('5. Lön'!$B$25:$B$151,$C1738,'5. Lön'!CX$25:CX$151)+SUMIF('6. Drift'!$B$18:$B$101,$C1738,'6. Drift'!BC$18:BC$101)+SUMIF('6. Drift'!$B$18:$B$101,$C1738,'6. Drift'!CA$18:CA$101))-(SUMIF('5. Lön'!$B$25:$B$151,$C1738,'5. Lön'!EH$25:EH$151)+SUMIF('6. Drift'!$B$18:$B$101,$C1738,'6. Drift'!CY$18:CY$101)+SUMIF('7. Utrustning'!$B$17:$B$49,$C1738,'7. Utrustning'!BD$17:BD$49)+SUMIF('8. Lokal'!$B$18:$B$50,$C1738,'8. Lokal'!BA$18:BA$50)),0)</f>
        <v>0</v>
      </c>
      <c r="M1749" s="314">
        <f t="shared" ref="M1749:M1755" si="375">SUM(C1749:L1749)</f>
        <v>0</v>
      </c>
    </row>
    <row r="1750" spans="2:15" s="3" customFormat="1" ht="12.75" customHeight="1" x14ac:dyDescent="0.2">
      <c r="B1750" s="331" t="str">
        <f>IF('2. Grunddata'!C$16&gt;0,"LKP som inte accepteras av finansiär","")</f>
        <v/>
      </c>
      <c r="C1750" s="332">
        <f>IF('2. Grunddata'!$C$16&gt;0,SUMIF('5. Lön'!$B$25:$B$151,$C1738,'5. Lön'!AS$25:AS$151)-SUMIF('5. Lön'!$B$25:$B$151,$C1738,'5. Lön'!DM$25:DM$151),0)</f>
        <v>0</v>
      </c>
      <c r="D1750" s="332">
        <f>IF('2. Grunddata'!$C$16&gt;0,SUMIF('5. Lön'!$B$25:$B$151,$C1738,'5. Lön'!AT$25:AT$151)-SUMIF('5. Lön'!$B$25:$B$151,$C1738,'5. Lön'!DN$25:DN$151),0)</f>
        <v>0</v>
      </c>
      <c r="E1750" s="332">
        <f>IF('2. Grunddata'!$C$16&gt;0,SUMIF('5. Lön'!$B$25:$B$151,$C1738,'5. Lön'!AU$25:AU$151)-SUMIF('5. Lön'!$B$25:$B$151,$C1738,'5. Lön'!DO$25:DO$151),0)</f>
        <v>0</v>
      </c>
      <c r="F1750" s="332">
        <f>IF('2. Grunddata'!$C$16&gt;0,SUMIF('5. Lön'!$B$25:$B$151,$C1738,'5. Lön'!AV$25:AV$151)-SUMIF('5. Lön'!$B$25:$B$151,$C1738,'5. Lön'!DP$25:DP$151),0)</f>
        <v>0</v>
      </c>
      <c r="G1750" s="332">
        <f>IF('2. Grunddata'!$C$16&gt;0,SUMIF('5. Lön'!$B$25:$B$151,$C1738,'5. Lön'!AW$25:AW$151)-SUMIF('5. Lön'!$B$25:$B$151,$C1738,'5. Lön'!DQ$25:DQ$151),0)</f>
        <v>0</v>
      </c>
      <c r="H1750" s="332">
        <f>IF('2. Grunddata'!$C$16&gt;0,SUMIF('5. Lön'!$B$25:$B$151,$C1738,'5. Lön'!AX$25:AX$151)-SUMIF('5. Lön'!$B$25:$B$151,$C1738,'5. Lön'!DR$25:DR$151),0)</f>
        <v>0</v>
      </c>
      <c r="I1750" s="332">
        <f>IF('2. Grunddata'!$C$16&gt;0,SUMIF('5. Lön'!$B$25:$B$151,$C1738,'5. Lön'!AY$25:AY$151)-SUMIF('5. Lön'!$B$25:$B$151,$C1738,'5. Lön'!DS$25:DS$151),0)</f>
        <v>0</v>
      </c>
      <c r="J1750" s="332">
        <f>IF('2. Grunddata'!$C$16&gt;0,SUMIF('5. Lön'!$B$25:$B$151,$C1738,'5. Lön'!AZ$25:AZ$151)-SUMIF('5. Lön'!$B$25:$B$151,$C1738,'5. Lön'!DT$25:DT$151),0)</f>
        <v>0</v>
      </c>
      <c r="K1750" s="332">
        <f>IF('2. Grunddata'!$C$16&gt;0,SUMIF('5. Lön'!$B$25:$B$151,$C1738,'5. Lön'!BA$25:BA$151)-SUMIF('5. Lön'!$B$25:$B$151,$C1738,'5. Lön'!DU$25:DU$151),0)</f>
        <v>0</v>
      </c>
      <c r="L1750" s="332">
        <f>IF('2. Grunddata'!$C$16&gt;0,SUMIF('5. Lön'!$B$25:$B$151,$C1738,'5. Lön'!BB$25:BB$151)-SUMIF('5. Lön'!$B$25:$B$151,$C1738,'5. Lön'!DV$25:DV$151),0)</f>
        <v>0</v>
      </c>
      <c r="M1750" s="316">
        <f t="shared" si="375"/>
        <v>0</v>
      </c>
    </row>
    <row r="1751" spans="2:15" s="3" customFormat="1" ht="12.75" customHeight="1" x14ac:dyDescent="0.2">
      <c r="B1751" s="317" t="str">
        <f>IF('5. Lön'!BO$152&gt;0,"Lön inklusive LKP","")</f>
        <v>Lön inklusive LKP</v>
      </c>
      <c r="C1751" s="333">
        <f>SUMIF('5. Lön'!$B$25:$B$151,$C1738,'5. Lön'!BE$25:BE$151)</f>
        <v>0</v>
      </c>
      <c r="D1751" s="333">
        <f>SUMIF('5. Lön'!$B$25:$B$151,$C1738,'5. Lön'!BF$25:BF$151)</f>
        <v>0</v>
      </c>
      <c r="E1751" s="333">
        <f>SUMIF('5. Lön'!$B$25:$B$151,$C1738,'5. Lön'!BG$25:BG$151)</f>
        <v>0</v>
      </c>
      <c r="F1751" s="333">
        <f>SUMIF('5. Lön'!$B$25:$B$151,$C1738,'5. Lön'!BH$25:BH$151)</f>
        <v>0</v>
      </c>
      <c r="G1751" s="333">
        <f>SUMIF('5. Lön'!$B$25:$B$151,$C1738,'5. Lön'!BI$25:BI$151)</f>
        <v>0</v>
      </c>
      <c r="H1751" s="333">
        <f>SUMIF('5. Lön'!$B$25:$B$151,$C1738,'5. Lön'!BJ$25:BJ$151)</f>
        <v>0</v>
      </c>
      <c r="I1751" s="333">
        <f>SUMIF('5. Lön'!$B$25:$B$151,$C1738,'5. Lön'!BK$25:BK$151)</f>
        <v>0</v>
      </c>
      <c r="J1751" s="333">
        <f>SUMIF('5. Lön'!$B$25:$B$151,$C1738,'5. Lön'!BL$25:BL$151)</f>
        <v>0</v>
      </c>
      <c r="K1751" s="333">
        <f>SUMIF('5. Lön'!$B$25:$B$151,$C1738,'5. Lön'!BM$25:BM$151)</f>
        <v>0</v>
      </c>
      <c r="L1751" s="333">
        <f>SUMIF('5. Lön'!$B$25:$B$151,$C1738,'5. Lön'!BN$25:BN$151)</f>
        <v>0</v>
      </c>
      <c r="M1751" s="319">
        <f t="shared" si="375"/>
        <v>0</v>
      </c>
    </row>
    <row r="1752" spans="2:15" s="3" customFormat="1" ht="12.75" x14ac:dyDescent="0.2">
      <c r="B1752" s="158" t="str">
        <f>IF('6. Drift'!AR$102&gt;0,"Drift","")</f>
        <v/>
      </c>
      <c r="C1752" s="334">
        <f>SUMIF('6. Drift'!$B$18:$B$101,$C1738,'6. Drift'!AH$18:AH$101)</f>
        <v>0</v>
      </c>
      <c r="D1752" s="334">
        <f>SUMIF('6. Drift'!$B$18:$B$101,$C1738,'6. Drift'!AI$18:AI$101)</f>
        <v>0</v>
      </c>
      <c r="E1752" s="334">
        <f>SUMIF('6. Drift'!$B$18:$B$101,$C1738,'6. Drift'!AJ$18:AJ$101)</f>
        <v>0</v>
      </c>
      <c r="F1752" s="334">
        <f>SUMIF('6. Drift'!$B$18:$B$101,$C1738,'6. Drift'!AK$18:AK$101)</f>
        <v>0</v>
      </c>
      <c r="G1752" s="334">
        <f>SUMIF('6. Drift'!$B$18:$B$101,$C1738,'6. Drift'!AL$18:AL$101)</f>
        <v>0</v>
      </c>
      <c r="H1752" s="334">
        <f>SUMIF('6. Drift'!$B$18:$B$101,$C1738,'6. Drift'!AM$18:AM$101)</f>
        <v>0</v>
      </c>
      <c r="I1752" s="334">
        <f>SUMIF('6. Drift'!$B$18:$B$101,$C1738,'6. Drift'!AN$18:AN$101)</f>
        <v>0</v>
      </c>
      <c r="J1752" s="334">
        <f>SUMIF('6. Drift'!$B$18:$B$101,$C1738,'6. Drift'!AO$18:AO$101)</f>
        <v>0</v>
      </c>
      <c r="K1752" s="334">
        <f>SUMIF('6. Drift'!$B$18:$B$101,$C1738,'6. Drift'!AP$18:AP$101)</f>
        <v>0</v>
      </c>
      <c r="L1752" s="334">
        <f>SUMIF('6. Drift'!$B$18:$B$101,$C1738,'6. Drift'!AQ$18:AQ$101)</f>
        <v>0</v>
      </c>
      <c r="M1752" s="316">
        <f t="shared" si="375"/>
        <v>0</v>
      </c>
    </row>
    <row r="1753" spans="2:15" s="3" customFormat="1" ht="12.75" x14ac:dyDescent="0.2">
      <c r="B1753" s="317" t="str">
        <f>IF('7. Utrustning'!AS$50&gt;0,"Utrustning","")</f>
        <v/>
      </c>
      <c r="C1753" s="333">
        <f>SUMIF('7. Utrustning'!$B$17:$B$49,$C1738,'7. Utrustning'!AI$17:AI$49)</f>
        <v>0</v>
      </c>
      <c r="D1753" s="333">
        <f>SUMIF('7. Utrustning'!$B$17:$B$49,$C1738,'7. Utrustning'!AJ$17:AJ$49)</f>
        <v>0</v>
      </c>
      <c r="E1753" s="333">
        <f>SUMIF('7. Utrustning'!$B$17:$B$49,$C1738,'7. Utrustning'!AK$17:AK$49)</f>
        <v>0</v>
      </c>
      <c r="F1753" s="333">
        <f>SUMIF('7. Utrustning'!$B$17:$B$49,$C1738,'7. Utrustning'!AL$17:AL$49)</f>
        <v>0</v>
      </c>
      <c r="G1753" s="333">
        <f>SUMIF('7. Utrustning'!$B$17:$B$49,$C1738,'7. Utrustning'!AM$17:AM$49)</f>
        <v>0</v>
      </c>
      <c r="H1753" s="333">
        <f>SUMIF('7. Utrustning'!$B$17:$B$49,$C1738,'7. Utrustning'!AN$17:AN$49)</f>
        <v>0</v>
      </c>
      <c r="I1753" s="333">
        <f>SUMIF('7. Utrustning'!$B$17:$B$49,$C1738,'7. Utrustning'!AO$17:AO$49)</f>
        <v>0</v>
      </c>
      <c r="J1753" s="333">
        <f>SUMIF('7. Utrustning'!$B$17:$B$49,$C1738,'7. Utrustning'!AP$17:AP$49)</f>
        <v>0</v>
      </c>
      <c r="K1753" s="333">
        <f>SUMIF('7. Utrustning'!$B$17:$B$49,$C1738,'7. Utrustning'!AQ$17:AQ$49)</f>
        <v>0</v>
      </c>
      <c r="L1753" s="333">
        <f>SUMIF('7. Utrustning'!$B$17:$B$49,$C1738,'7. Utrustning'!AR$17:AR$49)</f>
        <v>0</v>
      </c>
      <c r="M1753" s="319">
        <f t="shared" si="375"/>
        <v>0</v>
      </c>
    </row>
    <row r="1754" spans="2:15" s="3" customFormat="1" ht="12.75" x14ac:dyDescent="0.2">
      <c r="B1754" s="320" t="str">
        <f>IF('8. Lokal'!AP$51&gt;0,"Lokal","")</f>
        <v>Lokal</v>
      </c>
      <c r="C1754" s="334">
        <f>SUMIF('5. Lön'!$B$25:$B$151,$C1738,'5. Lön'!DA$25:DA$151)+SUMIF('6. Drift'!$B$18:$B$101,$C1738,'6. Drift'!CD$18:CD$101)+SUMIF('8. Lokal'!$B$18:$B$50,$C1738,'8. Lokal'!AF$18:AF$50)</f>
        <v>0</v>
      </c>
      <c r="D1754" s="334">
        <f>SUMIF('5. Lön'!$B$25:$B$151,$C1738,'5. Lön'!DB$25:DB$151)+SUMIF('6. Drift'!$B$18:$B$101,$C1738,'6. Drift'!CE$18:CE$101)+SUMIF('8. Lokal'!$B$18:$B$50,$C1738,'8. Lokal'!AG$18:AG$50)</f>
        <v>0</v>
      </c>
      <c r="E1754" s="334">
        <f>SUMIF('5. Lön'!$B$25:$B$151,$C1738,'5. Lön'!DC$25:DC$151)+SUMIF('6. Drift'!$B$18:$B$101,$C1738,'6. Drift'!CF$18:CF$101)+SUMIF('8. Lokal'!$B$18:$B$50,$C1738,'8. Lokal'!AH$18:AH$50)</f>
        <v>0</v>
      </c>
      <c r="F1754" s="334">
        <f>SUMIF('5. Lön'!$B$25:$B$151,$C1738,'5. Lön'!DD$25:DD$151)+SUMIF('6. Drift'!$B$18:$B$101,$C1738,'6. Drift'!CG$18:CG$101)+SUMIF('8. Lokal'!$B$18:$B$50,$C1738,'8. Lokal'!AI$18:AI$50)</f>
        <v>0</v>
      </c>
      <c r="G1754" s="334">
        <f>SUMIF('5. Lön'!$B$25:$B$151,$C1738,'5. Lön'!DE$25:DE$151)+SUMIF('6. Drift'!$B$18:$B$101,$C1738,'6. Drift'!CH$18:CH$101)+SUMIF('8. Lokal'!$B$18:$B$50,$C1738,'8. Lokal'!AJ$18:AJ$50)</f>
        <v>0</v>
      </c>
      <c r="H1754" s="334">
        <f>SUMIF('5. Lön'!$B$25:$B$151,$C1738,'5. Lön'!DF$25:DF$151)+SUMIF('6. Drift'!$B$18:$B$101,$C1738,'6. Drift'!CI$18:CI$101)+SUMIF('8. Lokal'!$B$18:$B$50,$C1738,'8. Lokal'!AK$18:AK$50)</f>
        <v>0</v>
      </c>
      <c r="I1754" s="334">
        <f>SUMIF('5. Lön'!$B$25:$B$151,$C1738,'5. Lön'!DG$25:DG$151)+SUMIF('6. Drift'!$B$18:$B$101,$C1738,'6. Drift'!CJ$18:CJ$101)+SUMIF('8. Lokal'!$B$18:$B$50,$C1738,'8. Lokal'!AL$18:AL$50)</f>
        <v>0</v>
      </c>
      <c r="J1754" s="334">
        <f>SUMIF('5. Lön'!$B$25:$B$151,$C1738,'5. Lön'!DH$25:DH$151)+SUMIF('6. Drift'!$B$18:$B$101,$C1738,'6. Drift'!CK$18:CK$101)+SUMIF('8. Lokal'!$B$18:$B$50,$C1738,'8. Lokal'!AM$18:AM$50)</f>
        <v>0</v>
      </c>
      <c r="K1754" s="334">
        <f>SUMIF('5. Lön'!$B$25:$B$151,$C1738,'5. Lön'!DI$25:DI$151)+SUMIF('6. Drift'!$B$18:$B$101,$C1738,'6. Drift'!CL$18:CL$101)+SUMIF('8. Lokal'!$B$18:$B$50,$C1738,'8. Lokal'!AN$18:AN$50)</f>
        <v>0</v>
      </c>
      <c r="L1754" s="334">
        <f>SUMIF('5. Lön'!$B$25:$B$151,$C1738,'5. Lön'!DJ$25:DJ$151)+SUMIF('6. Drift'!$B$18:$B$101,$C1738,'6. Drift'!CM$18:CM$101)+SUMIF('8. Lokal'!$B$18:$B$50,$C1738,'8. Lokal'!AO$18:AO$50)</f>
        <v>0</v>
      </c>
      <c r="M1754" s="316">
        <f t="shared" si="375"/>
        <v>0</v>
      </c>
    </row>
    <row r="1755" spans="2:15" s="1" customFormat="1" ht="12.75" x14ac:dyDescent="0.2">
      <c r="B1755" s="321" t="str">
        <f>IF(('5. Lön'!CM$152+'6. Drift'!BP$102)&gt;0,"Indirekt","")</f>
        <v>Indirekt</v>
      </c>
      <c r="C1755" s="293">
        <f>SUMIF('5. Lön'!$B$25:$B$151,$C1738,'5. Lön'!CC$25:CC$151)+SUMIF('6. Drift'!$B$18:$B$101,$C1738,'6. Drift'!BF$18:BF$101)</f>
        <v>0</v>
      </c>
      <c r="D1755" s="293">
        <f>SUMIF('5. Lön'!$B$25:$B$151,$C1738,'5. Lön'!CD$25:CD$151)+SUMIF('6. Drift'!$B$18:$B$101,$C1738,'6. Drift'!BG$18:BG$101)</f>
        <v>0</v>
      </c>
      <c r="E1755" s="293">
        <f>SUMIF('5. Lön'!$B$25:$B$151,$C1738,'5. Lön'!CE$25:CE$151)+SUMIF('6. Drift'!$B$18:$B$101,$C1738,'6. Drift'!BH$18:BH$101)</f>
        <v>0</v>
      </c>
      <c r="F1755" s="293">
        <f>SUMIF('5. Lön'!$B$25:$B$151,$C1738,'5. Lön'!CF$25:CF$151)+SUMIF('6. Drift'!$B$18:$B$101,$C1738,'6. Drift'!BI$18:BI$101)</f>
        <v>0</v>
      </c>
      <c r="G1755" s="293">
        <f>SUMIF('5. Lön'!$B$25:$B$151,$C1738,'5. Lön'!CG$25:CG$151)+SUMIF('6. Drift'!$B$18:$B$101,$C1738,'6. Drift'!BJ$18:BJ$101)</f>
        <v>0</v>
      </c>
      <c r="H1755" s="293">
        <f>SUMIF('5. Lön'!$B$25:$B$151,$C1738,'5. Lön'!CH$25:CH$151)+SUMIF('6. Drift'!$B$18:$B$101,$C1738,'6. Drift'!BK$18:BK$101)</f>
        <v>0</v>
      </c>
      <c r="I1755" s="293">
        <f>SUMIF('5. Lön'!$B$25:$B$151,$C1738,'5. Lön'!CI$25:CI$151)+SUMIF('6. Drift'!$B$18:$B$101,$C1738,'6. Drift'!BL$18:BL$101)</f>
        <v>0</v>
      </c>
      <c r="J1755" s="293">
        <f>SUMIF('5. Lön'!$B$25:$B$151,$C1738,'5. Lön'!CJ$25:CJ$151)+SUMIF('6. Drift'!$B$18:$B$101,$C1738,'6. Drift'!BM$18:BM$101)</f>
        <v>0</v>
      </c>
      <c r="K1755" s="293">
        <f>SUMIF('5. Lön'!$B$25:$B$151,$C1738,'5. Lön'!CK$25:CK$151)+SUMIF('6. Drift'!$B$18:$B$101,$C1738,'6. Drift'!BN$18:BN$101)</f>
        <v>0</v>
      </c>
      <c r="L1755" s="293">
        <f>SUMIF('5. Lön'!$B$25:$B$151,$C1738,'5. Lön'!CL$25:CL$151)+SUMIF('6. Drift'!$B$18:$B$101,$C1738,'6. Drift'!BO$18:BO$101)</f>
        <v>0</v>
      </c>
      <c r="M1755" s="322">
        <f t="shared" si="375"/>
        <v>0</v>
      </c>
    </row>
    <row r="1756" spans="2:15" s="3" customFormat="1" ht="12.75" x14ac:dyDescent="0.2">
      <c r="B1756" s="323" t="str">
        <f>IF('2. Grunddata'!C$6="KONTRAKT","Total kostnad i medfinansiering av kontrakt med finansiär","Total kostnad i medfinansiering av ansökan till finansiär")</f>
        <v>Total kostnad i medfinansiering av ansökan till finansiär</v>
      </c>
      <c r="C1756" s="237">
        <f>SUM(C1749:C1755)</f>
        <v>0</v>
      </c>
      <c r="D1756" s="237">
        <f t="shared" ref="D1756:M1756" si="376">SUM(D1749:D1755)</f>
        <v>0</v>
      </c>
      <c r="E1756" s="237">
        <f t="shared" si="376"/>
        <v>0</v>
      </c>
      <c r="F1756" s="237">
        <f t="shared" si="376"/>
        <v>0</v>
      </c>
      <c r="G1756" s="237">
        <f t="shared" si="376"/>
        <v>0</v>
      </c>
      <c r="H1756" s="237">
        <f t="shared" si="376"/>
        <v>0</v>
      </c>
      <c r="I1756" s="237">
        <f t="shared" si="376"/>
        <v>0</v>
      </c>
      <c r="J1756" s="237">
        <f t="shared" si="376"/>
        <v>0</v>
      </c>
      <c r="K1756" s="237">
        <f t="shared" si="376"/>
        <v>0</v>
      </c>
      <c r="L1756" s="237">
        <f t="shared" si="376"/>
        <v>0</v>
      </c>
      <c r="M1756" s="324">
        <f t="shared" si="376"/>
        <v>0</v>
      </c>
      <c r="N1756" s="26"/>
      <c r="O1756" s="26"/>
    </row>
    <row r="1757" spans="2:15" s="3" customFormat="1" ht="6" customHeight="1" x14ac:dyDescent="0.2">
      <c r="B1757" s="335"/>
      <c r="C1757" s="326"/>
      <c r="D1757" s="326"/>
      <c r="E1757" s="326"/>
      <c r="F1757" s="326"/>
      <c r="G1757" s="326"/>
      <c r="H1757" s="326"/>
      <c r="I1757" s="326"/>
      <c r="J1757" s="326"/>
      <c r="K1757" s="326"/>
      <c r="L1757" s="326"/>
      <c r="M1757" s="336"/>
    </row>
    <row r="1758" spans="2:15" s="3" customFormat="1" ht="12.75" x14ac:dyDescent="0.2">
      <c r="B1758" s="328" t="str">
        <f>IF('2. Grunddata'!C$6="KONTRAKT","Full kostnad","Förväntad full kostnad")</f>
        <v>Förväntad full kostnad</v>
      </c>
      <c r="C1758" s="326"/>
      <c r="D1758" s="326"/>
      <c r="E1758" s="326"/>
      <c r="F1758" s="326"/>
      <c r="G1758" s="326"/>
      <c r="H1758" s="326"/>
      <c r="I1758" s="326"/>
      <c r="J1758" s="326"/>
      <c r="K1758" s="326"/>
      <c r="L1758" s="326"/>
      <c r="M1758" s="336"/>
    </row>
    <row r="1759" spans="2:15" s="3" customFormat="1" ht="12.75" x14ac:dyDescent="0.2">
      <c r="B1759" s="337" t="s">
        <v>203</v>
      </c>
      <c r="C1759" s="338">
        <f>C1741+C1750+C1751</f>
        <v>0</v>
      </c>
      <c r="D1759" s="338">
        <f t="shared" ref="D1759:L1759" si="377">D1741+D1750+D1751</f>
        <v>0</v>
      </c>
      <c r="E1759" s="338">
        <f t="shared" si="377"/>
        <v>0</v>
      </c>
      <c r="F1759" s="338">
        <f t="shared" si="377"/>
        <v>0</v>
      </c>
      <c r="G1759" s="338">
        <f t="shared" si="377"/>
        <v>0</v>
      </c>
      <c r="H1759" s="338">
        <f t="shared" si="377"/>
        <v>0</v>
      </c>
      <c r="I1759" s="338">
        <f t="shared" si="377"/>
        <v>0</v>
      </c>
      <c r="J1759" s="338">
        <f t="shared" si="377"/>
        <v>0</v>
      </c>
      <c r="K1759" s="338">
        <f t="shared" si="377"/>
        <v>0</v>
      </c>
      <c r="L1759" s="338">
        <f t="shared" si="377"/>
        <v>0</v>
      </c>
      <c r="M1759" s="314">
        <f>SUM(C1759:L1759)</f>
        <v>0</v>
      </c>
    </row>
    <row r="1760" spans="2:15" s="3" customFormat="1" ht="12.75" x14ac:dyDescent="0.2">
      <c r="B1760" s="339" t="s">
        <v>202</v>
      </c>
      <c r="C1760" s="340">
        <f>C1742+C1752</f>
        <v>0</v>
      </c>
      <c r="D1760" s="340">
        <f t="shared" ref="D1760:L1760" si="378">D1742+D1752</f>
        <v>0</v>
      </c>
      <c r="E1760" s="340">
        <f t="shared" si="378"/>
        <v>0</v>
      </c>
      <c r="F1760" s="340">
        <f t="shared" si="378"/>
        <v>0</v>
      </c>
      <c r="G1760" s="340">
        <f t="shared" si="378"/>
        <v>0</v>
      </c>
      <c r="H1760" s="340">
        <f t="shared" si="378"/>
        <v>0</v>
      </c>
      <c r="I1760" s="340">
        <f t="shared" si="378"/>
        <v>0</v>
      </c>
      <c r="J1760" s="340">
        <f t="shared" si="378"/>
        <v>0</v>
      </c>
      <c r="K1760" s="340">
        <f t="shared" si="378"/>
        <v>0</v>
      </c>
      <c r="L1760" s="340">
        <f t="shared" si="378"/>
        <v>0</v>
      </c>
      <c r="M1760" s="316">
        <f>SUM(C1760:L1760)</f>
        <v>0</v>
      </c>
    </row>
    <row r="1761" spans="2:13" s="3" customFormat="1" ht="12.75" x14ac:dyDescent="0.2">
      <c r="B1761" s="341" t="s">
        <v>30</v>
      </c>
      <c r="C1761" s="342">
        <f>C1743+C1753</f>
        <v>0</v>
      </c>
      <c r="D1761" s="342">
        <f t="shared" ref="D1761:L1761" si="379">D1743+D1753</f>
        <v>0</v>
      </c>
      <c r="E1761" s="342">
        <f t="shared" si="379"/>
        <v>0</v>
      </c>
      <c r="F1761" s="342">
        <f t="shared" si="379"/>
        <v>0</v>
      </c>
      <c r="G1761" s="342">
        <f t="shared" si="379"/>
        <v>0</v>
      </c>
      <c r="H1761" s="342">
        <f t="shared" si="379"/>
        <v>0</v>
      </c>
      <c r="I1761" s="342">
        <f t="shared" si="379"/>
        <v>0</v>
      </c>
      <c r="J1761" s="342">
        <f t="shared" si="379"/>
        <v>0</v>
      </c>
      <c r="K1761" s="342">
        <f t="shared" si="379"/>
        <v>0</v>
      </c>
      <c r="L1761" s="342">
        <f t="shared" si="379"/>
        <v>0</v>
      </c>
      <c r="M1761" s="319">
        <f>SUM(C1761:L1761)</f>
        <v>0</v>
      </c>
    </row>
    <row r="1762" spans="2:13" s="3" customFormat="1" ht="12.75" x14ac:dyDescent="0.2">
      <c r="B1762" s="339" t="s">
        <v>31</v>
      </c>
      <c r="C1762" s="340">
        <f>SUMIF('5. Lön'!$B$25:$B$151,$C1738,'5. Lön'!CO$25:CO$151)+SUMIF('5. Lön'!$B$25:$B$151,$C1738,'5. Lön'!DA$25:DA$151)+SUMIF('6. Drift'!$B$18:$B$101,$C1738,'6. Drift'!BR$18:BR$101)+SUMIF('6. Drift'!$B$18:$B$101,$C1738,'6. Drift'!CD$18:CD$101)+SUMIF('8. Lokal'!$B$18:$B$50,$C1738,'8. Lokal'!T$18:T$50)+SUMIF('8. Lokal'!$B$18:$B$50,$C1738,'8. Lokal'!AF$18:AF$50)</f>
        <v>0</v>
      </c>
      <c r="D1762" s="340">
        <f>SUMIF('5. Lön'!$B$25:$B$151,$C1738,'5. Lön'!CP$25:CP$151)+SUMIF('5. Lön'!$B$25:$B$151,$C1738,'5. Lön'!DB$25:DB$151)+SUMIF('6. Drift'!$B$18:$B$101,$C1738,'6. Drift'!BS$18:BS$101)+SUMIF('6. Drift'!$B$18:$B$101,$C1738,'6. Drift'!CE$18:CE$101)+SUMIF('8. Lokal'!$B$18:$B$50,$C1738,'8. Lokal'!U$18:U$50)+SUMIF('8. Lokal'!$B$18:$B$50,$C1738,'8. Lokal'!AG$18:AG$50)</f>
        <v>0</v>
      </c>
      <c r="E1762" s="340">
        <f>SUMIF('5. Lön'!$B$25:$B$151,$C1738,'5. Lön'!CQ$25:CQ$151)+SUMIF('5. Lön'!$B$25:$B$151,$C1738,'5. Lön'!DC$25:DC$151)+SUMIF('6. Drift'!$B$18:$B$101,$C1738,'6. Drift'!BT$18:BT$101)+SUMIF('6. Drift'!$B$18:$B$101,$C1738,'6. Drift'!CF$18:CF$101)+SUMIF('8. Lokal'!$B$18:$B$50,$C1738,'8. Lokal'!V$18:V$50)+SUMIF('8. Lokal'!$B$18:$B$50,$C1738,'8. Lokal'!AH$18:AH$50)</f>
        <v>0</v>
      </c>
      <c r="F1762" s="340">
        <f>SUMIF('5. Lön'!$B$25:$B$151,$C1738,'5. Lön'!CR$25:CR$151)+SUMIF('5. Lön'!$B$25:$B$151,$C1738,'5. Lön'!DD$25:DD$151)+SUMIF('6. Drift'!$B$18:$B$101,$C1738,'6. Drift'!BU$18:BU$101)+SUMIF('6. Drift'!$B$18:$B$101,$C1738,'6. Drift'!CG$18:CG$101)+SUMIF('8. Lokal'!$B$18:$B$50,$C1738,'8. Lokal'!W$18:W$50)+SUMIF('8. Lokal'!$B$18:$B$50,$C1738,'8. Lokal'!AI$18:AI$50)</f>
        <v>0</v>
      </c>
      <c r="G1762" s="340">
        <f>SUMIF('5. Lön'!$B$25:$B$151,$C1738,'5. Lön'!CS$25:CS$151)+SUMIF('5. Lön'!$B$25:$B$151,$C1738,'5. Lön'!DE$25:DE$151)+SUMIF('6. Drift'!$B$18:$B$101,$C1738,'6. Drift'!BV$18:BV$101)+SUMIF('6. Drift'!$B$18:$B$101,$C1738,'6. Drift'!CH$18:CH$101)+SUMIF('8. Lokal'!$B$18:$B$50,$C1738,'8. Lokal'!X$18:X$50)+SUMIF('8. Lokal'!$B$18:$B$50,$C1738,'8. Lokal'!AJ$18:AJ$50)</f>
        <v>0</v>
      </c>
      <c r="H1762" s="340">
        <f>SUMIF('5. Lön'!$B$25:$B$151,$C1738,'5. Lön'!CT$25:CT$151)+SUMIF('5. Lön'!$B$25:$B$151,$C1738,'5. Lön'!DF$25:DF$151)+SUMIF('6. Drift'!$B$18:$B$101,$C1738,'6. Drift'!BW$18:BW$101)+SUMIF('6. Drift'!$B$18:$B$101,$C1738,'6. Drift'!CI$18:CI$101)+SUMIF('8. Lokal'!$B$18:$B$50,$C1738,'8. Lokal'!Y$18:Y$50)+SUMIF('8. Lokal'!$B$18:$B$50,$C1738,'8. Lokal'!AK$18:AK$50)</f>
        <v>0</v>
      </c>
      <c r="I1762" s="340">
        <f>SUMIF('5. Lön'!$B$25:$B$151,$C1738,'5. Lön'!CU$25:CU$151)+SUMIF('5. Lön'!$B$25:$B$151,$C1738,'5. Lön'!DG$25:DG$151)+SUMIF('6. Drift'!$B$18:$B$101,$C1738,'6. Drift'!BX$18:BX$101)+SUMIF('6. Drift'!$B$18:$B$101,$C1738,'6. Drift'!CJ$18:CJ$101)+SUMIF('8. Lokal'!$B$18:$B$50,$C1738,'8. Lokal'!Z$18:Z$50)+SUMIF('8. Lokal'!$B$18:$B$50,$C1738,'8. Lokal'!AL$18:AL$50)</f>
        <v>0</v>
      </c>
      <c r="J1762" s="340">
        <f>SUMIF('5. Lön'!$B$25:$B$151,$C1738,'5. Lön'!CV$25:CV$151)+SUMIF('5. Lön'!$B$25:$B$151,$C1738,'5. Lön'!DH$25:DH$151)+SUMIF('6. Drift'!$B$18:$B$101,$C1738,'6. Drift'!BY$18:BY$101)+SUMIF('6. Drift'!$B$18:$B$101,$C1738,'6. Drift'!CK$18:CK$101)+SUMIF('8. Lokal'!$B$18:$B$50,$C1738,'8. Lokal'!AA$18:AA$50)+SUMIF('8. Lokal'!$B$18:$B$50,$C1738,'8. Lokal'!AM$18:AM$50)</f>
        <v>0</v>
      </c>
      <c r="K1762" s="340">
        <f>SUMIF('5. Lön'!$B$25:$B$151,$C1738,'5. Lön'!CW$25:CW$151)+SUMIF('5. Lön'!$B$25:$B$151,$C1738,'5. Lön'!DI$25:DI$151)+SUMIF('6. Drift'!$B$18:$B$101,$C1738,'6. Drift'!BZ$18:BZ$101)+SUMIF('6. Drift'!$B$18:$B$101,$C1738,'6. Drift'!CL$18:CL$101)+SUMIF('8. Lokal'!$B$18:$B$50,$C1738,'8. Lokal'!AB$18:AB$50)+SUMIF('8. Lokal'!$B$18:$B$50,$C1738,'8. Lokal'!AN$18:AN$50)</f>
        <v>0</v>
      </c>
      <c r="L1762" s="340">
        <f>SUMIF('5. Lön'!$B$25:$B$151,$C1738,'5. Lön'!CX$25:CX$151)+SUMIF('5. Lön'!$B$25:$B$151,$C1738,'5. Lön'!DJ$25:DJ$151)+SUMIF('6. Drift'!$B$18:$B$101,$C1738,'6. Drift'!CA$18:CA$101)+SUMIF('6. Drift'!$B$18:$B$101,$C1738,'6. Drift'!CM$18:CM$101)+SUMIF('8. Lokal'!$B$18:$B$50,$C1738,'8. Lokal'!AC$18:AC$50)+SUMIF('8. Lokal'!$B$18:$B$50,$C1738,'8. Lokal'!AO$18:AO$50)</f>
        <v>0</v>
      </c>
      <c r="M1762" s="316">
        <f>SUM(C1762:L1762)</f>
        <v>0</v>
      </c>
    </row>
    <row r="1763" spans="2:13" s="3" customFormat="1" ht="12.75" x14ac:dyDescent="0.2">
      <c r="B1763" s="343" t="s">
        <v>26</v>
      </c>
      <c r="C1763" s="344">
        <f>SUMIF('5. Lön'!$B$25:$B$151,$C1738,'5. Lön'!BQ$25:BQ$151)+SUMIF('5. Lön'!$B$25:$B$151,$C1738,'5. Lön'!CC$25:CC$151)+SUMIF('6. Drift'!$B$18:$B$101,$C1738,'6. Drift'!AT$18:AT$101)+SUMIF('6. Drift'!$B$18:$B$101,$C1738,'6. Drift'!BF$18:BF$101)</f>
        <v>0</v>
      </c>
      <c r="D1763" s="344">
        <f>SUMIF('5. Lön'!$B$25:$B$151,$C1738,'5. Lön'!BR$25:BR$151)+SUMIF('5. Lön'!$B$25:$B$151,$C1738,'5. Lön'!CD$25:CD$151)+SUMIF('6. Drift'!$B$18:$B$101,$C1738,'6. Drift'!AU$18:AU$101)+SUMIF('6. Drift'!$B$18:$B$101,$C1738,'6. Drift'!BG$18:BG$101)</f>
        <v>0</v>
      </c>
      <c r="E1763" s="344">
        <f>SUMIF('5. Lön'!$B$25:$B$151,$C1738,'5. Lön'!BS$25:BS$151)+SUMIF('5. Lön'!$B$25:$B$151,$C1738,'5. Lön'!CE$25:CE$151)+SUMIF('6. Drift'!$B$18:$B$101,$C1738,'6. Drift'!AV$18:AV$101)+SUMIF('6. Drift'!$B$18:$B$101,$C1738,'6. Drift'!BH$18:BH$101)</f>
        <v>0</v>
      </c>
      <c r="F1763" s="344">
        <f>SUMIF('5. Lön'!$B$25:$B$151,$C1738,'5. Lön'!BT$25:BT$151)+SUMIF('5. Lön'!$B$25:$B$151,$C1738,'5. Lön'!CF$25:CF$151)+SUMIF('6. Drift'!$B$18:$B$101,$C1738,'6. Drift'!AW$18:AW$101)+SUMIF('6. Drift'!$B$18:$B$101,$C1738,'6. Drift'!BI$18:BI$101)</f>
        <v>0</v>
      </c>
      <c r="G1763" s="344">
        <f>SUMIF('5. Lön'!$B$25:$B$151,$C1738,'5. Lön'!BU$25:BU$151)+SUMIF('5. Lön'!$B$25:$B$151,$C1738,'5. Lön'!CG$25:CG$151)+SUMIF('6. Drift'!$B$18:$B$101,$C1738,'6. Drift'!AX$18:AX$101)+SUMIF('6. Drift'!$B$18:$B$101,$C1738,'6. Drift'!BJ$18:BJ$101)</f>
        <v>0</v>
      </c>
      <c r="H1763" s="344">
        <f>SUMIF('5. Lön'!$B$25:$B$151,$C1738,'5. Lön'!BV$25:BV$151)+SUMIF('5. Lön'!$B$25:$B$151,$C1738,'5. Lön'!CH$25:CH$151)+SUMIF('6. Drift'!$B$18:$B$101,$C1738,'6. Drift'!AY$18:AY$101)+SUMIF('6. Drift'!$B$18:$B$101,$C1738,'6. Drift'!BK$18:BK$101)</f>
        <v>0</v>
      </c>
      <c r="I1763" s="344">
        <f>SUMIF('5. Lön'!$B$25:$B$151,$C1738,'5. Lön'!BW$25:BW$151)+SUMIF('5. Lön'!$B$25:$B$151,$C1738,'5. Lön'!CI$25:CI$151)+SUMIF('6. Drift'!$B$18:$B$101,$C1738,'6. Drift'!AZ$18:AZ$101)+SUMIF('6. Drift'!$B$18:$B$101,$C1738,'6. Drift'!BL$18:BL$101)</f>
        <v>0</v>
      </c>
      <c r="J1763" s="344">
        <f>SUMIF('5. Lön'!$B$25:$B$151,$C1738,'5. Lön'!BX$25:BX$151)+SUMIF('5. Lön'!$B$25:$B$151,$C1738,'5. Lön'!CJ$25:CJ$151)+SUMIF('6. Drift'!$B$18:$B$101,$C1738,'6. Drift'!BA$18:BA$101)+SUMIF('6. Drift'!$B$18:$B$101,$C1738,'6. Drift'!BM$18:BM$101)</f>
        <v>0</v>
      </c>
      <c r="K1763" s="344">
        <f>SUMIF('5. Lön'!$B$25:$B$151,$C1738,'5. Lön'!BY$25:BY$151)+SUMIF('5. Lön'!$B$25:$B$151,$C1738,'5. Lön'!CK$25:CK$151)+SUMIF('6. Drift'!$B$18:$B$101,$C1738,'6. Drift'!BB$18:BB$101)+SUMIF('6. Drift'!$B$18:$B$101,$C1738,'6. Drift'!BN$18:BN$101)</f>
        <v>0</v>
      </c>
      <c r="L1763" s="344">
        <f>SUMIF('5. Lön'!$B$25:$B$151,$C1738,'5. Lön'!BZ$25:BZ$151)+SUMIF('5. Lön'!$B$25:$B$151,$C1738,'5. Lön'!CL$25:CL$151)+SUMIF('6. Drift'!$B$18:$B$101,$C1738,'6. Drift'!BC$18:BC$101)+SUMIF('6. Drift'!$B$18:$B$101,$C1738,'6. Drift'!BO$18:BO$101)</f>
        <v>0</v>
      </c>
      <c r="M1763" s="322">
        <f>SUM(C1763:L1763)</f>
        <v>0</v>
      </c>
    </row>
    <row r="1764" spans="2:13" s="3" customFormat="1" ht="12.75" x14ac:dyDescent="0.2">
      <c r="B1764" s="323" t="str">
        <f>IF('2. Grunddata'!C$6="KONTRAKT","Total full kostnad","Total förväntad full kostnad")</f>
        <v>Total förväntad full kostnad</v>
      </c>
      <c r="C1764" s="171">
        <f>SUM(C1759:C1763)</f>
        <v>0</v>
      </c>
      <c r="D1764" s="171">
        <f t="shared" ref="D1764:M1764" si="380">SUM(D1759:D1763)</f>
        <v>0</v>
      </c>
      <c r="E1764" s="171">
        <f t="shared" si="380"/>
        <v>0</v>
      </c>
      <c r="F1764" s="171">
        <f t="shared" si="380"/>
        <v>0</v>
      </c>
      <c r="G1764" s="171">
        <f t="shared" si="380"/>
        <v>0</v>
      </c>
      <c r="H1764" s="171">
        <f t="shared" si="380"/>
        <v>0</v>
      </c>
      <c r="I1764" s="171">
        <f t="shared" si="380"/>
        <v>0</v>
      </c>
      <c r="J1764" s="171">
        <f t="shared" si="380"/>
        <v>0</v>
      </c>
      <c r="K1764" s="171">
        <f t="shared" si="380"/>
        <v>0</v>
      </c>
      <c r="L1764" s="171">
        <f t="shared" si="380"/>
        <v>0</v>
      </c>
      <c r="M1764" s="345">
        <f t="shared" si="380"/>
        <v>0</v>
      </c>
    </row>
    <row r="1765" spans="2:13" s="3" customFormat="1" ht="12.75" x14ac:dyDescent="0.2">
      <c r="B1765" s="119"/>
      <c r="C1765" s="64"/>
      <c r="D1765" s="64"/>
      <c r="E1765" s="64"/>
      <c r="F1765" s="64"/>
      <c r="G1765" s="64"/>
      <c r="H1765" s="64"/>
      <c r="I1765" s="64"/>
      <c r="J1765" s="64"/>
      <c r="K1765" s="64"/>
      <c r="L1765" s="64"/>
      <c r="M1765" s="64"/>
    </row>
    <row r="1766" spans="2:13" s="3" customFormat="1" ht="12.75" customHeight="1" x14ac:dyDescent="0.2">
      <c r="B1766" s="119" t="s">
        <v>42</v>
      </c>
      <c r="C1766" s="346" t="str">
        <f t="shared" ref="C1766:M1766" si="381">IF(C1764&gt;0,C1756/C1764,"")</f>
        <v/>
      </c>
      <c r="D1766" s="346" t="str">
        <f t="shared" si="381"/>
        <v/>
      </c>
      <c r="E1766" s="346" t="str">
        <f t="shared" si="381"/>
        <v/>
      </c>
      <c r="F1766" s="346" t="str">
        <f t="shared" si="381"/>
        <v/>
      </c>
      <c r="G1766" s="346" t="str">
        <f t="shared" si="381"/>
        <v/>
      </c>
      <c r="H1766" s="346" t="str">
        <f t="shared" si="381"/>
        <v/>
      </c>
      <c r="I1766" s="346" t="str">
        <f t="shared" si="381"/>
        <v/>
      </c>
      <c r="J1766" s="346" t="str">
        <f t="shared" si="381"/>
        <v/>
      </c>
      <c r="K1766" s="346" t="str">
        <f t="shared" si="381"/>
        <v/>
      </c>
      <c r="L1766" s="346" t="str">
        <f t="shared" si="381"/>
        <v/>
      </c>
      <c r="M1766" s="346" t="str">
        <f t="shared" si="381"/>
        <v/>
      </c>
    </row>
    <row r="1767" spans="2:13" ht="12.75" customHeight="1" x14ac:dyDescent="0.2"/>
    <row r="1768" spans="2:13" ht="12.75" customHeight="1" x14ac:dyDescent="0.2">
      <c r="D1768" s="119" t="s">
        <v>249</v>
      </c>
      <c r="E1768" s="187" t="str">
        <f>IF(M1756=0,"",M1756/(DATEDIF('2. Grunddata'!C$20,'2. Grunddata'!C$21,"d")/365))</f>
        <v/>
      </c>
      <c r="H1768" s="119" t="s">
        <v>250</v>
      </c>
      <c r="I1768" s="187">
        <f>M1756/3</f>
        <v>0</v>
      </c>
      <c r="L1768" s="119" t="s">
        <v>248</v>
      </c>
      <c r="M1768" s="187">
        <f>M1756</f>
        <v>0</v>
      </c>
    </row>
    <row r="1769" spans="2:13" ht="12.75" customHeight="1" x14ac:dyDescent="0.2">
      <c r="B1769" s="80" t="s">
        <v>209</v>
      </c>
    </row>
    <row r="1770" spans="2:13" ht="12.75" customHeight="1" x14ac:dyDescent="0.2">
      <c r="B1770" s="551"/>
      <c r="C1770" s="552"/>
      <c r="D1770" s="552"/>
      <c r="E1770" s="552"/>
      <c r="F1770" s="552"/>
      <c r="G1770" s="552"/>
      <c r="H1770" s="552"/>
      <c r="I1770" s="552"/>
      <c r="J1770" s="552"/>
      <c r="K1770" s="552"/>
      <c r="L1770" s="553"/>
      <c r="M1770" s="387">
        <f>SUM(C1770:L1770)</f>
        <v>0</v>
      </c>
    </row>
    <row r="1771" spans="2:13" ht="12.75" customHeight="1" x14ac:dyDescent="0.2">
      <c r="B1771" s="554"/>
      <c r="C1771" s="555"/>
      <c r="D1771" s="555"/>
      <c r="E1771" s="555"/>
      <c r="F1771" s="555"/>
      <c r="G1771" s="555"/>
      <c r="H1771" s="555"/>
      <c r="I1771" s="555"/>
      <c r="J1771" s="555"/>
      <c r="K1771" s="555"/>
      <c r="L1771" s="556"/>
      <c r="M1771" s="319">
        <f t="shared" ref="M1771:M1774" si="382">SUM(C1771:L1771)</f>
        <v>0</v>
      </c>
    </row>
    <row r="1772" spans="2:13" ht="12.75" customHeight="1" x14ac:dyDescent="0.2">
      <c r="B1772" s="557"/>
      <c r="C1772" s="558"/>
      <c r="D1772" s="558"/>
      <c r="E1772" s="558"/>
      <c r="F1772" s="558"/>
      <c r="G1772" s="558"/>
      <c r="H1772" s="558"/>
      <c r="I1772" s="558"/>
      <c r="J1772" s="558"/>
      <c r="K1772" s="558"/>
      <c r="L1772" s="559"/>
      <c r="M1772" s="316">
        <f t="shared" si="382"/>
        <v>0</v>
      </c>
    </row>
    <row r="1773" spans="2:13" ht="12.75" customHeight="1" x14ac:dyDescent="0.2">
      <c r="B1773" s="554"/>
      <c r="C1773" s="555"/>
      <c r="D1773" s="555"/>
      <c r="E1773" s="555"/>
      <c r="F1773" s="555"/>
      <c r="G1773" s="555"/>
      <c r="H1773" s="555"/>
      <c r="I1773" s="555"/>
      <c r="J1773" s="555"/>
      <c r="K1773" s="555"/>
      <c r="L1773" s="556"/>
      <c r="M1773" s="319">
        <f t="shared" si="382"/>
        <v>0</v>
      </c>
    </row>
    <row r="1774" spans="2:13" ht="12.75" customHeight="1" x14ac:dyDescent="0.2">
      <c r="B1774" s="197"/>
      <c r="C1774" s="558"/>
      <c r="D1774" s="558"/>
      <c r="E1774" s="558"/>
      <c r="F1774" s="558"/>
      <c r="G1774" s="558"/>
      <c r="H1774" s="558"/>
      <c r="I1774" s="558"/>
      <c r="J1774" s="558"/>
      <c r="K1774" s="558"/>
      <c r="L1774" s="559"/>
      <c r="M1774" s="316">
        <f t="shared" si="382"/>
        <v>0</v>
      </c>
    </row>
    <row r="1775" spans="2:13" ht="12.75" customHeight="1" x14ac:dyDescent="0.2">
      <c r="B1775" s="165" t="str">
        <f>IF('2. Grunddata'!C$6="KONTRAKT","Total medfinansiering","Total förväntad medfinansiering")</f>
        <v>Total förväntad medfinansiering</v>
      </c>
      <c r="C1775" s="170">
        <f t="shared" ref="C1775:M1775" si="383">SUM(C1770:C1774)</f>
        <v>0</v>
      </c>
      <c r="D1775" s="170">
        <f t="shared" si="383"/>
        <v>0</v>
      </c>
      <c r="E1775" s="170">
        <f t="shared" si="383"/>
        <v>0</v>
      </c>
      <c r="F1775" s="170">
        <f t="shared" si="383"/>
        <v>0</v>
      </c>
      <c r="G1775" s="170">
        <f t="shared" si="383"/>
        <v>0</v>
      </c>
      <c r="H1775" s="170">
        <f t="shared" si="383"/>
        <v>0</v>
      </c>
      <c r="I1775" s="170">
        <f t="shared" si="383"/>
        <v>0</v>
      </c>
      <c r="J1775" s="170">
        <f t="shared" si="383"/>
        <v>0</v>
      </c>
      <c r="K1775" s="170">
        <f t="shared" si="383"/>
        <v>0</v>
      </c>
      <c r="L1775" s="170">
        <f t="shared" si="383"/>
        <v>0</v>
      </c>
      <c r="M1775" s="345">
        <f t="shared" si="383"/>
        <v>0</v>
      </c>
    </row>
    <row r="1776" spans="2:13" ht="12.75" customHeight="1" x14ac:dyDescent="0.2"/>
    <row r="1777" spans="2:13" ht="12.75" customHeight="1" x14ac:dyDescent="0.2">
      <c r="B1777" s="386" t="s">
        <v>210</v>
      </c>
      <c r="C1777" s="64" t="str">
        <f>B48</f>
        <v>Skogsmästarskolan</v>
      </c>
    </row>
    <row r="1778" spans="2:13" ht="12.75" customHeight="1" x14ac:dyDescent="0.2">
      <c r="B1778" s="719"/>
      <c r="C1778" s="720"/>
      <c r="D1778" s="720"/>
      <c r="E1778" s="720"/>
      <c r="F1778" s="720"/>
      <c r="G1778" s="720"/>
      <c r="H1778" s="720"/>
      <c r="I1778" s="720"/>
      <c r="J1778" s="720"/>
      <c r="K1778" s="720"/>
      <c r="L1778" s="720"/>
      <c r="M1778" s="721"/>
    </row>
    <row r="1779" spans="2:13" ht="12.75" customHeight="1" x14ac:dyDescent="0.2">
      <c r="B1779" s="722"/>
      <c r="C1779" s="735"/>
      <c r="D1779" s="735"/>
      <c r="E1779" s="735"/>
      <c r="F1779" s="735"/>
      <c r="G1779" s="735"/>
      <c r="H1779" s="735"/>
      <c r="I1779" s="735"/>
      <c r="J1779" s="735"/>
      <c r="K1779" s="735"/>
      <c r="L1779" s="735"/>
      <c r="M1779" s="724"/>
    </row>
    <row r="1780" spans="2:13" ht="12.75" customHeight="1" x14ac:dyDescent="0.2">
      <c r="B1780" s="722"/>
      <c r="C1780" s="735"/>
      <c r="D1780" s="735"/>
      <c r="E1780" s="735"/>
      <c r="F1780" s="735"/>
      <c r="G1780" s="735"/>
      <c r="H1780" s="735"/>
      <c r="I1780" s="735"/>
      <c r="J1780" s="735"/>
      <c r="K1780" s="735"/>
      <c r="L1780" s="735"/>
      <c r="M1780" s="724"/>
    </row>
    <row r="1781" spans="2:13" ht="12.75" customHeight="1" x14ac:dyDescent="0.2">
      <c r="B1781" s="722"/>
      <c r="C1781" s="735"/>
      <c r="D1781" s="735"/>
      <c r="E1781" s="735"/>
      <c r="F1781" s="735"/>
      <c r="G1781" s="735"/>
      <c r="H1781" s="735"/>
      <c r="I1781" s="735"/>
      <c r="J1781" s="735"/>
      <c r="K1781" s="735"/>
      <c r="L1781" s="735"/>
      <c r="M1781" s="724"/>
    </row>
    <row r="1782" spans="2:13" ht="12.75" customHeight="1" x14ac:dyDescent="0.2">
      <c r="B1782" s="725"/>
      <c r="C1782" s="726"/>
      <c r="D1782" s="726"/>
      <c r="E1782" s="726"/>
      <c r="F1782" s="726"/>
      <c r="G1782" s="726"/>
      <c r="H1782" s="726"/>
      <c r="I1782" s="726"/>
      <c r="J1782" s="726"/>
      <c r="K1782" s="726"/>
      <c r="L1782" s="726"/>
      <c r="M1782" s="727"/>
    </row>
    <row r="1784" spans="2:13" s="3" customFormat="1" ht="12.75" customHeight="1" x14ac:dyDescent="0.2">
      <c r="B1784" s="140" t="s">
        <v>165</v>
      </c>
      <c r="C1784" s="141" t="str">
        <f>'2. Grunddata'!C$7</f>
        <v>Hitta den oförklariga faktorn i matrix</v>
      </c>
      <c r="D1784" s="64"/>
      <c r="E1784" s="64"/>
      <c r="F1784" s="64"/>
      <c r="G1784" s="64"/>
      <c r="H1784" s="64"/>
      <c r="I1784" s="64"/>
      <c r="J1784" s="64"/>
      <c r="K1784" s="64"/>
      <c r="L1784" s="64"/>
      <c r="M1784" s="64"/>
    </row>
    <row r="1785" spans="2:13" s="3" customFormat="1" ht="12.75" x14ac:dyDescent="0.2">
      <c r="B1785" s="140" t="s">
        <v>122</v>
      </c>
      <c r="C1785" s="141" t="str">
        <f>IF('2. Grunddata'!$C$6="ANSÖKAN","ANSÖKAN",(IF('2. Grunddata'!$C$6="KONTRAKT","KONTRAKT","")))</f>
        <v>ANSÖKAN</v>
      </c>
      <c r="D1785" s="64"/>
      <c r="E1785" s="64"/>
      <c r="F1785" s="64"/>
      <c r="G1785" s="64"/>
      <c r="H1785" s="64"/>
      <c r="I1785" s="64"/>
      <c r="J1785" s="64"/>
      <c r="K1785" s="64"/>
      <c r="L1785" s="64"/>
      <c r="M1785" s="64"/>
    </row>
    <row r="1786" spans="2:13" s="3" customFormat="1" ht="12.75" x14ac:dyDescent="0.2">
      <c r="B1786" s="62" t="s">
        <v>254</v>
      </c>
      <c r="C1786" s="141" t="str">
        <f>'2. Grunddata'!C$8</f>
        <v>Stina</v>
      </c>
      <c r="D1786" s="64"/>
      <c r="E1786" s="64"/>
      <c r="F1786" s="64"/>
      <c r="I1786" s="120"/>
      <c r="J1786" s="120"/>
      <c r="K1786" s="120"/>
      <c r="L1786" s="120"/>
      <c r="M1786" s="120"/>
    </row>
    <row r="1787" spans="2:13" s="3" customFormat="1" ht="12.75" x14ac:dyDescent="0.2">
      <c r="B1787" s="140" t="s">
        <v>156</v>
      </c>
      <c r="C1787" s="64" t="str">
        <f>'2. Grunddata'!C$17</f>
        <v>SEK</v>
      </c>
      <c r="D1787" s="64"/>
      <c r="E1787" s="64"/>
      <c r="F1787" s="64"/>
      <c r="I1787" s="120"/>
      <c r="J1787" s="120"/>
      <c r="K1787" s="120"/>
      <c r="L1787" s="120"/>
      <c r="M1787" s="120"/>
    </row>
    <row r="1788" spans="2:13" s="3" customFormat="1" ht="12.75" x14ac:dyDescent="0.2">
      <c r="B1788" s="140"/>
      <c r="C1788" s="143" t="s">
        <v>137</v>
      </c>
      <c r="D1788" s="64"/>
      <c r="E1788" s="64"/>
      <c r="F1788" s="64"/>
      <c r="I1788" s="120"/>
      <c r="J1788" s="120"/>
      <c r="K1788" s="120"/>
      <c r="L1788" s="499" t="s">
        <v>315</v>
      </c>
      <c r="M1788" s="120"/>
    </row>
    <row r="1789" spans="2:13" ht="12.75" customHeight="1" x14ac:dyDescent="0.2">
      <c r="L1789" s="349" t="s">
        <v>316</v>
      </c>
    </row>
    <row r="1790" spans="2:13" s="3" customFormat="1" ht="15" x14ac:dyDescent="0.25">
      <c r="B1790" s="369" t="s">
        <v>38</v>
      </c>
      <c r="C1790" s="369" t="str">
        <f>B49</f>
        <v>Sydsvensk skogsvetenskap</v>
      </c>
      <c r="E1790" s="64"/>
      <c r="G1790" s="64"/>
      <c r="H1790" s="64"/>
      <c r="I1790" s="64"/>
      <c r="J1790" s="64"/>
      <c r="K1790" s="64"/>
      <c r="L1790" s="625">
        <f>SUMIF('5. Lön'!$B$25:$B$151,$C1790,'5. Lön'!AE$25:AE$151)</f>
        <v>0</v>
      </c>
      <c r="M1790" s="383" t="s">
        <v>208</v>
      </c>
    </row>
    <row r="1791" spans="2:13" s="3" customFormat="1" ht="6" customHeight="1" x14ac:dyDescent="0.2">
      <c r="B1791" s="85"/>
      <c r="C1791" s="64"/>
      <c r="D1791" s="64"/>
      <c r="E1791" s="64"/>
      <c r="F1791" s="64"/>
      <c r="G1791" s="64"/>
      <c r="H1791" s="64"/>
      <c r="I1791" s="64"/>
      <c r="J1791" s="64"/>
      <c r="K1791" s="64"/>
      <c r="L1791" s="64"/>
      <c r="M1791" s="64"/>
    </row>
    <row r="1792" spans="2:13" s="3" customFormat="1" ht="12.75" x14ac:dyDescent="0.2">
      <c r="B1792" s="309" t="str">
        <f>IF('2. Grunddata'!C$6="KONTRAKT","Kostnader täckta av finansiär","Kostnader förväntade att täckas av finansiär")</f>
        <v>Kostnader förväntade att täckas av finansiär</v>
      </c>
      <c r="C1792" s="310">
        <f>'5. Lön'!G$23</f>
        <v>2022</v>
      </c>
      <c r="D1792" s="310">
        <f>'5. Lön'!H$23</f>
        <v>2023</v>
      </c>
      <c r="E1792" s="310">
        <f>'5. Lön'!I$23</f>
        <v>2024</v>
      </c>
      <c r="F1792" s="310" t="str">
        <f>'5. Lön'!J$23</f>
        <v/>
      </c>
      <c r="G1792" s="310" t="str">
        <f>'5. Lön'!K$23</f>
        <v/>
      </c>
      <c r="H1792" s="310" t="str">
        <f>'5. Lön'!L$23</f>
        <v/>
      </c>
      <c r="I1792" s="310" t="str">
        <f>'5. Lön'!M$23</f>
        <v/>
      </c>
      <c r="J1792" s="310" t="str">
        <f>'5. Lön'!N$23</f>
        <v/>
      </c>
      <c r="K1792" s="310" t="str">
        <f>'5. Lön'!O$23</f>
        <v/>
      </c>
      <c r="L1792" s="310" t="str">
        <f>'5. Lön'!P$23</f>
        <v/>
      </c>
      <c r="M1792" s="311" t="s">
        <v>2</v>
      </c>
    </row>
    <row r="1793" spans="2:15" s="3" customFormat="1" ht="12.75" customHeight="1" x14ac:dyDescent="0.2">
      <c r="B1793" s="312" t="s">
        <v>203</v>
      </c>
      <c r="C1793" s="313">
        <f>IF('2. Grunddata'!$C$16&gt;0,SUMIF('5. Lön'!$B$25:$B$151,$C1790,'5. Lön'!DM$25:DM$151),SUMIF('5. Lön'!$B$25:$B$151,$C1790,'5. Lön'!AS$25:AS$151))</f>
        <v>0</v>
      </c>
      <c r="D1793" s="313">
        <f>IF('2. Grunddata'!$C$16&gt;0,SUMIF('5. Lön'!$B$25:$B$151,$C1790,'5. Lön'!DN$25:DN$151),SUMIF('5. Lön'!$B$25:$B$151,$C1790,'5. Lön'!AT$25:AT$151))</f>
        <v>0</v>
      </c>
      <c r="E1793" s="313">
        <f>IF('2. Grunddata'!$C$16&gt;0,SUMIF('5. Lön'!$B$25:$B$151,$C1790,'5. Lön'!DO$25:DO$151),SUMIF('5. Lön'!$B$25:$B$151,$C1790,'5. Lön'!AU$25:AU$151))</f>
        <v>0</v>
      </c>
      <c r="F1793" s="313">
        <f>IF('2. Grunddata'!$C$16&gt;0,SUMIF('5. Lön'!$B$25:$B$151,$C1790,'5. Lön'!DP$25:DP$151),SUMIF('5. Lön'!$B$25:$B$151,$C1790,'5. Lön'!AV$25:AV$151))</f>
        <v>0</v>
      </c>
      <c r="G1793" s="313">
        <f>IF('2. Grunddata'!$C$16&gt;0,SUMIF('5. Lön'!$B$25:$B$151,$C1790,'5. Lön'!DQ$25:DQ$151),SUMIF('5. Lön'!$B$25:$B$151,$C1790,'5. Lön'!AW$25:AW$151))</f>
        <v>0</v>
      </c>
      <c r="H1793" s="313">
        <f>IF('2. Grunddata'!$C$16&gt;0,SUMIF('5. Lön'!$B$25:$B$151,$C1790,'5. Lön'!DR$25:DR$151),SUMIF('5. Lön'!$B$25:$B$151,$C1790,'5. Lön'!AX$25:AX$151))</f>
        <v>0</v>
      </c>
      <c r="I1793" s="313">
        <f>IF('2. Grunddata'!$C$16&gt;0,SUMIF('5. Lön'!$B$25:$B$151,$C1790,'5. Lön'!DS$25:DS$151),SUMIF('5. Lön'!$B$25:$B$151,$C1790,'5. Lön'!AY$25:AY$151))</f>
        <v>0</v>
      </c>
      <c r="J1793" s="313">
        <f>IF('2. Grunddata'!$C$16&gt;0,SUMIF('5. Lön'!$B$25:$B$151,$C1790,'5. Lön'!DT$25:DT$151),SUMIF('5. Lön'!$B$25:$B$151,$C1790,'5. Lön'!AZ$25:AZ$151))</f>
        <v>0</v>
      </c>
      <c r="K1793" s="313">
        <f>IF('2. Grunddata'!$C$16&gt;0,SUMIF('5. Lön'!$B$25:$B$151,$C1790,'5. Lön'!DU$25:DU$151),SUMIF('5. Lön'!$B$25:$B$151,$C1790,'5. Lön'!BA$25:BA$151))</f>
        <v>0</v>
      </c>
      <c r="L1793" s="313">
        <f>IF('2. Grunddata'!$C$16&gt;0,SUMIF('5. Lön'!$B$25:$B$151,$C1790,'5. Lön'!DV$25:DV$151),SUMIF('5. Lön'!$B$25:$B$151,$C1790,'5. Lön'!BB$25:BB$151))</f>
        <v>0</v>
      </c>
      <c r="M1793" s="314">
        <f t="shared" ref="M1793:M1798" si="384">SUM(C1793:L1793)</f>
        <v>0</v>
      </c>
      <c r="O1793" s="4"/>
    </row>
    <row r="1794" spans="2:15" s="3" customFormat="1" ht="12.75" customHeight="1" x14ac:dyDescent="0.2">
      <c r="B1794" s="158" t="s">
        <v>202</v>
      </c>
      <c r="C1794" s="315">
        <f>SUMIF('6. Drift'!$B$18:$B$101,$C1790,'6. Drift'!V$18:V$101)</f>
        <v>0</v>
      </c>
      <c r="D1794" s="315">
        <f>SUMIF('6. Drift'!$B$18:$B$101,$C1790,'6. Drift'!W$18:W$101)</f>
        <v>0</v>
      </c>
      <c r="E1794" s="315">
        <f>SUMIF('6. Drift'!$B$18:$B$101,$C1790,'6. Drift'!X$18:X$101)</f>
        <v>0</v>
      </c>
      <c r="F1794" s="315">
        <f>SUMIF('6. Drift'!$B$18:$B$101,$C1790,'6. Drift'!Y$18:Y$101)</f>
        <v>0</v>
      </c>
      <c r="G1794" s="315">
        <f>SUMIF('6. Drift'!$B$18:$B$101,$C1790,'6. Drift'!Z$18:Z$101)</f>
        <v>0</v>
      </c>
      <c r="H1794" s="315">
        <f>SUMIF('6. Drift'!$B$18:$B$101,$C1790,'6. Drift'!AA$18:AA$101)</f>
        <v>0</v>
      </c>
      <c r="I1794" s="315">
        <f>SUMIF('6. Drift'!$B$18:$B$101,$C1790,'6. Drift'!AB$18:AB$101)</f>
        <v>0</v>
      </c>
      <c r="J1794" s="315">
        <f>SUMIF('6. Drift'!$B$18:$B$101,$C1790,'6. Drift'!AC$18:AC$101)</f>
        <v>0</v>
      </c>
      <c r="K1794" s="315">
        <f>SUMIF('6. Drift'!$B$18:$B$101,$C1790,'6. Drift'!AD$18:AD$101)</f>
        <v>0</v>
      </c>
      <c r="L1794" s="315">
        <f>SUMIF('6. Drift'!$B$18:$B$101,$C1790,'6. Drift'!AE$18:AE$101)</f>
        <v>0</v>
      </c>
      <c r="M1794" s="316">
        <f t="shared" si="384"/>
        <v>0</v>
      </c>
    </row>
    <row r="1795" spans="2:15" s="3" customFormat="1" ht="12.75" x14ac:dyDescent="0.2">
      <c r="B1795" s="317" t="s">
        <v>30</v>
      </c>
      <c r="C1795" s="318">
        <f>SUMIF('7. Utrustning'!$B$17:$B$49,$C1790,'7. Utrustning'!W$17:W$49)</f>
        <v>0</v>
      </c>
      <c r="D1795" s="318">
        <f>SUMIF('7. Utrustning'!$B$17:$B$49,$C1790,'7. Utrustning'!X$17:X$49)</f>
        <v>0</v>
      </c>
      <c r="E1795" s="318">
        <f>SUMIF('7. Utrustning'!$B$17:$B$49,$C1790,'7. Utrustning'!Y$17:Y$49)</f>
        <v>0</v>
      </c>
      <c r="F1795" s="318">
        <f>SUMIF('7. Utrustning'!$B$17:$B$49,$C1790,'7. Utrustning'!Z$17:Z$49)</f>
        <v>0</v>
      </c>
      <c r="G1795" s="318">
        <f>SUMIF('7. Utrustning'!$B$17:$B$49,$C1790,'7. Utrustning'!AA$17:AA$49)</f>
        <v>0</v>
      </c>
      <c r="H1795" s="318">
        <f>SUMIF('7. Utrustning'!$B$17:$B$49,$C1790,'7. Utrustning'!AB$17:AB$49)</f>
        <v>0</v>
      </c>
      <c r="I1795" s="318">
        <f>SUMIF('7. Utrustning'!$B$17:$B$49,$C1790,'7. Utrustning'!AC$17:AC$49)</f>
        <v>0</v>
      </c>
      <c r="J1795" s="318">
        <f>SUMIF('7. Utrustning'!$B$17:$B$49,$C1790,'7. Utrustning'!AD$17:AD$49)</f>
        <v>0</v>
      </c>
      <c r="K1795" s="318">
        <f>SUMIF('7. Utrustning'!$B$17:$B$49,$C1790,'7. Utrustning'!AE$17:AE$49)</f>
        <v>0</v>
      </c>
      <c r="L1795" s="318">
        <f>SUMIF('7. Utrustning'!$B$17:$B$49,$C1790,'7. Utrustning'!AF$17:AF$49)</f>
        <v>0</v>
      </c>
      <c r="M1795" s="319">
        <f t="shared" si="384"/>
        <v>0</v>
      </c>
    </row>
    <row r="1796" spans="2:15" s="3" customFormat="1" ht="12.75" x14ac:dyDescent="0.2">
      <c r="B1796" s="320" t="str">
        <f>IF('2. Grunddata'!C$13="NEJ","Lokal accepterad som direkt kostnad av finansiär","Lokal")</f>
        <v>Lokal accepterad som direkt kostnad av finansiär</v>
      </c>
      <c r="C1796" s="315">
        <f>IF('2. Grunddata'!$C$13="NEJ",SUMIF('8. Lokal'!$B$18:$B$50,$C1790,'8. Lokal'!T$18:T$50),SUMIF('5. Lön'!$B$25:$B$151,$C1790,'5. Lön'!CO$25:CO$151)+SUMIF('6. Drift'!$B$18:$B$101,$C1790,'6. Drift'!BR$18:BR$101)+SUMIF('8. Lokal'!$B$18:$B$50,$C1790,'8. Lokal'!T$18:T$50))</f>
        <v>0</v>
      </c>
      <c r="D1796" s="315">
        <f>IF('2. Grunddata'!$C$13="NEJ",SUMIF('8. Lokal'!$B$18:$B$50,$C1790,'8. Lokal'!U$18:U$50),SUMIF('5. Lön'!$B$25:$B$151,$C1790,'5. Lön'!CP$25:CP$151)+SUMIF('6. Drift'!$B$18:$B$101,$C1790,'6. Drift'!BS$18:BS$101)+SUMIF('8. Lokal'!$B$18:$B$50,$C1790,'8. Lokal'!U$18:U$50))</f>
        <v>0</v>
      </c>
      <c r="E1796" s="315">
        <f>IF('2. Grunddata'!$C$13="NEJ",SUMIF('8. Lokal'!$B$18:$B$50,$C1790,'8. Lokal'!V$18:V$50),SUMIF('5. Lön'!$B$25:$B$151,$C1790,'5. Lön'!CQ$25:CQ$151)+SUMIF('6. Drift'!$B$18:$B$101,$C1790,'6. Drift'!BT$18:BT$101)+SUMIF('8. Lokal'!$B$18:$B$50,$C1790,'8. Lokal'!V$18:V$50))</f>
        <v>0</v>
      </c>
      <c r="F1796" s="315">
        <f>IF('2. Grunddata'!$C$13="NEJ",SUMIF('8. Lokal'!$B$18:$B$50,$C1790,'8. Lokal'!W$18:W$50),SUMIF('5. Lön'!$B$25:$B$151,$C1790,'5. Lön'!CR$25:CR$151)+SUMIF('6. Drift'!$B$18:$B$101,$C1790,'6. Drift'!BU$18:BU$101)+SUMIF('8. Lokal'!$B$18:$B$50,$C1790,'8. Lokal'!W$18:W$50))</f>
        <v>0</v>
      </c>
      <c r="G1796" s="315">
        <f>IF('2. Grunddata'!$C$13="NEJ",SUMIF('8. Lokal'!$B$18:$B$50,$C1790,'8. Lokal'!X$18:X$50),SUMIF('5. Lön'!$B$25:$B$151,$C1790,'5. Lön'!CS$25:CS$151)+SUMIF('6. Drift'!$B$18:$B$101,$C1790,'6. Drift'!BV$18:BV$101)+SUMIF('8. Lokal'!$B$18:$B$50,$C1790,'8. Lokal'!X$18:X$50))</f>
        <v>0</v>
      </c>
      <c r="H1796" s="315">
        <f>IF('2. Grunddata'!$C$13="NEJ",SUMIF('8. Lokal'!$B$18:$B$50,$C1790,'8. Lokal'!Y$18:Y$50),SUMIF('5. Lön'!$B$25:$B$151,$C1790,'5. Lön'!CT$25:CT$151)+SUMIF('6. Drift'!$B$18:$B$101,$C1790,'6. Drift'!BW$18:BW$101)+SUMIF('8. Lokal'!$B$18:$B$50,$C1790,'8. Lokal'!Y$18:Y$50))</f>
        <v>0</v>
      </c>
      <c r="I1796" s="315">
        <f>IF('2. Grunddata'!$C$13="NEJ",SUMIF('8. Lokal'!$B$18:$B$50,$C1790,'8. Lokal'!Z$18:Z$50),SUMIF('5. Lön'!$B$25:$B$151,$C1790,'5. Lön'!CU$25:CU$151)+SUMIF('6. Drift'!$B$18:$B$101,$C1790,'6. Drift'!BX$18:BX$101)+SUMIF('8. Lokal'!$B$18:$B$50,$C1790,'8. Lokal'!Z$18:Z$50))</f>
        <v>0</v>
      </c>
      <c r="J1796" s="315">
        <f>IF('2. Grunddata'!$C$13="NEJ",SUMIF('8. Lokal'!$B$18:$B$50,$C1790,'8. Lokal'!AA$18:AA$50),SUMIF('5. Lön'!$B$25:$B$151,$C1790,'5. Lön'!CV$25:CV$151)+SUMIF('6. Drift'!$B$18:$B$101,$C1790,'6. Drift'!BY$18:BY$101)+SUMIF('8. Lokal'!$B$18:$B$50,$C1790,'8. Lokal'!AA$18:AA$50))</f>
        <v>0</v>
      </c>
      <c r="K1796" s="315">
        <f>IF('2. Grunddata'!$C$13="NEJ",SUMIF('8. Lokal'!$B$18:$B$50,$C1790,'8. Lokal'!AB$18:AB$50),SUMIF('5. Lön'!$B$25:$B$151,$C1790,'5. Lön'!CW$25:CW$151)+SUMIF('6. Drift'!$B$18:$B$101,$C1790,'6. Drift'!BZ$18:BZ$101)+SUMIF('8. Lokal'!$B$18:$B$50,$C1790,'8. Lokal'!AB$18:AB$50))</f>
        <v>0</v>
      </c>
      <c r="L1796" s="315">
        <f>IF('2. Grunddata'!$C$13="NEJ",SUMIF('8. Lokal'!$B$18:$B$50,$C1790,'8. Lokal'!AC$18:AC$50),SUMIF('5. Lön'!$B$25:$B$151,$C1790,'5. Lön'!CX$25:CX$151)+SUMIF('6. Drift'!$B$18:$B$101,$C1790,'6. Drift'!CA$18:CA$101)+SUMIF('8. Lokal'!$B$18:$B$50,$C1790,'8. Lokal'!AC$18:AC$50))</f>
        <v>0</v>
      </c>
      <c r="M1796" s="316">
        <f t="shared" si="384"/>
        <v>0</v>
      </c>
    </row>
    <row r="1797" spans="2:15" s="3" customFormat="1" ht="12.75" x14ac:dyDescent="0.2">
      <c r="B1797" s="321" t="str">
        <f>IF('2. Grunddata'!C$13="NEJ","Indirekt och lokalpåslag accepterade som OH av finansiär","Indirekta")</f>
        <v>Indirekt och lokalpåslag accepterade som OH av finansiär</v>
      </c>
      <c r="C1797" s="293">
        <f>IF('2. Grunddata'!$C$13="NEJ",SUMIF('5. Lön'!$B$25:$B$151,$C1790,'5. Lön'!DY$25:DY$151)+SUMIF('6. Drift'!$B$18:$B$101,$C1790,'6. Drift'!CP$18:CP$101)+SUMIF('7. Utrustning'!$B$17:$B$49,$C1790,'7. Utrustning'!AU$17:AU$49)+SUMIF('8. Lokal'!$B$18:$B$50,$C1790,'8. Lokal'!AR$18:AR$50),SUMIF('5. Lön'!$B$25:$B$151,$C1790,'5. Lön'!BQ$25:BQ$151)+SUMIF('6. Drift'!$B$18:$B$101,$C1790,'6. Drift'!AT$18:AT$101))</f>
        <v>0</v>
      </c>
      <c r="D1797" s="293">
        <f>IF('2. Grunddata'!$C$13="NEJ",SUMIF('5. Lön'!$B$25:$B$151,$C1790,'5. Lön'!DZ$25:DZ$151)+SUMIF('6. Drift'!$B$18:$B$101,$C1790,'6. Drift'!CQ$18:CQ$101)+SUMIF('7. Utrustning'!$B$17:$B$49,$C1790,'7. Utrustning'!AV$17:AV$49)+SUMIF('8. Lokal'!$B$18:$B$50,$C1790,'8. Lokal'!AS$18:AS$50),SUMIF('5. Lön'!$B$25:$B$151,$C1790,'5. Lön'!BR$25:BR$151)+SUMIF('6. Drift'!$B$18:$B$101,$C1790,'6. Drift'!AU$18:AU$101))</f>
        <v>0</v>
      </c>
      <c r="E1797" s="293">
        <f>IF('2. Grunddata'!$C$13="NEJ",SUMIF('5. Lön'!$B$25:$B$151,$C1790,'5. Lön'!EA$25:EA$151)+SUMIF('6. Drift'!$B$18:$B$101,$C1790,'6. Drift'!CR$18:CR$101)+SUMIF('7. Utrustning'!$B$17:$B$49,$C1790,'7. Utrustning'!AW$17:AW$49)+SUMIF('8. Lokal'!$B$18:$B$50,$C1790,'8. Lokal'!AT$18:AT$50),SUMIF('5. Lön'!$B$25:$B$151,$C1790,'5. Lön'!BS$25:BS$151)+SUMIF('6. Drift'!$B$18:$B$101,$C1790,'6. Drift'!AV$18:AV$101))</f>
        <v>0</v>
      </c>
      <c r="F1797" s="293">
        <f>IF('2. Grunddata'!$C$13="NEJ",SUMIF('5. Lön'!$B$25:$B$151,$C1790,'5. Lön'!EB$25:EB$151)+SUMIF('6. Drift'!$B$18:$B$101,$C1790,'6. Drift'!CS$18:CS$101)+SUMIF('7. Utrustning'!$B$17:$B$49,$C1790,'7. Utrustning'!AX$17:AX$49)+SUMIF('8. Lokal'!$B$18:$B$50,$C1790,'8. Lokal'!AU$18:AU$50),SUMIF('5. Lön'!$B$25:$B$151,$C1790,'5. Lön'!BT$25:BT$151)+SUMIF('6. Drift'!$B$18:$B$101,$C1790,'6. Drift'!AW$18:AW$101))</f>
        <v>0</v>
      </c>
      <c r="G1797" s="293">
        <f>IF('2. Grunddata'!$C$13="NEJ",SUMIF('5. Lön'!$B$25:$B$151,$C1790,'5. Lön'!EC$25:EC$151)+SUMIF('6. Drift'!$B$18:$B$101,$C1790,'6. Drift'!CT$18:CT$101)+SUMIF('7. Utrustning'!$B$17:$B$49,$C1790,'7. Utrustning'!AY$17:AY$49)+SUMIF('8. Lokal'!$B$18:$B$50,$C1790,'8. Lokal'!AV$18:AV$50),SUMIF('5. Lön'!$B$25:$B$151,$C1790,'5. Lön'!BU$25:BU$151)+SUMIF('6. Drift'!$B$18:$B$101,$C1790,'6. Drift'!AX$18:AX$101))</f>
        <v>0</v>
      </c>
      <c r="H1797" s="293">
        <f>IF('2. Grunddata'!$C$13="NEJ",SUMIF('5. Lön'!$B$25:$B$151,$C1790,'5. Lön'!ED$25:ED$151)+SUMIF('6. Drift'!$B$18:$B$101,$C1790,'6. Drift'!CU$18:CU$101)+SUMIF('7. Utrustning'!$B$17:$B$49,$C1790,'7. Utrustning'!AZ$17:AZ$49)+SUMIF('8. Lokal'!$B$18:$B$50,$C1790,'8. Lokal'!AW$18:AW$50),SUMIF('5. Lön'!$B$25:$B$151,$C1790,'5. Lön'!BV$25:BV$151)+SUMIF('6. Drift'!$B$18:$B$101,$C1790,'6. Drift'!AY$18:AY$101))</f>
        <v>0</v>
      </c>
      <c r="I1797" s="293">
        <f>IF('2. Grunddata'!$C$13="NEJ",SUMIF('5. Lön'!$B$25:$B$151,$C1790,'5. Lön'!EE$25:EE$151)+SUMIF('6. Drift'!$B$18:$B$101,$C1790,'6. Drift'!CV$18:CV$101)+SUMIF('7. Utrustning'!$B$17:$B$49,$C1790,'7. Utrustning'!BA$17:BA$49)+SUMIF('8. Lokal'!$B$18:$B$50,$C1790,'8. Lokal'!AX$18:AX$50),SUMIF('5. Lön'!$B$25:$B$151,$C1790,'5. Lön'!BW$25:BW$151)+SUMIF('6. Drift'!$B$18:$B$101,$C1790,'6. Drift'!AZ$18:AZ$101))</f>
        <v>0</v>
      </c>
      <c r="J1797" s="293">
        <f>IF('2. Grunddata'!$C$13="NEJ",SUMIF('5. Lön'!$B$25:$B$151,$C1790,'5. Lön'!EF$25:EF$151)+SUMIF('6. Drift'!$B$18:$B$101,$C1790,'6. Drift'!CW$18:CW$101)+SUMIF('7. Utrustning'!$B$17:$B$49,$C1790,'7. Utrustning'!BB$17:BB$49)+SUMIF('8. Lokal'!$B$18:$B$50,$C1790,'8. Lokal'!AY$18:AY$50),SUMIF('5. Lön'!$B$25:$B$151,$C1790,'5. Lön'!BX$25:BX$151)+SUMIF('6. Drift'!$B$18:$B$101,$C1790,'6. Drift'!BA$18:BA$101))</f>
        <v>0</v>
      </c>
      <c r="K1797" s="293">
        <f>IF('2. Grunddata'!$C$13="NEJ",SUMIF('5. Lön'!$B$25:$B$151,$C1790,'5. Lön'!EG$25:EG$151)+SUMIF('6. Drift'!$B$18:$B$101,$C1790,'6. Drift'!CX$18:CX$101)+SUMIF('7. Utrustning'!$B$17:$B$49,$C1790,'7. Utrustning'!BC$17:BC$49)+SUMIF('8. Lokal'!$B$18:$B$50,$C1790,'8. Lokal'!AZ$18:AZ$50),SUMIF('5. Lön'!$B$25:$B$151,$C1790,'5. Lön'!BY$25:BY$151)+SUMIF('6. Drift'!$B$18:$B$101,$C1790,'6. Drift'!BB$18:BB$101))</f>
        <v>0</v>
      </c>
      <c r="L1797" s="293">
        <f>IF('2. Grunddata'!$C$13="NEJ",SUMIF('5. Lön'!$B$25:$B$151,$C1790,'5. Lön'!EH$25:EH$151)+SUMIF('6. Drift'!$B$18:$B$101,$C1790,'6. Drift'!CY$18:CY$101)+SUMIF('7. Utrustning'!$B$17:$B$49,$C1790,'7. Utrustning'!BD$17:BD$49)+SUMIF('8. Lokal'!$B$18:$B$50,$C1790,'8. Lokal'!BA$18:BA$50),SUMIF('5. Lön'!$B$25:$B$151,$C1790,'5. Lön'!BZ$25:BZ$151)+SUMIF('6. Drift'!$B$18:$B$101,$C1790,'6. Drift'!BC$18:BC$101))</f>
        <v>0</v>
      </c>
      <c r="M1797" s="322">
        <f t="shared" si="384"/>
        <v>0</v>
      </c>
    </row>
    <row r="1798" spans="2:15" s="3" customFormat="1" ht="12.75" x14ac:dyDescent="0.2">
      <c r="B1798" s="323" t="str">
        <f>IF('2. Grunddata'!C$6="KONTRAKT","Total kostnad i kontrakt med finansiär ","Total kostnad i ansökan till finansiär ")</f>
        <v xml:space="preserve">Total kostnad i ansökan till finansiär </v>
      </c>
      <c r="C1798" s="237">
        <f>SUM(C1793:C1797)</f>
        <v>0</v>
      </c>
      <c r="D1798" s="237">
        <f t="shared" ref="D1798:L1798" si="385">SUM(D1793:D1797)</f>
        <v>0</v>
      </c>
      <c r="E1798" s="237">
        <f t="shared" si="385"/>
        <v>0</v>
      </c>
      <c r="F1798" s="237">
        <f t="shared" si="385"/>
        <v>0</v>
      </c>
      <c r="G1798" s="237">
        <f t="shared" si="385"/>
        <v>0</v>
      </c>
      <c r="H1798" s="237">
        <f t="shared" si="385"/>
        <v>0</v>
      </c>
      <c r="I1798" s="237">
        <f t="shared" si="385"/>
        <v>0</v>
      </c>
      <c r="J1798" s="237">
        <f t="shared" si="385"/>
        <v>0</v>
      </c>
      <c r="K1798" s="237">
        <f t="shared" si="385"/>
        <v>0</v>
      </c>
      <c r="L1798" s="237">
        <f t="shared" si="385"/>
        <v>0</v>
      </c>
      <c r="M1798" s="324">
        <f t="shared" si="384"/>
        <v>0</v>
      </c>
    </row>
    <row r="1799" spans="2:15" s="3" customFormat="1" ht="6" customHeight="1" x14ac:dyDescent="0.2">
      <c r="B1799" s="325"/>
      <c r="C1799" s="326"/>
      <c r="D1799" s="326"/>
      <c r="E1799" s="326"/>
      <c r="F1799" s="326"/>
      <c r="G1799" s="326"/>
      <c r="H1799" s="326"/>
      <c r="I1799" s="326"/>
      <c r="J1799" s="326"/>
      <c r="K1799" s="326"/>
      <c r="L1799" s="326"/>
      <c r="M1799" s="327"/>
    </row>
    <row r="1800" spans="2:15" s="3" customFormat="1" ht="12.75" x14ac:dyDescent="0.2">
      <c r="B1800" s="328" t="str">
        <f>IF('2. Grunddata'!C$6="KONTRAKT","Kostnader att medfinansiera","Kostnader förväntade att medfinansiera")</f>
        <v>Kostnader förväntade att medfinansiera</v>
      </c>
      <c r="C1800" s="168"/>
      <c r="D1800" s="168"/>
      <c r="E1800" s="168"/>
      <c r="F1800" s="168"/>
      <c r="G1800" s="168"/>
      <c r="H1800" s="168"/>
      <c r="I1800" s="168"/>
      <c r="J1800" s="168"/>
      <c r="K1800" s="168"/>
      <c r="L1800" s="168"/>
      <c r="M1800" s="329"/>
    </row>
    <row r="1801" spans="2:15" s="3" customFormat="1" ht="12.75" x14ac:dyDescent="0.2">
      <c r="B1801" s="371" t="str">
        <f>IF('2. Grunddata'!C$13="NEJ","Indirekt och lokalpåslag inte accepterade som OH av finansiär","")</f>
        <v>Indirekt och lokalpåslag inte accepterade som OH av finansiär</v>
      </c>
      <c r="C1801" s="330">
        <f>IF('2. Grunddata'!$C$13="NEJ",(SUMIF('5. Lön'!$B$25:$B$151,$C1790,'5. Lön'!BQ$25:BQ$151)+SUMIF('5. Lön'!$B$25:$B$151,$C1790,'5. Lön'!CO$25:CO$151)+SUMIF('6. Drift'!$B$18:$B$101,$C1790,'6. Drift'!AT$18:AT$101)+SUMIF('6. Drift'!$B$18:$B$101,$C1790,'6. Drift'!BR$18:BR$101))-(SUMIF('5. Lön'!$B$25:$B$151,$C1790,'5. Lön'!DY$25:DY$151)+SUMIF('6. Drift'!$B$18:$B$101,$C1790,'6. Drift'!CP$18:CP$101)+SUMIF('7. Utrustning'!$B$17:$B$49,$C1790,'7. Utrustning'!AU$17:AU$49)+SUMIF('8. Lokal'!$B$18:$B$50,$C1790,'8. Lokal'!AR$18:AR$50)),0)</f>
        <v>0</v>
      </c>
      <c r="D1801" s="330">
        <f>IF('2. Grunddata'!$C$13="NEJ",(SUMIF('5. Lön'!$B$25:$B$151,$C1790,'5. Lön'!BR$25:BR$151)+SUMIF('5. Lön'!$B$25:$B$151,$C1790,'5. Lön'!CP$25:CP$151)+SUMIF('6. Drift'!$B$18:$B$101,$C1790,'6. Drift'!AU$18:AU$101)+SUMIF('6. Drift'!$B$18:$B$101,$C1790,'6. Drift'!BS$18:BS$101))-(SUMIF('5. Lön'!$B$25:$B$151,$C1790,'5. Lön'!DZ$25:DZ$151)+SUMIF('6. Drift'!$B$18:$B$101,$C1790,'6. Drift'!CQ$18:CQ$101)+SUMIF('7. Utrustning'!$B$17:$B$49,$C1790,'7. Utrustning'!AV$17:AV$49)+SUMIF('8. Lokal'!$B$18:$B$50,$C1790,'8. Lokal'!AS$18:AS$50)),0)</f>
        <v>0</v>
      </c>
      <c r="E1801" s="330">
        <f>IF('2. Grunddata'!$C$13="NEJ",(SUMIF('5. Lön'!$B$25:$B$151,$C1790,'5. Lön'!BS$25:BS$151)+SUMIF('5. Lön'!$B$25:$B$151,$C1790,'5. Lön'!CQ$25:CQ$151)+SUMIF('6. Drift'!$B$18:$B$101,$C1790,'6. Drift'!AV$18:AV$101)+SUMIF('6. Drift'!$B$18:$B$101,$C1790,'6. Drift'!BT$18:BT$101))-(SUMIF('5. Lön'!$B$25:$B$151,$C1790,'5. Lön'!EA$25:EA$151)+SUMIF('6. Drift'!$B$18:$B$101,$C1790,'6. Drift'!CR$18:CR$101)+SUMIF('7. Utrustning'!$B$17:$B$49,$C1790,'7. Utrustning'!AW$17:AW$49)+SUMIF('8. Lokal'!$B$18:$B$50,$C1790,'8. Lokal'!AT$18:AT$50)),0)</f>
        <v>0</v>
      </c>
      <c r="F1801" s="330">
        <f>IF('2. Grunddata'!$C$13="NEJ",(SUMIF('5. Lön'!$B$25:$B$151,$C1790,'5. Lön'!BT$25:BT$151)+SUMIF('5. Lön'!$B$25:$B$151,$C1790,'5. Lön'!CR$25:CR$151)+SUMIF('6. Drift'!$B$18:$B$101,$C1790,'6. Drift'!AW$18:AW$101)+SUMIF('6. Drift'!$B$18:$B$101,$C1790,'6. Drift'!BU$18:BU$101))-(SUMIF('5. Lön'!$B$25:$B$151,$C1790,'5. Lön'!EB$25:EB$151)+SUMIF('6. Drift'!$B$18:$B$101,$C1790,'6. Drift'!CS$18:CS$101)+SUMIF('7. Utrustning'!$B$17:$B$49,$C1790,'7. Utrustning'!AX$17:AX$49)+SUMIF('8. Lokal'!$B$18:$B$50,$C1790,'8. Lokal'!AU$18:AU$50)),0)</f>
        <v>0</v>
      </c>
      <c r="G1801" s="330">
        <f>IF('2. Grunddata'!$C$13="NEJ",(SUMIF('5. Lön'!$B$25:$B$151,$C1790,'5. Lön'!BU$25:BU$151)+SUMIF('5. Lön'!$B$25:$B$151,$C1790,'5. Lön'!CS$25:CS$151)+SUMIF('6. Drift'!$B$18:$B$101,$C1790,'6. Drift'!AX$18:AX$101)+SUMIF('6. Drift'!$B$18:$B$101,$C1790,'6. Drift'!BV$18:BV$101))-(SUMIF('5. Lön'!$B$25:$B$151,$C1790,'5. Lön'!EC$25:EC$151)+SUMIF('6. Drift'!$B$18:$B$101,$C1790,'6. Drift'!CT$18:CT$101)+SUMIF('7. Utrustning'!$B$17:$B$49,$C1790,'7. Utrustning'!AY$17:AY$49)+SUMIF('8. Lokal'!$B$18:$B$50,$C1790,'8. Lokal'!AV$18:AV$50)),0)</f>
        <v>0</v>
      </c>
      <c r="H1801" s="330">
        <f>IF('2. Grunddata'!$C$13="NEJ",(SUMIF('5. Lön'!$B$25:$B$151,$C1790,'5. Lön'!BV$25:BV$151)+SUMIF('5. Lön'!$B$25:$B$151,$C1790,'5. Lön'!CT$25:CT$151)+SUMIF('6. Drift'!$B$18:$B$101,$C1790,'6. Drift'!AY$18:AY$101)+SUMIF('6. Drift'!$B$18:$B$101,$C1790,'6. Drift'!BW$18:BW$101))-(SUMIF('5. Lön'!$B$25:$B$151,$C1790,'5. Lön'!ED$25:ED$151)+SUMIF('6. Drift'!$B$18:$B$101,$C1790,'6. Drift'!CU$18:CU$101)+SUMIF('7. Utrustning'!$B$17:$B$49,$C1790,'7. Utrustning'!AZ$17:AZ$49)+SUMIF('8. Lokal'!$B$18:$B$50,$C1790,'8. Lokal'!AW$18:AW$50)),0)</f>
        <v>0</v>
      </c>
      <c r="I1801" s="330">
        <f>IF('2. Grunddata'!$C$13="NEJ",(SUMIF('5. Lön'!$B$25:$B$151,$C1790,'5. Lön'!BW$25:BW$151)+SUMIF('5. Lön'!$B$25:$B$151,$C1790,'5. Lön'!CU$25:CU$151)+SUMIF('6. Drift'!$B$18:$B$101,$C1790,'6. Drift'!AZ$18:AZ$101)+SUMIF('6. Drift'!$B$18:$B$101,$C1790,'6. Drift'!BX$18:BX$101))-(SUMIF('5. Lön'!$B$25:$B$151,$C1790,'5. Lön'!EE$25:EE$151)+SUMIF('6. Drift'!$B$18:$B$101,$C1790,'6. Drift'!CV$18:CV$101)+SUMIF('7. Utrustning'!$B$17:$B$49,$C1790,'7. Utrustning'!BA$17:BA$49)+SUMIF('8. Lokal'!$B$18:$B$50,$C1790,'8. Lokal'!AX$18:AX$50)),0)</f>
        <v>0</v>
      </c>
      <c r="J1801" s="330">
        <f>IF('2. Grunddata'!$C$13="NEJ",(SUMIF('5. Lön'!$B$25:$B$151,$C1790,'5. Lön'!BX$25:BX$151)+SUMIF('5. Lön'!$B$25:$B$151,$C1790,'5. Lön'!CV$25:CV$151)+SUMIF('6. Drift'!$B$18:$B$101,$C1790,'6. Drift'!BA$18:BA$101)+SUMIF('6. Drift'!$B$18:$B$101,$C1790,'6. Drift'!BY$18:BY$101))-(SUMIF('5. Lön'!$B$25:$B$151,$C1790,'5. Lön'!EF$25:EF$151)+SUMIF('6. Drift'!$B$18:$B$101,$C1790,'6. Drift'!CW$18:CW$101)+SUMIF('7. Utrustning'!$B$17:$B$49,$C1790,'7. Utrustning'!BB$17:BB$49)+SUMIF('8. Lokal'!$B$18:$B$50,$C1790,'8. Lokal'!AY$18:AY$50)),0)</f>
        <v>0</v>
      </c>
      <c r="K1801" s="330">
        <f>IF('2. Grunddata'!$C$13="NEJ",(SUMIF('5. Lön'!$B$25:$B$151,$C1790,'5. Lön'!BY$25:BY$151)+SUMIF('5. Lön'!$B$25:$B$151,$C1790,'5. Lön'!CW$25:CW$151)+SUMIF('6. Drift'!$B$18:$B$101,$C1790,'6. Drift'!BB$18:BB$101)+SUMIF('6. Drift'!$B$18:$B$101,$C1790,'6. Drift'!BZ$18:BZ$101))-(SUMIF('5. Lön'!$B$25:$B$151,$C1790,'5. Lön'!EG$25:EG$151)+SUMIF('6. Drift'!$B$18:$B$101,$C1790,'6. Drift'!CX$18:CX$101)+SUMIF('7. Utrustning'!$B$17:$B$49,$C1790,'7. Utrustning'!BC$17:BC$49)+SUMIF('8. Lokal'!$B$18:$B$50,$C1790,'8. Lokal'!AZ$18:AZ$50)),0)</f>
        <v>0</v>
      </c>
      <c r="L1801" s="330">
        <f>IF('2. Grunddata'!$C$13="NEJ",(SUMIF('5. Lön'!$B$25:$B$151,$C1790,'5. Lön'!BZ$25:BZ$151)+SUMIF('5. Lön'!$B$25:$B$151,$C1790,'5. Lön'!CX$25:CX$151)+SUMIF('6. Drift'!$B$18:$B$101,$C1790,'6. Drift'!BC$18:BC$101)+SUMIF('6. Drift'!$B$18:$B$101,$C1790,'6. Drift'!CA$18:CA$101))-(SUMIF('5. Lön'!$B$25:$B$151,$C1790,'5. Lön'!EH$25:EH$151)+SUMIF('6. Drift'!$B$18:$B$101,$C1790,'6. Drift'!CY$18:CY$101)+SUMIF('7. Utrustning'!$B$17:$B$49,$C1790,'7. Utrustning'!BD$17:BD$49)+SUMIF('8. Lokal'!$B$18:$B$50,$C1790,'8. Lokal'!BA$18:BA$50)),0)</f>
        <v>0</v>
      </c>
      <c r="M1801" s="314">
        <f t="shared" ref="M1801:M1807" si="386">SUM(C1801:L1801)</f>
        <v>0</v>
      </c>
    </row>
    <row r="1802" spans="2:15" s="3" customFormat="1" ht="12.75" customHeight="1" x14ac:dyDescent="0.2">
      <c r="B1802" s="331" t="str">
        <f>IF('2. Grunddata'!C$16&gt;0,"LKP som inte accepteras av finansiär","")</f>
        <v/>
      </c>
      <c r="C1802" s="332">
        <f>IF('2. Grunddata'!$C$16&gt;0,SUMIF('5. Lön'!$B$25:$B$151,$C1790,'5. Lön'!AS$25:AS$151)-SUMIF('5. Lön'!$B$25:$B$151,$C1790,'5. Lön'!DM$25:DM$151),0)</f>
        <v>0</v>
      </c>
      <c r="D1802" s="332">
        <f>IF('2. Grunddata'!$C$16&gt;0,SUMIF('5. Lön'!$B$25:$B$151,$C1790,'5. Lön'!AT$25:AT$151)-SUMIF('5. Lön'!$B$25:$B$151,$C1790,'5. Lön'!DN$25:DN$151),0)</f>
        <v>0</v>
      </c>
      <c r="E1802" s="332">
        <f>IF('2. Grunddata'!$C$16&gt;0,SUMIF('5. Lön'!$B$25:$B$151,$C1790,'5. Lön'!AU$25:AU$151)-SUMIF('5. Lön'!$B$25:$B$151,$C1790,'5. Lön'!DO$25:DO$151),0)</f>
        <v>0</v>
      </c>
      <c r="F1802" s="332">
        <f>IF('2. Grunddata'!$C$16&gt;0,SUMIF('5. Lön'!$B$25:$B$151,$C1790,'5. Lön'!AV$25:AV$151)-SUMIF('5. Lön'!$B$25:$B$151,$C1790,'5. Lön'!DP$25:DP$151),0)</f>
        <v>0</v>
      </c>
      <c r="G1802" s="332">
        <f>IF('2. Grunddata'!$C$16&gt;0,SUMIF('5. Lön'!$B$25:$B$151,$C1790,'5. Lön'!AW$25:AW$151)-SUMIF('5. Lön'!$B$25:$B$151,$C1790,'5. Lön'!DQ$25:DQ$151),0)</f>
        <v>0</v>
      </c>
      <c r="H1802" s="332">
        <f>IF('2. Grunddata'!$C$16&gt;0,SUMIF('5. Lön'!$B$25:$B$151,$C1790,'5. Lön'!AX$25:AX$151)-SUMIF('5. Lön'!$B$25:$B$151,$C1790,'5. Lön'!DR$25:DR$151),0)</f>
        <v>0</v>
      </c>
      <c r="I1802" s="332">
        <f>IF('2. Grunddata'!$C$16&gt;0,SUMIF('5. Lön'!$B$25:$B$151,$C1790,'5. Lön'!AY$25:AY$151)-SUMIF('5. Lön'!$B$25:$B$151,$C1790,'5. Lön'!DS$25:DS$151),0)</f>
        <v>0</v>
      </c>
      <c r="J1802" s="332">
        <f>IF('2. Grunddata'!$C$16&gt;0,SUMIF('5. Lön'!$B$25:$B$151,$C1790,'5. Lön'!AZ$25:AZ$151)-SUMIF('5. Lön'!$B$25:$B$151,$C1790,'5. Lön'!DT$25:DT$151),0)</f>
        <v>0</v>
      </c>
      <c r="K1802" s="332">
        <f>IF('2. Grunddata'!$C$16&gt;0,SUMIF('5. Lön'!$B$25:$B$151,$C1790,'5. Lön'!BA$25:BA$151)-SUMIF('5. Lön'!$B$25:$B$151,$C1790,'5. Lön'!DU$25:DU$151),0)</f>
        <v>0</v>
      </c>
      <c r="L1802" s="332">
        <f>IF('2. Grunddata'!$C$16&gt;0,SUMIF('5. Lön'!$B$25:$B$151,$C1790,'5. Lön'!BB$25:BB$151)-SUMIF('5. Lön'!$B$25:$B$151,$C1790,'5. Lön'!DV$25:DV$151),0)</f>
        <v>0</v>
      </c>
      <c r="M1802" s="316">
        <f t="shared" si="386"/>
        <v>0</v>
      </c>
    </row>
    <row r="1803" spans="2:15" s="3" customFormat="1" ht="12.75" customHeight="1" x14ac:dyDescent="0.2">
      <c r="B1803" s="317" t="str">
        <f>IF('5. Lön'!BO$152&gt;0,"Lön inklusive LKP","")</f>
        <v>Lön inklusive LKP</v>
      </c>
      <c r="C1803" s="333">
        <f>SUMIF('5. Lön'!$B$25:$B$151,$C1790,'5. Lön'!BE$25:BE$151)</f>
        <v>0</v>
      </c>
      <c r="D1803" s="333">
        <f>SUMIF('5. Lön'!$B$25:$B$151,$C1790,'5. Lön'!BF$25:BF$151)</f>
        <v>0</v>
      </c>
      <c r="E1803" s="333">
        <f>SUMIF('5. Lön'!$B$25:$B$151,$C1790,'5. Lön'!BG$25:BG$151)</f>
        <v>0</v>
      </c>
      <c r="F1803" s="333">
        <f>SUMIF('5. Lön'!$B$25:$B$151,$C1790,'5. Lön'!BH$25:BH$151)</f>
        <v>0</v>
      </c>
      <c r="G1803" s="333">
        <f>SUMIF('5. Lön'!$B$25:$B$151,$C1790,'5. Lön'!BI$25:BI$151)</f>
        <v>0</v>
      </c>
      <c r="H1803" s="333">
        <f>SUMIF('5. Lön'!$B$25:$B$151,$C1790,'5. Lön'!BJ$25:BJ$151)</f>
        <v>0</v>
      </c>
      <c r="I1803" s="333">
        <f>SUMIF('5. Lön'!$B$25:$B$151,$C1790,'5. Lön'!BK$25:BK$151)</f>
        <v>0</v>
      </c>
      <c r="J1803" s="333">
        <f>SUMIF('5. Lön'!$B$25:$B$151,$C1790,'5. Lön'!BL$25:BL$151)</f>
        <v>0</v>
      </c>
      <c r="K1803" s="333">
        <f>SUMIF('5. Lön'!$B$25:$B$151,$C1790,'5. Lön'!BM$25:BM$151)</f>
        <v>0</v>
      </c>
      <c r="L1803" s="333">
        <f>SUMIF('5. Lön'!$B$25:$B$151,$C1790,'5. Lön'!BN$25:BN$151)</f>
        <v>0</v>
      </c>
      <c r="M1803" s="319">
        <f t="shared" si="386"/>
        <v>0</v>
      </c>
    </row>
    <row r="1804" spans="2:15" s="3" customFormat="1" ht="12.75" x14ac:dyDescent="0.2">
      <c r="B1804" s="158" t="str">
        <f>IF('6. Drift'!AR$102&gt;0,"Drift","")</f>
        <v/>
      </c>
      <c r="C1804" s="334">
        <f>SUMIF('6. Drift'!$B$18:$B$101,$C1790,'6. Drift'!AH$18:AH$101)</f>
        <v>0</v>
      </c>
      <c r="D1804" s="334">
        <f>SUMIF('6. Drift'!$B$18:$B$101,$C1790,'6. Drift'!AI$18:AI$101)</f>
        <v>0</v>
      </c>
      <c r="E1804" s="334">
        <f>SUMIF('6. Drift'!$B$18:$B$101,$C1790,'6. Drift'!AJ$18:AJ$101)</f>
        <v>0</v>
      </c>
      <c r="F1804" s="334">
        <f>SUMIF('6. Drift'!$B$18:$B$101,$C1790,'6. Drift'!AK$18:AK$101)</f>
        <v>0</v>
      </c>
      <c r="G1804" s="334">
        <f>SUMIF('6. Drift'!$B$18:$B$101,$C1790,'6. Drift'!AL$18:AL$101)</f>
        <v>0</v>
      </c>
      <c r="H1804" s="334">
        <f>SUMIF('6. Drift'!$B$18:$B$101,$C1790,'6. Drift'!AM$18:AM$101)</f>
        <v>0</v>
      </c>
      <c r="I1804" s="334">
        <f>SUMIF('6. Drift'!$B$18:$B$101,$C1790,'6. Drift'!AN$18:AN$101)</f>
        <v>0</v>
      </c>
      <c r="J1804" s="334">
        <f>SUMIF('6. Drift'!$B$18:$B$101,$C1790,'6. Drift'!AO$18:AO$101)</f>
        <v>0</v>
      </c>
      <c r="K1804" s="334">
        <f>SUMIF('6. Drift'!$B$18:$B$101,$C1790,'6. Drift'!AP$18:AP$101)</f>
        <v>0</v>
      </c>
      <c r="L1804" s="334">
        <f>SUMIF('6. Drift'!$B$18:$B$101,$C1790,'6. Drift'!AQ$18:AQ$101)</f>
        <v>0</v>
      </c>
      <c r="M1804" s="316">
        <f t="shared" si="386"/>
        <v>0</v>
      </c>
    </row>
    <row r="1805" spans="2:15" s="3" customFormat="1" ht="12.75" x14ac:dyDescent="0.2">
      <c r="B1805" s="317" t="str">
        <f>IF('7. Utrustning'!AS$50&gt;0,"Utrustning","")</f>
        <v/>
      </c>
      <c r="C1805" s="333">
        <f>SUMIF('7. Utrustning'!$B$17:$B$49,$C1790,'7. Utrustning'!AI$17:AI$49)</f>
        <v>0</v>
      </c>
      <c r="D1805" s="333">
        <f>SUMIF('7. Utrustning'!$B$17:$B$49,$C1790,'7. Utrustning'!AJ$17:AJ$49)</f>
        <v>0</v>
      </c>
      <c r="E1805" s="333">
        <f>SUMIF('7. Utrustning'!$B$17:$B$49,$C1790,'7. Utrustning'!AK$17:AK$49)</f>
        <v>0</v>
      </c>
      <c r="F1805" s="333">
        <f>SUMIF('7. Utrustning'!$B$17:$B$49,$C1790,'7. Utrustning'!AL$17:AL$49)</f>
        <v>0</v>
      </c>
      <c r="G1805" s="333">
        <f>SUMIF('7. Utrustning'!$B$17:$B$49,$C1790,'7. Utrustning'!AM$17:AM$49)</f>
        <v>0</v>
      </c>
      <c r="H1805" s="333">
        <f>SUMIF('7. Utrustning'!$B$17:$B$49,$C1790,'7. Utrustning'!AN$17:AN$49)</f>
        <v>0</v>
      </c>
      <c r="I1805" s="333">
        <f>SUMIF('7. Utrustning'!$B$17:$B$49,$C1790,'7. Utrustning'!AO$17:AO$49)</f>
        <v>0</v>
      </c>
      <c r="J1805" s="333">
        <f>SUMIF('7. Utrustning'!$B$17:$B$49,$C1790,'7. Utrustning'!AP$17:AP$49)</f>
        <v>0</v>
      </c>
      <c r="K1805" s="333">
        <f>SUMIF('7. Utrustning'!$B$17:$B$49,$C1790,'7. Utrustning'!AQ$17:AQ$49)</f>
        <v>0</v>
      </c>
      <c r="L1805" s="333">
        <f>SUMIF('7. Utrustning'!$B$17:$B$49,$C1790,'7. Utrustning'!AR$17:AR$49)</f>
        <v>0</v>
      </c>
      <c r="M1805" s="319">
        <f t="shared" si="386"/>
        <v>0</v>
      </c>
    </row>
    <row r="1806" spans="2:15" s="3" customFormat="1" ht="12.75" x14ac:dyDescent="0.2">
      <c r="B1806" s="320" t="str">
        <f>IF('8. Lokal'!AP$51&gt;0,"Lokal","")</f>
        <v>Lokal</v>
      </c>
      <c r="C1806" s="334">
        <f>SUMIF('5. Lön'!$B$25:$B$151,$C1790,'5. Lön'!DA$25:DA$151)+SUMIF('6. Drift'!$B$18:$B$101,$C1790,'6. Drift'!CD$18:CD$101)+SUMIF('8. Lokal'!$B$18:$B$50,$C1790,'8. Lokal'!AF$18:AF$50)</f>
        <v>0</v>
      </c>
      <c r="D1806" s="334">
        <f>SUMIF('5. Lön'!$B$25:$B$151,$C1790,'5. Lön'!DB$25:DB$151)+SUMIF('6. Drift'!$B$18:$B$101,$C1790,'6. Drift'!CE$18:CE$101)+SUMIF('8. Lokal'!$B$18:$B$50,$C1790,'8. Lokal'!AG$18:AG$50)</f>
        <v>0</v>
      </c>
      <c r="E1806" s="334">
        <f>SUMIF('5. Lön'!$B$25:$B$151,$C1790,'5. Lön'!DC$25:DC$151)+SUMIF('6. Drift'!$B$18:$B$101,$C1790,'6. Drift'!CF$18:CF$101)+SUMIF('8. Lokal'!$B$18:$B$50,$C1790,'8. Lokal'!AH$18:AH$50)</f>
        <v>0</v>
      </c>
      <c r="F1806" s="334">
        <f>SUMIF('5. Lön'!$B$25:$B$151,$C1790,'5. Lön'!DD$25:DD$151)+SUMIF('6. Drift'!$B$18:$B$101,$C1790,'6. Drift'!CG$18:CG$101)+SUMIF('8. Lokal'!$B$18:$B$50,$C1790,'8. Lokal'!AI$18:AI$50)</f>
        <v>0</v>
      </c>
      <c r="G1806" s="334">
        <f>SUMIF('5. Lön'!$B$25:$B$151,$C1790,'5. Lön'!DE$25:DE$151)+SUMIF('6. Drift'!$B$18:$B$101,$C1790,'6. Drift'!CH$18:CH$101)+SUMIF('8. Lokal'!$B$18:$B$50,$C1790,'8. Lokal'!AJ$18:AJ$50)</f>
        <v>0</v>
      </c>
      <c r="H1806" s="334">
        <f>SUMIF('5. Lön'!$B$25:$B$151,$C1790,'5. Lön'!DF$25:DF$151)+SUMIF('6. Drift'!$B$18:$B$101,$C1790,'6. Drift'!CI$18:CI$101)+SUMIF('8. Lokal'!$B$18:$B$50,$C1790,'8. Lokal'!AK$18:AK$50)</f>
        <v>0</v>
      </c>
      <c r="I1806" s="334">
        <f>SUMIF('5. Lön'!$B$25:$B$151,$C1790,'5. Lön'!DG$25:DG$151)+SUMIF('6. Drift'!$B$18:$B$101,$C1790,'6. Drift'!CJ$18:CJ$101)+SUMIF('8. Lokal'!$B$18:$B$50,$C1790,'8. Lokal'!AL$18:AL$50)</f>
        <v>0</v>
      </c>
      <c r="J1806" s="334">
        <f>SUMIF('5. Lön'!$B$25:$B$151,$C1790,'5. Lön'!DH$25:DH$151)+SUMIF('6. Drift'!$B$18:$B$101,$C1790,'6. Drift'!CK$18:CK$101)+SUMIF('8. Lokal'!$B$18:$B$50,$C1790,'8. Lokal'!AM$18:AM$50)</f>
        <v>0</v>
      </c>
      <c r="K1806" s="334">
        <f>SUMIF('5. Lön'!$B$25:$B$151,$C1790,'5. Lön'!DI$25:DI$151)+SUMIF('6. Drift'!$B$18:$B$101,$C1790,'6. Drift'!CL$18:CL$101)+SUMIF('8. Lokal'!$B$18:$B$50,$C1790,'8. Lokal'!AN$18:AN$50)</f>
        <v>0</v>
      </c>
      <c r="L1806" s="334">
        <f>SUMIF('5. Lön'!$B$25:$B$151,$C1790,'5. Lön'!DJ$25:DJ$151)+SUMIF('6. Drift'!$B$18:$B$101,$C1790,'6. Drift'!CM$18:CM$101)+SUMIF('8. Lokal'!$B$18:$B$50,$C1790,'8. Lokal'!AO$18:AO$50)</f>
        <v>0</v>
      </c>
      <c r="M1806" s="316">
        <f t="shared" si="386"/>
        <v>0</v>
      </c>
    </row>
    <row r="1807" spans="2:15" s="1" customFormat="1" ht="12.75" x14ac:dyDescent="0.2">
      <c r="B1807" s="321" t="str">
        <f>IF(('5. Lön'!CM$152+'6. Drift'!BP$102)&gt;0,"Indirekt","")</f>
        <v>Indirekt</v>
      </c>
      <c r="C1807" s="293">
        <f>SUMIF('5. Lön'!$B$25:$B$151,$C1790,'5. Lön'!CC$25:CC$151)+SUMIF('6. Drift'!$B$18:$B$101,$C1790,'6. Drift'!BF$18:BF$101)</f>
        <v>0</v>
      </c>
      <c r="D1807" s="293">
        <f>SUMIF('5. Lön'!$B$25:$B$151,$C1790,'5. Lön'!CD$25:CD$151)+SUMIF('6. Drift'!$B$18:$B$101,$C1790,'6. Drift'!BG$18:BG$101)</f>
        <v>0</v>
      </c>
      <c r="E1807" s="293">
        <f>SUMIF('5. Lön'!$B$25:$B$151,$C1790,'5. Lön'!CE$25:CE$151)+SUMIF('6. Drift'!$B$18:$B$101,$C1790,'6. Drift'!BH$18:BH$101)</f>
        <v>0</v>
      </c>
      <c r="F1807" s="293">
        <f>SUMIF('5. Lön'!$B$25:$B$151,$C1790,'5. Lön'!CF$25:CF$151)+SUMIF('6. Drift'!$B$18:$B$101,$C1790,'6. Drift'!BI$18:BI$101)</f>
        <v>0</v>
      </c>
      <c r="G1807" s="293">
        <f>SUMIF('5. Lön'!$B$25:$B$151,$C1790,'5. Lön'!CG$25:CG$151)+SUMIF('6. Drift'!$B$18:$B$101,$C1790,'6. Drift'!BJ$18:BJ$101)</f>
        <v>0</v>
      </c>
      <c r="H1807" s="293">
        <f>SUMIF('5. Lön'!$B$25:$B$151,$C1790,'5. Lön'!CH$25:CH$151)+SUMIF('6. Drift'!$B$18:$B$101,$C1790,'6. Drift'!BK$18:BK$101)</f>
        <v>0</v>
      </c>
      <c r="I1807" s="293">
        <f>SUMIF('5. Lön'!$B$25:$B$151,$C1790,'5. Lön'!CI$25:CI$151)+SUMIF('6. Drift'!$B$18:$B$101,$C1790,'6. Drift'!BL$18:BL$101)</f>
        <v>0</v>
      </c>
      <c r="J1807" s="293">
        <f>SUMIF('5. Lön'!$B$25:$B$151,$C1790,'5. Lön'!CJ$25:CJ$151)+SUMIF('6. Drift'!$B$18:$B$101,$C1790,'6. Drift'!BM$18:BM$101)</f>
        <v>0</v>
      </c>
      <c r="K1807" s="293">
        <f>SUMIF('5. Lön'!$B$25:$B$151,$C1790,'5. Lön'!CK$25:CK$151)+SUMIF('6. Drift'!$B$18:$B$101,$C1790,'6. Drift'!BN$18:BN$101)</f>
        <v>0</v>
      </c>
      <c r="L1807" s="293">
        <f>SUMIF('5. Lön'!$B$25:$B$151,$C1790,'5. Lön'!CL$25:CL$151)+SUMIF('6. Drift'!$B$18:$B$101,$C1790,'6. Drift'!BO$18:BO$101)</f>
        <v>0</v>
      </c>
      <c r="M1807" s="322">
        <f t="shared" si="386"/>
        <v>0</v>
      </c>
    </row>
    <row r="1808" spans="2:15" s="3" customFormat="1" ht="12.75" x14ac:dyDescent="0.2">
      <c r="B1808" s="323" t="str">
        <f>IF('2. Grunddata'!C$6="KONTRAKT","Total kostnad i medfinansiering av kontrakt med finansiär","Total kostnad i medfinansiering av ansökan till finansiär")</f>
        <v>Total kostnad i medfinansiering av ansökan till finansiär</v>
      </c>
      <c r="C1808" s="237">
        <f>SUM(C1801:C1807)</f>
        <v>0</v>
      </c>
      <c r="D1808" s="237">
        <f t="shared" ref="D1808:M1808" si="387">SUM(D1801:D1807)</f>
        <v>0</v>
      </c>
      <c r="E1808" s="237">
        <f t="shared" si="387"/>
        <v>0</v>
      </c>
      <c r="F1808" s="237">
        <f t="shared" si="387"/>
        <v>0</v>
      </c>
      <c r="G1808" s="237">
        <f t="shared" si="387"/>
        <v>0</v>
      </c>
      <c r="H1808" s="237">
        <f t="shared" si="387"/>
        <v>0</v>
      </c>
      <c r="I1808" s="237">
        <f t="shared" si="387"/>
        <v>0</v>
      </c>
      <c r="J1808" s="237">
        <f t="shared" si="387"/>
        <v>0</v>
      </c>
      <c r="K1808" s="237">
        <f t="shared" si="387"/>
        <v>0</v>
      </c>
      <c r="L1808" s="237">
        <f t="shared" si="387"/>
        <v>0</v>
      </c>
      <c r="M1808" s="324">
        <f t="shared" si="387"/>
        <v>0</v>
      </c>
      <c r="N1808" s="26"/>
      <c r="O1808" s="26"/>
    </row>
    <row r="1809" spans="2:13" s="3" customFormat="1" ht="6" customHeight="1" x14ac:dyDescent="0.2">
      <c r="B1809" s="335"/>
      <c r="C1809" s="326"/>
      <c r="D1809" s="326"/>
      <c r="E1809" s="326"/>
      <c r="F1809" s="326"/>
      <c r="G1809" s="326"/>
      <c r="H1809" s="326"/>
      <c r="I1809" s="326"/>
      <c r="J1809" s="326"/>
      <c r="K1809" s="326"/>
      <c r="L1809" s="326"/>
      <c r="M1809" s="336"/>
    </row>
    <row r="1810" spans="2:13" s="3" customFormat="1" ht="12.75" x14ac:dyDescent="0.2">
      <c r="B1810" s="328" t="str">
        <f>IF('2. Grunddata'!C$6="KONTRAKT","Full kostnad","Förväntad full kostnad")</f>
        <v>Förväntad full kostnad</v>
      </c>
      <c r="C1810" s="326"/>
      <c r="D1810" s="326"/>
      <c r="E1810" s="326"/>
      <c r="F1810" s="326"/>
      <c r="G1810" s="326"/>
      <c r="H1810" s="326"/>
      <c r="I1810" s="326"/>
      <c r="J1810" s="326"/>
      <c r="K1810" s="326"/>
      <c r="L1810" s="326"/>
      <c r="M1810" s="336"/>
    </row>
    <row r="1811" spans="2:13" s="3" customFormat="1" ht="12.75" x14ac:dyDescent="0.2">
      <c r="B1811" s="337" t="s">
        <v>203</v>
      </c>
      <c r="C1811" s="338">
        <f>C1793+C1802+C1803</f>
        <v>0</v>
      </c>
      <c r="D1811" s="338">
        <f t="shared" ref="D1811:L1811" si="388">D1793+D1802+D1803</f>
        <v>0</v>
      </c>
      <c r="E1811" s="338">
        <f t="shared" si="388"/>
        <v>0</v>
      </c>
      <c r="F1811" s="338">
        <f t="shared" si="388"/>
        <v>0</v>
      </c>
      <c r="G1811" s="338">
        <f t="shared" si="388"/>
        <v>0</v>
      </c>
      <c r="H1811" s="338">
        <f t="shared" si="388"/>
        <v>0</v>
      </c>
      <c r="I1811" s="338">
        <f t="shared" si="388"/>
        <v>0</v>
      </c>
      <c r="J1811" s="338">
        <f t="shared" si="388"/>
        <v>0</v>
      </c>
      <c r="K1811" s="338">
        <f t="shared" si="388"/>
        <v>0</v>
      </c>
      <c r="L1811" s="338">
        <f t="shared" si="388"/>
        <v>0</v>
      </c>
      <c r="M1811" s="314">
        <f>SUM(C1811:L1811)</f>
        <v>0</v>
      </c>
    </row>
    <row r="1812" spans="2:13" s="3" customFormat="1" ht="12.75" x14ac:dyDescent="0.2">
      <c r="B1812" s="339" t="s">
        <v>202</v>
      </c>
      <c r="C1812" s="340">
        <f>C1794+C1804</f>
        <v>0</v>
      </c>
      <c r="D1812" s="340">
        <f t="shared" ref="D1812:L1812" si="389">D1794+D1804</f>
        <v>0</v>
      </c>
      <c r="E1812" s="340">
        <f t="shared" si="389"/>
        <v>0</v>
      </c>
      <c r="F1812" s="340">
        <f t="shared" si="389"/>
        <v>0</v>
      </c>
      <c r="G1812" s="340">
        <f t="shared" si="389"/>
        <v>0</v>
      </c>
      <c r="H1812" s="340">
        <f t="shared" si="389"/>
        <v>0</v>
      </c>
      <c r="I1812" s="340">
        <f t="shared" si="389"/>
        <v>0</v>
      </c>
      <c r="J1812" s="340">
        <f t="shared" si="389"/>
        <v>0</v>
      </c>
      <c r="K1812" s="340">
        <f t="shared" si="389"/>
        <v>0</v>
      </c>
      <c r="L1812" s="340">
        <f t="shared" si="389"/>
        <v>0</v>
      </c>
      <c r="M1812" s="316">
        <f>SUM(C1812:L1812)</f>
        <v>0</v>
      </c>
    </row>
    <row r="1813" spans="2:13" s="3" customFormat="1" ht="12.75" x14ac:dyDescent="0.2">
      <c r="B1813" s="341" t="s">
        <v>30</v>
      </c>
      <c r="C1813" s="342">
        <f>C1795+C1805</f>
        <v>0</v>
      </c>
      <c r="D1813" s="342">
        <f t="shared" ref="D1813:L1813" si="390">D1795+D1805</f>
        <v>0</v>
      </c>
      <c r="E1813" s="342">
        <f t="shared" si="390"/>
        <v>0</v>
      </c>
      <c r="F1813" s="342">
        <f t="shared" si="390"/>
        <v>0</v>
      </c>
      <c r="G1813" s="342">
        <f t="shared" si="390"/>
        <v>0</v>
      </c>
      <c r="H1813" s="342">
        <f t="shared" si="390"/>
        <v>0</v>
      </c>
      <c r="I1813" s="342">
        <f t="shared" si="390"/>
        <v>0</v>
      </c>
      <c r="J1813" s="342">
        <f t="shared" si="390"/>
        <v>0</v>
      </c>
      <c r="K1813" s="342">
        <f t="shared" si="390"/>
        <v>0</v>
      </c>
      <c r="L1813" s="342">
        <f t="shared" si="390"/>
        <v>0</v>
      </c>
      <c r="M1813" s="319">
        <f>SUM(C1813:L1813)</f>
        <v>0</v>
      </c>
    </row>
    <row r="1814" spans="2:13" s="3" customFormat="1" ht="12.75" x14ac:dyDescent="0.2">
      <c r="B1814" s="339" t="s">
        <v>31</v>
      </c>
      <c r="C1814" s="340">
        <f>SUMIF('5. Lön'!$B$25:$B$151,$C1790,'5. Lön'!CO$25:CO$151)+SUMIF('5. Lön'!$B$25:$B$151,$C1790,'5. Lön'!DA$25:DA$151)+SUMIF('6. Drift'!$B$18:$B$101,$C1790,'6. Drift'!BR$18:BR$101)+SUMIF('6. Drift'!$B$18:$B$101,$C1790,'6. Drift'!CD$18:CD$101)+SUMIF('8. Lokal'!$B$18:$B$50,$C1790,'8. Lokal'!T$18:T$50)+SUMIF('8. Lokal'!$B$18:$B$50,$C1790,'8. Lokal'!AF$18:AF$50)</f>
        <v>0</v>
      </c>
      <c r="D1814" s="340">
        <f>SUMIF('5. Lön'!$B$25:$B$151,$C1790,'5. Lön'!CP$25:CP$151)+SUMIF('5. Lön'!$B$25:$B$151,$C1790,'5. Lön'!DB$25:DB$151)+SUMIF('6. Drift'!$B$18:$B$101,$C1790,'6. Drift'!BS$18:BS$101)+SUMIF('6. Drift'!$B$18:$B$101,$C1790,'6. Drift'!CE$18:CE$101)+SUMIF('8. Lokal'!$B$18:$B$50,$C1790,'8. Lokal'!U$18:U$50)+SUMIF('8. Lokal'!$B$18:$B$50,$C1790,'8. Lokal'!AG$18:AG$50)</f>
        <v>0</v>
      </c>
      <c r="E1814" s="340">
        <f>SUMIF('5. Lön'!$B$25:$B$151,$C1790,'5. Lön'!CQ$25:CQ$151)+SUMIF('5. Lön'!$B$25:$B$151,$C1790,'5. Lön'!DC$25:DC$151)+SUMIF('6. Drift'!$B$18:$B$101,$C1790,'6. Drift'!BT$18:BT$101)+SUMIF('6. Drift'!$B$18:$B$101,$C1790,'6. Drift'!CF$18:CF$101)+SUMIF('8. Lokal'!$B$18:$B$50,$C1790,'8. Lokal'!V$18:V$50)+SUMIF('8. Lokal'!$B$18:$B$50,$C1790,'8. Lokal'!AH$18:AH$50)</f>
        <v>0</v>
      </c>
      <c r="F1814" s="340">
        <f>SUMIF('5. Lön'!$B$25:$B$151,$C1790,'5. Lön'!CR$25:CR$151)+SUMIF('5. Lön'!$B$25:$B$151,$C1790,'5. Lön'!DD$25:DD$151)+SUMIF('6. Drift'!$B$18:$B$101,$C1790,'6. Drift'!BU$18:BU$101)+SUMIF('6. Drift'!$B$18:$B$101,$C1790,'6. Drift'!CG$18:CG$101)+SUMIF('8. Lokal'!$B$18:$B$50,$C1790,'8. Lokal'!W$18:W$50)+SUMIF('8. Lokal'!$B$18:$B$50,$C1790,'8. Lokal'!AI$18:AI$50)</f>
        <v>0</v>
      </c>
      <c r="G1814" s="340">
        <f>SUMIF('5. Lön'!$B$25:$B$151,$C1790,'5. Lön'!CS$25:CS$151)+SUMIF('5. Lön'!$B$25:$B$151,$C1790,'5. Lön'!DE$25:DE$151)+SUMIF('6. Drift'!$B$18:$B$101,$C1790,'6. Drift'!BV$18:BV$101)+SUMIF('6. Drift'!$B$18:$B$101,$C1790,'6. Drift'!CH$18:CH$101)+SUMIF('8. Lokal'!$B$18:$B$50,$C1790,'8. Lokal'!X$18:X$50)+SUMIF('8. Lokal'!$B$18:$B$50,$C1790,'8. Lokal'!AJ$18:AJ$50)</f>
        <v>0</v>
      </c>
      <c r="H1814" s="340">
        <f>SUMIF('5. Lön'!$B$25:$B$151,$C1790,'5. Lön'!CT$25:CT$151)+SUMIF('5. Lön'!$B$25:$B$151,$C1790,'5. Lön'!DF$25:DF$151)+SUMIF('6. Drift'!$B$18:$B$101,$C1790,'6. Drift'!BW$18:BW$101)+SUMIF('6. Drift'!$B$18:$B$101,$C1790,'6. Drift'!CI$18:CI$101)+SUMIF('8. Lokal'!$B$18:$B$50,$C1790,'8. Lokal'!Y$18:Y$50)+SUMIF('8. Lokal'!$B$18:$B$50,$C1790,'8. Lokal'!AK$18:AK$50)</f>
        <v>0</v>
      </c>
      <c r="I1814" s="340">
        <f>SUMIF('5. Lön'!$B$25:$B$151,$C1790,'5. Lön'!CU$25:CU$151)+SUMIF('5. Lön'!$B$25:$B$151,$C1790,'5. Lön'!DG$25:DG$151)+SUMIF('6. Drift'!$B$18:$B$101,$C1790,'6. Drift'!BX$18:BX$101)+SUMIF('6. Drift'!$B$18:$B$101,$C1790,'6. Drift'!CJ$18:CJ$101)+SUMIF('8. Lokal'!$B$18:$B$50,$C1790,'8. Lokal'!Z$18:Z$50)+SUMIF('8. Lokal'!$B$18:$B$50,$C1790,'8. Lokal'!AL$18:AL$50)</f>
        <v>0</v>
      </c>
      <c r="J1814" s="340">
        <f>SUMIF('5. Lön'!$B$25:$B$151,$C1790,'5. Lön'!CV$25:CV$151)+SUMIF('5. Lön'!$B$25:$B$151,$C1790,'5. Lön'!DH$25:DH$151)+SUMIF('6. Drift'!$B$18:$B$101,$C1790,'6. Drift'!BY$18:BY$101)+SUMIF('6. Drift'!$B$18:$B$101,$C1790,'6. Drift'!CK$18:CK$101)+SUMIF('8. Lokal'!$B$18:$B$50,$C1790,'8. Lokal'!AA$18:AA$50)+SUMIF('8. Lokal'!$B$18:$B$50,$C1790,'8. Lokal'!AM$18:AM$50)</f>
        <v>0</v>
      </c>
      <c r="K1814" s="340">
        <f>SUMIF('5. Lön'!$B$25:$B$151,$C1790,'5. Lön'!CW$25:CW$151)+SUMIF('5. Lön'!$B$25:$B$151,$C1790,'5. Lön'!DI$25:DI$151)+SUMIF('6. Drift'!$B$18:$B$101,$C1790,'6. Drift'!BZ$18:BZ$101)+SUMIF('6. Drift'!$B$18:$B$101,$C1790,'6. Drift'!CL$18:CL$101)+SUMIF('8. Lokal'!$B$18:$B$50,$C1790,'8. Lokal'!AB$18:AB$50)+SUMIF('8. Lokal'!$B$18:$B$50,$C1790,'8. Lokal'!AN$18:AN$50)</f>
        <v>0</v>
      </c>
      <c r="L1814" s="340">
        <f>SUMIF('5. Lön'!$B$25:$B$151,$C1790,'5. Lön'!CX$25:CX$151)+SUMIF('5. Lön'!$B$25:$B$151,$C1790,'5. Lön'!DJ$25:DJ$151)+SUMIF('6. Drift'!$B$18:$B$101,$C1790,'6. Drift'!CA$18:CA$101)+SUMIF('6. Drift'!$B$18:$B$101,$C1790,'6. Drift'!CM$18:CM$101)+SUMIF('8. Lokal'!$B$18:$B$50,$C1790,'8. Lokal'!AC$18:AC$50)+SUMIF('8. Lokal'!$B$18:$B$50,$C1790,'8. Lokal'!AO$18:AO$50)</f>
        <v>0</v>
      </c>
      <c r="M1814" s="316">
        <f>SUM(C1814:L1814)</f>
        <v>0</v>
      </c>
    </row>
    <row r="1815" spans="2:13" s="3" customFormat="1" ht="12.75" x14ac:dyDescent="0.2">
      <c r="B1815" s="343" t="s">
        <v>26</v>
      </c>
      <c r="C1815" s="344">
        <f>SUMIF('5. Lön'!$B$25:$B$151,$C1790,'5. Lön'!BQ$25:BQ$151)+SUMIF('5. Lön'!$B$25:$B$151,$C1790,'5. Lön'!CC$25:CC$151)+SUMIF('6. Drift'!$B$18:$B$101,$C1790,'6. Drift'!AT$18:AT$101)+SUMIF('6. Drift'!$B$18:$B$101,$C1790,'6. Drift'!BF$18:BF$101)</f>
        <v>0</v>
      </c>
      <c r="D1815" s="344">
        <f>SUMIF('5. Lön'!$B$25:$B$151,$C1790,'5. Lön'!BR$25:BR$151)+SUMIF('5. Lön'!$B$25:$B$151,$C1790,'5. Lön'!CD$25:CD$151)+SUMIF('6. Drift'!$B$18:$B$101,$C1790,'6. Drift'!AU$18:AU$101)+SUMIF('6. Drift'!$B$18:$B$101,$C1790,'6. Drift'!BG$18:BG$101)</f>
        <v>0</v>
      </c>
      <c r="E1815" s="344">
        <f>SUMIF('5. Lön'!$B$25:$B$151,$C1790,'5. Lön'!BS$25:BS$151)+SUMIF('5. Lön'!$B$25:$B$151,$C1790,'5. Lön'!CE$25:CE$151)+SUMIF('6. Drift'!$B$18:$B$101,$C1790,'6. Drift'!AV$18:AV$101)+SUMIF('6. Drift'!$B$18:$B$101,$C1790,'6. Drift'!BH$18:BH$101)</f>
        <v>0</v>
      </c>
      <c r="F1815" s="344">
        <f>SUMIF('5. Lön'!$B$25:$B$151,$C1790,'5. Lön'!BT$25:BT$151)+SUMIF('5. Lön'!$B$25:$B$151,$C1790,'5. Lön'!CF$25:CF$151)+SUMIF('6. Drift'!$B$18:$B$101,$C1790,'6. Drift'!AW$18:AW$101)+SUMIF('6. Drift'!$B$18:$B$101,$C1790,'6. Drift'!BI$18:BI$101)</f>
        <v>0</v>
      </c>
      <c r="G1815" s="344">
        <f>SUMIF('5. Lön'!$B$25:$B$151,$C1790,'5. Lön'!BU$25:BU$151)+SUMIF('5. Lön'!$B$25:$B$151,$C1790,'5. Lön'!CG$25:CG$151)+SUMIF('6. Drift'!$B$18:$B$101,$C1790,'6. Drift'!AX$18:AX$101)+SUMIF('6. Drift'!$B$18:$B$101,$C1790,'6. Drift'!BJ$18:BJ$101)</f>
        <v>0</v>
      </c>
      <c r="H1815" s="344">
        <f>SUMIF('5. Lön'!$B$25:$B$151,$C1790,'5. Lön'!BV$25:BV$151)+SUMIF('5. Lön'!$B$25:$B$151,$C1790,'5. Lön'!CH$25:CH$151)+SUMIF('6. Drift'!$B$18:$B$101,$C1790,'6. Drift'!AY$18:AY$101)+SUMIF('6. Drift'!$B$18:$B$101,$C1790,'6. Drift'!BK$18:BK$101)</f>
        <v>0</v>
      </c>
      <c r="I1815" s="344">
        <f>SUMIF('5. Lön'!$B$25:$B$151,$C1790,'5. Lön'!BW$25:BW$151)+SUMIF('5. Lön'!$B$25:$B$151,$C1790,'5. Lön'!CI$25:CI$151)+SUMIF('6. Drift'!$B$18:$B$101,$C1790,'6. Drift'!AZ$18:AZ$101)+SUMIF('6. Drift'!$B$18:$B$101,$C1790,'6. Drift'!BL$18:BL$101)</f>
        <v>0</v>
      </c>
      <c r="J1815" s="344">
        <f>SUMIF('5. Lön'!$B$25:$B$151,$C1790,'5. Lön'!BX$25:BX$151)+SUMIF('5. Lön'!$B$25:$B$151,$C1790,'5. Lön'!CJ$25:CJ$151)+SUMIF('6. Drift'!$B$18:$B$101,$C1790,'6. Drift'!BA$18:BA$101)+SUMIF('6. Drift'!$B$18:$B$101,$C1790,'6. Drift'!BM$18:BM$101)</f>
        <v>0</v>
      </c>
      <c r="K1815" s="344">
        <f>SUMIF('5. Lön'!$B$25:$B$151,$C1790,'5. Lön'!BY$25:BY$151)+SUMIF('5. Lön'!$B$25:$B$151,$C1790,'5. Lön'!CK$25:CK$151)+SUMIF('6. Drift'!$B$18:$B$101,$C1790,'6. Drift'!BB$18:BB$101)+SUMIF('6. Drift'!$B$18:$B$101,$C1790,'6. Drift'!BN$18:BN$101)</f>
        <v>0</v>
      </c>
      <c r="L1815" s="344">
        <f>SUMIF('5. Lön'!$B$25:$B$151,$C1790,'5. Lön'!BZ$25:BZ$151)+SUMIF('5. Lön'!$B$25:$B$151,$C1790,'5. Lön'!CL$25:CL$151)+SUMIF('6. Drift'!$B$18:$B$101,$C1790,'6. Drift'!BC$18:BC$101)+SUMIF('6. Drift'!$B$18:$B$101,$C1790,'6. Drift'!BO$18:BO$101)</f>
        <v>0</v>
      </c>
      <c r="M1815" s="322">
        <f>SUM(C1815:L1815)</f>
        <v>0</v>
      </c>
    </row>
    <row r="1816" spans="2:13" s="3" customFormat="1" ht="12.75" x14ac:dyDescent="0.2">
      <c r="B1816" s="323" t="str">
        <f>IF('2. Grunddata'!C$6="KONTRAKT","Total full kostnad","Total förväntad full kostnad")</f>
        <v>Total förväntad full kostnad</v>
      </c>
      <c r="C1816" s="171">
        <f>SUM(C1811:C1815)</f>
        <v>0</v>
      </c>
      <c r="D1816" s="171">
        <f t="shared" ref="D1816:M1816" si="391">SUM(D1811:D1815)</f>
        <v>0</v>
      </c>
      <c r="E1816" s="171">
        <f t="shared" si="391"/>
        <v>0</v>
      </c>
      <c r="F1816" s="171">
        <f t="shared" si="391"/>
        <v>0</v>
      </c>
      <c r="G1816" s="171">
        <f t="shared" si="391"/>
        <v>0</v>
      </c>
      <c r="H1816" s="171">
        <f t="shared" si="391"/>
        <v>0</v>
      </c>
      <c r="I1816" s="171">
        <f t="shared" si="391"/>
        <v>0</v>
      </c>
      <c r="J1816" s="171">
        <f t="shared" si="391"/>
        <v>0</v>
      </c>
      <c r="K1816" s="171">
        <f t="shared" si="391"/>
        <v>0</v>
      </c>
      <c r="L1816" s="171">
        <f t="shared" si="391"/>
        <v>0</v>
      </c>
      <c r="M1816" s="345">
        <f t="shared" si="391"/>
        <v>0</v>
      </c>
    </row>
    <row r="1817" spans="2:13" s="3" customFormat="1" ht="12.75" x14ac:dyDescent="0.2">
      <c r="B1817" s="119"/>
      <c r="C1817" s="64"/>
      <c r="D1817" s="64"/>
      <c r="E1817" s="64"/>
      <c r="F1817" s="64"/>
      <c r="G1817" s="64"/>
      <c r="H1817" s="64"/>
      <c r="I1817" s="64"/>
      <c r="J1817" s="64"/>
      <c r="K1817" s="64"/>
      <c r="L1817" s="64"/>
      <c r="M1817" s="64"/>
    </row>
    <row r="1818" spans="2:13" s="3" customFormat="1" ht="12.75" customHeight="1" x14ac:dyDescent="0.2">
      <c r="B1818" s="119" t="s">
        <v>42</v>
      </c>
      <c r="C1818" s="346" t="str">
        <f t="shared" ref="C1818:M1818" si="392">IF(C1816&gt;0,C1808/C1816,"")</f>
        <v/>
      </c>
      <c r="D1818" s="346" t="str">
        <f t="shared" si="392"/>
        <v/>
      </c>
      <c r="E1818" s="346" t="str">
        <f t="shared" si="392"/>
        <v/>
      </c>
      <c r="F1818" s="346" t="str">
        <f t="shared" si="392"/>
        <v/>
      </c>
      <c r="G1818" s="346" t="str">
        <f t="shared" si="392"/>
        <v/>
      </c>
      <c r="H1818" s="346" t="str">
        <f t="shared" si="392"/>
        <v/>
      </c>
      <c r="I1818" s="346" t="str">
        <f t="shared" si="392"/>
        <v/>
      </c>
      <c r="J1818" s="346" t="str">
        <f t="shared" si="392"/>
        <v/>
      </c>
      <c r="K1818" s="346" t="str">
        <f t="shared" si="392"/>
        <v/>
      </c>
      <c r="L1818" s="346" t="str">
        <f t="shared" si="392"/>
        <v/>
      </c>
      <c r="M1818" s="346" t="str">
        <f t="shared" si="392"/>
        <v/>
      </c>
    </row>
    <row r="1819" spans="2:13" ht="12.75" customHeight="1" x14ac:dyDescent="0.2"/>
    <row r="1820" spans="2:13" ht="12.75" customHeight="1" x14ac:dyDescent="0.2">
      <c r="D1820" s="119" t="s">
        <v>249</v>
      </c>
      <c r="E1820" s="187" t="str">
        <f>IF(M1808=0,"",M1808/(DATEDIF('2. Grunddata'!C$20,'2. Grunddata'!C$21,"d")/365))</f>
        <v/>
      </c>
      <c r="H1820" s="119" t="s">
        <v>250</v>
      </c>
      <c r="I1820" s="187">
        <f>M1808/3</f>
        <v>0</v>
      </c>
      <c r="L1820" s="119" t="s">
        <v>248</v>
      </c>
      <c r="M1820" s="187">
        <f>M1808</f>
        <v>0</v>
      </c>
    </row>
    <row r="1821" spans="2:13" ht="12.75" customHeight="1" x14ac:dyDescent="0.2">
      <c r="B1821" s="80" t="s">
        <v>209</v>
      </c>
    </row>
    <row r="1822" spans="2:13" ht="12.75" customHeight="1" x14ac:dyDescent="0.2">
      <c r="B1822" s="551"/>
      <c r="C1822" s="552"/>
      <c r="D1822" s="552"/>
      <c r="E1822" s="552"/>
      <c r="F1822" s="552"/>
      <c r="G1822" s="552"/>
      <c r="H1822" s="552"/>
      <c r="I1822" s="552"/>
      <c r="J1822" s="552"/>
      <c r="K1822" s="552"/>
      <c r="L1822" s="553"/>
      <c r="M1822" s="387">
        <f>SUM(C1822:L1822)</f>
        <v>0</v>
      </c>
    </row>
    <row r="1823" spans="2:13" ht="12.75" customHeight="1" x14ac:dyDescent="0.2">
      <c r="B1823" s="554"/>
      <c r="C1823" s="555"/>
      <c r="D1823" s="555"/>
      <c r="E1823" s="555"/>
      <c r="F1823" s="555"/>
      <c r="G1823" s="555"/>
      <c r="H1823" s="555"/>
      <c r="I1823" s="555"/>
      <c r="J1823" s="555"/>
      <c r="K1823" s="555"/>
      <c r="L1823" s="556"/>
      <c r="M1823" s="319">
        <f t="shared" ref="M1823:M1826" si="393">SUM(C1823:L1823)</f>
        <v>0</v>
      </c>
    </row>
    <row r="1824" spans="2:13" ht="12.75" customHeight="1" x14ac:dyDescent="0.2">
      <c r="B1824" s="557"/>
      <c r="C1824" s="558"/>
      <c r="D1824" s="558"/>
      <c r="E1824" s="558"/>
      <c r="F1824" s="558"/>
      <c r="G1824" s="558"/>
      <c r="H1824" s="558"/>
      <c r="I1824" s="558"/>
      <c r="J1824" s="558"/>
      <c r="K1824" s="558"/>
      <c r="L1824" s="559"/>
      <c r="M1824" s="316">
        <f t="shared" si="393"/>
        <v>0</v>
      </c>
    </row>
    <row r="1825" spans="2:13" ht="12.75" customHeight="1" x14ac:dyDescent="0.2">
      <c r="B1825" s="554"/>
      <c r="C1825" s="555"/>
      <c r="D1825" s="555"/>
      <c r="E1825" s="555"/>
      <c r="F1825" s="555"/>
      <c r="G1825" s="555"/>
      <c r="H1825" s="555"/>
      <c r="I1825" s="555"/>
      <c r="J1825" s="555"/>
      <c r="K1825" s="555"/>
      <c r="L1825" s="556"/>
      <c r="M1825" s="319">
        <f t="shared" si="393"/>
        <v>0</v>
      </c>
    </row>
    <row r="1826" spans="2:13" ht="12.75" customHeight="1" x14ac:dyDescent="0.2">
      <c r="B1826" s="197"/>
      <c r="C1826" s="558"/>
      <c r="D1826" s="558"/>
      <c r="E1826" s="558"/>
      <c r="F1826" s="558"/>
      <c r="G1826" s="558"/>
      <c r="H1826" s="558"/>
      <c r="I1826" s="558"/>
      <c r="J1826" s="558"/>
      <c r="K1826" s="558"/>
      <c r="L1826" s="559"/>
      <c r="M1826" s="316">
        <f t="shared" si="393"/>
        <v>0</v>
      </c>
    </row>
    <row r="1827" spans="2:13" ht="12.75" customHeight="1" x14ac:dyDescent="0.2">
      <c r="B1827" s="165" t="str">
        <f>IF('2. Grunddata'!C$6="KONTRAKT","Total medfinansiering","Total förväntad medfinansiering")</f>
        <v>Total förväntad medfinansiering</v>
      </c>
      <c r="C1827" s="170">
        <f t="shared" ref="C1827:M1827" si="394">SUM(C1822:C1826)</f>
        <v>0</v>
      </c>
      <c r="D1827" s="170">
        <f t="shared" si="394"/>
        <v>0</v>
      </c>
      <c r="E1827" s="170">
        <f t="shared" si="394"/>
        <v>0</v>
      </c>
      <c r="F1827" s="170">
        <f t="shared" si="394"/>
        <v>0</v>
      </c>
      <c r="G1827" s="170">
        <f t="shared" si="394"/>
        <v>0</v>
      </c>
      <c r="H1827" s="170">
        <f t="shared" si="394"/>
        <v>0</v>
      </c>
      <c r="I1827" s="170">
        <f t="shared" si="394"/>
        <v>0</v>
      </c>
      <c r="J1827" s="170">
        <f t="shared" si="394"/>
        <v>0</v>
      </c>
      <c r="K1827" s="170">
        <f t="shared" si="394"/>
        <v>0</v>
      </c>
      <c r="L1827" s="170">
        <f t="shared" si="394"/>
        <v>0</v>
      </c>
      <c r="M1827" s="345">
        <f t="shared" si="394"/>
        <v>0</v>
      </c>
    </row>
    <row r="1828" spans="2:13" ht="12.75" customHeight="1" x14ac:dyDescent="0.2"/>
    <row r="1829" spans="2:13" ht="12.75" customHeight="1" x14ac:dyDescent="0.2">
      <c r="B1829" s="386" t="s">
        <v>210</v>
      </c>
      <c r="C1829" s="64" t="str">
        <f>B49</f>
        <v>Sydsvensk skogsvetenskap</v>
      </c>
    </row>
    <row r="1830" spans="2:13" ht="12.75" customHeight="1" x14ac:dyDescent="0.2">
      <c r="B1830" s="719"/>
      <c r="C1830" s="720"/>
      <c r="D1830" s="720"/>
      <c r="E1830" s="720"/>
      <c r="F1830" s="720"/>
      <c r="G1830" s="720"/>
      <c r="H1830" s="720"/>
      <c r="I1830" s="720"/>
      <c r="J1830" s="720"/>
      <c r="K1830" s="720"/>
      <c r="L1830" s="720"/>
      <c r="M1830" s="721"/>
    </row>
    <row r="1831" spans="2:13" ht="12.75" customHeight="1" x14ac:dyDescent="0.2">
      <c r="B1831" s="722"/>
      <c r="C1831" s="735"/>
      <c r="D1831" s="735"/>
      <c r="E1831" s="735"/>
      <c r="F1831" s="735"/>
      <c r="G1831" s="735"/>
      <c r="H1831" s="735"/>
      <c r="I1831" s="735"/>
      <c r="J1831" s="735"/>
      <c r="K1831" s="735"/>
      <c r="L1831" s="735"/>
      <c r="M1831" s="724"/>
    </row>
    <row r="1832" spans="2:13" ht="12.75" customHeight="1" x14ac:dyDescent="0.2">
      <c r="B1832" s="722"/>
      <c r="C1832" s="735"/>
      <c r="D1832" s="735"/>
      <c r="E1832" s="735"/>
      <c r="F1832" s="735"/>
      <c r="G1832" s="735"/>
      <c r="H1832" s="735"/>
      <c r="I1832" s="735"/>
      <c r="J1832" s="735"/>
      <c r="K1832" s="735"/>
      <c r="L1832" s="735"/>
      <c r="M1832" s="724"/>
    </row>
    <row r="1833" spans="2:13" ht="12.75" customHeight="1" x14ac:dyDescent="0.2">
      <c r="B1833" s="722"/>
      <c r="C1833" s="735"/>
      <c r="D1833" s="735"/>
      <c r="E1833" s="735"/>
      <c r="F1833" s="735"/>
      <c r="G1833" s="735"/>
      <c r="H1833" s="735"/>
      <c r="I1833" s="735"/>
      <c r="J1833" s="735"/>
      <c r="K1833" s="735"/>
      <c r="L1833" s="735"/>
      <c r="M1833" s="724"/>
    </row>
    <row r="1834" spans="2:13" ht="12.75" customHeight="1" x14ac:dyDescent="0.2">
      <c r="B1834" s="725"/>
      <c r="C1834" s="726"/>
      <c r="D1834" s="726"/>
      <c r="E1834" s="726"/>
      <c r="F1834" s="726"/>
      <c r="G1834" s="726"/>
      <c r="H1834" s="726"/>
      <c r="I1834" s="726"/>
      <c r="J1834" s="726"/>
      <c r="K1834" s="726"/>
      <c r="L1834" s="726"/>
      <c r="M1834" s="727"/>
    </row>
    <row r="1836" spans="2:13" s="3" customFormat="1" ht="12.75" customHeight="1" x14ac:dyDescent="0.2">
      <c r="B1836" s="140" t="s">
        <v>165</v>
      </c>
      <c r="C1836" s="141" t="str">
        <f>'2. Grunddata'!C$7</f>
        <v>Hitta den oförklariga faktorn i matrix</v>
      </c>
      <c r="D1836" s="64"/>
      <c r="E1836" s="64"/>
      <c r="F1836" s="64"/>
      <c r="G1836" s="64"/>
      <c r="H1836" s="64"/>
      <c r="I1836" s="64"/>
      <c r="J1836" s="64"/>
      <c r="K1836" s="64"/>
      <c r="L1836" s="64"/>
      <c r="M1836" s="64"/>
    </row>
    <row r="1837" spans="2:13" s="3" customFormat="1" ht="12.75" x14ac:dyDescent="0.2">
      <c r="B1837" s="140" t="s">
        <v>122</v>
      </c>
      <c r="C1837" s="141" t="str">
        <f>IF('2. Grunddata'!$C$6="ANSÖKAN","ANSÖKAN",(IF('2. Grunddata'!$C$6="KONTRAKT","KONTRAKT","")))</f>
        <v>ANSÖKAN</v>
      </c>
      <c r="D1837" s="64"/>
      <c r="E1837" s="64"/>
      <c r="F1837" s="64"/>
      <c r="G1837" s="64"/>
      <c r="H1837" s="64"/>
      <c r="I1837" s="64"/>
      <c r="J1837" s="64"/>
      <c r="K1837" s="64"/>
      <c r="L1837" s="64"/>
      <c r="M1837" s="64"/>
    </row>
    <row r="1838" spans="2:13" s="3" customFormat="1" ht="12.75" x14ac:dyDescent="0.2">
      <c r="B1838" s="62" t="s">
        <v>254</v>
      </c>
      <c r="C1838" s="141" t="str">
        <f>'2. Grunddata'!C$8</f>
        <v>Stina</v>
      </c>
      <c r="D1838" s="64"/>
      <c r="E1838" s="64"/>
      <c r="F1838" s="64"/>
      <c r="I1838" s="120"/>
      <c r="J1838" s="120"/>
      <c r="K1838" s="120"/>
      <c r="L1838" s="120"/>
      <c r="M1838" s="120"/>
    </row>
    <row r="1839" spans="2:13" s="3" customFormat="1" ht="12.75" x14ac:dyDescent="0.2">
      <c r="B1839" s="140" t="s">
        <v>156</v>
      </c>
      <c r="C1839" s="64" t="str">
        <f>'2. Grunddata'!C$17</f>
        <v>SEK</v>
      </c>
      <c r="D1839" s="64"/>
      <c r="E1839" s="64"/>
      <c r="F1839" s="64"/>
      <c r="I1839" s="120"/>
      <c r="J1839" s="120"/>
      <c r="K1839" s="120"/>
      <c r="L1839" s="120"/>
      <c r="M1839" s="120"/>
    </row>
    <row r="1840" spans="2:13" s="3" customFormat="1" ht="12.75" x14ac:dyDescent="0.2">
      <c r="B1840" s="140"/>
      <c r="C1840" s="143" t="s">
        <v>137</v>
      </c>
      <c r="D1840" s="64"/>
      <c r="E1840" s="64"/>
      <c r="F1840" s="64"/>
      <c r="I1840" s="120"/>
      <c r="J1840" s="120"/>
      <c r="K1840" s="120"/>
      <c r="L1840" s="499" t="s">
        <v>315</v>
      </c>
      <c r="M1840" s="120"/>
    </row>
    <row r="1841" spans="2:15" ht="12.75" customHeight="1" x14ac:dyDescent="0.2">
      <c r="L1841" s="349" t="s">
        <v>316</v>
      </c>
    </row>
    <row r="1842" spans="2:15" s="3" customFormat="1" ht="15" x14ac:dyDescent="0.25">
      <c r="B1842" s="369" t="s">
        <v>38</v>
      </c>
      <c r="C1842" s="369" t="str">
        <f>B50</f>
        <v>Vilt, fisk och miljö</v>
      </c>
      <c r="E1842" s="64"/>
      <c r="G1842" s="64"/>
      <c r="H1842" s="64"/>
      <c r="I1842" s="64"/>
      <c r="J1842" s="64"/>
      <c r="K1842" s="64"/>
      <c r="L1842" s="625">
        <f>SUMIF('5. Lön'!$B$25:$B$151,$C1842,'5. Lön'!AE$25:AE$151)</f>
        <v>0</v>
      </c>
      <c r="M1842" s="383" t="s">
        <v>208</v>
      </c>
    </row>
    <row r="1843" spans="2:15" s="3" customFormat="1" ht="6" customHeight="1" x14ac:dyDescent="0.2">
      <c r="B1843" s="85"/>
      <c r="C1843" s="64"/>
      <c r="D1843" s="64"/>
      <c r="E1843" s="64"/>
      <c r="F1843" s="64"/>
      <c r="G1843" s="64"/>
      <c r="H1843" s="64"/>
      <c r="I1843" s="64"/>
      <c r="J1843" s="64"/>
      <c r="K1843" s="64"/>
      <c r="L1843" s="64"/>
      <c r="M1843" s="64"/>
    </row>
    <row r="1844" spans="2:15" s="3" customFormat="1" ht="12.75" x14ac:dyDescent="0.2">
      <c r="B1844" s="309" t="str">
        <f>IF('2. Grunddata'!C$6="KONTRAKT","Kostnader täckta av finansiär","Kostnader förväntade att täckas av finansiär")</f>
        <v>Kostnader förväntade att täckas av finansiär</v>
      </c>
      <c r="C1844" s="310">
        <f>'5. Lön'!G$23</f>
        <v>2022</v>
      </c>
      <c r="D1844" s="310">
        <f>'5. Lön'!H$23</f>
        <v>2023</v>
      </c>
      <c r="E1844" s="310">
        <f>'5. Lön'!I$23</f>
        <v>2024</v>
      </c>
      <c r="F1844" s="310" t="str">
        <f>'5. Lön'!J$23</f>
        <v/>
      </c>
      <c r="G1844" s="310" t="str">
        <f>'5. Lön'!K$23</f>
        <v/>
      </c>
      <c r="H1844" s="310" t="str">
        <f>'5. Lön'!L$23</f>
        <v/>
      </c>
      <c r="I1844" s="310" t="str">
        <f>'5. Lön'!M$23</f>
        <v/>
      </c>
      <c r="J1844" s="310" t="str">
        <f>'5. Lön'!N$23</f>
        <v/>
      </c>
      <c r="K1844" s="310" t="str">
        <f>'5. Lön'!O$23</f>
        <v/>
      </c>
      <c r="L1844" s="310" t="str">
        <f>'5. Lön'!P$23</f>
        <v/>
      </c>
      <c r="M1844" s="311" t="s">
        <v>2</v>
      </c>
    </row>
    <row r="1845" spans="2:15" s="3" customFormat="1" ht="12.75" customHeight="1" x14ac:dyDescent="0.2">
      <c r="B1845" s="312" t="s">
        <v>203</v>
      </c>
      <c r="C1845" s="313">
        <f>IF('2. Grunddata'!$C$16&gt;0,SUMIF('5. Lön'!$B$25:$B$151,$C1842,'5. Lön'!DM$25:DM$151),SUMIF('5. Lön'!$B$25:$B$151,$C1842,'5. Lön'!AS$25:AS$151))</f>
        <v>0</v>
      </c>
      <c r="D1845" s="313">
        <f>IF('2. Grunddata'!$C$16&gt;0,SUMIF('5. Lön'!$B$25:$B$151,$C1842,'5. Lön'!DN$25:DN$151),SUMIF('5. Lön'!$B$25:$B$151,$C1842,'5. Lön'!AT$25:AT$151))</f>
        <v>0</v>
      </c>
      <c r="E1845" s="313">
        <f>IF('2. Grunddata'!$C$16&gt;0,SUMIF('5. Lön'!$B$25:$B$151,$C1842,'5. Lön'!DO$25:DO$151),SUMIF('5. Lön'!$B$25:$B$151,$C1842,'5. Lön'!AU$25:AU$151))</f>
        <v>0</v>
      </c>
      <c r="F1845" s="313">
        <f>IF('2. Grunddata'!$C$16&gt;0,SUMIF('5. Lön'!$B$25:$B$151,$C1842,'5. Lön'!DP$25:DP$151),SUMIF('5. Lön'!$B$25:$B$151,$C1842,'5. Lön'!AV$25:AV$151))</f>
        <v>0</v>
      </c>
      <c r="G1845" s="313">
        <f>IF('2. Grunddata'!$C$16&gt;0,SUMIF('5. Lön'!$B$25:$B$151,$C1842,'5. Lön'!DQ$25:DQ$151),SUMIF('5. Lön'!$B$25:$B$151,$C1842,'5. Lön'!AW$25:AW$151))</f>
        <v>0</v>
      </c>
      <c r="H1845" s="313">
        <f>IF('2. Grunddata'!$C$16&gt;0,SUMIF('5. Lön'!$B$25:$B$151,$C1842,'5. Lön'!DR$25:DR$151),SUMIF('5. Lön'!$B$25:$B$151,$C1842,'5. Lön'!AX$25:AX$151))</f>
        <v>0</v>
      </c>
      <c r="I1845" s="313">
        <f>IF('2. Grunddata'!$C$16&gt;0,SUMIF('5. Lön'!$B$25:$B$151,$C1842,'5. Lön'!DS$25:DS$151),SUMIF('5. Lön'!$B$25:$B$151,$C1842,'5. Lön'!AY$25:AY$151))</f>
        <v>0</v>
      </c>
      <c r="J1845" s="313">
        <f>IF('2. Grunddata'!$C$16&gt;0,SUMIF('5. Lön'!$B$25:$B$151,$C1842,'5. Lön'!DT$25:DT$151),SUMIF('5. Lön'!$B$25:$B$151,$C1842,'5. Lön'!AZ$25:AZ$151))</f>
        <v>0</v>
      </c>
      <c r="K1845" s="313">
        <f>IF('2. Grunddata'!$C$16&gt;0,SUMIF('5. Lön'!$B$25:$B$151,$C1842,'5. Lön'!DU$25:DU$151),SUMIF('5. Lön'!$B$25:$B$151,$C1842,'5. Lön'!BA$25:BA$151))</f>
        <v>0</v>
      </c>
      <c r="L1845" s="313">
        <f>IF('2. Grunddata'!$C$16&gt;0,SUMIF('5. Lön'!$B$25:$B$151,$C1842,'5. Lön'!DV$25:DV$151),SUMIF('5. Lön'!$B$25:$B$151,$C1842,'5. Lön'!BB$25:BB$151))</f>
        <v>0</v>
      </c>
      <c r="M1845" s="314">
        <f t="shared" ref="M1845:M1850" si="395">SUM(C1845:L1845)</f>
        <v>0</v>
      </c>
      <c r="O1845" s="4"/>
    </row>
    <row r="1846" spans="2:15" s="3" customFormat="1" ht="12.75" customHeight="1" x14ac:dyDescent="0.2">
      <c r="B1846" s="158" t="s">
        <v>202</v>
      </c>
      <c r="C1846" s="315">
        <f>SUMIF('6. Drift'!$B$18:$B$101,$C1842,'6. Drift'!V$18:V$101)</f>
        <v>0</v>
      </c>
      <c r="D1846" s="315">
        <f>SUMIF('6. Drift'!$B$18:$B$101,$C1842,'6. Drift'!W$18:W$101)</f>
        <v>0</v>
      </c>
      <c r="E1846" s="315">
        <f>SUMIF('6. Drift'!$B$18:$B$101,$C1842,'6. Drift'!X$18:X$101)</f>
        <v>0</v>
      </c>
      <c r="F1846" s="315">
        <f>SUMIF('6. Drift'!$B$18:$B$101,$C1842,'6. Drift'!Y$18:Y$101)</f>
        <v>0</v>
      </c>
      <c r="G1846" s="315">
        <f>SUMIF('6. Drift'!$B$18:$B$101,$C1842,'6. Drift'!Z$18:Z$101)</f>
        <v>0</v>
      </c>
      <c r="H1846" s="315">
        <f>SUMIF('6. Drift'!$B$18:$B$101,$C1842,'6. Drift'!AA$18:AA$101)</f>
        <v>0</v>
      </c>
      <c r="I1846" s="315">
        <f>SUMIF('6. Drift'!$B$18:$B$101,$C1842,'6. Drift'!AB$18:AB$101)</f>
        <v>0</v>
      </c>
      <c r="J1846" s="315">
        <f>SUMIF('6. Drift'!$B$18:$B$101,$C1842,'6. Drift'!AC$18:AC$101)</f>
        <v>0</v>
      </c>
      <c r="K1846" s="315">
        <f>SUMIF('6. Drift'!$B$18:$B$101,$C1842,'6. Drift'!AD$18:AD$101)</f>
        <v>0</v>
      </c>
      <c r="L1846" s="315">
        <f>SUMIF('6. Drift'!$B$18:$B$101,$C1842,'6. Drift'!AE$18:AE$101)</f>
        <v>0</v>
      </c>
      <c r="M1846" s="316">
        <f t="shared" si="395"/>
        <v>0</v>
      </c>
    </row>
    <row r="1847" spans="2:15" s="3" customFormat="1" ht="12.75" x14ac:dyDescent="0.2">
      <c r="B1847" s="317" t="s">
        <v>30</v>
      </c>
      <c r="C1847" s="318">
        <f>SUMIF('7. Utrustning'!$B$17:$B$49,$C1842,'7. Utrustning'!W$17:W$49)</f>
        <v>0</v>
      </c>
      <c r="D1847" s="318">
        <f>SUMIF('7. Utrustning'!$B$17:$B$49,$C1842,'7. Utrustning'!X$17:X$49)</f>
        <v>0</v>
      </c>
      <c r="E1847" s="318">
        <f>SUMIF('7. Utrustning'!$B$17:$B$49,$C1842,'7. Utrustning'!Y$17:Y$49)</f>
        <v>0</v>
      </c>
      <c r="F1847" s="318">
        <f>SUMIF('7. Utrustning'!$B$17:$B$49,$C1842,'7. Utrustning'!Z$17:Z$49)</f>
        <v>0</v>
      </c>
      <c r="G1847" s="318">
        <f>SUMIF('7. Utrustning'!$B$17:$B$49,$C1842,'7. Utrustning'!AA$17:AA$49)</f>
        <v>0</v>
      </c>
      <c r="H1847" s="318">
        <f>SUMIF('7. Utrustning'!$B$17:$B$49,$C1842,'7. Utrustning'!AB$17:AB$49)</f>
        <v>0</v>
      </c>
      <c r="I1847" s="318">
        <f>SUMIF('7. Utrustning'!$B$17:$B$49,$C1842,'7. Utrustning'!AC$17:AC$49)</f>
        <v>0</v>
      </c>
      <c r="J1847" s="318">
        <f>SUMIF('7. Utrustning'!$B$17:$B$49,$C1842,'7. Utrustning'!AD$17:AD$49)</f>
        <v>0</v>
      </c>
      <c r="K1847" s="318">
        <f>SUMIF('7. Utrustning'!$B$17:$B$49,$C1842,'7. Utrustning'!AE$17:AE$49)</f>
        <v>0</v>
      </c>
      <c r="L1847" s="318">
        <f>SUMIF('7. Utrustning'!$B$17:$B$49,$C1842,'7. Utrustning'!AF$17:AF$49)</f>
        <v>0</v>
      </c>
      <c r="M1847" s="319">
        <f t="shared" si="395"/>
        <v>0</v>
      </c>
    </row>
    <row r="1848" spans="2:15" s="3" customFormat="1" ht="12.75" x14ac:dyDescent="0.2">
      <c r="B1848" s="320" t="str">
        <f>IF('2. Grunddata'!C$13="NEJ","Lokal accepterad som direkt kostnad av finansiär","Lokal")</f>
        <v>Lokal accepterad som direkt kostnad av finansiär</v>
      </c>
      <c r="C1848" s="315">
        <f>IF('2. Grunddata'!$C$13="NEJ",SUMIF('8. Lokal'!$B$18:$B$50,$C1842,'8. Lokal'!T$18:T$50),SUMIF('5. Lön'!$B$25:$B$151,$C1842,'5. Lön'!CO$25:CO$151)+SUMIF('6. Drift'!$B$18:$B$101,$C1842,'6. Drift'!BR$18:BR$101)+SUMIF('8. Lokal'!$B$18:$B$50,$C1842,'8. Lokal'!T$18:T$50))</f>
        <v>0</v>
      </c>
      <c r="D1848" s="315">
        <f>IF('2. Grunddata'!$C$13="NEJ",SUMIF('8. Lokal'!$B$18:$B$50,$C1842,'8. Lokal'!U$18:U$50),SUMIF('5. Lön'!$B$25:$B$151,$C1842,'5. Lön'!CP$25:CP$151)+SUMIF('6. Drift'!$B$18:$B$101,$C1842,'6. Drift'!BS$18:BS$101)+SUMIF('8. Lokal'!$B$18:$B$50,$C1842,'8. Lokal'!U$18:U$50))</f>
        <v>0</v>
      </c>
      <c r="E1848" s="315">
        <f>IF('2. Grunddata'!$C$13="NEJ",SUMIF('8. Lokal'!$B$18:$B$50,$C1842,'8. Lokal'!V$18:V$50),SUMIF('5. Lön'!$B$25:$B$151,$C1842,'5. Lön'!CQ$25:CQ$151)+SUMIF('6. Drift'!$B$18:$B$101,$C1842,'6. Drift'!BT$18:BT$101)+SUMIF('8. Lokal'!$B$18:$B$50,$C1842,'8. Lokal'!V$18:V$50))</f>
        <v>0</v>
      </c>
      <c r="F1848" s="315">
        <f>IF('2. Grunddata'!$C$13="NEJ",SUMIF('8. Lokal'!$B$18:$B$50,$C1842,'8. Lokal'!W$18:W$50),SUMIF('5. Lön'!$B$25:$B$151,$C1842,'5. Lön'!CR$25:CR$151)+SUMIF('6. Drift'!$B$18:$B$101,$C1842,'6. Drift'!BU$18:BU$101)+SUMIF('8. Lokal'!$B$18:$B$50,$C1842,'8. Lokal'!W$18:W$50))</f>
        <v>0</v>
      </c>
      <c r="G1848" s="315">
        <f>IF('2. Grunddata'!$C$13="NEJ",SUMIF('8. Lokal'!$B$18:$B$50,$C1842,'8. Lokal'!X$18:X$50),SUMIF('5. Lön'!$B$25:$B$151,$C1842,'5. Lön'!CS$25:CS$151)+SUMIF('6. Drift'!$B$18:$B$101,$C1842,'6. Drift'!BV$18:BV$101)+SUMIF('8. Lokal'!$B$18:$B$50,$C1842,'8. Lokal'!X$18:X$50))</f>
        <v>0</v>
      </c>
      <c r="H1848" s="315">
        <f>IF('2. Grunddata'!$C$13="NEJ",SUMIF('8. Lokal'!$B$18:$B$50,$C1842,'8. Lokal'!Y$18:Y$50),SUMIF('5. Lön'!$B$25:$B$151,$C1842,'5. Lön'!CT$25:CT$151)+SUMIF('6. Drift'!$B$18:$B$101,$C1842,'6. Drift'!BW$18:BW$101)+SUMIF('8. Lokal'!$B$18:$B$50,$C1842,'8. Lokal'!Y$18:Y$50))</f>
        <v>0</v>
      </c>
      <c r="I1848" s="315">
        <f>IF('2. Grunddata'!$C$13="NEJ",SUMIF('8. Lokal'!$B$18:$B$50,$C1842,'8. Lokal'!Z$18:Z$50),SUMIF('5. Lön'!$B$25:$B$151,$C1842,'5. Lön'!CU$25:CU$151)+SUMIF('6. Drift'!$B$18:$B$101,$C1842,'6. Drift'!BX$18:BX$101)+SUMIF('8. Lokal'!$B$18:$B$50,$C1842,'8. Lokal'!Z$18:Z$50))</f>
        <v>0</v>
      </c>
      <c r="J1848" s="315">
        <f>IF('2. Grunddata'!$C$13="NEJ",SUMIF('8. Lokal'!$B$18:$B$50,$C1842,'8. Lokal'!AA$18:AA$50),SUMIF('5. Lön'!$B$25:$B$151,$C1842,'5. Lön'!CV$25:CV$151)+SUMIF('6. Drift'!$B$18:$B$101,$C1842,'6. Drift'!BY$18:BY$101)+SUMIF('8. Lokal'!$B$18:$B$50,$C1842,'8. Lokal'!AA$18:AA$50))</f>
        <v>0</v>
      </c>
      <c r="K1848" s="315">
        <f>IF('2. Grunddata'!$C$13="NEJ",SUMIF('8. Lokal'!$B$18:$B$50,$C1842,'8. Lokal'!AB$18:AB$50),SUMIF('5. Lön'!$B$25:$B$151,$C1842,'5. Lön'!CW$25:CW$151)+SUMIF('6. Drift'!$B$18:$B$101,$C1842,'6. Drift'!BZ$18:BZ$101)+SUMIF('8. Lokal'!$B$18:$B$50,$C1842,'8. Lokal'!AB$18:AB$50))</f>
        <v>0</v>
      </c>
      <c r="L1848" s="315">
        <f>IF('2. Grunddata'!$C$13="NEJ",SUMIF('8. Lokal'!$B$18:$B$50,$C1842,'8. Lokal'!AC$18:AC$50),SUMIF('5. Lön'!$B$25:$B$151,$C1842,'5. Lön'!CX$25:CX$151)+SUMIF('6. Drift'!$B$18:$B$101,$C1842,'6. Drift'!CA$18:CA$101)+SUMIF('8. Lokal'!$B$18:$B$50,$C1842,'8. Lokal'!AC$18:AC$50))</f>
        <v>0</v>
      </c>
      <c r="M1848" s="316">
        <f t="shared" si="395"/>
        <v>0</v>
      </c>
    </row>
    <row r="1849" spans="2:15" s="3" customFormat="1" ht="12.75" x14ac:dyDescent="0.2">
      <c r="B1849" s="321" t="str">
        <f>IF('2. Grunddata'!C$13="NEJ","Indirekt och lokalpåslag accepterade som OH av finansiär","Indirekta")</f>
        <v>Indirekt och lokalpåslag accepterade som OH av finansiär</v>
      </c>
      <c r="C1849" s="293">
        <f>IF('2. Grunddata'!$C$13="NEJ",SUMIF('5. Lön'!$B$25:$B$151,$C1842,'5. Lön'!DY$25:DY$151)+SUMIF('6. Drift'!$B$18:$B$101,$C1842,'6. Drift'!CP$18:CP$101)+SUMIF('7. Utrustning'!$B$17:$B$49,$C1842,'7. Utrustning'!AU$17:AU$49)+SUMIF('8. Lokal'!$B$18:$B$50,$C1842,'8. Lokal'!AR$18:AR$50),SUMIF('5. Lön'!$B$25:$B$151,$C1842,'5. Lön'!BQ$25:BQ$151)+SUMIF('6. Drift'!$B$18:$B$101,$C1842,'6. Drift'!AT$18:AT$101))</f>
        <v>0</v>
      </c>
      <c r="D1849" s="293">
        <f>IF('2. Grunddata'!$C$13="NEJ",SUMIF('5. Lön'!$B$25:$B$151,$C1842,'5. Lön'!DZ$25:DZ$151)+SUMIF('6. Drift'!$B$18:$B$101,$C1842,'6. Drift'!CQ$18:CQ$101)+SUMIF('7. Utrustning'!$B$17:$B$49,$C1842,'7. Utrustning'!AV$17:AV$49)+SUMIF('8. Lokal'!$B$18:$B$50,$C1842,'8. Lokal'!AS$18:AS$50),SUMIF('5. Lön'!$B$25:$B$151,$C1842,'5. Lön'!BR$25:BR$151)+SUMIF('6. Drift'!$B$18:$B$101,$C1842,'6. Drift'!AU$18:AU$101))</f>
        <v>0</v>
      </c>
      <c r="E1849" s="293">
        <f>IF('2. Grunddata'!$C$13="NEJ",SUMIF('5. Lön'!$B$25:$B$151,$C1842,'5. Lön'!EA$25:EA$151)+SUMIF('6. Drift'!$B$18:$B$101,$C1842,'6. Drift'!CR$18:CR$101)+SUMIF('7. Utrustning'!$B$17:$B$49,$C1842,'7. Utrustning'!AW$17:AW$49)+SUMIF('8. Lokal'!$B$18:$B$50,$C1842,'8. Lokal'!AT$18:AT$50),SUMIF('5. Lön'!$B$25:$B$151,$C1842,'5. Lön'!BS$25:BS$151)+SUMIF('6. Drift'!$B$18:$B$101,$C1842,'6. Drift'!AV$18:AV$101))</f>
        <v>0</v>
      </c>
      <c r="F1849" s="293">
        <f>IF('2. Grunddata'!$C$13="NEJ",SUMIF('5. Lön'!$B$25:$B$151,$C1842,'5. Lön'!EB$25:EB$151)+SUMIF('6. Drift'!$B$18:$B$101,$C1842,'6. Drift'!CS$18:CS$101)+SUMIF('7. Utrustning'!$B$17:$B$49,$C1842,'7. Utrustning'!AX$17:AX$49)+SUMIF('8. Lokal'!$B$18:$B$50,$C1842,'8. Lokal'!AU$18:AU$50),SUMIF('5. Lön'!$B$25:$B$151,$C1842,'5. Lön'!BT$25:BT$151)+SUMIF('6. Drift'!$B$18:$B$101,$C1842,'6. Drift'!AW$18:AW$101))</f>
        <v>0</v>
      </c>
      <c r="G1849" s="293">
        <f>IF('2. Grunddata'!$C$13="NEJ",SUMIF('5. Lön'!$B$25:$B$151,$C1842,'5. Lön'!EC$25:EC$151)+SUMIF('6. Drift'!$B$18:$B$101,$C1842,'6. Drift'!CT$18:CT$101)+SUMIF('7. Utrustning'!$B$17:$B$49,$C1842,'7. Utrustning'!AY$17:AY$49)+SUMIF('8. Lokal'!$B$18:$B$50,$C1842,'8. Lokal'!AV$18:AV$50),SUMIF('5. Lön'!$B$25:$B$151,$C1842,'5. Lön'!BU$25:BU$151)+SUMIF('6. Drift'!$B$18:$B$101,$C1842,'6. Drift'!AX$18:AX$101))</f>
        <v>0</v>
      </c>
      <c r="H1849" s="293">
        <f>IF('2. Grunddata'!$C$13="NEJ",SUMIF('5. Lön'!$B$25:$B$151,$C1842,'5. Lön'!ED$25:ED$151)+SUMIF('6. Drift'!$B$18:$B$101,$C1842,'6. Drift'!CU$18:CU$101)+SUMIF('7. Utrustning'!$B$17:$B$49,$C1842,'7. Utrustning'!AZ$17:AZ$49)+SUMIF('8. Lokal'!$B$18:$B$50,$C1842,'8. Lokal'!AW$18:AW$50),SUMIF('5. Lön'!$B$25:$B$151,$C1842,'5. Lön'!BV$25:BV$151)+SUMIF('6. Drift'!$B$18:$B$101,$C1842,'6. Drift'!AY$18:AY$101))</f>
        <v>0</v>
      </c>
      <c r="I1849" s="293">
        <f>IF('2. Grunddata'!$C$13="NEJ",SUMIF('5. Lön'!$B$25:$B$151,$C1842,'5. Lön'!EE$25:EE$151)+SUMIF('6. Drift'!$B$18:$B$101,$C1842,'6. Drift'!CV$18:CV$101)+SUMIF('7. Utrustning'!$B$17:$B$49,$C1842,'7. Utrustning'!BA$17:BA$49)+SUMIF('8. Lokal'!$B$18:$B$50,$C1842,'8. Lokal'!AX$18:AX$50),SUMIF('5. Lön'!$B$25:$B$151,$C1842,'5. Lön'!BW$25:BW$151)+SUMIF('6. Drift'!$B$18:$B$101,$C1842,'6. Drift'!AZ$18:AZ$101))</f>
        <v>0</v>
      </c>
      <c r="J1849" s="293">
        <f>IF('2. Grunddata'!$C$13="NEJ",SUMIF('5. Lön'!$B$25:$B$151,$C1842,'5. Lön'!EF$25:EF$151)+SUMIF('6. Drift'!$B$18:$B$101,$C1842,'6. Drift'!CW$18:CW$101)+SUMIF('7. Utrustning'!$B$17:$B$49,$C1842,'7. Utrustning'!BB$17:BB$49)+SUMIF('8. Lokal'!$B$18:$B$50,$C1842,'8. Lokal'!AY$18:AY$50),SUMIF('5. Lön'!$B$25:$B$151,$C1842,'5. Lön'!BX$25:BX$151)+SUMIF('6. Drift'!$B$18:$B$101,$C1842,'6. Drift'!BA$18:BA$101))</f>
        <v>0</v>
      </c>
      <c r="K1849" s="293">
        <f>IF('2. Grunddata'!$C$13="NEJ",SUMIF('5. Lön'!$B$25:$B$151,$C1842,'5. Lön'!EG$25:EG$151)+SUMIF('6. Drift'!$B$18:$B$101,$C1842,'6. Drift'!CX$18:CX$101)+SUMIF('7. Utrustning'!$B$17:$B$49,$C1842,'7. Utrustning'!BC$17:BC$49)+SUMIF('8. Lokal'!$B$18:$B$50,$C1842,'8. Lokal'!AZ$18:AZ$50),SUMIF('5. Lön'!$B$25:$B$151,$C1842,'5. Lön'!BY$25:BY$151)+SUMIF('6. Drift'!$B$18:$B$101,$C1842,'6. Drift'!BB$18:BB$101))</f>
        <v>0</v>
      </c>
      <c r="L1849" s="293">
        <f>IF('2. Grunddata'!$C$13="NEJ",SUMIF('5. Lön'!$B$25:$B$151,$C1842,'5. Lön'!EH$25:EH$151)+SUMIF('6. Drift'!$B$18:$B$101,$C1842,'6. Drift'!CY$18:CY$101)+SUMIF('7. Utrustning'!$B$17:$B$49,$C1842,'7. Utrustning'!BD$17:BD$49)+SUMIF('8. Lokal'!$B$18:$B$50,$C1842,'8. Lokal'!BA$18:BA$50),SUMIF('5. Lön'!$B$25:$B$151,$C1842,'5. Lön'!BZ$25:BZ$151)+SUMIF('6. Drift'!$B$18:$B$101,$C1842,'6. Drift'!BC$18:BC$101))</f>
        <v>0</v>
      </c>
      <c r="M1849" s="322">
        <f t="shared" si="395"/>
        <v>0</v>
      </c>
    </row>
    <row r="1850" spans="2:15" s="3" customFormat="1" ht="12.75" x14ac:dyDescent="0.2">
      <c r="B1850" s="323" t="str">
        <f>IF('2. Grunddata'!C$6="KONTRAKT","Total kostnad i kontrakt med finansiär ","Total kostnad i ansökan till finansiär ")</f>
        <v xml:space="preserve">Total kostnad i ansökan till finansiär </v>
      </c>
      <c r="C1850" s="237">
        <f>SUM(C1845:C1849)</f>
        <v>0</v>
      </c>
      <c r="D1850" s="237">
        <f t="shared" ref="D1850:L1850" si="396">SUM(D1845:D1849)</f>
        <v>0</v>
      </c>
      <c r="E1850" s="237">
        <f t="shared" si="396"/>
        <v>0</v>
      </c>
      <c r="F1850" s="237">
        <f t="shared" si="396"/>
        <v>0</v>
      </c>
      <c r="G1850" s="237">
        <f t="shared" si="396"/>
        <v>0</v>
      </c>
      <c r="H1850" s="237">
        <f t="shared" si="396"/>
        <v>0</v>
      </c>
      <c r="I1850" s="237">
        <f t="shared" si="396"/>
        <v>0</v>
      </c>
      <c r="J1850" s="237">
        <f t="shared" si="396"/>
        <v>0</v>
      </c>
      <c r="K1850" s="237">
        <f t="shared" si="396"/>
        <v>0</v>
      </c>
      <c r="L1850" s="237">
        <f t="shared" si="396"/>
        <v>0</v>
      </c>
      <c r="M1850" s="324">
        <f t="shared" si="395"/>
        <v>0</v>
      </c>
    </row>
    <row r="1851" spans="2:15" s="3" customFormat="1" ht="6" customHeight="1" x14ac:dyDescent="0.2">
      <c r="B1851" s="325"/>
      <c r="C1851" s="326"/>
      <c r="D1851" s="326"/>
      <c r="E1851" s="326"/>
      <c r="F1851" s="326"/>
      <c r="G1851" s="326"/>
      <c r="H1851" s="326"/>
      <c r="I1851" s="326"/>
      <c r="J1851" s="326"/>
      <c r="K1851" s="326"/>
      <c r="L1851" s="326"/>
      <c r="M1851" s="327"/>
    </row>
    <row r="1852" spans="2:15" s="3" customFormat="1" ht="12.75" x14ac:dyDescent="0.2">
      <c r="B1852" s="328" t="str">
        <f>IF('2. Grunddata'!C$6="KONTRAKT","Kostnader att medfinansiera","Kostnader förväntade att medfinansiera")</f>
        <v>Kostnader förväntade att medfinansiera</v>
      </c>
      <c r="C1852" s="168"/>
      <c r="D1852" s="168"/>
      <c r="E1852" s="168"/>
      <c r="F1852" s="168"/>
      <c r="G1852" s="168"/>
      <c r="H1852" s="168"/>
      <c r="I1852" s="168"/>
      <c r="J1852" s="168"/>
      <c r="K1852" s="168"/>
      <c r="L1852" s="168"/>
      <c r="M1852" s="329"/>
    </row>
    <row r="1853" spans="2:15" s="3" customFormat="1" ht="12.75" x14ac:dyDescent="0.2">
      <c r="B1853" s="371" t="str">
        <f>IF('2. Grunddata'!C$13="NEJ","Indirekt och lokalpåslag inte accepterade som OH av finansiär","")</f>
        <v>Indirekt och lokalpåslag inte accepterade som OH av finansiär</v>
      </c>
      <c r="C1853" s="330">
        <f>IF('2. Grunddata'!$C$13="NEJ",(SUMIF('5. Lön'!$B$25:$B$151,$C1842,'5. Lön'!BQ$25:BQ$151)+SUMIF('5. Lön'!$B$25:$B$151,$C1842,'5. Lön'!CO$25:CO$151)+SUMIF('6. Drift'!$B$18:$B$101,$C1842,'6. Drift'!AT$18:AT$101)+SUMIF('6. Drift'!$B$18:$B$101,$C1842,'6. Drift'!BR$18:BR$101))-(SUMIF('5. Lön'!$B$25:$B$151,$C1842,'5. Lön'!DY$25:DY$151)+SUMIF('6. Drift'!$B$18:$B$101,$C1842,'6. Drift'!CP$18:CP$101)+SUMIF('7. Utrustning'!$B$17:$B$49,$C1842,'7. Utrustning'!AU$17:AU$49)+SUMIF('8. Lokal'!$B$18:$B$50,$C1842,'8. Lokal'!AR$18:AR$50)),0)</f>
        <v>0</v>
      </c>
      <c r="D1853" s="330">
        <f>IF('2. Grunddata'!$C$13="NEJ",(SUMIF('5. Lön'!$B$25:$B$151,$C1842,'5. Lön'!BR$25:BR$151)+SUMIF('5. Lön'!$B$25:$B$151,$C1842,'5. Lön'!CP$25:CP$151)+SUMIF('6. Drift'!$B$18:$B$101,$C1842,'6. Drift'!AU$18:AU$101)+SUMIF('6. Drift'!$B$18:$B$101,$C1842,'6. Drift'!BS$18:BS$101))-(SUMIF('5. Lön'!$B$25:$B$151,$C1842,'5. Lön'!DZ$25:DZ$151)+SUMIF('6. Drift'!$B$18:$B$101,$C1842,'6. Drift'!CQ$18:CQ$101)+SUMIF('7. Utrustning'!$B$17:$B$49,$C1842,'7. Utrustning'!AV$17:AV$49)+SUMIF('8. Lokal'!$B$18:$B$50,$C1842,'8. Lokal'!AS$18:AS$50)),0)</f>
        <v>0</v>
      </c>
      <c r="E1853" s="330">
        <f>IF('2. Grunddata'!$C$13="NEJ",(SUMIF('5. Lön'!$B$25:$B$151,$C1842,'5. Lön'!BS$25:BS$151)+SUMIF('5. Lön'!$B$25:$B$151,$C1842,'5. Lön'!CQ$25:CQ$151)+SUMIF('6. Drift'!$B$18:$B$101,$C1842,'6. Drift'!AV$18:AV$101)+SUMIF('6. Drift'!$B$18:$B$101,$C1842,'6. Drift'!BT$18:BT$101))-(SUMIF('5. Lön'!$B$25:$B$151,$C1842,'5. Lön'!EA$25:EA$151)+SUMIF('6. Drift'!$B$18:$B$101,$C1842,'6. Drift'!CR$18:CR$101)+SUMIF('7. Utrustning'!$B$17:$B$49,$C1842,'7. Utrustning'!AW$17:AW$49)+SUMIF('8. Lokal'!$B$18:$B$50,$C1842,'8. Lokal'!AT$18:AT$50)),0)</f>
        <v>0</v>
      </c>
      <c r="F1853" s="330">
        <f>IF('2. Grunddata'!$C$13="NEJ",(SUMIF('5. Lön'!$B$25:$B$151,$C1842,'5. Lön'!BT$25:BT$151)+SUMIF('5. Lön'!$B$25:$B$151,$C1842,'5. Lön'!CR$25:CR$151)+SUMIF('6. Drift'!$B$18:$B$101,$C1842,'6. Drift'!AW$18:AW$101)+SUMIF('6. Drift'!$B$18:$B$101,$C1842,'6. Drift'!BU$18:BU$101))-(SUMIF('5. Lön'!$B$25:$B$151,$C1842,'5. Lön'!EB$25:EB$151)+SUMIF('6. Drift'!$B$18:$B$101,$C1842,'6. Drift'!CS$18:CS$101)+SUMIF('7. Utrustning'!$B$17:$B$49,$C1842,'7. Utrustning'!AX$17:AX$49)+SUMIF('8. Lokal'!$B$18:$B$50,$C1842,'8. Lokal'!AU$18:AU$50)),0)</f>
        <v>0</v>
      </c>
      <c r="G1853" s="330">
        <f>IF('2. Grunddata'!$C$13="NEJ",(SUMIF('5. Lön'!$B$25:$B$151,$C1842,'5. Lön'!BU$25:BU$151)+SUMIF('5. Lön'!$B$25:$B$151,$C1842,'5. Lön'!CS$25:CS$151)+SUMIF('6. Drift'!$B$18:$B$101,$C1842,'6. Drift'!AX$18:AX$101)+SUMIF('6. Drift'!$B$18:$B$101,$C1842,'6. Drift'!BV$18:BV$101))-(SUMIF('5. Lön'!$B$25:$B$151,$C1842,'5. Lön'!EC$25:EC$151)+SUMIF('6. Drift'!$B$18:$B$101,$C1842,'6. Drift'!CT$18:CT$101)+SUMIF('7. Utrustning'!$B$17:$B$49,$C1842,'7. Utrustning'!AY$17:AY$49)+SUMIF('8. Lokal'!$B$18:$B$50,$C1842,'8. Lokal'!AV$18:AV$50)),0)</f>
        <v>0</v>
      </c>
      <c r="H1853" s="330">
        <f>IF('2. Grunddata'!$C$13="NEJ",(SUMIF('5. Lön'!$B$25:$B$151,$C1842,'5. Lön'!BV$25:BV$151)+SUMIF('5. Lön'!$B$25:$B$151,$C1842,'5. Lön'!CT$25:CT$151)+SUMIF('6. Drift'!$B$18:$B$101,$C1842,'6. Drift'!AY$18:AY$101)+SUMIF('6. Drift'!$B$18:$B$101,$C1842,'6. Drift'!BW$18:BW$101))-(SUMIF('5. Lön'!$B$25:$B$151,$C1842,'5. Lön'!ED$25:ED$151)+SUMIF('6. Drift'!$B$18:$B$101,$C1842,'6. Drift'!CU$18:CU$101)+SUMIF('7. Utrustning'!$B$17:$B$49,$C1842,'7. Utrustning'!AZ$17:AZ$49)+SUMIF('8. Lokal'!$B$18:$B$50,$C1842,'8. Lokal'!AW$18:AW$50)),0)</f>
        <v>0</v>
      </c>
      <c r="I1853" s="330">
        <f>IF('2. Grunddata'!$C$13="NEJ",(SUMIF('5. Lön'!$B$25:$B$151,$C1842,'5. Lön'!BW$25:BW$151)+SUMIF('5. Lön'!$B$25:$B$151,$C1842,'5. Lön'!CU$25:CU$151)+SUMIF('6. Drift'!$B$18:$B$101,$C1842,'6. Drift'!AZ$18:AZ$101)+SUMIF('6. Drift'!$B$18:$B$101,$C1842,'6. Drift'!BX$18:BX$101))-(SUMIF('5. Lön'!$B$25:$B$151,$C1842,'5. Lön'!EE$25:EE$151)+SUMIF('6. Drift'!$B$18:$B$101,$C1842,'6. Drift'!CV$18:CV$101)+SUMIF('7. Utrustning'!$B$17:$B$49,$C1842,'7. Utrustning'!BA$17:BA$49)+SUMIF('8. Lokal'!$B$18:$B$50,$C1842,'8. Lokal'!AX$18:AX$50)),0)</f>
        <v>0</v>
      </c>
      <c r="J1853" s="330">
        <f>IF('2. Grunddata'!$C$13="NEJ",(SUMIF('5. Lön'!$B$25:$B$151,$C1842,'5. Lön'!BX$25:BX$151)+SUMIF('5. Lön'!$B$25:$B$151,$C1842,'5. Lön'!CV$25:CV$151)+SUMIF('6. Drift'!$B$18:$B$101,$C1842,'6. Drift'!BA$18:BA$101)+SUMIF('6. Drift'!$B$18:$B$101,$C1842,'6. Drift'!BY$18:BY$101))-(SUMIF('5. Lön'!$B$25:$B$151,$C1842,'5. Lön'!EF$25:EF$151)+SUMIF('6. Drift'!$B$18:$B$101,$C1842,'6. Drift'!CW$18:CW$101)+SUMIF('7. Utrustning'!$B$17:$B$49,$C1842,'7. Utrustning'!BB$17:BB$49)+SUMIF('8. Lokal'!$B$18:$B$50,$C1842,'8. Lokal'!AY$18:AY$50)),0)</f>
        <v>0</v>
      </c>
      <c r="K1853" s="330">
        <f>IF('2. Grunddata'!$C$13="NEJ",(SUMIF('5. Lön'!$B$25:$B$151,$C1842,'5. Lön'!BY$25:BY$151)+SUMIF('5. Lön'!$B$25:$B$151,$C1842,'5. Lön'!CW$25:CW$151)+SUMIF('6. Drift'!$B$18:$B$101,$C1842,'6. Drift'!BB$18:BB$101)+SUMIF('6. Drift'!$B$18:$B$101,$C1842,'6. Drift'!BZ$18:BZ$101))-(SUMIF('5. Lön'!$B$25:$B$151,$C1842,'5. Lön'!EG$25:EG$151)+SUMIF('6. Drift'!$B$18:$B$101,$C1842,'6. Drift'!CX$18:CX$101)+SUMIF('7. Utrustning'!$B$17:$B$49,$C1842,'7. Utrustning'!BC$17:BC$49)+SUMIF('8. Lokal'!$B$18:$B$50,$C1842,'8. Lokal'!AZ$18:AZ$50)),0)</f>
        <v>0</v>
      </c>
      <c r="L1853" s="330">
        <f>IF('2. Grunddata'!$C$13="NEJ",(SUMIF('5. Lön'!$B$25:$B$151,$C1842,'5. Lön'!BZ$25:BZ$151)+SUMIF('5. Lön'!$B$25:$B$151,$C1842,'5. Lön'!CX$25:CX$151)+SUMIF('6. Drift'!$B$18:$B$101,$C1842,'6. Drift'!BC$18:BC$101)+SUMIF('6. Drift'!$B$18:$B$101,$C1842,'6. Drift'!CA$18:CA$101))-(SUMIF('5. Lön'!$B$25:$B$151,$C1842,'5. Lön'!EH$25:EH$151)+SUMIF('6. Drift'!$B$18:$B$101,$C1842,'6. Drift'!CY$18:CY$101)+SUMIF('7. Utrustning'!$B$17:$B$49,$C1842,'7. Utrustning'!BD$17:BD$49)+SUMIF('8. Lokal'!$B$18:$B$50,$C1842,'8. Lokal'!BA$18:BA$50)),0)</f>
        <v>0</v>
      </c>
      <c r="M1853" s="314">
        <f t="shared" ref="M1853:M1859" si="397">SUM(C1853:L1853)</f>
        <v>0</v>
      </c>
    </row>
    <row r="1854" spans="2:15" s="3" customFormat="1" ht="12.75" customHeight="1" x14ac:dyDescent="0.2">
      <c r="B1854" s="331" t="str">
        <f>IF('2. Grunddata'!C$16&gt;0,"LKP som inte accepteras av finansiär","")</f>
        <v/>
      </c>
      <c r="C1854" s="332">
        <f>IF('2. Grunddata'!$C$16&gt;0,SUMIF('5. Lön'!$B$25:$B$151,$C1842,'5. Lön'!AS$25:AS$151)-SUMIF('5. Lön'!$B$25:$B$151,$C1842,'5. Lön'!DM$25:DM$151),0)</f>
        <v>0</v>
      </c>
      <c r="D1854" s="332">
        <f>IF('2. Grunddata'!$C$16&gt;0,SUMIF('5. Lön'!$B$25:$B$151,$C1842,'5. Lön'!AT$25:AT$151)-SUMIF('5. Lön'!$B$25:$B$151,$C1842,'5. Lön'!DN$25:DN$151),0)</f>
        <v>0</v>
      </c>
      <c r="E1854" s="332">
        <f>IF('2. Grunddata'!$C$16&gt;0,SUMIF('5. Lön'!$B$25:$B$151,$C1842,'5. Lön'!AU$25:AU$151)-SUMIF('5. Lön'!$B$25:$B$151,$C1842,'5. Lön'!DO$25:DO$151),0)</f>
        <v>0</v>
      </c>
      <c r="F1854" s="332">
        <f>IF('2. Grunddata'!$C$16&gt;0,SUMIF('5. Lön'!$B$25:$B$151,$C1842,'5. Lön'!AV$25:AV$151)-SUMIF('5. Lön'!$B$25:$B$151,$C1842,'5. Lön'!DP$25:DP$151),0)</f>
        <v>0</v>
      </c>
      <c r="G1854" s="332">
        <f>IF('2. Grunddata'!$C$16&gt;0,SUMIF('5. Lön'!$B$25:$B$151,$C1842,'5. Lön'!AW$25:AW$151)-SUMIF('5. Lön'!$B$25:$B$151,$C1842,'5. Lön'!DQ$25:DQ$151),0)</f>
        <v>0</v>
      </c>
      <c r="H1854" s="332">
        <f>IF('2. Grunddata'!$C$16&gt;0,SUMIF('5. Lön'!$B$25:$B$151,$C1842,'5. Lön'!AX$25:AX$151)-SUMIF('5. Lön'!$B$25:$B$151,$C1842,'5. Lön'!DR$25:DR$151),0)</f>
        <v>0</v>
      </c>
      <c r="I1854" s="332">
        <f>IF('2. Grunddata'!$C$16&gt;0,SUMIF('5. Lön'!$B$25:$B$151,$C1842,'5. Lön'!AY$25:AY$151)-SUMIF('5. Lön'!$B$25:$B$151,$C1842,'5. Lön'!DS$25:DS$151),0)</f>
        <v>0</v>
      </c>
      <c r="J1854" s="332">
        <f>IF('2. Grunddata'!$C$16&gt;0,SUMIF('5. Lön'!$B$25:$B$151,$C1842,'5. Lön'!AZ$25:AZ$151)-SUMIF('5. Lön'!$B$25:$B$151,$C1842,'5. Lön'!DT$25:DT$151),0)</f>
        <v>0</v>
      </c>
      <c r="K1854" s="332">
        <f>IF('2. Grunddata'!$C$16&gt;0,SUMIF('5. Lön'!$B$25:$B$151,$C1842,'5. Lön'!BA$25:BA$151)-SUMIF('5. Lön'!$B$25:$B$151,$C1842,'5. Lön'!DU$25:DU$151),0)</f>
        <v>0</v>
      </c>
      <c r="L1854" s="332">
        <f>IF('2. Grunddata'!$C$16&gt;0,SUMIF('5. Lön'!$B$25:$B$151,$C1842,'5. Lön'!BB$25:BB$151)-SUMIF('5. Lön'!$B$25:$B$151,$C1842,'5. Lön'!DV$25:DV$151),0)</f>
        <v>0</v>
      </c>
      <c r="M1854" s="316">
        <f t="shared" si="397"/>
        <v>0</v>
      </c>
    </row>
    <row r="1855" spans="2:15" s="3" customFormat="1" ht="12.75" customHeight="1" x14ac:dyDescent="0.2">
      <c r="B1855" s="317" t="str">
        <f>IF('5. Lön'!BO$152&gt;0,"Lön inklusive LKP","")</f>
        <v>Lön inklusive LKP</v>
      </c>
      <c r="C1855" s="333">
        <f>SUMIF('5. Lön'!$B$25:$B$151,$C1842,'5. Lön'!BE$25:BE$151)</f>
        <v>0</v>
      </c>
      <c r="D1855" s="333">
        <f>SUMIF('5. Lön'!$B$25:$B$151,$C1842,'5. Lön'!BF$25:BF$151)</f>
        <v>0</v>
      </c>
      <c r="E1855" s="333">
        <f>SUMIF('5. Lön'!$B$25:$B$151,$C1842,'5. Lön'!BG$25:BG$151)</f>
        <v>0</v>
      </c>
      <c r="F1855" s="333">
        <f>SUMIF('5. Lön'!$B$25:$B$151,$C1842,'5. Lön'!BH$25:BH$151)</f>
        <v>0</v>
      </c>
      <c r="G1855" s="333">
        <f>SUMIF('5. Lön'!$B$25:$B$151,$C1842,'5. Lön'!BI$25:BI$151)</f>
        <v>0</v>
      </c>
      <c r="H1855" s="333">
        <f>SUMIF('5. Lön'!$B$25:$B$151,$C1842,'5. Lön'!BJ$25:BJ$151)</f>
        <v>0</v>
      </c>
      <c r="I1855" s="333">
        <f>SUMIF('5. Lön'!$B$25:$B$151,$C1842,'5. Lön'!BK$25:BK$151)</f>
        <v>0</v>
      </c>
      <c r="J1855" s="333">
        <f>SUMIF('5. Lön'!$B$25:$B$151,$C1842,'5. Lön'!BL$25:BL$151)</f>
        <v>0</v>
      </c>
      <c r="K1855" s="333">
        <f>SUMIF('5. Lön'!$B$25:$B$151,$C1842,'5. Lön'!BM$25:BM$151)</f>
        <v>0</v>
      </c>
      <c r="L1855" s="333">
        <f>SUMIF('5. Lön'!$B$25:$B$151,$C1842,'5. Lön'!BN$25:BN$151)</f>
        <v>0</v>
      </c>
      <c r="M1855" s="319">
        <f t="shared" si="397"/>
        <v>0</v>
      </c>
    </row>
    <row r="1856" spans="2:15" s="3" customFormat="1" ht="12.75" x14ac:dyDescent="0.2">
      <c r="B1856" s="158" t="str">
        <f>IF('6. Drift'!AR$102&gt;0,"Drift","")</f>
        <v/>
      </c>
      <c r="C1856" s="334">
        <f>SUMIF('6. Drift'!$B$18:$B$101,$C1842,'6. Drift'!AH$18:AH$101)</f>
        <v>0</v>
      </c>
      <c r="D1856" s="334">
        <f>SUMIF('6. Drift'!$B$18:$B$101,$C1842,'6. Drift'!AI$18:AI$101)</f>
        <v>0</v>
      </c>
      <c r="E1856" s="334">
        <f>SUMIF('6. Drift'!$B$18:$B$101,$C1842,'6. Drift'!AJ$18:AJ$101)</f>
        <v>0</v>
      </c>
      <c r="F1856" s="334">
        <f>SUMIF('6. Drift'!$B$18:$B$101,$C1842,'6. Drift'!AK$18:AK$101)</f>
        <v>0</v>
      </c>
      <c r="G1856" s="334">
        <f>SUMIF('6. Drift'!$B$18:$B$101,$C1842,'6. Drift'!AL$18:AL$101)</f>
        <v>0</v>
      </c>
      <c r="H1856" s="334">
        <f>SUMIF('6. Drift'!$B$18:$B$101,$C1842,'6. Drift'!AM$18:AM$101)</f>
        <v>0</v>
      </c>
      <c r="I1856" s="334">
        <f>SUMIF('6. Drift'!$B$18:$B$101,$C1842,'6. Drift'!AN$18:AN$101)</f>
        <v>0</v>
      </c>
      <c r="J1856" s="334">
        <f>SUMIF('6. Drift'!$B$18:$B$101,$C1842,'6. Drift'!AO$18:AO$101)</f>
        <v>0</v>
      </c>
      <c r="K1856" s="334">
        <f>SUMIF('6. Drift'!$B$18:$B$101,$C1842,'6. Drift'!AP$18:AP$101)</f>
        <v>0</v>
      </c>
      <c r="L1856" s="334">
        <f>SUMIF('6. Drift'!$B$18:$B$101,$C1842,'6. Drift'!AQ$18:AQ$101)</f>
        <v>0</v>
      </c>
      <c r="M1856" s="316">
        <f t="shared" si="397"/>
        <v>0</v>
      </c>
    </row>
    <row r="1857" spans="2:15" s="3" customFormat="1" ht="12.75" x14ac:dyDescent="0.2">
      <c r="B1857" s="317" t="str">
        <f>IF('7. Utrustning'!AS$50&gt;0,"Utrustning","")</f>
        <v/>
      </c>
      <c r="C1857" s="333">
        <f>SUMIF('7. Utrustning'!$B$17:$B$49,$C1842,'7. Utrustning'!AI$17:AI$49)</f>
        <v>0</v>
      </c>
      <c r="D1857" s="333">
        <f>SUMIF('7. Utrustning'!$B$17:$B$49,$C1842,'7. Utrustning'!AJ$17:AJ$49)</f>
        <v>0</v>
      </c>
      <c r="E1857" s="333">
        <f>SUMIF('7. Utrustning'!$B$17:$B$49,$C1842,'7. Utrustning'!AK$17:AK$49)</f>
        <v>0</v>
      </c>
      <c r="F1857" s="333">
        <f>SUMIF('7. Utrustning'!$B$17:$B$49,$C1842,'7. Utrustning'!AL$17:AL$49)</f>
        <v>0</v>
      </c>
      <c r="G1857" s="333">
        <f>SUMIF('7. Utrustning'!$B$17:$B$49,$C1842,'7. Utrustning'!AM$17:AM$49)</f>
        <v>0</v>
      </c>
      <c r="H1857" s="333">
        <f>SUMIF('7. Utrustning'!$B$17:$B$49,$C1842,'7. Utrustning'!AN$17:AN$49)</f>
        <v>0</v>
      </c>
      <c r="I1857" s="333">
        <f>SUMIF('7. Utrustning'!$B$17:$B$49,$C1842,'7. Utrustning'!AO$17:AO$49)</f>
        <v>0</v>
      </c>
      <c r="J1857" s="333">
        <f>SUMIF('7. Utrustning'!$B$17:$B$49,$C1842,'7. Utrustning'!AP$17:AP$49)</f>
        <v>0</v>
      </c>
      <c r="K1857" s="333">
        <f>SUMIF('7. Utrustning'!$B$17:$B$49,$C1842,'7. Utrustning'!AQ$17:AQ$49)</f>
        <v>0</v>
      </c>
      <c r="L1857" s="333">
        <f>SUMIF('7. Utrustning'!$B$17:$B$49,$C1842,'7. Utrustning'!AR$17:AR$49)</f>
        <v>0</v>
      </c>
      <c r="M1857" s="319">
        <f t="shared" si="397"/>
        <v>0</v>
      </c>
    </row>
    <row r="1858" spans="2:15" s="3" customFormat="1" ht="12.75" x14ac:dyDescent="0.2">
      <c r="B1858" s="320" t="str">
        <f>IF('8. Lokal'!AP$51&gt;0,"Lokal","")</f>
        <v>Lokal</v>
      </c>
      <c r="C1858" s="334">
        <f>SUMIF('5. Lön'!$B$25:$B$151,$C1842,'5. Lön'!DA$25:DA$151)+SUMIF('6. Drift'!$B$18:$B$101,$C1842,'6. Drift'!CD$18:CD$101)+SUMIF('8. Lokal'!$B$18:$B$50,$C1842,'8. Lokal'!AF$18:AF$50)</f>
        <v>0</v>
      </c>
      <c r="D1858" s="334">
        <f>SUMIF('5. Lön'!$B$25:$B$151,$C1842,'5. Lön'!DB$25:DB$151)+SUMIF('6. Drift'!$B$18:$B$101,$C1842,'6. Drift'!CE$18:CE$101)+SUMIF('8. Lokal'!$B$18:$B$50,$C1842,'8. Lokal'!AG$18:AG$50)</f>
        <v>0</v>
      </c>
      <c r="E1858" s="334">
        <f>SUMIF('5. Lön'!$B$25:$B$151,$C1842,'5. Lön'!DC$25:DC$151)+SUMIF('6. Drift'!$B$18:$B$101,$C1842,'6. Drift'!CF$18:CF$101)+SUMIF('8. Lokal'!$B$18:$B$50,$C1842,'8. Lokal'!AH$18:AH$50)</f>
        <v>0</v>
      </c>
      <c r="F1858" s="334">
        <f>SUMIF('5. Lön'!$B$25:$B$151,$C1842,'5. Lön'!DD$25:DD$151)+SUMIF('6. Drift'!$B$18:$B$101,$C1842,'6. Drift'!CG$18:CG$101)+SUMIF('8. Lokal'!$B$18:$B$50,$C1842,'8. Lokal'!AI$18:AI$50)</f>
        <v>0</v>
      </c>
      <c r="G1858" s="334">
        <f>SUMIF('5. Lön'!$B$25:$B$151,$C1842,'5. Lön'!DE$25:DE$151)+SUMIF('6. Drift'!$B$18:$B$101,$C1842,'6. Drift'!CH$18:CH$101)+SUMIF('8. Lokal'!$B$18:$B$50,$C1842,'8. Lokal'!AJ$18:AJ$50)</f>
        <v>0</v>
      </c>
      <c r="H1858" s="334">
        <f>SUMIF('5. Lön'!$B$25:$B$151,$C1842,'5. Lön'!DF$25:DF$151)+SUMIF('6. Drift'!$B$18:$B$101,$C1842,'6. Drift'!CI$18:CI$101)+SUMIF('8. Lokal'!$B$18:$B$50,$C1842,'8. Lokal'!AK$18:AK$50)</f>
        <v>0</v>
      </c>
      <c r="I1858" s="334">
        <f>SUMIF('5. Lön'!$B$25:$B$151,$C1842,'5. Lön'!DG$25:DG$151)+SUMIF('6. Drift'!$B$18:$B$101,$C1842,'6. Drift'!CJ$18:CJ$101)+SUMIF('8. Lokal'!$B$18:$B$50,$C1842,'8. Lokal'!AL$18:AL$50)</f>
        <v>0</v>
      </c>
      <c r="J1858" s="334">
        <f>SUMIF('5. Lön'!$B$25:$B$151,$C1842,'5. Lön'!DH$25:DH$151)+SUMIF('6. Drift'!$B$18:$B$101,$C1842,'6. Drift'!CK$18:CK$101)+SUMIF('8. Lokal'!$B$18:$B$50,$C1842,'8. Lokal'!AM$18:AM$50)</f>
        <v>0</v>
      </c>
      <c r="K1858" s="334">
        <f>SUMIF('5. Lön'!$B$25:$B$151,$C1842,'5. Lön'!DI$25:DI$151)+SUMIF('6. Drift'!$B$18:$B$101,$C1842,'6. Drift'!CL$18:CL$101)+SUMIF('8. Lokal'!$B$18:$B$50,$C1842,'8. Lokal'!AN$18:AN$50)</f>
        <v>0</v>
      </c>
      <c r="L1858" s="334">
        <f>SUMIF('5. Lön'!$B$25:$B$151,$C1842,'5. Lön'!DJ$25:DJ$151)+SUMIF('6. Drift'!$B$18:$B$101,$C1842,'6. Drift'!CM$18:CM$101)+SUMIF('8. Lokal'!$B$18:$B$50,$C1842,'8. Lokal'!AO$18:AO$50)</f>
        <v>0</v>
      </c>
      <c r="M1858" s="316">
        <f t="shared" si="397"/>
        <v>0</v>
      </c>
    </row>
    <row r="1859" spans="2:15" s="1" customFormat="1" ht="12.75" x14ac:dyDescent="0.2">
      <c r="B1859" s="321" t="str">
        <f>IF(('5. Lön'!CM$152+'6. Drift'!BP$102)&gt;0,"Indirekt","")</f>
        <v>Indirekt</v>
      </c>
      <c r="C1859" s="293">
        <f>SUMIF('5. Lön'!$B$25:$B$151,$C1842,'5. Lön'!CC$25:CC$151)+SUMIF('6. Drift'!$B$18:$B$101,$C1842,'6. Drift'!BF$18:BF$101)</f>
        <v>0</v>
      </c>
      <c r="D1859" s="293">
        <f>SUMIF('5. Lön'!$B$25:$B$151,$C1842,'5. Lön'!CD$25:CD$151)+SUMIF('6. Drift'!$B$18:$B$101,$C1842,'6. Drift'!BG$18:BG$101)</f>
        <v>0</v>
      </c>
      <c r="E1859" s="293">
        <f>SUMIF('5. Lön'!$B$25:$B$151,$C1842,'5. Lön'!CE$25:CE$151)+SUMIF('6. Drift'!$B$18:$B$101,$C1842,'6. Drift'!BH$18:BH$101)</f>
        <v>0</v>
      </c>
      <c r="F1859" s="293">
        <f>SUMIF('5. Lön'!$B$25:$B$151,$C1842,'5. Lön'!CF$25:CF$151)+SUMIF('6. Drift'!$B$18:$B$101,$C1842,'6. Drift'!BI$18:BI$101)</f>
        <v>0</v>
      </c>
      <c r="G1859" s="293">
        <f>SUMIF('5. Lön'!$B$25:$B$151,$C1842,'5. Lön'!CG$25:CG$151)+SUMIF('6. Drift'!$B$18:$B$101,$C1842,'6. Drift'!BJ$18:BJ$101)</f>
        <v>0</v>
      </c>
      <c r="H1859" s="293">
        <f>SUMIF('5. Lön'!$B$25:$B$151,$C1842,'5. Lön'!CH$25:CH$151)+SUMIF('6. Drift'!$B$18:$B$101,$C1842,'6. Drift'!BK$18:BK$101)</f>
        <v>0</v>
      </c>
      <c r="I1859" s="293">
        <f>SUMIF('5. Lön'!$B$25:$B$151,$C1842,'5. Lön'!CI$25:CI$151)+SUMIF('6. Drift'!$B$18:$B$101,$C1842,'6. Drift'!BL$18:BL$101)</f>
        <v>0</v>
      </c>
      <c r="J1859" s="293">
        <f>SUMIF('5. Lön'!$B$25:$B$151,$C1842,'5. Lön'!CJ$25:CJ$151)+SUMIF('6. Drift'!$B$18:$B$101,$C1842,'6. Drift'!BM$18:BM$101)</f>
        <v>0</v>
      </c>
      <c r="K1859" s="293">
        <f>SUMIF('5. Lön'!$B$25:$B$151,$C1842,'5. Lön'!CK$25:CK$151)+SUMIF('6. Drift'!$B$18:$B$101,$C1842,'6. Drift'!BN$18:BN$101)</f>
        <v>0</v>
      </c>
      <c r="L1859" s="293">
        <f>SUMIF('5. Lön'!$B$25:$B$151,$C1842,'5. Lön'!CL$25:CL$151)+SUMIF('6. Drift'!$B$18:$B$101,$C1842,'6. Drift'!BO$18:BO$101)</f>
        <v>0</v>
      </c>
      <c r="M1859" s="322">
        <f t="shared" si="397"/>
        <v>0</v>
      </c>
    </row>
    <row r="1860" spans="2:15" s="3" customFormat="1" ht="12.75" x14ac:dyDescent="0.2">
      <c r="B1860" s="323" t="str">
        <f>IF('2. Grunddata'!C$6="KONTRAKT","Total kostnad i medfinansiering av kontrakt med finansiär","Total kostnad i medfinansiering av ansökan till finansiär")</f>
        <v>Total kostnad i medfinansiering av ansökan till finansiär</v>
      </c>
      <c r="C1860" s="237">
        <f>SUM(C1853:C1859)</f>
        <v>0</v>
      </c>
      <c r="D1860" s="237">
        <f t="shared" ref="D1860:M1860" si="398">SUM(D1853:D1859)</f>
        <v>0</v>
      </c>
      <c r="E1860" s="237">
        <f t="shared" si="398"/>
        <v>0</v>
      </c>
      <c r="F1860" s="237">
        <f t="shared" si="398"/>
        <v>0</v>
      </c>
      <c r="G1860" s="237">
        <f t="shared" si="398"/>
        <v>0</v>
      </c>
      <c r="H1860" s="237">
        <f t="shared" si="398"/>
        <v>0</v>
      </c>
      <c r="I1860" s="237">
        <f t="shared" si="398"/>
        <v>0</v>
      </c>
      <c r="J1860" s="237">
        <f t="shared" si="398"/>
        <v>0</v>
      </c>
      <c r="K1860" s="237">
        <f t="shared" si="398"/>
        <v>0</v>
      </c>
      <c r="L1860" s="237">
        <f t="shared" si="398"/>
        <v>0</v>
      </c>
      <c r="M1860" s="324">
        <f t="shared" si="398"/>
        <v>0</v>
      </c>
      <c r="N1860" s="26"/>
      <c r="O1860" s="26"/>
    </row>
    <row r="1861" spans="2:15" s="3" customFormat="1" ht="6" customHeight="1" x14ac:dyDescent="0.2">
      <c r="B1861" s="335"/>
      <c r="C1861" s="326"/>
      <c r="D1861" s="326"/>
      <c r="E1861" s="326"/>
      <c r="F1861" s="326"/>
      <c r="G1861" s="326"/>
      <c r="H1861" s="326"/>
      <c r="I1861" s="326"/>
      <c r="J1861" s="326"/>
      <c r="K1861" s="326"/>
      <c r="L1861" s="326"/>
      <c r="M1861" s="336"/>
    </row>
    <row r="1862" spans="2:15" s="3" customFormat="1" ht="12.75" x14ac:dyDescent="0.2">
      <c r="B1862" s="328" t="str">
        <f>IF('2. Grunddata'!C$6="KONTRAKT","Full kostnad","Förväntad full kostnad")</f>
        <v>Förväntad full kostnad</v>
      </c>
      <c r="C1862" s="326"/>
      <c r="D1862" s="326"/>
      <c r="E1862" s="326"/>
      <c r="F1862" s="326"/>
      <c r="G1862" s="326"/>
      <c r="H1862" s="326"/>
      <c r="I1862" s="326"/>
      <c r="J1862" s="326"/>
      <c r="K1862" s="326"/>
      <c r="L1862" s="326"/>
      <c r="M1862" s="336"/>
    </row>
    <row r="1863" spans="2:15" s="3" customFormat="1" ht="12.75" x14ac:dyDescent="0.2">
      <c r="B1863" s="337" t="s">
        <v>203</v>
      </c>
      <c r="C1863" s="338">
        <f>C1845+C1854+C1855</f>
        <v>0</v>
      </c>
      <c r="D1863" s="338">
        <f t="shared" ref="D1863:L1863" si="399">D1845+D1854+D1855</f>
        <v>0</v>
      </c>
      <c r="E1863" s="338">
        <f t="shared" si="399"/>
        <v>0</v>
      </c>
      <c r="F1863" s="338">
        <f t="shared" si="399"/>
        <v>0</v>
      </c>
      <c r="G1863" s="338">
        <f t="shared" si="399"/>
        <v>0</v>
      </c>
      <c r="H1863" s="338">
        <f t="shared" si="399"/>
        <v>0</v>
      </c>
      <c r="I1863" s="338">
        <f t="shared" si="399"/>
        <v>0</v>
      </c>
      <c r="J1863" s="338">
        <f t="shared" si="399"/>
        <v>0</v>
      </c>
      <c r="K1863" s="338">
        <f t="shared" si="399"/>
        <v>0</v>
      </c>
      <c r="L1863" s="338">
        <f t="shared" si="399"/>
        <v>0</v>
      </c>
      <c r="M1863" s="314">
        <f>SUM(C1863:L1863)</f>
        <v>0</v>
      </c>
    </row>
    <row r="1864" spans="2:15" s="3" customFormat="1" ht="12.75" x14ac:dyDescent="0.2">
      <c r="B1864" s="339" t="s">
        <v>202</v>
      </c>
      <c r="C1864" s="340">
        <f>C1846+C1856</f>
        <v>0</v>
      </c>
      <c r="D1864" s="340">
        <f t="shared" ref="D1864:L1864" si="400">D1846+D1856</f>
        <v>0</v>
      </c>
      <c r="E1864" s="340">
        <f t="shared" si="400"/>
        <v>0</v>
      </c>
      <c r="F1864" s="340">
        <f t="shared" si="400"/>
        <v>0</v>
      </c>
      <c r="G1864" s="340">
        <f t="shared" si="400"/>
        <v>0</v>
      </c>
      <c r="H1864" s="340">
        <f t="shared" si="400"/>
        <v>0</v>
      </c>
      <c r="I1864" s="340">
        <f t="shared" si="400"/>
        <v>0</v>
      </c>
      <c r="J1864" s="340">
        <f t="shared" si="400"/>
        <v>0</v>
      </c>
      <c r="K1864" s="340">
        <f t="shared" si="400"/>
        <v>0</v>
      </c>
      <c r="L1864" s="340">
        <f t="shared" si="400"/>
        <v>0</v>
      </c>
      <c r="M1864" s="316">
        <f>SUM(C1864:L1864)</f>
        <v>0</v>
      </c>
    </row>
    <row r="1865" spans="2:15" s="3" customFormat="1" ht="12.75" x14ac:dyDescent="0.2">
      <c r="B1865" s="341" t="s">
        <v>30</v>
      </c>
      <c r="C1865" s="342">
        <f>C1847+C1857</f>
        <v>0</v>
      </c>
      <c r="D1865" s="342">
        <f t="shared" ref="D1865:L1865" si="401">D1847+D1857</f>
        <v>0</v>
      </c>
      <c r="E1865" s="342">
        <f t="shared" si="401"/>
        <v>0</v>
      </c>
      <c r="F1865" s="342">
        <f t="shared" si="401"/>
        <v>0</v>
      </c>
      <c r="G1865" s="342">
        <f t="shared" si="401"/>
        <v>0</v>
      </c>
      <c r="H1865" s="342">
        <f t="shared" si="401"/>
        <v>0</v>
      </c>
      <c r="I1865" s="342">
        <f t="shared" si="401"/>
        <v>0</v>
      </c>
      <c r="J1865" s="342">
        <f t="shared" si="401"/>
        <v>0</v>
      </c>
      <c r="K1865" s="342">
        <f t="shared" si="401"/>
        <v>0</v>
      </c>
      <c r="L1865" s="342">
        <f t="shared" si="401"/>
        <v>0</v>
      </c>
      <c r="M1865" s="319">
        <f>SUM(C1865:L1865)</f>
        <v>0</v>
      </c>
    </row>
    <row r="1866" spans="2:15" s="3" customFormat="1" ht="12.75" x14ac:dyDescent="0.2">
      <c r="B1866" s="339" t="s">
        <v>31</v>
      </c>
      <c r="C1866" s="340">
        <f>SUMIF('5. Lön'!$B$25:$B$151,$C1842,'5. Lön'!CO$25:CO$151)+SUMIF('5. Lön'!$B$25:$B$151,$C1842,'5. Lön'!DA$25:DA$151)+SUMIF('6. Drift'!$B$18:$B$101,$C1842,'6. Drift'!BR$18:BR$101)+SUMIF('6. Drift'!$B$18:$B$101,$C1842,'6. Drift'!CD$18:CD$101)+SUMIF('8. Lokal'!$B$18:$B$50,$C1842,'8. Lokal'!T$18:T$50)+SUMIF('8. Lokal'!$B$18:$B$50,$C1842,'8. Lokal'!AF$18:AF$50)</f>
        <v>0</v>
      </c>
      <c r="D1866" s="340">
        <f>SUMIF('5. Lön'!$B$25:$B$151,$C1842,'5. Lön'!CP$25:CP$151)+SUMIF('5. Lön'!$B$25:$B$151,$C1842,'5. Lön'!DB$25:DB$151)+SUMIF('6. Drift'!$B$18:$B$101,$C1842,'6. Drift'!BS$18:BS$101)+SUMIF('6. Drift'!$B$18:$B$101,$C1842,'6. Drift'!CE$18:CE$101)+SUMIF('8. Lokal'!$B$18:$B$50,$C1842,'8. Lokal'!U$18:U$50)+SUMIF('8. Lokal'!$B$18:$B$50,$C1842,'8. Lokal'!AG$18:AG$50)</f>
        <v>0</v>
      </c>
      <c r="E1866" s="340">
        <f>SUMIF('5. Lön'!$B$25:$B$151,$C1842,'5. Lön'!CQ$25:CQ$151)+SUMIF('5. Lön'!$B$25:$B$151,$C1842,'5. Lön'!DC$25:DC$151)+SUMIF('6. Drift'!$B$18:$B$101,$C1842,'6. Drift'!BT$18:BT$101)+SUMIF('6. Drift'!$B$18:$B$101,$C1842,'6. Drift'!CF$18:CF$101)+SUMIF('8. Lokal'!$B$18:$B$50,$C1842,'8. Lokal'!V$18:V$50)+SUMIF('8. Lokal'!$B$18:$B$50,$C1842,'8. Lokal'!AH$18:AH$50)</f>
        <v>0</v>
      </c>
      <c r="F1866" s="340">
        <f>SUMIF('5. Lön'!$B$25:$B$151,$C1842,'5. Lön'!CR$25:CR$151)+SUMIF('5. Lön'!$B$25:$B$151,$C1842,'5. Lön'!DD$25:DD$151)+SUMIF('6. Drift'!$B$18:$B$101,$C1842,'6. Drift'!BU$18:BU$101)+SUMIF('6. Drift'!$B$18:$B$101,$C1842,'6. Drift'!CG$18:CG$101)+SUMIF('8. Lokal'!$B$18:$B$50,$C1842,'8. Lokal'!W$18:W$50)+SUMIF('8. Lokal'!$B$18:$B$50,$C1842,'8. Lokal'!AI$18:AI$50)</f>
        <v>0</v>
      </c>
      <c r="G1866" s="340">
        <f>SUMIF('5. Lön'!$B$25:$B$151,$C1842,'5. Lön'!CS$25:CS$151)+SUMIF('5. Lön'!$B$25:$B$151,$C1842,'5. Lön'!DE$25:DE$151)+SUMIF('6. Drift'!$B$18:$B$101,$C1842,'6. Drift'!BV$18:BV$101)+SUMIF('6. Drift'!$B$18:$B$101,$C1842,'6. Drift'!CH$18:CH$101)+SUMIF('8. Lokal'!$B$18:$B$50,$C1842,'8. Lokal'!X$18:X$50)+SUMIF('8. Lokal'!$B$18:$B$50,$C1842,'8. Lokal'!AJ$18:AJ$50)</f>
        <v>0</v>
      </c>
      <c r="H1866" s="340">
        <f>SUMIF('5. Lön'!$B$25:$B$151,$C1842,'5. Lön'!CT$25:CT$151)+SUMIF('5. Lön'!$B$25:$B$151,$C1842,'5. Lön'!DF$25:DF$151)+SUMIF('6. Drift'!$B$18:$B$101,$C1842,'6. Drift'!BW$18:BW$101)+SUMIF('6. Drift'!$B$18:$B$101,$C1842,'6. Drift'!CI$18:CI$101)+SUMIF('8. Lokal'!$B$18:$B$50,$C1842,'8. Lokal'!Y$18:Y$50)+SUMIF('8. Lokal'!$B$18:$B$50,$C1842,'8. Lokal'!AK$18:AK$50)</f>
        <v>0</v>
      </c>
      <c r="I1866" s="340">
        <f>SUMIF('5. Lön'!$B$25:$B$151,$C1842,'5. Lön'!CU$25:CU$151)+SUMIF('5. Lön'!$B$25:$B$151,$C1842,'5. Lön'!DG$25:DG$151)+SUMIF('6. Drift'!$B$18:$B$101,$C1842,'6. Drift'!BX$18:BX$101)+SUMIF('6. Drift'!$B$18:$B$101,$C1842,'6. Drift'!CJ$18:CJ$101)+SUMIF('8. Lokal'!$B$18:$B$50,$C1842,'8. Lokal'!Z$18:Z$50)+SUMIF('8. Lokal'!$B$18:$B$50,$C1842,'8. Lokal'!AL$18:AL$50)</f>
        <v>0</v>
      </c>
      <c r="J1866" s="340">
        <f>SUMIF('5. Lön'!$B$25:$B$151,$C1842,'5. Lön'!CV$25:CV$151)+SUMIF('5. Lön'!$B$25:$B$151,$C1842,'5. Lön'!DH$25:DH$151)+SUMIF('6. Drift'!$B$18:$B$101,$C1842,'6. Drift'!BY$18:BY$101)+SUMIF('6. Drift'!$B$18:$B$101,$C1842,'6. Drift'!CK$18:CK$101)+SUMIF('8. Lokal'!$B$18:$B$50,$C1842,'8. Lokal'!AA$18:AA$50)+SUMIF('8. Lokal'!$B$18:$B$50,$C1842,'8. Lokal'!AM$18:AM$50)</f>
        <v>0</v>
      </c>
      <c r="K1866" s="340">
        <f>SUMIF('5. Lön'!$B$25:$B$151,$C1842,'5. Lön'!CW$25:CW$151)+SUMIF('5. Lön'!$B$25:$B$151,$C1842,'5. Lön'!DI$25:DI$151)+SUMIF('6. Drift'!$B$18:$B$101,$C1842,'6. Drift'!BZ$18:BZ$101)+SUMIF('6. Drift'!$B$18:$B$101,$C1842,'6. Drift'!CL$18:CL$101)+SUMIF('8. Lokal'!$B$18:$B$50,$C1842,'8. Lokal'!AB$18:AB$50)+SUMIF('8. Lokal'!$B$18:$B$50,$C1842,'8. Lokal'!AN$18:AN$50)</f>
        <v>0</v>
      </c>
      <c r="L1866" s="340">
        <f>SUMIF('5. Lön'!$B$25:$B$151,$C1842,'5. Lön'!CX$25:CX$151)+SUMIF('5. Lön'!$B$25:$B$151,$C1842,'5. Lön'!DJ$25:DJ$151)+SUMIF('6. Drift'!$B$18:$B$101,$C1842,'6. Drift'!CA$18:CA$101)+SUMIF('6. Drift'!$B$18:$B$101,$C1842,'6. Drift'!CM$18:CM$101)+SUMIF('8. Lokal'!$B$18:$B$50,$C1842,'8. Lokal'!AC$18:AC$50)+SUMIF('8. Lokal'!$B$18:$B$50,$C1842,'8. Lokal'!AO$18:AO$50)</f>
        <v>0</v>
      </c>
      <c r="M1866" s="316">
        <f>SUM(C1866:L1866)</f>
        <v>0</v>
      </c>
    </row>
    <row r="1867" spans="2:15" s="3" customFormat="1" ht="12.75" x14ac:dyDescent="0.2">
      <c r="B1867" s="343" t="s">
        <v>26</v>
      </c>
      <c r="C1867" s="344">
        <f>SUMIF('5. Lön'!$B$25:$B$151,$C1842,'5. Lön'!BQ$25:BQ$151)+SUMIF('5. Lön'!$B$25:$B$151,$C1842,'5. Lön'!CC$25:CC$151)+SUMIF('6. Drift'!$B$18:$B$101,$C1842,'6. Drift'!AT$18:AT$101)+SUMIF('6. Drift'!$B$18:$B$101,$C1842,'6. Drift'!BF$18:BF$101)</f>
        <v>0</v>
      </c>
      <c r="D1867" s="344">
        <f>SUMIF('5. Lön'!$B$25:$B$151,$C1842,'5. Lön'!BR$25:BR$151)+SUMIF('5. Lön'!$B$25:$B$151,$C1842,'5. Lön'!CD$25:CD$151)+SUMIF('6. Drift'!$B$18:$B$101,$C1842,'6. Drift'!AU$18:AU$101)+SUMIF('6. Drift'!$B$18:$B$101,$C1842,'6. Drift'!BG$18:BG$101)</f>
        <v>0</v>
      </c>
      <c r="E1867" s="344">
        <f>SUMIF('5. Lön'!$B$25:$B$151,$C1842,'5. Lön'!BS$25:BS$151)+SUMIF('5. Lön'!$B$25:$B$151,$C1842,'5. Lön'!CE$25:CE$151)+SUMIF('6. Drift'!$B$18:$B$101,$C1842,'6. Drift'!AV$18:AV$101)+SUMIF('6. Drift'!$B$18:$B$101,$C1842,'6. Drift'!BH$18:BH$101)</f>
        <v>0</v>
      </c>
      <c r="F1867" s="344">
        <f>SUMIF('5. Lön'!$B$25:$B$151,$C1842,'5. Lön'!BT$25:BT$151)+SUMIF('5. Lön'!$B$25:$B$151,$C1842,'5. Lön'!CF$25:CF$151)+SUMIF('6. Drift'!$B$18:$B$101,$C1842,'6. Drift'!AW$18:AW$101)+SUMIF('6. Drift'!$B$18:$B$101,$C1842,'6. Drift'!BI$18:BI$101)</f>
        <v>0</v>
      </c>
      <c r="G1867" s="344">
        <f>SUMIF('5. Lön'!$B$25:$B$151,$C1842,'5. Lön'!BU$25:BU$151)+SUMIF('5. Lön'!$B$25:$B$151,$C1842,'5. Lön'!CG$25:CG$151)+SUMIF('6. Drift'!$B$18:$B$101,$C1842,'6. Drift'!AX$18:AX$101)+SUMIF('6. Drift'!$B$18:$B$101,$C1842,'6. Drift'!BJ$18:BJ$101)</f>
        <v>0</v>
      </c>
      <c r="H1867" s="344">
        <f>SUMIF('5. Lön'!$B$25:$B$151,$C1842,'5. Lön'!BV$25:BV$151)+SUMIF('5. Lön'!$B$25:$B$151,$C1842,'5. Lön'!CH$25:CH$151)+SUMIF('6. Drift'!$B$18:$B$101,$C1842,'6. Drift'!AY$18:AY$101)+SUMIF('6. Drift'!$B$18:$B$101,$C1842,'6. Drift'!BK$18:BK$101)</f>
        <v>0</v>
      </c>
      <c r="I1867" s="344">
        <f>SUMIF('5. Lön'!$B$25:$B$151,$C1842,'5. Lön'!BW$25:BW$151)+SUMIF('5. Lön'!$B$25:$B$151,$C1842,'5. Lön'!CI$25:CI$151)+SUMIF('6. Drift'!$B$18:$B$101,$C1842,'6. Drift'!AZ$18:AZ$101)+SUMIF('6. Drift'!$B$18:$B$101,$C1842,'6. Drift'!BL$18:BL$101)</f>
        <v>0</v>
      </c>
      <c r="J1867" s="344">
        <f>SUMIF('5. Lön'!$B$25:$B$151,$C1842,'5. Lön'!BX$25:BX$151)+SUMIF('5. Lön'!$B$25:$B$151,$C1842,'5. Lön'!CJ$25:CJ$151)+SUMIF('6. Drift'!$B$18:$B$101,$C1842,'6. Drift'!BA$18:BA$101)+SUMIF('6. Drift'!$B$18:$B$101,$C1842,'6. Drift'!BM$18:BM$101)</f>
        <v>0</v>
      </c>
      <c r="K1867" s="344">
        <f>SUMIF('5. Lön'!$B$25:$B$151,$C1842,'5. Lön'!BY$25:BY$151)+SUMIF('5. Lön'!$B$25:$B$151,$C1842,'5. Lön'!CK$25:CK$151)+SUMIF('6. Drift'!$B$18:$B$101,$C1842,'6. Drift'!BB$18:BB$101)+SUMIF('6. Drift'!$B$18:$B$101,$C1842,'6. Drift'!BN$18:BN$101)</f>
        <v>0</v>
      </c>
      <c r="L1867" s="344">
        <f>SUMIF('5. Lön'!$B$25:$B$151,$C1842,'5. Lön'!BZ$25:BZ$151)+SUMIF('5. Lön'!$B$25:$B$151,$C1842,'5. Lön'!CL$25:CL$151)+SUMIF('6. Drift'!$B$18:$B$101,$C1842,'6. Drift'!BC$18:BC$101)+SUMIF('6. Drift'!$B$18:$B$101,$C1842,'6. Drift'!BO$18:BO$101)</f>
        <v>0</v>
      </c>
      <c r="M1867" s="322">
        <f>SUM(C1867:L1867)</f>
        <v>0</v>
      </c>
    </row>
    <row r="1868" spans="2:15" s="3" customFormat="1" ht="12.75" x14ac:dyDescent="0.2">
      <c r="B1868" s="323" t="str">
        <f>IF('2. Grunddata'!C$6="KONTRAKT","Total full kostnad","Total förväntad full kostnad")</f>
        <v>Total förväntad full kostnad</v>
      </c>
      <c r="C1868" s="171">
        <f>SUM(C1863:C1867)</f>
        <v>0</v>
      </c>
      <c r="D1868" s="171">
        <f t="shared" ref="D1868:M1868" si="402">SUM(D1863:D1867)</f>
        <v>0</v>
      </c>
      <c r="E1868" s="171">
        <f t="shared" si="402"/>
        <v>0</v>
      </c>
      <c r="F1868" s="171">
        <f t="shared" si="402"/>
        <v>0</v>
      </c>
      <c r="G1868" s="171">
        <f t="shared" si="402"/>
        <v>0</v>
      </c>
      <c r="H1868" s="171">
        <f t="shared" si="402"/>
        <v>0</v>
      </c>
      <c r="I1868" s="171">
        <f t="shared" si="402"/>
        <v>0</v>
      </c>
      <c r="J1868" s="171">
        <f t="shared" si="402"/>
        <v>0</v>
      </c>
      <c r="K1868" s="171">
        <f t="shared" si="402"/>
        <v>0</v>
      </c>
      <c r="L1868" s="171">
        <f t="shared" si="402"/>
        <v>0</v>
      </c>
      <c r="M1868" s="345">
        <f t="shared" si="402"/>
        <v>0</v>
      </c>
    </row>
    <row r="1869" spans="2:15" s="3" customFormat="1" ht="12.75" x14ac:dyDescent="0.2">
      <c r="B1869" s="119"/>
      <c r="C1869" s="64"/>
      <c r="D1869" s="64"/>
      <c r="E1869" s="64"/>
      <c r="F1869" s="64"/>
      <c r="G1869" s="64"/>
      <c r="H1869" s="64"/>
      <c r="I1869" s="64"/>
      <c r="J1869" s="64"/>
      <c r="K1869" s="64"/>
      <c r="L1869" s="64"/>
      <c r="M1869" s="64"/>
    </row>
    <row r="1870" spans="2:15" s="3" customFormat="1" ht="12.75" customHeight="1" x14ac:dyDescent="0.2">
      <c r="B1870" s="119" t="s">
        <v>42</v>
      </c>
      <c r="C1870" s="346" t="str">
        <f t="shared" ref="C1870:M1870" si="403">IF(C1868&gt;0,C1860/C1868,"")</f>
        <v/>
      </c>
      <c r="D1870" s="346" t="str">
        <f t="shared" si="403"/>
        <v/>
      </c>
      <c r="E1870" s="346" t="str">
        <f t="shared" si="403"/>
        <v/>
      </c>
      <c r="F1870" s="346" t="str">
        <f t="shared" si="403"/>
        <v/>
      </c>
      <c r="G1870" s="346" t="str">
        <f t="shared" si="403"/>
        <v/>
      </c>
      <c r="H1870" s="346" t="str">
        <f t="shared" si="403"/>
        <v/>
      </c>
      <c r="I1870" s="346" t="str">
        <f t="shared" si="403"/>
        <v/>
      </c>
      <c r="J1870" s="346" t="str">
        <f t="shared" si="403"/>
        <v/>
      </c>
      <c r="K1870" s="346" t="str">
        <f t="shared" si="403"/>
        <v/>
      </c>
      <c r="L1870" s="346" t="str">
        <f t="shared" si="403"/>
        <v/>
      </c>
      <c r="M1870" s="346" t="str">
        <f t="shared" si="403"/>
        <v/>
      </c>
    </row>
    <row r="1871" spans="2:15" ht="12.75" customHeight="1" x14ac:dyDescent="0.2"/>
    <row r="1872" spans="2:15" ht="12.75" customHeight="1" x14ac:dyDescent="0.2">
      <c r="D1872" s="119" t="s">
        <v>249</v>
      </c>
      <c r="E1872" s="187" t="str">
        <f>IF(M1860=0,"",M1860/(DATEDIF('2. Grunddata'!C$20,'2. Grunddata'!C$21,"d")/365))</f>
        <v/>
      </c>
      <c r="H1872" s="119" t="s">
        <v>250</v>
      </c>
      <c r="I1872" s="187">
        <f>M1860/3</f>
        <v>0</v>
      </c>
      <c r="L1872" s="119" t="s">
        <v>248</v>
      </c>
      <c r="M1872" s="187">
        <f>M1860</f>
        <v>0</v>
      </c>
    </row>
    <row r="1873" spans="2:13" ht="12.75" customHeight="1" x14ac:dyDescent="0.2">
      <c r="B1873" s="80" t="s">
        <v>209</v>
      </c>
    </row>
    <row r="1874" spans="2:13" ht="12.75" customHeight="1" x14ac:dyDescent="0.2">
      <c r="B1874" s="551"/>
      <c r="C1874" s="552"/>
      <c r="D1874" s="552"/>
      <c r="E1874" s="552"/>
      <c r="F1874" s="552"/>
      <c r="G1874" s="552"/>
      <c r="H1874" s="552"/>
      <c r="I1874" s="552"/>
      <c r="J1874" s="552"/>
      <c r="K1874" s="552"/>
      <c r="L1874" s="553"/>
      <c r="M1874" s="387">
        <f>SUM(C1874:L1874)</f>
        <v>0</v>
      </c>
    </row>
    <row r="1875" spans="2:13" ht="12.75" customHeight="1" x14ac:dyDescent="0.2">
      <c r="B1875" s="554"/>
      <c r="C1875" s="555"/>
      <c r="D1875" s="555"/>
      <c r="E1875" s="555"/>
      <c r="F1875" s="555"/>
      <c r="G1875" s="555"/>
      <c r="H1875" s="555"/>
      <c r="I1875" s="555"/>
      <c r="J1875" s="555"/>
      <c r="K1875" s="555"/>
      <c r="L1875" s="556"/>
      <c r="M1875" s="319">
        <f t="shared" ref="M1875:M1878" si="404">SUM(C1875:L1875)</f>
        <v>0</v>
      </c>
    </row>
    <row r="1876" spans="2:13" ht="12.75" customHeight="1" x14ac:dyDescent="0.2">
      <c r="B1876" s="557"/>
      <c r="C1876" s="558"/>
      <c r="D1876" s="558"/>
      <c r="E1876" s="558"/>
      <c r="F1876" s="558"/>
      <c r="G1876" s="558"/>
      <c r="H1876" s="558"/>
      <c r="I1876" s="558"/>
      <c r="J1876" s="558"/>
      <c r="K1876" s="558"/>
      <c r="L1876" s="559"/>
      <c r="M1876" s="316">
        <f t="shared" si="404"/>
        <v>0</v>
      </c>
    </row>
    <row r="1877" spans="2:13" ht="12.75" customHeight="1" x14ac:dyDescent="0.2">
      <c r="B1877" s="554"/>
      <c r="C1877" s="555"/>
      <c r="D1877" s="555"/>
      <c r="E1877" s="555"/>
      <c r="F1877" s="555"/>
      <c r="G1877" s="555"/>
      <c r="H1877" s="555"/>
      <c r="I1877" s="555"/>
      <c r="J1877" s="555"/>
      <c r="K1877" s="555"/>
      <c r="L1877" s="556"/>
      <c r="M1877" s="319">
        <f t="shared" si="404"/>
        <v>0</v>
      </c>
    </row>
    <row r="1878" spans="2:13" ht="12.75" customHeight="1" x14ac:dyDescent="0.2">
      <c r="B1878" s="197"/>
      <c r="C1878" s="558"/>
      <c r="D1878" s="558"/>
      <c r="E1878" s="558"/>
      <c r="F1878" s="558"/>
      <c r="G1878" s="558"/>
      <c r="H1878" s="558"/>
      <c r="I1878" s="558"/>
      <c r="J1878" s="558"/>
      <c r="K1878" s="558"/>
      <c r="L1878" s="559"/>
      <c r="M1878" s="316">
        <f t="shared" si="404"/>
        <v>0</v>
      </c>
    </row>
    <row r="1879" spans="2:13" ht="12.75" customHeight="1" x14ac:dyDescent="0.2">
      <c r="B1879" s="165" t="str">
        <f>IF('2. Grunddata'!C$6="KONTRAKT","Total medfinansiering","Total förväntad medfinansiering")</f>
        <v>Total förväntad medfinansiering</v>
      </c>
      <c r="C1879" s="170">
        <f t="shared" ref="C1879:M1879" si="405">SUM(C1874:C1878)</f>
        <v>0</v>
      </c>
      <c r="D1879" s="170">
        <f t="shared" si="405"/>
        <v>0</v>
      </c>
      <c r="E1879" s="170">
        <f t="shared" si="405"/>
        <v>0</v>
      </c>
      <c r="F1879" s="170">
        <f t="shared" si="405"/>
        <v>0</v>
      </c>
      <c r="G1879" s="170">
        <f t="shared" si="405"/>
        <v>0</v>
      </c>
      <c r="H1879" s="170">
        <f t="shared" si="405"/>
        <v>0</v>
      </c>
      <c r="I1879" s="170">
        <f t="shared" si="405"/>
        <v>0</v>
      </c>
      <c r="J1879" s="170">
        <f t="shared" si="405"/>
        <v>0</v>
      </c>
      <c r="K1879" s="170">
        <f t="shared" si="405"/>
        <v>0</v>
      </c>
      <c r="L1879" s="170">
        <f t="shared" si="405"/>
        <v>0</v>
      </c>
      <c r="M1879" s="345">
        <f t="shared" si="405"/>
        <v>0</v>
      </c>
    </row>
    <row r="1880" spans="2:13" ht="12.75" customHeight="1" x14ac:dyDescent="0.2"/>
    <row r="1881" spans="2:13" ht="12.75" customHeight="1" x14ac:dyDescent="0.2">
      <c r="B1881" s="386" t="s">
        <v>210</v>
      </c>
      <c r="C1881" s="64" t="str">
        <f>B50</f>
        <v>Vilt, fisk och miljö</v>
      </c>
    </row>
    <row r="1882" spans="2:13" ht="12.75" customHeight="1" x14ac:dyDescent="0.2">
      <c r="B1882" s="719"/>
      <c r="C1882" s="720"/>
      <c r="D1882" s="720"/>
      <c r="E1882" s="720"/>
      <c r="F1882" s="720"/>
      <c r="G1882" s="720"/>
      <c r="H1882" s="720"/>
      <c r="I1882" s="720"/>
      <c r="J1882" s="720"/>
      <c r="K1882" s="720"/>
      <c r="L1882" s="720"/>
      <c r="M1882" s="721"/>
    </row>
    <row r="1883" spans="2:13" ht="12.75" customHeight="1" x14ac:dyDescent="0.2">
      <c r="B1883" s="722"/>
      <c r="C1883" s="735"/>
      <c r="D1883" s="735"/>
      <c r="E1883" s="735"/>
      <c r="F1883" s="735"/>
      <c r="G1883" s="735"/>
      <c r="H1883" s="735"/>
      <c r="I1883" s="735"/>
      <c r="J1883" s="735"/>
      <c r="K1883" s="735"/>
      <c r="L1883" s="735"/>
      <c r="M1883" s="724"/>
    </row>
    <row r="1884" spans="2:13" ht="12.75" customHeight="1" x14ac:dyDescent="0.2">
      <c r="B1884" s="722"/>
      <c r="C1884" s="735"/>
      <c r="D1884" s="735"/>
      <c r="E1884" s="735"/>
      <c r="F1884" s="735"/>
      <c r="G1884" s="735"/>
      <c r="H1884" s="735"/>
      <c r="I1884" s="735"/>
      <c r="J1884" s="735"/>
      <c r="K1884" s="735"/>
      <c r="L1884" s="735"/>
      <c r="M1884" s="724"/>
    </row>
    <row r="1885" spans="2:13" ht="12.75" customHeight="1" x14ac:dyDescent="0.2">
      <c r="B1885" s="722"/>
      <c r="C1885" s="735"/>
      <c r="D1885" s="735"/>
      <c r="E1885" s="735"/>
      <c r="F1885" s="735"/>
      <c r="G1885" s="735"/>
      <c r="H1885" s="735"/>
      <c r="I1885" s="735"/>
      <c r="J1885" s="735"/>
      <c r="K1885" s="735"/>
      <c r="L1885" s="735"/>
      <c r="M1885" s="724"/>
    </row>
    <row r="1886" spans="2:13" ht="12.75" customHeight="1" x14ac:dyDescent="0.2">
      <c r="B1886" s="725"/>
      <c r="C1886" s="726"/>
      <c r="D1886" s="726"/>
      <c r="E1886" s="726"/>
      <c r="F1886" s="726"/>
      <c r="G1886" s="726"/>
      <c r="H1886" s="726"/>
      <c r="I1886" s="726"/>
      <c r="J1886" s="726"/>
      <c r="K1886" s="726"/>
      <c r="L1886" s="726"/>
      <c r="M1886" s="727"/>
    </row>
    <row r="1888" spans="2:13" s="3" customFormat="1" ht="12.75" customHeight="1" x14ac:dyDescent="0.2">
      <c r="B1888" s="140" t="s">
        <v>165</v>
      </c>
      <c r="C1888" s="141" t="str">
        <f>'2. Grunddata'!C$7</f>
        <v>Hitta den oförklariga faktorn i matrix</v>
      </c>
      <c r="D1888" s="64"/>
      <c r="E1888" s="64"/>
      <c r="F1888" s="64"/>
      <c r="G1888" s="64"/>
      <c r="H1888" s="64"/>
      <c r="I1888" s="64"/>
      <c r="J1888" s="64"/>
      <c r="K1888" s="64"/>
      <c r="L1888" s="64"/>
      <c r="M1888" s="64"/>
    </row>
    <row r="1889" spans="2:15" s="3" customFormat="1" ht="12.75" x14ac:dyDescent="0.2">
      <c r="B1889" s="140" t="s">
        <v>122</v>
      </c>
      <c r="C1889" s="141" t="str">
        <f>IF('2. Grunddata'!$C$6="ANSÖKAN","ANSÖKAN",(IF('2. Grunddata'!$C$6="KONTRAKT","KONTRAKT","")))</f>
        <v>ANSÖKAN</v>
      </c>
      <c r="D1889" s="64"/>
      <c r="E1889" s="64"/>
      <c r="F1889" s="64"/>
      <c r="G1889" s="64"/>
      <c r="H1889" s="64"/>
      <c r="I1889" s="64"/>
      <c r="J1889" s="64"/>
      <c r="K1889" s="64"/>
      <c r="L1889" s="64"/>
      <c r="M1889" s="64"/>
    </row>
    <row r="1890" spans="2:15" s="3" customFormat="1" ht="12.75" x14ac:dyDescent="0.2">
      <c r="B1890" s="62" t="s">
        <v>254</v>
      </c>
      <c r="C1890" s="141" t="str">
        <f>'2. Grunddata'!C$8</f>
        <v>Stina</v>
      </c>
      <c r="D1890" s="64"/>
      <c r="E1890" s="64"/>
      <c r="F1890" s="64"/>
      <c r="I1890" s="120"/>
      <c r="J1890" s="120"/>
      <c r="K1890" s="120"/>
      <c r="L1890" s="120"/>
      <c r="M1890" s="120"/>
    </row>
    <row r="1891" spans="2:15" s="3" customFormat="1" ht="12.75" x14ac:dyDescent="0.2">
      <c r="B1891" s="140" t="s">
        <v>156</v>
      </c>
      <c r="C1891" s="64" t="str">
        <f>'2. Grunddata'!C$17</f>
        <v>SEK</v>
      </c>
      <c r="D1891" s="64"/>
      <c r="E1891" s="64"/>
      <c r="F1891" s="64"/>
      <c r="I1891" s="120"/>
      <c r="J1891" s="120"/>
      <c r="K1891" s="120"/>
      <c r="L1891" s="120"/>
      <c r="M1891" s="120"/>
    </row>
    <row r="1892" spans="2:15" s="3" customFormat="1" ht="12.75" x14ac:dyDescent="0.2">
      <c r="B1892" s="140"/>
      <c r="C1892" s="143" t="s">
        <v>137</v>
      </c>
      <c r="D1892" s="64"/>
      <c r="E1892" s="64"/>
      <c r="F1892" s="64"/>
      <c r="I1892" s="120"/>
      <c r="J1892" s="120"/>
      <c r="K1892" s="120"/>
      <c r="L1892" s="499" t="s">
        <v>315</v>
      </c>
      <c r="M1892" s="120"/>
    </row>
    <row r="1893" spans="2:15" ht="12.75" customHeight="1" x14ac:dyDescent="0.2">
      <c r="L1893" s="349" t="s">
        <v>316</v>
      </c>
    </row>
    <row r="1894" spans="2:15" s="3" customFormat="1" ht="15" x14ac:dyDescent="0.25">
      <c r="B1894" s="369" t="s">
        <v>38</v>
      </c>
      <c r="C1894" s="369" t="str">
        <f>B51</f>
        <v>S-fakulteten</v>
      </c>
      <c r="E1894" s="64"/>
      <c r="G1894" s="64"/>
      <c r="H1894" s="64"/>
      <c r="I1894" s="64"/>
      <c r="J1894" s="64"/>
      <c r="K1894" s="64"/>
      <c r="L1894" s="618">
        <f>L1270+L1322+L1374+L1426+L1478+L1530+L1582+L1634+L1686+L1738+L1790+L1842</f>
        <v>0</v>
      </c>
      <c r="M1894" s="383" t="s">
        <v>208</v>
      </c>
    </row>
    <row r="1895" spans="2:15" s="3" customFormat="1" ht="6" customHeight="1" x14ac:dyDescent="0.2">
      <c r="B1895" s="85"/>
      <c r="C1895" s="64"/>
      <c r="D1895" s="64"/>
      <c r="E1895" s="64"/>
      <c r="F1895" s="64"/>
      <c r="G1895" s="64"/>
      <c r="H1895" s="64"/>
      <c r="I1895" s="64"/>
      <c r="J1895" s="64"/>
      <c r="K1895" s="64"/>
      <c r="L1895" s="64"/>
      <c r="M1895" s="64"/>
    </row>
    <row r="1896" spans="2:15" s="3" customFormat="1" ht="12.75" x14ac:dyDescent="0.2">
      <c r="B1896" s="309" t="str">
        <f>IF('2. Grunddata'!C$6="KONTRAKT","Kostnader täckta av finansiär","Kostnader förväntade att täckas av finansiär")</f>
        <v>Kostnader förväntade att täckas av finansiär</v>
      </c>
      <c r="C1896" s="310">
        <f>'5. Lön'!G$23</f>
        <v>2022</v>
      </c>
      <c r="D1896" s="310">
        <f>'5. Lön'!H$23</f>
        <v>2023</v>
      </c>
      <c r="E1896" s="310">
        <f>'5. Lön'!I$23</f>
        <v>2024</v>
      </c>
      <c r="F1896" s="310" t="str">
        <f>'5. Lön'!J$23</f>
        <v/>
      </c>
      <c r="G1896" s="310" t="str">
        <f>'5. Lön'!K$23</f>
        <v/>
      </c>
      <c r="H1896" s="310" t="str">
        <f>'5. Lön'!L$23</f>
        <v/>
      </c>
      <c r="I1896" s="310" t="str">
        <f>'5. Lön'!M$23</f>
        <v/>
      </c>
      <c r="J1896" s="310" t="str">
        <f>'5. Lön'!N$23</f>
        <v/>
      </c>
      <c r="K1896" s="310" t="str">
        <f>'5. Lön'!O$23</f>
        <v/>
      </c>
      <c r="L1896" s="310" t="str">
        <f>'5. Lön'!P$23</f>
        <v/>
      </c>
      <c r="M1896" s="311" t="s">
        <v>2</v>
      </c>
    </row>
    <row r="1897" spans="2:15" s="3" customFormat="1" ht="12.75" customHeight="1" x14ac:dyDescent="0.2">
      <c r="B1897" s="351" t="s">
        <v>203</v>
      </c>
      <c r="C1897" s="384">
        <f>C1273+C1325+C1377+C1429+C1481+C1533+C1585+C1637+C1689+C1741+C1793+C1845</f>
        <v>0</v>
      </c>
      <c r="D1897" s="313">
        <f t="shared" ref="D1897:K1897" si="406">D1273+D1325+D1377+D1429+D1481+D1533+D1585+D1637+D1689+D1741+D1793+D1845</f>
        <v>0</v>
      </c>
      <c r="E1897" s="379">
        <f t="shared" si="406"/>
        <v>0</v>
      </c>
      <c r="F1897" s="313">
        <f t="shared" si="406"/>
        <v>0</v>
      </c>
      <c r="G1897" s="379">
        <f t="shared" si="406"/>
        <v>0</v>
      </c>
      <c r="H1897" s="313">
        <f t="shared" si="406"/>
        <v>0</v>
      </c>
      <c r="I1897" s="379">
        <f t="shared" si="406"/>
        <v>0</v>
      </c>
      <c r="J1897" s="313">
        <f t="shared" si="406"/>
        <v>0</v>
      </c>
      <c r="K1897" s="379">
        <f t="shared" si="406"/>
        <v>0</v>
      </c>
      <c r="L1897" s="313">
        <f>L1273+L1325+L1377+L1429+L1481+L1533+L1585+L1637+L1689+L1741+L1793+L1845</f>
        <v>0</v>
      </c>
      <c r="M1897" s="353">
        <f t="shared" ref="M1897:M1902" si="407">SUM(C1897:L1897)</f>
        <v>0</v>
      </c>
      <c r="O1897" s="4"/>
    </row>
    <row r="1898" spans="2:15" s="3" customFormat="1" ht="12.75" customHeight="1" x14ac:dyDescent="0.2">
      <c r="B1898" s="354" t="s">
        <v>202</v>
      </c>
      <c r="C1898" s="392">
        <f t="shared" ref="C1898:L1898" si="408">C1274+C1326+C1378+C1430+C1482+C1534+C1586+C1638+C1690+C1742+C1794+C1846</f>
        <v>0</v>
      </c>
      <c r="D1898" s="315">
        <f t="shared" si="408"/>
        <v>0</v>
      </c>
      <c r="E1898" s="303">
        <f t="shared" si="408"/>
        <v>0</v>
      </c>
      <c r="F1898" s="315">
        <f t="shared" si="408"/>
        <v>0</v>
      </c>
      <c r="G1898" s="303">
        <f t="shared" si="408"/>
        <v>0</v>
      </c>
      <c r="H1898" s="315">
        <f t="shared" si="408"/>
        <v>0</v>
      </c>
      <c r="I1898" s="303">
        <f t="shared" si="408"/>
        <v>0</v>
      </c>
      <c r="J1898" s="315">
        <f t="shared" si="408"/>
        <v>0</v>
      </c>
      <c r="K1898" s="303">
        <f t="shared" si="408"/>
        <v>0</v>
      </c>
      <c r="L1898" s="315">
        <f t="shared" si="408"/>
        <v>0</v>
      </c>
      <c r="M1898" s="355">
        <f t="shared" si="407"/>
        <v>0</v>
      </c>
    </row>
    <row r="1899" spans="2:15" s="3" customFormat="1" ht="12.75" x14ac:dyDescent="0.2">
      <c r="B1899" s="356" t="s">
        <v>30</v>
      </c>
      <c r="C1899" s="385">
        <f t="shared" ref="C1899:L1899" si="409">C1275+C1327+C1379+C1431+C1483+C1535+C1587+C1639+C1691+C1743+C1795+C1847</f>
        <v>0</v>
      </c>
      <c r="D1899" s="318">
        <f t="shared" si="409"/>
        <v>0</v>
      </c>
      <c r="E1899" s="377">
        <f t="shared" si="409"/>
        <v>0</v>
      </c>
      <c r="F1899" s="318">
        <f t="shared" si="409"/>
        <v>0</v>
      </c>
      <c r="G1899" s="377">
        <f t="shared" si="409"/>
        <v>0</v>
      </c>
      <c r="H1899" s="318">
        <f t="shared" si="409"/>
        <v>0</v>
      </c>
      <c r="I1899" s="377">
        <f t="shared" si="409"/>
        <v>0</v>
      </c>
      <c r="J1899" s="318">
        <f t="shared" si="409"/>
        <v>0</v>
      </c>
      <c r="K1899" s="377">
        <f t="shared" si="409"/>
        <v>0</v>
      </c>
      <c r="L1899" s="318">
        <f t="shared" si="409"/>
        <v>0</v>
      </c>
      <c r="M1899" s="357">
        <f t="shared" si="407"/>
        <v>0</v>
      </c>
    </row>
    <row r="1900" spans="2:15" s="3" customFormat="1" ht="12.75" x14ac:dyDescent="0.2">
      <c r="B1900" s="389" t="str">
        <f>IF('2. Grunddata'!C$13="NEJ","Lokal accepterad som direkt kostnad av finansiär","Lokal")</f>
        <v>Lokal accepterad som direkt kostnad av finansiär</v>
      </c>
      <c r="C1900" s="392">
        <f t="shared" ref="C1900:L1900" si="410">C1276+C1328+C1380+C1432+C1484+C1536+C1588+C1640+C1692+C1744+C1796+C1848</f>
        <v>0</v>
      </c>
      <c r="D1900" s="315">
        <f t="shared" si="410"/>
        <v>0</v>
      </c>
      <c r="E1900" s="303">
        <f t="shared" si="410"/>
        <v>0</v>
      </c>
      <c r="F1900" s="315">
        <f t="shared" si="410"/>
        <v>0</v>
      </c>
      <c r="G1900" s="303">
        <f t="shared" si="410"/>
        <v>0</v>
      </c>
      <c r="H1900" s="315">
        <f t="shared" si="410"/>
        <v>0</v>
      </c>
      <c r="I1900" s="303">
        <f t="shared" si="410"/>
        <v>0</v>
      </c>
      <c r="J1900" s="315">
        <f t="shared" si="410"/>
        <v>0</v>
      </c>
      <c r="K1900" s="303">
        <f t="shared" si="410"/>
        <v>0</v>
      </c>
      <c r="L1900" s="315">
        <f t="shared" si="410"/>
        <v>0</v>
      </c>
      <c r="M1900" s="355">
        <f t="shared" si="407"/>
        <v>0</v>
      </c>
    </row>
    <row r="1901" spans="2:15" s="3" customFormat="1" ht="12.75" x14ac:dyDescent="0.2">
      <c r="B1901" s="321" t="str">
        <f>IF('2. Grunddata'!C$13="NEJ","Indirekt och lokalpåslag accepterade som OH av finansiär","Indirekta")</f>
        <v>Indirekt och lokalpåslag accepterade som OH av finansiär</v>
      </c>
      <c r="C1901" s="293">
        <f>IF('2. Grunddata'!$C$13="NEJ",SUMIF('5. Lön'!$B$25:$B$151,$C1894,'5. Lön'!DY$25:DY$151)+SUMIF('6. Drift'!$B$18:$B$101,$C1894,'6. Drift'!CP$18:CP$101)+SUMIF('7. Utrustning'!$B$17:$B$49,$C1894,'7. Utrustning'!AU$17:AU$49)+SUMIF('8. Lokal'!$B$18:$B$50,$C1894,'8. Lokal'!AR$18:AR$50),SUMIF('5. Lön'!$B$25:$B$151,$C1894,'5. Lön'!BQ$25:BQ$151)+SUMIF('6. Drift'!$B$18:$B$101,$C1894,'6. Drift'!AT$18:AT$101))</f>
        <v>0</v>
      </c>
      <c r="D1901" s="293">
        <f>IF('2. Grunddata'!$C$13="NEJ",SUMIF('5. Lön'!$B$25:$B$151,$C1894,'5. Lön'!DZ$25:DZ$151)+SUMIF('6. Drift'!$B$18:$B$101,$C1894,'6. Drift'!CQ$18:CQ$101)+SUMIF('7. Utrustning'!$B$17:$B$49,$C1894,'7. Utrustning'!AV$17:AV$49)+SUMIF('8. Lokal'!$B$18:$B$50,$C1894,'8. Lokal'!AS$18:AS$50),SUMIF('5. Lön'!$B$25:$B$151,$C1894,'5. Lön'!BR$25:BR$151)+SUMIF('6. Drift'!$B$18:$B$101,$C1894,'6. Drift'!AU$18:AU$101))</f>
        <v>0</v>
      </c>
      <c r="E1901" s="293">
        <f>IF('2. Grunddata'!$C$13="NEJ",SUMIF('5. Lön'!$B$25:$B$151,$C1894,'5. Lön'!EA$25:EA$151)+SUMIF('6. Drift'!$B$18:$B$101,$C1894,'6. Drift'!CR$18:CR$101)+SUMIF('7. Utrustning'!$B$17:$B$49,$C1894,'7. Utrustning'!AW$17:AW$49)+SUMIF('8. Lokal'!$B$18:$B$50,$C1894,'8. Lokal'!AT$18:AT$50),SUMIF('5. Lön'!$B$25:$B$151,$C1894,'5. Lön'!BS$25:BS$151)+SUMIF('6. Drift'!$B$18:$B$101,$C1894,'6. Drift'!AV$18:AV$101))</f>
        <v>0</v>
      </c>
      <c r="F1901" s="293">
        <f>IF('2. Grunddata'!$C$13="NEJ",SUMIF('5. Lön'!$B$25:$B$151,$C1894,'5. Lön'!EB$25:EB$151)+SUMIF('6. Drift'!$B$18:$B$101,$C1894,'6. Drift'!CS$18:CS$101)+SUMIF('7. Utrustning'!$B$17:$B$49,$C1894,'7. Utrustning'!AX$17:AX$49)+SUMIF('8. Lokal'!$B$18:$B$50,$C1894,'8. Lokal'!AU$18:AU$50),SUMIF('5. Lön'!$B$25:$B$151,$C1894,'5. Lön'!BT$25:BT$151)+SUMIF('6. Drift'!$B$18:$B$101,$C1894,'6. Drift'!AW$18:AW$101))</f>
        <v>0</v>
      </c>
      <c r="G1901" s="293">
        <f>IF('2. Grunddata'!$C$13="NEJ",SUMIF('5. Lön'!$B$25:$B$151,$C1894,'5. Lön'!EC$25:EC$151)+SUMIF('6. Drift'!$B$18:$B$101,$C1894,'6. Drift'!CT$18:CT$101)+SUMIF('7. Utrustning'!$B$17:$B$49,$C1894,'7. Utrustning'!AY$17:AY$49)+SUMIF('8. Lokal'!$B$18:$B$50,$C1894,'8. Lokal'!AV$18:AV$50),SUMIF('5. Lön'!$B$25:$B$151,$C1894,'5. Lön'!BU$25:BU$151)+SUMIF('6. Drift'!$B$18:$B$101,$C1894,'6. Drift'!AX$18:AX$101))</f>
        <v>0</v>
      </c>
      <c r="H1901" s="293">
        <f>IF('2. Grunddata'!$C$13="NEJ",SUMIF('5. Lön'!$B$25:$B$151,$C1894,'5. Lön'!ED$25:ED$151)+SUMIF('6. Drift'!$B$18:$B$101,$C1894,'6. Drift'!CU$18:CU$101)+SUMIF('7. Utrustning'!$B$17:$B$49,$C1894,'7. Utrustning'!AZ$17:AZ$49)+SUMIF('8. Lokal'!$B$18:$B$50,$C1894,'8. Lokal'!AW$18:AW$50),SUMIF('5. Lön'!$B$25:$B$151,$C1894,'5. Lön'!BV$25:BV$151)+SUMIF('6. Drift'!$B$18:$B$101,$C1894,'6. Drift'!AY$18:AY$101))</f>
        <v>0</v>
      </c>
      <c r="I1901" s="293">
        <f>IF('2. Grunddata'!$C$13="NEJ",SUMIF('5. Lön'!$B$25:$B$151,$C1894,'5. Lön'!EE$25:EE$151)+SUMIF('6. Drift'!$B$18:$B$101,$C1894,'6. Drift'!CV$18:CV$101)+SUMIF('7. Utrustning'!$B$17:$B$49,$C1894,'7. Utrustning'!BA$17:BA$49)+SUMIF('8. Lokal'!$B$18:$B$50,$C1894,'8. Lokal'!AX$18:AX$50),SUMIF('5. Lön'!$B$25:$B$151,$C1894,'5. Lön'!BW$25:BW$151)+SUMIF('6. Drift'!$B$18:$B$101,$C1894,'6. Drift'!AZ$18:AZ$101))</f>
        <v>0</v>
      </c>
      <c r="J1901" s="293">
        <f>IF('2. Grunddata'!$C$13="NEJ",SUMIF('5. Lön'!$B$25:$B$151,$C1894,'5. Lön'!EF$25:EF$151)+SUMIF('6. Drift'!$B$18:$B$101,$C1894,'6. Drift'!CW$18:CW$101)+SUMIF('7. Utrustning'!$B$17:$B$49,$C1894,'7. Utrustning'!BB$17:BB$49)+SUMIF('8. Lokal'!$B$18:$B$50,$C1894,'8. Lokal'!AY$18:AY$50),SUMIF('5. Lön'!$B$25:$B$151,$C1894,'5. Lön'!BX$25:BX$151)+SUMIF('6. Drift'!$B$18:$B$101,$C1894,'6. Drift'!BA$18:BA$101))</f>
        <v>0</v>
      </c>
      <c r="K1901" s="293">
        <f>IF('2. Grunddata'!$C$13="NEJ",SUMIF('5. Lön'!$B$25:$B$151,$C1894,'5. Lön'!EG$25:EG$151)+SUMIF('6. Drift'!$B$18:$B$101,$C1894,'6. Drift'!CX$18:CX$101)+SUMIF('7. Utrustning'!$B$17:$B$49,$C1894,'7. Utrustning'!BC$17:BC$49)+SUMIF('8. Lokal'!$B$18:$B$50,$C1894,'8. Lokal'!AZ$18:AZ$50),SUMIF('5. Lön'!$B$25:$B$151,$C1894,'5. Lön'!BY$25:BY$151)+SUMIF('6. Drift'!$B$18:$B$101,$C1894,'6. Drift'!BB$18:BB$101))</f>
        <v>0</v>
      </c>
      <c r="L1901" s="293">
        <f>IF('2. Grunddata'!$C$13="NEJ",SUMIF('5. Lön'!$B$25:$B$151,$C1894,'5. Lön'!EH$25:EH$151)+SUMIF('6. Drift'!$B$18:$B$101,$C1894,'6. Drift'!CY$18:CY$101)+SUMIF('7. Utrustning'!$B$17:$B$49,$C1894,'7. Utrustning'!BD$17:BD$49)+SUMIF('8. Lokal'!$B$18:$B$50,$C1894,'8. Lokal'!BA$18:BA$50),SUMIF('5. Lön'!$B$25:$B$151,$C1894,'5. Lön'!BZ$25:BZ$151)+SUMIF('6. Drift'!$B$18:$B$101,$C1894,'6. Drift'!BC$18:BC$101))</f>
        <v>0</v>
      </c>
      <c r="M1901" s="322">
        <f t="shared" ref="M1901" si="411">SUM(C1901:L1901)</f>
        <v>0</v>
      </c>
    </row>
    <row r="1902" spans="2:15" s="3" customFormat="1" ht="12.75" x14ac:dyDescent="0.2">
      <c r="B1902" s="323" t="str">
        <f>IF('2. Grunddata'!C$6="KONTRAKT","Total kostnad i kontrakt med finansiär ","Total kostnad i ansökan till finansiär ")</f>
        <v xml:space="preserve">Total kostnad i ansökan till finansiär </v>
      </c>
      <c r="C1902" s="376">
        <f>SUM(C1897:C1901)</f>
        <v>0</v>
      </c>
      <c r="D1902" s="376">
        <f t="shared" ref="D1902:L1902" si="412">SUM(D1897:D1901)</f>
        <v>0</v>
      </c>
      <c r="E1902" s="376">
        <f t="shared" si="412"/>
        <v>0</v>
      </c>
      <c r="F1902" s="376">
        <f t="shared" si="412"/>
        <v>0</v>
      </c>
      <c r="G1902" s="376">
        <f t="shared" si="412"/>
        <v>0</v>
      </c>
      <c r="H1902" s="376">
        <f t="shared" si="412"/>
        <v>0</v>
      </c>
      <c r="I1902" s="376">
        <f t="shared" si="412"/>
        <v>0</v>
      </c>
      <c r="J1902" s="376">
        <f t="shared" si="412"/>
        <v>0</v>
      </c>
      <c r="K1902" s="376">
        <f t="shared" si="412"/>
        <v>0</v>
      </c>
      <c r="L1902" s="376">
        <f t="shared" si="412"/>
        <v>0</v>
      </c>
      <c r="M1902" s="324">
        <f t="shared" si="407"/>
        <v>0</v>
      </c>
    </row>
    <row r="1903" spans="2:15" s="3" customFormat="1" ht="6" customHeight="1" x14ac:dyDescent="0.2">
      <c r="B1903" s="325"/>
      <c r="C1903" s="326"/>
      <c r="D1903" s="326"/>
      <c r="E1903" s="326"/>
      <c r="F1903" s="326"/>
      <c r="G1903" s="326"/>
      <c r="H1903" s="326"/>
      <c r="I1903" s="326"/>
      <c r="J1903" s="326"/>
      <c r="K1903" s="326"/>
      <c r="L1903" s="326"/>
      <c r="M1903" s="327"/>
    </row>
    <row r="1904" spans="2:15" s="3" customFormat="1" ht="12.75" x14ac:dyDescent="0.2">
      <c r="B1904" s="328" t="str">
        <f>IF('2. Grunddata'!C$6="KONTRAKT","Kostnader att medfinansiera","Kostnader förväntade att medfinansiera")</f>
        <v>Kostnader förväntade att medfinansiera</v>
      </c>
      <c r="C1904" s="168"/>
      <c r="D1904" s="168"/>
      <c r="E1904" s="168"/>
      <c r="F1904" s="168"/>
      <c r="G1904" s="168"/>
      <c r="H1904" s="168"/>
      <c r="I1904" s="168"/>
      <c r="J1904" s="168"/>
      <c r="K1904" s="168"/>
      <c r="L1904" s="168"/>
      <c r="M1904" s="329"/>
    </row>
    <row r="1905" spans="2:15" s="3" customFormat="1" ht="12.75" x14ac:dyDescent="0.2">
      <c r="B1905" s="337" t="str">
        <f>IF('2. Grunddata'!C$13="NEJ","Indirekt och lokalpåslag inte accepterade som OH av finansiär","")</f>
        <v>Indirekt och lokalpåslag inte accepterade som OH av finansiär</v>
      </c>
      <c r="C1905" s="394">
        <f>C1281+C1333+C1385+C1437+C1489+C1541+C1593+C1645+C1697+C1749+C1801+C1853</f>
        <v>0</v>
      </c>
      <c r="D1905" s="399">
        <f t="shared" ref="D1905:L1905" si="413">D1281+D1333+D1385+D1437+D1489+D1541+D1593+D1645+D1697+D1749+D1801+D1853</f>
        <v>0</v>
      </c>
      <c r="E1905" s="395">
        <f t="shared" si="413"/>
        <v>0</v>
      </c>
      <c r="F1905" s="399">
        <f t="shared" si="413"/>
        <v>0</v>
      </c>
      <c r="G1905" s="395">
        <f t="shared" si="413"/>
        <v>0</v>
      </c>
      <c r="H1905" s="399">
        <f t="shared" si="413"/>
        <v>0</v>
      </c>
      <c r="I1905" s="395">
        <f t="shared" si="413"/>
        <v>0</v>
      </c>
      <c r="J1905" s="399">
        <f t="shared" si="413"/>
        <v>0</v>
      </c>
      <c r="K1905" s="395">
        <f t="shared" si="413"/>
        <v>0</v>
      </c>
      <c r="L1905" s="399">
        <f t="shared" si="413"/>
        <v>0</v>
      </c>
      <c r="M1905" s="353">
        <f t="shared" ref="M1905:M1911" si="414">SUM(C1905:L1905)</f>
        <v>0</v>
      </c>
    </row>
    <row r="1906" spans="2:15" s="3" customFormat="1" ht="12.75" customHeight="1" x14ac:dyDescent="0.2">
      <c r="B1906" s="363" t="str">
        <f>IF('2. Grunddata'!C$16&gt;0,"LKP som inte accepteras av finansiär","")</f>
        <v/>
      </c>
      <c r="C1906" s="413">
        <f t="shared" ref="C1906:L1906" si="415">C1282+C1334+C1386+C1438+C1490+C1542+C1594+C1646+C1698+C1750+C1802+C1854</f>
        <v>0</v>
      </c>
      <c r="D1906" s="402">
        <f t="shared" si="415"/>
        <v>0</v>
      </c>
      <c r="E1906" s="403">
        <f t="shared" si="415"/>
        <v>0</v>
      </c>
      <c r="F1906" s="402">
        <f t="shared" si="415"/>
        <v>0</v>
      </c>
      <c r="G1906" s="403">
        <f t="shared" si="415"/>
        <v>0</v>
      </c>
      <c r="H1906" s="402">
        <f t="shared" si="415"/>
        <v>0</v>
      </c>
      <c r="I1906" s="403">
        <f t="shared" si="415"/>
        <v>0</v>
      </c>
      <c r="J1906" s="402">
        <f t="shared" si="415"/>
        <v>0</v>
      </c>
      <c r="K1906" s="403">
        <f t="shared" si="415"/>
        <v>0</v>
      </c>
      <c r="L1906" s="402">
        <f t="shared" si="415"/>
        <v>0</v>
      </c>
      <c r="M1906" s="355">
        <f t="shared" si="414"/>
        <v>0</v>
      </c>
    </row>
    <row r="1907" spans="2:15" s="3" customFormat="1" ht="12.75" customHeight="1" x14ac:dyDescent="0.2">
      <c r="B1907" s="356" t="str">
        <f>IF('5. Lön'!BO$152&gt;0,"Lön inklusive LKP","")</f>
        <v>Lön inklusive LKP</v>
      </c>
      <c r="C1907" s="396">
        <f t="shared" ref="C1907:L1907" si="416">C1283+C1335+C1387+C1439+C1491+C1543+C1595+C1647+C1699+C1751+C1803+C1855</f>
        <v>0</v>
      </c>
      <c r="D1907" s="400">
        <f t="shared" si="416"/>
        <v>0</v>
      </c>
      <c r="E1907" s="393">
        <f t="shared" si="416"/>
        <v>0</v>
      </c>
      <c r="F1907" s="400">
        <f t="shared" si="416"/>
        <v>0</v>
      </c>
      <c r="G1907" s="393">
        <f t="shared" si="416"/>
        <v>0</v>
      </c>
      <c r="H1907" s="400">
        <f t="shared" si="416"/>
        <v>0</v>
      </c>
      <c r="I1907" s="393">
        <f t="shared" si="416"/>
        <v>0</v>
      </c>
      <c r="J1907" s="400">
        <f t="shared" si="416"/>
        <v>0</v>
      </c>
      <c r="K1907" s="393">
        <f t="shared" si="416"/>
        <v>0</v>
      </c>
      <c r="L1907" s="400">
        <f t="shared" si="416"/>
        <v>0</v>
      </c>
      <c r="M1907" s="357">
        <f t="shared" si="414"/>
        <v>0</v>
      </c>
    </row>
    <row r="1908" spans="2:15" s="3" customFormat="1" ht="12.75" x14ac:dyDescent="0.2">
      <c r="B1908" s="158" t="str">
        <f>IF('6. Drift'!AR$102&gt;0,"Drift","")</f>
        <v/>
      </c>
      <c r="C1908" s="413">
        <f t="shared" ref="C1908:L1908" si="417">C1284+C1336+C1388+C1440+C1492+C1544+C1596+C1648+C1700+C1752+C1804+C1856</f>
        <v>0</v>
      </c>
      <c r="D1908" s="402">
        <f t="shared" si="417"/>
        <v>0</v>
      </c>
      <c r="E1908" s="403">
        <f t="shared" si="417"/>
        <v>0</v>
      </c>
      <c r="F1908" s="402">
        <f t="shared" si="417"/>
        <v>0</v>
      </c>
      <c r="G1908" s="403">
        <f t="shared" si="417"/>
        <v>0</v>
      </c>
      <c r="H1908" s="402">
        <f t="shared" si="417"/>
        <v>0</v>
      </c>
      <c r="I1908" s="403">
        <f t="shared" si="417"/>
        <v>0</v>
      </c>
      <c r="J1908" s="402">
        <f t="shared" si="417"/>
        <v>0</v>
      </c>
      <c r="K1908" s="403">
        <f t="shared" si="417"/>
        <v>0</v>
      </c>
      <c r="L1908" s="402">
        <f t="shared" si="417"/>
        <v>0</v>
      </c>
      <c r="M1908" s="355">
        <f t="shared" si="414"/>
        <v>0</v>
      </c>
    </row>
    <row r="1909" spans="2:15" s="3" customFormat="1" ht="12.75" x14ac:dyDescent="0.2">
      <c r="B1909" s="317" t="str">
        <f>IF('7. Utrustning'!AS$50&gt;0,"Utrustning","")</f>
        <v/>
      </c>
      <c r="C1909" s="396">
        <f t="shared" ref="C1909:L1909" si="418">C1285+C1337+C1389+C1441+C1493+C1545+C1597+C1649+C1701+C1753+C1805+C1857</f>
        <v>0</v>
      </c>
      <c r="D1909" s="400">
        <f t="shared" si="418"/>
        <v>0</v>
      </c>
      <c r="E1909" s="393">
        <f t="shared" si="418"/>
        <v>0</v>
      </c>
      <c r="F1909" s="400">
        <f t="shared" si="418"/>
        <v>0</v>
      </c>
      <c r="G1909" s="393">
        <f t="shared" si="418"/>
        <v>0</v>
      </c>
      <c r="H1909" s="400">
        <f t="shared" si="418"/>
        <v>0</v>
      </c>
      <c r="I1909" s="393">
        <f t="shared" si="418"/>
        <v>0</v>
      </c>
      <c r="J1909" s="400">
        <f t="shared" si="418"/>
        <v>0</v>
      </c>
      <c r="K1909" s="393">
        <f t="shared" si="418"/>
        <v>0</v>
      </c>
      <c r="L1909" s="400">
        <f t="shared" si="418"/>
        <v>0</v>
      </c>
      <c r="M1909" s="357">
        <f t="shared" si="414"/>
        <v>0</v>
      </c>
    </row>
    <row r="1910" spans="2:15" s="3" customFormat="1" ht="12.75" x14ac:dyDescent="0.2">
      <c r="B1910" s="320" t="str">
        <f>IF('8. Lokal'!AP$51&gt;0,"Lokal","")</f>
        <v>Lokal</v>
      </c>
      <c r="C1910" s="413">
        <f t="shared" ref="C1910:L1910" si="419">C1286+C1338+C1390+C1442+C1494+C1546+C1598+C1650+C1702+C1754+C1806+C1858</f>
        <v>0</v>
      </c>
      <c r="D1910" s="402">
        <f t="shared" si="419"/>
        <v>0</v>
      </c>
      <c r="E1910" s="403">
        <f t="shared" si="419"/>
        <v>0</v>
      </c>
      <c r="F1910" s="402">
        <f t="shared" si="419"/>
        <v>0</v>
      </c>
      <c r="G1910" s="403">
        <f t="shared" si="419"/>
        <v>0</v>
      </c>
      <c r="H1910" s="402">
        <f t="shared" si="419"/>
        <v>0</v>
      </c>
      <c r="I1910" s="403">
        <f t="shared" si="419"/>
        <v>0</v>
      </c>
      <c r="J1910" s="402">
        <f t="shared" si="419"/>
        <v>0</v>
      </c>
      <c r="K1910" s="403">
        <f t="shared" si="419"/>
        <v>0</v>
      </c>
      <c r="L1910" s="402">
        <f t="shared" si="419"/>
        <v>0</v>
      </c>
      <c r="M1910" s="355">
        <f t="shared" si="414"/>
        <v>0</v>
      </c>
    </row>
    <row r="1911" spans="2:15" s="1" customFormat="1" ht="12.75" x14ac:dyDescent="0.2">
      <c r="B1911" s="390" t="str">
        <f>IF(('5. Lön'!CM$152+'6. Drift'!BP$102)&gt;0,"Indirekt","")</f>
        <v>Indirekt</v>
      </c>
      <c r="C1911" s="397">
        <f t="shared" ref="C1911:L1911" si="420">C1287+C1339+C1391+C1443+C1495+C1547+C1599+C1651+C1703+C1755+C1807+C1859</f>
        <v>0</v>
      </c>
      <c r="D1911" s="401">
        <f t="shared" si="420"/>
        <v>0</v>
      </c>
      <c r="E1911" s="398">
        <f t="shared" si="420"/>
        <v>0</v>
      </c>
      <c r="F1911" s="401">
        <f t="shared" si="420"/>
        <v>0</v>
      </c>
      <c r="G1911" s="398">
        <f t="shared" si="420"/>
        <v>0</v>
      </c>
      <c r="H1911" s="401">
        <f t="shared" si="420"/>
        <v>0</v>
      </c>
      <c r="I1911" s="398">
        <f t="shared" si="420"/>
        <v>0</v>
      </c>
      <c r="J1911" s="401">
        <f t="shared" si="420"/>
        <v>0</v>
      </c>
      <c r="K1911" s="398">
        <f t="shared" si="420"/>
        <v>0</v>
      </c>
      <c r="L1911" s="401">
        <f t="shared" si="420"/>
        <v>0</v>
      </c>
      <c r="M1911" s="360">
        <f t="shared" si="414"/>
        <v>0</v>
      </c>
    </row>
    <row r="1912" spans="2:15" s="3" customFormat="1" ht="12.75" x14ac:dyDescent="0.2">
      <c r="B1912" s="323" t="str">
        <f>IF('2. Grunddata'!C$6="KONTRAKT","Total kostnad i medfinansiering av kontrakt med finansiär","Total kostnad i medfinansiering av ansökan till finansiär")</f>
        <v>Total kostnad i medfinansiering av ansökan till finansiär</v>
      </c>
      <c r="C1912" s="376">
        <f>SUM(C1905:C1911)</f>
        <v>0</v>
      </c>
      <c r="D1912" s="376">
        <f t="shared" ref="D1912:M1912" si="421">SUM(D1905:D1911)</f>
        <v>0</v>
      </c>
      <c r="E1912" s="376">
        <f t="shared" si="421"/>
        <v>0</v>
      </c>
      <c r="F1912" s="376">
        <f t="shared" si="421"/>
        <v>0</v>
      </c>
      <c r="G1912" s="376">
        <f t="shared" si="421"/>
        <v>0</v>
      </c>
      <c r="H1912" s="376">
        <f t="shared" si="421"/>
        <v>0</v>
      </c>
      <c r="I1912" s="376">
        <f t="shared" si="421"/>
        <v>0</v>
      </c>
      <c r="J1912" s="376">
        <f t="shared" si="421"/>
        <v>0</v>
      </c>
      <c r="K1912" s="376">
        <f t="shared" si="421"/>
        <v>0</v>
      </c>
      <c r="L1912" s="376">
        <f t="shared" si="421"/>
        <v>0</v>
      </c>
      <c r="M1912" s="324">
        <f t="shared" si="421"/>
        <v>0</v>
      </c>
      <c r="N1912" s="26"/>
      <c r="O1912" s="26"/>
    </row>
    <row r="1913" spans="2:15" s="3" customFormat="1" ht="6" customHeight="1" x14ac:dyDescent="0.2">
      <c r="B1913" s="335"/>
      <c r="C1913" s="326"/>
      <c r="D1913" s="326"/>
      <c r="E1913" s="326"/>
      <c r="F1913" s="326"/>
      <c r="G1913" s="326"/>
      <c r="H1913" s="326"/>
      <c r="I1913" s="326"/>
      <c r="J1913" s="326"/>
      <c r="K1913" s="326"/>
      <c r="L1913" s="326"/>
      <c r="M1913" s="336"/>
    </row>
    <row r="1914" spans="2:15" s="3" customFormat="1" ht="12.75" x14ac:dyDescent="0.2">
      <c r="B1914" s="328" t="str">
        <f>IF('2. Grunddata'!C$6="KONTRAKT","Full kostnad","Förväntad full kostnad")</f>
        <v>Förväntad full kostnad</v>
      </c>
      <c r="C1914" s="326"/>
      <c r="D1914" s="326"/>
      <c r="E1914" s="326"/>
      <c r="F1914" s="326"/>
      <c r="G1914" s="326"/>
      <c r="H1914" s="326"/>
      <c r="I1914" s="326"/>
      <c r="J1914" s="326"/>
      <c r="K1914" s="326"/>
      <c r="L1914" s="326"/>
      <c r="M1914" s="336"/>
    </row>
    <row r="1915" spans="2:15" s="3" customFormat="1" ht="12.75" x14ac:dyDescent="0.2">
      <c r="B1915" s="337" t="s">
        <v>203</v>
      </c>
      <c r="C1915" s="405">
        <f>C1291+C1343+C1395+C1447+C1499+C1551+C1603+C1655+C1707+C1759+C1811+C1863</f>
        <v>0</v>
      </c>
      <c r="D1915" s="338">
        <f t="shared" ref="D1915:L1915" si="422">D1291+D1343+D1395+D1447+D1499+D1551+D1603+D1655+D1707+D1759+D1811+D1863</f>
        <v>0</v>
      </c>
      <c r="E1915" s="406">
        <f t="shared" si="422"/>
        <v>0</v>
      </c>
      <c r="F1915" s="338">
        <f t="shared" si="422"/>
        <v>0</v>
      </c>
      <c r="G1915" s="406">
        <f t="shared" si="422"/>
        <v>0</v>
      </c>
      <c r="H1915" s="338">
        <f t="shared" si="422"/>
        <v>0</v>
      </c>
      <c r="I1915" s="406">
        <f t="shared" si="422"/>
        <v>0</v>
      </c>
      <c r="J1915" s="338">
        <f t="shared" si="422"/>
        <v>0</v>
      </c>
      <c r="K1915" s="406">
        <f t="shared" si="422"/>
        <v>0</v>
      </c>
      <c r="L1915" s="338">
        <f t="shared" si="422"/>
        <v>0</v>
      </c>
      <c r="M1915" s="353">
        <f>SUM(C1915:L1915)</f>
        <v>0</v>
      </c>
    </row>
    <row r="1916" spans="2:15" s="3" customFormat="1" ht="12.75" x14ac:dyDescent="0.2">
      <c r="B1916" s="339" t="s">
        <v>202</v>
      </c>
      <c r="C1916" s="410">
        <f t="shared" ref="C1916:L1916" si="423">C1292+C1344+C1396+C1448+C1500+C1552+C1604+C1656+C1708+C1760+C1812+C1864</f>
        <v>0</v>
      </c>
      <c r="D1916" s="411">
        <f t="shared" si="423"/>
        <v>0</v>
      </c>
      <c r="E1916" s="412">
        <f t="shared" si="423"/>
        <v>0</v>
      </c>
      <c r="F1916" s="411">
        <f t="shared" si="423"/>
        <v>0</v>
      </c>
      <c r="G1916" s="412">
        <f t="shared" si="423"/>
        <v>0</v>
      </c>
      <c r="H1916" s="411">
        <f t="shared" si="423"/>
        <v>0</v>
      </c>
      <c r="I1916" s="412">
        <f t="shared" si="423"/>
        <v>0</v>
      </c>
      <c r="J1916" s="411">
        <f t="shared" si="423"/>
        <v>0</v>
      </c>
      <c r="K1916" s="412">
        <f t="shared" si="423"/>
        <v>0</v>
      </c>
      <c r="L1916" s="411">
        <f t="shared" si="423"/>
        <v>0</v>
      </c>
      <c r="M1916" s="355">
        <f>SUM(C1916:L1916)</f>
        <v>0</v>
      </c>
    </row>
    <row r="1917" spans="2:15" s="3" customFormat="1" ht="12.75" x14ac:dyDescent="0.2">
      <c r="B1917" s="341" t="s">
        <v>30</v>
      </c>
      <c r="C1917" s="407">
        <f t="shared" ref="C1917:L1917" si="424">C1293+C1345+C1397+C1449+C1501+C1553+C1605+C1657+C1709+C1761+C1813+C1865</f>
        <v>0</v>
      </c>
      <c r="D1917" s="342">
        <f t="shared" si="424"/>
        <v>0</v>
      </c>
      <c r="E1917" s="404">
        <f t="shared" si="424"/>
        <v>0</v>
      </c>
      <c r="F1917" s="342">
        <f t="shared" si="424"/>
        <v>0</v>
      </c>
      <c r="G1917" s="404">
        <f t="shared" si="424"/>
        <v>0</v>
      </c>
      <c r="H1917" s="342">
        <f t="shared" si="424"/>
        <v>0</v>
      </c>
      <c r="I1917" s="404">
        <f t="shared" si="424"/>
        <v>0</v>
      </c>
      <c r="J1917" s="342">
        <f t="shared" si="424"/>
        <v>0</v>
      </c>
      <c r="K1917" s="404">
        <f t="shared" si="424"/>
        <v>0</v>
      </c>
      <c r="L1917" s="342">
        <f t="shared" si="424"/>
        <v>0</v>
      </c>
      <c r="M1917" s="357">
        <f>SUM(C1917:L1917)</f>
        <v>0</v>
      </c>
    </row>
    <row r="1918" spans="2:15" s="3" customFormat="1" ht="12.75" x14ac:dyDescent="0.2">
      <c r="B1918" s="339" t="s">
        <v>31</v>
      </c>
      <c r="C1918" s="410">
        <f t="shared" ref="C1918:L1918" si="425">C1294+C1346+C1398+C1450+C1502+C1554+C1606+C1658+C1710+C1762+C1814+C1866</f>
        <v>0</v>
      </c>
      <c r="D1918" s="411">
        <f t="shared" si="425"/>
        <v>0</v>
      </c>
      <c r="E1918" s="412">
        <f t="shared" si="425"/>
        <v>0</v>
      </c>
      <c r="F1918" s="411">
        <f t="shared" si="425"/>
        <v>0</v>
      </c>
      <c r="G1918" s="412">
        <f t="shared" si="425"/>
        <v>0</v>
      </c>
      <c r="H1918" s="411">
        <f t="shared" si="425"/>
        <v>0</v>
      </c>
      <c r="I1918" s="412">
        <f t="shared" si="425"/>
        <v>0</v>
      </c>
      <c r="J1918" s="411">
        <f t="shared" si="425"/>
        <v>0</v>
      </c>
      <c r="K1918" s="412">
        <f t="shared" si="425"/>
        <v>0</v>
      </c>
      <c r="L1918" s="411">
        <f t="shared" si="425"/>
        <v>0</v>
      </c>
      <c r="M1918" s="355">
        <f>SUM(C1918:L1918)</f>
        <v>0</v>
      </c>
    </row>
    <row r="1919" spans="2:15" s="3" customFormat="1" ht="12.75" x14ac:dyDescent="0.2">
      <c r="B1919" s="343" t="s">
        <v>26</v>
      </c>
      <c r="C1919" s="408">
        <f t="shared" ref="C1919:L1919" si="426">C1295+C1347+C1399+C1451+C1503+C1555+C1607+C1659+C1711+C1763+C1815+C1867</f>
        <v>0</v>
      </c>
      <c r="D1919" s="344">
        <f t="shared" si="426"/>
        <v>0</v>
      </c>
      <c r="E1919" s="409">
        <f t="shared" si="426"/>
        <v>0</v>
      </c>
      <c r="F1919" s="344">
        <f t="shared" si="426"/>
        <v>0</v>
      </c>
      <c r="G1919" s="409">
        <f t="shared" si="426"/>
        <v>0</v>
      </c>
      <c r="H1919" s="344">
        <f t="shared" si="426"/>
        <v>0</v>
      </c>
      <c r="I1919" s="409">
        <f t="shared" si="426"/>
        <v>0</v>
      </c>
      <c r="J1919" s="344">
        <f t="shared" si="426"/>
        <v>0</v>
      </c>
      <c r="K1919" s="409">
        <f t="shared" si="426"/>
        <v>0</v>
      </c>
      <c r="L1919" s="344">
        <f t="shared" si="426"/>
        <v>0</v>
      </c>
      <c r="M1919" s="360">
        <f>SUM(C1919:L1919)</f>
        <v>0</v>
      </c>
    </row>
    <row r="1920" spans="2:15" s="3" customFormat="1" ht="12.75" x14ac:dyDescent="0.2">
      <c r="B1920" s="323" t="str">
        <f>IF('2. Grunddata'!C$6="KONTRAKT","Total full kostnad","Total förväntad full kostnad")</f>
        <v>Total förväntad full kostnad</v>
      </c>
      <c r="C1920" s="242">
        <f t="shared" ref="C1920:M1920" si="427">SUM(C1915:C1919)</f>
        <v>0</v>
      </c>
      <c r="D1920" s="242">
        <f t="shared" si="427"/>
        <v>0</v>
      </c>
      <c r="E1920" s="242">
        <f t="shared" si="427"/>
        <v>0</v>
      </c>
      <c r="F1920" s="242">
        <f t="shared" si="427"/>
        <v>0</v>
      </c>
      <c r="G1920" s="242">
        <f t="shared" si="427"/>
        <v>0</v>
      </c>
      <c r="H1920" s="242">
        <f t="shared" si="427"/>
        <v>0</v>
      </c>
      <c r="I1920" s="242">
        <f t="shared" si="427"/>
        <v>0</v>
      </c>
      <c r="J1920" s="242">
        <f t="shared" si="427"/>
        <v>0</v>
      </c>
      <c r="K1920" s="242">
        <f t="shared" si="427"/>
        <v>0</v>
      </c>
      <c r="L1920" s="242">
        <f t="shared" si="427"/>
        <v>0</v>
      </c>
      <c r="M1920" s="345">
        <f t="shared" si="427"/>
        <v>0</v>
      </c>
    </row>
    <row r="1921" spans="2:15" s="3" customFormat="1" ht="12.75" x14ac:dyDescent="0.2">
      <c r="B1921" s="323"/>
      <c r="C1921" s="366"/>
      <c r="D1921" s="366"/>
      <c r="E1921" s="366"/>
      <c r="F1921" s="366"/>
      <c r="G1921" s="366"/>
      <c r="H1921" s="366"/>
      <c r="I1921" s="366"/>
      <c r="J1921" s="366"/>
      <c r="K1921" s="366"/>
      <c r="L1921" s="366"/>
      <c r="M1921" s="336"/>
    </row>
    <row r="1922" spans="2:15" ht="12.75" customHeight="1" x14ac:dyDescent="0.2">
      <c r="D1922" s="119" t="s">
        <v>249</v>
      </c>
      <c r="E1922" s="187" t="str">
        <f>IF(M1912=0,"",M1912/(DATEDIF('2. Grunddata'!C$20,'2. Grunddata'!C$21,"d")/365))</f>
        <v/>
      </c>
      <c r="H1922" s="119" t="s">
        <v>250</v>
      </c>
      <c r="I1922" s="187">
        <f>M1912/3</f>
        <v>0</v>
      </c>
      <c r="L1922" s="119" t="s">
        <v>248</v>
      </c>
      <c r="M1922" s="187">
        <f>M1912</f>
        <v>0</v>
      </c>
    </row>
    <row r="1924" spans="2:15" s="3" customFormat="1" ht="12.75" customHeight="1" x14ac:dyDescent="0.2">
      <c r="B1924" s="140" t="s">
        <v>165</v>
      </c>
      <c r="C1924" s="141" t="str">
        <f>'2. Grunddata'!C$7</f>
        <v>Hitta den oförklariga faktorn i matrix</v>
      </c>
      <c r="D1924" s="64"/>
      <c r="E1924" s="64"/>
      <c r="F1924" s="64"/>
      <c r="G1924" s="64"/>
      <c r="H1924" s="64"/>
      <c r="I1924" s="64"/>
      <c r="J1924" s="64"/>
      <c r="K1924" s="64"/>
      <c r="L1924" s="64"/>
      <c r="M1924" s="64"/>
    </row>
    <row r="1925" spans="2:15" s="3" customFormat="1" ht="12.75" x14ac:dyDescent="0.2">
      <c r="B1925" s="140" t="s">
        <v>122</v>
      </c>
      <c r="C1925" s="141" t="str">
        <f>IF('2. Grunddata'!$C$6="ANSÖKAN","ANSÖKAN",(IF('2. Grunddata'!$C$6="KONTRAKT","KONTRAKT","")))</f>
        <v>ANSÖKAN</v>
      </c>
      <c r="D1925" s="64"/>
      <c r="E1925" s="64"/>
      <c r="F1925" s="64"/>
      <c r="G1925" s="64"/>
      <c r="H1925" s="64"/>
      <c r="I1925" s="64"/>
      <c r="J1925" s="64"/>
      <c r="K1925" s="64"/>
      <c r="L1925" s="64"/>
      <c r="M1925" s="64"/>
    </row>
    <row r="1926" spans="2:15" s="3" customFormat="1" ht="12.75" x14ac:dyDescent="0.2">
      <c r="B1926" s="62" t="s">
        <v>254</v>
      </c>
      <c r="C1926" s="141" t="str">
        <f>'2. Grunddata'!C$8</f>
        <v>Stina</v>
      </c>
      <c r="D1926" s="64"/>
      <c r="E1926" s="64"/>
      <c r="F1926" s="64"/>
      <c r="I1926" s="120"/>
      <c r="J1926" s="120"/>
      <c r="K1926" s="120"/>
      <c r="L1926" s="120"/>
      <c r="M1926" s="120"/>
    </row>
    <row r="1927" spans="2:15" s="3" customFormat="1" ht="12.75" x14ac:dyDescent="0.2">
      <c r="B1927" s="140" t="s">
        <v>156</v>
      </c>
      <c r="C1927" s="64" t="str">
        <f>'2. Grunddata'!C$17</f>
        <v>SEK</v>
      </c>
      <c r="D1927" s="64"/>
      <c r="E1927" s="64"/>
      <c r="F1927" s="64"/>
      <c r="I1927" s="120"/>
      <c r="J1927" s="120"/>
      <c r="K1927" s="120"/>
      <c r="L1927" s="120"/>
      <c r="M1927" s="120"/>
    </row>
    <row r="1928" spans="2:15" s="3" customFormat="1" ht="12.75" x14ac:dyDescent="0.2">
      <c r="B1928" s="140"/>
      <c r="C1928" s="143" t="s">
        <v>137</v>
      </c>
      <c r="D1928" s="64"/>
      <c r="E1928" s="64"/>
      <c r="F1928" s="64"/>
      <c r="I1928" s="120"/>
      <c r="J1928" s="120"/>
      <c r="K1928" s="120"/>
      <c r="L1928" s="499" t="s">
        <v>315</v>
      </c>
      <c r="M1928" s="120"/>
    </row>
    <row r="1929" spans="2:15" ht="12.75" customHeight="1" x14ac:dyDescent="0.2">
      <c r="L1929" s="349" t="s">
        <v>316</v>
      </c>
    </row>
    <row r="1930" spans="2:15" s="3" customFormat="1" ht="15" x14ac:dyDescent="0.25">
      <c r="B1930" s="369" t="s">
        <v>38</v>
      </c>
      <c r="C1930" s="369" t="str">
        <f>B52</f>
        <v>Anatomi, fysiologi och biokemi</v>
      </c>
      <c r="E1930" s="64"/>
      <c r="G1930" s="64"/>
      <c r="H1930" s="64"/>
      <c r="I1930" s="64"/>
      <c r="J1930" s="64"/>
      <c r="K1930" s="64"/>
      <c r="L1930" s="625">
        <f>SUMIF('5. Lön'!$B$25:$B$151,$C1930,'5. Lön'!AE$25:AE$151)</f>
        <v>0</v>
      </c>
      <c r="M1930" s="383" t="s">
        <v>208</v>
      </c>
    </row>
    <row r="1931" spans="2:15" s="3" customFormat="1" ht="6" customHeight="1" x14ac:dyDescent="0.2">
      <c r="B1931" s="85"/>
      <c r="C1931" s="64"/>
      <c r="D1931" s="64"/>
      <c r="E1931" s="64"/>
      <c r="F1931" s="64"/>
      <c r="G1931" s="64"/>
      <c r="H1931" s="64"/>
      <c r="I1931" s="64"/>
      <c r="J1931" s="64"/>
      <c r="K1931" s="64"/>
      <c r="L1931" s="64"/>
      <c r="M1931" s="64"/>
    </row>
    <row r="1932" spans="2:15" s="3" customFormat="1" ht="12.75" x14ac:dyDescent="0.2">
      <c r="B1932" s="309" t="str">
        <f>IF('2. Grunddata'!C$6="KONTRAKT","Kostnader täckta av finansiär","Kostnader förväntade att täckas av finansiär")</f>
        <v>Kostnader förväntade att täckas av finansiär</v>
      </c>
      <c r="C1932" s="310">
        <f>'5. Lön'!G$23</f>
        <v>2022</v>
      </c>
      <c r="D1932" s="310">
        <f>'5. Lön'!H$23</f>
        <v>2023</v>
      </c>
      <c r="E1932" s="310">
        <f>'5. Lön'!I$23</f>
        <v>2024</v>
      </c>
      <c r="F1932" s="310" t="str">
        <f>'5. Lön'!J$23</f>
        <v/>
      </c>
      <c r="G1932" s="310" t="str">
        <f>'5. Lön'!K$23</f>
        <v/>
      </c>
      <c r="H1932" s="310" t="str">
        <f>'5. Lön'!L$23</f>
        <v/>
      </c>
      <c r="I1932" s="310" t="str">
        <f>'5. Lön'!M$23</f>
        <v/>
      </c>
      <c r="J1932" s="310" t="str">
        <f>'5. Lön'!N$23</f>
        <v/>
      </c>
      <c r="K1932" s="310" t="str">
        <f>'5. Lön'!O$23</f>
        <v/>
      </c>
      <c r="L1932" s="310" t="str">
        <f>'5. Lön'!P$23</f>
        <v/>
      </c>
      <c r="M1932" s="311" t="s">
        <v>2</v>
      </c>
    </row>
    <row r="1933" spans="2:15" s="3" customFormat="1" ht="12.75" customHeight="1" x14ac:dyDescent="0.2">
      <c r="B1933" s="312" t="s">
        <v>203</v>
      </c>
      <c r="C1933" s="313">
        <f>IF('2. Grunddata'!$C$16&gt;0,SUMIF('5. Lön'!$B$25:$B$151,$C1930,'5. Lön'!DM$25:DM$151),SUMIF('5. Lön'!$B$25:$B$151,$C1930,'5. Lön'!AS$25:AS$151))</f>
        <v>0</v>
      </c>
      <c r="D1933" s="313">
        <f>IF('2. Grunddata'!$C$16&gt;0,SUMIF('5. Lön'!$B$25:$B$151,$C1930,'5. Lön'!DN$25:DN$151),SUMIF('5. Lön'!$B$25:$B$151,$C1930,'5. Lön'!AT$25:AT$151))</f>
        <v>0</v>
      </c>
      <c r="E1933" s="313">
        <f>IF('2. Grunddata'!$C$16&gt;0,SUMIF('5. Lön'!$B$25:$B$151,$C1930,'5. Lön'!DO$25:DO$151),SUMIF('5. Lön'!$B$25:$B$151,$C1930,'5. Lön'!AU$25:AU$151))</f>
        <v>0</v>
      </c>
      <c r="F1933" s="313">
        <f>IF('2. Grunddata'!$C$16&gt;0,SUMIF('5. Lön'!$B$25:$B$151,$C1930,'5. Lön'!DP$25:DP$151),SUMIF('5. Lön'!$B$25:$B$151,$C1930,'5. Lön'!AV$25:AV$151))</f>
        <v>0</v>
      </c>
      <c r="G1933" s="313">
        <f>IF('2. Grunddata'!$C$16&gt;0,SUMIF('5. Lön'!$B$25:$B$151,$C1930,'5. Lön'!DQ$25:DQ$151),SUMIF('5. Lön'!$B$25:$B$151,$C1930,'5. Lön'!AW$25:AW$151))</f>
        <v>0</v>
      </c>
      <c r="H1933" s="313">
        <f>IF('2. Grunddata'!$C$16&gt;0,SUMIF('5. Lön'!$B$25:$B$151,$C1930,'5. Lön'!DR$25:DR$151),SUMIF('5. Lön'!$B$25:$B$151,$C1930,'5. Lön'!AX$25:AX$151))</f>
        <v>0</v>
      </c>
      <c r="I1933" s="313">
        <f>IF('2. Grunddata'!$C$16&gt;0,SUMIF('5. Lön'!$B$25:$B$151,$C1930,'5. Lön'!DS$25:DS$151),SUMIF('5. Lön'!$B$25:$B$151,$C1930,'5. Lön'!AY$25:AY$151))</f>
        <v>0</v>
      </c>
      <c r="J1933" s="313">
        <f>IF('2. Grunddata'!$C$16&gt;0,SUMIF('5. Lön'!$B$25:$B$151,$C1930,'5. Lön'!DT$25:DT$151),SUMIF('5. Lön'!$B$25:$B$151,$C1930,'5. Lön'!AZ$25:AZ$151))</f>
        <v>0</v>
      </c>
      <c r="K1933" s="313">
        <f>IF('2. Grunddata'!$C$16&gt;0,SUMIF('5. Lön'!$B$25:$B$151,$C1930,'5. Lön'!DU$25:DU$151),SUMIF('5. Lön'!$B$25:$B$151,$C1930,'5. Lön'!BA$25:BA$151))</f>
        <v>0</v>
      </c>
      <c r="L1933" s="313">
        <f>IF('2. Grunddata'!$C$16&gt;0,SUMIF('5. Lön'!$B$25:$B$151,$C1930,'5. Lön'!DV$25:DV$151),SUMIF('5. Lön'!$B$25:$B$151,$C1930,'5. Lön'!BB$25:BB$151))</f>
        <v>0</v>
      </c>
      <c r="M1933" s="314">
        <f t="shared" ref="M1933:M1938" si="428">SUM(C1933:L1933)</f>
        <v>0</v>
      </c>
      <c r="O1933" s="4"/>
    </row>
    <row r="1934" spans="2:15" s="3" customFormat="1" ht="12.75" customHeight="1" x14ac:dyDescent="0.2">
      <c r="B1934" s="158" t="s">
        <v>202</v>
      </c>
      <c r="C1934" s="315">
        <f>SUMIF('6. Drift'!$B$18:$B$101,$C1930,'6. Drift'!V$18:V$101)</f>
        <v>0</v>
      </c>
      <c r="D1934" s="315">
        <f>SUMIF('6. Drift'!$B$18:$B$101,$C1930,'6. Drift'!W$18:W$101)</f>
        <v>0</v>
      </c>
      <c r="E1934" s="315">
        <f>SUMIF('6. Drift'!$B$18:$B$101,$C1930,'6. Drift'!X$18:X$101)</f>
        <v>0</v>
      </c>
      <c r="F1934" s="315">
        <f>SUMIF('6. Drift'!$B$18:$B$101,$C1930,'6. Drift'!Y$18:Y$101)</f>
        <v>0</v>
      </c>
      <c r="G1934" s="315">
        <f>SUMIF('6. Drift'!$B$18:$B$101,$C1930,'6. Drift'!Z$18:Z$101)</f>
        <v>0</v>
      </c>
      <c r="H1934" s="315">
        <f>SUMIF('6. Drift'!$B$18:$B$101,$C1930,'6. Drift'!AA$18:AA$101)</f>
        <v>0</v>
      </c>
      <c r="I1934" s="315">
        <f>SUMIF('6. Drift'!$B$18:$B$101,$C1930,'6. Drift'!AB$18:AB$101)</f>
        <v>0</v>
      </c>
      <c r="J1934" s="315">
        <f>SUMIF('6. Drift'!$B$18:$B$101,$C1930,'6. Drift'!AC$18:AC$101)</f>
        <v>0</v>
      </c>
      <c r="K1934" s="315">
        <f>SUMIF('6. Drift'!$B$18:$B$101,$C1930,'6. Drift'!AD$18:AD$101)</f>
        <v>0</v>
      </c>
      <c r="L1934" s="315">
        <f>SUMIF('6. Drift'!$B$18:$B$101,$C1930,'6. Drift'!AE$18:AE$101)</f>
        <v>0</v>
      </c>
      <c r="M1934" s="316">
        <f t="shared" si="428"/>
        <v>0</v>
      </c>
    </row>
    <row r="1935" spans="2:15" s="3" customFormat="1" ht="12.75" x14ac:dyDescent="0.2">
      <c r="B1935" s="317" t="s">
        <v>30</v>
      </c>
      <c r="C1935" s="318">
        <f>SUMIF('7. Utrustning'!$B$17:$B$49,$C1930,'7. Utrustning'!W$17:W$49)</f>
        <v>0</v>
      </c>
      <c r="D1935" s="318">
        <f>SUMIF('7. Utrustning'!$B$17:$B$49,$C1930,'7. Utrustning'!X$17:X$49)</f>
        <v>0</v>
      </c>
      <c r="E1935" s="318">
        <f>SUMIF('7. Utrustning'!$B$17:$B$49,$C1930,'7. Utrustning'!Y$17:Y$49)</f>
        <v>0</v>
      </c>
      <c r="F1935" s="318">
        <f>SUMIF('7. Utrustning'!$B$17:$B$49,$C1930,'7. Utrustning'!Z$17:Z$49)</f>
        <v>0</v>
      </c>
      <c r="G1935" s="318">
        <f>SUMIF('7. Utrustning'!$B$17:$B$49,$C1930,'7. Utrustning'!AA$17:AA$49)</f>
        <v>0</v>
      </c>
      <c r="H1935" s="318">
        <f>SUMIF('7. Utrustning'!$B$17:$B$49,$C1930,'7. Utrustning'!AB$17:AB$49)</f>
        <v>0</v>
      </c>
      <c r="I1935" s="318">
        <f>SUMIF('7. Utrustning'!$B$17:$B$49,$C1930,'7. Utrustning'!AC$17:AC$49)</f>
        <v>0</v>
      </c>
      <c r="J1935" s="318">
        <f>SUMIF('7. Utrustning'!$B$17:$B$49,$C1930,'7. Utrustning'!AD$17:AD$49)</f>
        <v>0</v>
      </c>
      <c r="K1935" s="318">
        <f>SUMIF('7. Utrustning'!$B$17:$B$49,$C1930,'7. Utrustning'!AE$17:AE$49)</f>
        <v>0</v>
      </c>
      <c r="L1935" s="318">
        <f>SUMIF('7. Utrustning'!$B$17:$B$49,$C1930,'7. Utrustning'!AF$17:AF$49)</f>
        <v>0</v>
      </c>
      <c r="M1935" s="319">
        <f t="shared" si="428"/>
        <v>0</v>
      </c>
    </row>
    <row r="1936" spans="2:15" s="3" customFormat="1" ht="12.75" x14ac:dyDescent="0.2">
      <c r="B1936" s="320" t="str">
        <f>IF('2. Grunddata'!C$13="NEJ","Lokal accepterad som direkt kostnad av finansiär","Lokal")</f>
        <v>Lokal accepterad som direkt kostnad av finansiär</v>
      </c>
      <c r="C1936" s="315">
        <f>IF('2. Grunddata'!$C$13="NEJ",SUMIF('8. Lokal'!$B$18:$B$50,$C1930,'8. Lokal'!T$18:T$50),SUMIF('5. Lön'!$B$25:$B$151,$C1930,'5. Lön'!CO$25:CO$151)+SUMIF('6. Drift'!$B$18:$B$101,$C1930,'6. Drift'!BR$18:BR$101)+SUMIF('8. Lokal'!$B$18:$B$50,$C1930,'8. Lokal'!T$18:T$50))</f>
        <v>0</v>
      </c>
      <c r="D1936" s="315">
        <f>IF('2. Grunddata'!$C$13="NEJ",SUMIF('8. Lokal'!$B$18:$B$50,$C1930,'8. Lokal'!U$18:U$50),SUMIF('5. Lön'!$B$25:$B$151,$C1930,'5. Lön'!CP$25:CP$151)+SUMIF('6. Drift'!$B$18:$B$101,$C1930,'6. Drift'!BS$18:BS$101)+SUMIF('8. Lokal'!$B$18:$B$50,$C1930,'8. Lokal'!U$18:U$50))</f>
        <v>0</v>
      </c>
      <c r="E1936" s="315">
        <f>IF('2. Grunddata'!$C$13="NEJ",SUMIF('8. Lokal'!$B$18:$B$50,$C1930,'8. Lokal'!V$18:V$50),SUMIF('5. Lön'!$B$25:$B$151,$C1930,'5. Lön'!CQ$25:CQ$151)+SUMIF('6. Drift'!$B$18:$B$101,$C1930,'6. Drift'!BT$18:BT$101)+SUMIF('8. Lokal'!$B$18:$B$50,$C1930,'8. Lokal'!V$18:V$50))</f>
        <v>0</v>
      </c>
      <c r="F1936" s="315">
        <f>IF('2. Grunddata'!$C$13="NEJ",SUMIF('8. Lokal'!$B$18:$B$50,$C1930,'8. Lokal'!W$18:W$50),SUMIF('5. Lön'!$B$25:$B$151,$C1930,'5. Lön'!CR$25:CR$151)+SUMIF('6. Drift'!$B$18:$B$101,$C1930,'6. Drift'!BU$18:BU$101)+SUMIF('8. Lokal'!$B$18:$B$50,$C1930,'8. Lokal'!W$18:W$50))</f>
        <v>0</v>
      </c>
      <c r="G1936" s="315">
        <f>IF('2. Grunddata'!$C$13="NEJ",SUMIF('8. Lokal'!$B$18:$B$50,$C1930,'8. Lokal'!X$18:X$50),SUMIF('5. Lön'!$B$25:$B$151,$C1930,'5. Lön'!CS$25:CS$151)+SUMIF('6. Drift'!$B$18:$B$101,$C1930,'6. Drift'!BV$18:BV$101)+SUMIF('8. Lokal'!$B$18:$B$50,$C1930,'8. Lokal'!X$18:X$50))</f>
        <v>0</v>
      </c>
      <c r="H1936" s="315">
        <f>IF('2. Grunddata'!$C$13="NEJ",SUMIF('8. Lokal'!$B$18:$B$50,$C1930,'8. Lokal'!Y$18:Y$50),SUMIF('5. Lön'!$B$25:$B$151,$C1930,'5. Lön'!CT$25:CT$151)+SUMIF('6. Drift'!$B$18:$B$101,$C1930,'6. Drift'!BW$18:BW$101)+SUMIF('8. Lokal'!$B$18:$B$50,$C1930,'8. Lokal'!Y$18:Y$50))</f>
        <v>0</v>
      </c>
      <c r="I1936" s="315">
        <f>IF('2. Grunddata'!$C$13="NEJ",SUMIF('8. Lokal'!$B$18:$B$50,$C1930,'8. Lokal'!Z$18:Z$50),SUMIF('5. Lön'!$B$25:$B$151,$C1930,'5. Lön'!CU$25:CU$151)+SUMIF('6. Drift'!$B$18:$B$101,$C1930,'6. Drift'!BX$18:BX$101)+SUMIF('8. Lokal'!$B$18:$B$50,$C1930,'8. Lokal'!Z$18:Z$50))</f>
        <v>0</v>
      </c>
      <c r="J1936" s="315">
        <f>IF('2. Grunddata'!$C$13="NEJ",SUMIF('8. Lokal'!$B$18:$B$50,$C1930,'8. Lokal'!AA$18:AA$50),SUMIF('5. Lön'!$B$25:$B$151,$C1930,'5. Lön'!CV$25:CV$151)+SUMIF('6. Drift'!$B$18:$B$101,$C1930,'6. Drift'!BY$18:BY$101)+SUMIF('8. Lokal'!$B$18:$B$50,$C1930,'8. Lokal'!AA$18:AA$50))</f>
        <v>0</v>
      </c>
      <c r="K1936" s="315">
        <f>IF('2. Grunddata'!$C$13="NEJ",SUMIF('8. Lokal'!$B$18:$B$50,$C1930,'8. Lokal'!AB$18:AB$50),SUMIF('5. Lön'!$B$25:$B$151,$C1930,'5. Lön'!CW$25:CW$151)+SUMIF('6. Drift'!$B$18:$B$101,$C1930,'6. Drift'!BZ$18:BZ$101)+SUMIF('8. Lokal'!$B$18:$B$50,$C1930,'8. Lokal'!AB$18:AB$50))</f>
        <v>0</v>
      </c>
      <c r="L1936" s="315">
        <f>IF('2. Grunddata'!$C$13="NEJ",SUMIF('8. Lokal'!$B$18:$B$50,$C1930,'8. Lokal'!AC$18:AC$50),SUMIF('5. Lön'!$B$25:$B$151,$C1930,'5. Lön'!CX$25:CX$151)+SUMIF('6. Drift'!$B$18:$B$101,$C1930,'6. Drift'!CA$18:CA$101)+SUMIF('8. Lokal'!$B$18:$B$50,$C1930,'8. Lokal'!AC$18:AC$50))</f>
        <v>0</v>
      </c>
      <c r="M1936" s="316">
        <f t="shared" si="428"/>
        <v>0</v>
      </c>
    </row>
    <row r="1937" spans="2:15" s="3" customFormat="1" ht="12.75" x14ac:dyDescent="0.2">
      <c r="B1937" s="321" t="str">
        <f>IF('2. Grunddata'!C$13="NEJ","Indirekt och lokalpåslag accepterade som OH av finansiär","Indirekta")</f>
        <v>Indirekt och lokalpåslag accepterade som OH av finansiär</v>
      </c>
      <c r="C1937" s="293">
        <f>IF('2. Grunddata'!$C$13="NEJ",SUMIF('5. Lön'!$B$25:$B$151,$C1930,'5. Lön'!DY$25:DY$151)+SUMIF('6. Drift'!$B$18:$B$101,$C1930,'6. Drift'!CP$18:CP$101)+SUMIF('7. Utrustning'!$B$17:$B$49,$C1930,'7. Utrustning'!AU$17:AU$49)+SUMIF('8. Lokal'!$B$18:$B$50,$C1930,'8. Lokal'!AR$18:AR$50),SUMIF('5. Lön'!$B$25:$B$151,$C1930,'5. Lön'!BQ$25:BQ$151)+SUMIF('6. Drift'!$B$18:$B$101,$C1930,'6. Drift'!AT$18:AT$101))</f>
        <v>0</v>
      </c>
      <c r="D1937" s="293">
        <f>IF('2. Grunddata'!$C$13="NEJ",SUMIF('5. Lön'!$B$25:$B$151,$C1930,'5. Lön'!DZ$25:DZ$151)+SUMIF('6. Drift'!$B$18:$B$101,$C1930,'6. Drift'!CQ$18:CQ$101)+SUMIF('7. Utrustning'!$B$17:$B$49,$C1930,'7. Utrustning'!AV$17:AV$49)+SUMIF('8. Lokal'!$B$18:$B$50,$C1930,'8. Lokal'!AS$18:AS$50),SUMIF('5. Lön'!$B$25:$B$151,$C1930,'5. Lön'!BR$25:BR$151)+SUMIF('6. Drift'!$B$18:$B$101,$C1930,'6. Drift'!AU$18:AU$101))</f>
        <v>0</v>
      </c>
      <c r="E1937" s="293">
        <f>IF('2. Grunddata'!$C$13="NEJ",SUMIF('5. Lön'!$B$25:$B$151,$C1930,'5. Lön'!EA$25:EA$151)+SUMIF('6. Drift'!$B$18:$B$101,$C1930,'6. Drift'!CR$18:CR$101)+SUMIF('7. Utrustning'!$B$17:$B$49,$C1930,'7. Utrustning'!AW$17:AW$49)+SUMIF('8. Lokal'!$B$18:$B$50,$C1930,'8. Lokal'!AT$18:AT$50),SUMIF('5. Lön'!$B$25:$B$151,$C1930,'5. Lön'!BS$25:BS$151)+SUMIF('6. Drift'!$B$18:$B$101,$C1930,'6. Drift'!AV$18:AV$101))</f>
        <v>0</v>
      </c>
      <c r="F1937" s="293">
        <f>IF('2. Grunddata'!$C$13="NEJ",SUMIF('5. Lön'!$B$25:$B$151,$C1930,'5. Lön'!EB$25:EB$151)+SUMIF('6. Drift'!$B$18:$B$101,$C1930,'6. Drift'!CS$18:CS$101)+SUMIF('7. Utrustning'!$B$17:$B$49,$C1930,'7. Utrustning'!AX$17:AX$49)+SUMIF('8. Lokal'!$B$18:$B$50,$C1930,'8. Lokal'!AU$18:AU$50),SUMIF('5. Lön'!$B$25:$B$151,$C1930,'5. Lön'!BT$25:BT$151)+SUMIF('6. Drift'!$B$18:$B$101,$C1930,'6. Drift'!AW$18:AW$101))</f>
        <v>0</v>
      </c>
      <c r="G1937" s="293">
        <f>IF('2. Grunddata'!$C$13="NEJ",SUMIF('5. Lön'!$B$25:$B$151,$C1930,'5. Lön'!EC$25:EC$151)+SUMIF('6. Drift'!$B$18:$B$101,$C1930,'6. Drift'!CT$18:CT$101)+SUMIF('7. Utrustning'!$B$17:$B$49,$C1930,'7. Utrustning'!AY$17:AY$49)+SUMIF('8. Lokal'!$B$18:$B$50,$C1930,'8. Lokal'!AV$18:AV$50),SUMIF('5. Lön'!$B$25:$B$151,$C1930,'5. Lön'!BU$25:BU$151)+SUMIF('6. Drift'!$B$18:$B$101,$C1930,'6. Drift'!AX$18:AX$101))</f>
        <v>0</v>
      </c>
      <c r="H1937" s="293">
        <f>IF('2. Grunddata'!$C$13="NEJ",SUMIF('5. Lön'!$B$25:$B$151,$C1930,'5. Lön'!ED$25:ED$151)+SUMIF('6. Drift'!$B$18:$B$101,$C1930,'6. Drift'!CU$18:CU$101)+SUMIF('7. Utrustning'!$B$17:$B$49,$C1930,'7. Utrustning'!AZ$17:AZ$49)+SUMIF('8. Lokal'!$B$18:$B$50,$C1930,'8. Lokal'!AW$18:AW$50),SUMIF('5. Lön'!$B$25:$B$151,$C1930,'5. Lön'!BV$25:BV$151)+SUMIF('6. Drift'!$B$18:$B$101,$C1930,'6. Drift'!AY$18:AY$101))</f>
        <v>0</v>
      </c>
      <c r="I1937" s="293">
        <f>IF('2. Grunddata'!$C$13="NEJ",SUMIF('5. Lön'!$B$25:$B$151,$C1930,'5. Lön'!EE$25:EE$151)+SUMIF('6. Drift'!$B$18:$B$101,$C1930,'6. Drift'!CV$18:CV$101)+SUMIF('7. Utrustning'!$B$17:$B$49,$C1930,'7. Utrustning'!BA$17:BA$49)+SUMIF('8. Lokal'!$B$18:$B$50,$C1930,'8. Lokal'!AX$18:AX$50),SUMIF('5. Lön'!$B$25:$B$151,$C1930,'5. Lön'!BW$25:BW$151)+SUMIF('6. Drift'!$B$18:$B$101,$C1930,'6. Drift'!AZ$18:AZ$101))</f>
        <v>0</v>
      </c>
      <c r="J1937" s="293">
        <f>IF('2. Grunddata'!$C$13="NEJ",SUMIF('5. Lön'!$B$25:$B$151,$C1930,'5. Lön'!EF$25:EF$151)+SUMIF('6. Drift'!$B$18:$B$101,$C1930,'6. Drift'!CW$18:CW$101)+SUMIF('7. Utrustning'!$B$17:$B$49,$C1930,'7. Utrustning'!BB$17:BB$49)+SUMIF('8. Lokal'!$B$18:$B$50,$C1930,'8. Lokal'!AY$18:AY$50),SUMIF('5. Lön'!$B$25:$B$151,$C1930,'5. Lön'!BX$25:BX$151)+SUMIF('6. Drift'!$B$18:$B$101,$C1930,'6. Drift'!BA$18:BA$101))</f>
        <v>0</v>
      </c>
      <c r="K1937" s="293">
        <f>IF('2. Grunddata'!$C$13="NEJ",SUMIF('5. Lön'!$B$25:$B$151,$C1930,'5. Lön'!EG$25:EG$151)+SUMIF('6. Drift'!$B$18:$B$101,$C1930,'6. Drift'!CX$18:CX$101)+SUMIF('7. Utrustning'!$B$17:$B$49,$C1930,'7. Utrustning'!BC$17:BC$49)+SUMIF('8. Lokal'!$B$18:$B$50,$C1930,'8. Lokal'!AZ$18:AZ$50),SUMIF('5. Lön'!$B$25:$B$151,$C1930,'5. Lön'!BY$25:BY$151)+SUMIF('6. Drift'!$B$18:$B$101,$C1930,'6. Drift'!BB$18:BB$101))</f>
        <v>0</v>
      </c>
      <c r="L1937" s="293">
        <f>IF('2. Grunddata'!$C$13="NEJ",SUMIF('5. Lön'!$B$25:$B$151,$C1930,'5. Lön'!EH$25:EH$151)+SUMIF('6. Drift'!$B$18:$B$101,$C1930,'6. Drift'!CY$18:CY$101)+SUMIF('7. Utrustning'!$B$17:$B$49,$C1930,'7. Utrustning'!BD$17:BD$49)+SUMIF('8. Lokal'!$B$18:$B$50,$C1930,'8. Lokal'!BA$18:BA$50),SUMIF('5. Lön'!$B$25:$B$151,$C1930,'5. Lön'!BZ$25:BZ$151)+SUMIF('6. Drift'!$B$18:$B$101,$C1930,'6. Drift'!BC$18:BC$101))</f>
        <v>0</v>
      </c>
      <c r="M1937" s="322">
        <f t="shared" si="428"/>
        <v>0</v>
      </c>
    </row>
    <row r="1938" spans="2:15" s="3" customFormat="1" ht="12.75" x14ac:dyDescent="0.2">
      <c r="B1938" s="323" t="str">
        <f>IF('2. Grunddata'!C$6="KONTRAKT","Total kostnad i kontrakt med finansiär ","Total kostnad i ansökan till finansiär ")</f>
        <v xml:space="preserve">Total kostnad i ansökan till finansiär </v>
      </c>
      <c r="C1938" s="237">
        <f>SUM(C1933:C1937)</f>
        <v>0</v>
      </c>
      <c r="D1938" s="237">
        <f t="shared" ref="D1938:L1938" si="429">SUM(D1933:D1937)</f>
        <v>0</v>
      </c>
      <c r="E1938" s="237">
        <f t="shared" si="429"/>
        <v>0</v>
      </c>
      <c r="F1938" s="237">
        <f t="shared" si="429"/>
        <v>0</v>
      </c>
      <c r="G1938" s="237">
        <f t="shared" si="429"/>
        <v>0</v>
      </c>
      <c r="H1938" s="237">
        <f t="shared" si="429"/>
        <v>0</v>
      </c>
      <c r="I1938" s="237">
        <f t="shared" si="429"/>
        <v>0</v>
      </c>
      <c r="J1938" s="237">
        <f t="shared" si="429"/>
        <v>0</v>
      </c>
      <c r="K1938" s="237">
        <f t="shared" si="429"/>
        <v>0</v>
      </c>
      <c r="L1938" s="237">
        <f t="shared" si="429"/>
        <v>0</v>
      </c>
      <c r="M1938" s="324">
        <f t="shared" si="428"/>
        <v>0</v>
      </c>
    </row>
    <row r="1939" spans="2:15" s="3" customFormat="1" ht="6" customHeight="1" x14ac:dyDescent="0.2">
      <c r="B1939" s="325"/>
      <c r="C1939" s="326"/>
      <c r="D1939" s="326"/>
      <c r="E1939" s="326"/>
      <c r="F1939" s="326"/>
      <c r="G1939" s="326"/>
      <c r="H1939" s="326"/>
      <c r="I1939" s="326"/>
      <c r="J1939" s="326"/>
      <c r="K1939" s="326"/>
      <c r="L1939" s="326"/>
      <c r="M1939" s="327"/>
    </row>
    <row r="1940" spans="2:15" s="3" customFormat="1" ht="12.75" x14ac:dyDescent="0.2">
      <c r="B1940" s="328" t="str">
        <f>IF('2. Grunddata'!C$6="KONTRAKT","Kostnader att medfinansiera","Kostnader förväntade att medfinansiera")</f>
        <v>Kostnader förväntade att medfinansiera</v>
      </c>
      <c r="C1940" s="168"/>
      <c r="D1940" s="168"/>
      <c r="E1940" s="168"/>
      <c r="F1940" s="168"/>
      <c r="G1940" s="168"/>
      <c r="H1940" s="168"/>
      <c r="I1940" s="168"/>
      <c r="J1940" s="168"/>
      <c r="K1940" s="168"/>
      <c r="L1940" s="168"/>
      <c r="M1940" s="329"/>
    </row>
    <row r="1941" spans="2:15" s="3" customFormat="1" ht="12.75" x14ac:dyDescent="0.2">
      <c r="B1941" s="371" t="str">
        <f>IF('2. Grunddata'!C$13="NEJ","Indirekt och lokalpåslag inte accepterade som OH av finansiär","")</f>
        <v>Indirekt och lokalpåslag inte accepterade som OH av finansiär</v>
      </c>
      <c r="C1941" s="330">
        <f>IF('2. Grunddata'!$C$13="NEJ",(SUMIF('5. Lön'!$B$25:$B$151,$C1930,'5. Lön'!BQ$25:BQ$151)+SUMIF('5. Lön'!$B$25:$B$151,$C1930,'5. Lön'!CO$25:CO$151)+SUMIF('6. Drift'!$B$18:$B$101,$C1930,'6. Drift'!AT$18:AT$101)+SUMIF('6. Drift'!$B$18:$B$101,$C1930,'6. Drift'!BR$18:BR$101))-(SUMIF('5. Lön'!$B$25:$B$151,$C1930,'5. Lön'!DY$25:DY$151)+SUMIF('6. Drift'!$B$18:$B$101,$C1930,'6. Drift'!CP$18:CP$101)+SUMIF('7. Utrustning'!$B$17:$B$49,$C1930,'7. Utrustning'!AU$17:AU$49)+SUMIF('8. Lokal'!$B$18:$B$50,$C1930,'8. Lokal'!AR$18:AR$50)),0)</f>
        <v>0</v>
      </c>
      <c r="D1941" s="330">
        <f>IF('2. Grunddata'!$C$13="NEJ",(SUMIF('5. Lön'!$B$25:$B$151,$C1930,'5. Lön'!BR$25:BR$151)+SUMIF('5. Lön'!$B$25:$B$151,$C1930,'5. Lön'!CP$25:CP$151)+SUMIF('6. Drift'!$B$18:$B$101,$C1930,'6. Drift'!AU$18:AU$101)+SUMIF('6. Drift'!$B$18:$B$101,$C1930,'6. Drift'!BS$18:BS$101))-(SUMIF('5. Lön'!$B$25:$B$151,$C1930,'5. Lön'!DZ$25:DZ$151)+SUMIF('6. Drift'!$B$18:$B$101,$C1930,'6. Drift'!CQ$18:CQ$101)+SUMIF('7. Utrustning'!$B$17:$B$49,$C1930,'7. Utrustning'!AV$17:AV$49)+SUMIF('8. Lokal'!$B$18:$B$50,$C1930,'8. Lokal'!AS$18:AS$50)),0)</f>
        <v>0</v>
      </c>
      <c r="E1941" s="330">
        <f>IF('2. Grunddata'!$C$13="NEJ",(SUMIF('5. Lön'!$B$25:$B$151,$C1930,'5. Lön'!BS$25:BS$151)+SUMIF('5. Lön'!$B$25:$B$151,$C1930,'5. Lön'!CQ$25:CQ$151)+SUMIF('6. Drift'!$B$18:$B$101,$C1930,'6. Drift'!AV$18:AV$101)+SUMIF('6. Drift'!$B$18:$B$101,$C1930,'6. Drift'!BT$18:BT$101))-(SUMIF('5. Lön'!$B$25:$B$151,$C1930,'5. Lön'!EA$25:EA$151)+SUMIF('6. Drift'!$B$18:$B$101,$C1930,'6. Drift'!CR$18:CR$101)+SUMIF('7. Utrustning'!$B$17:$B$49,$C1930,'7. Utrustning'!AW$17:AW$49)+SUMIF('8. Lokal'!$B$18:$B$50,$C1930,'8. Lokal'!AT$18:AT$50)),0)</f>
        <v>0</v>
      </c>
      <c r="F1941" s="330">
        <f>IF('2. Grunddata'!$C$13="NEJ",(SUMIF('5. Lön'!$B$25:$B$151,$C1930,'5. Lön'!BT$25:BT$151)+SUMIF('5. Lön'!$B$25:$B$151,$C1930,'5. Lön'!CR$25:CR$151)+SUMIF('6. Drift'!$B$18:$B$101,$C1930,'6. Drift'!AW$18:AW$101)+SUMIF('6. Drift'!$B$18:$B$101,$C1930,'6. Drift'!BU$18:BU$101))-(SUMIF('5. Lön'!$B$25:$B$151,$C1930,'5. Lön'!EB$25:EB$151)+SUMIF('6. Drift'!$B$18:$B$101,$C1930,'6. Drift'!CS$18:CS$101)+SUMIF('7. Utrustning'!$B$17:$B$49,$C1930,'7. Utrustning'!AX$17:AX$49)+SUMIF('8. Lokal'!$B$18:$B$50,$C1930,'8. Lokal'!AU$18:AU$50)),0)</f>
        <v>0</v>
      </c>
      <c r="G1941" s="330">
        <f>IF('2. Grunddata'!$C$13="NEJ",(SUMIF('5. Lön'!$B$25:$B$151,$C1930,'5. Lön'!BU$25:BU$151)+SUMIF('5. Lön'!$B$25:$B$151,$C1930,'5. Lön'!CS$25:CS$151)+SUMIF('6. Drift'!$B$18:$B$101,$C1930,'6. Drift'!AX$18:AX$101)+SUMIF('6. Drift'!$B$18:$B$101,$C1930,'6. Drift'!BV$18:BV$101))-(SUMIF('5. Lön'!$B$25:$B$151,$C1930,'5. Lön'!EC$25:EC$151)+SUMIF('6. Drift'!$B$18:$B$101,$C1930,'6. Drift'!CT$18:CT$101)+SUMIF('7. Utrustning'!$B$17:$B$49,$C1930,'7. Utrustning'!AY$17:AY$49)+SUMIF('8. Lokal'!$B$18:$B$50,$C1930,'8. Lokal'!AV$18:AV$50)),0)</f>
        <v>0</v>
      </c>
      <c r="H1941" s="330">
        <f>IF('2. Grunddata'!$C$13="NEJ",(SUMIF('5. Lön'!$B$25:$B$151,$C1930,'5. Lön'!BV$25:BV$151)+SUMIF('5. Lön'!$B$25:$B$151,$C1930,'5. Lön'!CT$25:CT$151)+SUMIF('6. Drift'!$B$18:$B$101,$C1930,'6. Drift'!AY$18:AY$101)+SUMIF('6. Drift'!$B$18:$B$101,$C1930,'6. Drift'!BW$18:BW$101))-(SUMIF('5. Lön'!$B$25:$B$151,$C1930,'5. Lön'!ED$25:ED$151)+SUMIF('6. Drift'!$B$18:$B$101,$C1930,'6. Drift'!CU$18:CU$101)+SUMIF('7. Utrustning'!$B$17:$B$49,$C1930,'7. Utrustning'!AZ$17:AZ$49)+SUMIF('8. Lokal'!$B$18:$B$50,$C1930,'8. Lokal'!AW$18:AW$50)),0)</f>
        <v>0</v>
      </c>
      <c r="I1941" s="330">
        <f>IF('2. Grunddata'!$C$13="NEJ",(SUMIF('5. Lön'!$B$25:$B$151,$C1930,'5. Lön'!BW$25:BW$151)+SUMIF('5. Lön'!$B$25:$B$151,$C1930,'5. Lön'!CU$25:CU$151)+SUMIF('6. Drift'!$B$18:$B$101,$C1930,'6. Drift'!AZ$18:AZ$101)+SUMIF('6. Drift'!$B$18:$B$101,$C1930,'6. Drift'!BX$18:BX$101))-(SUMIF('5. Lön'!$B$25:$B$151,$C1930,'5. Lön'!EE$25:EE$151)+SUMIF('6. Drift'!$B$18:$B$101,$C1930,'6. Drift'!CV$18:CV$101)+SUMIF('7. Utrustning'!$B$17:$B$49,$C1930,'7. Utrustning'!BA$17:BA$49)+SUMIF('8. Lokal'!$B$18:$B$50,$C1930,'8. Lokal'!AX$18:AX$50)),0)</f>
        <v>0</v>
      </c>
      <c r="J1941" s="330">
        <f>IF('2. Grunddata'!$C$13="NEJ",(SUMIF('5. Lön'!$B$25:$B$151,$C1930,'5. Lön'!BX$25:BX$151)+SUMIF('5. Lön'!$B$25:$B$151,$C1930,'5. Lön'!CV$25:CV$151)+SUMIF('6. Drift'!$B$18:$B$101,$C1930,'6. Drift'!BA$18:BA$101)+SUMIF('6. Drift'!$B$18:$B$101,$C1930,'6. Drift'!BY$18:BY$101))-(SUMIF('5. Lön'!$B$25:$B$151,$C1930,'5. Lön'!EF$25:EF$151)+SUMIF('6. Drift'!$B$18:$B$101,$C1930,'6. Drift'!CW$18:CW$101)+SUMIF('7. Utrustning'!$B$17:$B$49,$C1930,'7. Utrustning'!BB$17:BB$49)+SUMIF('8. Lokal'!$B$18:$B$50,$C1930,'8. Lokal'!AY$18:AY$50)),0)</f>
        <v>0</v>
      </c>
      <c r="K1941" s="330">
        <f>IF('2. Grunddata'!$C$13="NEJ",(SUMIF('5. Lön'!$B$25:$B$151,$C1930,'5. Lön'!BY$25:BY$151)+SUMIF('5. Lön'!$B$25:$B$151,$C1930,'5. Lön'!CW$25:CW$151)+SUMIF('6. Drift'!$B$18:$B$101,$C1930,'6. Drift'!BB$18:BB$101)+SUMIF('6. Drift'!$B$18:$B$101,$C1930,'6. Drift'!BZ$18:BZ$101))-(SUMIF('5. Lön'!$B$25:$B$151,$C1930,'5. Lön'!EG$25:EG$151)+SUMIF('6. Drift'!$B$18:$B$101,$C1930,'6. Drift'!CX$18:CX$101)+SUMIF('7. Utrustning'!$B$17:$B$49,$C1930,'7. Utrustning'!BC$17:BC$49)+SUMIF('8. Lokal'!$B$18:$B$50,$C1930,'8. Lokal'!AZ$18:AZ$50)),0)</f>
        <v>0</v>
      </c>
      <c r="L1941" s="330">
        <f>IF('2. Grunddata'!$C$13="NEJ",(SUMIF('5. Lön'!$B$25:$B$151,$C1930,'5. Lön'!BZ$25:BZ$151)+SUMIF('5. Lön'!$B$25:$B$151,$C1930,'5. Lön'!CX$25:CX$151)+SUMIF('6. Drift'!$B$18:$B$101,$C1930,'6. Drift'!BC$18:BC$101)+SUMIF('6. Drift'!$B$18:$B$101,$C1930,'6. Drift'!CA$18:CA$101))-(SUMIF('5. Lön'!$B$25:$B$151,$C1930,'5. Lön'!EH$25:EH$151)+SUMIF('6. Drift'!$B$18:$B$101,$C1930,'6. Drift'!CY$18:CY$101)+SUMIF('7. Utrustning'!$B$17:$B$49,$C1930,'7. Utrustning'!BD$17:BD$49)+SUMIF('8. Lokal'!$B$18:$B$50,$C1930,'8. Lokal'!BA$18:BA$50)),0)</f>
        <v>0</v>
      </c>
      <c r="M1941" s="314">
        <f t="shared" ref="M1941:M1947" si="430">SUM(C1941:L1941)</f>
        <v>0</v>
      </c>
    </row>
    <row r="1942" spans="2:15" s="3" customFormat="1" ht="12.75" customHeight="1" x14ac:dyDescent="0.2">
      <c r="B1942" s="331" t="str">
        <f>IF('2. Grunddata'!C$16&gt;0,"LKP som inte accepteras av finansiär","")</f>
        <v/>
      </c>
      <c r="C1942" s="332">
        <f>IF('2. Grunddata'!$C$16&gt;0,SUMIF('5. Lön'!$B$25:$B$151,$C1930,'5. Lön'!AS$25:AS$151)-SUMIF('5. Lön'!$B$25:$B$151,$C1930,'5. Lön'!DM$25:DM$151),0)</f>
        <v>0</v>
      </c>
      <c r="D1942" s="332">
        <f>IF('2. Grunddata'!$C$16&gt;0,SUMIF('5. Lön'!$B$25:$B$151,$C1930,'5. Lön'!AT$25:AT$151)-SUMIF('5. Lön'!$B$25:$B$151,$C1930,'5. Lön'!DN$25:DN$151),0)</f>
        <v>0</v>
      </c>
      <c r="E1942" s="332">
        <f>IF('2. Grunddata'!$C$16&gt;0,SUMIF('5. Lön'!$B$25:$B$151,$C1930,'5. Lön'!AU$25:AU$151)-SUMIF('5. Lön'!$B$25:$B$151,$C1930,'5. Lön'!DO$25:DO$151),0)</f>
        <v>0</v>
      </c>
      <c r="F1942" s="332">
        <f>IF('2. Grunddata'!$C$16&gt;0,SUMIF('5. Lön'!$B$25:$B$151,$C1930,'5. Lön'!AV$25:AV$151)-SUMIF('5. Lön'!$B$25:$B$151,$C1930,'5. Lön'!DP$25:DP$151),0)</f>
        <v>0</v>
      </c>
      <c r="G1942" s="332">
        <f>IF('2. Grunddata'!$C$16&gt;0,SUMIF('5. Lön'!$B$25:$B$151,$C1930,'5. Lön'!AW$25:AW$151)-SUMIF('5. Lön'!$B$25:$B$151,$C1930,'5. Lön'!DQ$25:DQ$151),0)</f>
        <v>0</v>
      </c>
      <c r="H1942" s="332">
        <f>IF('2. Grunddata'!$C$16&gt;0,SUMIF('5. Lön'!$B$25:$B$151,$C1930,'5. Lön'!AX$25:AX$151)-SUMIF('5. Lön'!$B$25:$B$151,$C1930,'5. Lön'!DR$25:DR$151),0)</f>
        <v>0</v>
      </c>
      <c r="I1942" s="332">
        <f>IF('2. Grunddata'!$C$16&gt;0,SUMIF('5. Lön'!$B$25:$B$151,$C1930,'5. Lön'!AY$25:AY$151)-SUMIF('5. Lön'!$B$25:$B$151,$C1930,'5. Lön'!DS$25:DS$151),0)</f>
        <v>0</v>
      </c>
      <c r="J1942" s="332">
        <f>IF('2. Grunddata'!$C$16&gt;0,SUMIF('5. Lön'!$B$25:$B$151,$C1930,'5. Lön'!AZ$25:AZ$151)-SUMIF('5. Lön'!$B$25:$B$151,$C1930,'5. Lön'!DT$25:DT$151),0)</f>
        <v>0</v>
      </c>
      <c r="K1942" s="332">
        <f>IF('2. Grunddata'!$C$16&gt;0,SUMIF('5. Lön'!$B$25:$B$151,$C1930,'5. Lön'!BA$25:BA$151)-SUMIF('5. Lön'!$B$25:$B$151,$C1930,'5. Lön'!DU$25:DU$151),0)</f>
        <v>0</v>
      </c>
      <c r="L1942" s="332">
        <f>IF('2. Grunddata'!$C$16&gt;0,SUMIF('5. Lön'!$B$25:$B$151,$C1930,'5. Lön'!BB$25:BB$151)-SUMIF('5. Lön'!$B$25:$B$151,$C1930,'5. Lön'!DV$25:DV$151),0)</f>
        <v>0</v>
      </c>
      <c r="M1942" s="316">
        <f t="shared" si="430"/>
        <v>0</v>
      </c>
    </row>
    <row r="1943" spans="2:15" s="3" customFormat="1" ht="12.75" customHeight="1" x14ac:dyDescent="0.2">
      <c r="B1943" s="317" t="str">
        <f>IF('5. Lön'!BO$152&gt;0,"Lön inklusive LKP","")</f>
        <v>Lön inklusive LKP</v>
      </c>
      <c r="C1943" s="333">
        <f>SUMIF('5. Lön'!$B$25:$B$151,$C1930,'5. Lön'!BE$25:BE$151)</f>
        <v>0</v>
      </c>
      <c r="D1943" s="333">
        <f>SUMIF('5. Lön'!$B$25:$B$151,$C1930,'5. Lön'!BF$25:BF$151)</f>
        <v>0</v>
      </c>
      <c r="E1943" s="333">
        <f>SUMIF('5. Lön'!$B$25:$B$151,$C1930,'5. Lön'!BG$25:BG$151)</f>
        <v>0</v>
      </c>
      <c r="F1943" s="333">
        <f>SUMIF('5. Lön'!$B$25:$B$151,$C1930,'5. Lön'!BH$25:BH$151)</f>
        <v>0</v>
      </c>
      <c r="G1943" s="333">
        <f>SUMIF('5. Lön'!$B$25:$B$151,$C1930,'5. Lön'!BI$25:BI$151)</f>
        <v>0</v>
      </c>
      <c r="H1943" s="333">
        <f>SUMIF('5. Lön'!$B$25:$B$151,$C1930,'5. Lön'!BJ$25:BJ$151)</f>
        <v>0</v>
      </c>
      <c r="I1943" s="333">
        <f>SUMIF('5. Lön'!$B$25:$B$151,$C1930,'5. Lön'!BK$25:BK$151)</f>
        <v>0</v>
      </c>
      <c r="J1943" s="333">
        <f>SUMIF('5. Lön'!$B$25:$B$151,$C1930,'5. Lön'!BL$25:BL$151)</f>
        <v>0</v>
      </c>
      <c r="K1943" s="333">
        <f>SUMIF('5. Lön'!$B$25:$B$151,$C1930,'5. Lön'!BM$25:BM$151)</f>
        <v>0</v>
      </c>
      <c r="L1943" s="333">
        <f>SUMIF('5. Lön'!$B$25:$B$151,$C1930,'5. Lön'!BN$25:BN$151)</f>
        <v>0</v>
      </c>
      <c r="M1943" s="319">
        <f t="shared" si="430"/>
        <v>0</v>
      </c>
    </row>
    <row r="1944" spans="2:15" s="3" customFormat="1" ht="12.75" x14ac:dyDescent="0.2">
      <c r="B1944" s="158" t="str">
        <f>IF('6. Drift'!AR$102&gt;0,"Drift","")</f>
        <v/>
      </c>
      <c r="C1944" s="334">
        <f>SUMIF('6. Drift'!$B$18:$B$101,$C1930,'6. Drift'!AH$18:AH$101)</f>
        <v>0</v>
      </c>
      <c r="D1944" s="334">
        <f>SUMIF('6. Drift'!$B$18:$B$101,$C1930,'6. Drift'!AI$18:AI$101)</f>
        <v>0</v>
      </c>
      <c r="E1944" s="334">
        <f>SUMIF('6. Drift'!$B$18:$B$101,$C1930,'6. Drift'!AJ$18:AJ$101)</f>
        <v>0</v>
      </c>
      <c r="F1944" s="334">
        <f>SUMIF('6. Drift'!$B$18:$B$101,$C1930,'6. Drift'!AK$18:AK$101)</f>
        <v>0</v>
      </c>
      <c r="G1944" s="334">
        <f>SUMIF('6. Drift'!$B$18:$B$101,$C1930,'6. Drift'!AL$18:AL$101)</f>
        <v>0</v>
      </c>
      <c r="H1944" s="334">
        <f>SUMIF('6. Drift'!$B$18:$B$101,$C1930,'6. Drift'!AM$18:AM$101)</f>
        <v>0</v>
      </c>
      <c r="I1944" s="334">
        <f>SUMIF('6. Drift'!$B$18:$B$101,$C1930,'6. Drift'!AN$18:AN$101)</f>
        <v>0</v>
      </c>
      <c r="J1944" s="334">
        <f>SUMIF('6. Drift'!$B$18:$B$101,$C1930,'6. Drift'!AO$18:AO$101)</f>
        <v>0</v>
      </c>
      <c r="K1944" s="334">
        <f>SUMIF('6. Drift'!$B$18:$B$101,$C1930,'6. Drift'!AP$18:AP$101)</f>
        <v>0</v>
      </c>
      <c r="L1944" s="334">
        <f>SUMIF('6. Drift'!$B$18:$B$101,$C1930,'6. Drift'!AQ$18:AQ$101)</f>
        <v>0</v>
      </c>
      <c r="M1944" s="316">
        <f t="shared" si="430"/>
        <v>0</v>
      </c>
    </row>
    <row r="1945" spans="2:15" s="3" customFormat="1" ht="12.75" x14ac:dyDescent="0.2">
      <c r="B1945" s="317" t="str">
        <f>IF('7. Utrustning'!AS$50&gt;0,"Utrustning","")</f>
        <v/>
      </c>
      <c r="C1945" s="333">
        <f>SUMIF('7. Utrustning'!$B$17:$B$49,$C1930,'7. Utrustning'!AI$17:AI$49)</f>
        <v>0</v>
      </c>
      <c r="D1945" s="333">
        <f>SUMIF('7. Utrustning'!$B$17:$B$49,$C1930,'7. Utrustning'!AJ$17:AJ$49)</f>
        <v>0</v>
      </c>
      <c r="E1945" s="333">
        <f>SUMIF('7. Utrustning'!$B$17:$B$49,$C1930,'7. Utrustning'!AK$17:AK$49)</f>
        <v>0</v>
      </c>
      <c r="F1945" s="333">
        <f>SUMIF('7. Utrustning'!$B$17:$B$49,$C1930,'7. Utrustning'!AL$17:AL$49)</f>
        <v>0</v>
      </c>
      <c r="G1945" s="333">
        <f>SUMIF('7. Utrustning'!$B$17:$B$49,$C1930,'7. Utrustning'!AM$17:AM$49)</f>
        <v>0</v>
      </c>
      <c r="H1945" s="333">
        <f>SUMIF('7. Utrustning'!$B$17:$B$49,$C1930,'7. Utrustning'!AN$17:AN$49)</f>
        <v>0</v>
      </c>
      <c r="I1945" s="333">
        <f>SUMIF('7. Utrustning'!$B$17:$B$49,$C1930,'7. Utrustning'!AO$17:AO$49)</f>
        <v>0</v>
      </c>
      <c r="J1945" s="333">
        <f>SUMIF('7. Utrustning'!$B$17:$B$49,$C1930,'7. Utrustning'!AP$17:AP$49)</f>
        <v>0</v>
      </c>
      <c r="K1945" s="333">
        <f>SUMIF('7. Utrustning'!$B$17:$B$49,$C1930,'7. Utrustning'!AQ$17:AQ$49)</f>
        <v>0</v>
      </c>
      <c r="L1945" s="333">
        <f>SUMIF('7. Utrustning'!$B$17:$B$49,$C1930,'7. Utrustning'!AR$17:AR$49)</f>
        <v>0</v>
      </c>
      <c r="M1945" s="319">
        <f t="shared" si="430"/>
        <v>0</v>
      </c>
    </row>
    <row r="1946" spans="2:15" s="3" customFormat="1" ht="12.75" x14ac:dyDescent="0.2">
      <c r="B1946" s="320" t="str">
        <f>IF('8. Lokal'!AP$51&gt;0,"Lokal","")</f>
        <v>Lokal</v>
      </c>
      <c r="C1946" s="334">
        <f>SUMIF('5. Lön'!$B$25:$B$151,$C1930,'5. Lön'!DA$25:DA$151)+SUMIF('6. Drift'!$B$18:$B$101,$C1930,'6. Drift'!CD$18:CD$101)+SUMIF('8. Lokal'!$B$18:$B$50,$C1930,'8. Lokal'!AF$18:AF$50)</f>
        <v>0</v>
      </c>
      <c r="D1946" s="334">
        <f>SUMIF('5. Lön'!$B$25:$B$151,$C1930,'5. Lön'!DB$25:DB$151)+SUMIF('6. Drift'!$B$18:$B$101,$C1930,'6. Drift'!CE$18:CE$101)+SUMIF('8. Lokal'!$B$18:$B$50,$C1930,'8. Lokal'!AG$18:AG$50)</f>
        <v>0</v>
      </c>
      <c r="E1946" s="334">
        <f>SUMIF('5. Lön'!$B$25:$B$151,$C1930,'5. Lön'!DC$25:DC$151)+SUMIF('6. Drift'!$B$18:$B$101,$C1930,'6. Drift'!CF$18:CF$101)+SUMIF('8. Lokal'!$B$18:$B$50,$C1930,'8. Lokal'!AH$18:AH$50)</f>
        <v>0</v>
      </c>
      <c r="F1946" s="334">
        <f>SUMIF('5. Lön'!$B$25:$B$151,$C1930,'5. Lön'!DD$25:DD$151)+SUMIF('6. Drift'!$B$18:$B$101,$C1930,'6. Drift'!CG$18:CG$101)+SUMIF('8. Lokal'!$B$18:$B$50,$C1930,'8. Lokal'!AI$18:AI$50)</f>
        <v>0</v>
      </c>
      <c r="G1946" s="334">
        <f>SUMIF('5. Lön'!$B$25:$B$151,$C1930,'5. Lön'!DE$25:DE$151)+SUMIF('6. Drift'!$B$18:$B$101,$C1930,'6. Drift'!CH$18:CH$101)+SUMIF('8. Lokal'!$B$18:$B$50,$C1930,'8. Lokal'!AJ$18:AJ$50)</f>
        <v>0</v>
      </c>
      <c r="H1946" s="334">
        <f>SUMIF('5. Lön'!$B$25:$B$151,$C1930,'5. Lön'!DF$25:DF$151)+SUMIF('6. Drift'!$B$18:$B$101,$C1930,'6. Drift'!CI$18:CI$101)+SUMIF('8. Lokal'!$B$18:$B$50,$C1930,'8. Lokal'!AK$18:AK$50)</f>
        <v>0</v>
      </c>
      <c r="I1946" s="334">
        <f>SUMIF('5. Lön'!$B$25:$B$151,$C1930,'5. Lön'!DG$25:DG$151)+SUMIF('6. Drift'!$B$18:$B$101,$C1930,'6. Drift'!CJ$18:CJ$101)+SUMIF('8. Lokal'!$B$18:$B$50,$C1930,'8. Lokal'!AL$18:AL$50)</f>
        <v>0</v>
      </c>
      <c r="J1946" s="334">
        <f>SUMIF('5. Lön'!$B$25:$B$151,$C1930,'5. Lön'!DH$25:DH$151)+SUMIF('6. Drift'!$B$18:$B$101,$C1930,'6. Drift'!CK$18:CK$101)+SUMIF('8. Lokal'!$B$18:$B$50,$C1930,'8. Lokal'!AM$18:AM$50)</f>
        <v>0</v>
      </c>
      <c r="K1946" s="334">
        <f>SUMIF('5. Lön'!$B$25:$B$151,$C1930,'5. Lön'!DI$25:DI$151)+SUMIF('6. Drift'!$B$18:$B$101,$C1930,'6. Drift'!CL$18:CL$101)+SUMIF('8. Lokal'!$B$18:$B$50,$C1930,'8. Lokal'!AN$18:AN$50)</f>
        <v>0</v>
      </c>
      <c r="L1946" s="334">
        <f>SUMIF('5. Lön'!$B$25:$B$151,$C1930,'5. Lön'!DJ$25:DJ$151)+SUMIF('6. Drift'!$B$18:$B$101,$C1930,'6. Drift'!CM$18:CM$101)+SUMIF('8. Lokal'!$B$18:$B$50,$C1930,'8. Lokal'!AO$18:AO$50)</f>
        <v>0</v>
      </c>
      <c r="M1946" s="316">
        <f t="shared" si="430"/>
        <v>0</v>
      </c>
    </row>
    <row r="1947" spans="2:15" s="1" customFormat="1" ht="12.75" x14ac:dyDescent="0.2">
      <c r="B1947" s="321" t="str">
        <f>IF(('5. Lön'!CM$152+'6. Drift'!BP$102)&gt;0,"Indirekt","")</f>
        <v>Indirekt</v>
      </c>
      <c r="C1947" s="293">
        <f>SUMIF('5. Lön'!$B$25:$B$151,$C1930,'5. Lön'!CC$25:CC$151)+SUMIF('6. Drift'!$B$18:$B$101,$C1930,'6. Drift'!BF$18:BF$101)</f>
        <v>0</v>
      </c>
      <c r="D1947" s="293">
        <f>SUMIF('5. Lön'!$B$25:$B$151,$C1930,'5. Lön'!CD$25:CD$151)+SUMIF('6. Drift'!$B$18:$B$101,$C1930,'6. Drift'!BG$18:BG$101)</f>
        <v>0</v>
      </c>
      <c r="E1947" s="293">
        <f>SUMIF('5. Lön'!$B$25:$B$151,$C1930,'5. Lön'!CE$25:CE$151)+SUMIF('6. Drift'!$B$18:$B$101,$C1930,'6. Drift'!BH$18:BH$101)</f>
        <v>0</v>
      </c>
      <c r="F1947" s="293">
        <f>SUMIF('5. Lön'!$B$25:$B$151,$C1930,'5. Lön'!CF$25:CF$151)+SUMIF('6. Drift'!$B$18:$B$101,$C1930,'6. Drift'!BI$18:BI$101)</f>
        <v>0</v>
      </c>
      <c r="G1947" s="293">
        <f>SUMIF('5. Lön'!$B$25:$B$151,$C1930,'5. Lön'!CG$25:CG$151)+SUMIF('6. Drift'!$B$18:$B$101,$C1930,'6. Drift'!BJ$18:BJ$101)</f>
        <v>0</v>
      </c>
      <c r="H1947" s="293">
        <f>SUMIF('5. Lön'!$B$25:$B$151,$C1930,'5. Lön'!CH$25:CH$151)+SUMIF('6. Drift'!$B$18:$B$101,$C1930,'6. Drift'!BK$18:BK$101)</f>
        <v>0</v>
      </c>
      <c r="I1947" s="293">
        <f>SUMIF('5. Lön'!$B$25:$B$151,$C1930,'5. Lön'!CI$25:CI$151)+SUMIF('6. Drift'!$B$18:$B$101,$C1930,'6. Drift'!BL$18:BL$101)</f>
        <v>0</v>
      </c>
      <c r="J1947" s="293">
        <f>SUMIF('5. Lön'!$B$25:$B$151,$C1930,'5. Lön'!CJ$25:CJ$151)+SUMIF('6. Drift'!$B$18:$B$101,$C1930,'6. Drift'!BM$18:BM$101)</f>
        <v>0</v>
      </c>
      <c r="K1947" s="293">
        <f>SUMIF('5. Lön'!$B$25:$B$151,$C1930,'5. Lön'!CK$25:CK$151)+SUMIF('6. Drift'!$B$18:$B$101,$C1930,'6. Drift'!BN$18:BN$101)</f>
        <v>0</v>
      </c>
      <c r="L1947" s="293">
        <f>SUMIF('5. Lön'!$B$25:$B$151,$C1930,'5. Lön'!CL$25:CL$151)+SUMIF('6. Drift'!$B$18:$B$101,$C1930,'6. Drift'!BO$18:BO$101)</f>
        <v>0</v>
      </c>
      <c r="M1947" s="322">
        <f t="shared" si="430"/>
        <v>0</v>
      </c>
    </row>
    <row r="1948" spans="2:15" s="3" customFormat="1" ht="12.75" x14ac:dyDescent="0.2">
      <c r="B1948" s="323" t="str">
        <f>IF('2. Grunddata'!C$6="KONTRAKT","Total kostnad i medfinansiering av kontrakt med finansiär","Total kostnad i medfinansiering av ansökan till finansiär")</f>
        <v>Total kostnad i medfinansiering av ansökan till finansiär</v>
      </c>
      <c r="C1948" s="237">
        <f>SUM(C1941:C1947)</f>
        <v>0</v>
      </c>
      <c r="D1948" s="237">
        <f t="shared" ref="D1948:M1948" si="431">SUM(D1941:D1947)</f>
        <v>0</v>
      </c>
      <c r="E1948" s="237">
        <f t="shared" si="431"/>
        <v>0</v>
      </c>
      <c r="F1948" s="237">
        <f t="shared" si="431"/>
        <v>0</v>
      </c>
      <c r="G1948" s="237">
        <f t="shared" si="431"/>
        <v>0</v>
      </c>
      <c r="H1948" s="237">
        <f t="shared" si="431"/>
        <v>0</v>
      </c>
      <c r="I1948" s="237">
        <f t="shared" si="431"/>
        <v>0</v>
      </c>
      <c r="J1948" s="237">
        <f t="shared" si="431"/>
        <v>0</v>
      </c>
      <c r="K1948" s="237">
        <f t="shared" si="431"/>
        <v>0</v>
      </c>
      <c r="L1948" s="237">
        <f t="shared" si="431"/>
        <v>0</v>
      </c>
      <c r="M1948" s="324">
        <f t="shared" si="431"/>
        <v>0</v>
      </c>
      <c r="N1948" s="26"/>
      <c r="O1948" s="26"/>
    </row>
    <row r="1949" spans="2:15" s="3" customFormat="1" ht="6" customHeight="1" x14ac:dyDescent="0.2">
      <c r="B1949" s="335"/>
      <c r="C1949" s="326"/>
      <c r="D1949" s="326"/>
      <c r="E1949" s="326"/>
      <c r="F1949" s="326"/>
      <c r="G1949" s="326"/>
      <c r="H1949" s="326"/>
      <c r="I1949" s="326"/>
      <c r="J1949" s="326"/>
      <c r="K1949" s="326"/>
      <c r="L1949" s="326"/>
      <c r="M1949" s="336"/>
    </row>
    <row r="1950" spans="2:15" s="3" customFormat="1" ht="12.75" x14ac:dyDescent="0.2">
      <c r="B1950" s="328" t="str">
        <f>IF('2. Grunddata'!C$6="KONTRAKT","Full kostnad","Förväntad full kostnad")</f>
        <v>Förväntad full kostnad</v>
      </c>
      <c r="C1950" s="326"/>
      <c r="D1950" s="326"/>
      <c r="E1950" s="326"/>
      <c r="F1950" s="326"/>
      <c r="G1950" s="326"/>
      <c r="H1950" s="326"/>
      <c r="I1950" s="326"/>
      <c r="J1950" s="326"/>
      <c r="K1950" s="326"/>
      <c r="L1950" s="326"/>
      <c r="M1950" s="336"/>
    </row>
    <row r="1951" spans="2:15" s="3" customFormat="1" ht="12.75" x14ac:dyDescent="0.2">
      <c r="B1951" s="337" t="s">
        <v>203</v>
      </c>
      <c r="C1951" s="338">
        <f>C1933+C1942+C1943</f>
        <v>0</v>
      </c>
      <c r="D1951" s="338">
        <f t="shared" ref="D1951:L1951" si="432">D1933+D1942+D1943</f>
        <v>0</v>
      </c>
      <c r="E1951" s="338">
        <f t="shared" si="432"/>
        <v>0</v>
      </c>
      <c r="F1951" s="338">
        <f t="shared" si="432"/>
        <v>0</v>
      </c>
      <c r="G1951" s="338">
        <f t="shared" si="432"/>
        <v>0</v>
      </c>
      <c r="H1951" s="338">
        <f t="shared" si="432"/>
        <v>0</v>
      </c>
      <c r="I1951" s="338">
        <f t="shared" si="432"/>
        <v>0</v>
      </c>
      <c r="J1951" s="338">
        <f t="shared" si="432"/>
        <v>0</v>
      </c>
      <c r="K1951" s="338">
        <f t="shared" si="432"/>
        <v>0</v>
      </c>
      <c r="L1951" s="338">
        <f t="shared" si="432"/>
        <v>0</v>
      </c>
      <c r="M1951" s="314">
        <f>SUM(C1951:L1951)</f>
        <v>0</v>
      </c>
    </row>
    <row r="1952" spans="2:15" s="3" customFormat="1" ht="12.75" x14ac:dyDescent="0.2">
      <c r="B1952" s="339" t="s">
        <v>202</v>
      </c>
      <c r="C1952" s="340">
        <f>C1934+C1944</f>
        <v>0</v>
      </c>
      <c r="D1952" s="340">
        <f t="shared" ref="D1952:L1952" si="433">D1934+D1944</f>
        <v>0</v>
      </c>
      <c r="E1952" s="340">
        <f t="shared" si="433"/>
        <v>0</v>
      </c>
      <c r="F1952" s="340">
        <f t="shared" si="433"/>
        <v>0</v>
      </c>
      <c r="G1952" s="340">
        <f t="shared" si="433"/>
        <v>0</v>
      </c>
      <c r="H1952" s="340">
        <f t="shared" si="433"/>
        <v>0</v>
      </c>
      <c r="I1952" s="340">
        <f t="shared" si="433"/>
        <v>0</v>
      </c>
      <c r="J1952" s="340">
        <f t="shared" si="433"/>
        <v>0</v>
      </c>
      <c r="K1952" s="340">
        <f t="shared" si="433"/>
        <v>0</v>
      </c>
      <c r="L1952" s="340">
        <f t="shared" si="433"/>
        <v>0</v>
      </c>
      <c r="M1952" s="316">
        <f>SUM(C1952:L1952)</f>
        <v>0</v>
      </c>
    </row>
    <row r="1953" spans="2:13" s="3" customFormat="1" ht="12.75" x14ac:dyDescent="0.2">
      <c r="B1953" s="341" t="s">
        <v>30</v>
      </c>
      <c r="C1953" s="342">
        <f>C1935+C1945</f>
        <v>0</v>
      </c>
      <c r="D1953" s="342">
        <f t="shared" ref="D1953:L1953" si="434">D1935+D1945</f>
        <v>0</v>
      </c>
      <c r="E1953" s="342">
        <f t="shared" si="434"/>
        <v>0</v>
      </c>
      <c r="F1953" s="342">
        <f t="shared" si="434"/>
        <v>0</v>
      </c>
      <c r="G1953" s="342">
        <f t="shared" si="434"/>
        <v>0</v>
      </c>
      <c r="H1953" s="342">
        <f t="shared" si="434"/>
        <v>0</v>
      </c>
      <c r="I1953" s="342">
        <f t="shared" si="434"/>
        <v>0</v>
      </c>
      <c r="J1953" s="342">
        <f t="shared" si="434"/>
        <v>0</v>
      </c>
      <c r="K1953" s="342">
        <f t="shared" si="434"/>
        <v>0</v>
      </c>
      <c r="L1953" s="342">
        <f t="shared" si="434"/>
        <v>0</v>
      </c>
      <c r="M1953" s="319">
        <f>SUM(C1953:L1953)</f>
        <v>0</v>
      </c>
    </row>
    <row r="1954" spans="2:13" s="3" customFormat="1" ht="12.75" x14ac:dyDescent="0.2">
      <c r="B1954" s="339" t="s">
        <v>31</v>
      </c>
      <c r="C1954" s="340">
        <f>SUMIF('5. Lön'!$B$25:$B$151,$C1930,'5. Lön'!CO$25:CO$151)+SUMIF('5. Lön'!$B$25:$B$151,$C1930,'5. Lön'!DA$25:DA$151)+SUMIF('6. Drift'!$B$18:$B$101,$C1930,'6. Drift'!BR$18:BR$101)+SUMIF('6. Drift'!$B$18:$B$101,$C1930,'6. Drift'!CD$18:CD$101)+SUMIF('8. Lokal'!$B$18:$B$50,$C1930,'8. Lokal'!T$18:T$50)+SUMIF('8. Lokal'!$B$18:$B$50,$C1930,'8. Lokal'!AF$18:AF$50)</f>
        <v>0</v>
      </c>
      <c r="D1954" s="340">
        <f>SUMIF('5. Lön'!$B$25:$B$151,$C1930,'5. Lön'!CP$25:CP$151)+SUMIF('5. Lön'!$B$25:$B$151,$C1930,'5. Lön'!DB$25:DB$151)+SUMIF('6. Drift'!$B$18:$B$101,$C1930,'6. Drift'!BS$18:BS$101)+SUMIF('6. Drift'!$B$18:$B$101,$C1930,'6. Drift'!CE$18:CE$101)+SUMIF('8. Lokal'!$B$18:$B$50,$C1930,'8. Lokal'!U$18:U$50)+SUMIF('8. Lokal'!$B$18:$B$50,$C1930,'8. Lokal'!AG$18:AG$50)</f>
        <v>0</v>
      </c>
      <c r="E1954" s="340">
        <f>SUMIF('5. Lön'!$B$25:$B$151,$C1930,'5. Lön'!CQ$25:CQ$151)+SUMIF('5. Lön'!$B$25:$B$151,$C1930,'5. Lön'!DC$25:DC$151)+SUMIF('6. Drift'!$B$18:$B$101,$C1930,'6. Drift'!BT$18:BT$101)+SUMIF('6. Drift'!$B$18:$B$101,$C1930,'6. Drift'!CF$18:CF$101)+SUMIF('8. Lokal'!$B$18:$B$50,$C1930,'8. Lokal'!V$18:V$50)+SUMIF('8. Lokal'!$B$18:$B$50,$C1930,'8. Lokal'!AH$18:AH$50)</f>
        <v>0</v>
      </c>
      <c r="F1954" s="340">
        <f>SUMIF('5. Lön'!$B$25:$B$151,$C1930,'5. Lön'!CR$25:CR$151)+SUMIF('5. Lön'!$B$25:$B$151,$C1930,'5. Lön'!DD$25:DD$151)+SUMIF('6. Drift'!$B$18:$B$101,$C1930,'6. Drift'!BU$18:BU$101)+SUMIF('6. Drift'!$B$18:$B$101,$C1930,'6. Drift'!CG$18:CG$101)+SUMIF('8. Lokal'!$B$18:$B$50,$C1930,'8. Lokal'!W$18:W$50)+SUMIF('8. Lokal'!$B$18:$B$50,$C1930,'8. Lokal'!AI$18:AI$50)</f>
        <v>0</v>
      </c>
      <c r="G1954" s="340">
        <f>SUMIF('5. Lön'!$B$25:$B$151,$C1930,'5. Lön'!CS$25:CS$151)+SUMIF('5. Lön'!$B$25:$B$151,$C1930,'5. Lön'!DE$25:DE$151)+SUMIF('6. Drift'!$B$18:$B$101,$C1930,'6. Drift'!BV$18:BV$101)+SUMIF('6. Drift'!$B$18:$B$101,$C1930,'6. Drift'!CH$18:CH$101)+SUMIF('8. Lokal'!$B$18:$B$50,$C1930,'8. Lokal'!X$18:X$50)+SUMIF('8. Lokal'!$B$18:$B$50,$C1930,'8. Lokal'!AJ$18:AJ$50)</f>
        <v>0</v>
      </c>
      <c r="H1954" s="340">
        <f>SUMIF('5. Lön'!$B$25:$B$151,$C1930,'5. Lön'!CT$25:CT$151)+SUMIF('5. Lön'!$B$25:$B$151,$C1930,'5. Lön'!DF$25:DF$151)+SUMIF('6. Drift'!$B$18:$B$101,$C1930,'6. Drift'!BW$18:BW$101)+SUMIF('6. Drift'!$B$18:$B$101,$C1930,'6. Drift'!CI$18:CI$101)+SUMIF('8. Lokal'!$B$18:$B$50,$C1930,'8. Lokal'!Y$18:Y$50)+SUMIF('8. Lokal'!$B$18:$B$50,$C1930,'8. Lokal'!AK$18:AK$50)</f>
        <v>0</v>
      </c>
      <c r="I1954" s="340">
        <f>SUMIF('5. Lön'!$B$25:$B$151,$C1930,'5. Lön'!CU$25:CU$151)+SUMIF('5. Lön'!$B$25:$B$151,$C1930,'5. Lön'!DG$25:DG$151)+SUMIF('6. Drift'!$B$18:$B$101,$C1930,'6. Drift'!BX$18:BX$101)+SUMIF('6. Drift'!$B$18:$B$101,$C1930,'6. Drift'!CJ$18:CJ$101)+SUMIF('8. Lokal'!$B$18:$B$50,$C1930,'8. Lokal'!Z$18:Z$50)+SUMIF('8. Lokal'!$B$18:$B$50,$C1930,'8. Lokal'!AL$18:AL$50)</f>
        <v>0</v>
      </c>
      <c r="J1954" s="340">
        <f>SUMIF('5. Lön'!$B$25:$B$151,$C1930,'5. Lön'!CV$25:CV$151)+SUMIF('5. Lön'!$B$25:$B$151,$C1930,'5. Lön'!DH$25:DH$151)+SUMIF('6. Drift'!$B$18:$B$101,$C1930,'6. Drift'!BY$18:BY$101)+SUMIF('6. Drift'!$B$18:$B$101,$C1930,'6. Drift'!CK$18:CK$101)+SUMIF('8. Lokal'!$B$18:$B$50,$C1930,'8. Lokal'!AA$18:AA$50)+SUMIF('8. Lokal'!$B$18:$B$50,$C1930,'8. Lokal'!AM$18:AM$50)</f>
        <v>0</v>
      </c>
      <c r="K1954" s="340">
        <f>SUMIF('5. Lön'!$B$25:$B$151,$C1930,'5. Lön'!CW$25:CW$151)+SUMIF('5. Lön'!$B$25:$B$151,$C1930,'5. Lön'!DI$25:DI$151)+SUMIF('6. Drift'!$B$18:$B$101,$C1930,'6. Drift'!BZ$18:BZ$101)+SUMIF('6. Drift'!$B$18:$B$101,$C1930,'6. Drift'!CL$18:CL$101)+SUMIF('8. Lokal'!$B$18:$B$50,$C1930,'8. Lokal'!AB$18:AB$50)+SUMIF('8. Lokal'!$B$18:$B$50,$C1930,'8. Lokal'!AN$18:AN$50)</f>
        <v>0</v>
      </c>
      <c r="L1954" s="340">
        <f>SUMIF('5. Lön'!$B$25:$B$151,$C1930,'5. Lön'!CX$25:CX$151)+SUMIF('5. Lön'!$B$25:$B$151,$C1930,'5. Lön'!DJ$25:DJ$151)+SUMIF('6. Drift'!$B$18:$B$101,$C1930,'6. Drift'!CA$18:CA$101)+SUMIF('6. Drift'!$B$18:$B$101,$C1930,'6. Drift'!CM$18:CM$101)+SUMIF('8. Lokal'!$B$18:$B$50,$C1930,'8. Lokal'!AC$18:AC$50)+SUMIF('8. Lokal'!$B$18:$B$50,$C1930,'8. Lokal'!AO$18:AO$50)</f>
        <v>0</v>
      </c>
      <c r="M1954" s="316">
        <f>SUM(C1954:L1954)</f>
        <v>0</v>
      </c>
    </row>
    <row r="1955" spans="2:13" s="3" customFormat="1" ht="12.75" x14ac:dyDescent="0.2">
      <c r="B1955" s="343" t="s">
        <v>26</v>
      </c>
      <c r="C1955" s="344">
        <f>SUMIF('5. Lön'!$B$25:$B$151,$C1930,'5. Lön'!BQ$25:BQ$151)+SUMIF('5. Lön'!$B$25:$B$151,$C1930,'5. Lön'!CC$25:CC$151)+SUMIF('6. Drift'!$B$18:$B$101,$C1930,'6. Drift'!AT$18:AT$101)+SUMIF('6. Drift'!$B$18:$B$101,$C1930,'6. Drift'!BF$18:BF$101)</f>
        <v>0</v>
      </c>
      <c r="D1955" s="344">
        <f>SUMIF('5. Lön'!$B$25:$B$151,$C1930,'5. Lön'!BR$25:BR$151)+SUMIF('5. Lön'!$B$25:$B$151,$C1930,'5. Lön'!CD$25:CD$151)+SUMIF('6. Drift'!$B$18:$B$101,$C1930,'6. Drift'!AU$18:AU$101)+SUMIF('6. Drift'!$B$18:$B$101,$C1930,'6. Drift'!BG$18:BG$101)</f>
        <v>0</v>
      </c>
      <c r="E1955" s="344">
        <f>SUMIF('5. Lön'!$B$25:$B$151,$C1930,'5. Lön'!BS$25:BS$151)+SUMIF('5. Lön'!$B$25:$B$151,$C1930,'5. Lön'!CE$25:CE$151)+SUMIF('6. Drift'!$B$18:$B$101,$C1930,'6. Drift'!AV$18:AV$101)+SUMIF('6. Drift'!$B$18:$B$101,$C1930,'6. Drift'!BH$18:BH$101)</f>
        <v>0</v>
      </c>
      <c r="F1955" s="344">
        <f>SUMIF('5. Lön'!$B$25:$B$151,$C1930,'5. Lön'!BT$25:BT$151)+SUMIF('5. Lön'!$B$25:$B$151,$C1930,'5. Lön'!CF$25:CF$151)+SUMIF('6. Drift'!$B$18:$B$101,$C1930,'6. Drift'!AW$18:AW$101)+SUMIF('6. Drift'!$B$18:$B$101,$C1930,'6. Drift'!BI$18:BI$101)</f>
        <v>0</v>
      </c>
      <c r="G1955" s="344">
        <f>SUMIF('5. Lön'!$B$25:$B$151,$C1930,'5. Lön'!BU$25:BU$151)+SUMIF('5. Lön'!$B$25:$B$151,$C1930,'5. Lön'!CG$25:CG$151)+SUMIF('6. Drift'!$B$18:$B$101,$C1930,'6. Drift'!AX$18:AX$101)+SUMIF('6. Drift'!$B$18:$B$101,$C1930,'6. Drift'!BJ$18:BJ$101)</f>
        <v>0</v>
      </c>
      <c r="H1955" s="344">
        <f>SUMIF('5. Lön'!$B$25:$B$151,$C1930,'5. Lön'!BV$25:BV$151)+SUMIF('5. Lön'!$B$25:$B$151,$C1930,'5. Lön'!CH$25:CH$151)+SUMIF('6. Drift'!$B$18:$B$101,$C1930,'6. Drift'!AY$18:AY$101)+SUMIF('6. Drift'!$B$18:$B$101,$C1930,'6. Drift'!BK$18:BK$101)</f>
        <v>0</v>
      </c>
      <c r="I1955" s="344">
        <f>SUMIF('5. Lön'!$B$25:$B$151,$C1930,'5. Lön'!BW$25:BW$151)+SUMIF('5. Lön'!$B$25:$B$151,$C1930,'5. Lön'!CI$25:CI$151)+SUMIF('6. Drift'!$B$18:$B$101,$C1930,'6. Drift'!AZ$18:AZ$101)+SUMIF('6. Drift'!$B$18:$B$101,$C1930,'6. Drift'!BL$18:BL$101)</f>
        <v>0</v>
      </c>
      <c r="J1955" s="344">
        <f>SUMIF('5. Lön'!$B$25:$B$151,$C1930,'5. Lön'!BX$25:BX$151)+SUMIF('5. Lön'!$B$25:$B$151,$C1930,'5. Lön'!CJ$25:CJ$151)+SUMIF('6. Drift'!$B$18:$B$101,$C1930,'6. Drift'!BA$18:BA$101)+SUMIF('6. Drift'!$B$18:$B$101,$C1930,'6. Drift'!BM$18:BM$101)</f>
        <v>0</v>
      </c>
      <c r="K1955" s="344">
        <f>SUMIF('5. Lön'!$B$25:$B$151,$C1930,'5. Lön'!BY$25:BY$151)+SUMIF('5. Lön'!$B$25:$B$151,$C1930,'5. Lön'!CK$25:CK$151)+SUMIF('6. Drift'!$B$18:$B$101,$C1930,'6. Drift'!BB$18:BB$101)+SUMIF('6. Drift'!$B$18:$B$101,$C1930,'6. Drift'!BN$18:BN$101)</f>
        <v>0</v>
      </c>
      <c r="L1955" s="344">
        <f>SUMIF('5. Lön'!$B$25:$B$151,$C1930,'5. Lön'!BZ$25:BZ$151)+SUMIF('5. Lön'!$B$25:$B$151,$C1930,'5. Lön'!CL$25:CL$151)+SUMIF('6. Drift'!$B$18:$B$101,$C1930,'6. Drift'!BC$18:BC$101)+SUMIF('6. Drift'!$B$18:$B$101,$C1930,'6. Drift'!BO$18:BO$101)</f>
        <v>0</v>
      </c>
      <c r="M1955" s="322">
        <f>SUM(C1955:L1955)</f>
        <v>0</v>
      </c>
    </row>
    <row r="1956" spans="2:13" s="3" customFormat="1" ht="12.75" x14ac:dyDescent="0.2">
      <c r="B1956" s="323" t="str">
        <f>IF('2. Grunddata'!C$6="KONTRAKT","Total full kostnad","Total förväntad full kostnad")</f>
        <v>Total förväntad full kostnad</v>
      </c>
      <c r="C1956" s="171">
        <f>SUM(C1951:C1955)</f>
        <v>0</v>
      </c>
      <c r="D1956" s="171">
        <f t="shared" ref="D1956:M1956" si="435">SUM(D1951:D1955)</f>
        <v>0</v>
      </c>
      <c r="E1956" s="171">
        <f t="shared" si="435"/>
        <v>0</v>
      </c>
      <c r="F1956" s="171">
        <f t="shared" si="435"/>
        <v>0</v>
      </c>
      <c r="G1956" s="171">
        <f t="shared" si="435"/>
        <v>0</v>
      </c>
      <c r="H1956" s="171">
        <f t="shared" si="435"/>
        <v>0</v>
      </c>
      <c r="I1956" s="171">
        <f t="shared" si="435"/>
        <v>0</v>
      </c>
      <c r="J1956" s="171">
        <f t="shared" si="435"/>
        <v>0</v>
      </c>
      <c r="K1956" s="171">
        <f t="shared" si="435"/>
        <v>0</v>
      </c>
      <c r="L1956" s="171">
        <f t="shared" si="435"/>
        <v>0</v>
      </c>
      <c r="M1956" s="345">
        <f t="shared" si="435"/>
        <v>0</v>
      </c>
    </row>
    <row r="1957" spans="2:13" s="3" customFormat="1" ht="12.75" x14ac:dyDescent="0.2">
      <c r="B1957" s="119"/>
      <c r="C1957" s="64"/>
      <c r="D1957" s="64"/>
      <c r="E1957" s="64"/>
      <c r="F1957" s="64"/>
      <c r="G1957" s="64"/>
      <c r="H1957" s="64"/>
      <c r="I1957" s="64"/>
      <c r="J1957" s="64"/>
      <c r="K1957" s="64"/>
      <c r="L1957" s="64"/>
      <c r="M1957" s="64"/>
    </row>
    <row r="1958" spans="2:13" s="3" customFormat="1" ht="12.75" customHeight="1" x14ac:dyDescent="0.2">
      <c r="B1958" s="119" t="s">
        <v>42</v>
      </c>
      <c r="C1958" s="346" t="str">
        <f t="shared" ref="C1958:M1958" si="436">IF(C1956&gt;0,C1948/C1956,"")</f>
        <v/>
      </c>
      <c r="D1958" s="346" t="str">
        <f t="shared" si="436"/>
        <v/>
      </c>
      <c r="E1958" s="346" t="str">
        <f t="shared" si="436"/>
        <v/>
      </c>
      <c r="F1958" s="346" t="str">
        <f t="shared" si="436"/>
        <v/>
      </c>
      <c r="G1958" s="346" t="str">
        <f t="shared" si="436"/>
        <v/>
      </c>
      <c r="H1958" s="346" t="str">
        <f t="shared" si="436"/>
        <v/>
      </c>
      <c r="I1958" s="346" t="str">
        <f t="shared" si="436"/>
        <v/>
      </c>
      <c r="J1958" s="346" t="str">
        <f t="shared" si="436"/>
        <v/>
      </c>
      <c r="K1958" s="346" t="str">
        <f t="shared" si="436"/>
        <v/>
      </c>
      <c r="L1958" s="346" t="str">
        <f t="shared" si="436"/>
        <v/>
      </c>
      <c r="M1958" s="346" t="str">
        <f t="shared" si="436"/>
        <v/>
      </c>
    </row>
    <row r="1959" spans="2:13" ht="12.75" customHeight="1" x14ac:dyDescent="0.2"/>
    <row r="1960" spans="2:13" ht="12.75" customHeight="1" x14ac:dyDescent="0.2">
      <c r="D1960" s="119" t="s">
        <v>249</v>
      </c>
      <c r="E1960" s="187" t="str">
        <f>IF(M1948=0,"",M1948/(DATEDIF('2. Grunddata'!C$20,'2. Grunddata'!C$21,"d")/365))</f>
        <v/>
      </c>
      <c r="H1960" s="119" t="s">
        <v>250</v>
      </c>
      <c r="I1960" s="187">
        <f>M1948/3</f>
        <v>0</v>
      </c>
      <c r="L1960" s="119" t="s">
        <v>248</v>
      </c>
      <c r="M1960" s="187">
        <f>M1948</f>
        <v>0</v>
      </c>
    </row>
    <row r="1961" spans="2:13" ht="12.75" customHeight="1" x14ac:dyDescent="0.2">
      <c r="B1961" s="80" t="s">
        <v>209</v>
      </c>
    </row>
    <row r="1962" spans="2:13" ht="12.75" customHeight="1" x14ac:dyDescent="0.2">
      <c r="B1962" s="551"/>
      <c r="C1962" s="552"/>
      <c r="D1962" s="552"/>
      <c r="E1962" s="552"/>
      <c r="F1962" s="552"/>
      <c r="G1962" s="552"/>
      <c r="H1962" s="552"/>
      <c r="I1962" s="552"/>
      <c r="J1962" s="552"/>
      <c r="K1962" s="552"/>
      <c r="L1962" s="553"/>
      <c r="M1962" s="387">
        <f>SUM(C1962:L1962)</f>
        <v>0</v>
      </c>
    </row>
    <row r="1963" spans="2:13" ht="12.75" customHeight="1" x14ac:dyDescent="0.2">
      <c r="B1963" s="554"/>
      <c r="C1963" s="555"/>
      <c r="D1963" s="555"/>
      <c r="E1963" s="555"/>
      <c r="F1963" s="555"/>
      <c r="G1963" s="555"/>
      <c r="H1963" s="555"/>
      <c r="I1963" s="555"/>
      <c r="J1963" s="555"/>
      <c r="K1963" s="555"/>
      <c r="L1963" s="556"/>
      <c r="M1963" s="319">
        <f t="shared" ref="M1963:M1966" si="437">SUM(C1963:L1963)</f>
        <v>0</v>
      </c>
    </row>
    <row r="1964" spans="2:13" ht="12.75" customHeight="1" x14ac:dyDescent="0.2">
      <c r="B1964" s="557"/>
      <c r="C1964" s="558"/>
      <c r="D1964" s="558"/>
      <c r="E1964" s="558"/>
      <c r="F1964" s="558"/>
      <c r="G1964" s="558"/>
      <c r="H1964" s="558"/>
      <c r="I1964" s="558"/>
      <c r="J1964" s="558"/>
      <c r="K1964" s="558"/>
      <c r="L1964" s="559"/>
      <c r="M1964" s="316">
        <f t="shared" si="437"/>
        <v>0</v>
      </c>
    </row>
    <row r="1965" spans="2:13" ht="12.75" customHeight="1" x14ac:dyDescent="0.2">
      <c r="B1965" s="554"/>
      <c r="C1965" s="555"/>
      <c r="D1965" s="555"/>
      <c r="E1965" s="555"/>
      <c r="F1965" s="555"/>
      <c r="G1965" s="555"/>
      <c r="H1965" s="555"/>
      <c r="I1965" s="555"/>
      <c r="J1965" s="555"/>
      <c r="K1965" s="555"/>
      <c r="L1965" s="556"/>
      <c r="M1965" s="319">
        <f t="shared" si="437"/>
        <v>0</v>
      </c>
    </row>
    <row r="1966" spans="2:13" ht="12.75" customHeight="1" x14ac:dyDescent="0.2">
      <c r="B1966" s="197"/>
      <c r="C1966" s="558"/>
      <c r="D1966" s="558"/>
      <c r="E1966" s="558"/>
      <c r="F1966" s="558"/>
      <c r="G1966" s="558"/>
      <c r="H1966" s="558"/>
      <c r="I1966" s="558"/>
      <c r="J1966" s="558"/>
      <c r="K1966" s="558"/>
      <c r="L1966" s="559"/>
      <c r="M1966" s="316">
        <f t="shared" si="437"/>
        <v>0</v>
      </c>
    </row>
    <row r="1967" spans="2:13" ht="12.75" customHeight="1" x14ac:dyDescent="0.2">
      <c r="B1967" s="165" t="str">
        <f>IF('2. Grunddata'!C$6="KONTRAKT","Total medfinansiering","Total förväntad medfinansiering")</f>
        <v>Total förväntad medfinansiering</v>
      </c>
      <c r="C1967" s="170">
        <f t="shared" ref="C1967:M1967" si="438">SUM(C1962:C1966)</f>
        <v>0</v>
      </c>
      <c r="D1967" s="170">
        <f t="shared" si="438"/>
        <v>0</v>
      </c>
      <c r="E1967" s="170">
        <f t="shared" si="438"/>
        <v>0</v>
      </c>
      <c r="F1967" s="170">
        <f t="shared" si="438"/>
        <v>0</v>
      </c>
      <c r="G1967" s="170">
        <f t="shared" si="438"/>
        <v>0</v>
      </c>
      <c r="H1967" s="170">
        <f t="shared" si="438"/>
        <v>0</v>
      </c>
      <c r="I1967" s="170">
        <f t="shared" si="438"/>
        <v>0</v>
      </c>
      <c r="J1967" s="170">
        <f t="shared" si="438"/>
        <v>0</v>
      </c>
      <c r="K1967" s="170">
        <f t="shared" si="438"/>
        <v>0</v>
      </c>
      <c r="L1967" s="170">
        <f t="shared" si="438"/>
        <v>0</v>
      </c>
      <c r="M1967" s="345">
        <f t="shared" si="438"/>
        <v>0</v>
      </c>
    </row>
    <row r="1968" spans="2:13" ht="12.75" customHeight="1" x14ac:dyDescent="0.2"/>
    <row r="1969" spans="2:13" ht="12.75" customHeight="1" x14ac:dyDescent="0.2">
      <c r="B1969" s="386" t="s">
        <v>210</v>
      </c>
      <c r="C1969" s="64" t="str">
        <f>B52</f>
        <v>Anatomi, fysiologi och biokemi</v>
      </c>
    </row>
    <row r="1970" spans="2:13" ht="12.75" customHeight="1" x14ac:dyDescent="0.2">
      <c r="B1970" s="719"/>
      <c r="C1970" s="720"/>
      <c r="D1970" s="720"/>
      <c r="E1970" s="720"/>
      <c r="F1970" s="720"/>
      <c r="G1970" s="720"/>
      <c r="H1970" s="720"/>
      <c r="I1970" s="720"/>
      <c r="J1970" s="720"/>
      <c r="K1970" s="720"/>
      <c r="L1970" s="720"/>
      <c r="M1970" s="721"/>
    </row>
    <row r="1971" spans="2:13" ht="12.75" customHeight="1" x14ac:dyDescent="0.2">
      <c r="B1971" s="722"/>
      <c r="C1971" s="735"/>
      <c r="D1971" s="735"/>
      <c r="E1971" s="735"/>
      <c r="F1971" s="735"/>
      <c r="G1971" s="735"/>
      <c r="H1971" s="735"/>
      <c r="I1971" s="735"/>
      <c r="J1971" s="735"/>
      <c r="K1971" s="735"/>
      <c r="L1971" s="735"/>
      <c r="M1971" s="724"/>
    </row>
    <row r="1972" spans="2:13" ht="12.75" customHeight="1" x14ac:dyDescent="0.2">
      <c r="B1972" s="722"/>
      <c r="C1972" s="735"/>
      <c r="D1972" s="735"/>
      <c r="E1972" s="735"/>
      <c r="F1972" s="735"/>
      <c r="G1972" s="735"/>
      <c r="H1972" s="735"/>
      <c r="I1972" s="735"/>
      <c r="J1972" s="735"/>
      <c r="K1972" s="735"/>
      <c r="L1972" s="735"/>
      <c r="M1972" s="724"/>
    </row>
    <row r="1973" spans="2:13" ht="12.75" customHeight="1" x14ac:dyDescent="0.2">
      <c r="B1973" s="722"/>
      <c r="C1973" s="735"/>
      <c r="D1973" s="735"/>
      <c r="E1973" s="735"/>
      <c r="F1973" s="735"/>
      <c r="G1973" s="735"/>
      <c r="H1973" s="735"/>
      <c r="I1973" s="735"/>
      <c r="J1973" s="735"/>
      <c r="K1973" s="735"/>
      <c r="L1973" s="735"/>
      <c r="M1973" s="724"/>
    </row>
    <row r="1974" spans="2:13" ht="12.75" customHeight="1" x14ac:dyDescent="0.2">
      <c r="B1974" s="725"/>
      <c r="C1974" s="726"/>
      <c r="D1974" s="726"/>
      <c r="E1974" s="726"/>
      <c r="F1974" s="726"/>
      <c r="G1974" s="726"/>
      <c r="H1974" s="726"/>
      <c r="I1974" s="726"/>
      <c r="J1974" s="726"/>
      <c r="K1974" s="726"/>
      <c r="L1974" s="726"/>
      <c r="M1974" s="727"/>
    </row>
    <row r="1975" spans="2:13" ht="12.75" customHeight="1" x14ac:dyDescent="0.2">
      <c r="B1975" s="388"/>
      <c r="C1975" s="388"/>
      <c r="D1975" s="388"/>
      <c r="E1975" s="388"/>
      <c r="F1975" s="388"/>
      <c r="G1975" s="388"/>
      <c r="H1975" s="388"/>
      <c r="I1975" s="388"/>
      <c r="J1975" s="388"/>
      <c r="K1975" s="388"/>
      <c r="L1975" s="388"/>
      <c r="M1975" s="388"/>
    </row>
    <row r="1976" spans="2:13" s="3" customFormat="1" ht="12.75" customHeight="1" x14ac:dyDescent="0.2">
      <c r="B1976" s="140" t="s">
        <v>165</v>
      </c>
      <c r="C1976" s="141" t="str">
        <f>'2. Grunddata'!C$7</f>
        <v>Hitta den oförklariga faktorn i matrix</v>
      </c>
      <c r="D1976" s="64"/>
      <c r="E1976" s="64"/>
      <c r="F1976" s="64"/>
      <c r="G1976" s="64"/>
      <c r="H1976" s="64"/>
      <c r="I1976" s="64"/>
      <c r="J1976" s="64"/>
      <c r="K1976" s="64"/>
      <c r="L1976" s="64"/>
      <c r="M1976" s="64"/>
    </row>
    <row r="1977" spans="2:13" s="3" customFormat="1" ht="12.75" x14ac:dyDescent="0.2">
      <c r="B1977" s="140" t="s">
        <v>122</v>
      </c>
      <c r="C1977" s="141" t="str">
        <f>IF('2. Grunddata'!$C$6="ANSÖKAN","ANSÖKAN",(IF('2. Grunddata'!$C$6="KONTRAKT","KONTRAKT","")))</f>
        <v>ANSÖKAN</v>
      </c>
      <c r="D1977" s="64"/>
      <c r="E1977" s="64"/>
      <c r="F1977" s="64"/>
      <c r="G1977" s="64"/>
      <c r="H1977" s="64"/>
      <c r="I1977" s="64"/>
      <c r="J1977" s="64"/>
      <c r="K1977" s="64"/>
      <c r="L1977" s="64"/>
      <c r="M1977" s="64"/>
    </row>
    <row r="1978" spans="2:13" s="3" customFormat="1" ht="12.75" x14ac:dyDescent="0.2">
      <c r="B1978" s="62" t="s">
        <v>254</v>
      </c>
      <c r="C1978" s="141" t="str">
        <f>'2. Grunddata'!C$8</f>
        <v>Stina</v>
      </c>
      <c r="D1978" s="64"/>
      <c r="E1978" s="64"/>
      <c r="F1978" s="64"/>
      <c r="I1978" s="120"/>
      <c r="J1978" s="120"/>
      <c r="K1978" s="120"/>
      <c r="L1978" s="120"/>
      <c r="M1978" s="120"/>
    </row>
    <row r="1979" spans="2:13" s="3" customFormat="1" ht="12.75" x14ac:dyDescent="0.2">
      <c r="B1979" s="140" t="s">
        <v>156</v>
      </c>
      <c r="C1979" s="64" t="str">
        <f>'2. Grunddata'!C$17</f>
        <v>SEK</v>
      </c>
      <c r="D1979" s="64"/>
      <c r="E1979" s="64"/>
      <c r="F1979" s="64"/>
      <c r="I1979" s="120"/>
      <c r="J1979" s="120"/>
      <c r="K1979" s="120"/>
      <c r="L1979" s="120"/>
      <c r="M1979" s="120"/>
    </row>
    <row r="1980" spans="2:13" s="3" customFormat="1" ht="12.75" x14ac:dyDescent="0.2">
      <c r="B1980" s="140"/>
      <c r="C1980" s="143" t="s">
        <v>137</v>
      </c>
      <c r="D1980" s="64"/>
      <c r="E1980" s="64"/>
      <c r="F1980" s="64"/>
      <c r="I1980" s="120"/>
      <c r="J1980" s="120"/>
      <c r="K1980" s="120"/>
      <c r="L1980" s="499" t="s">
        <v>315</v>
      </c>
      <c r="M1980" s="120"/>
    </row>
    <row r="1981" spans="2:13" ht="12.75" customHeight="1" x14ac:dyDescent="0.2">
      <c r="L1981" s="349" t="s">
        <v>316</v>
      </c>
    </row>
    <row r="1982" spans="2:13" s="3" customFormat="1" ht="15" x14ac:dyDescent="0.25">
      <c r="B1982" s="369" t="s">
        <v>38</v>
      </c>
      <c r="C1982" s="369" t="str">
        <f>B53</f>
        <v>Anatomi, fysiologi och biokemi - Hippologi</v>
      </c>
      <c r="E1982" s="64"/>
      <c r="G1982" s="64"/>
      <c r="H1982" s="64"/>
      <c r="I1982" s="64"/>
      <c r="J1982" s="64"/>
      <c r="K1982" s="64"/>
      <c r="L1982" s="625">
        <f>SUMIF('5. Lön'!$B$25:$B$151,$C1982,'5. Lön'!AE$25:AE$151)</f>
        <v>0</v>
      </c>
      <c r="M1982" s="383" t="s">
        <v>208</v>
      </c>
    </row>
    <row r="1983" spans="2:13" s="3" customFormat="1" ht="6" customHeight="1" x14ac:dyDescent="0.2">
      <c r="B1983" s="85"/>
      <c r="C1983" s="64"/>
      <c r="D1983" s="64"/>
      <c r="E1983" s="64"/>
      <c r="F1983" s="64"/>
      <c r="G1983" s="64"/>
      <c r="H1983" s="64"/>
      <c r="I1983" s="64"/>
      <c r="J1983" s="64"/>
      <c r="K1983" s="64"/>
      <c r="L1983" s="64"/>
      <c r="M1983" s="64"/>
    </row>
    <row r="1984" spans="2:13" s="3" customFormat="1" ht="12.75" x14ac:dyDescent="0.2">
      <c r="B1984" s="309" t="str">
        <f>IF('2. Grunddata'!C$6="KONTRAKT","Kostnader täckta av finansiär","Kostnader förväntade att täckas av finansiär")</f>
        <v>Kostnader förväntade att täckas av finansiär</v>
      </c>
      <c r="C1984" s="310">
        <f>'5. Lön'!G$23</f>
        <v>2022</v>
      </c>
      <c r="D1984" s="310">
        <f>'5. Lön'!H$23</f>
        <v>2023</v>
      </c>
      <c r="E1984" s="310">
        <f>'5. Lön'!I$23</f>
        <v>2024</v>
      </c>
      <c r="F1984" s="310" t="str">
        <f>'5. Lön'!J$23</f>
        <v/>
      </c>
      <c r="G1984" s="310" t="str">
        <f>'5. Lön'!K$23</f>
        <v/>
      </c>
      <c r="H1984" s="310" t="str">
        <f>'5. Lön'!L$23</f>
        <v/>
      </c>
      <c r="I1984" s="310" t="str">
        <f>'5. Lön'!M$23</f>
        <v/>
      </c>
      <c r="J1984" s="310" t="str">
        <f>'5. Lön'!N$23</f>
        <v/>
      </c>
      <c r="K1984" s="310" t="str">
        <f>'5. Lön'!O$23</f>
        <v/>
      </c>
      <c r="L1984" s="310" t="str">
        <f>'5. Lön'!P$23</f>
        <v/>
      </c>
      <c r="M1984" s="311" t="s">
        <v>2</v>
      </c>
    </row>
    <row r="1985" spans="2:15" s="3" customFormat="1" ht="12.75" customHeight="1" x14ac:dyDescent="0.2">
      <c r="B1985" s="312" t="s">
        <v>203</v>
      </c>
      <c r="C1985" s="313">
        <f>IF('2. Grunddata'!$C$16&gt;0,SUMIF('5. Lön'!$B$25:$B$151,$C1982,'5. Lön'!DM$25:DM$151),SUMIF('5. Lön'!$B$25:$B$151,$C1982,'5. Lön'!AS$25:AS$151))</f>
        <v>0</v>
      </c>
      <c r="D1985" s="313">
        <f>IF('2. Grunddata'!$C$16&gt;0,SUMIF('5. Lön'!$B$25:$B$151,$C1982,'5. Lön'!DN$25:DN$151),SUMIF('5. Lön'!$B$25:$B$151,$C1982,'5. Lön'!AT$25:AT$151))</f>
        <v>0</v>
      </c>
      <c r="E1985" s="313">
        <f>IF('2. Grunddata'!$C$16&gt;0,SUMIF('5. Lön'!$B$25:$B$151,$C1982,'5. Lön'!DO$25:DO$151),SUMIF('5. Lön'!$B$25:$B$151,$C1982,'5. Lön'!AU$25:AU$151))</f>
        <v>0</v>
      </c>
      <c r="F1985" s="313">
        <f>IF('2. Grunddata'!$C$16&gt;0,SUMIF('5. Lön'!$B$25:$B$151,$C1982,'5. Lön'!DP$25:DP$151),SUMIF('5. Lön'!$B$25:$B$151,$C1982,'5. Lön'!AV$25:AV$151))</f>
        <v>0</v>
      </c>
      <c r="G1985" s="313">
        <f>IF('2. Grunddata'!$C$16&gt;0,SUMIF('5. Lön'!$B$25:$B$151,$C1982,'5. Lön'!DQ$25:DQ$151),SUMIF('5. Lön'!$B$25:$B$151,$C1982,'5. Lön'!AW$25:AW$151))</f>
        <v>0</v>
      </c>
      <c r="H1985" s="313">
        <f>IF('2. Grunddata'!$C$16&gt;0,SUMIF('5. Lön'!$B$25:$B$151,$C1982,'5. Lön'!DR$25:DR$151),SUMIF('5. Lön'!$B$25:$B$151,$C1982,'5. Lön'!AX$25:AX$151))</f>
        <v>0</v>
      </c>
      <c r="I1985" s="313">
        <f>IF('2. Grunddata'!$C$16&gt;0,SUMIF('5. Lön'!$B$25:$B$151,$C1982,'5. Lön'!DS$25:DS$151),SUMIF('5. Lön'!$B$25:$B$151,$C1982,'5. Lön'!AY$25:AY$151))</f>
        <v>0</v>
      </c>
      <c r="J1985" s="313">
        <f>IF('2. Grunddata'!$C$16&gt;0,SUMIF('5. Lön'!$B$25:$B$151,$C1982,'5. Lön'!DT$25:DT$151),SUMIF('5. Lön'!$B$25:$B$151,$C1982,'5. Lön'!AZ$25:AZ$151))</f>
        <v>0</v>
      </c>
      <c r="K1985" s="313">
        <f>IF('2. Grunddata'!$C$16&gt;0,SUMIF('5. Lön'!$B$25:$B$151,$C1982,'5. Lön'!DU$25:DU$151),SUMIF('5. Lön'!$B$25:$B$151,$C1982,'5. Lön'!BA$25:BA$151))</f>
        <v>0</v>
      </c>
      <c r="L1985" s="313">
        <f>IF('2. Grunddata'!$C$16&gt;0,SUMIF('5. Lön'!$B$25:$B$151,$C1982,'5. Lön'!DV$25:DV$151),SUMIF('5. Lön'!$B$25:$B$151,$C1982,'5. Lön'!BB$25:BB$151))</f>
        <v>0</v>
      </c>
      <c r="M1985" s="314">
        <f t="shared" ref="M1985:M1990" si="439">SUM(C1985:L1985)</f>
        <v>0</v>
      </c>
      <c r="O1985" s="4"/>
    </row>
    <row r="1986" spans="2:15" s="3" customFormat="1" ht="12.75" customHeight="1" x14ac:dyDescent="0.2">
      <c r="B1986" s="158" t="s">
        <v>202</v>
      </c>
      <c r="C1986" s="315">
        <f>SUMIF('6. Drift'!$B$18:$B$101,$C1982,'6. Drift'!V$18:V$101)</f>
        <v>0</v>
      </c>
      <c r="D1986" s="315">
        <f>SUMIF('6. Drift'!$B$18:$B$101,$C1982,'6. Drift'!W$18:W$101)</f>
        <v>0</v>
      </c>
      <c r="E1986" s="315">
        <f>SUMIF('6. Drift'!$B$18:$B$101,$C1982,'6. Drift'!X$18:X$101)</f>
        <v>0</v>
      </c>
      <c r="F1986" s="315">
        <f>SUMIF('6. Drift'!$B$18:$B$101,$C1982,'6. Drift'!Y$18:Y$101)</f>
        <v>0</v>
      </c>
      <c r="G1986" s="315">
        <f>SUMIF('6. Drift'!$B$18:$B$101,$C1982,'6. Drift'!Z$18:Z$101)</f>
        <v>0</v>
      </c>
      <c r="H1986" s="315">
        <f>SUMIF('6. Drift'!$B$18:$B$101,$C1982,'6. Drift'!AA$18:AA$101)</f>
        <v>0</v>
      </c>
      <c r="I1986" s="315">
        <f>SUMIF('6. Drift'!$B$18:$B$101,$C1982,'6. Drift'!AB$18:AB$101)</f>
        <v>0</v>
      </c>
      <c r="J1986" s="315">
        <f>SUMIF('6. Drift'!$B$18:$B$101,$C1982,'6. Drift'!AC$18:AC$101)</f>
        <v>0</v>
      </c>
      <c r="K1986" s="315">
        <f>SUMIF('6. Drift'!$B$18:$B$101,$C1982,'6. Drift'!AD$18:AD$101)</f>
        <v>0</v>
      </c>
      <c r="L1986" s="315">
        <f>SUMIF('6. Drift'!$B$18:$B$101,$C1982,'6. Drift'!AE$18:AE$101)</f>
        <v>0</v>
      </c>
      <c r="M1986" s="316">
        <f t="shared" si="439"/>
        <v>0</v>
      </c>
    </row>
    <row r="1987" spans="2:15" s="3" customFormat="1" ht="12.75" x14ac:dyDescent="0.2">
      <c r="B1987" s="317" t="s">
        <v>30</v>
      </c>
      <c r="C1987" s="318">
        <f>SUMIF('7. Utrustning'!$B$17:$B$49,$C1982,'7. Utrustning'!W$17:W$49)</f>
        <v>0</v>
      </c>
      <c r="D1987" s="318">
        <f>SUMIF('7. Utrustning'!$B$17:$B$49,$C1982,'7. Utrustning'!X$17:X$49)</f>
        <v>0</v>
      </c>
      <c r="E1987" s="318">
        <f>SUMIF('7. Utrustning'!$B$17:$B$49,$C1982,'7. Utrustning'!Y$17:Y$49)</f>
        <v>0</v>
      </c>
      <c r="F1987" s="318">
        <f>SUMIF('7. Utrustning'!$B$17:$B$49,$C1982,'7. Utrustning'!Z$17:Z$49)</f>
        <v>0</v>
      </c>
      <c r="G1987" s="318">
        <f>SUMIF('7. Utrustning'!$B$17:$B$49,$C1982,'7. Utrustning'!AA$17:AA$49)</f>
        <v>0</v>
      </c>
      <c r="H1987" s="318">
        <f>SUMIF('7. Utrustning'!$B$17:$B$49,$C1982,'7. Utrustning'!AB$17:AB$49)</f>
        <v>0</v>
      </c>
      <c r="I1987" s="318">
        <f>SUMIF('7. Utrustning'!$B$17:$B$49,$C1982,'7. Utrustning'!AC$17:AC$49)</f>
        <v>0</v>
      </c>
      <c r="J1987" s="318">
        <f>SUMIF('7. Utrustning'!$B$17:$B$49,$C1982,'7. Utrustning'!AD$17:AD$49)</f>
        <v>0</v>
      </c>
      <c r="K1987" s="318">
        <f>SUMIF('7. Utrustning'!$B$17:$B$49,$C1982,'7. Utrustning'!AE$17:AE$49)</f>
        <v>0</v>
      </c>
      <c r="L1987" s="318">
        <f>SUMIF('7. Utrustning'!$B$17:$B$49,$C1982,'7. Utrustning'!AF$17:AF$49)</f>
        <v>0</v>
      </c>
      <c r="M1987" s="319">
        <f t="shared" si="439"/>
        <v>0</v>
      </c>
    </row>
    <row r="1988" spans="2:15" s="3" customFormat="1" ht="12.75" x14ac:dyDescent="0.2">
      <c r="B1988" s="320" t="str">
        <f>IF('2. Grunddata'!C$13="NEJ","Lokal accepterad som direkt kostnad av finansiär","Lokal")</f>
        <v>Lokal accepterad som direkt kostnad av finansiär</v>
      </c>
      <c r="C1988" s="315">
        <f>IF('2. Grunddata'!$C$13="NEJ",SUMIF('8. Lokal'!$B$18:$B$50,$C1982,'8. Lokal'!T$18:T$50),SUMIF('5. Lön'!$B$25:$B$151,$C1982,'5. Lön'!CO$25:CO$151)+SUMIF('6. Drift'!$B$18:$B$101,$C1982,'6. Drift'!BR$18:BR$101)+SUMIF('8. Lokal'!$B$18:$B$50,$C1982,'8. Lokal'!T$18:T$50))</f>
        <v>0</v>
      </c>
      <c r="D1988" s="315">
        <f>IF('2. Grunddata'!$C$13="NEJ",SUMIF('8. Lokal'!$B$18:$B$50,$C1982,'8. Lokal'!U$18:U$50),SUMIF('5. Lön'!$B$25:$B$151,$C1982,'5. Lön'!CP$25:CP$151)+SUMIF('6. Drift'!$B$18:$B$101,$C1982,'6. Drift'!BS$18:BS$101)+SUMIF('8. Lokal'!$B$18:$B$50,$C1982,'8. Lokal'!U$18:U$50))</f>
        <v>0</v>
      </c>
      <c r="E1988" s="315">
        <f>IF('2. Grunddata'!$C$13="NEJ",SUMIF('8. Lokal'!$B$18:$B$50,$C1982,'8. Lokal'!V$18:V$50),SUMIF('5. Lön'!$B$25:$B$151,$C1982,'5. Lön'!CQ$25:CQ$151)+SUMIF('6. Drift'!$B$18:$B$101,$C1982,'6. Drift'!BT$18:BT$101)+SUMIF('8. Lokal'!$B$18:$B$50,$C1982,'8. Lokal'!V$18:V$50))</f>
        <v>0</v>
      </c>
      <c r="F1988" s="315">
        <f>IF('2. Grunddata'!$C$13="NEJ",SUMIF('8. Lokal'!$B$18:$B$50,$C1982,'8. Lokal'!W$18:W$50),SUMIF('5. Lön'!$B$25:$B$151,$C1982,'5. Lön'!CR$25:CR$151)+SUMIF('6. Drift'!$B$18:$B$101,$C1982,'6. Drift'!BU$18:BU$101)+SUMIF('8. Lokal'!$B$18:$B$50,$C1982,'8. Lokal'!W$18:W$50))</f>
        <v>0</v>
      </c>
      <c r="G1988" s="315">
        <f>IF('2. Grunddata'!$C$13="NEJ",SUMIF('8. Lokal'!$B$18:$B$50,$C1982,'8. Lokal'!X$18:X$50),SUMIF('5. Lön'!$B$25:$B$151,$C1982,'5. Lön'!CS$25:CS$151)+SUMIF('6. Drift'!$B$18:$B$101,$C1982,'6. Drift'!BV$18:BV$101)+SUMIF('8. Lokal'!$B$18:$B$50,$C1982,'8. Lokal'!X$18:X$50))</f>
        <v>0</v>
      </c>
      <c r="H1988" s="315">
        <f>IF('2. Grunddata'!$C$13="NEJ",SUMIF('8. Lokal'!$B$18:$B$50,$C1982,'8. Lokal'!Y$18:Y$50),SUMIF('5. Lön'!$B$25:$B$151,$C1982,'5. Lön'!CT$25:CT$151)+SUMIF('6. Drift'!$B$18:$B$101,$C1982,'6. Drift'!BW$18:BW$101)+SUMIF('8. Lokal'!$B$18:$B$50,$C1982,'8. Lokal'!Y$18:Y$50))</f>
        <v>0</v>
      </c>
      <c r="I1988" s="315">
        <f>IF('2. Grunddata'!$C$13="NEJ",SUMIF('8. Lokal'!$B$18:$B$50,$C1982,'8. Lokal'!Z$18:Z$50),SUMIF('5. Lön'!$B$25:$B$151,$C1982,'5. Lön'!CU$25:CU$151)+SUMIF('6. Drift'!$B$18:$B$101,$C1982,'6. Drift'!BX$18:BX$101)+SUMIF('8. Lokal'!$B$18:$B$50,$C1982,'8. Lokal'!Z$18:Z$50))</f>
        <v>0</v>
      </c>
      <c r="J1988" s="315">
        <f>IF('2. Grunddata'!$C$13="NEJ",SUMIF('8. Lokal'!$B$18:$B$50,$C1982,'8. Lokal'!AA$18:AA$50),SUMIF('5. Lön'!$B$25:$B$151,$C1982,'5. Lön'!CV$25:CV$151)+SUMIF('6. Drift'!$B$18:$B$101,$C1982,'6. Drift'!BY$18:BY$101)+SUMIF('8. Lokal'!$B$18:$B$50,$C1982,'8. Lokal'!AA$18:AA$50))</f>
        <v>0</v>
      </c>
      <c r="K1988" s="315">
        <f>IF('2. Grunddata'!$C$13="NEJ",SUMIF('8. Lokal'!$B$18:$B$50,$C1982,'8. Lokal'!AB$18:AB$50),SUMIF('5. Lön'!$B$25:$B$151,$C1982,'5. Lön'!CW$25:CW$151)+SUMIF('6. Drift'!$B$18:$B$101,$C1982,'6. Drift'!BZ$18:BZ$101)+SUMIF('8. Lokal'!$B$18:$B$50,$C1982,'8. Lokal'!AB$18:AB$50))</f>
        <v>0</v>
      </c>
      <c r="L1988" s="315">
        <f>IF('2. Grunddata'!$C$13="NEJ",SUMIF('8. Lokal'!$B$18:$B$50,$C1982,'8. Lokal'!AC$18:AC$50),SUMIF('5. Lön'!$B$25:$B$151,$C1982,'5. Lön'!CX$25:CX$151)+SUMIF('6. Drift'!$B$18:$B$101,$C1982,'6. Drift'!CA$18:CA$101)+SUMIF('8. Lokal'!$B$18:$B$50,$C1982,'8. Lokal'!AC$18:AC$50))</f>
        <v>0</v>
      </c>
      <c r="M1988" s="316">
        <f t="shared" si="439"/>
        <v>0</v>
      </c>
    </row>
    <row r="1989" spans="2:15" s="3" customFormat="1" ht="12.75" x14ac:dyDescent="0.2">
      <c r="B1989" s="321" t="str">
        <f>IF('2. Grunddata'!C$13="NEJ","Indirekt och lokalpåslag accepterade som OH av finansiär","Indirekta")</f>
        <v>Indirekt och lokalpåslag accepterade som OH av finansiär</v>
      </c>
      <c r="C1989" s="293">
        <f>IF('2. Grunddata'!$C$13="NEJ",SUMIF('5. Lön'!$B$25:$B$151,$C1982,'5. Lön'!DY$25:DY$151)+SUMIF('6. Drift'!$B$18:$B$101,$C1982,'6. Drift'!CP$18:CP$101)+SUMIF('7. Utrustning'!$B$17:$B$49,$C1982,'7. Utrustning'!AU$17:AU$49)+SUMIF('8. Lokal'!$B$18:$B$50,$C1982,'8. Lokal'!AR$18:AR$50),SUMIF('5. Lön'!$B$25:$B$151,$C1982,'5. Lön'!BQ$25:BQ$151)+SUMIF('6. Drift'!$B$18:$B$101,$C1982,'6. Drift'!AT$18:AT$101))</f>
        <v>0</v>
      </c>
      <c r="D1989" s="293">
        <f>IF('2. Grunddata'!$C$13="NEJ",SUMIF('5. Lön'!$B$25:$B$151,$C1982,'5. Lön'!DZ$25:DZ$151)+SUMIF('6. Drift'!$B$18:$B$101,$C1982,'6. Drift'!CQ$18:CQ$101)+SUMIF('7. Utrustning'!$B$17:$B$49,$C1982,'7. Utrustning'!AV$17:AV$49)+SUMIF('8. Lokal'!$B$18:$B$50,$C1982,'8. Lokal'!AS$18:AS$50),SUMIF('5. Lön'!$B$25:$B$151,$C1982,'5. Lön'!BR$25:BR$151)+SUMIF('6. Drift'!$B$18:$B$101,$C1982,'6. Drift'!AU$18:AU$101))</f>
        <v>0</v>
      </c>
      <c r="E1989" s="293">
        <f>IF('2. Grunddata'!$C$13="NEJ",SUMIF('5. Lön'!$B$25:$B$151,$C1982,'5. Lön'!EA$25:EA$151)+SUMIF('6. Drift'!$B$18:$B$101,$C1982,'6. Drift'!CR$18:CR$101)+SUMIF('7. Utrustning'!$B$17:$B$49,$C1982,'7. Utrustning'!AW$17:AW$49)+SUMIF('8. Lokal'!$B$18:$B$50,$C1982,'8. Lokal'!AT$18:AT$50),SUMIF('5. Lön'!$B$25:$B$151,$C1982,'5. Lön'!BS$25:BS$151)+SUMIF('6. Drift'!$B$18:$B$101,$C1982,'6. Drift'!AV$18:AV$101))</f>
        <v>0</v>
      </c>
      <c r="F1989" s="293">
        <f>IF('2. Grunddata'!$C$13="NEJ",SUMIF('5. Lön'!$B$25:$B$151,$C1982,'5. Lön'!EB$25:EB$151)+SUMIF('6. Drift'!$B$18:$B$101,$C1982,'6. Drift'!CS$18:CS$101)+SUMIF('7. Utrustning'!$B$17:$B$49,$C1982,'7. Utrustning'!AX$17:AX$49)+SUMIF('8. Lokal'!$B$18:$B$50,$C1982,'8. Lokal'!AU$18:AU$50),SUMIF('5. Lön'!$B$25:$B$151,$C1982,'5. Lön'!BT$25:BT$151)+SUMIF('6. Drift'!$B$18:$B$101,$C1982,'6. Drift'!AW$18:AW$101))</f>
        <v>0</v>
      </c>
      <c r="G1989" s="293">
        <f>IF('2. Grunddata'!$C$13="NEJ",SUMIF('5. Lön'!$B$25:$B$151,$C1982,'5. Lön'!EC$25:EC$151)+SUMIF('6. Drift'!$B$18:$B$101,$C1982,'6. Drift'!CT$18:CT$101)+SUMIF('7. Utrustning'!$B$17:$B$49,$C1982,'7. Utrustning'!AY$17:AY$49)+SUMIF('8. Lokal'!$B$18:$B$50,$C1982,'8. Lokal'!AV$18:AV$50),SUMIF('5. Lön'!$B$25:$B$151,$C1982,'5. Lön'!BU$25:BU$151)+SUMIF('6. Drift'!$B$18:$B$101,$C1982,'6. Drift'!AX$18:AX$101))</f>
        <v>0</v>
      </c>
      <c r="H1989" s="293">
        <f>IF('2. Grunddata'!$C$13="NEJ",SUMIF('5. Lön'!$B$25:$B$151,$C1982,'5. Lön'!ED$25:ED$151)+SUMIF('6. Drift'!$B$18:$B$101,$C1982,'6. Drift'!CU$18:CU$101)+SUMIF('7. Utrustning'!$B$17:$B$49,$C1982,'7. Utrustning'!AZ$17:AZ$49)+SUMIF('8. Lokal'!$B$18:$B$50,$C1982,'8. Lokal'!AW$18:AW$50),SUMIF('5. Lön'!$B$25:$B$151,$C1982,'5. Lön'!BV$25:BV$151)+SUMIF('6. Drift'!$B$18:$B$101,$C1982,'6. Drift'!AY$18:AY$101))</f>
        <v>0</v>
      </c>
      <c r="I1989" s="293">
        <f>IF('2. Grunddata'!$C$13="NEJ",SUMIF('5. Lön'!$B$25:$B$151,$C1982,'5. Lön'!EE$25:EE$151)+SUMIF('6. Drift'!$B$18:$B$101,$C1982,'6. Drift'!CV$18:CV$101)+SUMIF('7. Utrustning'!$B$17:$B$49,$C1982,'7. Utrustning'!BA$17:BA$49)+SUMIF('8. Lokal'!$B$18:$B$50,$C1982,'8. Lokal'!AX$18:AX$50),SUMIF('5. Lön'!$B$25:$B$151,$C1982,'5. Lön'!BW$25:BW$151)+SUMIF('6. Drift'!$B$18:$B$101,$C1982,'6. Drift'!AZ$18:AZ$101))</f>
        <v>0</v>
      </c>
      <c r="J1989" s="293">
        <f>IF('2. Grunddata'!$C$13="NEJ",SUMIF('5. Lön'!$B$25:$B$151,$C1982,'5. Lön'!EF$25:EF$151)+SUMIF('6. Drift'!$B$18:$B$101,$C1982,'6. Drift'!CW$18:CW$101)+SUMIF('7. Utrustning'!$B$17:$B$49,$C1982,'7. Utrustning'!BB$17:BB$49)+SUMIF('8. Lokal'!$B$18:$B$50,$C1982,'8. Lokal'!AY$18:AY$50),SUMIF('5. Lön'!$B$25:$B$151,$C1982,'5. Lön'!BX$25:BX$151)+SUMIF('6. Drift'!$B$18:$B$101,$C1982,'6. Drift'!BA$18:BA$101))</f>
        <v>0</v>
      </c>
      <c r="K1989" s="293">
        <f>IF('2. Grunddata'!$C$13="NEJ",SUMIF('5. Lön'!$B$25:$B$151,$C1982,'5. Lön'!EG$25:EG$151)+SUMIF('6. Drift'!$B$18:$B$101,$C1982,'6. Drift'!CX$18:CX$101)+SUMIF('7. Utrustning'!$B$17:$B$49,$C1982,'7. Utrustning'!BC$17:BC$49)+SUMIF('8. Lokal'!$B$18:$B$50,$C1982,'8. Lokal'!AZ$18:AZ$50),SUMIF('5. Lön'!$B$25:$B$151,$C1982,'5. Lön'!BY$25:BY$151)+SUMIF('6. Drift'!$B$18:$B$101,$C1982,'6. Drift'!BB$18:BB$101))</f>
        <v>0</v>
      </c>
      <c r="L1989" s="293">
        <f>IF('2. Grunddata'!$C$13="NEJ",SUMIF('5. Lön'!$B$25:$B$151,$C1982,'5. Lön'!EH$25:EH$151)+SUMIF('6. Drift'!$B$18:$B$101,$C1982,'6. Drift'!CY$18:CY$101)+SUMIF('7. Utrustning'!$B$17:$B$49,$C1982,'7. Utrustning'!BD$17:BD$49)+SUMIF('8. Lokal'!$B$18:$B$50,$C1982,'8. Lokal'!BA$18:BA$50),SUMIF('5. Lön'!$B$25:$B$151,$C1982,'5. Lön'!BZ$25:BZ$151)+SUMIF('6. Drift'!$B$18:$B$101,$C1982,'6. Drift'!BC$18:BC$101))</f>
        <v>0</v>
      </c>
      <c r="M1989" s="322">
        <f t="shared" si="439"/>
        <v>0</v>
      </c>
    </row>
    <row r="1990" spans="2:15" s="3" customFormat="1" ht="12.75" x14ac:dyDescent="0.2">
      <c r="B1990" s="323" t="str">
        <f>IF('2. Grunddata'!C$6="KONTRAKT","Total kostnad i kontrakt med finansiär ","Total kostnad i ansökan till finansiär ")</f>
        <v xml:space="preserve">Total kostnad i ansökan till finansiär </v>
      </c>
      <c r="C1990" s="237">
        <f>SUM(C1985:C1989)</f>
        <v>0</v>
      </c>
      <c r="D1990" s="237">
        <f t="shared" ref="D1990:L1990" si="440">SUM(D1985:D1989)</f>
        <v>0</v>
      </c>
      <c r="E1990" s="237">
        <f t="shared" si="440"/>
        <v>0</v>
      </c>
      <c r="F1990" s="237">
        <f t="shared" si="440"/>
        <v>0</v>
      </c>
      <c r="G1990" s="237">
        <f t="shared" si="440"/>
        <v>0</v>
      </c>
      <c r="H1990" s="237">
        <f t="shared" si="440"/>
        <v>0</v>
      </c>
      <c r="I1990" s="237">
        <f t="shared" si="440"/>
        <v>0</v>
      </c>
      <c r="J1990" s="237">
        <f t="shared" si="440"/>
        <v>0</v>
      </c>
      <c r="K1990" s="237">
        <f t="shared" si="440"/>
        <v>0</v>
      </c>
      <c r="L1990" s="237">
        <f t="shared" si="440"/>
        <v>0</v>
      </c>
      <c r="M1990" s="324">
        <f t="shared" si="439"/>
        <v>0</v>
      </c>
    </row>
    <row r="1991" spans="2:15" s="3" customFormat="1" ht="6" customHeight="1" x14ac:dyDescent="0.2">
      <c r="B1991" s="325"/>
      <c r="C1991" s="326"/>
      <c r="D1991" s="326"/>
      <c r="E1991" s="326"/>
      <c r="F1991" s="326"/>
      <c r="G1991" s="326"/>
      <c r="H1991" s="326"/>
      <c r="I1991" s="326"/>
      <c r="J1991" s="326"/>
      <c r="K1991" s="326"/>
      <c r="L1991" s="326"/>
      <c r="M1991" s="327"/>
    </row>
    <row r="1992" spans="2:15" s="3" customFormat="1" ht="12.75" x14ac:dyDescent="0.2">
      <c r="B1992" s="328" t="str">
        <f>IF('2. Grunddata'!C$6="KONTRAKT","Kostnader att medfinansiera","Kostnader förväntade att medfinansiera")</f>
        <v>Kostnader förväntade att medfinansiera</v>
      </c>
      <c r="C1992" s="168"/>
      <c r="D1992" s="168"/>
      <c r="E1992" s="168"/>
      <c r="F1992" s="168"/>
      <c r="G1992" s="168"/>
      <c r="H1992" s="168"/>
      <c r="I1992" s="168"/>
      <c r="J1992" s="168"/>
      <c r="K1992" s="168"/>
      <c r="L1992" s="168"/>
      <c r="M1992" s="329"/>
    </row>
    <row r="1993" spans="2:15" s="3" customFormat="1" ht="12.75" x14ac:dyDescent="0.2">
      <c r="B1993" s="371" t="str">
        <f>IF('2. Grunddata'!C$13="NEJ","Indirekt och lokalpåslag inte accepterade som OH av finansiär","")</f>
        <v>Indirekt och lokalpåslag inte accepterade som OH av finansiär</v>
      </c>
      <c r="C1993" s="330">
        <f>IF('2. Grunddata'!$C$13="NEJ",(SUMIF('5. Lön'!$B$25:$B$151,$C1982,'5. Lön'!BQ$25:BQ$151)+SUMIF('5. Lön'!$B$25:$B$151,$C1982,'5. Lön'!CO$25:CO$151)+SUMIF('6. Drift'!$B$18:$B$101,$C1982,'6. Drift'!AT$18:AT$101)+SUMIF('6. Drift'!$B$18:$B$101,$C1982,'6. Drift'!BR$18:BR$101))-(SUMIF('5. Lön'!$B$25:$B$151,$C1982,'5. Lön'!DY$25:DY$151)+SUMIF('6. Drift'!$B$18:$B$101,$C1982,'6. Drift'!CP$18:CP$101)+SUMIF('7. Utrustning'!$B$17:$B$49,$C1982,'7. Utrustning'!AU$17:AU$49)+SUMIF('8. Lokal'!$B$18:$B$50,$C1982,'8. Lokal'!AR$18:AR$50)),0)</f>
        <v>0</v>
      </c>
      <c r="D1993" s="330">
        <f>IF('2. Grunddata'!$C$13="NEJ",(SUMIF('5. Lön'!$B$25:$B$151,$C1982,'5. Lön'!BR$25:BR$151)+SUMIF('5. Lön'!$B$25:$B$151,$C1982,'5. Lön'!CP$25:CP$151)+SUMIF('6. Drift'!$B$18:$B$101,$C1982,'6. Drift'!AU$18:AU$101)+SUMIF('6. Drift'!$B$18:$B$101,$C1982,'6. Drift'!BS$18:BS$101))-(SUMIF('5. Lön'!$B$25:$B$151,$C1982,'5. Lön'!DZ$25:DZ$151)+SUMIF('6. Drift'!$B$18:$B$101,$C1982,'6. Drift'!CQ$18:CQ$101)+SUMIF('7. Utrustning'!$B$17:$B$49,$C1982,'7. Utrustning'!AV$17:AV$49)+SUMIF('8. Lokal'!$B$18:$B$50,$C1982,'8. Lokal'!AS$18:AS$50)),0)</f>
        <v>0</v>
      </c>
      <c r="E1993" s="330">
        <f>IF('2. Grunddata'!$C$13="NEJ",(SUMIF('5. Lön'!$B$25:$B$151,$C1982,'5. Lön'!BS$25:BS$151)+SUMIF('5. Lön'!$B$25:$B$151,$C1982,'5. Lön'!CQ$25:CQ$151)+SUMIF('6. Drift'!$B$18:$B$101,$C1982,'6. Drift'!AV$18:AV$101)+SUMIF('6. Drift'!$B$18:$B$101,$C1982,'6. Drift'!BT$18:BT$101))-(SUMIF('5. Lön'!$B$25:$B$151,$C1982,'5. Lön'!EA$25:EA$151)+SUMIF('6. Drift'!$B$18:$B$101,$C1982,'6. Drift'!CR$18:CR$101)+SUMIF('7. Utrustning'!$B$17:$B$49,$C1982,'7. Utrustning'!AW$17:AW$49)+SUMIF('8. Lokal'!$B$18:$B$50,$C1982,'8. Lokal'!AT$18:AT$50)),0)</f>
        <v>0</v>
      </c>
      <c r="F1993" s="330">
        <f>IF('2. Grunddata'!$C$13="NEJ",(SUMIF('5. Lön'!$B$25:$B$151,$C1982,'5. Lön'!BT$25:BT$151)+SUMIF('5. Lön'!$B$25:$B$151,$C1982,'5. Lön'!CR$25:CR$151)+SUMIF('6. Drift'!$B$18:$B$101,$C1982,'6. Drift'!AW$18:AW$101)+SUMIF('6. Drift'!$B$18:$B$101,$C1982,'6. Drift'!BU$18:BU$101))-(SUMIF('5. Lön'!$B$25:$B$151,$C1982,'5. Lön'!EB$25:EB$151)+SUMIF('6. Drift'!$B$18:$B$101,$C1982,'6. Drift'!CS$18:CS$101)+SUMIF('7. Utrustning'!$B$17:$B$49,$C1982,'7. Utrustning'!AX$17:AX$49)+SUMIF('8. Lokal'!$B$18:$B$50,$C1982,'8. Lokal'!AU$18:AU$50)),0)</f>
        <v>0</v>
      </c>
      <c r="G1993" s="330">
        <f>IF('2. Grunddata'!$C$13="NEJ",(SUMIF('5. Lön'!$B$25:$B$151,$C1982,'5. Lön'!BU$25:BU$151)+SUMIF('5. Lön'!$B$25:$B$151,$C1982,'5. Lön'!CS$25:CS$151)+SUMIF('6. Drift'!$B$18:$B$101,$C1982,'6. Drift'!AX$18:AX$101)+SUMIF('6. Drift'!$B$18:$B$101,$C1982,'6. Drift'!BV$18:BV$101))-(SUMIF('5. Lön'!$B$25:$B$151,$C1982,'5. Lön'!EC$25:EC$151)+SUMIF('6. Drift'!$B$18:$B$101,$C1982,'6. Drift'!CT$18:CT$101)+SUMIF('7. Utrustning'!$B$17:$B$49,$C1982,'7. Utrustning'!AY$17:AY$49)+SUMIF('8. Lokal'!$B$18:$B$50,$C1982,'8. Lokal'!AV$18:AV$50)),0)</f>
        <v>0</v>
      </c>
      <c r="H1993" s="330">
        <f>IF('2. Grunddata'!$C$13="NEJ",(SUMIF('5. Lön'!$B$25:$B$151,$C1982,'5. Lön'!BV$25:BV$151)+SUMIF('5. Lön'!$B$25:$B$151,$C1982,'5. Lön'!CT$25:CT$151)+SUMIF('6. Drift'!$B$18:$B$101,$C1982,'6. Drift'!AY$18:AY$101)+SUMIF('6. Drift'!$B$18:$B$101,$C1982,'6. Drift'!BW$18:BW$101))-(SUMIF('5. Lön'!$B$25:$B$151,$C1982,'5. Lön'!ED$25:ED$151)+SUMIF('6. Drift'!$B$18:$B$101,$C1982,'6. Drift'!CU$18:CU$101)+SUMIF('7. Utrustning'!$B$17:$B$49,$C1982,'7. Utrustning'!AZ$17:AZ$49)+SUMIF('8. Lokal'!$B$18:$B$50,$C1982,'8. Lokal'!AW$18:AW$50)),0)</f>
        <v>0</v>
      </c>
      <c r="I1993" s="330">
        <f>IF('2. Grunddata'!$C$13="NEJ",(SUMIF('5. Lön'!$B$25:$B$151,$C1982,'5. Lön'!BW$25:BW$151)+SUMIF('5. Lön'!$B$25:$B$151,$C1982,'5. Lön'!CU$25:CU$151)+SUMIF('6. Drift'!$B$18:$B$101,$C1982,'6. Drift'!AZ$18:AZ$101)+SUMIF('6. Drift'!$B$18:$B$101,$C1982,'6. Drift'!BX$18:BX$101))-(SUMIF('5. Lön'!$B$25:$B$151,$C1982,'5. Lön'!EE$25:EE$151)+SUMIF('6. Drift'!$B$18:$B$101,$C1982,'6. Drift'!CV$18:CV$101)+SUMIF('7. Utrustning'!$B$17:$B$49,$C1982,'7. Utrustning'!BA$17:BA$49)+SUMIF('8. Lokal'!$B$18:$B$50,$C1982,'8. Lokal'!AX$18:AX$50)),0)</f>
        <v>0</v>
      </c>
      <c r="J1993" s="330">
        <f>IF('2. Grunddata'!$C$13="NEJ",(SUMIF('5. Lön'!$B$25:$B$151,$C1982,'5. Lön'!BX$25:BX$151)+SUMIF('5. Lön'!$B$25:$B$151,$C1982,'5. Lön'!CV$25:CV$151)+SUMIF('6. Drift'!$B$18:$B$101,$C1982,'6. Drift'!BA$18:BA$101)+SUMIF('6. Drift'!$B$18:$B$101,$C1982,'6. Drift'!BY$18:BY$101))-(SUMIF('5. Lön'!$B$25:$B$151,$C1982,'5. Lön'!EF$25:EF$151)+SUMIF('6. Drift'!$B$18:$B$101,$C1982,'6. Drift'!CW$18:CW$101)+SUMIF('7. Utrustning'!$B$17:$B$49,$C1982,'7. Utrustning'!BB$17:BB$49)+SUMIF('8. Lokal'!$B$18:$B$50,$C1982,'8. Lokal'!AY$18:AY$50)),0)</f>
        <v>0</v>
      </c>
      <c r="K1993" s="330">
        <f>IF('2. Grunddata'!$C$13="NEJ",(SUMIF('5. Lön'!$B$25:$B$151,$C1982,'5. Lön'!BY$25:BY$151)+SUMIF('5. Lön'!$B$25:$B$151,$C1982,'5. Lön'!CW$25:CW$151)+SUMIF('6. Drift'!$B$18:$B$101,$C1982,'6. Drift'!BB$18:BB$101)+SUMIF('6. Drift'!$B$18:$B$101,$C1982,'6. Drift'!BZ$18:BZ$101))-(SUMIF('5. Lön'!$B$25:$B$151,$C1982,'5. Lön'!EG$25:EG$151)+SUMIF('6. Drift'!$B$18:$B$101,$C1982,'6. Drift'!CX$18:CX$101)+SUMIF('7. Utrustning'!$B$17:$B$49,$C1982,'7. Utrustning'!BC$17:BC$49)+SUMIF('8. Lokal'!$B$18:$B$50,$C1982,'8. Lokal'!AZ$18:AZ$50)),0)</f>
        <v>0</v>
      </c>
      <c r="L1993" s="330">
        <f>IF('2. Grunddata'!$C$13="NEJ",(SUMIF('5. Lön'!$B$25:$B$151,$C1982,'5. Lön'!BZ$25:BZ$151)+SUMIF('5. Lön'!$B$25:$B$151,$C1982,'5. Lön'!CX$25:CX$151)+SUMIF('6. Drift'!$B$18:$B$101,$C1982,'6. Drift'!BC$18:BC$101)+SUMIF('6. Drift'!$B$18:$B$101,$C1982,'6. Drift'!CA$18:CA$101))-(SUMIF('5. Lön'!$B$25:$B$151,$C1982,'5. Lön'!EH$25:EH$151)+SUMIF('6. Drift'!$B$18:$B$101,$C1982,'6. Drift'!CY$18:CY$101)+SUMIF('7. Utrustning'!$B$17:$B$49,$C1982,'7. Utrustning'!BD$17:BD$49)+SUMIF('8. Lokal'!$B$18:$B$50,$C1982,'8. Lokal'!BA$18:BA$50)),0)</f>
        <v>0</v>
      </c>
      <c r="M1993" s="314">
        <f t="shared" ref="M1993:M1999" si="441">SUM(C1993:L1993)</f>
        <v>0</v>
      </c>
    </row>
    <row r="1994" spans="2:15" s="3" customFormat="1" ht="12.75" customHeight="1" x14ac:dyDescent="0.2">
      <c r="B1994" s="331" t="str">
        <f>IF('2. Grunddata'!C$16&gt;0,"LKP som inte accepteras av finansiär","")</f>
        <v/>
      </c>
      <c r="C1994" s="332">
        <f>IF('2. Grunddata'!$C$16&gt;0,SUMIF('5. Lön'!$B$25:$B$151,$C1982,'5. Lön'!AS$25:AS$151)-SUMIF('5. Lön'!$B$25:$B$151,$C1982,'5. Lön'!DM$25:DM$151),0)</f>
        <v>0</v>
      </c>
      <c r="D1994" s="332">
        <f>IF('2. Grunddata'!$C$16&gt;0,SUMIF('5. Lön'!$B$25:$B$151,$C1982,'5. Lön'!AT$25:AT$151)-SUMIF('5. Lön'!$B$25:$B$151,$C1982,'5. Lön'!DN$25:DN$151),0)</f>
        <v>0</v>
      </c>
      <c r="E1994" s="332">
        <f>IF('2. Grunddata'!$C$16&gt;0,SUMIF('5. Lön'!$B$25:$B$151,$C1982,'5. Lön'!AU$25:AU$151)-SUMIF('5. Lön'!$B$25:$B$151,$C1982,'5. Lön'!DO$25:DO$151),0)</f>
        <v>0</v>
      </c>
      <c r="F1994" s="332">
        <f>IF('2. Grunddata'!$C$16&gt;0,SUMIF('5. Lön'!$B$25:$B$151,$C1982,'5. Lön'!AV$25:AV$151)-SUMIF('5. Lön'!$B$25:$B$151,$C1982,'5. Lön'!DP$25:DP$151),0)</f>
        <v>0</v>
      </c>
      <c r="G1994" s="332">
        <f>IF('2. Grunddata'!$C$16&gt;0,SUMIF('5. Lön'!$B$25:$B$151,$C1982,'5. Lön'!AW$25:AW$151)-SUMIF('5. Lön'!$B$25:$B$151,$C1982,'5. Lön'!DQ$25:DQ$151),0)</f>
        <v>0</v>
      </c>
      <c r="H1994" s="332">
        <f>IF('2. Grunddata'!$C$16&gt;0,SUMIF('5. Lön'!$B$25:$B$151,$C1982,'5. Lön'!AX$25:AX$151)-SUMIF('5. Lön'!$B$25:$B$151,$C1982,'5. Lön'!DR$25:DR$151),0)</f>
        <v>0</v>
      </c>
      <c r="I1994" s="332">
        <f>IF('2. Grunddata'!$C$16&gt;0,SUMIF('5. Lön'!$B$25:$B$151,$C1982,'5. Lön'!AY$25:AY$151)-SUMIF('5. Lön'!$B$25:$B$151,$C1982,'5. Lön'!DS$25:DS$151),0)</f>
        <v>0</v>
      </c>
      <c r="J1994" s="332">
        <f>IF('2. Grunddata'!$C$16&gt;0,SUMIF('5. Lön'!$B$25:$B$151,$C1982,'5. Lön'!AZ$25:AZ$151)-SUMIF('5. Lön'!$B$25:$B$151,$C1982,'5. Lön'!DT$25:DT$151),0)</f>
        <v>0</v>
      </c>
      <c r="K1994" s="332">
        <f>IF('2. Grunddata'!$C$16&gt;0,SUMIF('5. Lön'!$B$25:$B$151,$C1982,'5. Lön'!BA$25:BA$151)-SUMIF('5. Lön'!$B$25:$B$151,$C1982,'5. Lön'!DU$25:DU$151),0)</f>
        <v>0</v>
      </c>
      <c r="L1994" s="332">
        <f>IF('2. Grunddata'!$C$16&gt;0,SUMIF('5. Lön'!$B$25:$B$151,$C1982,'5. Lön'!BB$25:BB$151)-SUMIF('5. Lön'!$B$25:$B$151,$C1982,'5. Lön'!DV$25:DV$151),0)</f>
        <v>0</v>
      </c>
      <c r="M1994" s="316">
        <f t="shared" si="441"/>
        <v>0</v>
      </c>
    </row>
    <row r="1995" spans="2:15" s="3" customFormat="1" ht="12.75" customHeight="1" x14ac:dyDescent="0.2">
      <c r="B1995" s="317" t="str">
        <f>IF('5. Lön'!BO$152&gt;0,"Lön inklusive LKP","")</f>
        <v>Lön inklusive LKP</v>
      </c>
      <c r="C1995" s="333">
        <f>SUMIF('5. Lön'!$B$25:$B$151,$C1982,'5. Lön'!BE$25:BE$151)</f>
        <v>0</v>
      </c>
      <c r="D1995" s="333">
        <f>SUMIF('5. Lön'!$B$25:$B$151,$C1982,'5. Lön'!BF$25:BF$151)</f>
        <v>0</v>
      </c>
      <c r="E1995" s="333">
        <f>SUMIF('5. Lön'!$B$25:$B$151,$C1982,'5. Lön'!BG$25:BG$151)</f>
        <v>0</v>
      </c>
      <c r="F1995" s="333">
        <f>SUMIF('5. Lön'!$B$25:$B$151,$C1982,'5. Lön'!BH$25:BH$151)</f>
        <v>0</v>
      </c>
      <c r="G1995" s="333">
        <f>SUMIF('5. Lön'!$B$25:$B$151,$C1982,'5. Lön'!BI$25:BI$151)</f>
        <v>0</v>
      </c>
      <c r="H1995" s="333">
        <f>SUMIF('5. Lön'!$B$25:$B$151,$C1982,'5. Lön'!BJ$25:BJ$151)</f>
        <v>0</v>
      </c>
      <c r="I1995" s="333">
        <f>SUMIF('5. Lön'!$B$25:$B$151,$C1982,'5. Lön'!BK$25:BK$151)</f>
        <v>0</v>
      </c>
      <c r="J1995" s="333">
        <f>SUMIF('5. Lön'!$B$25:$B$151,$C1982,'5. Lön'!BL$25:BL$151)</f>
        <v>0</v>
      </c>
      <c r="K1995" s="333">
        <f>SUMIF('5. Lön'!$B$25:$B$151,$C1982,'5. Lön'!BM$25:BM$151)</f>
        <v>0</v>
      </c>
      <c r="L1995" s="333">
        <f>SUMIF('5. Lön'!$B$25:$B$151,$C1982,'5. Lön'!BN$25:BN$151)</f>
        <v>0</v>
      </c>
      <c r="M1995" s="319">
        <f t="shared" si="441"/>
        <v>0</v>
      </c>
    </row>
    <row r="1996" spans="2:15" s="3" customFormat="1" ht="12.75" x14ac:dyDescent="0.2">
      <c r="B1996" s="158" t="str">
        <f>IF('6. Drift'!AR$102&gt;0,"Drift","")</f>
        <v/>
      </c>
      <c r="C1996" s="334">
        <f>SUMIF('6. Drift'!$B$18:$B$101,$C1982,'6. Drift'!AH$18:AH$101)</f>
        <v>0</v>
      </c>
      <c r="D1996" s="334">
        <f>SUMIF('6. Drift'!$B$18:$B$101,$C1982,'6. Drift'!AI$18:AI$101)</f>
        <v>0</v>
      </c>
      <c r="E1996" s="334">
        <f>SUMIF('6. Drift'!$B$18:$B$101,$C1982,'6. Drift'!AJ$18:AJ$101)</f>
        <v>0</v>
      </c>
      <c r="F1996" s="334">
        <f>SUMIF('6. Drift'!$B$18:$B$101,$C1982,'6. Drift'!AK$18:AK$101)</f>
        <v>0</v>
      </c>
      <c r="G1996" s="334">
        <f>SUMIF('6. Drift'!$B$18:$B$101,$C1982,'6. Drift'!AL$18:AL$101)</f>
        <v>0</v>
      </c>
      <c r="H1996" s="334">
        <f>SUMIF('6. Drift'!$B$18:$B$101,$C1982,'6. Drift'!AM$18:AM$101)</f>
        <v>0</v>
      </c>
      <c r="I1996" s="334">
        <f>SUMIF('6. Drift'!$B$18:$B$101,$C1982,'6. Drift'!AN$18:AN$101)</f>
        <v>0</v>
      </c>
      <c r="J1996" s="334">
        <f>SUMIF('6. Drift'!$B$18:$B$101,$C1982,'6. Drift'!AO$18:AO$101)</f>
        <v>0</v>
      </c>
      <c r="K1996" s="334">
        <f>SUMIF('6. Drift'!$B$18:$B$101,$C1982,'6. Drift'!AP$18:AP$101)</f>
        <v>0</v>
      </c>
      <c r="L1996" s="334">
        <f>SUMIF('6. Drift'!$B$18:$B$101,$C1982,'6. Drift'!AQ$18:AQ$101)</f>
        <v>0</v>
      </c>
      <c r="M1996" s="316">
        <f t="shared" si="441"/>
        <v>0</v>
      </c>
    </row>
    <row r="1997" spans="2:15" s="3" customFormat="1" ht="12.75" x14ac:dyDescent="0.2">
      <c r="B1997" s="317" t="str">
        <f>IF('7. Utrustning'!AS$50&gt;0,"Utrustning","")</f>
        <v/>
      </c>
      <c r="C1997" s="333">
        <f>SUMIF('7. Utrustning'!$B$17:$B$49,$C1982,'7. Utrustning'!AI$17:AI$49)</f>
        <v>0</v>
      </c>
      <c r="D1997" s="333">
        <f>SUMIF('7. Utrustning'!$B$17:$B$49,$C1982,'7. Utrustning'!AJ$17:AJ$49)</f>
        <v>0</v>
      </c>
      <c r="E1997" s="333">
        <f>SUMIF('7. Utrustning'!$B$17:$B$49,$C1982,'7. Utrustning'!AK$17:AK$49)</f>
        <v>0</v>
      </c>
      <c r="F1997" s="333">
        <f>SUMIF('7. Utrustning'!$B$17:$B$49,$C1982,'7. Utrustning'!AL$17:AL$49)</f>
        <v>0</v>
      </c>
      <c r="G1997" s="333">
        <f>SUMIF('7. Utrustning'!$B$17:$B$49,$C1982,'7. Utrustning'!AM$17:AM$49)</f>
        <v>0</v>
      </c>
      <c r="H1997" s="333">
        <f>SUMIF('7. Utrustning'!$B$17:$B$49,$C1982,'7. Utrustning'!AN$17:AN$49)</f>
        <v>0</v>
      </c>
      <c r="I1997" s="333">
        <f>SUMIF('7. Utrustning'!$B$17:$B$49,$C1982,'7. Utrustning'!AO$17:AO$49)</f>
        <v>0</v>
      </c>
      <c r="J1997" s="333">
        <f>SUMIF('7. Utrustning'!$B$17:$B$49,$C1982,'7. Utrustning'!AP$17:AP$49)</f>
        <v>0</v>
      </c>
      <c r="K1997" s="333">
        <f>SUMIF('7. Utrustning'!$B$17:$B$49,$C1982,'7. Utrustning'!AQ$17:AQ$49)</f>
        <v>0</v>
      </c>
      <c r="L1997" s="333">
        <f>SUMIF('7. Utrustning'!$B$17:$B$49,$C1982,'7. Utrustning'!AR$17:AR$49)</f>
        <v>0</v>
      </c>
      <c r="M1997" s="319">
        <f t="shared" si="441"/>
        <v>0</v>
      </c>
    </row>
    <row r="1998" spans="2:15" s="3" customFormat="1" ht="12.75" x14ac:dyDescent="0.2">
      <c r="B1998" s="320" t="str">
        <f>IF('8. Lokal'!AP$51&gt;0,"Lokal","")</f>
        <v>Lokal</v>
      </c>
      <c r="C1998" s="334">
        <f>SUMIF('5. Lön'!$B$25:$B$151,$C1982,'5. Lön'!DA$25:DA$151)+SUMIF('6. Drift'!$B$18:$B$101,$C1982,'6. Drift'!CD$18:CD$101)+SUMIF('8. Lokal'!$B$18:$B$50,$C1982,'8. Lokal'!AF$18:AF$50)</f>
        <v>0</v>
      </c>
      <c r="D1998" s="334">
        <f>SUMIF('5. Lön'!$B$25:$B$151,$C1982,'5. Lön'!DB$25:DB$151)+SUMIF('6. Drift'!$B$18:$B$101,$C1982,'6. Drift'!CE$18:CE$101)+SUMIF('8. Lokal'!$B$18:$B$50,$C1982,'8. Lokal'!AG$18:AG$50)</f>
        <v>0</v>
      </c>
      <c r="E1998" s="334">
        <f>SUMIF('5. Lön'!$B$25:$B$151,$C1982,'5. Lön'!DC$25:DC$151)+SUMIF('6. Drift'!$B$18:$B$101,$C1982,'6. Drift'!CF$18:CF$101)+SUMIF('8. Lokal'!$B$18:$B$50,$C1982,'8. Lokal'!AH$18:AH$50)</f>
        <v>0</v>
      </c>
      <c r="F1998" s="334">
        <f>SUMIF('5. Lön'!$B$25:$B$151,$C1982,'5. Lön'!DD$25:DD$151)+SUMIF('6. Drift'!$B$18:$B$101,$C1982,'6. Drift'!CG$18:CG$101)+SUMIF('8. Lokal'!$B$18:$B$50,$C1982,'8. Lokal'!AI$18:AI$50)</f>
        <v>0</v>
      </c>
      <c r="G1998" s="334">
        <f>SUMIF('5. Lön'!$B$25:$B$151,$C1982,'5. Lön'!DE$25:DE$151)+SUMIF('6. Drift'!$B$18:$B$101,$C1982,'6. Drift'!CH$18:CH$101)+SUMIF('8. Lokal'!$B$18:$B$50,$C1982,'8. Lokal'!AJ$18:AJ$50)</f>
        <v>0</v>
      </c>
      <c r="H1998" s="334">
        <f>SUMIF('5. Lön'!$B$25:$B$151,$C1982,'5. Lön'!DF$25:DF$151)+SUMIF('6. Drift'!$B$18:$B$101,$C1982,'6. Drift'!CI$18:CI$101)+SUMIF('8. Lokal'!$B$18:$B$50,$C1982,'8. Lokal'!AK$18:AK$50)</f>
        <v>0</v>
      </c>
      <c r="I1998" s="334">
        <f>SUMIF('5. Lön'!$B$25:$B$151,$C1982,'5. Lön'!DG$25:DG$151)+SUMIF('6. Drift'!$B$18:$B$101,$C1982,'6. Drift'!CJ$18:CJ$101)+SUMIF('8. Lokal'!$B$18:$B$50,$C1982,'8. Lokal'!AL$18:AL$50)</f>
        <v>0</v>
      </c>
      <c r="J1998" s="334">
        <f>SUMIF('5. Lön'!$B$25:$B$151,$C1982,'5. Lön'!DH$25:DH$151)+SUMIF('6. Drift'!$B$18:$B$101,$C1982,'6. Drift'!CK$18:CK$101)+SUMIF('8. Lokal'!$B$18:$B$50,$C1982,'8. Lokal'!AM$18:AM$50)</f>
        <v>0</v>
      </c>
      <c r="K1998" s="334">
        <f>SUMIF('5. Lön'!$B$25:$B$151,$C1982,'5. Lön'!DI$25:DI$151)+SUMIF('6. Drift'!$B$18:$B$101,$C1982,'6. Drift'!CL$18:CL$101)+SUMIF('8. Lokal'!$B$18:$B$50,$C1982,'8. Lokal'!AN$18:AN$50)</f>
        <v>0</v>
      </c>
      <c r="L1998" s="334">
        <f>SUMIF('5. Lön'!$B$25:$B$151,$C1982,'5. Lön'!DJ$25:DJ$151)+SUMIF('6. Drift'!$B$18:$B$101,$C1982,'6. Drift'!CM$18:CM$101)+SUMIF('8. Lokal'!$B$18:$B$50,$C1982,'8. Lokal'!AO$18:AO$50)</f>
        <v>0</v>
      </c>
      <c r="M1998" s="316">
        <f t="shared" si="441"/>
        <v>0</v>
      </c>
    </row>
    <row r="1999" spans="2:15" s="1" customFormat="1" ht="12.75" x14ac:dyDescent="0.2">
      <c r="B1999" s="321" t="str">
        <f>IF(('5. Lön'!CM$152+'6. Drift'!BP$102)&gt;0,"Indirekt","")</f>
        <v>Indirekt</v>
      </c>
      <c r="C1999" s="293">
        <f>SUMIF('5. Lön'!$B$25:$B$151,$C1982,'5. Lön'!CC$25:CC$151)+SUMIF('6. Drift'!$B$18:$B$101,$C1982,'6. Drift'!BF$18:BF$101)</f>
        <v>0</v>
      </c>
      <c r="D1999" s="293">
        <f>SUMIF('5. Lön'!$B$25:$B$151,$C1982,'5. Lön'!CD$25:CD$151)+SUMIF('6. Drift'!$B$18:$B$101,$C1982,'6. Drift'!BG$18:BG$101)</f>
        <v>0</v>
      </c>
      <c r="E1999" s="293">
        <f>SUMIF('5. Lön'!$B$25:$B$151,$C1982,'5. Lön'!CE$25:CE$151)+SUMIF('6. Drift'!$B$18:$B$101,$C1982,'6. Drift'!BH$18:BH$101)</f>
        <v>0</v>
      </c>
      <c r="F1999" s="293">
        <f>SUMIF('5. Lön'!$B$25:$B$151,$C1982,'5. Lön'!CF$25:CF$151)+SUMIF('6. Drift'!$B$18:$B$101,$C1982,'6. Drift'!BI$18:BI$101)</f>
        <v>0</v>
      </c>
      <c r="G1999" s="293">
        <f>SUMIF('5. Lön'!$B$25:$B$151,$C1982,'5. Lön'!CG$25:CG$151)+SUMIF('6. Drift'!$B$18:$B$101,$C1982,'6. Drift'!BJ$18:BJ$101)</f>
        <v>0</v>
      </c>
      <c r="H1999" s="293">
        <f>SUMIF('5. Lön'!$B$25:$B$151,$C1982,'5. Lön'!CH$25:CH$151)+SUMIF('6. Drift'!$B$18:$B$101,$C1982,'6. Drift'!BK$18:BK$101)</f>
        <v>0</v>
      </c>
      <c r="I1999" s="293">
        <f>SUMIF('5. Lön'!$B$25:$B$151,$C1982,'5. Lön'!CI$25:CI$151)+SUMIF('6. Drift'!$B$18:$B$101,$C1982,'6. Drift'!BL$18:BL$101)</f>
        <v>0</v>
      </c>
      <c r="J1999" s="293">
        <f>SUMIF('5. Lön'!$B$25:$B$151,$C1982,'5. Lön'!CJ$25:CJ$151)+SUMIF('6. Drift'!$B$18:$B$101,$C1982,'6. Drift'!BM$18:BM$101)</f>
        <v>0</v>
      </c>
      <c r="K1999" s="293">
        <f>SUMIF('5. Lön'!$B$25:$B$151,$C1982,'5. Lön'!CK$25:CK$151)+SUMIF('6. Drift'!$B$18:$B$101,$C1982,'6. Drift'!BN$18:BN$101)</f>
        <v>0</v>
      </c>
      <c r="L1999" s="293">
        <f>SUMIF('5. Lön'!$B$25:$B$151,$C1982,'5. Lön'!CL$25:CL$151)+SUMIF('6. Drift'!$B$18:$B$101,$C1982,'6. Drift'!BO$18:BO$101)</f>
        <v>0</v>
      </c>
      <c r="M1999" s="322">
        <f t="shared" si="441"/>
        <v>0</v>
      </c>
    </row>
    <row r="2000" spans="2:15" s="3" customFormat="1" ht="12.75" x14ac:dyDescent="0.2">
      <c r="B2000" s="323" t="str">
        <f>IF('2. Grunddata'!C$6="KONTRAKT","Total kostnad i medfinansiering av kontrakt med finansiär","Total kostnad i medfinansiering av ansökan till finansiär")</f>
        <v>Total kostnad i medfinansiering av ansökan till finansiär</v>
      </c>
      <c r="C2000" s="237">
        <f>SUM(C1993:C1999)</f>
        <v>0</v>
      </c>
      <c r="D2000" s="237">
        <f t="shared" ref="D2000:M2000" si="442">SUM(D1993:D1999)</f>
        <v>0</v>
      </c>
      <c r="E2000" s="237">
        <f t="shared" si="442"/>
        <v>0</v>
      </c>
      <c r="F2000" s="237">
        <f t="shared" si="442"/>
        <v>0</v>
      </c>
      <c r="G2000" s="237">
        <f t="shared" si="442"/>
        <v>0</v>
      </c>
      <c r="H2000" s="237">
        <f t="shared" si="442"/>
        <v>0</v>
      </c>
      <c r="I2000" s="237">
        <f t="shared" si="442"/>
        <v>0</v>
      </c>
      <c r="J2000" s="237">
        <f t="shared" si="442"/>
        <v>0</v>
      </c>
      <c r="K2000" s="237">
        <f t="shared" si="442"/>
        <v>0</v>
      </c>
      <c r="L2000" s="237">
        <f t="shared" si="442"/>
        <v>0</v>
      </c>
      <c r="M2000" s="324">
        <f t="shared" si="442"/>
        <v>0</v>
      </c>
      <c r="N2000" s="26"/>
      <c r="O2000" s="26"/>
    </row>
    <row r="2001" spans="2:13" s="3" customFormat="1" ht="6" customHeight="1" x14ac:dyDescent="0.2">
      <c r="B2001" s="335"/>
      <c r="C2001" s="326"/>
      <c r="D2001" s="326"/>
      <c r="E2001" s="326"/>
      <c r="F2001" s="326"/>
      <c r="G2001" s="326"/>
      <c r="H2001" s="326"/>
      <c r="I2001" s="326"/>
      <c r="J2001" s="326"/>
      <c r="K2001" s="326"/>
      <c r="L2001" s="326"/>
      <c r="M2001" s="336"/>
    </row>
    <row r="2002" spans="2:13" s="3" customFormat="1" ht="12.75" x14ac:dyDescent="0.2">
      <c r="B2002" s="328" t="str">
        <f>IF('2. Grunddata'!C$6="KONTRAKT","Full kostnad","Förväntad full kostnad")</f>
        <v>Förväntad full kostnad</v>
      </c>
      <c r="C2002" s="326"/>
      <c r="D2002" s="326"/>
      <c r="E2002" s="326"/>
      <c r="F2002" s="326"/>
      <c r="G2002" s="326"/>
      <c r="H2002" s="326"/>
      <c r="I2002" s="326"/>
      <c r="J2002" s="326"/>
      <c r="K2002" s="326"/>
      <c r="L2002" s="326"/>
      <c r="M2002" s="336"/>
    </row>
    <row r="2003" spans="2:13" s="3" customFormat="1" ht="12.75" x14ac:dyDescent="0.2">
      <c r="B2003" s="337" t="s">
        <v>203</v>
      </c>
      <c r="C2003" s="338">
        <f>C1985+C1994+C1995</f>
        <v>0</v>
      </c>
      <c r="D2003" s="338">
        <f t="shared" ref="D2003:L2003" si="443">D1985+D1994+D1995</f>
        <v>0</v>
      </c>
      <c r="E2003" s="338">
        <f t="shared" si="443"/>
        <v>0</v>
      </c>
      <c r="F2003" s="338">
        <f t="shared" si="443"/>
        <v>0</v>
      </c>
      <c r="G2003" s="338">
        <f t="shared" si="443"/>
        <v>0</v>
      </c>
      <c r="H2003" s="338">
        <f t="shared" si="443"/>
        <v>0</v>
      </c>
      <c r="I2003" s="338">
        <f t="shared" si="443"/>
        <v>0</v>
      </c>
      <c r="J2003" s="338">
        <f t="shared" si="443"/>
        <v>0</v>
      </c>
      <c r="K2003" s="338">
        <f t="shared" si="443"/>
        <v>0</v>
      </c>
      <c r="L2003" s="338">
        <f t="shared" si="443"/>
        <v>0</v>
      </c>
      <c r="M2003" s="314">
        <f>SUM(C2003:L2003)</f>
        <v>0</v>
      </c>
    </row>
    <row r="2004" spans="2:13" s="3" customFormat="1" ht="12.75" x14ac:dyDescent="0.2">
      <c r="B2004" s="339" t="s">
        <v>202</v>
      </c>
      <c r="C2004" s="340">
        <f>C1986+C1996</f>
        <v>0</v>
      </c>
      <c r="D2004" s="340">
        <f t="shared" ref="D2004:L2004" si="444">D1986+D1996</f>
        <v>0</v>
      </c>
      <c r="E2004" s="340">
        <f t="shared" si="444"/>
        <v>0</v>
      </c>
      <c r="F2004" s="340">
        <f t="shared" si="444"/>
        <v>0</v>
      </c>
      <c r="G2004" s="340">
        <f t="shared" si="444"/>
        <v>0</v>
      </c>
      <c r="H2004" s="340">
        <f t="shared" si="444"/>
        <v>0</v>
      </c>
      <c r="I2004" s="340">
        <f t="shared" si="444"/>
        <v>0</v>
      </c>
      <c r="J2004" s="340">
        <f t="shared" si="444"/>
        <v>0</v>
      </c>
      <c r="K2004" s="340">
        <f t="shared" si="444"/>
        <v>0</v>
      </c>
      <c r="L2004" s="340">
        <f t="shared" si="444"/>
        <v>0</v>
      </c>
      <c r="M2004" s="316">
        <f>SUM(C2004:L2004)</f>
        <v>0</v>
      </c>
    </row>
    <row r="2005" spans="2:13" s="3" customFormat="1" ht="12.75" x14ac:dyDescent="0.2">
      <c r="B2005" s="341" t="s">
        <v>30</v>
      </c>
      <c r="C2005" s="342">
        <f>C1987+C1997</f>
        <v>0</v>
      </c>
      <c r="D2005" s="342">
        <f t="shared" ref="D2005:L2005" si="445">D1987+D1997</f>
        <v>0</v>
      </c>
      <c r="E2005" s="342">
        <f t="shared" si="445"/>
        <v>0</v>
      </c>
      <c r="F2005" s="342">
        <f t="shared" si="445"/>
        <v>0</v>
      </c>
      <c r="G2005" s="342">
        <f t="shared" si="445"/>
        <v>0</v>
      </c>
      <c r="H2005" s="342">
        <f t="shared" si="445"/>
        <v>0</v>
      </c>
      <c r="I2005" s="342">
        <f t="shared" si="445"/>
        <v>0</v>
      </c>
      <c r="J2005" s="342">
        <f t="shared" si="445"/>
        <v>0</v>
      </c>
      <c r="K2005" s="342">
        <f t="shared" si="445"/>
        <v>0</v>
      </c>
      <c r="L2005" s="342">
        <f t="shared" si="445"/>
        <v>0</v>
      </c>
      <c r="M2005" s="319">
        <f>SUM(C2005:L2005)</f>
        <v>0</v>
      </c>
    </row>
    <row r="2006" spans="2:13" s="3" customFormat="1" ht="12.75" x14ac:dyDescent="0.2">
      <c r="B2006" s="339" t="s">
        <v>31</v>
      </c>
      <c r="C2006" s="340">
        <f>SUMIF('5. Lön'!$B$25:$B$151,$C1982,'5. Lön'!CO$25:CO$151)+SUMIF('5. Lön'!$B$25:$B$151,$C1982,'5. Lön'!DA$25:DA$151)+SUMIF('6. Drift'!$B$18:$B$101,$C1982,'6. Drift'!BR$18:BR$101)+SUMIF('6. Drift'!$B$18:$B$101,$C1982,'6. Drift'!CD$18:CD$101)+SUMIF('8. Lokal'!$B$18:$B$50,$C1982,'8. Lokal'!T$18:T$50)+SUMIF('8. Lokal'!$B$18:$B$50,$C1982,'8. Lokal'!AF$18:AF$50)</f>
        <v>0</v>
      </c>
      <c r="D2006" s="340">
        <f>SUMIF('5. Lön'!$B$25:$B$151,$C1982,'5. Lön'!CP$25:CP$151)+SUMIF('5. Lön'!$B$25:$B$151,$C1982,'5. Lön'!DB$25:DB$151)+SUMIF('6. Drift'!$B$18:$B$101,$C1982,'6. Drift'!BS$18:BS$101)+SUMIF('6. Drift'!$B$18:$B$101,$C1982,'6. Drift'!CE$18:CE$101)+SUMIF('8. Lokal'!$B$18:$B$50,$C1982,'8. Lokal'!U$18:U$50)+SUMIF('8. Lokal'!$B$18:$B$50,$C1982,'8. Lokal'!AG$18:AG$50)</f>
        <v>0</v>
      </c>
      <c r="E2006" s="340">
        <f>SUMIF('5. Lön'!$B$25:$B$151,$C1982,'5. Lön'!CQ$25:CQ$151)+SUMIF('5. Lön'!$B$25:$B$151,$C1982,'5. Lön'!DC$25:DC$151)+SUMIF('6. Drift'!$B$18:$B$101,$C1982,'6. Drift'!BT$18:BT$101)+SUMIF('6. Drift'!$B$18:$B$101,$C1982,'6. Drift'!CF$18:CF$101)+SUMIF('8. Lokal'!$B$18:$B$50,$C1982,'8. Lokal'!V$18:V$50)+SUMIF('8. Lokal'!$B$18:$B$50,$C1982,'8. Lokal'!AH$18:AH$50)</f>
        <v>0</v>
      </c>
      <c r="F2006" s="340">
        <f>SUMIF('5. Lön'!$B$25:$B$151,$C1982,'5. Lön'!CR$25:CR$151)+SUMIF('5. Lön'!$B$25:$B$151,$C1982,'5. Lön'!DD$25:DD$151)+SUMIF('6. Drift'!$B$18:$B$101,$C1982,'6. Drift'!BU$18:BU$101)+SUMIF('6. Drift'!$B$18:$B$101,$C1982,'6. Drift'!CG$18:CG$101)+SUMIF('8. Lokal'!$B$18:$B$50,$C1982,'8. Lokal'!W$18:W$50)+SUMIF('8. Lokal'!$B$18:$B$50,$C1982,'8. Lokal'!AI$18:AI$50)</f>
        <v>0</v>
      </c>
      <c r="G2006" s="340">
        <f>SUMIF('5. Lön'!$B$25:$B$151,$C1982,'5. Lön'!CS$25:CS$151)+SUMIF('5. Lön'!$B$25:$B$151,$C1982,'5. Lön'!DE$25:DE$151)+SUMIF('6. Drift'!$B$18:$B$101,$C1982,'6. Drift'!BV$18:BV$101)+SUMIF('6. Drift'!$B$18:$B$101,$C1982,'6. Drift'!CH$18:CH$101)+SUMIF('8. Lokal'!$B$18:$B$50,$C1982,'8. Lokal'!X$18:X$50)+SUMIF('8. Lokal'!$B$18:$B$50,$C1982,'8. Lokal'!AJ$18:AJ$50)</f>
        <v>0</v>
      </c>
      <c r="H2006" s="340">
        <f>SUMIF('5. Lön'!$B$25:$B$151,$C1982,'5. Lön'!CT$25:CT$151)+SUMIF('5. Lön'!$B$25:$B$151,$C1982,'5. Lön'!DF$25:DF$151)+SUMIF('6. Drift'!$B$18:$B$101,$C1982,'6. Drift'!BW$18:BW$101)+SUMIF('6. Drift'!$B$18:$B$101,$C1982,'6. Drift'!CI$18:CI$101)+SUMIF('8. Lokal'!$B$18:$B$50,$C1982,'8. Lokal'!Y$18:Y$50)+SUMIF('8. Lokal'!$B$18:$B$50,$C1982,'8. Lokal'!AK$18:AK$50)</f>
        <v>0</v>
      </c>
      <c r="I2006" s="340">
        <f>SUMIF('5. Lön'!$B$25:$B$151,$C1982,'5. Lön'!CU$25:CU$151)+SUMIF('5. Lön'!$B$25:$B$151,$C1982,'5. Lön'!DG$25:DG$151)+SUMIF('6. Drift'!$B$18:$B$101,$C1982,'6. Drift'!BX$18:BX$101)+SUMIF('6. Drift'!$B$18:$B$101,$C1982,'6. Drift'!CJ$18:CJ$101)+SUMIF('8. Lokal'!$B$18:$B$50,$C1982,'8. Lokal'!Z$18:Z$50)+SUMIF('8. Lokal'!$B$18:$B$50,$C1982,'8. Lokal'!AL$18:AL$50)</f>
        <v>0</v>
      </c>
      <c r="J2006" s="340">
        <f>SUMIF('5. Lön'!$B$25:$B$151,$C1982,'5. Lön'!CV$25:CV$151)+SUMIF('5. Lön'!$B$25:$B$151,$C1982,'5. Lön'!DH$25:DH$151)+SUMIF('6. Drift'!$B$18:$B$101,$C1982,'6. Drift'!BY$18:BY$101)+SUMIF('6. Drift'!$B$18:$B$101,$C1982,'6. Drift'!CK$18:CK$101)+SUMIF('8. Lokal'!$B$18:$B$50,$C1982,'8. Lokal'!AA$18:AA$50)+SUMIF('8. Lokal'!$B$18:$B$50,$C1982,'8. Lokal'!AM$18:AM$50)</f>
        <v>0</v>
      </c>
      <c r="K2006" s="340">
        <f>SUMIF('5. Lön'!$B$25:$B$151,$C1982,'5. Lön'!CW$25:CW$151)+SUMIF('5. Lön'!$B$25:$B$151,$C1982,'5. Lön'!DI$25:DI$151)+SUMIF('6. Drift'!$B$18:$B$101,$C1982,'6. Drift'!BZ$18:BZ$101)+SUMIF('6. Drift'!$B$18:$B$101,$C1982,'6. Drift'!CL$18:CL$101)+SUMIF('8. Lokal'!$B$18:$B$50,$C1982,'8. Lokal'!AB$18:AB$50)+SUMIF('8. Lokal'!$B$18:$B$50,$C1982,'8. Lokal'!AN$18:AN$50)</f>
        <v>0</v>
      </c>
      <c r="L2006" s="340">
        <f>SUMIF('5. Lön'!$B$25:$B$151,$C1982,'5. Lön'!CX$25:CX$151)+SUMIF('5. Lön'!$B$25:$B$151,$C1982,'5. Lön'!DJ$25:DJ$151)+SUMIF('6. Drift'!$B$18:$B$101,$C1982,'6. Drift'!CA$18:CA$101)+SUMIF('6. Drift'!$B$18:$B$101,$C1982,'6. Drift'!CM$18:CM$101)+SUMIF('8. Lokal'!$B$18:$B$50,$C1982,'8. Lokal'!AC$18:AC$50)+SUMIF('8. Lokal'!$B$18:$B$50,$C1982,'8. Lokal'!AO$18:AO$50)</f>
        <v>0</v>
      </c>
      <c r="M2006" s="316">
        <f>SUM(C2006:L2006)</f>
        <v>0</v>
      </c>
    </row>
    <row r="2007" spans="2:13" s="3" customFormat="1" ht="12.75" x14ac:dyDescent="0.2">
      <c r="B2007" s="343" t="s">
        <v>26</v>
      </c>
      <c r="C2007" s="344">
        <f>SUMIF('5. Lön'!$B$25:$B$151,$C1982,'5. Lön'!BQ$25:BQ$151)+SUMIF('5. Lön'!$B$25:$B$151,$C1982,'5. Lön'!CC$25:CC$151)+SUMIF('6. Drift'!$B$18:$B$101,$C1982,'6. Drift'!AT$18:AT$101)+SUMIF('6. Drift'!$B$18:$B$101,$C1982,'6. Drift'!BF$18:BF$101)</f>
        <v>0</v>
      </c>
      <c r="D2007" s="344">
        <f>SUMIF('5. Lön'!$B$25:$B$151,$C1982,'5. Lön'!BR$25:BR$151)+SUMIF('5. Lön'!$B$25:$B$151,$C1982,'5. Lön'!CD$25:CD$151)+SUMIF('6. Drift'!$B$18:$B$101,$C1982,'6. Drift'!AU$18:AU$101)+SUMIF('6. Drift'!$B$18:$B$101,$C1982,'6. Drift'!BG$18:BG$101)</f>
        <v>0</v>
      </c>
      <c r="E2007" s="344">
        <f>SUMIF('5. Lön'!$B$25:$B$151,$C1982,'5. Lön'!BS$25:BS$151)+SUMIF('5. Lön'!$B$25:$B$151,$C1982,'5. Lön'!CE$25:CE$151)+SUMIF('6. Drift'!$B$18:$B$101,$C1982,'6. Drift'!AV$18:AV$101)+SUMIF('6. Drift'!$B$18:$B$101,$C1982,'6. Drift'!BH$18:BH$101)</f>
        <v>0</v>
      </c>
      <c r="F2007" s="344">
        <f>SUMIF('5. Lön'!$B$25:$B$151,$C1982,'5. Lön'!BT$25:BT$151)+SUMIF('5. Lön'!$B$25:$B$151,$C1982,'5. Lön'!CF$25:CF$151)+SUMIF('6. Drift'!$B$18:$B$101,$C1982,'6. Drift'!AW$18:AW$101)+SUMIF('6. Drift'!$B$18:$B$101,$C1982,'6. Drift'!BI$18:BI$101)</f>
        <v>0</v>
      </c>
      <c r="G2007" s="344">
        <f>SUMIF('5. Lön'!$B$25:$B$151,$C1982,'5. Lön'!BU$25:BU$151)+SUMIF('5. Lön'!$B$25:$B$151,$C1982,'5. Lön'!CG$25:CG$151)+SUMIF('6. Drift'!$B$18:$B$101,$C1982,'6. Drift'!AX$18:AX$101)+SUMIF('6. Drift'!$B$18:$B$101,$C1982,'6. Drift'!BJ$18:BJ$101)</f>
        <v>0</v>
      </c>
      <c r="H2007" s="344">
        <f>SUMIF('5. Lön'!$B$25:$B$151,$C1982,'5. Lön'!BV$25:BV$151)+SUMIF('5. Lön'!$B$25:$B$151,$C1982,'5. Lön'!CH$25:CH$151)+SUMIF('6. Drift'!$B$18:$B$101,$C1982,'6. Drift'!AY$18:AY$101)+SUMIF('6. Drift'!$B$18:$B$101,$C1982,'6. Drift'!BK$18:BK$101)</f>
        <v>0</v>
      </c>
      <c r="I2007" s="344">
        <f>SUMIF('5. Lön'!$B$25:$B$151,$C1982,'5. Lön'!BW$25:BW$151)+SUMIF('5. Lön'!$B$25:$B$151,$C1982,'5. Lön'!CI$25:CI$151)+SUMIF('6. Drift'!$B$18:$B$101,$C1982,'6. Drift'!AZ$18:AZ$101)+SUMIF('6. Drift'!$B$18:$B$101,$C1982,'6. Drift'!BL$18:BL$101)</f>
        <v>0</v>
      </c>
      <c r="J2007" s="344">
        <f>SUMIF('5. Lön'!$B$25:$B$151,$C1982,'5. Lön'!BX$25:BX$151)+SUMIF('5. Lön'!$B$25:$B$151,$C1982,'5. Lön'!CJ$25:CJ$151)+SUMIF('6. Drift'!$B$18:$B$101,$C1982,'6. Drift'!BA$18:BA$101)+SUMIF('6. Drift'!$B$18:$B$101,$C1982,'6. Drift'!BM$18:BM$101)</f>
        <v>0</v>
      </c>
      <c r="K2007" s="344">
        <f>SUMIF('5. Lön'!$B$25:$B$151,$C1982,'5. Lön'!BY$25:BY$151)+SUMIF('5. Lön'!$B$25:$B$151,$C1982,'5. Lön'!CK$25:CK$151)+SUMIF('6. Drift'!$B$18:$B$101,$C1982,'6. Drift'!BB$18:BB$101)+SUMIF('6. Drift'!$B$18:$B$101,$C1982,'6. Drift'!BN$18:BN$101)</f>
        <v>0</v>
      </c>
      <c r="L2007" s="344">
        <f>SUMIF('5. Lön'!$B$25:$B$151,$C1982,'5. Lön'!BZ$25:BZ$151)+SUMIF('5. Lön'!$B$25:$B$151,$C1982,'5. Lön'!CL$25:CL$151)+SUMIF('6. Drift'!$B$18:$B$101,$C1982,'6. Drift'!BC$18:BC$101)+SUMIF('6. Drift'!$B$18:$B$101,$C1982,'6. Drift'!BO$18:BO$101)</f>
        <v>0</v>
      </c>
      <c r="M2007" s="322">
        <f>SUM(C2007:L2007)</f>
        <v>0</v>
      </c>
    </row>
    <row r="2008" spans="2:13" s="3" customFormat="1" ht="12.75" x14ac:dyDescent="0.2">
      <c r="B2008" s="323" t="str">
        <f>IF('2. Grunddata'!C$6="KONTRAKT","Total full kostnad","Total förväntad full kostnad")</f>
        <v>Total förväntad full kostnad</v>
      </c>
      <c r="C2008" s="171">
        <f>SUM(C2003:C2007)</f>
        <v>0</v>
      </c>
      <c r="D2008" s="171">
        <f t="shared" ref="D2008:M2008" si="446">SUM(D2003:D2007)</f>
        <v>0</v>
      </c>
      <c r="E2008" s="171">
        <f t="shared" si="446"/>
        <v>0</v>
      </c>
      <c r="F2008" s="171">
        <f t="shared" si="446"/>
        <v>0</v>
      </c>
      <c r="G2008" s="171">
        <f t="shared" si="446"/>
        <v>0</v>
      </c>
      <c r="H2008" s="171">
        <f t="shared" si="446"/>
        <v>0</v>
      </c>
      <c r="I2008" s="171">
        <f t="shared" si="446"/>
        <v>0</v>
      </c>
      <c r="J2008" s="171">
        <f t="shared" si="446"/>
        <v>0</v>
      </c>
      <c r="K2008" s="171">
        <f t="shared" si="446"/>
        <v>0</v>
      </c>
      <c r="L2008" s="171">
        <f t="shared" si="446"/>
        <v>0</v>
      </c>
      <c r="M2008" s="345">
        <f t="shared" si="446"/>
        <v>0</v>
      </c>
    </row>
    <row r="2009" spans="2:13" s="3" customFormat="1" ht="12.75" x14ac:dyDescent="0.2">
      <c r="B2009" s="119"/>
      <c r="C2009" s="64"/>
      <c r="D2009" s="64"/>
      <c r="E2009" s="64"/>
      <c r="F2009" s="64"/>
      <c r="G2009" s="64"/>
      <c r="H2009" s="64"/>
      <c r="I2009" s="64"/>
      <c r="J2009" s="64"/>
      <c r="K2009" s="64"/>
      <c r="L2009" s="64"/>
      <c r="M2009" s="64"/>
    </row>
    <row r="2010" spans="2:13" s="3" customFormat="1" ht="12.75" customHeight="1" x14ac:dyDescent="0.2">
      <c r="B2010" s="119" t="s">
        <v>42</v>
      </c>
      <c r="C2010" s="346" t="str">
        <f t="shared" ref="C2010:M2010" si="447">IF(C2008&gt;0,C2000/C2008,"")</f>
        <v/>
      </c>
      <c r="D2010" s="346" t="str">
        <f t="shared" si="447"/>
        <v/>
      </c>
      <c r="E2010" s="346" t="str">
        <f t="shared" si="447"/>
        <v/>
      </c>
      <c r="F2010" s="346" t="str">
        <f t="shared" si="447"/>
        <v/>
      </c>
      <c r="G2010" s="346" t="str">
        <f t="shared" si="447"/>
        <v/>
      </c>
      <c r="H2010" s="346" t="str">
        <f t="shared" si="447"/>
        <v/>
      </c>
      <c r="I2010" s="346" t="str">
        <f t="shared" si="447"/>
        <v/>
      </c>
      <c r="J2010" s="346" t="str">
        <f t="shared" si="447"/>
        <v/>
      </c>
      <c r="K2010" s="346" t="str">
        <f t="shared" si="447"/>
        <v/>
      </c>
      <c r="L2010" s="346" t="str">
        <f t="shared" si="447"/>
        <v/>
      </c>
      <c r="M2010" s="346" t="str">
        <f t="shared" si="447"/>
        <v/>
      </c>
    </row>
    <row r="2011" spans="2:13" ht="12.75" customHeight="1" x14ac:dyDescent="0.2"/>
    <row r="2012" spans="2:13" ht="12.75" customHeight="1" x14ac:dyDescent="0.2">
      <c r="D2012" s="119" t="s">
        <v>249</v>
      </c>
      <c r="E2012" s="187" t="str">
        <f>IF(M2000=0,"",M2000/(DATEDIF('2. Grunddata'!C$20,'2. Grunddata'!C$21,"d")/365))</f>
        <v/>
      </c>
      <c r="H2012" s="119" t="s">
        <v>250</v>
      </c>
      <c r="I2012" s="187">
        <f>M2000/3</f>
        <v>0</v>
      </c>
      <c r="L2012" s="119" t="s">
        <v>248</v>
      </c>
      <c r="M2012" s="187">
        <f>M2000</f>
        <v>0</v>
      </c>
    </row>
    <row r="2013" spans="2:13" ht="12.75" customHeight="1" x14ac:dyDescent="0.2">
      <c r="B2013" s="80" t="s">
        <v>209</v>
      </c>
    </row>
    <row r="2014" spans="2:13" ht="12.75" customHeight="1" x14ac:dyDescent="0.2">
      <c r="B2014" s="551"/>
      <c r="C2014" s="552"/>
      <c r="D2014" s="552"/>
      <c r="E2014" s="552"/>
      <c r="F2014" s="552"/>
      <c r="G2014" s="552"/>
      <c r="H2014" s="552"/>
      <c r="I2014" s="552"/>
      <c r="J2014" s="552"/>
      <c r="K2014" s="552"/>
      <c r="L2014" s="553"/>
      <c r="M2014" s="387">
        <f>SUM(C2014:L2014)</f>
        <v>0</v>
      </c>
    </row>
    <row r="2015" spans="2:13" ht="12.75" customHeight="1" x14ac:dyDescent="0.2">
      <c r="B2015" s="554"/>
      <c r="C2015" s="555"/>
      <c r="D2015" s="555"/>
      <c r="E2015" s="555"/>
      <c r="F2015" s="555"/>
      <c r="G2015" s="555"/>
      <c r="H2015" s="555"/>
      <c r="I2015" s="555"/>
      <c r="J2015" s="555"/>
      <c r="K2015" s="555"/>
      <c r="L2015" s="556"/>
      <c r="M2015" s="319">
        <f t="shared" ref="M2015:M2018" si="448">SUM(C2015:L2015)</f>
        <v>0</v>
      </c>
    </row>
    <row r="2016" spans="2:13" ht="12.75" customHeight="1" x14ac:dyDescent="0.2">
      <c r="B2016" s="557"/>
      <c r="C2016" s="558"/>
      <c r="D2016" s="558"/>
      <c r="E2016" s="558"/>
      <c r="F2016" s="558"/>
      <c r="G2016" s="558"/>
      <c r="H2016" s="558"/>
      <c r="I2016" s="558"/>
      <c r="J2016" s="558"/>
      <c r="K2016" s="558"/>
      <c r="L2016" s="559"/>
      <c r="M2016" s="316">
        <f t="shared" si="448"/>
        <v>0</v>
      </c>
    </row>
    <row r="2017" spans="2:13" ht="12.75" customHeight="1" x14ac:dyDescent="0.2">
      <c r="B2017" s="554"/>
      <c r="C2017" s="555"/>
      <c r="D2017" s="555"/>
      <c r="E2017" s="555"/>
      <c r="F2017" s="555"/>
      <c r="G2017" s="555"/>
      <c r="H2017" s="555"/>
      <c r="I2017" s="555"/>
      <c r="J2017" s="555"/>
      <c r="K2017" s="555"/>
      <c r="L2017" s="556"/>
      <c r="M2017" s="319">
        <f t="shared" si="448"/>
        <v>0</v>
      </c>
    </row>
    <row r="2018" spans="2:13" ht="12.75" customHeight="1" x14ac:dyDescent="0.2">
      <c r="B2018" s="197"/>
      <c r="C2018" s="558"/>
      <c r="D2018" s="558"/>
      <c r="E2018" s="558"/>
      <c r="F2018" s="558"/>
      <c r="G2018" s="558"/>
      <c r="H2018" s="558"/>
      <c r="I2018" s="558"/>
      <c r="J2018" s="558"/>
      <c r="K2018" s="558"/>
      <c r="L2018" s="559"/>
      <c r="M2018" s="316">
        <f t="shared" si="448"/>
        <v>0</v>
      </c>
    </row>
    <row r="2019" spans="2:13" ht="12.75" customHeight="1" x14ac:dyDescent="0.2">
      <c r="B2019" s="165" t="str">
        <f>IF('2. Grunddata'!C$6="KONTRAKT","Total medfinansiering","Total förväntad medfinansiering")</f>
        <v>Total förväntad medfinansiering</v>
      </c>
      <c r="C2019" s="170">
        <f t="shared" ref="C2019:M2019" si="449">SUM(C2014:C2018)</f>
        <v>0</v>
      </c>
      <c r="D2019" s="170">
        <f t="shared" si="449"/>
        <v>0</v>
      </c>
      <c r="E2019" s="170">
        <f t="shared" si="449"/>
        <v>0</v>
      </c>
      <c r="F2019" s="170">
        <f t="shared" si="449"/>
        <v>0</v>
      </c>
      <c r="G2019" s="170">
        <f t="shared" si="449"/>
        <v>0</v>
      </c>
      <c r="H2019" s="170">
        <f t="shared" si="449"/>
        <v>0</v>
      </c>
      <c r="I2019" s="170">
        <f t="shared" si="449"/>
        <v>0</v>
      </c>
      <c r="J2019" s="170">
        <f t="shared" si="449"/>
        <v>0</v>
      </c>
      <c r="K2019" s="170">
        <f t="shared" si="449"/>
        <v>0</v>
      </c>
      <c r="L2019" s="170">
        <f t="shared" si="449"/>
        <v>0</v>
      </c>
      <c r="M2019" s="345">
        <f t="shared" si="449"/>
        <v>0</v>
      </c>
    </row>
    <row r="2020" spans="2:13" ht="12.75" customHeight="1" x14ac:dyDescent="0.2"/>
    <row r="2021" spans="2:13" ht="12.75" customHeight="1" x14ac:dyDescent="0.2">
      <c r="B2021" s="386" t="s">
        <v>210</v>
      </c>
      <c r="C2021" s="64" t="str">
        <f>B53</f>
        <v>Anatomi, fysiologi och biokemi - Hippologi</v>
      </c>
    </row>
    <row r="2022" spans="2:13" ht="12.75" customHeight="1" x14ac:dyDescent="0.2">
      <c r="B2022" s="719"/>
      <c r="C2022" s="720"/>
      <c r="D2022" s="720"/>
      <c r="E2022" s="720"/>
      <c r="F2022" s="720"/>
      <c r="G2022" s="720"/>
      <c r="H2022" s="720"/>
      <c r="I2022" s="720"/>
      <c r="J2022" s="720"/>
      <c r="K2022" s="720"/>
      <c r="L2022" s="720"/>
      <c r="M2022" s="721"/>
    </row>
    <row r="2023" spans="2:13" ht="12.75" customHeight="1" x14ac:dyDescent="0.2">
      <c r="B2023" s="722"/>
      <c r="C2023" s="735"/>
      <c r="D2023" s="735"/>
      <c r="E2023" s="735"/>
      <c r="F2023" s="735"/>
      <c r="G2023" s="735"/>
      <c r="H2023" s="735"/>
      <c r="I2023" s="735"/>
      <c r="J2023" s="735"/>
      <c r="K2023" s="735"/>
      <c r="L2023" s="735"/>
      <c r="M2023" s="724"/>
    </row>
    <row r="2024" spans="2:13" ht="12.75" customHeight="1" x14ac:dyDescent="0.2">
      <c r="B2024" s="722"/>
      <c r="C2024" s="735"/>
      <c r="D2024" s="735"/>
      <c r="E2024" s="735"/>
      <c r="F2024" s="735"/>
      <c r="G2024" s="735"/>
      <c r="H2024" s="735"/>
      <c r="I2024" s="735"/>
      <c r="J2024" s="735"/>
      <c r="K2024" s="735"/>
      <c r="L2024" s="735"/>
      <c r="M2024" s="724"/>
    </row>
    <row r="2025" spans="2:13" ht="12.75" customHeight="1" x14ac:dyDescent="0.2">
      <c r="B2025" s="722"/>
      <c r="C2025" s="735"/>
      <c r="D2025" s="735"/>
      <c r="E2025" s="735"/>
      <c r="F2025" s="735"/>
      <c r="G2025" s="735"/>
      <c r="H2025" s="735"/>
      <c r="I2025" s="735"/>
      <c r="J2025" s="735"/>
      <c r="K2025" s="735"/>
      <c r="L2025" s="735"/>
      <c r="M2025" s="724"/>
    </row>
    <row r="2026" spans="2:13" ht="12.75" customHeight="1" x14ac:dyDescent="0.2">
      <c r="B2026" s="725"/>
      <c r="C2026" s="726"/>
      <c r="D2026" s="726"/>
      <c r="E2026" s="726"/>
      <c r="F2026" s="726"/>
      <c r="G2026" s="726"/>
      <c r="H2026" s="726"/>
      <c r="I2026" s="726"/>
      <c r="J2026" s="726"/>
      <c r="K2026" s="726"/>
      <c r="L2026" s="726"/>
      <c r="M2026" s="727"/>
    </row>
    <row r="2028" spans="2:13" s="3" customFormat="1" ht="12.75" customHeight="1" x14ac:dyDescent="0.2">
      <c r="B2028" s="140" t="s">
        <v>165</v>
      </c>
      <c r="C2028" s="141" t="str">
        <f>'2. Grunddata'!C$7</f>
        <v>Hitta den oförklariga faktorn i matrix</v>
      </c>
      <c r="D2028" s="64"/>
      <c r="E2028" s="64"/>
      <c r="F2028" s="64"/>
      <c r="G2028" s="64"/>
      <c r="H2028" s="64"/>
      <c r="I2028" s="64"/>
      <c r="J2028" s="64"/>
      <c r="K2028" s="64"/>
      <c r="L2028" s="64"/>
      <c r="M2028" s="64"/>
    </row>
    <row r="2029" spans="2:13" s="3" customFormat="1" ht="12.75" x14ac:dyDescent="0.2">
      <c r="B2029" s="140" t="s">
        <v>122</v>
      </c>
      <c r="C2029" s="141" t="str">
        <f>IF('2. Grunddata'!$C$6="ANSÖKAN","ANSÖKAN",(IF('2. Grunddata'!$C$6="KONTRAKT","KONTRAKT","")))</f>
        <v>ANSÖKAN</v>
      </c>
      <c r="D2029" s="64"/>
      <c r="E2029" s="64"/>
      <c r="F2029" s="64"/>
      <c r="G2029" s="64"/>
      <c r="H2029" s="64"/>
      <c r="I2029" s="64"/>
      <c r="J2029" s="64"/>
      <c r="K2029" s="64"/>
      <c r="L2029" s="64"/>
      <c r="M2029" s="64"/>
    </row>
    <row r="2030" spans="2:13" s="3" customFormat="1" ht="12.75" x14ac:dyDescent="0.2">
      <c r="B2030" s="62" t="s">
        <v>254</v>
      </c>
      <c r="C2030" s="141" t="str">
        <f>'2. Grunddata'!C$8</f>
        <v>Stina</v>
      </c>
      <c r="D2030" s="64"/>
      <c r="E2030" s="64"/>
      <c r="F2030" s="64"/>
      <c r="I2030" s="120"/>
      <c r="J2030" s="120"/>
      <c r="K2030" s="120"/>
      <c r="L2030" s="120"/>
      <c r="M2030" s="120"/>
    </row>
    <row r="2031" spans="2:13" s="3" customFormat="1" ht="12.75" x14ac:dyDescent="0.2">
      <c r="B2031" s="140" t="s">
        <v>156</v>
      </c>
      <c r="C2031" s="64" t="str">
        <f>'2. Grunddata'!C$17</f>
        <v>SEK</v>
      </c>
      <c r="D2031" s="64"/>
      <c r="E2031" s="64"/>
      <c r="F2031" s="64"/>
      <c r="I2031" s="120"/>
      <c r="J2031" s="120"/>
      <c r="K2031" s="120"/>
      <c r="L2031" s="120"/>
      <c r="M2031" s="120"/>
    </row>
    <row r="2032" spans="2:13" s="3" customFormat="1" ht="12.75" x14ac:dyDescent="0.2">
      <c r="B2032" s="140"/>
      <c r="C2032" s="143" t="s">
        <v>137</v>
      </c>
      <c r="D2032" s="64"/>
      <c r="E2032" s="64"/>
      <c r="F2032" s="64"/>
      <c r="I2032" s="120"/>
      <c r="J2032" s="120"/>
      <c r="K2032" s="120"/>
      <c r="L2032" s="499" t="s">
        <v>315</v>
      </c>
      <c r="M2032" s="120"/>
    </row>
    <row r="2033" spans="2:15" ht="12.75" customHeight="1" x14ac:dyDescent="0.2">
      <c r="L2033" s="349" t="s">
        <v>316</v>
      </c>
    </row>
    <row r="2034" spans="2:15" s="3" customFormat="1" ht="15" x14ac:dyDescent="0.25">
      <c r="B2034" s="369" t="s">
        <v>38</v>
      </c>
      <c r="C2034" s="369" t="str">
        <f>B54</f>
        <v>Biomedicin och veterinär folkhälsovetenskap</v>
      </c>
      <c r="E2034" s="64"/>
      <c r="G2034" s="64"/>
      <c r="H2034" s="64"/>
      <c r="I2034" s="64"/>
      <c r="J2034" s="64"/>
      <c r="K2034" s="64"/>
      <c r="L2034" s="625">
        <f>SUMIF('5. Lön'!$B$25:$B$151,$C2034,'5. Lön'!AE$25:AE$151)</f>
        <v>0</v>
      </c>
      <c r="M2034" s="383" t="s">
        <v>208</v>
      </c>
    </row>
    <row r="2035" spans="2:15" s="3" customFormat="1" ht="6" customHeight="1" x14ac:dyDescent="0.2">
      <c r="B2035" s="85"/>
      <c r="C2035" s="64"/>
      <c r="D2035" s="64"/>
      <c r="E2035" s="64"/>
      <c r="F2035" s="64"/>
      <c r="G2035" s="64"/>
      <c r="H2035" s="64"/>
      <c r="I2035" s="64"/>
      <c r="J2035" s="64"/>
      <c r="K2035" s="64"/>
      <c r="L2035" s="64"/>
      <c r="M2035" s="64"/>
    </row>
    <row r="2036" spans="2:15" s="3" customFormat="1" ht="12.75" x14ac:dyDescent="0.2">
      <c r="B2036" s="309" t="str">
        <f>IF('2. Grunddata'!C$6="KONTRAKT","Kostnader täckta av finansiär","Kostnader förväntade att täckas av finansiär")</f>
        <v>Kostnader förväntade att täckas av finansiär</v>
      </c>
      <c r="C2036" s="310">
        <f>'5. Lön'!G$23</f>
        <v>2022</v>
      </c>
      <c r="D2036" s="310">
        <f>'5. Lön'!H$23</f>
        <v>2023</v>
      </c>
      <c r="E2036" s="310">
        <f>'5. Lön'!I$23</f>
        <v>2024</v>
      </c>
      <c r="F2036" s="310" t="str">
        <f>'5. Lön'!J$23</f>
        <v/>
      </c>
      <c r="G2036" s="310" t="str">
        <f>'5. Lön'!K$23</f>
        <v/>
      </c>
      <c r="H2036" s="310" t="str">
        <f>'5. Lön'!L$23</f>
        <v/>
      </c>
      <c r="I2036" s="310" t="str">
        <f>'5. Lön'!M$23</f>
        <v/>
      </c>
      <c r="J2036" s="310" t="str">
        <f>'5. Lön'!N$23</f>
        <v/>
      </c>
      <c r="K2036" s="310" t="str">
        <f>'5. Lön'!O$23</f>
        <v/>
      </c>
      <c r="L2036" s="310" t="str">
        <f>'5. Lön'!P$23</f>
        <v/>
      </c>
      <c r="M2036" s="311" t="s">
        <v>2</v>
      </c>
    </row>
    <row r="2037" spans="2:15" s="3" customFormat="1" ht="12.75" customHeight="1" x14ac:dyDescent="0.2">
      <c r="B2037" s="312" t="s">
        <v>203</v>
      </c>
      <c r="C2037" s="313">
        <f>IF('2. Grunddata'!$C$16&gt;0,SUMIF('5. Lön'!$B$25:$B$151,$C2034,'5. Lön'!DM$25:DM$151),SUMIF('5. Lön'!$B$25:$B$151,$C2034,'5. Lön'!AS$25:AS$151))</f>
        <v>0</v>
      </c>
      <c r="D2037" s="313">
        <f>IF('2. Grunddata'!$C$16&gt;0,SUMIF('5. Lön'!$B$25:$B$151,$C2034,'5. Lön'!DN$25:DN$151),SUMIF('5. Lön'!$B$25:$B$151,$C2034,'5. Lön'!AT$25:AT$151))</f>
        <v>0</v>
      </c>
      <c r="E2037" s="313">
        <f>IF('2. Grunddata'!$C$16&gt;0,SUMIF('5. Lön'!$B$25:$B$151,$C2034,'5. Lön'!DO$25:DO$151),SUMIF('5. Lön'!$B$25:$B$151,$C2034,'5. Lön'!AU$25:AU$151))</f>
        <v>0</v>
      </c>
      <c r="F2037" s="313">
        <f>IF('2. Grunddata'!$C$16&gt;0,SUMIF('5. Lön'!$B$25:$B$151,$C2034,'5. Lön'!DP$25:DP$151),SUMIF('5. Lön'!$B$25:$B$151,$C2034,'5. Lön'!AV$25:AV$151))</f>
        <v>0</v>
      </c>
      <c r="G2037" s="313">
        <f>IF('2. Grunddata'!$C$16&gt;0,SUMIF('5. Lön'!$B$25:$B$151,$C2034,'5. Lön'!DQ$25:DQ$151),SUMIF('5. Lön'!$B$25:$B$151,$C2034,'5. Lön'!AW$25:AW$151))</f>
        <v>0</v>
      </c>
      <c r="H2037" s="313">
        <f>IF('2. Grunddata'!$C$16&gt;0,SUMIF('5. Lön'!$B$25:$B$151,$C2034,'5. Lön'!DR$25:DR$151),SUMIF('5. Lön'!$B$25:$B$151,$C2034,'5. Lön'!AX$25:AX$151))</f>
        <v>0</v>
      </c>
      <c r="I2037" s="313">
        <f>IF('2. Grunddata'!$C$16&gt;0,SUMIF('5. Lön'!$B$25:$B$151,$C2034,'5. Lön'!DS$25:DS$151),SUMIF('5. Lön'!$B$25:$B$151,$C2034,'5. Lön'!AY$25:AY$151))</f>
        <v>0</v>
      </c>
      <c r="J2037" s="313">
        <f>IF('2. Grunddata'!$C$16&gt;0,SUMIF('5. Lön'!$B$25:$B$151,$C2034,'5. Lön'!DT$25:DT$151),SUMIF('5. Lön'!$B$25:$B$151,$C2034,'5. Lön'!AZ$25:AZ$151))</f>
        <v>0</v>
      </c>
      <c r="K2037" s="313">
        <f>IF('2. Grunddata'!$C$16&gt;0,SUMIF('5. Lön'!$B$25:$B$151,$C2034,'5. Lön'!DU$25:DU$151),SUMIF('5. Lön'!$B$25:$B$151,$C2034,'5. Lön'!BA$25:BA$151))</f>
        <v>0</v>
      </c>
      <c r="L2037" s="313">
        <f>IF('2. Grunddata'!$C$16&gt;0,SUMIF('5. Lön'!$B$25:$B$151,$C2034,'5. Lön'!DV$25:DV$151),SUMIF('5. Lön'!$B$25:$B$151,$C2034,'5. Lön'!BB$25:BB$151))</f>
        <v>0</v>
      </c>
      <c r="M2037" s="314">
        <f t="shared" ref="M2037:M2042" si="450">SUM(C2037:L2037)</f>
        <v>0</v>
      </c>
      <c r="O2037" s="4"/>
    </row>
    <row r="2038" spans="2:15" s="3" customFormat="1" ht="12.75" customHeight="1" x14ac:dyDescent="0.2">
      <c r="B2038" s="158" t="s">
        <v>202</v>
      </c>
      <c r="C2038" s="315">
        <f>SUMIF('6. Drift'!$B$18:$B$101,$C2034,'6. Drift'!V$18:V$101)</f>
        <v>0</v>
      </c>
      <c r="D2038" s="315">
        <f>SUMIF('6. Drift'!$B$18:$B$101,$C2034,'6. Drift'!W$18:W$101)</f>
        <v>0</v>
      </c>
      <c r="E2038" s="315">
        <f>SUMIF('6. Drift'!$B$18:$B$101,$C2034,'6. Drift'!X$18:X$101)</f>
        <v>0</v>
      </c>
      <c r="F2038" s="315">
        <f>SUMIF('6. Drift'!$B$18:$B$101,$C2034,'6. Drift'!Y$18:Y$101)</f>
        <v>0</v>
      </c>
      <c r="G2038" s="315">
        <f>SUMIF('6. Drift'!$B$18:$B$101,$C2034,'6. Drift'!Z$18:Z$101)</f>
        <v>0</v>
      </c>
      <c r="H2038" s="315">
        <f>SUMIF('6. Drift'!$B$18:$B$101,$C2034,'6. Drift'!AA$18:AA$101)</f>
        <v>0</v>
      </c>
      <c r="I2038" s="315">
        <f>SUMIF('6. Drift'!$B$18:$B$101,$C2034,'6. Drift'!AB$18:AB$101)</f>
        <v>0</v>
      </c>
      <c r="J2038" s="315">
        <f>SUMIF('6. Drift'!$B$18:$B$101,$C2034,'6. Drift'!AC$18:AC$101)</f>
        <v>0</v>
      </c>
      <c r="K2038" s="315">
        <f>SUMIF('6. Drift'!$B$18:$B$101,$C2034,'6. Drift'!AD$18:AD$101)</f>
        <v>0</v>
      </c>
      <c r="L2038" s="315">
        <f>SUMIF('6. Drift'!$B$18:$B$101,$C2034,'6. Drift'!AE$18:AE$101)</f>
        <v>0</v>
      </c>
      <c r="M2038" s="316">
        <f t="shared" si="450"/>
        <v>0</v>
      </c>
    </row>
    <row r="2039" spans="2:15" s="3" customFormat="1" ht="12.75" x14ac:dyDescent="0.2">
      <c r="B2039" s="317" t="s">
        <v>30</v>
      </c>
      <c r="C2039" s="318">
        <f>SUMIF('7. Utrustning'!$B$17:$B$49,$C2034,'7. Utrustning'!W$17:W$49)</f>
        <v>0</v>
      </c>
      <c r="D2039" s="318">
        <f>SUMIF('7. Utrustning'!$B$17:$B$49,$C2034,'7. Utrustning'!X$17:X$49)</f>
        <v>0</v>
      </c>
      <c r="E2039" s="318">
        <f>SUMIF('7. Utrustning'!$B$17:$B$49,$C2034,'7. Utrustning'!Y$17:Y$49)</f>
        <v>0</v>
      </c>
      <c r="F2039" s="318">
        <f>SUMIF('7. Utrustning'!$B$17:$B$49,$C2034,'7. Utrustning'!Z$17:Z$49)</f>
        <v>0</v>
      </c>
      <c r="G2039" s="318">
        <f>SUMIF('7. Utrustning'!$B$17:$B$49,$C2034,'7. Utrustning'!AA$17:AA$49)</f>
        <v>0</v>
      </c>
      <c r="H2039" s="318">
        <f>SUMIF('7. Utrustning'!$B$17:$B$49,$C2034,'7. Utrustning'!AB$17:AB$49)</f>
        <v>0</v>
      </c>
      <c r="I2039" s="318">
        <f>SUMIF('7. Utrustning'!$B$17:$B$49,$C2034,'7. Utrustning'!AC$17:AC$49)</f>
        <v>0</v>
      </c>
      <c r="J2039" s="318">
        <f>SUMIF('7. Utrustning'!$B$17:$B$49,$C2034,'7. Utrustning'!AD$17:AD$49)</f>
        <v>0</v>
      </c>
      <c r="K2039" s="318">
        <f>SUMIF('7. Utrustning'!$B$17:$B$49,$C2034,'7. Utrustning'!AE$17:AE$49)</f>
        <v>0</v>
      </c>
      <c r="L2039" s="318">
        <f>SUMIF('7. Utrustning'!$B$17:$B$49,$C2034,'7. Utrustning'!AF$17:AF$49)</f>
        <v>0</v>
      </c>
      <c r="M2039" s="319">
        <f t="shared" si="450"/>
        <v>0</v>
      </c>
    </row>
    <row r="2040" spans="2:15" s="3" customFormat="1" ht="12.75" x14ac:dyDescent="0.2">
      <c r="B2040" s="320" t="str">
        <f>IF('2. Grunddata'!C$13="NEJ","Lokal accepterad som direkt kostnad av finansiär","Lokal")</f>
        <v>Lokal accepterad som direkt kostnad av finansiär</v>
      </c>
      <c r="C2040" s="315">
        <f>IF('2. Grunddata'!$C$13="NEJ",SUMIF('8. Lokal'!$B$18:$B$50,$C2034,'8. Lokal'!T$18:T$50),SUMIF('5. Lön'!$B$25:$B$151,$C2034,'5. Lön'!CO$25:CO$151)+SUMIF('6. Drift'!$B$18:$B$101,$C2034,'6. Drift'!BR$18:BR$101)+SUMIF('8. Lokal'!$B$18:$B$50,$C2034,'8. Lokal'!T$18:T$50))</f>
        <v>0</v>
      </c>
      <c r="D2040" s="315">
        <f>IF('2. Grunddata'!$C$13="NEJ",SUMIF('8. Lokal'!$B$18:$B$50,$C2034,'8. Lokal'!U$18:U$50),SUMIF('5. Lön'!$B$25:$B$151,$C2034,'5. Lön'!CP$25:CP$151)+SUMIF('6. Drift'!$B$18:$B$101,$C2034,'6. Drift'!BS$18:BS$101)+SUMIF('8. Lokal'!$B$18:$B$50,$C2034,'8. Lokal'!U$18:U$50))</f>
        <v>0</v>
      </c>
      <c r="E2040" s="315">
        <f>IF('2. Grunddata'!$C$13="NEJ",SUMIF('8. Lokal'!$B$18:$B$50,$C2034,'8. Lokal'!V$18:V$50),SUMIF('5. Lön'!$B$25:$B$151,$C2034,'5. Lön'!CQ$25:CQ$151)+SUMIF('6. Drift'!$B$18:$B$101,$C2034,'6. Drift'!BT$18:BT$101)+SUMIF('8. Lokal'!$B$18:$B$50,$C2034,'8. Lokal'!V$18:V$50))</f>
        <v>0</v>
      </c>
      <c r="F2040" s="315">
        <f>IF('2. Grunddata'!$C$13="NEJ",SUMIF('8. Lokal'!$B$18:$B$50,$C2034,'8. Lokal'!W$18:W$50),SUMIF('5. Lön'!$B$25:$B$151,$C2034,'5. Lön'!CR$25:CR$151)+SUMIF('6. Drift'!$B$18:$B$101,$C2034,'6. Drift'!BU$18:BU$101)+SUMIF('8. Lokal'!$B$18:$B$50,$C2034,'8. Lokal'!W$18:W$50))</f>
        <v>0</v>
      </c>
      <c r="G2040" s="315">
        <f>IF('2. Grunddata'!$C$13="NEJ",SUMIF('8. Lokal'!$B$18:$B$50,$C2034,'8. Lokal'!X$18:X$50),SUMIF('5. Lön'!$B$25:$B$151,$C2034,'5. Lön'!CS$25:CS$151)+SUMIF('6. Drift'!$B$18:$B$101,$C2034,'6. Drift'!BV$18:BV$101)+SUMIF('8. Lokal'!$B$18:$B$50,$C2034,'8. Lokal'!X$18:X$50))</f>
        <v>0</v>
      </c>
      <c r="H2040" s="315">
        <f>IF('2. Grunddata'!$C$13="NEJ",SUMIF('8. Lokal'!$B$18:$B$50,$C2034,'8. Lokal'!Y$18:Y$50),SUMIF('5. Lön'!$B$25:$B$151,$C2034,'5. Lön'!CT$25:CT$151)+SUMIF('6. Drift'!$B$18:$B$101,$C2034,'6. Drift'!BW$18:BW$101)+SUMIF('8. Lokal'!$B$18:$B$50,$C2034,'8. Lokal'!Y$18:Y$50))</f>
        <v>0</v>
      </c>
      <c r="I2040" s="315">
        <f>IF('2. Grunddata'!$C$13="NEJ",SUMIF('8. Lokal'!$B$18:$B$50,$C2034,'8. Lokal'!Z$18:Z$50),SUMIF('5. Lön'!$B$25:$B$151,$C2034,'5. Lön'!CU$25:CU$151)+SUMIF('6. Drift'!$B$18:$B$101,$C2034,'6. Drift'!BX$18:BX$101)+SUMIF('8. Lokal'!$B$18:$B$50,$C2034,'8. Lokal'!Z$18:Z$50))</f>
        <v>0</v>
      </c>
      <c r="J2040" s="315">
        <f>IF('2. Grunddata'!$C$13="NEJ",SUMIF('8. Lokal'!$B$18:$B$50,$C2034,'8. Lokal'!AA$18:AA$50),SUMIF('5. Lön'!$B$25:$B$151,$C2034,'5. Lön'!CV$25:CV$151)+SUMIF('6. Drift'!$B$18:$B$101,$C2034,'6. Drift'!BY$18:BY$101)+SUMIF('8. Lokal'!$B$18:$B$50,$C2034,'8. Lokal'!AA$18:AA$50))</f>
        <v>0</v>
      </c>
      <c r="K2040" s="315">
        <f>IF('2. Grunddata'!$C$13="NEJ",SUMIF('8. Lokal'!$B$18:$B$50,$C2034,'8. Lokal'!AB$18:AB$50),SUMIF('5. Lön'!$B$25:$B$151,$C2034,'5. Lön'!CW$25:CW$151)+SUMIF('6. Drift'!$B$18:$B$101,$C2034,'6. Drift'!BZ$18:BZ$101)+SUMIF('8. Lokal'!$B$18:$B$50,$C2034,'8. Lokal'!AB$18:AB$50))</f>
        <v>0</v>
      </c>
      <c r="L2040" s="315">
        <f>IF('2. Grunddata'!$C$13="NEJ",SUMIF('8. Lokal'!$B$18:$B$50,$C2034,'8. Lokal'!AC$18:AC$50),SUMIF('5. Lön'!$B$25:$B$151,$C2034,'5. Lön'!CX$25:CX$151)+SUMIF('6. Drift'!$B$18:$B$101,$C2034,'6. Drift'!CA$18:CA$101)+SUMIF('8. Lokal'!$B$18:$B$50,$C2034,'8. Lokal'!AC$18:AC$50))</f>
        <v>0</v>
      </c>
      <c r="M2040" s="316">
        <f t="shared" si="450"/>
        <v>0</v>
      </c>
    </row>
    <row r="2041" spans="2:15" s="3" customFormat="1" ht="12.75" x14ac:dyDescent="0.2">
      <c r="B2041" s="321" t="str">
        <f>IF('2. Grunddata'!C$13="NEJ","Indirekt och lokalpåslag accepterade som OH av finansiär","Indirekta")</f>
        <v>Indirekt och lokalpåslag accepterade som OH av finansiär</v>
      </c>
      <c r="C2041" s="293">
        <f>IF('2. Grunddata'!$C$13="NEJ",SUMIF('5. Lön'!$B$25:$B$151,$C2034,'5. Lön'!DY$25:DY$151)+SUMIF('6. Drift'!$B$18:$B$101,$C2034,'6. Drift'!CP$18:CP$101)+SUMIF('7. Utrustning'!$B$17:$B$49,$C2034,'7. Utrustning'!AU$17:AU$49)+SUMIF('8. Lokal'!$B$18:$B$50,$C2034,'8. Lokal'!AR$18:AR$50),SUMIF('5. Lön'!$B$25:$B$151,$C2034,'5. Lön'!BQ$25:BQ$151)+SUMIF('6. Drift'!$B$18:$B$101,$C2034,'6. Drift'!AT$18:AT$101))</f>
        <v>0</v>
      </c>
      <c r="D2041" s="293">
        <f>IF('2. Grunddata'!$C$13="NEJ",SUMIF('5. Lön'!$B$25:$B$151,$C2034,'5. Lön'!DZ$25:DZ$151)+SUMIF('6. Drift'!$B$18:$B$101,$C2034,'6. Drift'!CQ$18:CQ$101)+SUMIF('7. Utrustning'!$B$17:$B$49,$C2034,'7. Utrustning'!AV$17:AV$49)+SUMIF('8. Lokal'!$B$18:$B$50,$C2034,'8. Lokal'!AS$18:AS$50),SUMIF('5. Lön'!$B$25:$B$151,$C2034,'5. Lön'!BR$25:BR$151)+SUMIF('6. Drift'!$B$18:$B$101,$C2034,'6. Drift'!AU$18:AU$101))</f>
        <v>0</v>
      </c>
      <c r="E2041" s="293">
        <f>IF('2. Grunddata'!$C$13="NEJ",SUMIF('5. Lön'!$B$25:$B$151,$C2034,'5. Lön'!EA$25:EA$151)+SUMIF('6. Drift'!$B$18:$B$101,$C2034,'6. Drift'!CR$18:CR$101)+SUMIF('7. Utrustning'!$B$17:$B$49,$C2034,'7. Utrustning'!AW$17:AW$49)+SUMIF('8. Lokal'!$B$18:$B$50,$C2034,'8. Lokal'!AT$18:AT$50),SUMIF('5. Lön'!$B$25:$B$151,$C2034,'5. Lön'!BS$25:BS$151)+SUMIF('6. Drift'!$B$18:$B$101,$C2034,'6. Drift'!AV$18:AV$101))</f>
        <v>0</v>
      </c>
      <c r="F2041" s="293">
        <f>IF('2. Grunddata'!$C$13="NEJ",SUMIF('5. Lön'!$B$25:$B$151,$C2034,'5. Lön'!EB$25:EB$151)+SUMIF('6. Drift'!$B$18:$B$101,$C2034,'6. Drift'!CS$18:CS$101)+SUMIF('7. Utrustning'!$B$17:$B$49,$C2034,'7. Utrustning'!AX$17:AX$49)+SUMIF('8. Lokal'!$B$18:$B$50,$C2034,'8. Lokal'!AU$18:AU$50),SUMIF('5. Lön'!$B$25:$B$151,$C2034,'5. Lön'!BT$25:BT$151)+SUMIF('6. Drift'!$B$18:$B$101,$C2034,'6. Drift'!AW$18:AW$101))</f>
        <v>0</v>
      </c>
      <c r="G2041" s="293">
        <f>IF('2. Grunddata'!$C$13="NEJ",SUMIF('5. Lön'!$B$25:$B$151,$C2034,'5. Lön'!EC$25:EC$151)+SUMIF('6. Drift'!$B$18:$B$101,$C2034,'6. Drift'!CT$18:CT$101)+SUMIF('7. Utrustning'!$B$17:$B$49,$C2034,'7. Utrustning'!AY$17:AY$49)+SUMIF('8. Lokal'!$B$18:$B$50,$C2034,'8. Lokal'!AV$18:AV$50),SUMIF('5. Lön'!$B$25:$B$151,$C2034,'5. Lön'!BU$25:BU$151)+SUMIF('6. Drift'!$B$18:$B$101,$C2034,'6. Drift'!AX$18:AX$101))</f>
        <v>0</v>
      </c>
      <c r="H2041" s="293">
        <f>IF('2. Grunddata'!$C$13="NEJ",SUMIF('5. Lön'!$B$25:$B$151,$C2034,'5. Lön'!ED$25:ED$151)+SUMIF('6. Drift'!$B$18:$B$101,$C2034,'6. Drift'!CU$18:CU$101)+SUMIF('7. Utrustning'!$B$17:$B$49,$C2034,'7. Utrustning'!AZ$17:AZ$49)+SUMIF('8. Lokal'!$B$18:$B$50,$C2034,'8. Lokal'!AW$18:AW$50),SUMIF('5. Lön'!$B$25:$B$151,$C2034,'5. Lön'!BV$25:BV$151)+SUMIF('6. Drift'!$B$18:$B$101,$C2034,'6. Drift'!AY$18:AY$101))</f>
        <v>0</v>
      </c>
      <c r="I2041" s="293">
        <f>IF('2. Grunddata'!$C$13="NEJ",SUMIF('5. Lön'!$B$25:$B$151,$C2034,'5. Lön'!EE$25:EE$151)+SUMIF('6. Drift'!$B$18:$B$101,$C2034,'6. Drift'!CV$18:CV$101)+SUMIF('7. Utrustning'!$B$17:$B$49,$C2034,'7. Utrustning'!BA$17:BA$49)+SUMIF('8. Lokal'!$B$18:$B$50,$C2034,'8. Lokal'!AX$18:AX$50),SUMIF('5. Lön'!$B$25:$B$151,$C2034,'5. Lön'!BW$25:BW$151)+SUMIF('6. Drift'!$B$18:$B$101,$C2034,'6. Drift'!AZ$18:AZ$101))</f>
        <v>0</v>
      </c>
      <c r="J2041" s="293">
        <f>IF('2. Grunddata'!$C$13="NEJ",SUMIF('5. Lön'!$B$25:$B$151,$C2034,'5. Lön'!EF$25:EF$151)+SUMIF('6. Drift'!$B$18:$B$101,$C2034,'6. Drift'!CW$18:CW$101)+SUMIF('7. Utrustning'!$B$17:$B$49,$C2034,'7. Utrustning'!BB$17:BB$49)+SUMIF('8. Lokal'!$B$18:$B$50,$C2034,'8. Lokal'!AY$18:AY$50),SUMIF('5. Lön'!$B$25:$B$151,$C2034,'5. Lön'!BX$25:BX$151)+SUMIF('6. Drift'!$B$18:$B$101,$C2034,'6. Drift'!BA$18:BA$101))</f>
        <v>0</v>
      </c>
      <c r="K2041" s="293">
        <f>IF('2. Grunddata'!$C$13="NEJ",SUMIF('5. Lön'!$B$25:$B$151,$C2034,'5. Lön'!EG$25:EG$151)+SUMIF('6. Drift'!$B$18:$B$101,$C2034,'6. Drift'!CX$18:CX$101)+SUMIF('7. Utrustning'!$B$17:$B$49,$C2034,'7. Utrustning'!BC$17:BC$49)+SUMIF('8. Lokal'!$B$18:$B$50,$C2034,'8. Lokal'!AZ$18:AZ$50),SUMIF('5. Lön'!$B$25:$B$151,$C2034,'5. Lön'!BY$25:BY$151)+SUMIF('6. Drift'!$B$18:$B$101,$C2034,'6. Drift'!BB$18:BB$101))</f>
        <v>0</v>
      </c>
      <c r="L2041" s="293">
        <f>IF('2. Grunddata'!$C$13="NEJ",SUMIF('5. Lön'!$B$25:$B$151,$C2034,'5. Lön'!EH$25:EH$151)+SUMIF('6. Drift'!$B$18:$B$101,$C2034,'6. Drift'!CY$18:CY$101)+SUMIF('7. Utrustning'!$B$17:$B$49,$C2034,'7. Utrustning'!BD$17:BD$49)+SUMIF('8. Lokal'!$B$18:$B$50,$C2034,'8. Lokal'!BA$18:BA$50),SUMIF('5. Lön'!$B$25:$B$151,$C2034,'5. Lön'!BZ$25:BZ$151)+SUMIF('6. Drift'!$B$18:$B$101,$C2034,'6. Drift'!BC$18:BC$101))</f>
        <v>0</v>
      </c>
      <c r="M2041" s="322">
        <f t="shared" si="450"/>
        <v>0</v>
      </c>
    </row>
    <row r="2042" spans="2:15" s="3" customFormat="1" ht="12.75" x14ac:dyDescent="0.2">
      <c r="B2042" s="323" t="str">
        <f>IF('2. Grunddata'!C$6="KONTRAKT","Total kostnad i kontrakt med finansiär ","Total kostnad i ansökan till finansiär ")</f>
        <v xml:space="preserve">Total kostnad i ansökan till finansiär </v>
      </c>
      <c r="C2042" s="237">
        <f>SUM(C2037:C2041)</f>
        <v>0</v>
      </c>
      <c r="D2042" s="237">
        <f t="shared" ref="D2042:L2042" si="451">SUM(D2037:D2041)</f>
        <v>0</v>
      </c>
      <c r="E2042" s="237">
        <f t="shared" si="451"/>
        <v>0</v>
      </c>
      <c r="F2042" s="237">
        <f t="shared" si="451"/>
        <v>0</v>
      </c>
      <c r="G2042" s="237">
        <f t="shared" si="451"/>
        <v>0</v>
      </c>
      <c r="H2042" s="237">
        <f t="shared" si="451"/>
        <v>0</v>
      </c>
      <c r="I2042" s="237">
        <f t="shared" si="451"/>
        <v>0</v>
      </c>
      <c r="J2042" s="237">
        <f t="shared" si="451"/>
        <v>0</v>
      </c>
      <c r="K2042" s="237">
        <f t="shared" si="451"/>
        <v>0</v>
      </c>
      <c r="L2042" s="237">
        <f t="shared" si="451"/>
        <v>0</v>
      </c>
      <c r="M2042" s="324">
        <f t="shared" si="450"/>
        <v>0</v>
      </c>
    </row>
    <row r="2043" spans="2:15" s="3" customFormat="1" ht="6" customHeight="1" x14ac:dyDescent="0.2">
      <c r="B2043" s="325"/>
      <c r="C2043" s="326"/>
      <c r="D2043" s="326"/>
      <c r="E2043" s="326"/>
      <c r="F2043" s="326"/>
      <c r="G2043" s="326"/>
      <c r="H2043" s="326"/>
      <c r="I2043" s="326"/>
      <c r="J2043" s="326"/>
      <c r="K2043" s="326"/>
      <c r="L2043" s="326"/>
      <c r="M2043" s="327"/>
    </row>
    <row r="2044" spans="2:15" s="3" customFormat="1" ht="12.75" x14ac:dyDescent="0.2">
      <c r="B2044" s="328" t="str">
        <f>IF('2. Grunddata'!C$6="KONTRAKT","Kostnader att medfinansiera","Kostnader förväntade att medfinansiera")</f>
        <v>Kostnader förväntade att medfinansiera</v>
      </c>
      <c r="C2044" s="168"/>
      <c r="D2044" s="168"/>
      <c r="E2044" s="168"/>
      <c r="F2044" s="168"/>
      <c r="G2044" s="168"/>
      <c r="H2044" s="168"/>
      <c r="I2044" s="168"/>
      <c r="J2044" s="168"/>
      <c r="K2044" s="168"/>
      <c r="L2044" s="168"/>
      <c r="M2044" s="329"/>
    </row>
    <row r="2045" spans="2:15" s="3" customFormat="1" ht="12.75" x14ac:dyDescent="0.2">
      <c r="B2045" s="371" t="str">
        <f>IF('2. Grunddata'!C$13="NEJ","Indirekt och lokalpåslag inte accepterade som OH av finansiär","")</f>
        <v>Indirekt och lokalpåslag inte accepterade som OH av finansiär</v>
      </c>
      <c r="C2045" s="330">
        <f>IF('2. Grunddata'!$C$13="NEJ",(SUMIF('5. Lön'!$B$25:$B$151,$C2034,'5. Lön'!BQ$25:BQ$151)+SUMIF('5. Lön'!$B$25:$B$151,$C2034,'5. Lön'!CO$25:CO$151)+SUMIF('6. Drift'!$B$18:$B$101,$C2034,'6. Drift'!AT$18:AT$101)+SUMIF('6. Drift'!$B$18:$B$101,$C2034,'6. Drift'!BR$18:BR$101))-(SUMIF('5. Lön'!$B$25:$B$151,$C2034,'5. Lön'!DY$25:DY$151)+SUMIF('6. Drift'!$B$18:$B$101,$C2034,'6. Drift'!CP$18:CP$101)+SUMIF('7. Utrustning'!$B$17:$B$49,$C2034,'7. Utrustning'!AU$17:AU$49)+SUMIF('8. Lokal'!$B$18:$B$50,$C2034,'8. Lokal'!AR$18:AR$50)),0)</f>
        <v>0</v>
      </c>
      <c r="D2045" s="330">
        <f>IF('2. Grunddata'!$C$13="NEJ",(SUMIF('5. Lön'!$B$25:$B$151,$C2034,'5. Lön'!BR$25:BR$151)+SUMIF('5. Lön'!$B$25:$B$151,$C2034,'5. Lön'!CP$25:CP$151)+SUMIF('6. Drift'!$B$18:$B$101,$C2034,'6. Drift'!AU$18:AU$101)+SUMIF('6. Drift'!$B$18:$B$101,$C2034,'6. Drift'!BS$18:BS$101))-(SUMIF('5. Lön'!$B$25:$B$151,$C2034,'5. Lön'!DZ$25:DZ$151)+SUMIF('6. Drift'!$B$18:$B$101,$C2034,'6. Drift'!CQ$18:CQ$101)+SUMIF('7. Utrustning'!$B$17:$B$49,$C2034,'7. Utrustning'!AV$17:AV$49)+SUMIF('8. Lokal'!$B$18:$B$50,$C2034,'8. Lokal'!AS$18:AS$50)),0)</f>
        <v>0</v>
      </c>
      <c r="E2045" s="330">
        <f>IF('2. Grunddata'!$C$13="NEJ",(SUMIF('5. Lön'!$B$25:$B$151,$C2034,'5. Lön'!BS$25:BS$151)+SUMIF('5. Lön'!$B$25:$B$151,$C2034,'5. Lön'!CQ$25:CQ$151)+SUMIF('6. Drift'!$B$18:$B$101,$C2034,'6. Drift'!AV$18:AV$101)+SUMIF('6. Drift'!$B$18:$B$101,$C2034,'6. Drift'!BT$18:BT$101))-(SUMIF('5. Lön'!$B$25:$B$151,$C2034,'5. Lön'!EA$25:EA$151)+SUMIF('6. Drift'!$B$18:$B$101,$C2034,'6. Drift'!CR$18:CR$101)+SUMIF('7. Utrustning'!$B$17:$B$49,$C2034,'7. Utrustning'!AW$17:AW$49)+SUMIF('8. Lokal'!$B$18:$B$50,$C2034,'8. Lokal'!AT$18:AT$50)),0)</f>
        <v>0</v>
      </c>
      <c r="F2045" s="330">
        <f>IF('2. Grunddata'!$C$13="NEJ",(SUMIF('5. Lön'!$B$25:$B$151,$C2034,'5. Lön'!BT$25:BT$151)+SUMIF('5. Lön'!$B$25:$B$151,$C2034,'5. Lön'!CR$25:CR$151)+SUMIF('6. Drift'!$B$18:$B$101,$C2034,'6. Drift'!AW$18:AW$101)+SUMIF('6. Drift'!$B$18:$B$101,$C2034,'6. Drift'!BU$18:BU$101))-(SUMIF('5. Lön'!$B$25:$B$151,$C2034,'5. Lön'!EB$25:EB$151)+SUMIF('6. Drift'!$B$18:$B$101,$C2034,'6. Drift'!CS$18:CS$101)+SUMIF('7. Utrustning'!$B$17:$B$49,$C2034,'7. Utrustning'!AX$17:AX$49)+SUMIF('8. Lokal'!$B$18:$B$50,$C2034,'8. Lokal'!AU$18:AU$50)),0)</f>
        <v>0</v>
      </c>
      <c r="G2045" s="330">
        <f>IF('2. Grunddata'!$C$13="NEJ",(SUMIF('5. Lön'!$B$25:$B$151,$C2034,'5. Lön'!BU$25:BU$151)+SUMIF('5. Lön'!$B$25:$B$151,$C2034,'5. Lön'!CS$25:CS$151)+SUMIF('6. Drift'!$B$18:$B$101,$C2034,'6. Drift'!AX$18:AX$101)+SUMIF('6. Drift'!$B$18:$B$101,$C2034,'6. Drift'!BV$18:BV$101))-(SUMIF('5. Lön'!$B$25:$B$151,$C2034,'5. Lön'!EC$25:EC$151)+SUMIF('6. Drift'!$B$18:$B$101,$C2034,'6. Drift'!CT$18:CT$101)+SUMIF('7. Utrustning'!$B$17:$B$49,$C2034,'7. Utrustning'!AY$17:AY$49)+SUMIF('8. Lokal'!$B$18:$B$50,$C2034,'8. Lokal'!AV$18:AV$50)),0)</f>
        <v>0</v>
      </c>
      <c r="H2045" s="330">
        <f>IF('2. Grunddata'!$C$13="NEJ",(SUMIF('5. Lön'!$B$25:$B$151,$C2034,'5. Lön'!BV$25:BV$151)+SUMIF('5. Lön'!$B$25:$B$151,$C2034,'5. Lön'!CT$25:CT$151)+SUMIF('6. Drift'!$B$18:$B$101,$C2034,'6. Drift'!AY$18:AY$101)+SUMIF('6. Drift'!$B$18:$B$101,$C2034,'6. Drift'!BW$18:BW$101))-(SUMIF('5. Lön'!$B$25:$B$151,$C2034,'5. Lön'!ED$25:ED$151)+SUMIF('6. Drift'!$B$18:$B$101,$C2034,'6. Drift'!CU$18:CU$101)+SUMIF('7. Utrustning'!$B$17:$B$49,$C2034,'7. Utrustning'!AZ$17:AZ$49)+SUMIF('8. Lokal'!$B$18:$B$50,$C2034,'8. Lokal'!AW$18:AW$50)),0)</f>
        <v>0</v>
      </c>
      <c r="I2045" s="330">
        <f>IF('2. Grunddata'!$C$13="NEJ",(SUMIF('5. Lön'!$B$25:$B$151,$C2034,'5. Lön'!BW$25:BW$151)+SUMIF('5. Lön'!$B$25:$B$151,$C2034,'5. Lön'!CU$25:CU$151)+SUMIF('6. Drift'!$B$18:$B$101,$C2034,'6. Drift'!AZ$18:AZ$101)+SUMIF('6. Drift'!$B$18:$B$101,$C2034,'6. Drift'!BX$18:BX$101))-(SUMIF('5. Lön'!$B$25:$B$151,$C2034,'5. Lön'!EE$25:EE$151)+SUMIF('6. Drift'!$B$18:$B$101,$C2034,'6. Drift'!CV$18:CV$101)+SUMIF('7. Utrustning'!$B$17:$B$49,$C2034,'7. Utrustning'!BA$17:BA$49)+SUMIF('8. Lokal'!$B$18:$B$50,$C2034,'8. Lokal'!AX$18:AX$50)),0)</f>
        <v>0</v>
      </c>
      <c r="J2045" s="330">
        <f>IF('2. Grunddata'!$C$13="NEJ",(SUMIF('5. Lön'!$B$25:$B$151,$C2034,'5. Lön'!BX$25:BX$151)+SUMIF('5. Lön'!$B$25:$B$151,$C2034,'5. Lön'!CV$25:CV$151)+SUMIF('6. Drift'!$B$18:$B$101,$C2034,'6. Drift'!BA$18:BA$101)+SUMIF('6. Drift'!$B$18:$B$101,$C2034,'6. Drift'!BY$18:BY$101))-(SUMIF('5. Lön'!$B$25:$B$151,$C2034,'5. Lön'!EF$25:EF$151)+SUMIF('6. Drift'!$B$18:$B$101,$C2034,'6. Drift'!CW$18:CW$101)+SUMIF('7. Utrustning'!$B$17:$B$49,$C2034,'7. Utrustning'!BB$17:BB$49)+SUMIF('8. Lokal'!$B$18:$B$50,$C2034,'8. Lokal'!AY$18:AY$50)),0)</f>
        <v>0</v>
      </c>
      <c r="K2045" s="330">
        <f>IF('2. Grunddata'!$C$13="NEJ",(SUMIF('5. Lön'!$B$25:$B$151,$C2034,'5. Lön'!BY$25:BY$151)+SUMIF('5. Lön'!$B$25:$B$151,$C2034,'5. Lön'!CW$25:CW$151)+SUMIF('6. Drift'!$B$18:$B$101,$C2034,'6. Drift'!BB$18:BB$101)+SUMIF('6. Drift'!$B$18:$B$101,$C2034,'6. Drift'!BZ$18:BZ$101))-(SUMIF('5. Lön'!$B$25:$B$151,$C2034,'5. Lön'!EG$25:EG$151)+SUMIF('6. Drift'!$B$18:$B$101,$C2034,'6. Drift'!CX$18:CX$101)+SUMIF('7. Utrustning'!$B$17:$B$49,$C2034,'7. Utrustning'!BC$17:BC$49)+SUMIF('8. Lokal'!$B$18:$B$50,$C2034,'8. Lokal'!AZ$18:AZ$50)),0)</f>
        <v>0</v>
      </c>
      <c r="L2045" s="330">
        <f>IF('2. Grunddata'!$C$13="NEJ",(SUMIF('5. Lön'!$B$25:$B$151,$C2034,'5. Lön'!BZ$25:BZ$151)+SUMIF('5. Lön'!$B$25:$B$151,$C2034,'5. Lön'!CX$25:CX$151)+SUMIF('6. Drift'!$B$18:$B$101,$C2034,'6. Drift'!BC$18:BC$101)+SUMIF('6. Drift'!$B$18:$B$101,$C2034,'6. Drift'!CA$18:CA$101))-(SUMIF('5. Lön'!$B$25:$B$151,$C2034,'5. Lön'!EH$25:EH$151)+SUMIF('6. Drift'!$B$18:$B$101,$C2034,'6. Drift'!CY$18:CY$101)+SUMIF('7. Utrustning'!$B$17:$B$49,$C2034,'7. Utrustning'!BD$17:BD$49)+SUMIF('8. Lokal'!$B$18:$B$50,$C2034,'8. Lokal'!BA$18:BA$50)),0)</f>
        <v>0</v>
      </c>
      <c r="M2045" s="314">
        <f t="shared" ref="M2045:M2051" si="452">SUM(C2045:L2045)</f>
        <v>0</v>
      </c>
    </row>
    <row r="2046" spans="2:15" s="3" customFormat="1" ht="12.75" customHeight="1" x14ac:dyDescent="0.2">
      <c r="B2046" s="331" t="str">
        <f>IF('2. Grunddata'!C$16&gt;0,"LKP som inte accepteras av finansiär","")</f>
        <v/>
      </c>
      <c r="C2046" s="332">
        <f>IF('2. Grunddata'!$C$16&gt;0,SUMIF('5. Lön'!$B$25:$B$151,$C2034,'5. Lön'!AS$25:AS$151)-SUMIF('5. Lön'!$B$25:$B$151,$C2034,'5. Lön'!DM$25:DM$151),0)</f>
        <v>0</v>
      </c>
      <c r="D2046" s="332">
        <f>IF('2. Grunddata'!$C$16&gt;0,SUMIF('5. Lön'!$B$25:$B$151,$C2034,'5. Lön'!AT$25:AT$151)-SUMIF('5. Lön'!$B$25:$B$151,$C2034,'5. Lön'!DN$25:DN$151),0)</f>
        <v>0</v>
      </c>
      <c r="E2046" s="332">
        <f>IF('2. Grunddata'!$C$16&gt;0,SUMIF('5. Lön'!$B$25:$B$151,$C2034,'5. Lön'!AU$25:AU$151)-SUMIF('5. Lön'!$B$25:$B$151,$C2034,'5. Lön'!DO$25:DO$151),0)</f>
        <v>0</v>
      </c>
      <c r="F2046" s="332">
        <f>IF('2. Grunddata'!$C$16&gt;0,SUMIF('5. Lön'!$B$25:$B$151,$C2034,'5. Lön'!AV$25:AV$151)-SUMIF('5. Lön'!$B$25:$B$151,$C2034,'5. Lön'!DP$25:DP$151),0)</f>
        <v>0</v>
      </c>
      <c r="G2046" s="332">
        <f>IF('2. Grunddata'!$C$16&gt;0,SUMIF('5. Lön'!$B$25:$B$151,$C2034,'5. Lön'!AW$25:AW$151)-SUMIF('5. Lön'!$B$25:$B$151,$C2034,'5. Lön'!DQ$25:DQ$151),0)</f>
        <v>0</v>
      </c>
      <c r="H2046" s="332">
        <f>IF('2. Grunddata'!$C$16&gt;0,SUMIF('5. Lön'!$B$25:$B$151,$C2034,'5. Lön'!AX$25:AX$151)-SUMIF('5. Lön'!$B$25:$B$151,$C2034,'5. Lön'!DR$25:DR$151),0)</f>
        <v>0</v>
      </c>
      <c r="I2046" s="332">
        <f>IF('2. Grunddata'!$C$16&gt;0,SUMIF('5. Lön'!$B$25:$B$151,$C2034,'5. Lön'!AY$25:AY$151)-SUMIF('5. Lön'!$B$25:$B$151,$C2034,'5. Lön'!DS$25:DS$151),0)</f>
        <v>0</v>
      </c>
      <c r="J2046" s="332">
        <f>IF('2. Grunddata'!$C$16&gt;0,SUMIF('5. Lön'!$B$25:$B$151,$C2034,'5. Lön'!AZ$25:AZ$151)-SUMIF('5. Lön'!$B$25:$B$151,$C2034,'5. Lön'!DT$25:DT$151),0)</f>
        <v>0</v>
      </c>
      <c r="K2046" s="332">
        <f>IF('2. Grunddata'!$C$16&gt;0,SUMIF('5. Lön'!$B$25:$B$151,$C2034,'5. Lön'!BA$25:BA$151)-SUMIF('5. Lön'!$B$25:$B$151,$C2034,'5. Lön'!DU$25:DU$151),0)</f>
        <v>0</v>
      </c>
      <c r="L2046" s="332">
        <f>IF('2. Grunddata'!$C$16&gt;0,SUMIF('5. Lön'!$B$25:$B$151,$C2034,'5. Lön'!BB$25:BB$151)-SUMIF('5. Lön'!$B$25:$B$151,$C2034,'5. Lön'!DV$25:DV$151),0)</f>
        <v>0</v>
      </c>
      <c r="M2046" s="316">
        <f t="shared" si="452"/>
        <v>0</v>
      </c>
    </row>
    <row r="2047" spans="2:15" s="3" customFormat="1" ht="12.75" customHeight="1" x14ac:dyDescent="0.2">
      <c r="B2047" s="317" t="str">
        <f>IF('5. Lön'!BO$152&gt;0,"Lön inklusive LKP","")</f>
        <v>Lön inklusive LKP</v>
      </c>
      <c r="C2047" s="333">
        <f>SUMIF('5. Lön'!$B$25:$B$151,$C2034,'5. Lön'!BE$25:BE$151)</f>
        <v>0</v>
      </c>
      <c r="D2047" s="333">
        <f>SUMIF('5. Lön'!$B$25:$B$151,$C2034,'5. Lön'!BF$25:BF$151)</f>
        <v>0</v>
      </c>
      <c r="E2047" s="333">
        <f>SUMIF('5. Lön'!$B$25:$B$151,$C2034,'5. Lön'!BG$25:BG$151)</f>
        <v>0</v>
      </c>
      <c r="F2047" s="333">
        <f>SUMIF('5. Lön'!$B$25:$B$151,$C2034,'5. Lön'!BH$25:BH$151)</f>
        <v>0</v>
      </c>
      <c r="G2047" s="333">
        <f>SUMIF('5. Lön'!$B$25:$B$151,$C2034,'5. Lön'!BI$25:BI$151)</f>
        <v>0</v>
      </c>
      <c r="H2047" s="333">
        <f>SUMIF('5. Lön'!$B$25:$B$151,$C2034,'5. Lön'!BJ$25:BJ$151)</f>
        <v>0</v>
      </c>
      <c r="I2047" s="333">
        <f>SUMIF('5. Lön'!$B$25:$B$151,$C2034,'5. Lön'!BK$25:BK$151)</f>
        <v>0</v>
      </c>
      <c r="J2047" s="333">
        <f>SUMIF('5. Lön'!$B$25:$B$151,$C2034,'5. Lön'!BL$25:BL$151)</f>
        <v>0</v>
      </c>
      <c r="K2047" s="333">
        <f>SUMIF('5. Lön'!$B$25:$B$151,$C2034,'5. Lön'!BM$25:BM$151)</f>
        <v>0</v>
      </c>
      <c r="L2047" s="333">
        <f>SUMIF('5. Lön'!$B$25:$B$151,$C2034,'5. Lön'!BN$25:BN$151)</f>
        <v>0</v>
      </c>
      <c r="M2047" s="319">
        <f t="shared" si="452"/>
        <v>0</v>
      </c>
    </row>
    <row r="2048" spans="2:15" s="3" customFormat="1" ht="12.75" x14ac:dyDescent="0.2">
      <c r="B2048" s="158" t="str">
        <f>IF('6. Drift'!AR$102&gt;0,"Drift","")</f>
        <v/>
      </c>
      <c r="C2048" s="334">
        <f>SUMIF('6. Drift'!$B$18:$B$101,$C2034,'6. Drift'!AH$18:AH$101)</f>
        <v>0</v>
      </c>
      <c r="D2048" s="334">
        <f>SUMIF('6. Drift'!$B$18:$B$101,$C2034,'6. Drift'!AI$18:AI$101)</f>
        <v>0</v>
      </c>
      <c r="E2048" s="334">
        <f>SUMIF('6. Drift'!$B$18:$B$101,$C2034,'6. Drift'!AJ$18:AJ$101)</f>
        <v>0</v>
      </c>
      <c r="F2048" s="334">
        <f>SUMIF('6. Drift'!$B$18:$B$101,$C2034,'6. Drift'!AK$18:AK$101)</f>
        <v>0</v>
      </c>
      <c r="G2048" s="334">
        <f>SUMIF('6. Drift'!$B$18:$B$101,$C2034,'6. Drift'!AL$18:AL$101)</f>
        <v>0</v>
      </c>
      <c r="H2048" s="334">
        <f>SUMIF('6. Drift'!$B$18:$B$101,$C2034,'6. Drift'!AM$18:AM$101)</f>
        <v>0</v>
      </c>
      <c r="I2048" s="334">
        <f>SUMIF('6. Drift'!$B$18:$B$101,$C2034,'6. Drift'!AN$18:AN$101)</f>
        <v>0</v>
      </c>
      <c r="J2048" s="334">
        <f>SUMIF('6. Drift'!$B$18:$B$101,$C2034,'6. Drift'!AO$18:AO$101)</f>
        <v>0</v>
      </c>
      <c r="K2048" s="334">
        <f>SUMIF('6. Drift'!$B$18:$B$101,$C2034,'6. Drift'!AP$18:AP$101)</f>
        <v>0</v>
      </c>
      <c r="L2048" s="334">
        <f>SUMIF('6. Drift'!$B$18:$B$101,$C2034,'6. Drift'!AQ$18:AQ$101)</f>
        <v>0</v>
      </c>
      <c r="M2048" s="316">
        <f t="shared" si="452"/>
        <v>0</v>
      </c>
    </row>
    <row r="2049" spans="2:15" s="3" customFormat="1" ht="12.75" x14ac:dyDescent="0.2">
      <c r="B2049" s="317" t="str">
        <f>IF('7. Utrustning'!AS$50&gt;0,"Utrustning","")</f>
        <v/>
      </c>
      <c r="C2049" s="333">
        <f>SUMIF('7. Utrustning'!$B$17:$B$49,$C2034,'7. Utrustning'!AI$17:AI$49)</f>
        <v>0</v>
      </c>
      <c r="D2049" s="333">
        <f>SUMIF('7. Utrustning'!$B$17:$B$49,$C2034,'7. Utrustning'!AJ$17:AJ$49)</f>
        <v>0</v>
      </c>
      <c r="E2049" s="333">
        <f>SUMIF('7. Utrustning'!$B$17:$B$49,$C2034,'7. Utrustning'!AK$17:AK$49)</f>
        <v>0</v>
      </c>
      <c r="F2049" s="333">
        <f>SUMIF('7. Utrustning'!$B$17:$B$49,$C2034,'7. Utrustning'!AL$17:AL$49)</f>
        <v>0</v>
      </c>
      <c r="G2049" s="333">
        <f>SUMIF('7. Utrustning'!$B$17:$B$49,$C2034,'7. Utrustning'!AM$17:AM$49)</f>
        <v>0</v>
      </c>
      <c r="H2049" s="333">
        <f>SUMIF('7. Utrustning'!$B$17:$B$49,$C2034,'7. Utrustning'!AN$17:AN$49)</f>
        <v>0</v>
      </c>
      <c r="I2049" s="333">
        <f>SUMIF('7. Utrustning'!$B$17:$B$49,$C2034,'7. Utrustning'!AO$17:AO$49)</f>
        <v>0</v>
      </c>
      <c r="J2049" s="333">
        <f>SUMIF('7. Utrustning'!$B$17:$B$49,$C2034,'7. Utrustning'!AP$17:AP$49)</f>
        <v>0</v>
      </c>
      <c r="K2049" s="333">
        <f>SUMIF('7. Utrustning'!$B$17:$B$49,$C2034,'7. Utrustning'!AQ$17:AQ$49)</f>
        <v>0</v>
      </c>
      <c r="L2049" s="333">
        <f>SUMIF('7. Utrustning'!$B$17:$B$49,$C2034,'7. Utrustning'!AR$17:AR$49)</f>
        <v>0</v>
      </c>
      <c r="M2049" s="319">
        <f t="shared" si="452"/>
        <v>0</v>
      </c>
    </row>
    <row r="2050" spans="2:15" s="3" customFormat="1" ht="12.75" x14ac:dyDescent="0.2">
      <c r="B2050" s="320" t="str">
        <f>IF('8. Lokal'!AP$51&gt;0,"Lokal","")</f>
        <v>Lokal</v>
      </c>
      <c r="C2050" s="334">
        <f>SUMIF('5. Lön'!$B$25:$B$151,$C2034,'5. Lön'!DA$25:DA$151)+SUMIF('6. Drift'!$B$18:$B$101,$C2034,'6. Drift'!CD$18:CD$101)+SUMIF('8. Lokal'!$B$18:$B$50,$C2034,'8. Lokal'!AF$18:AF$50)</f>
        <v>0</v>
      </c>
      <c r="D2050" s="334">
        <f>SUMIF('5. Lön'!$B$25:$B$151,$C2034,'5. Lön'!DB$25:DB$151)+SUMIF('6. Drift'!$B$18:$B$101,$C2034,'6. Drift'!CE$18:CE$101)+SUMIF('8. Lokal'!$B$18:$B$50,$C2034,'8. Lokal'!AG$18:AG$50)</f>
        <v>0</v>
      </c>
      <c r="E2050" s="334">
        <f>SUMIF('5. Lön'!$B$25:$B$151,$C2034,'5. Lön'!DC$25:DC$151)+SUMIF('6. Drift'!$B$18:$B$101,$C2034,'6. Drift'!CF$18:CF$101)+SUMIF('8. Lokal'!$B$18:$B$50,$C2034,'8. Lokal'!AH$18:AH$50)</f>
        <v>0</v>
      </c>
      <c r="F2050" s="334">
        <f>SUMIF('5. Lön'!$B$25:$B$151,$C2034,'5. Lön'!DD$25:DD$151)+SUMIF('6. Drift'!$B$18:$B$101,$C2034,'6. Drift'!CG$18:CG$101)+SUMIF('8. Lokal'!$B$18:$B$50,$C2034,'8. Lokal'!AI$18:AI$50)</f>
        <v>0</v>
      </c>
      <c r="G2050" s="334">
        <f>SUMIF('5. Lön'!$B$25:$B$151,$C2034,'5. Lön'!DE$25:DE$151)+SUMIF('6. Drift'!$B$18:$B$101,$C2034,'6. Drift'!CH$18:CH$101)+SUMIF('8. Lokal'!$B$18:$B$50,$C2034,'8. Lokal'!AJ$18:AJ$50)</f>
        <v>0</v>
      </c>
      <c r="H2050" s="334">
        <f>SUMIF('5. Lön'!$B$25:$B$151,$C2034,'5. Lön'!DF$25:DF$151)+SUMIF('6. Drift'!$B$18:$B$101,$C2034,'6. Drift'!CI$18:CI$101)+SUMIF('8. Lokal'!$B$18:$B$50,$C2034,'8. Lokal'!AK$18:AK$50)</f>
        <v>0</v>
      </c>
      <c r="I2050" s="334">
        <f>SUMIF('5. Lön'!$B$25:$B$151,$C2034,'5. Lön'!DG$25:DG$151)+SUMIF('6. Drift'!$B$18:$B$101,$C2034,'6. Drift'!CJ$18:CJ$101)+SUMIF('8. Lokal'!$B$18:$B$50,$C2034,'8. Lokal'!AL$18:AL$50)</f>
        <v>0</v>
      </c>
      <c r="J2050" s="334">
        <f>SUMIF('5. Lön'!$B$25:$B$151,$C2034,'5. Lön'!DH$25:DH$151)+SUMIF('6. Drift'!$B$18:$B$101,$C2034,'6. Drift'!CK$18:CK$101)+SUMIF('8. Lokal'!$B$18:$B$50,$C2034,'8. Lokal'!AM$18:AM$50)</f>
        <v>0</v>
      </c>
      <c r="K2050" s="334">
        <f>SUMIF('5. Lön'!$B$25:$B$151,$C2034,'5. Lön'!DI$25:DI$151)+SUMIF('6. Drift'!$B$18:$B$101,$C2034,'6. Drift'!CL$18:CL$101)+SUMIF('8. Lokal'!$B$18:$B$50,$C2034,'8. Lokal'!AN$18:AN$50)</f>
        <v>0</v>
      </c>
      <c r="L2050" s="334">
        <f>SUMIF('5. Lön'!$B$25:$B$151,$C2034,'5. Lön'!DJ$25:DJ$151)+SUMIF('6. Drift'!$B$18:$B$101,$C2034,'6. Drift'!CM$18:CM$101)+SUMIF('8. Lokal'!$B$18:$B$50,$C2034,'8. Lokal'!AO$18:AO$50)</f>
        <v>0</v>
      </c>
      <c r="M2050" s="316">
        <f t="shared" si="452"/>
        <v>0</v>
      </c>
    </row>
    <row r="2051" spans="2:15" s="1" customFormat="1" ht="12.75" x14ac:dyDescent="0.2">
      <c r="B2051" s="321" t="str">
        <f>IF(('5. Lön'!CM$152+'6. Drift'!BP$102)&gt;0,"Indirekt","")</f>
        <v>Indirekt</v>
      </c>
      <c r="C2051" s="293">
        <f>SUMIF('5. Lön'!$B$25:$B$151,$C2034,'5. Lön'!CC$25:CC$151)+SUMIF('6. Drift'!$B$18:$B$101,$C2034,'6. Drift'!BF$18:BF$101)</f>
        <v>0</v>
      </c>
      <c r="D2051" s="293">
        <f>SUMIF('5. Lön'!$B$25:$B$151,$C2034,'5. Lön'!CD$25:CD$151)+SUMIF('6. Drift'!$B$18:$B$101,$C2034,'6. Drift'!BG$18:BG$101)</f>
        <v>0</v>
      </c>
      <c r="E2051" s="293">
        <f>SUMIF('5. Lön'!$B$25:$B$151,$C2034,'5. Lön'!CE$25:CE$151)+SUMIF('6. Drift'!$B$18:$B$101,$C2034,'6. Drift'!BH$18:BH$101)</f>
        <v>0</v>
      </c>
      <c r="F2051" s="293">
        <f>SUMIF('5. Lön'!$B$25:$B$151,$C2034,'5. Lön'!CF$25:CF$151)+SUMIF('6. Drift'!$B$18:$B$101,$C2034,'6. Drift'!BI$18:BI$101)</f>
        <v>0</v>
      </c>
      <c r="G2051" s="293">
        <f>SUMIF('5. Lön'!$B$25:$B$151,$C2034,'5. Lön'!CG$25:CG$151)+SUMIF('6. Drift'!$B$18:$B$101,$C2034,'6. Drift'!BJ$18:BJ$101)</f>
        <v>0</v>
      </c>
      <c r="H2051" s="293">
        <f>SUMIF('5. Lön'!$B$25:$B$151,$C2034,'5. Lön'!CH$25:CH$151)+SUMIF('6. Drift'!$B$18:$B$101,$C2034,'6. Drift'!BK$18:BK$101)</f>
        <v>0</v>
      </c>
      <c r="I2051" s="293">
        <f>SUMIF('5. Lön'!$B$25:$B$151,$C2034,'5. Lön'!CI$25:CI$151)+SUMIF('6. Drift'!$B$18:$B$101,$C2034,'6. Drift'!BL$18:BL$101)</f>
        <v>0</v>
      </c>
      <c r="J2051" s="293">
        <f>SUMIF('5. Lön'!$B$25:$B$151,$C2034,'5. Lön'!CJ$25:CJ$151)+SUMIF('6. Drift'!$B$18:$B$101,$C2034,'6. Drift'!BM$18:BM$101)</f>
        <v>0</v>
      </c>
      <c r="K2051" s="293">
        <f>SUMIF('5. Lön'!$B$25:$B$151,$C2034,'5. Lön'!CK$25:CK$151)+SUMIF('6. Drift'!$B$18:$B$101,$C2034,'6. Drift'!BN$18:BN$101)</f>
        <v>0</v>
      </c>
      <c r="L2051" s="293">
        <f>SUMIF('5. Lön'!$B$25:$B$151,$C2034,'5. Lön'!CL$25:CL$151)+SUMIF('6. Drift'!$B$18:$B$101,$C2034,'6. Drift'!BO$18:BO$101)</f>
        <v>0</v>
      </c>
      <c r="M2051" s="322">
        <f t="shared" si="452"/>
        <v>0</v>
      </c>
    </row>
    <row r="2052" spans="2:15" s="3" customFormat="1" ht="12.75" x14ac:dyDescent="0.2">
      <c r="B2052" s="323" t="str">
        <f>IF('2. Grunddata'!C$6="KONTRAKT","Total kostnad i medfinansiering av kontrakt med finansiär","Total kostnad i medfinansiering av ansökan till finansiär")</f>
        <v>Total kostnad i medfinansiering av ansökan till finansiär</v>
      </c>
      <c r="C2052" s="237">
        <f>SUM(C2045:C2051)</f>
        <v>0</v>
      </c>
      <c r="D2052" s="237">
        <f t="shared" ref="D2052:M2052" si="453">SUM(D2045:D2051)</f>
        <v>0</v>
      </c>
      <c r="E2052" s="237">
        <f t="shared" si="453"/>
        <v>0</v>
      </c>
      <c r="F2052" s="237">
        <f t="shared" si="453"/>
        <v>0</v>
      </c>
      <c r="G2052" s="237">
        <f t="shared" si="453"/>
        <v>0</v>
      </c>
      <c r="H2052" s="237">
        <f t="shared" si="453"/>
        <v>0</v>
      </c>
      <c r="I2052" s="237">
        <f t="shared" si="453"/>
        <v>0</v>
      </c>
      <c r="J2052" s="237">
        <f t="shared" si="453"/>
        <v>0</v>
      </c>
      <c r="K2052" s="237">
        <f t="shared" si="453"/>
        <v>0</v>
      </c>
      <c r="L2052" s="237">
        <f t="shared" si="453"/>
        <v>0</v>
      </c>
      <c r="M2052" s="324">
        <f t="shared" si="453"/>
        <v>0</v>
      </c>
      <c r="N2052" s="26"/>
      <c r="O2052" s="26"/>
    </row>
    <row r="2053" spans="2:15" s="3" customFormat="1" ht="6" customHeight="1" x14ac:dyDescent="0.2">
      <c r="B2053" s="335"/>
      <c r="C2053" s="326"/>
      <c r="D2053" s="326"/>
      <c r="E2053" s="326"/>
      <c r="F2053" s="326"/>
      <c r="G2053" s="326"/>
      <c r="H2053" s="326"/>
      <c r="I2053" s="326"/>
      <c r="J2053" s="326"/>
      <c r="K2053" s="326"/>
      <c r="L2053" s="326"/>
      <c r="M2053" s="336"/>
    </row>
    <row r="2054" spans="2:15" s="3" customFormat="1" ht="12.75" x14ac:dyDescent="0.2">
      <c r="B2054" s="328" t="str">
        <f>IF('2. Grunddata'!C$6="KONTRAKT","Full kostnad","Förväntad full kostnad")</f>
        <v>Förväntad full kostnad</v>
      </c>
      <c r="C2054" s="326"/>
      <c r="D2054" s="326"/>
      <c r="E2054" s="326"/>
      <c r="F2054" s="326"/>
      <c r="G2054" s="326"/>
      <c r="H2054" s="326"/>
      <c r="I2054" s="326"/>
      <c r="J2054" s="326"/>
      <c r="K2054" s="326"/>
      <c r="L2054" s="326"/>
      <c r="M2054" s="336"/>
    </row>
    <row r="2055" spans="2:15" s="3" customFormat="1" ht="12.75" x14ac:dyDescent="0.2">
      <c r="B2055" s="337" t="s">
        <v>203</v>
      </c>
      <c r="C2055" s="338">
        <f>C2037+C2046+C2047</f>
        <v>0</v>
      </c>
      <c r="D2055" s="338">
        <f t="shared" ref="D2055:L2055" si="454">D2037+D2046+D2047</f>
        <v>0</v>
      </c>
      <c r="E2055" s="338">
        <f t="shared" si="454"/>
        <v>0</v>
      </c>
      <c r="F2055" s="338">
        <f t="shared" si="454"/>
        <v>0</v>
      </c>
      <c r="G2055" s="338">
        <f t="shared" si="454"/>
        <v>0</v>
      </c>
      <c r="H2055" s="338">
        <f t="shared" si="454"/>
        <v>0</v>
      </c>
      <c r="I2055" s="338">
        <f t="shared" si="454"/>
        <v>0</v>
      </c>
      <c r="J2055" s="338">
        <f t="shared" si="454"/>
        <v>0</v>
      </c>
      <c r="K2055" s="338">
        <f t="shared" si="454"/>
        <v>0</v>
      </c>
      <c r="L2055" s="338">
        <f t="shared" si="454"/>
        <v>0</v>
      </c>
      <c r="M2055" s="314">
        <f>SUM(C2055:L2055)</f>
        <v>0</v>
      </c>
    </row>
    <row r="2056" spans="2:15" s="3" customFormat="1" ht="12.75" x14ac:dyDescent="0.2">
      <c r="B2056" s="339" t="s">
        <v>202</v>
      </c>
      <c r="C2056" s="340">
        <f>C2038+C2048</f>
        <v>0</v>
      </c>
      <c r="D2056" s="340">
        <f t="shared" ref="D2056:L2056" si="455">D2038+D2048</f>
        <v>0</v>
      </c>
      <c r="E2056" s="340">
        <f t="shared" si="455"/>
        <v>0</v>
      </c>
      <c r="F2056" s="340">
        <f t="shared" si="455"/>
        <v>0</v>
      </c>
      <c r="G2056" s="340">
        <f t="shared" si="455"/>
        <v>0</v>
      </c>
      <c r="H2056" s="340">
        <f t="shared" si="455"/>
        <v>0</v>
      </c>
      <c r="I2056" s="340">
        <f t="shared" si="455"/>
        <v>0</v>
      </c>
      <c r="J2056" s="340">
        <f t="shared" si="455"/>
        <v>0</v>
      </c>
      <c r="K2056" s="340">
        <f t="shared" si="455"/>
        <v>0</v>
      </c>
      <c r="L2056" s="340">
        <f t="shared" si="455"/>
        <v>0</v>
      </c>
      <c r="M2056" s="316">
        <f>SUM(C2056:L2056)</f>
        <v>0</v>
      </c>
    </row>
    <row r="2057" spans="2:15" s="3" customFormat="1" ht="12.75" x14ac:dyDescent="0.2">
      <c r="B2057" s="341" t="s">
        <v>30</v>
      </c>
      <c r="C2057" s="342">
        <f>C2039+C2049</f>
        <v>0</v>
      </c>
      <c r="D2057" s="342">
        <f t="shared" ref="D2057:L2057" si="456">D2039+D2049</f>
        <v>0</v>
      </c>
      <c r="E2057" s="342">
        <f t="shared" si="456"/>
        <v>0</v>
      </c>
      <c r="F2057" s="342">
        <f t="shared" si="456"/>
        <v>0</v>
      </c>
      <c r="G2057" s="342">
        <f t="shared" si="456"/>
        <v>0</v>
      </c>
      <c r="H2057" s="342">
        <f t="shared" si="456"/>
        <v>0</v>
      </c>
      <c r="I2057" s="342">
        <f t="shared" si="456"/>
        <v>0</v>
      </c>
      <c r="J2057" s="342">
        <f t="shared" si="456"/>
        <v>0</v>
      </c>
      <c r="K2057" s="342">
        <f t="shared" si="456"/>
        <v>0</v>
      </c>
      <c r="L2057" s="342">
        <f t="shared" si="456"/>
        <v>0</v>
      </c>
      <c r="M2057" s="319">
        <f>SUM(C2057:L2057)</f>
        <v>0</v>
      </c>
    </row>
    <row r="2058" spans="2:15" s="3" customFormat="1" ht="12.75" x14ac:dyDescent="0.2">
      <c r="B2058" s="339" t="s">
        <v>31</v>
      </c>
      <c r="C2058" s="340">
        <f>SUMIF('5. Lön'!$B$25:$B$151,$C2034,'5. Lön'!CO$25:CO$151)+SUMIF('5. Lön'!$B$25:$B$151,$C2034,'5. Lön'!DA$25:DA$151)+SUMIF('6. Drift'!$B$18:$B$101,$C2034,'6. Drift'!BR$18:BR$101)+SUMIF('6. Drift'!$B$18:$B$101,$C2034,'6. Drift'!CD$18:CD$101)+SUMIF('8. Lokal'!$B$18:$B$50,$C2034,'8. Lokal'!T$18:T$50)+SUMIF('8. Lokal'!$B$18:$B$50,$C2034,'8. Lokal'!AF$18:AF$50)</f>
        <v>0</v>
      </c>
      <c r="D2058" s="340">
        <f>SUMIF('5. Lön'!$B$25:$B$151,$C2034,'5. Lön'!CP$25:CP$151)+SUMIF('5. Lön'!$B$25:$B$151,$C2034,'5. Lön'!DB$25:DB$151)+SUMIF('6. Drift'!$B$18:$B$101,$C2034,'6. Drift'!BS$18:BS$101)+SUMIF('6. Drift'!$B$18:$B$101,$C2034,'6. Drift'!CE$18:CE$101)+SUMIF('8. Lokal'!$B$18:$B$50,$C2034,'8. Lokal'!U$18:U$50)+SUMIF('8. Lokal'!$B$18:$B$50,$C2034,'8. Lokal'!AG$18:AG$50)</f>
        <v>0</v>
      </c>
      <c r="E2058" s="340">
        <f>SUMIF('5. Lön'!$B$25:$B$151,$C2034,'5. Lön'!CQ$25:CQ$151)+SUMIF('5. Lön'!$B$25:$B$151,$C2034,'5. Lön'!DC$25:DC$151)+SUMIF('6. Drift'!$B$18:$B$101,$C2034,'6. Drift'!BT$18:BT$101)+SUMIF('6. Drift'!$B$18:$B$101,$C2034,'6. Drift'!CF$18:CF$101)+SUMIF('8. Lokal'!$B$18:$B$50,$C2034,'8. Lokal'!V$18:V$50)+SUMIF('8. Lokal'!$B$18:$B$50,$C2034,'8. Lokal'!AH$18:AH$50)</f>
        <v>0</v>
      </c>
      <c r="F2058" s="340">
        <f>SUMIF('5. Lön'!$B$25:$B$151,$C2034,'5. Lön'!CR$25:CR$151)+SUMIF('5. Lön'!$B$25:$B$151,$C2034,'5. Lön'!DD$25:DD$151)+SUMIF('6. Drift'!$B$18:$B$101,$C2034,'6. Drift'!BU$18:BU$101)+SUMIF('6. Drift'!$B$18:$B$101,$C2034,'6. Drift'!CG$18:CG$101)+SUMIF('8. Lokal'!$B$18:$B$50,$C2034,'8. Lokal'!W$18:W$50)+SUMIF('8. Lokal'!$B$18:$B$50,$C2034,'8. Lokal'!AI$18:AI$50)</f>
        <v>0</v>
      </c>
      <c r="G2058" s="340">
        <f>SUMIF('5. Lön'!$B$25:$B$151,$C2034,'5. Lön'!CS$25:CS$151)+SUMIF('5. Lön'!$B$25:$B$151,$C2034,'5. Lön'!DE$25:DE$151)+SUMIF('6. Drift'!$B$18:$B$101,$C2034,'6. Drift'!BV$18:BV$101)+SUMIF('6. Drift'!$B$18:$B$101,$C2034,'6. Drift'!CH$18:CH$101)+SUMIF('8. Lokal'!$B$18:$B$50,$C2034,'8. Lokal'!X$18:X$50)+SUMIF('8. Lokal'!$B$18:$B$50,$C2034,'8. Lokal'!AJ$18:AJ$50)</f>
        <v>0</v>
      </c>
      <c r="H2058" s="340">
        <f>SUMIF('5. Lön'!$B$25:$B$151,$C2034,'5. Lön'!CT$25:CT$151)+SUMIF('5. Lön'!$B$25:$B$151,$C2034,'5. Lön'!DF$25:DF$151)+SUMIF('6. Drift'!$B$18:$B$101,$C2034,'6. Drift'!BW$18:BW$101)+SUMIF('6. Drift'!$B$18:$B$101,$C2034,'6. Drift'!CI$18:CI$101)+SUMIF('8. Lokal'!$B$18:$B$50,$C2034,'8. Lokal'!Y$18:Y$50)+SUMIF('8. Lokal'!$B$18:$B$50,$C2034,'8. Lokal'!AK$18:AK$50)</f>
        <v>0</v>
      </c>
      <c r="I2058" s="340">
        <f>SUMIF('5. Lön'!$B$25:$B$151,$C2034,'5. Lön'!CU$25:CU$151)+SUMIF('5. Lön'!$B$25:$B$151,$C2034,'5. Lön'!DG$25:DG$151)+SUMIF('6. Drift'!$B$18:$B$101,$C2034,'6. Drift'!BX$18:BX$101)+SUMIF('6. Drift'!$B$18:$B$101,$C2034,'6. Drift'!CJ$18:CJ$101)+SUMIF('8. Lokal'!$B$18:$B$50,$C2034,'8. Lokal'!Z$18:Z$50)+SUMIF('8. Lokal'!$B$18:$B$50,$C2034,'8. Lokal'!AL$18:AL$50)</f>
        <v>0</v>
      </c>
      <c r="J2058" s="340">
        <f>SUMIF('5. Lön'!$B$25:$B$151,$C2034,'5. Lön'!CV$25:CV$151)+SUMIF('5. Lön'!$B$25:$B$151,$C2034,'5. Lön'!DH$25:DH$151)+SUMIF('6. Drift'!$B$18:$B$101,$C2034,'6. Drift'!BY$18:BY$101)+SUMIF('6. Drift'!$B$18:$B$101,$C2034,'6. Drift'!CK$18:CK$101)+SUMIF('8. Lokal'!$B$18:$B$50,$C2034,'8. Lokal'!AA$18:AA$50)+SUMIF('8. Lokal'!$B$18:$B$50,$C2034,'8. Lokal'!AM$18:AM$50)</f>
        <v>0</v>
      </c>
      <c r="K2058" s="340">
        <f>SUMIF('5. Lön'!$B$25:$B$151,$C2034,'5. Lön'!CW$25:CW$151)+SUMIF('5. Lön'!$B$25:$B$151,$C2034,'5. Lön'!DI$25:DI$151)+SUMIF('6. Drift'!$B$18:$B$101,$C2034,'6. Drift'!BZ$18:BZ$101)+SUMIF('6. Drift'!$B$18:$B$101,$C2034,'6. Drift'!CL$18:CL$101)+SUMIF('8. Lokal'!$B$18:$B$50,$C2034,'8. Lokal'!AB$18:AB$50)+SUMIF('8. Lokal'!$B$18:$B$50,$C2034,'8. Lokal'!AN$18:AN$50)</f>
        <v>0</v>
      </c>
      <c r="L2058" s="340">
        <f>SUMIF('5. Lön'!$B$25:$B$151,$C2034,'5. Lön'!CX$25:CX$151)+SUMIF('5. Lön'!$B$25:$B$151,$C2034,'5. Lön'!DJ$25:DJ$151)+SUMIF('6. Drift'!$B$18:$B$101,$C2034,'6. Drift'!CA$18:CA$101)+SUMIF('6. Drift'!$B$18:$B$101,$C2034,'6. Drift'!CM$18:CM$101)+SUMIF('8. Lokal'!$B$18:$B$50,$C2034,'8. Lokal'!AC$18:AC$50)+SUMIF('8. Lokal'!$B$18:$B$50,$C2034,'8. Lokal'!AO$18:AO$50)</f>
        <v>0</v>
      </c>
      <c r="M2058" s="316">
        <f>SUM(C2058:L2058)</f>
        <v>0</v>
      </c>
    </row>
    <row r="2059" spans="2:15" s="3" customFormat="1" ht="12.75" x14ac:dyDescent="0.2">
      <c r="B2059" s="343" t="s">
        <v>26</v>
      </c>
      <c r="C2059" s="344">
        <f>SUMIF('5. Lön'!$B$25:$B$151,$C2034,'5. Lön'!BQ$25:BQ$151)+SUMIF('5. Lön'!$B$25:$B$151,$C2034,'5. Lön'!CC$25:CC$151)+SUMIF('6. Drift'!$B$18:$B$101,$C2034,'6. Drift'!AT$18:AT$101)+SUMIF('6. Drift'!$B$18:$B$101,$C2034,'6. Drift'!BF$18:BF$101)</f>
        <v>0</v>
      </c>
      <c r="D2059" s="344">
        <f>SUMIF('5. Lön'!$B$25:$B$151,$C2034,'5. Lön'!BR$25:BR$151)+SUMIF('5. Lön'!$B$25:$B$151,$C2034,'5. Lön'!CD$25:CD$151)+SUMIF('6. Drift'!$B$18:$B$101,$C2034,'6. Drift'!AU$18:AU$101)+SUMIF('6. Drift'!$B$18:$B$101,$C2034,'6. Drift'!BG$18:BG$101)</f>
        <v>0</v>
      </c>
      <c r="E2059" s="344">
        <f>SUMIF('5. Lön'!$B$25:$B$151,$C2034,'5. Lön'!BS$25:BS$151)+SUMIF('5. Lön'!$B$25:$B$151,$C2034,'5. Lön'!CE$25:CE$151)+SUMIF('6. Drift'!$B$18:$B$101,$C2034,'6. Drift'!AV$18:AV$101)+SUMIF('6. Drift'!$B$18:$B$101,$C2034,'6. Drift'!BH$18:BH$101)</f>
        <v>0</v>
      </c>
      <c r="F2059" s="344">
        <f>SUMIF('5. Lön'!$B$25:$B$151,$C2034,'5. Lön'!BT$25:BT$151)+SUMIF('5. Lön'!$B$25:$B$151,$C2034,'5. Lön'!CF$25:CF$151)+SUMIF('6. Drift'!$B$18:$B$101,$C2034,'6. Drift'!AW$18:AW$101)+SUMIF('6. Drift'!$B$18:$B$101,$C2034,'6. Drift'!BI$18:BI$101)</f>
        <v>0</v>
      </c>
      <c r="G2059" s="344">
        <f>SUMIF('5. Lön'!$B$25:$B$151,$C2034,'5. Lön'!BU$25:BU$151)+SUMIF('5. Lön'!$B$25:$B$151,$C2034,'5. Lön'!CG$25:CG$151)+SUMIF('6. Drift'!$B$18:$B$101,$C2034,'6. Drift'!AX$18:AX$101)+SUMIF('6. Drift'!$B$18:$B$101,$C2034,'6. Drift'!BJ$18:BJ$101)</f>
        <v>0</v>
      </c>
      <c r="H2059" s="344">
        <f>SUMIF('5. Lön'!$B$25:$B$151,$C2034,'5. Lön'!BV$25:BV$151)+SUMIF('5. Lön'!$B$25:$B$151,$C2034,'5. Lön'!CH$25:CH$151)+SUMIF('6. Drift'!$B$18:$B$101,$C2034,'6. Drift'!AY$18:AY$101)+SUMIF('6. Drift'!$B$18:$B$101,$C2034,'6. Drift'!BK$18:BK$101)</f>
        <v>0</v>
      </c>
      <c r="I2059" s="344">
        <f>SUMIF('5. Lön'!$B$25:$B$151,$C2034,'5. Lön'!BW$25:BW$151)+SUMIF('5. Lön'!$B$25:$B$151,$C2034,'5. Lön'!CI$25:CI$151)+SUMIF('6. Drift'!$B$18:$B$101,$C2034,'6. Drift'!AZ$18:AZ$101)+SUMIF('6. Drift'!$B$18:$B$101,$C2034,'6. Drift'!BL$18:BL$101)</f>
        <v>0</v>
      </c>
      <c r="J2059" s="344">
        <f>SUMIF('5. Lön'!$B$25:$B$151,$C2034,'5. Lön'!BX$25:BX$151)+SUMIF('5. Lön'!$B$25:$B$151,$C2034,'5. Lön'!CJ$25:CJ$151)+SUMIF('6. Drift'!$B$18:$B$101,$C2034,'6. Drift'!BA$18:BA$101)+SUMIF('6. Drift'!$B$18:$B$101,$C2034,'6. Drift'!BM$18:BM$101)</f>
        <v>0</v>
      </c>
      <c r="K2059" s="344">
        <f>SUMIF('5. Lön'!$B$25:$B$151,$C2034,'5. Lön'!BY$25:BY$151)+SUMIF('5. Lön'!$B$25:$B$151,$C2034,'5. Lön'!CK$25:CK$151)+SUMIF('6. Drift'!$B$18:$B$101,$C2034,'6. Drift'!BB$18:BB$101)+SUMIF('6. Drift'!$B$18:$B$101,$C2034,'6. Drift'!BN$18:BN$101)</f>
        <v>0</v>
      </c>
      <c r="L2059" s="344">
        <f>SUMIF('5. Lön'!$B$25:$B$151,$C2034,'5. Lön'!BZ$25:BZ$151)+SUMIF('5. Lön'!$B$25:$B$151,$C2034,'5. Lön'!CL$25:CL$151)+SUMIF('6. Drift'!$B$18:$B$101,$C2034,'6. Drift'!BC$18:BC$101)+SUMIF('6. Drift'!$B$18:$B$101,$C2034,'6. Drift'!BO$18:BO$101)</f>
        <v>0</v>
      </c>
      <c r="M2059" s="322">
        <f>SUM(C2059:L2059)</f>
        <v>0</v>
      </c>
    </row>
    <row r="2060" spans="2:15" s="3" customFormat="1" ht="12.75" x14ac:dyDescent="0.2">
      <c r="B2060" s="323" t="str">
        <f>IF('2. Grunddata'!C$6="KONTRAKT","Total full kostnad","Total förväntad full kostnad")</f>
        <v>Total förväntad full kostnad</v>
      </c>
      <c r="C2060" s="171">
        <f>SUM(C2055:C2059)</f>
        <v>0</v>
      </c>
      <c r="D2060" s="171">
        <f t="shared" ref="D2060:M2060" si="457">SUM(D2055:D2059)</f>
        <v>0</v>
      </c>
      <c r="E2060" s="171">
        <f t="shared" si="457"/>
        <v>0</v>
      </c>
      <c r="F2060" s="171">
        <f t="shared" si="457"/>
        <v>0</v>
      </c>
      <c r="G2060" s="171">
        <f t="shared" si="457"/>
        <v>0</v>
      </c>
      <c r="H2060" s="171">
        <f t="shared" si="457"/>
        <v>0</v>
      </c>
      <c r="I2060" s="171">
        <f t="shared" si="457"/>
        <v>0</v>
      </c>
      <c r="J2060" s="171">
        <f t="shared" si="457"/>
        <v>0</v>
      </c>
      <c r="K2060" s="171">
        <f t="shared" si="457"/>
        <v>0</v>
      </c>
      <c r="L2060" s="171">
        <f t="shared" si="457"/>
        <v>0</v>
      </c>
      <c r="M2060" s="345">
        <f t="shared" si="457"/>
        <v>0</v>
      </c>
    </row>
    <row r="2061" spans="2:15" s="3" customFormat="1" ht="12.75" x14ac:dyDescent="0.2">
      <c r="B2061" s="119"/>
      <c r="C2061" s="64"/>
      <c r="D2061" s="64"/>
      <c r="E2061" s="64"/>
      <c r="F2061" s="64"/>
      <c r="G2061" s="64"/>
      <c r="H2061" s="64"/>
      <c r="I2061" s="64"/>
      <c r="J2061" s="64"/>
      <c r="K2061" s="64"/>
      <c r="L2061" s="64"/>
      <c r="M2061" s="64"/>
    </row>
    <row r="2062" spans="2:15" s="3" customFormat="1" ht="12.75" customHeight="1" x14ac:dyDescent="0.2">
      <c r="B2062" s="119" t="s">
        <v>42</v>
      </c>
      <c r="C2062" s="346" t="str">
        <f t="shared" ref="C2062:M2062" si="458">IF(C2060&gt;0,C2052/C2060,"")</f>
        <v/>
      </c>
      <c r="D2062" s="346" t="str">
        <f t="shared" si="458"/>
        <v/>
      </c>
      <c r="E2062" s="346" t="str">
        <f t="shared" si="458"/>
        <v/>
      </c>
      <c r="F2062" s="346" t="str">
        <f t="shared" si="458"/>
        <v/>
      </c>
      <c r="G2062" s="346" t="str">
        <f t="shared" si="458"/>
        <v/>
      </c>
      <c r="H2062" s="346" t="str">
        <f t="shared" si="458"/>
        <v/>
      </c>
      <c r="I2062" s="346" t="str">
        <f t="shared" si="458"/>
        <v/>
      </c>
      <c r="J2062" s="346" t="str">
        <f t="shared" si="458"/>
        <v/>
      </c>
      <c r="K2062" s="346" t="str">
        <f t="shared" si="458"/>
        <v/>
      </c>
      <c r="L2062" s="346" t="str">
        <f t="shared" si="458"/>
        <v/>
      </c>
      <c r="M2062" s="346" t="str">
        <f t="shared" si="458"/>
        <v/>
      </c>
    </row>
    <row r="2063" spans="2:15" ht="12.75" customHeight="1" x14ac:dyDescent="0.2"/>
    <row r="2064" spans="2:15" ht="12.75" customHeight="1" x14ac:dyDescent="0.2">
      <c r="D2064" s="119" t="s">
        <v>249</v>
      </c>
      <c r="E2064" s="187" t="str">
        <f>IF(M2052=0,"",M2052/(DATEDIF('2. Grunddata'!C$20,'2. Grunddata'!C$21,"d")/365))</f>
        <v/>
      </c>
      <c r="H2064" s="119" t="s">
        <v>250</v>
      </c>
      <c r="I2064" s="187">
        <f>M2052/3</f>
        <v>0</v>
      </c>
      <c r="L2064" s="119" t="s">
        <v>248</v>
      </c>
      <c r="M2064" s="187">
        <f>M2052</f>
        <v>0</v>
      </c>
    </row>
    <row r="2065" spans="2:13" ht="12.75" customHeight="1" x14ac:dyDescent="0.2">
      <c r="B2065" s="80" t="s">
        <v>209</v>
      </c>
    </row>
    <row r="2066" spans="2:13" ht="12.75" customHeight="1" x14ac:dyDescent="0.2">
      <c r="B2066" s="551"/>
      <c r="C2066" s="552"/>
      <c r="D2066" s="552"/>
      <c r="E2066" s="552"/>
      <c r="F2066" s="552"/>
      <c r="G2066" s="552"/>
      <c r="H2066" s="552"/>
      <c r="I2066" s="552"/>
      <c r="J2066" s="552"/>
      <c r="K2066" s="552"/>
      <c r="L2066" s="553"/>
      <c r="M2066" s="387">
        <f>SUM(C2066:L2066)</f>
        <v>0</v>
      </c>
    </row>
    <row r="2067" spans="2:13" ht="12.75" customHeight="1" x14ac:dyDescent="0.2">
      <c r="B2067" s="554"/>
      <c r="C2067" s="555"/>
      <c r="D2067" s="555"/>
      <c r="E2067" s="555"/>
      <c r="F2067" s="555"/>
      <c r="G2067" s="555"/>
      <c r="H2067" s="555"/>
      <c r="I2067" s="555"/>
      <c r="J2067" s="555"/>
      <c r="K2067" s="555"/>
      <c r="L2067" s="556"/>
      <c r="M2067" s="319">
        <f t="shared" ref="M2067:M2070" si="459">SUM(C2067:L2067)</f>
        <v>0</v>
      </c>
    </row>
    <row r="2068" spans="2:13" ht="12.75" customHeight="1" x14ac:dyDescent="0.2">
      <c r="B2068" s="557"/>
      <c r="C2068" s="558"/>
      <c r="D2068" s="558"/>
      <c r="E2068" s="558"/>
      <c r="F2068" s="558"/>
      <c r="G2068" s="558"/>
      <c r="H2068" s="558"/>
      <c r="I2068" s="558"/>
      <c r="J2068" s="558"/>
      <c r="K2068" s="558"/>
      <c r="L2068" s="559"/>
      <c r="M2068" s="316">
        <f t="shared" si="459"/>
        <v>0</v>
      </c>
    </row>
    <row r="2069" spans="2:13" ht="12.75" customHeight="1" x14ac:dyDescent="0.2">
      <c r="B2069" s="554"/>
      <c r="C2069" s="555"/>
      <c r="D2069" s="555"/>
      <c r="E2069" s="555"/>
      <c r="F2069" s="555"/>
      <c r="G2069" s="555"/>
      <c r="H2069" s="555"/>
      <c r="I2069" s="555"/>
      <c r="J2069" s="555"/>
      <c r="K2069" s="555"/>
      <c r="L2069" s="556"/>
      <c r="M2069" s="319">
        <f t="shared" si="459"/>
        <v>0</v>
      </c>
    </row>
    <row r="2070" spans="2:13" ht="12.75" customHeight="1" x14ac:dyDescent="0.2">
      <c r="B2070" s="197"/>
      <c r="C2070" s="558"/>
      <c r="D2070" s="558"/>
      <c r="E2070" s="558"/>
      <c r="F2070" s="558"/>
      <c r="G2070" s="558"/>
      <c r="H2070" s="558"/>
      <c r="I2070" s="558"/>
      <c r="J2070" s="558"/>
      <c r="K2070" s="558"/>
      <c r="L2070" s="559"/>
      <c r="M2070" s="316">
        <f t="shared" si="459"/>
        <v>0</v>
      </c>
    </row>
    <row r="2071" spans="2:13" ht="12.75" customHeight="1" x14ac:dyDescent="0.2">
      <c r="B2071" s="165" t="str">
        <f>IF('2. Grunddata'!C$6="KONTRAKT","Total medfinansiering","Total förväntad medfinansiering")</f>
        <v>Total förväntad medfinansiering</v>
      </c>
      <c r="C2071" s="170">
        <f t="shared" ref="C2071:M2071" si="460">SUM(C2066:C2070)</f>
        <v>0</v>
      </c>
      <c r="D2071" s="170">
        <f t="shared" si="460"/>
        <v>0</v>
      </c>
      <c r="E2071" s="170">
        <f t="shared" si="460"/>
        <v>0</v>
      </c>
      <c r="F2071" s="170">
        <f t="shared" si="460"/>
        <v>0</v>
      </c>
      <c r="G2071" s="170">
        <f t="shared" si="460"/>
        <v>0</v>
      </c>
      <c r="H2071" s="170">
        <f t="shared" si="460"/>
        <v>0</v>
      </c>
      <c r="I2071" s="170">
        <f t="shared" si="460"/>
        <v>0</v>
      </c>
      <c r="J2071" s="170">
        <f t="shared" si="460"/>
        <v>0</v>
      </c>
      <c r="K2071" s="170">
        <f t="shared" si="460"/>
        <v>0</v>
      </c>
      <c r="L2071" s="170">
        <f t="shared" si="460"/>
        <v>0</v>
      </c>
      <c r="M2071" s="345">
        <f t="shared" si="460"/>
        <v>0</v>
      </c>
    </row>
    <row r="2072" spans="2:13" ht="12.75" customHeight="1" x14ac:dyDescent="0.2"/>
    <row r="2073" spans="2:13" ht="12.75" customHeight="1" x14ac:dyDescent="0.2">
      <c r="B2073" s="386" t="s">
        <v>210</v>
      </c>
      <c r="C2073" s="64" t="str">
        <f>B54</f>
        <v>Biomedicin och veterinär folkhälsovetenskap</v>
      </c>
    </row>
    <row r="2074" spans="2:13" ht="12.75" customHeight="1" x14ac:dyDescent="0.2">
      <c r="B2074" s="719"/>
      <c r="C2074" s="720"/>
      <c r="D2074" s="720"/>
      <c r="E2074" s="720"/>
      <c r="F2074" s="720"/>
      <c r="G2074" s="720"/>
      <c r="H2074" s="720"/>
      <c r="I2074" s="720"/>
      <c r="J2074" s="720"/>
      <c r="K2074" s="720"/>
      <c r="L2074" s="720"/>
      <c r="M2074" s="721"/>
    </row>
    <row r="2075" spans="2:13" ht="12.75" customHeight="1" x14ac:dyDescent="0.2">
      <c r="B2075" s="722"/>
      <c r="C2075" s="735"/>
      <c r="D2075" s="735"/>
      <c r="E2075" s="735"/>
      <c r="F2075" s="735"/>
      <c r="G2075" s="735"/>
      <c r="H2075" s="735"/>
      <c r="I2075" s="735"/>
      <c r="J2075" s="735"/>
      <c r="K2075" s="735"/>
      <c r="L2075" s="735"/>
      <c r="M2075" s="724"/>
    </row>
    <row r="2076" spans="2:13" ht="12.75" customHeight="1" x14ac:dyDescent="0.2">
      <c r="B2076" s="722"/>
      <c r="C2076" s="735"/>
      <c r="D2076" s="735"/>
      <c r="E2076" s="735"/>
      <c r="F2076" s="735"/>
      <c r="G2076" s="735"/>
      <c r="H2076" s="735"/>
      <c r="I2076" s="735"/>
      <c r="J2076" s="735"/>
      <c r="K2076" s="735"/>
      <c r="L2076" s="735"/>
      <c r="M2076" s="724"/>
    </row>
    <row r="2077" spans="2:13" ht="12.75" customHeight="1" x14ac:dyDescent="0.2">
      <c r="B2077" s="722"/>
      <c r="C2077" s="735"/>
      <c r="D2077" s="735"/>
      <c r="E2077" s="735"/>
      <c r="F2077" s="735"/>
      <c r="G2077" s="735"/>
      <c r="H2077" s="735"/>
      <c r="I2077" s="735"/>
      <c r="J2077" s="735"/>
      <c r="K2077" s="735"/>
      <c r="L2077" s="735"/>
      <c r="M2077" s="724"/>
    </row>
    <row r="2078" spans="2:13" ht="12.75" customHeight="1" x14ac:dyDescent="0.2">
      <c r="B2078" s="725"/>
      <c r="C2078" s="726"/>
      <c r="D2078" s="726"/>
      <c r="E2078" s="726"/>
      <c r="F2078" s="726"/>
      <c r="G2078" s="726"/>
      <c r="H2078" s="726"/>
      <c r="I2078" s="726"/>
      <c r="J2078" s="726"/>
      <c r="K2078" s="726"/>
      <c r="L2078" s="726"/>
      <c r="M2078" s="727"/>
    </row>
    <row r="2080" spans="2:13" s="3" customFormat="1" ht="12.75" customHeight="1" x14ac:dyDescent="0.2">
      <c r="B2080" s="140" t="s">
        <v>165</v>
      </c>
      <c r="C2080" s="141" t="str">
        <f>'2. Grunddata'!C$7</f>
        <v>Hitta den oförklariga faktorn i matrix</v>
      </c>
      <c r="D2080" s="64"/>
      <c r="E2080" s="64"/>
      <c r="F2080" s="64"/>
      <c r="G2080" s="64"/>
      <c r="H2080" s="64"/>
      <c r="I2080" s="64"/>
      <c r="J2080" s="64"/>
      <c r="K2080" s="64"/>
      <c r="L2080" s="64"/>
      <c r="M2080" s="64"/>
    </row>
    <row r="2081" spans="2:15" s="3" customFormat="1" ht="12.75" x14ac:dyDescent="0.2">
      <c r="B2081" s="140" t="s">
        <v>122</v>
      </c>
      <c r="C2081" s="141" t="str">
        <f>IF('2. Grunddata'!$C$6="ANSÖKAN","ANSÖKAN",(IF('2. Grunddata'!$C$6="KONTRAKT","KONTRAKT","")))</f>
        <v>ANSÖKAN</v>
      </c>
      <c r="D2081" s="64"/>
      <c r="E2081" s="64"/>
      <c r="F2081" s="64"/>
      <c r="G2081" s="64"/>
      <c r="H2081" s="64"/>
      <c r="I2081" s="64"/>
      <c r="J2081" s="64"/>
      <c r="K2081" s="64"/>
      <c r="L2081" s="64"/>
      <c r="M2081" s="64"/>
    </row>
    <row r="2082" spans="2:15" s="3" customFormat="1" ht="12.75" x14ac:dyDescent="0.2">
      <c r="B2082" s="62" t="s">
        <v>254</v>
      </c>
      <c r="C2082" s="141" t="str">
        <f>'2. Grunddata'!C$8</f>
        <v>Stina</v>
      </c>
      <c r="D2082" s="64"/>
      <c r="E2082" s="64"/>
      <c r="F2082" s="64"/>
      <c r="I2082" s="120"/>
      <c r="J2082" s="120"/>
      <c r="K2082" s="120"/>
      <c r="L2082" s="120"/>
      <c r="M2082" s="120"/>
    </row>
    <row r="2083" spans="2:15" s="3" customFormat="1" ht="12.75" x14ac:dyDescent="0.2">
      <c r="B2083" s="140" t="s">
        <v>156</v>
      </c>
      <c r="C2083" s="64" t="str">
        <f>'2. Grunddata'!C$17</f>
        <v>SEK</v>
      </c>
      <c r="D2083" s="64"/>
      <c r="E2083" s="64"/>
      <c r="F2083" s="64"/>
      <c r="I2083" s="120"/>
      <c r="J2083" s="120"/>
      <c r="K2083" s="120"/>
      <c r="L2083" s="120"/>
      <c r="M2083" s="120"/>
    </row>
    <row r="2084" spans="2:15" s="3" customFormat="1" ht="12.75" x14ac:dyDescent="0.2">
      <c r="B2084" s="140"/>
      <c r="C2084" s="143" t="s">
        <v>137</v>
      </c>
      <c r="D2084" s="64"/>
      <c r="E2084" s="64"/>
      <c r="F2084" s="64"/>
      <c r="I2084" s="120"/>
      <c r="J2084" s="120"/>
      <c r="K2084" s="120"/>
      <c r="L2084" s="499" t="s">
        <v>315</v>
      </c>
      <c r="M2084" s="120"/>
    </row>
    <row r="2085" spans="2:15" ht="12.75" customHeight="1" x14ac:dyDescent="0.2">
      <c r="L2085" s="349" t="s">
        <v>316</v>
      </c>
    </row>
    <row r="2086" spans="2:15" s="3" customFormat="1" ht="15" x14ac:dyDescent="0.25">
      <c r="B2086" s="369" t="s">
        <v>38</v>
      </c>
      <c r="C2086" s="369" t="str">
        <f>B55</f>
        <v>Husdjurens miljö och hälsa</v>
      </c>
      <c r="E2086" s="64"/>
      <c r="G2086" s="64"/>
      <c r="H2086" s="64"/>
      <c r="I2086" s="64"/>
      <c r="J2086" s="64"/>
      <c r="K2086" s="64"/>
      <c r="L2086" s="625">
        <f>SUMIF('5. Lön'!$B$25:$B$151,$C2086,'5. Lön'!AE$25:AE$151)</f>
        <v>0</v>
      </c>
      <c r="M2086" s="383" t="s">
        <v>208</v>
      </c>
    </row>
    <row r="2087" spans="2:15" s="3" customFormat="1" ht="6" customHeight="1" x14ac:dyDescent="0.2">
      <c r="B2087" s="85"/>
      <c r="C2087" s="64"/>
      <c r="D2087" s="64"/>
      <c r="E2087" s="64"/>
      <c r="F2087" s="64"/>
      <c r="G2087" s="64"/>
      <c r="H2087" s="64"/>
      <c r="I2087" s="64"/>
      <c r="J2087" s="64"/>
      <c r="K2087" s="64"/>
      <c r="L2087" s="64"/>
      <c r="M2087" s="64"/>
    </row>
    <row r="2088" spans="2:15" s="3" customFormat="1" ht="12.75" x14ac:dyDescent="0.2">
      <c r="B2088" s="309" t="str">
        <f>IF('2. Grunddata'!C$6="KONTRAKT","Kostnader täckta av finansiär","Kostnader förväntade att täckas av finansiär")</f>
        <v>Kostnader förväntade att täckas av finansiär</v>
      </c>
      <c r="C2088" s="310">
        <f>'5. Lön'!G$23</f>
        <v>2022</v>
      </c>
      <c r="D2088" s="310">
        <f>'5. Lön'!H$23</f>
        <v>2023</v>
      </c>
      <c r="E2088" s="310">
        <f>'5. Lön'!I$23</f>
        <v>2024</v>
      </c>
      <c r="F2088" s="310" t="str">
        <f>'5. Lön'!J$23</f>
        <v/>
      </c>
      <c r="G2088" s="310" t="str">
        <f>'5. Lön'!K$23</f>
        <v/>
      </c>
      <c r="H2088" s="310" t="str">
        <f>'5. Lön'!L$23</f>
        <v/>
      </c>
      <c r="I2088" s="310" t="str">
        <f>'5. Lön'!M$23</f>
        <v/>
      </c>
      <c r="J2088" s="310" t="str">
        <f>'5. Lön'!N$23</f>
        <v/>
      </c>
      <c r="K2088" s="310" t="str">
        <f>'5. Lön'!O$23</f>
        <v/>
      </c>
      <c r="L2088" s="310" t="str">
        <f>'5. Lön'!P$23</f>
        <v/>
      </c>
      <c r="M2088" s="311" t="s">
        <v>2</v>
      </c>
    </row>
    <row r="2089" spans="2:15" s="3" customFormat="1" ht="12.75" customHeight="1" x14ac:dyDescent="0.2">
      <c r="B2089" s="312" t="s">
        <v>203</v>
      </c>
      <c r="C2089" s="313">
        <f>IF('2. Grunddata'!$C$16&gt;0,SUMIF('5. Lön'!$B$25:$B$151,$C2086,'5. Lön'!DM$25:DM$151),SUMIF('5. Lön'!$B$25:$B$151,$C2086,'5. Lön'!AS$25:AS$151))</f>
        <v>0</v>
      </c>
      <c r="D2089" s="313">
        <f>IF('2. Grunddata'!$C$16&gt;0,SUMIF('5. Lön'!$B$25:$B$151,$C2086,'5. Lön'!DN$25:DN$151),SUMIF('5. Lön'!$B$25:$B$151,$C2086,'5. Lön'!AT$25:AT$151))</f>
        <v>0</v>
      </c>
      <c r="E2089" s="313">
        <f>IF('2. Grunddata'!$C$16&gt;0,SUMIF('5. Lön'!$B$25:$B$151,$C2086,'5. Lön'!DO$25:DO$151),SUMIF('5. Lön'!$B$25:$B$151,$C2086,'5. Lön'!AU$25:AU$151))</f>
        <v>0</v>
      </c>
      <c r="F2089" s="313">
        <f>IF('2. Grunddata'!$C$16&gt;0,SUMIF('5. Lön'!$B$25:$B$151,$C2086,'5. Lön'!DP$25:DP$151),SUMIF('5. Lön'!$B$25:$B$151,$C2086,'5. Lön'!AV$25:AV$151))</f>
        <v>0</v>
      </c>
      <c r="G2089" s="313">
        <f>IF('2. Grunddata'!$C$16&gt;0,SUMIF('5. Lön'!$B$25:$B$151,$C2086,'5. Lön'!DQ$25:DQ$151),SUMIF('5. Lön'!$B$25:$B$151,$C2086,'5. Lön'!AW$25:AW$151))</f>
        <v>0</v>
      </c>
      <c r="H2089" s="313">
        <f>IF('2. Grunddata'!$C$16&gt;0,SUMIF('5. Lön'!$B$25:$B$151,$C2086,'5. Lön'!DR$25:DR$151),SUMIF('5. Lön'!$B$25:$B$151,$C2086,'5. Lön'!AX$25:AX$151))</f>
        <v>0</v>
      </c>
      <c r="I2089" s="313">
        <f>IF('2. Grunddata'!$C$16&gt;0,SUMIF('5. Lön'!$B$25:$B$151,$C2086,'5. Lön'!DS$25:DS$151),SUMIF('5. Lön'!$B$25:$B$151,$C2086,'5. Lön'!AY$25:AY$151))</f>
        <v>0</v>
      </c>
      <c r="J2089" s="313">
        <f>IF('2. Grunddata'!$C$16&gt;0,SUMIF('5. Lön'!$B$25:$B$151,$C2086,'5. Lön'!DT$25:DT$151),SUMIF('5. Lön'!$B$25:$B$151,$C2086,'5. Lön'!AZ$25:AZ$151))</f>
        <v>0</v>
      </c>
      <c r="K2089" s="313">
        <f>IF('2. Grunddata'!$C$16&gt;0,SUMIF('5. Lön'!$B$25:$B$151,$C2086,'5. Lön'!DU$25:DU$151),SUMIF('5. Lön'!$B$25:$B$151,$C2086,'5. Lön'!BA$25:BA$151))</f>
        <v>0</v>
      </c>
      <c r="L2089" s="313">
        <f>IF('2. Grunddata'!$C$16&gt;0,SUMIF('5. Lön'!$B$25:$B$151,$C2086,'5. Lön'!DV$25:DV$151),SUMIF('5. Lön'!$B$25:$B$151,$C2086,'5. Lön'!BB$25:BB$151))</f>
        <v>0</v>
      </c>
      <c r="M2089" s="314">
        <f t="shared" ref="M2089:M2094" si="461">SUM(C2089:L2089)</f>
        <v>0</v>
      </c>
      <c r="O2089" s="4"/>
    </row>
    <row r="2090" spans="2:15" s="3" customFormat="1" ht="12.75" customHeight="1" x14ac:dyDescent="0.2">
      <c r="B2090" s="158" t="s">
        <v>202</v>
      </c>
      <c r="C2090" s="315">
        <f>SUMIF('6. Drift'!$B$18:$B$101,$C2086,'6. Drift'!V$18:V$101)</f>
        <v>0</v>
      </c>
      <c r="D2090" s="315">
        <f>SUMIF('6. Drift'!$B$18:$B$101,$C2086,'6. Drift'!W$18:W$101)</f>
        <v>0</v>
      </c>
      <c r="E2090" s="315">
        <f>SUMIF('6. Drift'!$B$18:$B$101,$C2086,'6. Drift'!X$18:X$101)</f>
        <v>0</v>
      </c>
      <c r="F2090" s="315">
        <f>SUMIF('6. Drift'!$B$18:$B$101,$C2086,'6. Drift'!Y$18:Y$101)</f>
        <v>0</v>
      </c>
      <c r="G2090" s="315">
        <f>SUMIF('6. Drift'!$B$18:$B$101,$C2086,'6. Drift'!Z$18:Z$101)</f>
        <v>0</v>
      </c>
      <c r="H2090" s="315">
        <f>SUMIF('6. Drift'!$B$18:$B$101,$C2086,'6. Drift'!AA$18:AA$101)</f>
        <v>0</v>
      </c>
      <c r="I2090" s="315">
        <f>SUMIF('6. Drift'!$B$18:$B$101,$C2086,'6. Drift'!AB$18:AB$101)</f>
        <v>0</v>
      </c>
      <c r="J2090" s="315">
        <f>SUMIF('6. Drift'!$B$18:$B$101,$C2086,'6. Drift'!AC$18:AC$101)</f>
        <v>0</v>
      </c>
      <c r="K2090" s="315">
        <f>SUMIF('6. Drift'!$B$18:$B$101,$C2086,'6. Drift'!AD$18:AD$101)</f>
        <v>0</v>
      </c>
      <c r="L2090" s="315">
        <f>SUMIF('6. Drift'!$B$18:$B$101,$C2086,'6. Drift'!AE$18:AE$101)</f>
        <v>0</v>
      </c>
      <c r="M2090" s="316">
        <f t="shared" si="461"/>
        <v>0</v>
      </c>
    </row>
    <row r="2091" spans="2:15" s="3" customFormat="1" ht="12.75" x14ac:dyDescent="0.2">
      <c r="B2091" s="317" t="s">
        <v>30</v>
      </c>
      <c r="C2091" s="318">
        <f>SUMIF('7. Utrustning'!$B$17:$B$49,$C2086,'7. Utrustning'!W$17:W$49)</f>
        <v>0</v>
      </c>
      <c r="D2091" s="318">
        <f>SUMIF('7. Utrustning'!$B$17:$B$49,$C2086,'7. Utrustning'!X$17:X$49)</f>
        <v>0</v>
      </c>
      <c r="E2091" s="318">
        <f>SUMIF('7. Utrustning'!$B$17:$B$49,$C2086,'7. Utrustning'!Y$17:Y$49)</f>
        <v>0</v>
      </c>
      <c r="F2091" s="318">
        <f>SUMIF('7. Utrustning'!$B$17:$B$49,$C2086,'7. Utrustning'!Z$17:Z$49)</f>
        <v>0</v>
      </c>
      <c r="G2091" s="318">
        <f>SUMIF('7. Utrustning'!$B$17:$B$49,$C2086,'7. Utrustning'!AA$17:AA$49)</f>
        <v>0</v>
      </c>
      <c r="H2091" s="318">
        <f>SUMIF('7. Utrustning'!$B$17:$B$49,$C2086,'7. Utrustning'!AB$17:AB$49)</f>
        <v>0</v>
      </c>
      <c r="I2091" s="318">
        <f>SUMIF('7. Utrustning'!$B$17:$B$49,$C2086,'7. Utrustning'!AC$17:AC$49)</f>
        <v>0</v>
      </c>
      <c r="J2091" s="318">
        <f>SUMIF('7. Utrustning'!$B$17:$B$49,$C2086,'7. Utrustning'!AD$17:AD$49)</f>
        <v>0</v>
      </c>
      <c r="K2091" s="318">
        <f>SUMIF('7. Utrustning'!$B$17:$B$49,$C2086,'7. Utrustning'!AE$17:AE$49)</f>
        <v>0</v>
      </c>
      <c r="L2091" s="318">
        <f>SUMIF('7. Utrustning'!$B$17:$B$49,$C2086,'7. Utrustning'!AF$17:AF$49)</f>
        <v>0</v>
      </c>
      <c r="M2091" s="319">
        <f t="shared" si="461"/>
        <v>0</v>
      </c>
    </row>
    <row r="2092" spans="2:15" s="3" customFormat="1" ht="12.75" x14ac:dyDescent="0.2">
      <c r="B2092" s="320" t="str">
        <f>IF('2. Grunddata'!C$13="NEJ","Lokal accepterad som direkt kostnad av finansiär","Lokal")</f>
        <v>Lokal accepterad som direkt kostnad av finansiär</v>
      </c>
      <c r="C2092" s="315">
        <f>IF('2. Grunddata'!$C$13="NEJ",SUMIF('8. Lokal'!$B$18:$B$50,$C2086,'8. Lokal'!T$18:T$50),SUMIF('5. Lön'!$B$25:$B$151,$C2086,'5. Lön'!CO$25:CO$151)+SUMIF('6. Drift'!$B$18:$B$101,$C2086,'6. Drift'!BR$18:BR$101)+SUMIF('8. Lokal'!$B$18:$B$50,$C2086,'8. Lokal'!T$18:T$50))</f>
        <v>0</v>
      </c>
      <c r="D2092" s="315">
        <f>IF('2. Grunddata'!$C$13="NEJ",SUMIF('8. Lokal'!$B$18:$B$50,$C2086,'8. Lokal'!U$18:U$50),SUMIF('5. Lön'!$B$25:$B$151,$C2086,'5. Lön'!CP$25:CP$151)+SUMIF('6. Drift'!$B$18:$B$101,$C2086,'6. Drift'!BS$18:BS$101)+SUMIF('8. Lokal'!$B$18:$B$50,$C2086,'8. Lokal'!U$18:U$50))</f>
        <v>0</v>
      </c>
      <c r="E2092" s="315">
        <f>IF('2. Grunddata'!$C$13="NEJ",SUMIF('8. Lokal'!$B$18:$B$50,$C2086,'8. Lokal'!V$18:V$50),SUMIF('5. Lön'!$B$25:$B$151,$C2086,'5. Lön'!CQ$25:CQ$151)+SUMIF('6. Drift'!$B$18:$B$101,$C2086,'6. Drift'!BT$18:BT$101)+SUMIF('8. Lokal'!$B$18:$B$50,$C2086,'8. Lokal'!V$18:V$50))</f>
        <v>0</v>
      </c>
      <c r="F2092" s="315">
        <f>IF('2. Grunddata'!$C$13="NEJ",SUMIF('8. Lokal'!$B$18:$B$50,$C2086,'8. Lokal'!W$18:W$50),SUMIF('5. Lön'!$B$25:$B$151,$C2086,'5. Lön'!CR$25:CR$151)+SUMIF('6. Drift'!$B$18:$B$101,$C2086,'6. Drift'!BU$18:BU$101)+SUMIF('8. Lokal'!$B$18:$B$50,$C2086,'8. Lokal'!W$18:W$50))</f>
        <v>0</v>
      </c>
      <c r="G2092" s="315">
        <f>IF('2. Grunddata'!$C$13="NEJ",SUMIF('8. Lokal'!$B$18:$B$50,$C2086,'8. Lokal'!X$18:X$50),SUMIF('5. Lön'!$B$25:$B$151,$C2086,'5. Lön'!CS$25:CS$151)+SUMIF('6. Drift'!$B$18:$B$101,$C2086,'6. Drift'!BV$18:BV$101)+SUMIF('8. Lokal'!$B$18:$B$50,$C2086,'8. Lokal'!X$18:X$50))</f>
        <v>0</v>
      </c>
      <c r="H2092" s="315">
        <f>IF('2. Grunddata'!$C$13="NEJ",SUMIF('8. Lokal'!$B$18:$B$50,$C2086,'8. Lokal'!Y$18:Y$50),SUMIF('5. Lön'!$B$25:$B$151,$C2086,'5. Lön'!CT$25:CT$151)+SUMIF('6. Drift'!$B$18:$B$101,$C2086,'6. Drift'!BW$18:BW$101)+SUMIF('8. Lokal'!$B$18:$B$50,$C2086,'8. Lokal'!Y$18:Y$50))</f>
        <v>0</v>
      </c>
      <c r="I2092" s="315">
        <f>IF('2. Grunddata'!$C$13="NEJ",SUMIF('8. Lokal'!$B$18:$B$50,$C2086,'8. Lokal'!Z$18:Z$50),SUMIF('5. Lön'!$B$25:$B$151,$C2086,'5. Lön'!CU$25:CU$151)+SUMIF('6. Drift'!$B$18:$B$101,$C2086,'6. Drift'!BX$18:BX$101)+SUMIF('8. Lokal'!$B$18:$B$50,$C2086,'8. Lokal'!Z$18:Z$50))</f>
        <v>0</v>
      </c>
      <c r="J2092" s="315">
        <f>IF('2. Grunddata'!$C$13="NEJ",SUMIF('8. Lokal'!$B$18:$B$50,$C2086,'8. Lokal'!AA$18:AA$50),SUMIF('5. Lön'!$B$25:$B$151,$C2086,'5. Lön'!CV$25:CV$151)+SUMIF('6. Drift'!$B$18:$B$101,$C2086,'6. Drift'!BY$18:BY$101)+SUMIF('8. Lokal'!$B$18:$B$50,$C2086,'8. Lokal'!AA$18:AA$50))</f>
        <v>0</v>
      </c>
      <c r="K2092" s="315">
        <f>IF('2. Grunddata'!$C$13="NEJ",SUMIF('8. Lokal'!$B$18:$B$50,$C2086,'8. Lokal'!AB$18:AB$50),SUMIF('5. Lön'!$B$25:$B$151,$C2086,'5. Lön'!CW$25:CW$151)+SUMIF('6. Drift'!$B$18:$B$101,$C2086,'6. Drift'!BZ$18:BZ$101)+SUMIF('8. Lokal'!$B$18:$B$50,$C2086,'8. Lokal'!AB$18:AB$50))</f>
        <v>0</v>
      </c>
      <c r="L2092" s="315">
        <f>IF('2. Grunddata'!$C$13="NEJ",SUMIF('8. Lokal'!$B$18:$B$50,$C2086,'8. Lokal'!AC$18:AC$50),SUMIF('5. Lön'!$B$25:$B$151,$C2086,'5. Lön'!CX$25:CX$151)+SUMIF('6. Drift'!$B$18:$B$101,$C2086,'6. Drift'!CA$18:CA$101)+SUMIF('8. Lokal'!$B$18:$B$50,$C2086,'8. Lokal'!AC$18:AC$50))</f>
        <v>0</v>
      </c>
      <c r="M2092" s="316">
        <f t="shared" si="461"/>
        <v>0</v>
      </c>
    </row>
    <row r="2093" spans="2:15" s="3" customFormat="1" ht="12.75" x14ac:dyDescent="0.2">
      <c r="B2093" s="321" t="str">
        <f>IF('2. Grunddata'!C$13="NEJ","Indirekt och lokalpåslag accepterade som OH av finansiär","Indirekta")</f>
        <v>Indirekt och lokalpåslag accepterade som OH av finansiär</v>
      </c>
      <c r="C2093" s="293">
        <f>IF('2. Grunddata'!$C$13="NEJ",SUMIF('5. Lön'!$B$25:$B$151,$C2086,'5. Lön'!DY$25:DY$151)+SUMIF('6. Drift'!$B$18:$B$101,$C2086,'6. Drift'!CP$18:CP$101)+SUMIF('7. Utrustning'!$B$17:$B$49,$C2086,'7. Utrustning'!AU$17:AU$49)+SUMIF('8. Lokal'!$B$18:$B$50,$C2086,'8. Lokal'!AR$18:AR$50),SUMIF('5. Lön'!$B$25:$B$151,$C2086,'5. Lön'!BQ$25:BQ$151)+SUMIF('6. Drift'!$B$18:$B$101,$C2086,'6. Drift'!AT$18:AT$101))</f>
        <v>0</v>
      </c>
      <c r="D2093" s="293">
        <f>IF('2. Grunddata'!$C$13="NEJ",SUMIF('5. Lön'!$B$25:$B$151,$C2086,'5. Lön'!DZ$25:DZ$151)+SUMIF('6. Drift'!$B$18:$B$101,$C2086,'6. Drift'!CQ$18:CQ$101)+SUMIF('7. Utrustning'!$B$17:$B$49,$C2086,'7. Utrustning'!AV$17:AV$49)+SUMIF('8. Lokal'!$B$18:$B$50,$C2086,'8. Lokal'!AS$18:AS$50),SUMIF('5. Lön'!$B$25:$B$151,$C2086,'5. Lön'!BR$25:BR$151)+SUMIF('6. Drift'!$B$18:$B$101,$C2086,'6. Drift'!AU$18:AU$101))</f>
        <v>0</v>
      </c>
      <c r="E2093" s="293">
        <f>IF('2. Grunddata'!$C$13="NEJ",SUMIF('5. Lön'!$B$25:$B$151,$C2086,'5. Lön'!EA$25:EA$151)+SUMIF('6. Drift'!$B$18:$B$101,$C2086,'6. Drift'!CR$18:CR$101)+SUMIF('7. Utrustning'!$B$17:$B$49,$C2086,'7. Utrustning'!AW$17:AW$49)+SUMIF('8. Lokal'!$B$18:$B$50,$C2086,'8. Lokal'!AT$18:AT$50),SUMIF('5. Lön'!$B$25:$B$151,$C2086,'5. Lön'!BS$25:BS$151)+SUMIF('6. Drift'!$B$18:$B$101,$C2086,'6. Drift'!AV$18:AV$101))</f>
        <v>0</v>
      </c>
      <c r="F2093" s="293">
        <f>IF('2. Grunddata'!$C$13="NEJ",SUMIF('5. Lön'!$B$25:$B$151,$C2086,'5. Lön'!EB$25:EB$151)+SUMIF('6. Drift'!$B$18:$B$101,$C2086,'6. Drift'!CS$18:CS$101)+SUMIF('7. Utrustning'!$B$17:$B$49,$C2086,'7. Utrustning'!AX$17:AX$49)+SUMIF('8. Lokal'!$B$18:$B$50,$C2086,'8. Lokal'!AU$18:AU$50),SUMIF('5. Lön'!$B$25:$B$151,$C2086,'5. Lön'!BT$25:BT$151)+SUMIF('6. Drift'!$B$18:$B$101,$C2086,'6. Drift'!AW$18:AW$101))</f>
        <v>0</v>
      </c>
      <c r="G2093" s="293">
        <f>IF('2. Grunddata'!$C$13="NEJ",SUMIF('5. Lön'!$B$25:$B$151,$C2086,'5. Lön'!EC$25:EC$151)+SUMIF('6. Drift'!$B$18:$B$101,$C2086,'6. Drift'!CT$18:CT$101)+SUMIF('7. Utrustning'!$B$17:$B$49,$C2086,'7. Utrustning'!AY$17:AY$49)+SUMIF('8. Lokal'!$B$18:$B$50,$C2086,'8. Lokal'!AV$18:AV$50),SUMIF('5. Lön'!$B$25:$B$151,$C2086,'5. Lön'!BU$25:BU$151)+SUMIF('6. Drift'!$B$18:$B$101,$C2086,'6. Drift'!AX$18:AX$101))</f>
        <v>0</v>
      </c>
      <c r="H2093" s="293">
        <f>IF('2. Grunddata'!$C$13="NEJ",SUMIF('5. Lön'!$B$25:$B$151,$C2086,'5. Lön'!ED$25:ED$151)+SUMIF('6. Drift'!$B$18:$B$101,$C2086,'6. Drift'!CU$18:CU$101)+SUMIF('7. Utrustning'!$B$17:$B$49,$C2086,'7. Utrustning'!AZ$17:AZ$49)+SUMIF('8. Lokal'!$B$18:$B$50,$C2086,'8. Lokal'!AW$18:AW$50),SUMIF('5. Lön'!$B$25:$B$151,$C2086,'5. Lön'!BV$25:BV$151)+SUMIF('6. Drift'!$B$18:$B$101,$C2086,'6. Drift'!AY$18:AY$101))</f>
        <v>0</v>
      </c>
      <c r="I2093" s="293">
        <f>IF('2. Grunddata'!$C$13="NEJ",SUMIF('5. Lön'!$B$25:$B$151,$C2086,'5. Lön'!EE$25:EE$151)+SUMIF('6. Drift'!$B$18:$B$101,$C2086,'6. Drift'!CV$18:CV$101)+SUMIF('7. Utrustning'!$B$17:$B$49,$C2086,'7. Utrustning'!BA$17:BA$49)+SUMIF('8. Lokal'!$B$18:$B$50,$C2086,'8. Lokal'!AX$18:AX$50),SUMIF('5. Lön'!$B$25:$B$151,$C2086,'5. Lön'!BW$25:BW$151)+SUMIF('6. Drift'!$B$18:$B$101,$C2086,'6. Drift'!AZ$18:AZ$101))</f>
        <v>0</v>
      </c>
      <c r="J2093" s="293">
        <f>IF('2. Grunddata'!$C$13="NEJ",SUMIF('5. Lön'!$B$25:$B$151,$C2086,'5. Lön'!EF$25:EF$151)+SUMIF('6. Drift'!$B$18:$B$101,$C2086,'6. Drift'!CW$18:CW$101)+SUMIF('7. Utrustning'!$B$17:$B$49,$C2086,'7. Utrustning'!BB$17:BB$49)+SUMIF('8. Lokal'!$B$18:$B$50,$C2086,'8. Lokal'!AY$18:AY$50),SUMIF('5. Lön'!$B$25:$B$151,$C2086,'5. Lön'!BX$25:BX$151)+SUMIF('6. Drift'!$B$18:$B$101,$C2086,'6. Drift'!BA$18:BA$101))</f>
        <v>0</v>
      </c>
      <c r="K2093" s="293">
        <f>IF('2. Grunddata'!$C$13="NEJ",SUMIF('5. Lön'!$B$25:$B$151,$C2086,'5. Lön'!EG$25:EG$151)+SUMIF('6. Drift'!$B$18:$B$101,$C2086,'6. Drift'!CX$18:CX$101)+SUMIF('7. Utrustning'!$B$17:$B$49,$C2086,'7. Utrustning'!BC$17:BC$49)+SUMIF('8. Lokal'!$B$18:$B$50,$C2086,'8. Lokal'!AZ$18:AZ$50),SUMIF('5. Lön'!$B$25:$B$151,$C2086,'5. Lön'!BY$25:BY$151)+SUMIF('6. Drift'!$B$18:$B$101,$C2086,'6. Drift'!BB$18:BB$101))</f>
        <v>0</v>
      </c>
      <c r="L2093" s="293">
        <f>IF('2. Grunddata'!$C$13="NEJ",SUMIF('5. Lön'!$B$25:$B$151,$C2086,'5. Lön'!EH$25:EH$151)+SUMIF('6. Drift'!$B$18:$B$101,$C2086,'6. Drift'!CY$18:CY$101)+SUMIF('7. Utrustning'!$B$17:$B$49,$C2086,'7. Utrustning'!BD$17:BD$49)+SUMIF('8. Lokal'!$B$18:$B$50,$C2086,'8. Lokal'!BA$18:BA$50),SUMIF('5. Lön'!$B$25:$B$151,$C2086,'5. Lön'!BZ$25:BZ$151)+SUMIF('6. Drift'!$B$18:$B$101,$C2086,'6. Drift'!BC$18:BC$101))</f>
        <v>0</v>
      </c>
      <c r="M2093" s="322">
        <f t="shared" si="461"/>
        <v>0</v>
      </c>
    </row>
    <row r="2094" spans="2:15" s="3" customFormat="1" ht="12.75" x14ac:dyDescent="0.2">
      <c r="B2094" s="323" t="str">
        <f>IF('2. Grunddata'!C$6="KONTRAKT","Total kostnad i kontrakt med finansiär ","Total kostnad i ansökan till finansiär ")</f>
        <v xml:space="preserve">Total kostnad i ansökan till finansiär </v>
      </c>
      <c r="C2094" s="237">
        <f>SUM(C2089:C2093)</f>
        <v>0</v>
      </c>
      <c r="D2094" s="237">
        <f t="shared" ref="D2094:L2094" si="462">SUM(D2089:D2093)</f>
        <v>0</v>
      </c>
      <c r="E2094" s="237">
        <f t="shared" si="462"/>
        <v>0</v>
      </c>
      <c r="F2094" s="237">
        <f t="shared" si="462"/>
        <v>0</v>
      </c>
      <c r="G2094" s="237">
        <f t="shared" si="462"/>
        <v>0</v>
      </c>
      <c r="H2094" s="237">
        <f t="shared" si="462"/>
        <v>0</v>
      </c>
      <c r="I2094" s="237">
        <f t="shared" si="462"/>
        <v>0</v>
      </c>
      <c r="J2094" s="237">
        <f t="shared" si="462"/>
        <v>0</v>
      </c>
      <c r="K2094" s="237">
        <f t="shared" si="462"/>
        <v>0</v>
      </c>
      <c r="L2094" s="237">
        <f t="shared" si="462"/>
        <v>0</v>
      </c>
      <c r="M2094" s="324">
        <f t="shared" si="461"/>
        <v>0</v>
      </c>
    </row>
    <row r="2095" spans="2:15" s="3" customFormat="1" ht="6" customHeight="1" x14ac:dyDescent="0.2">
      <c r="B2095" s="325"/>
      <c r="C2095" s="326"/>
      <c r="D2095" s="326"/>
      <c r="E2095" s="326"/>
      <c r="F2095" s="326"/>
      <c r="G2095" s="326"/>
      <c r="H2095" s="326"/>
      <c r="I2095" s="326"/>
      <c r="J2095" s="326"/>
      <c r="K2095" s="326"/>
      <c r="L2095" s="326"/>
      <c r="M2095" s="327"/>
    </row>
    <row r="2096" spans="2:15" s="3" customFormat="1" ht="12.75" x14ac:dyDescent="0.2">
      <c r="B2096" s="328" t="str">
        <f>IF('2. Grunddata'!C$6="KONTRAKT","Kostnader att medfinansiera","Kostnader förväntade att medfinansiera")</f>
        <v>Kostnader förväntade att medfinansiera</v>
      </c>
      <c r="C2096" s="168"/>
      <c r="D2096" s="168"/>
      <c r="E2096" s="168"/>
      <c r="F2096" s="168"/>
      <c r="G2096" s="168"/>
      <c r="H2096" s="168"/>
      <c r="I2096" s="168"/>
      <c r="J2096" s="168"/>
      <c r="K2096" s="168"/>
      <c r="L2096" s="168"/>
      <c r="M2096" s="329"/>
    </row>
    <row r="2097" spans="2:15" s="3" customFormat="1" ht="12.75" x14ac:dyDescent="0.2">
      <c r="B2097" s="371" t="str">
        <f>IF('2. Grunddata'!C$13="NEJ","Indirekt och lokalpåslag inte accepterade som OH av finansiär","")</f>
        <v>Indirekt och lokalpåslag inte accepterade som OH av finansiär</v>
      </c>
      <c r="C2097" s="330">
        <f>IF('2. Grunddata'!$C$13="NEJ",(SUMIF('5. Lön'!$B$25:$B$151,$C2086,'5. Lön'!BQ$25:BQ$151)+SUMIF('5. Lön'!$B$25:$B$151,$C2086,'5. Lön'!CO$25:CO$151)+SUMIF('6. Drift'!$B$18:$B$101,$C2086,'6. Drift'!AT$18:AT$101)+SUMIF('6. Drift'!$B$18:$B$101,$C2086,'6. Drift'!BR$18:BR$101))-(SUMIF('5. Lön'!$B$25:$B$151,$C2086,'5. Lön'!DY$25:DY$151)+SUMIF('6. Drift'!$B$18:$B$101,$C2086,'6. Drift'!CP$18:CP$101)+SUMIF('7. Utrustning'!$B$17:$B$49,$C2086,'7. Utrustning'!AU$17:AU$49)+SUMIF('8. Lokal'!$B$18:$B$50,$C2086,'8. Lokal'!AR$18:AR$50)),0)</f>
        <v>0</v>
      </c>
      <c r="D2097" s="330">
        <f>IF('2. Grunddata'!$C$13="NEJ",(SUMIF('5. Lön'!$B$25:$B$151,$C2086,'5. Lön'!BR$25:BR$151)+SUMIF('5. Lön'!$B$25:$B$151,$C2086,'5. Lön'!CP$25:CP$151)+SUMIF('6. Drift'!$B$18:$B$101,$C2086,'6. Drift'!AU$18:AU$101)+SUMIF('6. Drift'!$B$18:$B$101,$C2086,'6. Drift'!BS$18:BS$101))-(SUMIF('5. Lön'!$B$25:$B$151,$C2086,'5. Lön'!DZ$25:DZ$151)+SUMIF('6. Drift'!$B$18:$B$101,$C2086,'6. Drift'!CQ$18:CQ$101)+SUMIF('7. Utrustning'!$B$17:$B$49,$C2086,'7. Utrustning'!AV$17:AV$49)+SUMIF('8. Lokal'!$B$18:$B$50,$C2086,'8. Lokal'!AS$18:AS$50)),0)</f>
        <v>0</v>
      </c>
      <c r="E2097" s="330">
        <f>IF('2. Grunddata'!$C$13="NEJ",(SUMIF('5. Lön'!$B$25:$B$151,$C2086,'5. Lön'!BS$25:BS$151)+SUMIF('5. Lön'!$B$25:$B$151,$C2086,'5. Lön'!CQ$25:CQ$151)+SUMIF('6. Drift'!$B$18:$B$101,$C2086,'6. Drift'!AV$18:AV$101)+SUMIF('6. Drift'!$B$18:$B$101,$C2086,'6. Drift'!BT$18:BT$101))-(SUMIF('5. Lön'!$B$25:$B$151,$C2086,'5. Lön'!EA$25:EA$151)+SUMIF('6. Drift'!$B$18:$B$101,$C2086,'6. Drift'!CR$18:CR$101)+SUMIF('7. Utrustning'!$B$17:$B$49,$C2086,'7. Utrustning'!AW$17:AW$49)+SUMIF('8. Lokal'!$B$18:$B$50,$C2086,'8. Lokal'!AT$18:AT$50)),0)</f>
        <v>0</v>
      </c>
      <c r="F2097" s="330">
        <f>IF('2. Grunddata'!$C$13="NEJ",(SUMIF('5. Lön'!$B$25:$B$151,$C2086,'5. Lön'!BT$25:BT$151)+SUMIF('5. Lön'!$B$25:$B$151,$C2086,'5. Lön'!CR$25:CR$151)+SUMIF('6. Drift'!$B$18:$B$101,$C2086,'6. Drift'!AW$18:AW$101)+SUMIF('6. Drift'!$B$18:$B$101,$C2086,'6. Drift'!BU$18:BU$101))-(SUMIF('5. Lön'!$B$25:$B$151,$C2086,'5. Lön'!EB$25:EB$151)+SUMIF('6. Drift'!$B$18:$B$101,$C2086,'6. Drift'!CS$18:CS$101)+SUMIF('7. Utrustning'!$B$17:$B$49,$C2086,'7. Utrustning'!AX$17:AX$49)+SUMIF('8. Lokal'!$B$18:$B$50,$C2086,'8. Lokal'!AU$18:AU$50)),0)</f>
        <v>0</v>
      </c>
      <c r="G2097" s="330">
        <f>IF('2. Grunddata'!$C$13="NEJ",(SUMIF('5. Lön'!$B$25:$B$151,$C2086,'5. Lön'!BU$25:BU$151)+SUMIF('5. Lön'!$B$25:$B$151,$C2086,'5. Lön'!CS$25:CS$151)+SUMIF('6. Drift'!$B$18:$B$101,$C2086,'6. Drift'!AX$18:AX$101)+SUMIF('6. Drift'!$B$18:$B$101,$C2086,'6. Drift'!BV$18:BV$101))-(SUMIF('5. Lön'!$B$25:$B$151,$C2086,'5. Lön'!EC$25:EC$151)+SUMIF('6. Drift'!$B$18:$B$101,$C2086,'6. Drift'!CT$18:CT$101)+SUMIF('7. Utrustning'!$B$17:$B$49,$C2086,'7. Utrustning'!AY$17:AY$49)+SUMIF('8. Lokal'!$B$18:$B$50,$C2086,'8. Lokal'!AV$18:AV$50)),0)</f>
        <v>0</v>
      </c>
      <c r="H2097" s="330">
        <f>IF('2. Grunddata'!$C$13="NEJ",(SUMIF('5. Lön'!$B$25:$B$151,$C2086,'5. Lön'!BV$25:BV$151)+SUMIF('5. Lön'!$B$25:$B$151,$C2086,'5. Lön'!CT$25:CT$151)+SUMIF('6. Drift'!$B$18:$B$101,$C2086,'6. Drift'!AY$18:AY$101)+SUMIF('6. Drift'!$B$18:$B$101,$C2086,'6. Drift'!BW$18:BW$101))-(SUMIF('5. Lön'!$B$25:$B$151,$C2086,'5. Lön'!ED$25:ED$151)+SUMIF('6. Drift'!$B$18:$B$101,$C2086,'6. Drift'!CU$18:CU$101)+SUMIF('7. Utrustning'!$B$17:$B$49,$C2086,'7. Utrustning'!AZ$17:AZ$49)+SUMIF('8. Lokal'!$B$18:$B$50,$C2086,'8. Lokal'!AW$18:AW$50)),0)</f>
        <v>0</v>
      </c>
      <c r="I2097" s="330">
        <f>IF('2. Grunddata'!$C$13="NEJ",(SUMIF('5. Lön'!$B$25:$B$151,$C2086,'5. Lön'!BW$25:BW$151)+SUMIF('5. Lön'!$B$25:$B$151,$C2086,'5. Lön'!CU$25:CU$151)+SUMIF('6. Drift'!$B$18:$B$101,$C2086,'6. Drift'!AZ$18:AZ$101)+SUMIF('6. Drift'!$B$18:$B$101,$C2086,'6. Drift'!BX$18:BX$101))-(SUMIF('5. Lön'!$B$25:$B$151,$C2086,'5. Lön'!EE$25:EE$151)+SUMIF('6. Drift'!$B$18:$B$101,$C2086,'6. Drift'!CV$18:CV$101)+SUMIF('7. Utrustning'!$B$17:$B$49,$C2086,'7. Utrustning'!BA$17:BA$49)+SUMIF('8. Lokal'!$B$18:$B$50,$C2086,'8. Lokal'!AX$18:AX$50)),0)</f>
        <v>0</v>
      </c>
      <c r="J2097" s="330">
        <f>IF('2. Grunddata'!$C$13="NEJ",(SUMIF('5. Lön'!$B$25:$B$151,$C2086,'5. Lön'!BX$25:BX$151)+SUMIF('5. Lön'!$B$25:$B$151,$C2086,'5. Lön'!CV$25:CV$151)+SUMIF('6. Drift'!$B$18:$B$101,$C2086,'6. Drift'!BA$18:BA$101)+SUMIF('6. Drift'!$B$18:$B$101,$C2086,'6. Drift'!BY$18:BY$101))-(SUMIF('5. Lön'!$B$25:$B$151,$C2086,'5. Lön'!EF$25:EF$151)+SUMIF('6. Drift'!$B$18:$B$101,$C2086,'6. Drift'!CW$18:CW$101)+SUMIF('7. Utrustning'!$B$17:$B$49,$C2086,'7. Utrustning'!BB$17:BB$49)+SUMIF('8. Lokal'!$B$18:$B$50,$C2086,'8. Lokal'!AY$18:AY$50)),0)</f>
        <v>0</v>
      </c>
      <c r="K2097" s="330">
        <f>IF('2. Grunddata'!$C$13="NEJ",(SUMIF('5. Lön'!$B$25:$B$151,$C2086,'5. Lön'!BY$25:BY$151)+SUMIF('5. Lön'!$B$25:$B$151,$C2086,'5. Lön'!CW$25:CW$151)+SUMIF('6. Drift'!$B$18:$B$101,$C2086,'6. Drift'!BB$18:BB$101)+SUMIF('6. Drift'!$B$18:$B$101,$C2086,'6. Drift'!BZ$18:BZ$101))-(SUMIF('5. Lön'!$B$25:$B$151,$C2086,'5. Lön'!EG$25:EG$151)+SUMIF('6. Drift'!$B$18:$B$101,$C2086,'6. Drift'!CX$18:CX$101)+SUMIF('7. Utrustning'!$B$17:$B$49,$C2086,'7. Utrustning'!BC$17:BC$49)+SUMIF('8. Lokal'!$B$18:$B$50,$C2086,'8. Lokal'!AZ$18:AZ$50)),0)</f>
        <v>0</v>
      </c>
      <c r="L2097" s="330">
        <f>IF('2. Grunddata'!$C$13="NEJ",(SUMIF('5. Lön'!$B$25:$B$151,$C2086,'5. Lön'!BZ$25:BZ$151)+SUMIF('5. Lön'!$B$25:$B$151,$C2086,'5. Lön'!CX$25:CX$151)+SUMIF('6. Drift'!$B$18:$B$101,$C2086,'6. Drift'!BC$18:BC$101)+SUMIF('6. Drift'!$B$18:$B$101,$C2086,'6. Drift'!CA$18:CA$101))-(SUMIF('5. Lön'!$B$25:$B$151,$C2086,'5. Lön'!EH$25:EH$151)+SUMIF('6. Drift'!$B$18:$B$101,$C2086,'6. Drift'!CY$18:CY$101)+SUMIF('7. Utrustning'!$B$17:$B$49,$C2086,'7. Utrustning'!BD$17:BD$49)+SUMIF('8. Lokal'!$B$18:$B$50,$C2086,'8. Lokal'!BA$18:BA$50)),0)</f>
        <v>0</v>
      </c>
      <c r="M2097" s="314">
        <f t="shared" ref="M2097:M2103" si="463">SUM(C2097:L2097)</f>
        <v>0</v>
      </c>
    </row>
    <row r="2098" spans="2:15" s="3" customFormat="1" ht="12.75" customHeight="1" x14ac:dyDescent="0.2">
      <c r="B2098" s="331" t="str">
        <f>IF('2. Grunddata'!C$16&gt;0,"LKP som inte accepteras av finansiär","")</f>
        <v/>
      </c>
      <c r="C2098" s="332">
        <f>IF('2. Grunddata'!$C$16&gt;0,SUMIF('5. Lön'!$B$25:$B$151,$C2086,'5. Lön'!AS$25:AS$151)-SUMIF('5. Lön'!$B$25:$B$151,$C2086,'5. Lön'!DM$25:DM$151),0)</f>
        <v>0</v>
      </c>
      <c r="D2098" s="332">
        <f>IF('2. Grunddata'!$C$16&gt;0,SUMIF('5. Lön'!$B$25:$B$151,$C2086,'5. Lön'!AT$25:AT$151)-SUMIF('5. Lön'!$B$25:$B$151,$C2086,'5. Lön'!DN$25:DN$151),0)</f>
        <v>0</v>
      </c>
      <c r="E2098" s="332">
        <f>IF('2. Grunddata'!$C$16&gt;0,SUMIF('5. Lön'!$B$25:$B$151,$C2086,'5. Lön'!AU$25:AU$151)-SUMIF('5. Lön'!$B$25:$B$151,$C2086,'5. Lön'!DO$25:DO$151),0)</f>
        <v>0</v>
      </c>
      <c r="F2098" s="332">
        <f>IF('2. Grunddata'!$C$16&gt;0,SUMIF('5. Lön'!$B$25:$B$151,$C2086,'5. Lön'!AV$25:AV$151)-SUMIF('5. Lön'!$B$25:$B$151,$C2086,'5. Lön'!DP$25:DP$151),0)</f>
        <v>0</v>
      </c>
      <c r="G2098" s="332">
        <f>IF('2. Grunddata'!$C$16&gt;0,SUMIF('5. Lön'!$B$25:$B$151,$C2086,'5. Lön'!AW$25:AW$151)-SUMIF('5. Lön'!$B$25:$B$151,$C2086,'5. Lön'!DQ$25:DQ$151),0)</f>
        <v>0</v>
      </c>
      <c r="H2098" s="332">
        <f>IF('2. Grunddata'!$C$16&gt;0,SUMIF('5. Lön'!$B$25:$B$151,$C2086,'5. Lön'!AX$25:AX$151)-SUMIF('5. Lön'!$B$25:$B$151,$C2086,'5. Lön'!DR$25:DR$151),0)</f>
        <v>0</v>
      </c>
      <c r="I2098" s="332">
        <f>IF('2. Grunddata'!$C$16&gt;0,SUMIF('5. Lön'!$B$25:$B$151,$C2086,'5. Lön'!AY$25:AY$151)-SUMIF('5. Lön'!$B$25:$B$151,$C2086,'5. Lön'!DS$25:DS$151),0)</f>
        <v>0</v>
      </c>
      <c r="J2098" s="332">
        <f>IF('2. Grunddata'!$C$16&gt;0,SUMIF('5. Lön'!$B$25:$B$151,$C2086,'5. Lön'!AZ$25:AZ$151)-SUMIF('5. Lön'!$B$25:$B$151,$C2086,'5. Lön'!DT$25:DT$151),0)</f>
        <v>0</v>
      </c>
      <c r="K2098" s="332">
        <f>IF('2. Grunddata'!$C$16&gt;0,SUMIF('5. Lön'!$B$25:$B$151,$C2086,'5. Lön'!BA$25:BA$151)-SUMIF('5. Lön'!$B$25:$B$151,$C2086,'5. Lön'!DU$25:DU$151),0)</f>
        <v>0</v>
      </c>
      <c r="L2098" s="332">
        <f>IF('2. Grunddata'!$C$16&gt;0,SUMIF('5. Lön'!$B$25:$B$151,$C2086,'5. Lön'!BB$25:BB$151)-SUMIF('5. Lön'!$B$25:$B$151,$C2086,'5. Lön'!DV$25:DV$151),0)</f>
        <v>0</v>
      </c>
      <c r="M2098" s="316">
        <f t="shared" si="463"/>
        <v>0</v>
      </c>
    </row>
    <row r="2099" spans="2:15" s="3" customFormat="1" ht="12.75" customHeight="1" x14ac:dyDescent="0.2">
      <c r="B2099" s="317" t="str">
        <f>IF('5. Lön'!BO$152&gt;0,"Lön inklusive LKP","")</f>
        <v>Lön inklusive LKP</v>
      </c>
      <c r="C2099" s="333">
        <f>SUMIF('5. Lön'!$B$25:$B$151,$C2086,'5. Lön'!BE$25:BE$151)</f>
        <v>0</v>
      </c>
      <c r="D2099" s="333">
        <f>SUMIF('5. Lön'!$B$25:$B$151,$C2086,'5. Lön'!BF$25:BF$151)</f>
        <v>0</v>
      </c>
      <c r="E2099" s="333">
        <f>SUMIF('5. Lön'!$B$25:$B$151,$C2086,'5. Lön'!BG$25:BG$151)</f>
        <v>0</v>
      </c>
      <c r="F2099" s="333">
        <f>SUMIF('5. Lön'!$B$25:$B$151,$C2086,'5. Lön'!BH$25:BH$151)</f>
        <v>0</v>
      </c>
      <c r="G2099" s="333">
        <f>SUMIF('5. Lön'!$B$25:$B$151,$C2086,'5. Lön'!BI$25:BI$151)</f>
        <v>0</v>
      </c>
      <c r="H2099" s="333">
        <f>SUMIF('5. Lön'!$B$25:$B$151,$C2086,'5. Lön'!BJ$25:BJ$151)</f>
        <v>0</v>
      </c>
      <c r="I2099" s="333">
        <f>SUMIF('5. Lön'!$B$25:$B$151,$C2086,'5. Lön'!BK$25:BK$151)</f>
        <v>0</v>
      </c>
      <c r="J2099" s="333">
        <f>SUMIF('5. Lön'!$B$25:$B$151,$C2086,'5. Lön'!BL$25:BL$151)</f>
        <v>0</v>
      </c>
      <c r="K2099" s="333">
        <f>SUMIF('5. Lön'!$B$25:$B$151,$C2086,'5. Lön'!BM$25:BM$151)</f>
        <v>0</v>
      </c>
      <c r="L2099" s="333">
        <f>SUMIF('5. Lön'!$B$25:$B$151,$C2086,'5. Lön'!BN$25:BN$151)</f>
        <v>0</v>
      </c>
      <c r="M2099" s="319">
        <f t="shared" si="463"/>
        <v>0</v>
      </c>
    </row>
    <row r="2100" spans="2:15" s="3" customFormat="1" ht="12.75" x14ac:dyDescent="0.2">
      <c r="B2100" s="158" t="str">
        <f>IF('6. Drift'!AR$102&gt;0,"Drift","")</f>
        <v/>
      </c>
      <c r="C2100" s="334">
        <f>SUMIF('6. Drift'!$B$18:$B$101,$C2086,'6. Drift'!AH$18:AH$101)</f>
        <v>0</v>
      </c>
      <c r="D2100" s="334">
        <f>SUMIF('6. Drift'!$B$18:$B$101,$C2086,'6. Drift'!AI$18:AI$101)</f>
        <v>0</v>
      </c>
      <c r="E2100" s="334">
        <f>SUMIF('6. Drift'!$B$18:$B$101,$C2086,'6. Drift'!AJ$18:AJ$101)</f>
        <v>0</v>
      </c>
      <c r="F2100" s="334">
        <f>SUMIF('6. Drift'!$B$18:$B$101,$C2086,'6. Drift'!AK$18:AK$101)</f>
        <v>0</v>
      </c>
      <c r="G2100" s="334">
        <f>SUMIF('6. Drift'!$B$18:$B$101,$C2086,'6. Drift'!AL$18:AL$101)</f>
        <v>0</v>
      </c>
      <c r="H2100" s="334">
        <f>SUMIF('6. Drift'!$B$18:$B$101,$C2086,'6. Drift'!AM$18:AM$101)</f>
        <v>0</v>
      </c>
      <c r="I2100" s="334">
        <f>SUMIF('6. Drift'!$B$18:$B$101,$C2086,'6. Drift'!AN$18:AN$101)</f>
        <v>0</v>
      </c>
      <c r="J2100" s="334">
        <f>SUMIF('6. Drift'!$B$18:$B$101,$C2086,'6. Drift'!AO$18:AO$101)</f>
        <v>0</v>
      </c>
      <c r="K2100" s="334">
        <f>SUMIF('6. Drift'!$B$18:$B$101,$C2086,'6. Drift'!AP$18:AP$101)</f>
        <v>0</v>
      </c>
      <c r="L2100" s="334">
        <f>SUMIF('6. Drift'!$B$18:$B$101,$C2086,'6. Drift'!AQ$18:AQ$101)</f>
        <v>0</v>
      </c>
      <c r="M2100" s="316">
        <f t="shared" si="463"/>
        <v>0</v>
      </c>
    </row>
    <row r="2101" spans="2:15" s="3" customFormat="1" ht="12.75" x14ac:dyDescent="0.2">
      <c r="B2101" s="317" t="str">
        <f>IF('7. Utrustning'!AS$50&gt;0,"Utrustning","")</f>
        <v/>
      </c>
      <c r="C2101" s="333">
        <f>SUMIF('7. Utrustning'!$B$17:$B$49,$C2086,'7. Utrustning'!AI$17:AI$49)</f>
        <v>0</v>
      </c>
      <c r="D2101" s="333">
        <f>SUMIF('7. Utrustning'!$B$17:$B$49,$C2086,'7. Utrustning'!AJ$17:AJ$49)</f>
        <v>0</v>
      </c>
      <c r="E2101" s="333">
        <f>SUMIF('7. Utrustning'!$B$17:$B$49,$C2086,'7. Utrustning'!AK$17:AK$49)</f>
        <v>0</v>
      </c>
      <c r="F2101" s="333">
        <f>SUMIF('7. Utrustning'!$B$17:$B$49,$C2086,'7. Utrustning'!AL$17:AL$49)</f>
        <v>0</v>
      </c>
      <c r="G2101" s="333">
        <f>SUMIF('7. Utrustning'!$B$17:$B$49,$C2086,'7. Utrustning'!AM$17:AM$49)</f>
        <v>0</v>
      </c>
      <c r="H2101" s="333">
        <f>SUMIF('7. Utrustning'!$B$17:$B$49,$C2086,'7. Utrustning'!AN$17:AN$49)</f>
        <v>0</v>
      </c>
      <c r="I2101" s="333">
        <f>SUMIF('7. Utrustning'!$B$17:$B$49,$C2086,'7. Utrustning'!AO$17:AO$49)</f>
        <v>0</v>
      </c>
      <c r="J2101" s="333">
        <f>SUMIF('7. Utrustning'!$B$17:$B$49,$C2086,'7. Utrustning'!AP$17:AP$49)</f>
        <v>0</v>
      </c>
      <c r="K2101" s="333">
        <f>SUMIF('7. Utrustning'!$B$17:$B$49,$C2086,'7. Utrustning'!AQ$17:AQ$49)</f>
        <v>0</v>
      </c>
      <c r="L2101" s="333">
        <f>SUMIF('7. Utrustning'!$B$17:$B$49,$C2086,'7. Utrustning'!AR$17:AR$49)</f>
        <v>0</v>
      </c>
      <c r="M2101" s="319">
        <f t="shared" si="463"/>
        <v>0</v>
      </c>
    </row>
    <row r="2102" spans="2:15" s="3" customFormat="1" ht="12.75" x14ac:dyDescent="0.2">
      <c r="B2102" s="320" t="str">
        <f>IF('8. Lokal'!AP$51&gt;0,"Lokal","")</f>
        <v>Lokal</v>
      </c>
      <c r="C2102" s="334">
        <f>SUMIF('5. Lön'!$B$25:$B$151,$C2086,'5. Lön'!DA$25:DA$151)+SUMIF('6. Drift'!$B$18:$B$101,$C2086,'6. Drift'!CD$18:CD$101)+SUMIF('8. Lokal'!$B$18:$B$50,$C2086,'8. Lokal'!AF$18:AF$50)</f>
        <v>0</v>
      </c>
      <c r="D2102" s="334">
        <f>SUMIF('5. Lön'!$B$25:$B$151,$C2086,'5. Lön'!DB$25:DB$151)+SUMIF('6. Drift'!$B$18:$B$101,$C2086,'6. Drift'!CE$18:CE$101)+SUMIF('8. Lokal'!$B$18:$B$50,$C2086,'8. Lokal'!AG$18:AG$50)</f>
        <v>0</v>
      </c>
      <c r="E2102" s="334">
        <f>SUMIF('5. Lön'!$B$25:$B$151,$C2086,'5. Lön'!DC$25:DC$151)+SUMIF('6. Drift'!$B$18:$B$101,$C2086,'6. Drift'!CF$18:CF$101)+SUMIF('8. Lokal'!$B$18:$B$50,$C2086,'8. Lokal'!AH$18:AH$50)</f>
        <v>0</v>
      </c>
      <c r="F2102" s="334">
        <f>SUMIF('5. Lön'!$B$25:$B$151,$C2086,'5. Lön'!DD$25:DD$151)+SUMIF('6. Drift'!$B$18:$B$101,$C2086,'6. Drift'!CG$18:CG$101)+SUMIF('8. Lokal'!$B$18:$B$50,$C2086,'8. Lokal'!AI$18:AI$50)</f>
        <v>0</v>
      </c>
      <c r="G2102" s="334">
        <f>SUMIF('5. Lön'!$B$25:$B$151,$C2086,'5. Lön'!DE$25:DE$151)+SUMIF('6. Drift'!$B$18:$B$101,$C2086,'6. Drift'!CH$18:CH$101)+SUMIF('8. Lokal'!$B$18:$B$50,$C2086,'8. Lokal'!AJ$18:AJ$50)</f>
        <v>0</v>
      </c>
      <c r="H2102" s="334">
        <f>SUMIF('5. Lön'!$B$25:$B$151,$C2086,'5. Lön'!DF$25:DF$151)+SUMIF('6. Drift'!$B$18:$B$101,$C2086,'6. Drift'!CI$18:CI$101)+SUMIF('8. Lokal'!$B$18:$B$50,$C2086,'8. Lokal'!AK$18:AK$50)</f>
        <v>0</v>
      </c>
      <c r="I2102" s="334">
        <f>SUMIF('5. Lön'!$B$25:$B$151,$C2086,'5. Lön'!DG$25:DG$151)+SUMIF('6. Drift'!$B$18:$B$101,$C2086,'6. Drift'!CJ$18:CJ$101)+SUMIF('8. Lokal'!$B$18:$B$50,$C2086,'8. Lokal'!AL$18:AL$50)</f>
        <v>0</v>
      </c>
      <c r="J2102" s="334">
        <f>SUMIF('5. Lön'!$B$25:$B$151,$C2086,'5. Lön'!DH$25:DH$151)+SUMIF('6. Drift'!$B$18:$B$101,$C2086,'6. Drift'!CK$18:CK$101)+SUMIF('8. Lokal'!$B$18:$B$50,$C2086,'8. Lokal'!AM$18:AM$50)</f>
        <v>0</v>
      </c>
      <c r="K2102" s="334">
        <f>SUMIF('5. Lön'!$B$25:$B$151,$C2086,'5. Lön'!DI$25:DI$151)+SUMIF('6. Drift'!$B$18:$B$101,$C2086,'6. Drift'!CL$18:CL$101)+SUMIF('8. Lokal'!$B$18:$B$50,$C2086,'8. Lokal'!AN$18:AN$50)</f>
        <v>0</v>
      </c>
      <c r="L2102" s="334">
        <f>SUMIF('5. Lön'!$B$25:$B$151,$C2086,'5. Lön'!DJ$25:DJ$151)+SUMIF('6. Drift'!$B$18:$B$101,$C2086,'6. Drift'!CM$18:CM$101)+SUMIF('8. Lokal'!$B$18:$B$50,$C2086,'8. Lokal'!AO$18:AO$50)</f>
        <v>0</v>
      </c>
      <c r="M2102" s="316">
        <f t="shared" si="463"/>
        <v>0</v>
      </c>
    </row>
    <row r="2103" spans="2:15" s="1" customFormat="1" ht="12.75" x14ac:dyDescent="0.2">
      <c r="B2103" s="321" t="str">
        <f>IF(('5. Lön'!CM$152+'6. Drift'!BP$102)&gt;0,"Indirekt","")</f>
        <v>Indirekt</v>
      </c>
      <c r="C2103" s="293">
        <f>SUMIF('5. Lön'!$B$25:$B$151,$C2086,'5. Lön'!CC$25:CC$151)+SUMIF('6. Drift'!$B$18:$B$101,$C2086,'6. Drift'!BF$18:BF$101)</f>
        <v>0</v>
      </c>
      <c r="D2103" s="293">
        <f>SUMIF('5. Lön'!$B$25:$B$151,$C2086,'5. Lön'!CD$25:CD$151)+SUMIF('6. Drift'!$B$18:$B$101,$C2086,'6. Drift'!BG$18:BG$101)</f>
        <v>0</v>
      </c>
      <c r="E2103" s="293">
        <f>SUMIF('5. Lön'!$B$25:$B$151,$C2086,'5. Lön'!CE$25:CE$151)+SUMIF('6. Drift'!$B$18:$B$101,$C2086,'6. Drift'!BH$18:BH$101)</f>
        <v>0</v>
      </c>
      <c r="F2103" s="293">
        <f>SUMIF('5. Lön'!$B$25:$B$151,$C2086,'5. Lön'!CF$25:CF$151)+SUMIF('6. Drift'!$B$18:$B$101,$C2086,'6. Drift'!BI$18:BI$101)</f>
        <v>0</v>
      </c>
      <c r="G2103" s="293">
        <f>SUMIF('5. Lön'!$B$25:$B$151,$C2086,'5. Lön'!CG$25:CG$151)+SUMIF('6. Drift'!$B$18:$B$101,$C2086,'6. Drift'!BJ$18:BJ$101)</f>
        <v>0</v>
      </c>
      <c r="H2103" s="293">
        <f>SUMIF('5. Lön'!$B$25:$B$151,$C2086,'5. Lön'!CH$25:CH$151)+SUMIF('6. Drift'!$B$18:$B$101,$C2086,'6. Drift'!BK$18:BK$101)</f>
        <v>0</v>
      </c>
      <c r="I2103" s="293">
        <f>SUMIF('5. Lön'!$B$25:$B$151,$C2086,'5. Lön'!CI$25:CI$151)+SUMIF('6. Drift'!$B$18:$B$101,$C2086,'6. Drift'!BL$18:BL$101)</f>
        <v>0</v>
      </c>
      <c r="J2103" s="293">
        <f>SUMIF('5. Lön'!$B$25:$B$151,$C2086,'5. Lön'!CJ$25:CJ$151)+SUMIF('6. Drift'!$B$18:$B$101,$C2086,'6. Drift'!BM$18:BM$101)</f>
        <v>0</v>
      </c>
      <c r="K2103" s="293">
        <f>SUMIF('5. Lön'!$B$25:$B$151,$C2086,'5. Lön'!CK$25:CK$151)+SUMIF('6. Drift'!$B$18:$B$101,$C2086,'6. Drift'!BN$18:BN$101)</f>
        <v>0</v>
      </c>
      <c r="L2103" s="293">
        <f>SUMIF('5. Lön'!$B$25:$B$151,$C2086,'5. Lön'!CL$25:CL$151)+SUMIF('6. Drift'!$B$18:$B$101,$C2086,'6. Drift'!BO$18:BO$101)</f>
        <v>0</v>
      </c>
      <c r="M2103" s="322">
        <f t="shared" si="463"/>
        <v>0</v>
      </c>
    </row>
    <row r="2104" spans="2:15" s="3" customFormat="1" ht="12.75" x14ac:dyDescent="0.2">
      <c r="B2104" s="323" t="str">
        <f>IF('2. Grunddata'!C$6="KONTRAKT","Total kostnad i medfinansiering av kontrakt med finansiär","Total kostnad i medfinansiering av ansökan till finansiär")</f>
        <v>Total kostnad i medfinansiering av ansökan till finansiär</v>
      </c>
      <c r="C2104" s="237">
        <f>SUM(C2097:C2103)</f>
        <v>0</v>
      </c>
      <c r="D2104" s="237">
        <f t="shared" ref="D2104:M2104" si="464">SUM(D2097:D2103)</f>
        <v>0</v>
      </c>
      <c r="E2104" s="237">
        <f t="shared" si="464"/>
        <v>0</v>
      </c>
      <c r="F2104" s="237">
        <f t="shared" si="464"/>
        <v>0</v>
      </c>
      <c r="G2104" s="237">
        <f t="shared" si="464"/>
        <v>0</v>
      </c>
      <c r="H2104" s="237">
        <f t="shared" si="464"/>
        <v>0</v>
      </c>
      <c r="I2104" s="237">
        <f t="shared" si="464"/>
        <v>0</v>
      </c>
      <c r="J2104" s="237">
        <f t="shared" si="464"/>
        <v>0</v>
      </c>
      <c r="K2104" s="237">
        <f t="shared" si="464"/>
        <v>0</v>
      </c>
      <c r="L2104" s="237">
        <f t="shared" si="464"/>
        <v>0</v>
      </c>
      <c r="M2104" s="324">
        <f t="shared" si="464"/>
        <v>0</v>
      </c>
      <c r="N2104" s="26"/>
      <c r="O2104" s="26"/>
    </row>
    <row r="2105" spans="2:15" s="3" customFormat="1" ht="6" customHeight="1" x14ac:dyDescent="0.2">
      <c r="B2105" s="335"/>
      <c r="C2105" s="326"/>
      <c r="D2105" s="326"/>
      <c r="E2105" s="326"/>
      <c r="F2105" s="326"/>
      <c r="G2105" s="326"/>
      <c r="H2105" s="326"/>
      <c r="I2105" s="326"/>
      <c r="J2105" s="326"/>
      <c r="K2105" s="326"/>
      <c r="L2105" s="326"/>
      <c r="M2105" s="336"/>
    </row>
    <row r="2106" spans="2:15" s="3" customFormat="1" ht="12.75" x14ac:dyDescent="0.2">
      <c r="B2106" s="328" t="str">
        <f>IF('2. Grunddata'!C$6="KONTRAKT","Full kostnad","Förväntad full kostnad")</f>
        <v>Förväntad full kostnad</v>
      </c>
      <c r="C2106" s="326"/>
      <c r="D2106" s="326"/>
      <c r="E2106" s="326"/>
      <c r="F2106" s="326"/>
      <c r="G2106" s="326"/>
      <c r="H2106" s="326"/>
      <c r="I2106" s="326"/>
      <c r="J2106" s="326"/>
      <c r="K2106" s="326"/>
      <c r="L2106" s="326"/>
      <c r="M2106" s="336"/>
    </row>
    <row r="2107" spans="2:15" s="3" customFormat="1" ht="12.75" x14ac:dyDescent="0.2">
      <c r="B2107" s="337" t="s">
        <v>203</v>
      </c>
      <c r="C2107" s="338">
        <f>C2089+C2098+C2099</f>
        <v>0</v>
      </c>
      <c r="D2107" s="338">
        <f t="shared" ref="D2107:L2107" si="465">D2089+D2098+D2099</f>
        <v>0</v>
      </c>
      <c r="E2107" s="338">
        <f t="shared" si="465"/>
        <v>0</v>
      </c>
      <c r="F2107" s="338">
        <f t="shared" si="465"/>
        <v>0</v>
      </c>
      <c r="G2107" s="338">
        <f t="shared" si="465"/>
        <v>0</v>
      </c>
      <c r="H2107" s="338">
        <f t="shared" si="465"/>
        <v>0</v>
      </c>
      <c r="I2107" s="338">
        <f t="shared" si="465"/>
        <v>0</v>
      </c>
      <c r="J2107" s="338">
        <f t="shared" si="465"/>
        <v>0</v>
      </c>
      <c r="K2107" s="338">
        <f t="shared" si="465"/>
        <v>0</v>
      </c>
      <c r="L2107" s="338">
        <f t="shared" si="465"/>
        <v>0</v>
      </c>
      <c r="M2107" s="314">
        <f>SUM(C2107:L2107)</f>
        <v>0</v>
      </c>
    </row>
    <row r="2108" spans="2:15" s="3" customFormat="1" ht="12.75" x14ac:dyDescent="0.2">
      <c r="B2108" s="339" t="s">
        <v>202</v>
      </c>
      <c r="C2108" s="340">
        <f>C2090+C2100</f>
        <v>0</v>
      </c>
      <c r="D2108" s="340">
        <f t="shared" ref="D2108:L2108" si="466">D2090+D2100</f>
        <v>0</v>
      </c>
      <c r="E2108" s="340">
        <f t="shared" si="466"/>
        <v>0</v>
      </c>
      <c r="F2108" s="340">
        <f t="shared" si="466"/>
        <v>0</v>
      </c>
      <c r="G2108" s="340">
        <f t="shared" si="466"/>
        <v>0</v>
      </c>
      <c r="H2108" s="340">
        <f t="shared" si="466"/>
        <v>0</v>
      </c>
      <c r="I2108" s="340">
        <f t="shared" si="466"/>
        <v>0</v>
      </c>
      <c r="J2108" s="340">
        <f t="shared" si="466"/>
        <v>0</v>
      </c>
      <c r="K2108" s="340">
        <f t="shared" si="466"/>
        <v>0</v>
      </c>
      <c r="L2108" s="340">
        <f t="shared" si="466"/>
        <v>0</v>
      </c>
      <c r="M2108" s="316">
        <f>SUM(C2108:L2108)</f>
        <v>0</v>
      </c>
    </row>
    <row r="2109" spans="2:15" s="3" customFormat="1" ht="12.75" x14ac:dyDescent="0.2">
      <c r="B2109" s="341" t="s">
        <v>30</v>
      </c>
      <c r="C2109" s="342">
        <f>C2091+C2101</f>
        <v>0</v>
      </c>
      <c r="D2109" s="342">
        <f t="shared" ref="D2109:L2109" si="467">D2091+D2101</f>
        <v>0</v>
      </c>
      <c r="E2109" s="342">
        <f t="shared" si="467"/>
        <v>0</v>
      </c>
      <c r="F2109" s="342">
        <f t="shared" si="467"/>
        <v>0</v>
      </c>
      <c r="G2109" s="342">
        <f t="shared" si="467"/>
        <v>0</v>
      </c>
      <c r="H2109" s="342">
        <f t="shared" si="467"/>
        <v>0</v>
      </c>
      <c r="I2109" s="342">
        <f t="shared" si="467"/>
        <v>0</v>
      </c>
      <c r="J2109" s="342">
        <f t="shared" si="467"/>
        <v>0</v>
      </c>
      <c r="K2109" s="342">
        <f t="shared" si="467"/>
        <v>0</v>
      </c>
      <c r="L2109" s="342">
        <f t="shared" si="467"/>
        <v>0</v>
      </c>
      <c r="M2109" s="319">
        <f>SUM(C2109:L2109)</f>
        <v>0</v>
      </c>
    </row>
    <row r="2110" spans="2:15" s="3" customFormat="1" ht="12.75" x14ac:dyDescent="0.2">
      <c r="B2110" s="339" t="s">
        <v>31</v>
      </c>
      <c r="C2110" s="340">
        <f>SUMIF('5. Lön'!$B$25:$B$151,$C2086,'5. Lön'!CO$25:CO$151)+SUMIF('5. Lön'!$B$25:$B$151,$C2086,'5. Lön'!DA$25:DA$151)+SUMIF('6. Drift'!$B$18:$B$101,$C2086,'6. Drift'!BR$18:BR$101)+SUMIF('6. Drift'!$B$18:$B$101,$C2086,'6. Drift'!CD$18:CD$101)+SUMIF('8. Lokal'!$B$18:$B$50,$C2086,'8. Lokal'!T$18:T$50)+SUMIF('8. Lokal'!$B$18:$B$50,$C2086,'8. Lokal'!AF$18:AF$50)</f>
        <v>0</v>
      </c>
      <c r="D2110" s="340">
        <f>SUMIF('5. Lön'!$B$25:$B$151,$C2086,'5. Lön'!CP$25:CP$151)+SUMIF('5. Lön'!$B$25:$B$151,$C2086,'5. Lön'!DB$25:DB$151)+SUMIF('6. Drift'!$B$18:$B$101,$C2086,'6. Drift'!BS$18:BS$101)+SUMIF('6. Drift'!$B$18:$B$101,$C2086,'6. Drift'!CE$18:CE$101)+SUMIF('8. Lokal'!$B$18:$B$50,$C2086,'8. Lokal'!U$18:U$50)+SUMIF('8. Lokal'!$B$18:$B$50,$C2086,'8. Lokal'!AG$18:AG$50)</f>
        <v>0</v>
      </c>
      <c r="E2110" s="340">
        <f>SUMIF('5. Lön'!$B$25:$B$151,$C2086,'5. Lön'!CQ$25:CQ$151)+SUMIF('5. Lön'!$B$25:$B$151,$C2086,'5. Lön'!DC$25:DC$151)+SUMIF('6. Drift'!$B$18:$B$101,$C2086,'6. Drift'!BT$18:BT$101)+SUMIF('6. Drift'!$B$18:$B$101,$C2086,'6. Drift'!CF$18:CF$101)+SUMIF('8. Lokal'!$B$18:$B$50,$C2086,'8. Lokal'!V$18:V$50)+SUMIF('8. Lokal'!$B$18:$B$50,$C2086,'8. Lokal'!AH$18:AH$50)</f>
        <v>0</v>
      </c>
      <c r="F2110" s="340">
        <f>SUMIF('5. Lön'!$B$25:$B$151,$C2086,'5. Lön'!CR$25:CR$151)+SUMIF('5. Lön'!$B$25:$B$151,$C2086,'5. Lön'!DD$25:DD$151)+SUMIF('6. Drift'!$B$18:$B$101,$C2086,'6. Drift'!BU$18:BU$101)+SUMIF('6. Drift'!$B$18:$B$101,$C2086,'6. Drift'!CG$18:CG$101)+SUMIF('8. Lokal'!$B$18:$B$50,$C2086,'8. Lokal'!W$18:W$50)+SUMIF('8. Lokal'!$B$18:$B$50,$C2086,'8. Lokal'!AI$18:AI$50)</f>
        <v>0</v>
      </c>
      <c r="G2110" s="340">
        <f>SUMIF('5. Lön'!$B$25:$B$151,$C2086,'5. Lön'!CS$25:CS$151)+SUMIF('5. Lön'!$B$25:$B$151,$C2086,'5. Lön'!DE$25:DE$151)+SUMIF('6. Drift'!$B$18:$B$101,$C2086,'6. Drift'!BV$18:BV$101)+SUMIF('6. Drift'!$B$18:$B$101,$C2086,'6. Drift'!CH$18:CH$101)+SUMIF('8. Lokal'!$B$18:$B$50,$C2086,'8. Lokal'!X$18:X$50)+SUMIF('8. Lokal'!$B$18:$B$50,$C2086,'8. Lokal'!AJ$18:AJ$50)</f>
        <v>0</v>
      </c>
      <c r="H2110" s="340">
        <f>SUMIF('5. Lön'!$B$25:$B$151,$C2086,'5. Lön'!CT$25:CT$151)+SUMIF('5. Lön'!$B$25:$B$151,$C2086,'5. Lön'!DF$25:DF$151)+SUMIF('6. Drift'!$B$18:$B$101,$C2086,'6. Drift'!BW$18:BW$101)+SUMIF('6. Drift'!$B$18:$B$101,$C2086,'6. Drift'!CI$18:CI$101)+SUMIF('8. Lokal'!$B$18:$B$50,$C2086,'8. Lokal'!Y$18:Y$50)+SUMIF('8. Lokal'!$B$18:$B$50,$C2086,'8. Lokal'!AK$18:AK$50)</f>
        <v>0</v>
      </c>
      <c r="I2110" s="340">
        <f>SUMIF('5. Lön'!$B$25:$B$151,$C2086,'5. Lön'!CU$25:CU$151)+SUMIF('5. Lön'!$B$25:$B$151,$C2086,'5. Lön'!DG$25:DG$151)+SUMIF('6. Drift'!$B$18:$B$101,$C2086,'6. Drift'!BX$18:BX$101)+SUMIF('6. Drift'!$B$18:$B$101,$C2086,'6. Drift'!CJ$18:CJ$101)+SUMIF('8. Lokal'!$B$18:$B$50,$C2086,'8. Lokal'!Z$18:Z$50)+SUMIF('8. Lokal'!$B$18:$B$50,$C2086,'8. Lokal'!AL$18:AL$50)</f>
        <v>0</v>
      </c>
      <c r="J2110" s="340">
        <f>SUMIF('5. Lön'!$B$25:$B$151,$C2086,'5. Lön'!CV$25:CV$151)+SUMIF('5. Lön'!$B$25:$B$151,$C2086,'5. Lön'!DH$25:DH$151)+SUMIF('6. Drift'!$B$18:$B$101,$C2086,'6. Drift'!BY$18:BY$101)+SUMIF('6. Drift'!$B$18:$B$101,$C2086,'6. Drift'!CK$18:CK$101)+SUMIF('8. Lokal'!$B$18:$B$50,$C2086,'8. Lokal'!AA$18:AA$50)+SUMIF('8. Lokal'!$B$18:$B$50,$C2086,'8. Lokal'!AM$18:AM$50)</f>
        <v>0</v>
      </c>
      <c r="K2110" s="340">
        <f>SUMIF('5. Lön'!$B$25:$B$151,$C2086,'5. Lön'!CW$25:CW$151)+SUMIF('5. Lön'!$B$25:$B$151,$C2086,'5. Lön'!DI$25:DI$151)+SUMIF('6. Drift'!$B$18:$B$101,$C2086,'6. Drift'!BZ$18:BZ$101)+SUMIF('6. Drift'!$B$18:$B$101,$C2086,'6. Drift'!CL$18:CL$101)+SUMIF('8. Lokal'!$B$18:$B$50,$C2086,'8. Lokal'!AB$18:AB$50)+SUMIF('8. Lokal'!$B$18:$B$50,$C2086,'8. Lokal'!AN$18:AN$50)</f>
        <v>0</v>
      </c>
      <c r="L2110" s="340">
        <f>SUMIF('5. Lön'!$B$25:$B$151,$C2086,'5. Lön'!CX$25:CX$151)+SUMIF('5. Lön'!$B$25:$B$151,$C2086,'5. Lön'!DJ$25:DJ$151)+SUMIF('6. Drift'!$B$18:$B$101,$C2086,'6. Drift'!CA$18:CA$101)+SUMIF('6. Drift'!$B$18:$B$101,$C2086,'6. Drift'!CM$18:CM$101)+SUMIF('8. Lokal'!$B$18:$B$50,$C2086,'8. Lokal'!AC$18:AC$50)+SUMIF('8. Lokal'!$B$18:$B$50,$C2086,'8. Lokal'!AO$18:AO$50)</f>
        <v>0</v>
      </c>
      <c r="M2110" s="316">
        <f>SUM(C2110:L2110)</f>
        <v>0</v>
      </c>
    </row>
    <row r="2111" spans="2:15" s="3" customFormat="1" ht="12.75" x14ac:dyDescent="0.2">
      <c r="B2111" s="343" t="s">
        <v>26</v>
      </c>
      <c r="C2111" s="344">
        <f>SUMIF('5. Lön'!$B$25:$B$151,$C2086,'5. Lön'!BQ$25:BQ$151)+SUMIF('5. Lön'!$B$25:$B$151,$C2086,'5. Lön'!CC$25:CC$151)+SUMIF('6. Drift'!$B$18:$B$101,$C2086,'6. Drift'!AT$18:AT$101)+SUMIF('6. Drift'!$B$18:$B$101,$C2086,'6. Drift'!BF$18:BF$101)</f>
        <v>0</v>
      </c>
      <c r="D2111" s="344">
        <f>SUMIF('5. Lön'!$B$25:$B$151,$C2086,'5. Lön'!BR$25:BR$151)+SUMIF('5. Lön'!$B$25:$B$151,$C2086,'5. Lön'!CD$25:CD$151)+SUMIF('6. Drift'!$B$18:$B$101,$C2086,'6. Drift'!AU$18:AU$101)+SUMIF('6. Drift'!$B$18:$B$101,$C2086,'6. Drift'!BG$18:BG$101)</f>
        <v>0</v>
      </c>
      <c r="E2111" s="344">
        <f>SUMIF('5. Lön'!$B$25:$B$151,$C2086,'5. Lön'!BS$25:BS$151)+SUMIF('5. Lön'!$B$25:$B$151,$C2086,'5. Lön'!CE$25:CE$151)+SUMIF('6. Drift'!$B$18:$B$101,$C2086,'6. Drift'!AV$18:AV$101)+SUMIF('6. Drift'!$B$18:$B$101,$C2086,'6. Drift'!BH$18:BH$101)</f>
        <v>0</v>
      </c>
      <c r="F2111" s="344">
        <f>SUMIF('5. Lön'!$B$25:$B$151,$C2086,'5. Lön'!BT$25:BT$151)+SUMIF('5. Lön'!$B$25:$B$151,$C2086,'5. Lön'!CF$25:CF$151)+SUMIF('6. Drift'!$B$18:$B$101,$C2086,'6. Drift'!AW$18:AW$101)+SUMIF('6. Drift'!$B$18:$B$101,$C2086,'6. Drift'!BI$18:BI$101)</f>
        <v>0</v>
      </c>
      <c r="G2111" s="344">
        <f>SUMIF('5. Lön'!$B$25:$B$151,$C2086,'5. Lön'!BU$25:BU$151)+SUMIF('5. Lön'!$B$25:$B$151,$C2086,'5. Lön'!CG$25:CG$151)+SUMIF('6. Drift'!$B$18:$B$101,$C2086,'6. Drift'!AX$18:AX$101)+SUMIF('6. Drift'!$B$18:$B$101,$C2086,'6. Drift'!BJ$18:BJ$101)</f>
        <v>0</v>
      </c>
      <c r="H2111" s="344">
        <f>SUMIF('5. Lön'!$B$25:$B$151,$C2086,'5. Lön'!BV$25:BV$151)+SUMIF('5. Lön'!$B$25:$B$151,$C2086,'5. Lön'!CH$25:CH$151)+SUMIF('6. Drift'!$B$18:$B$101,$C2086,'6. Drift'!AY$18:AY$101)+SUMIF('6. Drift'!$B$18:$B$101,$C2086,'6. Drift'!BK$18:BK$101)</f>
        <v>0</v>
      </c>
      <c r="I2111" s="344">
        <f>SUMIF('5. Lön'!$B$25:$B$151,$C2086,'5. Lön'!BW$25:BW$151)+SUMIF('5. Lön'!$B$25:$B$151,$C2086,'5. Lön'!CI$25:CI$151)+SUMIF('6. Drift'!$B$18:$B$101,$C2086,'6. Drift'!AZ$18:AZ$101)+SUMIF('6. Drift'!$B$18:$B$101,$C2086,'6. Drift'!BL$18:BL$101)</f>
        <v>0</v>
      </c>
      <c r="J2111" s="344">
        <f>SUMIF('5. Lön'!$B$25:$B$151,$C2086,'5. Lön'!BX$25:BX$151)+SUMIF('5. Lön'!$B$25:$B$151,$C2086,'5. Lön'!CJ$25:CJ$151)+SUMIF('6. Drift'!$B$18:$B$101,$C2086,'6. Drift'!BA$18:BA$101)+SUMIF('6. Drift'!$B$18:$B$101,$C2086,'6. Drift'!BM$18:BM$101)</f>
        <v>0</v>
      </c>
      <c r="K2111" s="344">
        <f>SUMIF('5. Lön'!$B$25:$B$151,$C2086,'5. Lön'!BY$25:BY$151)+SUMIF('5. Lön'!$B$25:$B$151,$C2086,'5. Lön'!CK$25:CK$151)+SUMIF('6. Drift'!$B$18:$B$101,$C2086,'6. Drift'!BB$18:BB$101)+SUMIF('6. Drift'!$B$18:$B$101,$C2086,'6. Drift'!BN$18:BN$101)</f>
        <v>0</v>
      </c>
      <c r="L2111" s="344">
        <f>SUMIF('5. Lön'!$B$25:$B$151,$C2086,'5. Lön'!BZ$25:BZ$151)+SUMIF('5. Lön'!$B$25:$B$151,$C2086,'5. Lön'!CL$25:CL$151)+SUMIF('6. Drift'!$B$18:$B$101,$C2086,'6. Drift'!BC$18:BC$101)+SUMIF('6. Drift'!$B$18:$B$101,$C2086,'6. Drift'!BO$18:BO$101)</f>
        <v>0</v>
      </c>
      <c r="M2111" s="322">
        <f>SUM(C2111:L2111)</f>
        <v>0</v>
      </c>
    </row>
    <row r="2112" spans="2:15" s="3" customFormat="1" ht="12.75" x14ac:dyDescent="0.2">
      <c r="B2112" s="323" t="str">
        <f>IF('2. Grunddata'!C$6="KONTRAKT","Total full kostnad","Total förväntad full kostnad")</f>
        <v>Total förväntad full kostnad</v>
      </c>
      <c r="C2112" s="171">
        <f>SUM(C2107:C2111)</f>
        <v>0</v>
      </c>
      <c r="D2112" s="171">
        <f t="shared" ref="D2112:M2112" si="468">SUM(D2107:D2111)</f>
        <v>0</v>
      </c>
      <c r="E2112" s="171">
        <f t="shared" si="468"/>
        <v>0</v>
      </c>
      <c r="F2112" s="171">
        <f t="shared" si="468"/>
        <v>0</v>
      </c>
      <c r="G2112" s="171">
        <f t="shared" si="468"/>
        <v>0</v>
      </c>
      <c r="H2112" s="171">
        <f t="shared" si="468"/>
        <v>0</v>
      </c>
      <c r="I2112" s="171">
        <f t="shared" si="468"/>
        <v>0</v>
      </c>
      <c r="J2112" s="171">
        <f t="shared" si="468"/>
        <v>0</v>
      </c>
      <c r="K2112" s="171">
        <f t="shared" si="468"/>
        <v>0</v>
      </c>
      <c r="L2112" s="171">
        <f t="shared" si="468"/>
        <v>0</v>
      </c>
      <c r="M2112" s="345">
        <f t="shared" si="468"/>
        <v>0</v>
      </c>
    </row>
    <row r="2113" spans="2:13" s="3" customFormat="1" ht="12.75" x14ac:dyDescent="0.2">
      <c r="B2113" s="119"/>
      <c r="C2113" s="64"/>
      <c r="D2113" s="64"/>
      <c r="E2113" s="64"/>
      <c r="F2113" s="64"/>
      <c r="G2113" s="64"/>
      <c r="H2113" s="64"/>
      <c r="I2113" s="64"/>
      <c r="J2113" s="64"/>
      <c r="K2113" s="64"/>
      <c r="L2113" s="64"/>
      <c r="M2113" s="64"/>
    </row>
    <row r="2114" spans="2:13" s="3" customFormat="1" ht="12.75" customHeight="1" x14ac:dyDescent="0.2">
      <c r="B2114" s="119" t="s">
        <v>42</v>
      </c>
      <c r="C2114" s="346" t="str">
        <f t="shared" ref="C2114:M2114" si="469">IF(C2112&gt;0,C2104/C2112,"")</f>
        <v/>
      </c>
      <c r="D2114" s="346" t="str">
        <f t="shared" si="469"/>
        <v/>
      </c>
      <c r="E2114" s="346" t="str">
        <f t="shared" si="469"/>
        <v/>
      </c>
      <c r="F2114" s="346" t="str">
        <f t="shared" si="469"/>
        <v/>
      </c>
      <c r="G2114" s="346" t="str">
        <f t="shared" si="469"/>
        <v/>
      </c>
      <c r="H2114" s="346" t="str">
        <f t="shared" si="469"/>
        <v/>
      </c>
      <c r="I2114" s="346" t="str">
        <f t="shared" si="469"/>
        <v/>
      </c>
      <c r="J2114" s="346" t="str">
        <f t="shared" si="469"/>
        <v/>
      </c>
      <c r="K2114" s="346" t="str">
        <f t="shared" si="469"/>
        <v/>
      </c>
      <c r="L2114" s="346" t="str">
        <f t="shared" si="469"/>
        <v/>
      </c>
      <c r="M2114" s="346" t="str">
        <f t="shared" si="469"/>
        <v/>
      </c>
    </row>
    <row r="2115" spans="2:13" ht="12.75" customHeight="1" x14ac:dyDescent="0.2"/>
    <row r="2116" spans="2:13" ht="12.75" customHeight="1" x14ac:dyDescent="0.2">
      <c r="D2116" s="119" t="s">
        <v>249</v>
      </c>
      <c r="E2116" s="187" t="str">
        <f>IF(M2104=0,"",M2104/(DATEDIF('2. Grunddata'!C$20,'2. Grunddata'!C$21,"d")/365))</f>
        <v/>
      </c>
      <c r="H2116" s="119" t="s">
        <v>250</v>
      </c>
      <c r="I2116" s="187">
        <f>M2104/3</f>
        <v>0</v>
      </c>
      <c r="L2116" s="119" t="s">
        <v>248</v>
      </c>
      <c r="M2116" s="187">
        <f>M2104</f>
        <v>0</v>
      </c>
    </row>
    <row r="2117" spans="2:13" ht="12.75" customHeight="1" x14ac:dyDescent="0.2">
      <c r="B2117" s="80" t="s">
        <v>209</v>
      </c>
    </row>
    <row r="2118" spans="2:13" ht="12.75" customHeight="1" x14ac:dyDescent="0.2">
      <c r="B2118" s="551"/>
      <c r="C2118" s="552"/>
      <c r="D2118" s="552"/>
      <c r="E2118" s="552"/>
      <c r="F2118" s="552"/>
      <c r="G2118" s="552"/>
      <c r="H2118" s="552"/>
      <c r="I2118" s="552"/>
      <c r="J2118" s="552"/>
      <c r="K2118" s="552"/>
      <c r="L2118" s="553"/>
      <c r="M2118" s="387">
        <f>SUM(C2118:L2118)</f>
        <v>0</v>
      </c>
    </row>
    <row r="2119" spans="2:13" ht="12.75" customHeight="1" x14ac:dyDescent="0.2">
      <c r="B2119" s="554"/>
      <c r="C2119" s="555"/>
      <c r="D2119" s="555"/>
      <c r="E2119" s="555"/>
      <c r="F2119" s="555"/>
      <c r="G2119" s="555"/>
      <c r="H2119" s="555"/>
      <c r="I2119" s="555"/>
      <c r="J2119" s="555"/>
      <c r="K2119" s="555"/>
      <c r="L2119" s="556"/>
      <c r="M2119" s="319">
        <f t="shared" ref="M2119:M2122" si="470">SUM(C2119:L2119)</f>
        <v>0</v>
      </c>
    </row>
    <row r="2120" spans="2:13" ht="12.75" customHeight="1" x14ac:dyDescent="0.2">
      <c r="B2120" s="557"/>
      <c r="C2120" s="558"/>
      <c r="D2120" s="558"/>
      <c r="E2120" s="558"/>
      <c r="F2120" s="558"/>
      <c r="G2120" s="558"/>
      <c r="H2120" s="558"/>
      <c r="I2120" s="558"/>
      <c r="J2120" s="558"/>
      <c r="K2120" s="558"/>
      <c r="L2120" s="559"/>
      <c r="M2120" s="316">
        <f t="shared" si="470"/>
        <v>0</v>
      </c>
    </row>
    <row r="2121" spans="2:13" ht="12.75" customHeight="1" x14ac:dyDescent="0.2">
      <c r="B2121" s="554"/>
      <c r="C2121" s="555"/>
      <c r="D2121" s="555"/>
      <c r="E2121" s="555"/>
      <c r="F2121" s="555"/>
      <c r="G2121" s="555"/>
      <c r="H2121" s="555"/>
      <c r="I2121" s="555"/>
      <c r="J2121" s="555"/>
      <c r="K2121" s="555"/>
      <c r="L2121" s="556"/>
      <c r="M2121" s="319">
        <f t="shared" si="470"/>
        <v>0</v>
      </c>
    </row>
    <row r="2122" spans="2:13" ht="12.75" customHeight="1" x14ac:dyDescent="0.2">
      <c r="B2122" s="197"/>
      <c r="C2122" s="558"/>
      <c r="D2122" s="558"/>
      <c r="E2122" s="558"/>
      <c r="F2122" s="558"/>
      <c r="G2122" s="558"/>
      <c r="H2122" s="558"/>
      <c r="I2122" s="558"/>
      <c r="J2122" s="558"/>
      <c r="K2122" s="558"/>
      <c r="L2122" s="559"/>
      <c r="M2122" s="316">
        <f t="shared" si="470"/>
        <v>0</v>
      </c>
    </row>
    <row r="2123" spans="2:13" ht="12.75" customHeight="1" x14ac:dyDescent="0.2">
      <c r="B2123" s="165" t="str">
        <f>IF('2. Grunddata'!C$6="KONTRAKT","Total medfinansiering","Total förväntad medfinansiering")</f>
        <v>Total förväntad medfinansiering</v>
      </c>
      <c r="C2123" s="170">
        <f t="shared" ref="C2123:M2123" si="471">SUM(C2118:C2122)</f>
        <v>0</v>
      </c>
      <c r="D2123" s="170">
        <f t="shared" si="471"/>
        <v>0</v>
      </c>
      <c r="E2123" s="170">
        <f t="shared" si="471"/>
        <v>0</v>
      </c>
      <c r="F2123" s="170">
        <f t="shared" si="471"/>
        <v>0</v>
      </c>
      <c r="G2123" s="170">
        <f t="shared" si="471"/>
        <v>0</v>
      </c>
      <c r="H2123" s="170">
        <f t="shared" si="471"/>
        <v>0</v>
      </c>
      <c r="I2123" s="170">
        <f t="shared" si="471"/>
        <v>0</v>
      </c>
      <c r="J2123" s="170">
        <f t="shared" si="471"/>
        <v>0</v>
      </c>
      <c r="K2123" s="170">
        <f t="shared" si="471"/>
        <v>0</v>
      </c>
      <c r="L2123" s="170">
        <f t="shared" si="471"/>
        <v>0</v>
      </c>
      <c r="M2123" s="345">
        <f t="shared" si="471"/>
        <v>0</v>
      </c>
    </row>
    <row r="2124" spans="2:13" ht="12.75" customHeight="1" x14ac:dyDescent="0.2"/>
    <row r="2125" spans="2:13" ht="12.75" customHeight="1" x14ac:dyDescent="0.2">
      <c r="B2125" s="386" t="s">
        <v>210</v>
      </c>
      <c r="C2125" s="64" t="str">
        <f>B55</f>
        <v>Husdjurens miljö och hälsa</v>
      </c>
    </row>
    <row r="2126" spans="2:13" ht="12.75" customHeight="1" x14ac:dyDescent="0.2">
      <c r="B2126" s="719"/>
      <c r="C2126" s="720"/>
      <c r="D2126" s="720"/>
      <c r="E2126" s="720"/>
      <c r="F2126" s="720"/>
      <c r="G2126" s="720"/>
      <c r="H2126" s="720"/>
      <c r="I2126" s="720"/>
      <c r="J2126" s="720"/>
      <c r="K2126" s="720"/>
      <c r="L2126" s="720"/>
      <c r="M2126" s="721"/>
    </row>
    <row r="2127" spans="2:13" ht="12.75" customHeight="1" x14ac:dyDescent="0.2">
      <c r="B2127" s="722"/>
      <c r="C2127" s="735"/>
      <c r="D2127" s="735"/>
      <c r="E2127" s="735"/>
      <c r="F2127" s="735"/>
      <c r="G2127" s="735"/>
      <c r="H2127" s="735"/>
      <c r="I2127" s="735"/>
      <c r="J2127" s="735"/>
      <c r="K2127" s="735"/>
      <c r="L2127" s="735"/>
      <c r="M2127" s="724"/>
    </row>
    <row r="2128" spans="2:13" ht="12.75" customHeight="1" x14ac:dyDescent="0.2">
      <c r="B2128" s="722"/>
      <c r="C2128" s="735"/>
      <c r="D2128" s="735"/>
      <c r="E2128" s="735"/>
      <c r="F2128" s="735"/>
      <c r="G2128" s="735"/>
      <c r="H2128" s="735"/>
      <c r="I2128" s="735"/>
      <c r="J2128" s="735"/>
      <c r="K2128" s="735"/>
      <c r="L2128" s="735"/>
      <c r="M2128" s="724"/>
    </row>
    <row r="2129" spans="2:15" ht="12.75" customHeight="1" x14ac:dyDescent="0.2">
      <c r="B2129" s="722"/>
      <c r="C2129" s="735"/>
      <c r="D2129" s="735"/>
      <c r="E2129" s="735"/>
      <c r="F2129" s="735"/>
      <c r="G2129" s="735"/>
      <c r="H2129" s="735"/>
      <c r="I2129" s="735"/>
      <c r="J2129" s="735"/>
      <c r="K2129" s="735"/>
      <c r="L2129" s="735"/>
      <c r="M2129" s="724"/>
    </row>
    <row r="2130" spans="2:15" ht="12.75" customHeight="1" x14ac:dyDescent="0.2">
      <c r="B2130" s="725"/>
      <c r="C2130" s="726"/>
      <c r="D2130" s="726"/>
      <c r="E2130" s="726"/>
      <c r="F2130" s="726"/>
      <c r="G2130" s="726"/>
      <c r="H2130" s="726"/>
      <c r="I2130" s="726"/>
      <c r="J2130" s="726"/>
      <c r="K2130" s="726"/>
      <c r="L2130" s="726"/>
      <c r="M2130" s="727"/>
    </row>
    <row r="2132" spans="2:15" s="3" customFormat="1" ht="12.75" customHeight="1" x14ac:dyDescent="0.2">
      <c r="B2132" s="140" t="s">
        <v>165</v>
      </c>
      <c r="C2132" s="141" t="str">
        <f>'2. Grunddata'!C$7</f>
        <v>Hitta den oförklariga faktorn i matrix</v>
      </c>
      <c r="D2132" s="64"/>
      <c r="E2132" s="64"/>
      <c r="F2132" s="64"/>
      <c r="G2132" s="64"/>
      <c r="H2132" s="64"/>
      <c r="I2132" s="64"/>
      <c r="J2132" s="64"/>
      <c r="K2132" s="64"/>
      <c r="L2132" s="64"/>
      <c r="M2132" s="64"/>
    </row>
    <row r="2133" spans="2:15" s="3" customFormat="1" ht="12.75" x14ac:dyDescent="0.2">
      <c r="B2133" s="140" t="s">
        <v>122</v>
      </c>
      <c r="C2133" s="141" t="str">
        <f>IF('2. Grunddata'!$C$6="ANSÖKAN","ANSÖKAN",(IF('2. Grunddata'!$C$6="KONTRAKT","KONTRAKT","")))</f>
        <v>ANSÖKAN</v>
      </c>
      <c r="D2133" s="64"/>
      <c r="E2133" s="64"/>
      <c r="F2133" s="64"/>
      <c r="G2133" s="64"/>
      <c r="H2133" s="64"/>
      <c r="I2133" s="64"/>
      <c r="J2133" s="64"/>
      <c r="K2133" s="64"/>
      <c r="L2133" s="64"/>
      <c r="M2133" s="64"/>
    </row>
    <row r="2134" spans="2:15" s="3" customFormat="1" ht="12.75" x14ac:dyDescent="0.2">
      <c r="B2134" s="62" t="s">
        <v>254</v>
      </c>
      <c r="C2134" s="141" t="str">
        <f>'2. Grunddata'!C$8</f>
        <v>Stina</v>
      </c>
      <c r="D2134" s="64"/>
      <c r="E2134" s="64"/>
      <c r="F2134" s="64"/>
      <c r="I2134" s="120"/>
      <c r="J2134" s="120"/>
      <c r="K2134" s="120"/>
      <c r="L2134" s="120"/>
      <c r="M2134" s="120"/>
    </row>
    <row r="2135" spans="2:15" s="3" customFormat="1" ht="12.75" x14ac:dyDescent="0.2">
      <c r="B2135" s="140" t="s">
        <v>156</v>
      </c>
      <c r="C2135" s="64" t="str">
        <f>'2. Grunddata'!C$17</f>
        <v>SEK</v>
      </c>
      <c r="D2135" s="64"/>
      <c r="E2135" s="64"/>
      <c r="F2135" s="64"/>
      <c r="I2135" s="120"/>
      <c r="J2135" s="120"/>
      <c r="K2135" s="120"/>
      <c r="L2135" s="120"/>
      <c r="M2135" s="120"/>
    </row>
    <row r="2136" spans="2:15" s="3" customFormat="1" ht="12.75" x14ac:dyDescent="0.2">
      <c r="B2136" s="140"/>
      <c r="C2136" s="143" t="s">
        <v>137</v>
      </c>
      <c r="D2136" s="64"/>
      <c r="E2136" s="64"/>
      <c r="F2136" s="64"/>
      <c r="I2136" s="120"/>
      <c r="J2136" s="120"/>
      <c r="K2136" s="120"/>
      <c r="L2136" s="499" t="s">
        <v>315</v>
      </c>
      <c r="M2136" s="120"/>
    </row>
    <row r="2137" spans="2:15" ht="12.75" customHeight="1" x14ac:dyDescent="0.2">
      <c r="L2137" s="349" t="s">
        <v>316</v>
      </c>
    </row>
    <row r="2138" spans="2:15" s="3" customFormat="1" ht="15" x14ac:dyDescent="0.25">
      <c r="B2138" s="369" t="s">
        <v>38</v>
      </c>
      <c r="C2138" s="369" t="str">
        <f>B56</f>
        <v>Husdjurens utfodring och vård</v>
      </c>
      <c r="E2138" s="64"/>
      <c r="G2138" s="64"/>
      <c r="H2138" s="64"/>
      <c r="I2138" s="64"/>
      <c r="J2138" s="64"/>
      <c r="K2138" s="64"/>
      <c r="L2138" s="625">
        <f>SUMIF('5. Lön'!$B$25:$B$151,$C2138,'5. Lön'!AE$25:AE$151)</f>
        <v>6</v>
      </c>
      <c r="M2138" s="383" t="s">
        <v>208</v>
      </c>
    </row>
    <row r="2139" spans="2:15" s="3" customFormat="1" ht="6" customHeight="1" x14ac:dyDescent="0.2">
      <c r="B2139" s="85"/>
      <c r="C2139" s="64"/>
      <c r="D2139" s="64"/>
      <c r="E2139" s="64"/>
      <c r="F2139" s="64"/>
      <c r="G2139" s="64"/>
      <c r="H2139" s="64"/>
      <c r="I2139" s="64"/>
      <c r="J2139" s="64"/>
      <c r="K2139" s="64"/>
      <c r="L2139" s="64"/>
      <c r="M2139" s="64"/>
    </row>
    <row r="2140" spans="2:15" s="3" customFormat="1" ht="12.75" x14ac:dyDescent="0.2">
      <c r="B2140" s="309" t="str">
        <f>IF('2. Grunddata'!C$6="KONTRAKT","Kostnader täckta av finansiär","Kostnader förväntade att täckas av finansiär")</f>
        <v>Kostnader förväntade att täckas av finansiär</v>
      </c>
      <c r="C2140" s="310">
        <f>'5. Lön'!G$23</f>
        <v>2022</v>
      </c>
      <c r="D2140" s="310">
        <f>'5. Lön'!H$23</f>
        <v>2023</v>
      </c>
      <c r="E2140" s="310">
        <f>'5. Lön'!I$23</f>
        <v>2024</v>
      </c>
      <c r="F2140" s="310" t="str">
        <f>'5. Lön'!J$23</f>
        <v/>
      </c>
      <c r="G2140" s="310" t="str">
        <f>'5. Lön'!K$23</f>
        <v/>
      </c>
      <c r="H2140" s="310" t="str">
        <f>'5. Lön'!L$23</f>
        <v/>
      </c>
      <c r="I2140" s="310" t="str">
        <f>'5. Lön'!M$23</f>
        <v/>
      </c>
      <c r="J2140" s="310" t="str">
        <f>'5. Lön'!N$23</f>
        <v/>
      </c>
      <c r="K2140" s="310" t="str">
        <f>'5. Lön'!O$23</f>
        <v/>
      </c>
      <c r="L2140" s="310" t="str">
        <f>'5. Lön'!P$23</f>
        <v/>
      </c>
      <c r="M2140" s="311" t="s">
        <v>2</v>
      </c>
    </row>
    <row r="2141" spans="2:15" s="3" customFormat="1" ht="12.75" customHeight="1" x14ac:dyDescent="0.2">
      <c r="B2141" s="312" t="s">
        <v>203</v>
      </c>
      <c r="C2141" s="313">
        <f>IF('2. Grunddata'!$C$16&gt;0,SUMIF('5. Lön'!$B$25:$B$151,$C2138,'5. Lön'!DM$25:DM$151),SUMIF('5. Lön'!$B$25:$B$151,$C2138,'5. Lön'!AS$25:AS$151))</f>
        <v>70892.55</v>
      </c>
      <c r="D2141" s="313">
        <f>IF('2. Grunddata'!$C$16&gt;0,SUMIF('5. Lön'!$B$25:$B$151,$C2138,'5. Lön'!DN$25:DN$151),SUMIF('5. Lön'!$B$25:$B$151,$C2138,'5. Lön'!AT$25:AT$151))</f>
        <v>72310.400999999998</v>
      </c>
      <c r="E2141" s="313">
        <f>IF('2. Grunddata'!$C$16&gt;0,SUMIF('5. Lön'!$B$25:$B$151,$C2138,'5. Lön'!DO$25:DO$151),SUMIF('5. Lön'!$B$25:$B$151,$C2138,'5. Lön'!AU$25:AU$151))</f>
        <v>147513.21804000001</v>
      </c>
      <c r="F2141" s="313">
        <f>IF('2. Grunddata'!$C$16&gt;0,SUMIF('5. Lön'!$B$25:$B$151,$C2138,'5. Lön'!DP$25:DP$151),SUMIF('5. Lön'!$B$25:$B$151,$C2138,'5. Lön'!AV$25:AV$151))</f>
        <v>0</v>
      </c>
      <c r="G2141" s="313">
        <f>IF('2. Grunddata'!$C$16&gt;0,SUMIF('5. Lön'!$B$25:$B$151,$C2138,'5. Lön'!DQ$25:DQ$151),SUMIF('5. Lön'!$B$25:$B$151,$C2138,'5. Lön'!AW$25:AW$151))</f>
        <v>0</v>
      </c>
      <c r="H2141" s="313">
        <f>IF('2. Grunddata'!$C$16&gt;0,SUMIF('5. Lön'!$B$25:$B$151,$C2138,'5. Lön'!DR$25:DR$151),SUMIF('5. Lön'!$B$25:$B$151,$C2138,'5. Lön'!AX$25:AX$151))</f>
        <v>0</v>
      </c>
      <c r="I2141" s="313">
        <f>IF('2. Grunddata'!$C$16&gt;0,SUMIF('5. Lön'!$B$25:$B$151,$C2138,'5. Lön'!DS$25:DS$151),SUMIF('5. Lön'!$B$25:$B$151,$C2138,'5. Lön'!AY$25:AY$151))</f>
        <v>0</v>
      </c>
      <c r="J2141" s="313">
        <f>IF('2. Grunddata'!$C$16&gt;0,SUMIF('5. Lön'!$B$25:$B$151,$C2138,'5. Lön'!DT$25:DT$151),SUMIF('5. Lön'!$B$25:$B$151,$C2138,'5. Lön'!AZ$25:AZ$151))</f>
        <v>0</v>
      </c>
      <c r="K2141" s="313">
        <f>IF('2. Grunddata'!$C$16&gt;0,SUMIF('5. Lön'!$B$25:$B$151,$C2138,'5. Lön'!DU$25:DU$151),SUMIF('5. Lön'!$B$25:$B$151,$C2138,'5. Lön'!BA$25:BA$151))</f>
        <v>0</v>
      </c>
      <c r="L2141" s="313">
        <f>IF('2. Grunddata'!$C$16&gt;0,SUMIF('5. Lön'!$B$25:$B$151,$C2138,'5. Lön'!DV$25:DV$151),SUMIF('5. Lön'!$B$25:$B$151,$C2138,'5. Lön'!BB$25:BB$151))</f>
        <v>0</v>
      </c>
      <c r="M2141" s="314">
        <f t="shared" ref="M2141:M2146" si="472">SUM(C2141:L2141)</f>
        <v>290716.16904000001</v>
      </c>
      <c r="N2141" s="4"/>
      <c r="O2141" s="4"/>
    </row>
    <row r="2142" spans="2:15" s="3" customFormat="1" ht="12.75" customHeight="1" x14ac:dyDescent="0.2">
      <c r="B2142" s="158" t="s">
        <v>202</v>
      </c>
      <c r="C2142" s="315">
        <f>SUMIF('6. Drift'!$B$18:$B$101,$C2138,'6. Drift'!V$18:V$101)</f>
        <v>300000</v>
      </c>
      <c r="D2142" s="315">
        <f>SUMIF('6. Drift'!$B$18:$B$101,$C2138,'6. Drift'!W$18:W$101)</f>
        <v>350000</v>
      </c>
      <c r="E2142" s="315">
        <f>SUMIF('6. Drift'!$B$18:$B$101,$C2138,'6. Drift'!X$18:X$101)</f>
        <v>225000</v>
      </c>
      <c r="F2142" s="315">
        <f>SUMIF('6. Drift'!$B$18:$B$101,$C2138,'6. Drift'!Y$18:Y$101)</f>
        <v>0</v>
      </c>
      <c r="G2142" s="315">
        <f>SUMIF('6. Drift'!$B$18:$B$101,$C2138,'6. Drift'!Z$18:Z$101)</f>
        <v>0</v>
      </c>
      <c r="H2142" s="315">
        <f>SUMIF('6. Drift'!$B$18:$B$101,$C2138,'6. Drift'!AA$18:AA$101)</f>
        <v>0</v>
      </c>
      <c r="I2142" s="315">
        <f>SUMIF('6. Drift'!$B$18:$B$101,$C2138,'6. Drift'!AB$18:AB$101)</f>
        <v>0</v>
      </c>
      <c r="J2142" s="315">
        <f>SUMIF('6. Drift'!$B$18:$B$101,$C2138,'6. Drift'!AC$18:AC$101)</f>
        <v>0</v>
      </c>
      <c r="K2142" s="315">
        <f>SUMIF('6. Drift'!$B$18:$B$101,$C2138,'6. Drift'!AD$18:AD$101)</f>
        <v>0</v>
      </c>
      <c r="L2142" s="315">
        <f>SUMIF('6. Drift'!$B$18:$B$101,$C2138,'6. Drift'!AE$18:AE$101)</f>
        <v>0</v>
      </c>
      <c r="M2142" s="316">
        <f t="shared" si="472"/>
        <v>875000</v>
      </c>
    </row>
    <row r="2143" spans="2:15" s="3" customFormat="1" ht="12.75" x14ac:dyDescent="0.2">
      <c r="B2143" s="317" t="s">
        <v>30</v>
      </c>
      <c r="C2143" s="318">
        <f>SUMIF('7. Utrustning'!$B$17:$B$49,$C2138,'7. Utrustning'!W$17:W$49)</f>
        <v>20000</v>
      </c>
      <c r="D2143" s="318">
        <f>SUMIF('7. Utrustning'!$B$17:$B$49,$C2138,'7. Utrustning'!X$17:X$49)</f>
        <v>0</v>
      </c>
      <c r="E2143" s="318">
        <f>SUMIF('7. Utrustning'!$B$17:$B$49,$C2138,'7. Utrustning'!Y$17:Y$49)</f>
        <v>0</v>
      </c>
      <c r="F2143" s="318">
        <f>SUMIF('7. Utrustning'!$B$17:$B$49,$C2138,'7. Utrustning'!Z$17:Z$49)</f>
        <v>0</v>
      </c>
      <c r="G2143" s="318">
        <f>SUMIF('7. Utrustning'!$B$17:$B$49,$C2138,'7. Utrustning'!AA$17:AA$49)</f>
        <v>0</v>
      </c>
      <c r="H2143" s="318">
        <f>SUMIF('7. Utrustning'!$B$17:$B$49,$C2138,'7. Utrustning'!AB$17:AB$49)</f>
        <v>0</v>
      </c>
      <c r="I2143" s="318">
        <f>SUMIF('7. Utrustning'!$B$17:$B$49,$C2138,'7. Utrustning'!AC$17:AC$49)</f>
        <v>0</v>
      </c>
      <c r="J2143" s="318">
        <f>SUMIF('7. Utrustning'!$B$17:$B$49,$C2138,'7. Utrustning'!AD$17:AD$49)</f>
        <v>0</v>
      </c>
      <c r="K2143" s="318">
        <f>SUMIF('7. Utrustning'!$B$17:$B$49,$C2138,'7. Utrustning'!AE$17:AE$49)</f>
        <v>0</v>
      </c>
      <c r="L2143" s="318">
        <f>SUMIF('7. Utrustning'!$B$17:$B$49,$C2138,'7. Utrustning'!AF$17:AF$49)</f>
        <v>0</v>
      </c>
      <c r="M2143" s="319">
        <f t="shared" si="472"/>
        <v>20000</v>
      </c>
    </row>
    <row r="2144" spans="2:15" s="3" customFormat="1" ht="12.75" x14ac:dyDescent="0.2">
      <c r="B2144" s="320" t="str">
        <f>IF('2. Grunddata'!C$13="NEJ","Lokal accepterad som direkt kostnad av finansiär","Lokal")</f>
        <v>Lokal accepterad som direkt kostnad av finansiär</v>
      </c>
      <c r="C2144" s="315">
        <f>IF('2. Grunddata'!$C$13="NEJ",SUMIF('8. Lokal'!$B$18:$B$50,$C2138,'8. Lokal'!T$18:T$50),SUMIF('5. Lön'!$B$25:$B$151,$C2138,'5. Lön'!CO$25:CO$151)+SUMIF('6. Drift'!$B$18:$B$101,$C2138,'6. Drift'!BR$18:BR$101)+SUMIF('8. Lokal'!$B$18:$B$50,$C2138,'8. Lokal'!T$18:T$50))</f>
        <v>0</v>
      </c>
      <c r="D2144" s="315">
        <f>IF('2. Grunddata'!$C$13="NEJ",SUMIF('8. Lokal'!$B$18:$B$50,$C2138,'8. Lokal'!U$18:U$50),SUMIF('5. Lön'!$B$25:$B$151,$C2138,'5. Lön'!CP$25:CP$151)+SUMIF('6. Drift'!$B$18:$B$101,$C2138,'6. Drift'!BS$18:BS$101)+SUMIF('8. Lokal'!$B$18:$B$50,$C2138,'8. Lokal'!U$18:U$50))</f>
        <v>0</v>
      </c>
      <c r="E2144" s="315">
        <f>IF('2. Grunddata'!$C$13="NEJ",SUMIF('8. Lokal'!$B$18:$B$50,$C2138,'8. Lokal'!V$18:V$50),SUMIF('5. Lön'!$B$25:$B$151,$C2138,'5. Lön'!CQ$25:CQ$151)+SUMIF('6. Drift'!$B$18:$B$101,$C2138,'6. Drift'!BT$18:BT$101)+SUMIF('8. Lokal'!$B$18:$B$50,$C2138,'8. Lokal'!V$18:V$50))</f>
        <v>0</v>
      </c>
      <c r="F2144" s="315">
        <f>IF('2. Grunddata'!$C$13="NEJ",SUMIF('8. Lokal'!$B$18:$B$50,$C2138,'8. Lokal'!W$18:W$50),SUMIF('5. Lön'!$B$25:$B$151,$C2138,'5. Lön'!CR$25:CR$151)+SUMIF('6. Drift'!$B$18:$B$101,$C2138,'6. Drift'!BU$18:BU$101)+SUMIF('8. Lokal'!$B$18:$B$50,$C2138,'8. Lokal'!W$18:W$50))</f>
        <v>0</v>
      </c>
      <c r="G2144" s="315">
        <f>IF('2. Grunddata'!$C$13="NEJ",SUMIF('8. Lokal'!$B$18:$B$50,$C2138,'8. Lokal'!X$18:X$50),SUMIF('5. Lön'!$B$25:$B$151,$C2138,'5. Lön'!CS$25:CS$151)+SUMIF('6. Drift'!$B$18:$B$101,$C2138,'6. Drift'!BV$18:BV$101)+SUMIF('8. Lokal'!$B$18:$B$50,$C2138,'8. Lokal'!X$18:X$50))</f>
        <v>0</v>
      </c>
      <c r="H2144" s="315">
        <f>IF('2. Grunddata'!$C$13="NEJ",SUMIF('8. Lokal'!$B$18:$B$50,$C2138,'8. Lokal'!Y$18:Y$50),SUMIF('5. Lön'!$B$25:$B$151,$C2138,'5. Lön'!CT$25:CT$151)+SUMIF('6. Drift'!$B$18:$B$101,$C2138,'6. Drift'!BW$18:BW$101)+SUMIF('8. Lokal'!$B$18:$B$50,$C2138,'8. Lokal'!Y$18:Y$50))</f>
        <v>0</v>
      </c>
      <c r="I2144" s="315">
        <f>IF('2. Grunddata'!$C$13="NEJ",SUMIF('8. Lokal'!$B$18:$B$50,$C2138,'8. Lokal'!Z$18:Z$50),SUMIF('5. Lön'!$B$25:$B$151,$C2138,'5. Lön'!CU$25:CU$151)+SUMIF('6. Drift'!$B$18:$B$101,$C2138,'6. Drift'!BX$18:BX$101)+SUMIF('8. Lokal'!$B$18:$B$50,$C2138,'8. Lokal'!Z$18:Z$50))</f>
        <v>0</v>
      </c>
      <c r="J2144" s="315">
        <f>IF('2. Grunddata'!$C$13="NEJ",SUMIF('8. Lokal'!$B$18:$B$50,$C2138,'8. Lokal'!AA$18:AA$50),SUMIF('5. Lön'!$B$25:$B$151,$C2138,'5. Lön'!CV$25:CV$151)+SUMIF('6. Drift'!$B$18:$B$101,$C2138,'6. Drift'!BY$18:BY$101)+SUMIF('8. Lokal'!$B$18:$B$50,$C2138,'8. Lokal'!AA$18:AA$50))</f>
        <v>0</v>
      </c>
      <c r="K2144" s="315">
        <f>IF('2. Grunddata'!$C$13="NEJ",SUMIF('8. Lokal'!$B$18:$B$50,$C2138,'8. Lokal'!AB$18:AB$50),SUMIF('5. Lön'!$B$25:$B$151,$C2138,'5. Lön'!CW$25:CW$151)+SUMIF('6. Drift'!$B$18:$B$101,$C2138,'6. Drift'!BZ$18:BZ$101)+SUMIF('8. Lokal'!$B$18:$B$50,$C2138,'8. Lokal'!AB$18:AB$50))</f>
        <v>0</v>
      </c>
      <c r="L2144" s="315">
        <f>IF('2. Grunddata'!$C$13="NEJ",SUMIF('8. Lokal'!$B$18:$B$50,$C2138,'8. Lokal'!AC$18:AC$50),SUMIF('5. Lön'!$B$25:$B$151,$C2138,'5. Lön'!CX$25:CX$151)+SUMIF('6. Drift'!$B$18:$B$101,$C2138,'6. Drift'!CA$18:CA$101)+SUMIF('8. Lokal'!$B$18:$B$50,$C2138,'8. Lokal'!AC$18:AC$50))</f>
        <v>0</v>
      </c>
      <c r="M2144" s="316">
        <f t="shared" si="472"/>
        <v>0</v>
      </c>
    </row>
    <row r="2145" spans="2:15" s="3" customFormat="1" ht="12.75" x14ac:dyDescent="0.2">
      <c r="B2145" s="321" t="str">
        <f>IF('2. Grunddata'!C$13="NEJ","Indirekt och lokalpåslag accepterade som OH av finansiär","Indirekta")</f>
        <v>Indirekt och lokalpåslag accepterade som OH av finansiär</v>
      </c>
      <c r="C2145" s="293">
        <f>IF('2. Grunddata'!$C$13="NEJ",SUMIF('5. Lön'!$B$25:$B$151,$C2138,'5. Lön'!DY$25:DY$151)+SUMIF('6. Drift'!$B$18:$B$101,$C2138,'6. Drift'!CP$18:CP$101)+SUMIF('7. Utrustning'!$B$17:$B$49,$C2138,'7. Utrustning'!AU$17:AU$49)+SUMIF('8. Lokal'!$B$18:$B$50,$C2138,'8. Lokal'!AR$18:AR$50),SUMIF('5. Lön'!$B$25:$B$151,$C2138,'5. Lön'!BQ$25:BQ$151)+SUMIF('6. Drift'!$B$18:$B$101,$C2138,'6. Drift'!AT$18:AT$101))</f>
        <v>17723.137500000001</v>
      </c>
      <c r="D2145" s="293">
        <f>IF('2. Grunddata'!$C$13="NEJ",SUMIF('5. Lön'!$B$25:$B$151,$C2138,'5. Lön'!DZ$25:DZ$151)+SUMIF('6. Drift'!$B$18:$B$101,$C2138,'6. Drift'!CQ$18:CQ$101)+SUMIF('7. Utrustning'!$B$17:$B$49,$C2138,'7. Utrustning'!AV$17:AV$49)+SUMIF('8. Lokal'!$B$18:$B$50,$C2138,'8. Lokal'!AS$18:AS$50),SUMIF('5. Lön'!$B$25:$B$151,$C2138,'5. Lön'!BR$25:BR$151)+SUMIF('6. Drift'!$B$18:$B$101,$C2138,'6. Drift'!AU$18:AU$101))</f>
        <v>18077.60025</v>
      </c>
      <c r="E2145" s="293">
        <f>IF('2. Grunddata'!$C$13="NEJ",SUMIF('5. Lön'!$B$25:$B$151,$C2138,'5. Lön'!EA$25:EA$151)+SUMIF('6. Drift'!$B$18:$B$101,$C2138,'6. Drift'!CR$18:CR$101)+SUMIF('7. Utrustning'!$B$17:$B$49,$C2138,'7. Utrustning'!AW$17:AW$49)+SUMIF('8. Lokal'!$B$18:$B$50,$C2138,'8. Lokal'!AT$18:AT$50),SUMIF('5. Lön'!$B$25:$B$151,$C2138,'5. Lön'!BS$25:BS$151)+SUMIF('6. Drift'!$B$18:$B$101,$C2138,'6. Drift'!AV$18:AV$101))</f>
        <v>36878.304510000002</v>
      </c>
      <c r="F2145" s="293">
        <f>IF('2. Grunddata'!$C$13="NEJ",SUMIF('5. Lön'!$B$25:$B$151,$C2138,'5. Lön'!EB$25:EB$151)+SUMIF('6. Drift'!$B$18:$B$101,$C2138,'6. Drift'!CS$18:CS$101)+SUMIF('7. Utrustning'!$B$17:$B$49,$C2138,'7. Utrustning'!AX$17:AX$49)+SUMIF('8. Lokal'!$B$18:$B$50,$C2138,'8. Lokal'!AU$18:AU$50),SUMIF('5. Lön'!$B$25:$B$151,$C2138,'5. Lön'!BT$25:BT$151)+SUMIF('6. Drift'!$B$18:$B$101,$C2138,'6. Drift'!AW$18:AW$101))</f>
        <v>0</v>
      </c>
      <c r="G2145" s="293">
        <f>IF('2. Grunddata'!$C$13="NEJ",SUMIF('5. Lön'!$B$25:$B$151,$C2138,'5. Lön'!EC$25:EC$151)+SUMIF('6. Drift'!$B$18:$B$101,$C2138,'6. Drift'!CT$18:CT$101)+SUMIF('7. Utrustning'!$B$17:$B$49,$C2138,'7. Utrustning'!AY$17:AY$49)+SUMIF('8. Lokal'!$B$18:$B$50,$C2138,'8. Lokal'!AV$18:AV$50),SUMIF('5. Lön'!$B$25:$B$151,$C2138,'5. Lön'!BU$25:BU$151)+SUMIF('6. Drift'!$B$18:$B$101,$C2138,'6. Drift'!AX$18:AX$101))</f>
        <v>0</v>
      </c>
      <c r="H2145" s="293">
        <f>IF('2. Grunddata'!$C$13="NEJ",SUMIF('5. Lön'!$B$25:$B$151,$C2138,'5. Lön'!ED$25:ED$151)+SUMIF('6. Drift'!$B$18:$B$101,$C2138,'6. Drift'!CU$18:CU$101)+SUMIF('7. Utrustning'!$B$17:$B$49,$C2138,'7. Utrustning'!AZ$17:AZ$49)+SUMIF('8. Lokal'!$B$18:$B$50,$C2138,'8. Lokal'!AW$18:AW$50),SUMIF('5. Lön'!$B$25:$B$151,$C2138,'5. Lön'!BV$25:BV$151)+SUMIF('6. Drift'!$B$18:$B$101,$C2138,'6. Drift'!AY$18:AY$101))</f>
        <v>0</v>
      </c>
      <c r="I2145" s="293">
        <f>IF('2. Grunddata'!$C$13="NEJ",SUMIF('5. Lön'!$B$25:$B$151,$C2138,'5. Lön'!EE$25:EE$151)+SUMIF('6. Drift'!$B$18:$B$101,$C2138,'6. Drift'!CV$18:CV$101)+SUMIF('7. Utrustning'!$B$17:$B$49,$C2138,'7. Utrustning'!BA$17:BA$49)+SUMIF('8. Lokal'!$B$18:$B$50,$C2138,'8. Lokal'!AX$18:AX$50),SUMIF('5. Lön'!$B$25:$B$151,$C2138,'5. Lön'!BW$25:BW$151)+SUMIF('6. Drift'!$B$18:$B$101,$C2138,'6. Drift'!AZ$18:AZ$101))</f>
        <v>0</v>
      </c>
      <c r="J2145" s="293">
        <f>IF('2. Grunddata'!$C$13="NEJ",SUMIF('5. Lön'!$B$25:$B$151,$C2138,'5. Lön'!EF$25:EF$151)+SUMIF('6. Drift'!$B$18:$B$101,$C2138,'6. Drift'!CW$18:CW$101)+SUMIF('7. Utrustning'!$B$17:$B$49,$C2138,'7. Utrustning'!BB$17:BB$49)+SUMIF('8. Lokal'!$B$18:$B$50,$C2138,'8. Lokal'!AY$18:AY$50),SUMIF('5. Lön'!$B$25:$B$151,$C2138,'5. Lön'!BX$25:BX$151)+SUMIF('6. Drift'!$B$18:$B$101,$C2138,'6. Drift'!BA$18:BA$101))</f>
        <v>0</v>
      </c>
      <c r="K2145" s="293">
        <f>IF('2. Grunddata'!$C$13="NEJ",SUMIF('5. Lön'!$B$25:$B$151,$C2138,'5. Lön'!EG$25:EG$151)+SUMIF('6. Drift'!$B$18:$B$101,$C2138,'6. Drift'!CX$18:CX$101)+SUMIF('7. Utrustning'!$B$17:$B$49,$C2138,'7. Utrustning'!BC$17:BC$49)+SUMIF('8. Lokal'!$B$18:$B$50,$C2138,'8. Lokal'!AZ$18:AZ$50),SUMIF('5. Lön'!$B$25:$B$151,$C2138,'5. Lön'!BY$25:BY$151)+SUMIF('6. Drift'!$B$18:$B$101,$C2138,'6. Drift'!BB$18:BB$101))</f>
        <v>0</v>
      </c>
      <c r="L2145" s="293">
        <f>IF('2. Grunddata'!$C$13="NEJ",SUMIF('5. Lön'!$B$25:$B$151,$C2138,'5. Lön'!EH$25:EH$151)+SUMIF('6. Drift'!$B$18:$B$101,$C2138,'6. Drift'!CY$18:CY$101)+SUMIF('7. Utrustning'!$B$17:$B$49,$C2138,'7. Utrustning'!BD$17:BD$49)+SUMIF('8. Lokal'!$B$18:$B$50,$C2138,'8. Lokal'!BA$18:BA$50),SUMIF('5. Lön'!$B$25:$B$151,$C2138,'5. Lön'!BZ$25:BZ$151)+SUMIF('6. Drift'!$B$18:$B$101,$C2138,'6. Drift'!BC$18:BC$101))</f>
        <v>0</v>
      </c>
      <c r="M2145" s="322">
        <f t="shared" si="472"/>
        <v>72679.042260000002</v>
      </c>
    </row>
    <row r="2146" spans="2:15" s="3" customFormat="1" ht="12.75" x14ac:dyDescent="0.2">
      <c r="B2146" s="323" t="str">
        <f>IF('2. Grunddata'!C$6="KONTRAKT","Total kostnad i kontrakt med finansiär ","Total kostnad i ansökan till finansiär ")</f>
        <v xml:space="preserve">Total kostnad i ansökan till finansiär </v>
      </c>
      <c r="C2146" s="237">
        <f>SUM(C2141:C2145)</f>
        <v>408615.6875</v>
      </c>
      <c r="D2146" s="237">
        <f t="shared" ref="D2146:L2146" si="473">SUM(D2141:D2145)</f>
        <v>440388.00125000003</v>
      </c>
      <c r="E2146" s="237">
        <f t="shared" si="473"/>
        <v>409391.52254999999</v>
      </c>
      <c r="F2146" s="237">
        <f t="shared" si="473"/>
        <v>0</v>
      </c>
      <c r="G2146" s="237">
        <f t="shared" si="473"/>
        <v>0</v>
      </c>
      <c r="H2146" s="237">
        <f t="shared" si="473"/>
        <v>0</v>
      </c>
      <c r="I2146" s="237">
        <f t="shared" si="473"/>
        <v>0</v>
      </c>
      <c r="J2146" s="237">
        <f t="shared" si="473"/>
        <v>0</v>
      </c>
      <c r="K2146" s="237">
        <f t="shared" si="473"/>
        <v>0</v>
      </c>
      <c r="L2146" s="237">
        <f t="shared" si="473"/>
        <v>0</v>
      </c>
      <c r="M2146" s="324">
        <f t="shared" si="472"/>
        <v>1258395.2113000001</v>
      </c>
    </row>
    <row r="2147" spans="2:15" s="3" customFormat="1" ht="6" customHeight="1" x14ac:dyDescent="0.2">
      <c r="B2147" s="325"/>
      <c r="C2147" s="326"/>
      <c r="D2147" s="326"/>
      <c r="E2147" s="326"/>
      <c r="F2147" s="326"/>
      <c r="G2147" s="326"/>
      <c r="H2147" s="326"/>
      <c r="I2147" s="326"/>
      <c r="J2147" s="326"/>
      <c r="K2147" s="326"/>
      <c r="L2147" s="326"/>
      <c r="M2147" s="327"/>
    </row>
    <row r="2148" spans="2:15" s="3" customFormat="1" ht="12.75" x14ac:dyDescent="0.2">
      <c r="B2148" s="328" t="str">
        <f>IF('2. Grunddata'!C$6="KONTRAKT","Kostnader att medfinansiera","Kostnader förväntade att medfinansiera")</f>
        <v>Kostnader förväntade att medfinansiera</v>
      </c>
      <c r="C2148" s="168"/>
      <c r="D2148" s="168"/>
      <c r="E2148" s="168"/>
      <c r="F2148" s="168"/>
      <c r="G2148" s="168"/>
      <c r="H2148" s="168"/>
      <c r="I2148" s="168"/>
      <c r="J2148" s="168"/>
      <c r="K2148" s="168"/>
      <c r="L2148" s="168"/>
      <c r="M2148" s="329"/>
    </row>
    <row r="2149" spans="2:15" s="3" customFormat="1" ht="12.75" x14ac:dyDescent="0.2">
      <c r="B2149" s="371" t="str">
        <f>IF('2. Grunddata'!C$13="NEJ","Indirekt och lokalpåslag inte accepterade som OH av finansiär","")</f>
        <v>Indirekt och lokalpåslag inte accepterade som OH av finansiär</v>
      </c>
      <c r="C2149" s="330">
        <f>IF('2. Grunddata'!$C$13="NEJ",(SUMIF('5. Lön'!$B$25:$B$151,$C2138,'5. Lön'!BQ$25:BQ$151)+SUMIF('5. Lön'!$B$25:$B$151,$C2138,'5. Lön'!CO$25:CO$151)+SUMIF('6. Drift'!$B$18:$B$101,$C2138,'6. Drift'!AT$18:AT$101)+SUMIF('6. Drift'!$B$18:$B$101,$C2138,'6. Drift'!BR$18:BR$101))-(SUMIF('5. Lön'!$B$25:$B$151,$C2138,'5. Lön'!DY$25:DY$151)+SUMIF('6. Drift'!$B$18:$B$101,$C2138,'6. Drift'!CP$18:CP$101)+SUMIF('7. Utrustning'!$B$17:$B$49,$C2138,'7. Utrustning'!AU$17:AU$49)+SUMIF('8. Lokal'!$B$18:$B$50,$C2138,'8. Lokal'!AR$18:AR$50)),0)</f>
        <v>24198.424805474086</v>
      </c>
      <c r="D2149" s="330">
        <f>IF('2. Grunddata'!$C$13="NEJ",(SUMIF('5. Lön'!$B$25:$B$151,$C2138,'5. Lön'!BR$25:BR$151)+SUMIF('5. Lön'!$B$25:$B$151,$C2138,'5. Lön'!CP$25:CP$151)+SUMIF('6. Drift'!$B$18:$B$101,$C2138,'6. Drift'!AU$18:AU$101)+SUMIF('6. Drift'!$B$18:$B$101,$C2138,'6. Drift'!BS$18:BS$101))-(SUMIF('5. Lön'!$B$25:$B$151,$C2138,'5. Lön'!DZ$25:DZ$151)+SUMIF('6. Drift'!$B$18:$B$101,$C2138,'6. Drift'!CQ$18:CQ$101)+SUMIF('7. Utrustning'!$B$17:$B$49,$C2138,'7. Utrustning'!AV$17:AV$49)+SUMIF('8. Lokal'!$B$18:$B$50,$C2138,'8. Lokal'!AS$18:AS$50)),0)</f>
        <v>24682.393301583576</v>
      </c>
      <c r="E2149" s="330">
        <f>IF('2. Grunddata'!$C$13="NEJ",(SUMIF('5. Lön'!$B$25:$B$151,$C2138,'5. Lön'!BS$25:BS$151)+SUMIF('5. Lön'!$B$25:$B$151,$C2138,'5. Lön'!CQ$25:CQ$151)+SUMIF('6. Drift'!$B$18:$B$101,$C2138,'6. Drift'!AV$18:AV$101)+SUMIF('6. Drift'!$B$18:$B$101,$C2138,'6. Drift'!BT$18:BT$101))-(SUMIF('5. Lön'!$B$25:$B$151,$C2138,'5. Lön'!EA$25:EA$151)+SUMIF('6. Drift'!$B$18:$B$101,$C2138,'6. Drift'!CR$18:CR$101)+SUMIF('7. Utrustning'!$B$17:$B$49,$C2138,'7. Utrustning'!AW$17:AW$49)+SUMIF('8. Lokal'!$B$18:$B$50,$C2138,'8. Lokal'!AT$18:AT$50)),0)</f>
        <v>50352.082335230487</v>
      </c>
      <c r="F2149" s="330">
        <f>IF('2. Grunddata'!$C$13="NEJ",(SUMIF('5. Lön'!$B$25:$B$151,$C2138,'5. Lön'!BT$25:BT$151)+SUMIF('5. Lön'!$B$25:$B$151,$C2138,'5. Lön'!CR$25:CR$151)+SUMIF('6. Drift'!$B$18:$B$101,$C2138,'6. Drift'!AW$18:AW$101)+SUMIF('6. Drift'!$B$18:$B$101,$C2138,'6. Drift'!BU$18:BU$101))-(SUMIF('5. Lön'!$B$25:$B$151,$C2138,'5. Lön'!EB$25:EB$151)+SUMIF('6. Drift'!$B$18:$B$101,$C2138,'6. Drift'!CS$18:CS$101)+SUMIF('7. Utrustning'!$B$17:$B$49,$C2138,'7. Utrustning'!AX$17:AX$49)+SUMIF('8. Lokal'!$B$18:$B$50,$C2138,'8. Lokal'!AU$18:AU$50)),0)</f>
        <v>0</v>
      </c>
      <c r="G2149" s="330">
        <f>IF('2. Grunddata'!$C$13="NEJ",(SUMIF('5. Lön'!$B$25:$B$151,$C2138,'5. Lön'!BU$25:BU$151)+SUMIF('5. Lön'!$B$25:$B$151,$C2138,'5. Lön'!CS$25:CS$151)+SUMIF('6. Drift'!$B$18:$B$101,$C2138,'6. Drift'!AX$18:AX$101)+SUMIF('6. Drift'!$B$18:$B$101,$C2138,'6. Drift'!BV$18:BV$101))-(SUMIF('5. Lön'!$B$25:$B$151,$C2138,'5. Lön'!EC$25:EC$151)+SUMIF('6. Drift'!$B$18:$B$101,$C2138,'6. Drift'!CT$18:CT$101)+SUMIF('7. Utrustning'!$B$17:$B$49,$C2138,'7. Utrustning'!AY$17:AY$49)+SUMIF('8. Lokal'!$B$18:$B$50,$C2138,'8. Lokal'!AV$18:AV$50)),0)</f>
        <v>0</v>
      </c>
      <c r="H2149" s="330">
        <f>IF('2. Grunddata'!$C$13="NEJ",(SUMIF('5. Lön'!$B$25:$B$151,$C2138,'5. Lön'!BV$25:BV$151)+SUMIF('5. Lön'!$B$25:$B$151,$C2138,'5. Lön'!CT$25:CT$151)+SUMIF('6. Drift'!$B$18:$B$101,$C2138,'6. Drift'!AY$18:AY$101)+SUMIF('6. Drift'!$B$18:$B$101,$C2138,'6. Drift'!BW$18:BW$101))-(SUMIF('5. Lön'!$B$25:$B$151,$C2138,'5. Lön'!ED$25:ED$151)+SUMIF('6. Drift'!$B$18:$B$101,$C2138,'6. Drift'!CU$18:CU$101)+SUMIF('7. Utrustning'!$B$17:$B$49,$C2138,'7. Utrustning'!AZ$17:AZ$49)+SUMIF('8. Lokal'!$B$18:$B$50,$C2138,'8. Lokal'!AW$18:AW$50)),0)</f>
        <v>0</v>
      </c>
      <c r="I2149" s="330">
        <f>IF('2. Grunddata'!$C$13="NEJ",(SUMIF('5. Lön'!$B$25:$B$151,$C2138,'5. Lön'!BW$25:BW$151)+SUMIF('5. Lön'!$B$25:$B$151,$C2138,'5. Lön'!CU$25:CU$151)+SUMIF('6. Drift'!$B$18:$B$101,$C2138,'6. Drift'!AZ$18:AZ$101)+SUMIF('6. Drift'!$B$18:$B$101,$C2138,'6. Drift'!BX$18:BX$101))-(SUMIF('5. Lön'!$B$25:$B$151,$C2138,'5. Lön'!EE$25:EE$151)+SUMIF('6. Drift'!$B$18:$B$101,$C2138,'6. Drift'!CV$18:CV$101)+SUMIF('7. Utrustning'!$B$17:$B$49,$C2138,'7. Utrustning'!BA$17:BA$49)+SUMIF('8. Lokal'!$B$18:$B$50,$C2138,'8. Lokal'!AX$18:AX$50)),0)</f>
        <v>0</v>
      </c>
      <c r="J2149" s="330">
        <f>IF('2. Grunddata'!$C$13="NEJ",(SUMIF('5. Lön'!$B$25:$B$151,$C2138,'5. Lön'!BX$25:BX$151)+SUMIF('5. Lön'!$B$25:$B$151,$C2138,'5. Lön'!CV$25:CV$151)+SUMIF('6. Drift'!$B$18:$B$101,$C2138,'6. Drift'!BA$18:BA$101)+SUMIF('6. Drift'!$B$18:$B$101,$C2138,'6. Drift'!BY$18:BY$101))-(SUMIF('5. Lön'!$B$25:$B$151,$C2138,'5. Lön'!EF$25:EF$151)+SUMIF('6. Drift'!$B$18:$B$101,$C2138,'6. Drift'!CW$18:CW$101)+SUMIF('7. Utrustning'!$B$17:$B$49,$C2138,'7. Utrustning'!BB$17:BB$49)+SUMIF('8. Lokal'!$B$18:$B$50,$C2138,'8. Lokal'!AY$18:AY$50)),0)</f>
        <v>0</v>
      </c>
      <c r="K2149" s="330">
        <f>IF('2. Grunddata'!$C$13="NEJ",(SUMIF('5. Lön'!$B$25:$B$151,$C2138,'5. Lön'!BY$25:BY$151)+SUMIF('5. Lön'!$B$25:$B$151,$C2138,'5. Lön'!CW$25:CW$151)+SUMIF('6. Drift'!$B$18:$B$101,$C2138,'6. Drift'!BB$18:BB$101)+SUMIF('6. Drift'!$B$18:$B$101,$C2138,'6. Drift'!BZ$18:BZ$101))-(SUMIF('5. Lön'!$B$25:$B$151,$C2138,'5. Lön'!EG$25:EG$151)+SUMIF('6. Drift'!$B$18:$B$101,$C2138,'6. Drift'!CX$18:CX$101)+SUMIF('7. Utrustning'!$B$17:$B$49,$C2138,'7. Utrustning'!BC$17:BC$49)+SUMIF('8. Lokal'!$B$18:$B$50,$C2138,'8. Lokal'!AZ$18:AZ$50)),0)</f>
        <v>0</v>
      </c>
      <c r="L2149" s="330">
        <f>IF('2. Grunddata'!$C$13="NEJ",(SUMIF('5. Lön'!$B$25:$B$151,$C2138,'5. Lön'!BZ$25:BZ$151)+SUMIF('5. Lön'!$B$25:$B$151,$C2138,'5. Lön'!CX$25:CX$151)+SUMIF('6. Drift'!$B$18:$B$101,$C2138,'6. Drift'!BC$18:BC$101)+SUMIF('6. Drift'!$B$18:$B$101,$C2138,'6. Drift'!CA$18:CA$101))-(SUMIF('5. Lön'!$B$25:$B$151,$C2138,'5. Lön'!EH$25:EH$151)+SUMIF('6. Drift'!$B$18:$B$101,$C2138,'6. Drift'!CY$18:CY$101)+SUMIF('7. Utrustning'!$B$17:$B$49,$C2138,'7. Utrustning'!BD$17:BD$49)+SUMIF('8. Lokal'!$B$18:$B$50,$C2138,'8. Lokal'!BA$18:BA$50)),0)</f>
        <v>0</v>
      </c>
      <c r="M2149" s="314">
        <f t="shared" ref="M2149:M2155" si="474">SUM(C2149:L2149)</f>
        <v>99232.900442288141</v>
      </c>
    </row>
    <row r="2150" spans="2:15" s="3" customFormat="1" ht="12.75" customHeight="1" x14ac:dyDescent="0.2">
      <c r="B2150" s="331" t="str">
        <f>IF('2. Grunddata'!C$16&gt;0,"LKP som inte accepteras av finansiär","")</f>
        <v/>
      </c>
      <c r="C2150" s="332">
        <f>IF('2. Grunddata'!$C$16&gt;0,SUMIF('5. Lön'!$B$25:$B$151,$C2138,'5. Lön'!AS$25:AS$151)-SUMIF('5. Lön'!$B$25:$B$151,$C2138,'5. Lön'!DM$25:DM$151),0)</f>
        <v>0</v>
      </c>
      <c r="D2150" s="332">
        <f>IF('2. Grunddata'!$C$16&gt;0,SUMIF('5. Lön'!$B$25:$B$151,$C2138,'5. Lön'!AT$25:AT$151)-SUMIF('5. Lön'!$B$25:$B$151,$C2138,'5. Lön'!DN$25:DN$151),0)</f>
        <v>0</v>
      </c>
      <c r="E2150" s="332">
        <f>IF('2. Grunddata'!$C$16&gt;0,SUMIF('5. Lön'!$B$25:$B$151,$C2138,'5. Lön'!AU$25:AU$151)-SUMIF('5. Lön'!$B$25:$B$151,$C2138,'5. Lön'!DO$25:DO$151),0)</f>
        <v>0</v>
      </c>
      <c r="F2150" s="332">
        <f>IF('2. Grunddata'!$C$16&gt;0,SUMIF('5. Lön'!$B$25:$B$151,$C2138,'5. Lön'!AV$25:AV$151)-SUMIF('5. Lön'!$B$25:$B$151,$C2138,'5. Lön'!DP$25:DP$151),0)</f>
        <v>0</v>
      </c>
      <c r="G2150" s="332">
        <f>IF('2. Grunddata'!$C$16&gt;0,SUMIF('5. Lön'!$B$25:$B$151,$C2138,'5. Lön'!AW$25:AW$151)-SUMIF('5. Lön'!$B$25:$B$151,$C2138,'5. Lön'!DQ$25:DQ$151),0)</f>
        <v>0</v>
      </c>
      <c r="H2150" s="332">
        <f>IF('2. Grunddata'!$C$16&gt;0,SUMIF('5. Lön'!$B$25:$B$151,$C2138,'5. Lön'!AX$25:AX$151)-SUMIF('5. Lön'!$B$25:$B$151,$C2138,'5. Lön'!DR$25:DR$151),0)</f>
        <v>0</v>
      </c>
      <c r="I2150" s="332">
        <f>IF('2. Grunddata'!$C$16&gt;0,SUMIF('5. Lön'!$B$25:$B$151,$C2138,'5. Lön'!AY$25:AY$151)-SUMIF('5. Lön'!$B$25:$B$151,$C2138,'5. Lön'!DS$25:DS$151),0)</f>
        <v>0</v>
      </c>
      <c r="J2150" s="332">
        <f>IF('2. Grunddata'!$C$16&gt;0,SUMIF('5. Lön'!$B$25:$B$151,$C2138,'5. Lön'!AZ$25:AZ$151)-SUMIF('5. Lön'!$B$25:$B$151,$C2138,'5. Lön'!DT$25:DT$151),0)</f>
        <v>0</v>
      </c>
      <c r="K2150" s="332">
        <f>IF('2. Grunddata'!$C$16&gt;0,SUMIF('5. Lön'!$B$25:$B$151,$C2138,'5. Lön'!BA$25:BA$151)-SUMIF('5. Lön'!$B$25:$B$151,$C2138,'5. Lön'!DU$25:DU$151),0)</f>
        <v>0</v>
      </c>
      <c r="L2150" s="332">
        <f>IF('2. Grunddata'!$C$16&gt;0,SUMIF('5. Lön'!$B$25:$B$151,$C2138,'5. Lön'!BB$25:BB$151)-SUMIF('5. Lön'!$B$25:$B$151,$C2138,'5. Lön'!DV$25:DV$151),0)</f>
        <v>0</v>
      </c>
      <c r="M2150" s="316">
        <f t="shared" si="474"/>
        <v>0</v>
      </c>
    </row>
    <row r="2151" spans="2:15" s="3" customFormat="1" ht="12.75" customHeight="1" x14ac:dyDescent="0.2">
      <c r="B2151" s="317" t="str">
        <f>IF('5. Lön'!BO$152&gt;0,"Lön inklusive LKP","")</f>
        <v>Lön inklusive LKP</v>
      </c>
      <c r="C2151" s="333">
        <f>SUMIF('5. Lön'!$B$25:$B$151,$C2138,'5. Lön'!BE$25:BE$151)</f>
        <v>35446.275000000001</v>
      </c>
      <c r="D2151" s="333">
        <f>SUMIF('5. Lön'!$B$25:$B$151,$C2138,'5. Lön'!BF$25:BF$151)</f>
        <v>36155.200499999999</v>
      </c>
      <c r="E2151" s="333">
        <f>SUMIF('5. Lön'!$B$25:$B$151,$C2138,'5. Lön'!BG$25:BG$151)</f>
        <v>73756.609020000004</v>
      </c>
      <c r="F2151" s="333">
        <f>SUMIF('5. Lön'!$B$25:$B$151,$C2138,'5. Lön'!BH$25:BH$151)</f>
        <v>0</v>
      </c>
      <c r="G2151" s="333">
        <f>SUMIF('5. Lön'!$B$25:$B$151,$C2138,'5. Lön'!BI$25:BI$151)</f>
        <v>0</v>
      </c>
      <c r="H2151" s="333">
        <f>SUMIF('5. Lön'!$B$25:$B$151,$C2138,'5. Lön'!BJ$25:BJ$151)</f>
        <v>0</v>
      </c>
      <c r="I2151" s="333">
        <f>SUMIF('5. Lön'!$B$25:$B$151,$C2138,'5. Lön'!BK$25:BK$151)</f>
        <v>0</v>
      </c>
      <c r="J2151" s="333">
        <f>SUMIF('5. Lön'!$B$25:$B$151,$C2138,'5. Lön'!BL$25:BL$151)</f>
        <v>0</v>
      </c>
      <c r="K2151" s="333">
        <f>SUMIF('5. Lön'!$B$25:$B$151,$C2138,'5. Lön'!BM$25:BM$151)</f>
        <v>0</v>
      </c>
      <c r="L2151" s="333">
        <f>SUMIF('5. Lön'!$B$25:$B$151,$C2138,'5. Lön'!BN$25:BN$151)</f>
        <v>0</v>
      </c>
      <c r="M2151" s="319">
        <f t="shared" si="474"/>
        <v>145358.08452</v>
      </c>
    </row>
    <row r="2152" spans="2:15" s="3" customFormat="1" ht="12.75" x14ac:dyDescent="0.2">
      <c r="B2152" s="158" t="str">
        <f>IF('6. Drift'!AR$102&gt;0,"Drift","")</f>
        <v/>
      </c>
      <c r="C2152" s="334">
        <f>SUMIF('6. Drift'!$B$18:$B$101,$C2138,'6. Drift'!AH$18:AH$101)</f>
        <v>0</v>
      </c>
      <c r="D2152" s="334">
        <f>SUMIF('6. Drift'!$B$18:$B$101,$C2138,'6. Drift'!AI$18:AI$101)</f>
        <v>0</v>
      </c>
      <c r="E2152" s="334">
        <f>SUMIF('6. Drift'!$B$18:$B$101,$C2138,'6. Drift'!AJ$18:AJ$101)</f>
        <v>0</v>
      </c>
      <c r="F2152" s="334">
        <f>SUMIF('6. Drift'!$B$18:$B$101,$C2138,'6. Drift'!AK$18:AK$101)</f>
        <v>0</v>
      </c>
      <c r="G2152" s="334">
        <f>SUMIF('6. Drift'!$B$18:$B$101,$C2138,'6. Drift'!AL$18:AL$101)</f>
        <v>0</v>
      </c>
      <c r="H2152" s="334">
        <f>SUMIF('6. Drift'!$B$18:$B$101,$C2138,'6. Drift'!AM$18:AM$101)</f>
        <v>0</v>
      </c>
      <c r="I2152" s="334">
        <f>SUMIF('6. Drift'!$B$18:$B$101,$C2138,'6. Drift'!AN$18:AN$101)</f>
        <v>0</v>
      </c>
      <c r="J2152" s="334">
        <f>SUMIF('6. Drift'!$B$18:$B$101,$C2138,'6. Drift'!AO$18:AO$101)</f>
        <v>0</v>
      </c>
      <c r="K2152" s="334">
        <f>SUMIF('6. Drift'!$B$18:$B$101,$C2138,'6. Drift'!AP$18:AP$101)</f>
        <v>0</v>
      </c>
      <c r="L2152" s="334">
        <f>SUMIF('6. Drift'!$B$18:$B$101,$C2138,'6. Drift'!AQ$18:AQ$101)</f>
        <v>0</v>
      </c>
      <c r="M2152" s="316">
        <f t="shared" si="474"/>
        <v>0</v>
      </c>
    </row>
    <row r="2153" spans="2:15" s="3" customFormat="1" ht="12.75" x14ac:dyDescent="0.2">
      <c r="B2153" s="317" t="str">
        <f>IF('7. Utrustning'!AS$50&gt;0,"Utrustning","")</f>
        <v/>
      </c>
      <c r="C2153" s="333">
        <f>SUMIF('7. Utrustning'!$B$17:$B$49,$C2138,'7. Utrustning'!AI$17:AI$49)</f>
        <v>0</v>
      </c>
      <c r="D2153" s="333">
        <f>SUMIF('7. Utrustning'!$B$17:$B$49,$C2138,'7. Utrustning'!AJ$17:AJ$49)</f>
        <v>0</v>
      </c>
      <c r="E2153" s="333">
        <f>SUMIF('7. Utrustning'!$B$17:$B$49,$C2138,'7. Utrustning'!AK$17:AK$49)</f>
        <v>0</v>
      </c>
      <c r="F2153" s="333">
        <f>SUMIF('7. Utrustning'!$B$17:$B$49,$C2138,'7. Utrustning'!AL$17:AL$49)</f>
        <v>0</v>
      </c>
      <c r="G2153" s="333">
        <f>SUMIF('7. Utrustning'!$B$17:$B$49,$C2138,'7. Utrustning'!AM$17:AM$49)</f>
        <v>0</v>
      </c>
      <c r="H2153" s="333">
        <f>SUMIF('7. Utrustning'!$B$17:$B$49,$C2138,'7. Utrustning'!AN$17:AN$49)</f>
        <v>0</v>
      </c>
      <c r="I2153" s="333">
        <f>SUMIF('7. Utrustning'!$B$17:$B$49,$C2138,'7. Utrustning'!AO$17:AO$49)</f>
        <v>0</v>
      </c>
      <c r="J2153" s="333">
        <f>SUMIF('7. Utrustning'!$B$17:$B$49,$C2138,'7. Utrustning'!AP$17:AP$49)</f>
        <v>0</v>
      </c>
      <c r="K2153" s="333">
        <f>SUMIF('7. Utrustning'!$B$17:$B$49,$C2138,'7. Utrustning'!AQ$17:AQ$49)</f>
        <v>0</v>
      </c>
      <c r="L2153" s="333">
        <f>SUMIF('7. Utrustning'!$B$17:$B$49,$C2138,'7. Utrustning'!AR$17:AR$49)</f>
        <v>0</v>
      </c>
      <c r="M2153" s="319">
        <f t="shared" si="474"/>
        <v>0</v>
      </c>
    </row>
    <row r="2154" spans="2:15" s="3" customFormat="1" ht="12.75" x14ac:dyDescent="0.2">
      <c r="B2154" s="320" t="str">
        <f>IF('8. Lokal'!AP$51&gt;0,"Lokal","")</f>
        <v>Lokal</v>
      </c>
      <c r="C2154" s="334">
        <f>SUMIF('5. Lön'!$B$25:$B$151,$C2138,'5. Lön'!DA$25:DA$151)+SUMIF('6. Drift'!$B$18:$B$101,$C2138,'6. Drift'!CD$18:CD$101)+SUMIF('8. Lokal'!$B$18:$B$50,$C2138,'8. Lokal'!AF$18:AF$50)</f>
        <v>4487.498415</v>
      </c>
      <c r="D2154" s="334">
        <f>SUMIF('5. Lön'!$B$25:$B$151,$C2138,'5. Lön'!DB$25:DB$151)+SUMIF('6. Drift'!$B$18:$B$101,$C2138,'6. Drift'!CE$18:CE$101)+SUMIF('8. Lokal'!$B$18:$B$50,$C2138,'8. Lokal'!AG$18:AG$50)</f>
        <v>4577.2483832999997</v>
      </c>
      <c r="E2154" s="334">
        <f>SUMIF('5. Lön'!$B$25:$B$151,$C2138,'5. Lön'!DC$25:DC$151)+SUMIF('6. Drift'!$B$18:$B$101,$C2138,'6. Drift'!CF$18:CF$101)+SUMIF('8. Lokal'!$B$18:$B$50,$C2138,'8. Lokal'!AH$18:AH$50)</f>
        <v>9337.5867019319994</v>
      </c>
      <c r="F2154" s="334">
        <f>SUMIF('5. Lön'!$B$25:$B$151,$C2138,'5. Lön'!DD$25:DD$151)+SUMIF('6. Drift'!$B$18:$B$101,$C2138,'6. Drift'!CG$18:CG$101)+SUMIF('8. Lokal'!$B$18:$B$50,$C2138,'8. Lokal'!AI$18:AI$50)</f>
        <v>0</v>
      </c>
      <c r="G2154" s="334">
        <f>SUMIF('5. Lön'!$B$25:$B$151,$C2138,'5. Lön'!DE$25:DE$151)+SUMIF('6. Drift'!$B$18:$B$101,$C2138,'6. Drift'!CH$18:CH$101)+SUMIF('8. Lokal'!$B$18:$B$50,$C2138,'8. Lokal'!AJ$18:AJ$50)</f>
        <v>0</v>
      </c>
      <c r="H2154" s="334">
        <f>SUMIF('5. Lön'!$B$25:$B$151,$C2138,'5. Lön'!DF$25:DF$151)+SUMIF('6. Drift'!$B$18:$B$101,$C2138,'6. Drift'!CI$18:CI$101)+SUMIF('8. Lokal'!$B$18:$B$50,$C2138,'8. Lokal'!AK$18:AK$50)</f>
        <v>0</v>
      </c>
      <c r="I2154" s="334">
        <f>SUMIF('5. Lön'!$B$25:$B$151,$C2138,'5. Lön'!DG$25:DG$151)+SUMIF('6. Drift'!$B$18:$B$101,$C2138,'6. Drift'!CJ$18:CJ$101)+SUMIF('8. Lokal'!$B$18:$B$50,$C2138,'8. Lokal'!AL$18:AL$50)</f>
        <v>0</v>
      </c>
      <c r="J2154" s="334">
        <f>SUMIF('5. Lön'!$B$25:$B$151,$C2138,'5. Lön'!DH$25:DH$151)+SUMIF('6. Drift'!$B$18:$B$101,$C2138,'6. Drift'!CK$18:CK$101)+SUMIF('8. Lokal'!$B$18:$B$50,$C2138,'8. Lokal'!AM$18:AM$50)</f>
        <v>0</v>
      </c>
      <c r="K2154" s="334">
        <f>SUMIF('5. Lön'!$B$25:$B$151,$C2138,'5. Lön'!DI$25:DI$151)+SUMIF('6. Drift'!$B$18:$B$101,$C2138,'6. Drift'!CL$18:CL$101)+SUMIF('8. Lokal'!$B$18:$B$50,$C2138,'8. Lokal'!AN$18:AN$50)</f>
        <v>0</v>
      </c>
      <c r="L2154" s="334">
        <f>SUMIF('5. Lön'!$B$25:$B$151,$C2138,'5. Lön'!DJ$25:DJ$151)+SUMIF('6. Drift'!$B$18:$B$101,$C2138,'6. Drift'!CM$18:CM$101)+SUMIF('8. Lokal'!$B$18:$B$50,$C2138,'8. Lokal'!AO$18:AO$50)</f>
        <v>0</v>
      </c>
      <c r="M2154" s="316">
        <f t="shared" si="474"/>
        <v>18402.333500231998</v>
      </c>
    </row>
    <row r="2155" spans="2:15" s="1" customFormat="1" ht="12.75" x14ac:dyDescent="0.2">
      <c r="B2155" s="321" t="str">
        <f>IF(('5. Lön'!CM$152+'6. Drift'!BP$102)&gt;0,"Indirekt","")</f>
        <v>Indirekt</v>
      </c>
      <c r="C2155" s="293">
        <f>SUMIF('5. Lön'!$B$25:$B$151,$C2138,'5. Lön'!CC$25:CC$151)+SUMIF('6. Drift'!$B$18:$B$101,$C2138,'6. Drift'!BF$18:BF$101)</f>
        <v>16473.282737737045</v>
      </c>
      <c r="D2155" s="293">
        <f>SUMIF('5. Lön'!$B$25:$B$151,$C2138,'5. Lön'!CD$25:CD$151)+SUMIF('6. Drift'!$B$18:$B$101,$C2138,'6. Drift'!BG$18:BG$101)</f>
        <v>16802.748392491787</v>
      </c>
      <c r="E2155" s="293">
        <f>SUMIF('5. Lön'!$B$25:$B$151,$C2138,'5. Lön'!CE$25:CE$151)+SUMIF('6. Drift'!$B$18:$B$101,$C2138,'6. Drift'!BH$18:BH$101)</f>
        <v>34277.606720683245</v>
      </c>
      <c r="F2155" s="293">
        <f>SUMIF('5. Lön'!$B$25:$B$151,$C2138,'5. Lön'!CF$25:CF$151)+SUMIF('6. Drift'!$B$18:$B$101,$C2138,'6. Drift'!BI$18:BI$101)</f>
        <v>0</v>
      </c>
      <c r="G2155" s="293">
        <f>SUMIF('5. Lön'!$B$25:$B$151,$C2138,'5. Lön'!CG$25:CG$151)+SUMIF('6. Drift'!$B$18:$B$101,$C2138,'6. Drift'!BJ$18:BJ$101)</f>
        <v>0</v>
      </c>
      <c r="H2155" s="293">
        <f>SUMIF('5. Lön'!$B$25:$B$151,$C2138,'5. Lön'!CH$25:CH$151)+SUMIF('6. Drift'!$B$18:$B$101,$C2138,'6. Drift'!BK$18:BK$101)</f>
        <v>0</v>
      </c>
      <c r="I2155" s="293">
        <f>SUMIF('5. Lön'!$B$25:$B$151,$C2138,'5. Lön'!CI$25:CI$151)+SUMIF('6. Drift'!$B$18:$B$101,$C2138,'6. Drift'!BL$18:BL$101)</f>
        <v>0</v>
      </c>
      <c r="J2155" s="293">
        <f>SUMIF('5. Lön'!$B$25:$B$151,$C2138,'5. Lön'!CJ$25:CJ$151)+SUMIF('6. Drift'!$B$18:$B$101,$C2138,'6. Drift'!BM$18:BM$101)</f>
        <v>0</v>
      </c>
      <c r="K2155" s="293">
        <f>SUMIF('5. Lön'!$B$25:$B$151,$C2138,'5. Lön'!CK$25:CK$151)+SUMIF('6. Drift'!$B$18:$B$101,$C2138,'6. Drift'!BN$18:BN$101)</f>
        <v>0</v>
      </c>
      <c r="L2155" s="293">
        <f>SUMIF('5. Lön'!$B$25:$B$151,$C2138,'5. Lön'!CL$25:CL$151)+SUMIF('6. Drift'!$B$18:$B$101,$C2138,'6. Drift'!BO$18:BO$101)</f>
        <v>0</v>
      </c>
      <c r="M2155" s="322">
        <f t="shared" si="474"/>
        <v>67553.637850912084</v>
      </c>
    </row>
    <row r="2156" spans="2:15" s="3" customFormat="1" ht="12.75" x14ac:dyDescent="0.2">
      <c r="B2156" s="323" t="str">
        <f>IF('2. Grunddata'!C$6="KONTRAKT","Total kostnad i medfinansiering av kontrakt med finansiär","Total kostnad i medfinansiering av ansökan till finansiär")</f>
        <v>Total kostnad i medfinansiering av ansökan till finansiär</v>
      </c>
      <c r="C2156" s="237">
        <f>SUM(C2149:C2155)</f>
        <v>80605.480958211134</v>
      </c>
      <c r="D2156" s="237">
        <f t="shared" ref="D2156:M2156" si="475">SUM(D2149:D2155)</f>
        <v>82217.590577375362</v>
      </c>
      <c r="E2156" s="237">
        <f t="shared" si="475"/>
        <v>167723.88477784573</v>
      </c>
      <c r="F2156" s="237">
        <f t="shared" si="475"/>
        <v>0</v>
      </c>
      <c r="G2156" s="237">
        <f t="shared" si="475"/>
        <v>0</v>
      </c>
      <c r="H2156" s="237">
        <f t="shared" si="475"/>
        <v>0</v>
      </c>
      <c r="I2156" s="237">
        <f t="shared" si="475"/>
        <v>0</v>
      </c>
      <c r="J2156" s="237">
        <f t="shared" si="475"/>
        <v>0</v>
      </c>
      <c r="K2156" s="237">
        <f t="shared" si="475"/>
        <v>0</v>
      </c>
      <c r="L2156" s="237">
        <f t="shared" si="475"/>
        <v>0</v>
      </c>
      <c r="M2156" s="324">
        <f t="shared" si="475"/>
        <v>330546.95631343219</v>
      </c>
      <c r="N2156" s="26"/>
      <c r="O2156" s="26"/>
    </row>
    <row r="2157" spans="2:15" s="3" customFormat="1" ht="6" customHeight="1" x14ac:dyDescent="0.2">
      <c r="B2157" s="335"/>
      <c r="C2157" s="326"/>
      <c r="D2157" s="326"/>
      <c r="E2157" s="326"/>
      <c r="F2157" s="326"/>
      <c r="G2157" s="326"/>
      <c r="H2157" s="326"/>
      <c r="I2157" s="326"/>
      <c r="J2157" s="326"/>
      <c r="K2157" s="326"/>
      <c r="L2157" s="326"/>
      <c r="M2157" s="336"/>
    </row>
    <row r="2158" spans="2:15" s="3" customFormat="1" ht="12.75" x14ac:dyDescent="0.2">
      <c r="B2158" s="328" t="str">
        <f>IF('2. Grunddata'!C$6="KONTRAKT","Full kostnad","Förväntad full kostnad")</f>
        <v>Förväntad full kostnad</v>
      </c>
      <c r="C2158" s="326"/>
      <c r="D2158" s="326"/>
      <c r="E2158" s="326"/>
      <c r="F2158" s="326"/>
      <c r="G2158" s="326"/>
      <c r="H2158" s="326"/>
      <c r="I2158" s="326"/>
      <c r="J2158" s="326"/>
      <c r="K2158" s="326"/>
      <c r="L2158" s="326"/>
      <c r="M2158" s="336"/>
    </row>
    <row r="2159" spans="2:15" s="3" customFormat="1" ht="12.75" x14ac:dyDescent="0.2">
      <c r="B2159" s="337" t="s">
        <v>203</v>
      </c>
      <c r="C2159" s="338">
        <f>C2141+C2150+C2151</f>
        <v>106338.82500000001</v>
      </c>
      <c r="D2159" s="338">
        <f t="shared" ref="D2159:L2159" si="476">D2141+D2150+D2151</f>
        <v>108465.60149999999</v>
      </c>
      <c r="E2159" s="338">
        <f t="shared" si="476"/>
        <v>221269.82706000001</v>
      </c>
      <c r="F2159" s="338">
        <f t="shared" si="476"/>
        <v>0</v>
      </c>
      <c r="G2159" s="338">
        <f t="shared" si="476"/>
        <v>0</v>
      </c>
      <c r="H2159" s="338">
        <f t="shared" si="476"/>
        <v>0</v>
      </c>
      <c r="I2159" s="338">
        <f t="shared" si="476"/>
        <v>0</v>
      </c>
      <c r="J2159" s="338">
        <f t="shared" si="476"/>
        <v>0</v>
      </c>
      <c r="K2159" s="338">
        <f t="shared" si="476"/>
        <v>0</v>
      </c>
      <c r="L2159" s="338">
        <f t="shared" si="476"/>
        <v>0</v>
      </c>
      <c r="M2159" s="314">
        <f>SUM(C2159:L2159)</f>
        <v>436074.25355999998</v>
      </c>
    </row>
    <row r="2160" spans="2:15" s="3" customFormat="1" ht="12.75" x14ac:dyDescent="0.2">
      <c r="B2160" s="339" t="s">
        <v>202</v>
      </c>
      <c r="C2160" s="340">
        <f>C2142+C2152</f>
        <v>300000</v>
      </c>
      <c r="D2160" s="340">
        <f t="shared" ref="D2160:L2160" si="477">D2142+D2152</f>
        <v>350000</v>
      </c>
      <c r="E2160" s="340">
        <f t="shared" si="477"/>
        <v>225000</v>
      </c>
      <c r="F2160" s="340">
        <f t="shared" si="477"/>
        <v>0</v>
      </c>
      <c r="G2160" s="340">
        <f t="shared" si="477"/>
        <v>0</v>
      </c>
      <c r="H2160" s="340">
        <f t="shared" si="477"/>
        <v>0</v>
      </c>
      <c r="I2160" s="340">
        <f t="shared" si="477"/>
        <v>0</v>
      </c>
      <c r="J2160" s="340">
        <f t="shared" si="477"/>
        <v>0</v>
      </c>
      <c r="K2160" s="340">
        <f t="shared" si="477"/>
        <v>0</v>
      </c>
      <c r="L2160" s="340">
        <f t="shared" si="477"/>
        <v>0</v>
      </c>
      <c r="M2160" s="316">
        <f>SUM(C2160:L2160)</f>
        <v>875000</v>
      </c>
    </row>
    <row r="2161" spans="2:14" s="3" customFormat="1" ht="12.75" x14ac:dyDescent="0.2">
      <c r="B2161" s="341" t="s">
        <v>30</v>
      </c>
      <c r="C2161" s="342">
        <f>C2143+C2153</f>
        <v>20000</v>
      </c>
      <c r="D2161" s="342">
        <f t="shared" ref="D2161:L2161" si="478">D2143+D2153</f>
        <v>0</v>
      </c>
      <c r="E2161" s="342">
        <f t="shared" si="478"/>
        <v>0</v>
      </c>
      <c r="F2161" s="342">
        <f t="shared" si="478"/>
        <v>0</v>
      </c>
      <c r="G2161" s="342">
        <f t="shared" si="478"/>
        <v>0</v>
      </c>
      <c r="H2161" s="342">
        <f t="shared" si="478"/>
        <v>0</v>
      </c>
      <c r="I2161" s="342">
        <f t="shared" si="478"/>
        <v>0</v>
      </c>
      <c r="J2161" s="342">
        <f t="shared" si="478"/>
        <v>0</v>
      </c>
      <c r="K2161" s="342">
        <f t="shared" si="478"/>
        <v>0</v>
      </c>
      <c r="L2161" s="342">
        <f t="shared" si="478"/>
        <v>0</v>
      </c>
      <c r="M2161" s="319">
        <f>SUM(C2161:L2161)</f>
        <v>20000</v>
      </c>
    </row>
    <row r="2162" spans="2:14" s="3" customFormat="1" ht="12.75" x14ac:dyDescent="0.2">
      <c r="B2162" s="339" t="s">
        <v>31</v>
      </c>
      <c r="C2162" s="340">
        <f>SUMIF('5. Lön'!$B$25:$B$151,$C2138,'5. Lön'!CO$25:CO$151)+SUMIF('5. Lön'!$B$25:$B$151,$C2138,'5. Lön'!DA$25:DA$151)+SUMIF('6. Drift'!$B$18:$B$101,$C2138,'6. Drift'!BR$18:BR$101)+SUMIF('6. Drift'!$B$18:$B$101,$C2138,'6. Drift'!CD$18:CD$101)+SUMIF('8. Lokal'!$B$18:$B$50,$C2138,'8. Lokal'!T$18:T$50)+SUMIF('8. Lokal'!$B$18:$B$50,$C2138,'8. Lokal'!AF$18:AF$50)</f>
        <v>13462.495245</v>
      </c>
      <c r="D2162" s="340">
        <f>SUMIF('5. Lön'!$B$25:$B$151,$C2138,'5. Lön'!CP$25:CP$151)+SUMIF('5. Lön'!$B$25:$B$151,$C2138,'5. Lön'!DB$25:DB$151)+SUMIF('6. Drift'!$B$18:$B$101,$C2138,'6. Drift'!BS$18:BS$101)+SUMIF('6. Drift'!$B$18:$B$101,$C2138,'6. Drift'!CE$18:CE$101)+SUMIF('8. Lokal'!$B$18:$B$50,$C2138,'8. Lokal'!U$18:U$50)+SUMIF('8. Lokal'!$B$18:$B$50,$C2138,'8. Lokal'!AG$18:AG$50)</f>
        <v>13731.745149899998</v>
      </c>
      <c r="E2162" s="340">
        <f>SUMIF('5. Lön'!$B$25:$B$151,$C2138,'5. Lön'!CQ$25:CQ$151)+SUMIF('5. Lön'!$B$25:$B$151,$C2138,'5. Lön'!DC$25:DC$151)+SUMIF('6. Drift'!$B$18:$B$101,$C2138,'6. Drift'!BT$18:BT$101)+SUMIF('6. Drift'!$B$18:$B$101,$C2138,'6. Drift'!CF$18:CF$101)+SUMIF('8. Lokal'!$B$18:$B$50,$C2138,'8. Lokal'!V$18:V$50)+SUMIF('8. Lokal'!$B$18:$B$50,$C2138,'8. Lokal'!AH$18:AH$50)</f>
        <v>28012.760105795998</v>
      </c>
      <c r="F2162" s="340">
        <f>SUMIF('5. Lön'!$B$25:$B$151,$C2138,'5. Lön'!CR$25:CR$151)+SUMIF('5. Lön'!$B$25:$B$151,$C2138,'5. Lön'!DD$25:DD$151)+SUMIF('6. Drift'!$B$18:$B$101,$C2138,'6. Drift'!BU$18:BU$101)+SUMIF('6. Drift'!$B$18:$B$101,$C2138,'6. Drift'!CG$18:CG$101)+SUMIF('8. Lokal'!$B$18:$B$50,$C2138,'8. Lokal'!W$18:W$50)+SUMIF('8. Lokal'!$B$18:$B$50,$C2138,'8. Lokal'!AI$18:AI$50)</f>
        <v>0</v>
      </c>
      <c r="G2162" s="340">
        <f>SUMIF('5. Lön'!$B$25:$B$151,$C2138,'5. Lön'!CS$25:CS$151)+SUMIF('5. Lön'!$B$25:$B$151,$C2138,'5. Lön'!DE$25:DE$151)+SUMIF('6. Drift'!$B$18:$B$101,$C2138,'6. Drift'!BV$18:BV$101)+SUMIF('6. Drift'!$B$18:$B$101,$C2138,'6. Drift'!CH$18:CH$101)+SUMIF('8. Lokal'!$B$18:$B$50,$C2138,'8. Lokal'!X$18:X$50)+SUMIF('8. Lokal'!$B$18:$B$50,$C2138,'8. Lokal'!AJ$18:AJ$50)</f>
        <v>0</v>
      </c>
      <c r="H2162" s="340">
        <f>SUMIF('5. Lön'!$B$25:$B$151,$C2138,'5. Lön'!CT$25:CT$151)+SUMIF('5. Lön'!$B$25:$B$151,$C2138,'5. Lön'!DF$25:DF$151)+SUMIF('6. Drift'!$B$18:$B$101,$C2138,'6. Drift'!BW$18:BW$101)+SUMIF('6. Drift'!$B$18:$B$101,$C2138,'6. Drift'!CI$18:CI$101)+SUMIF('8. Lokal'!$B$18:$B$50,$C2138,'8. Lokal'!Y$18:Y$50)+SUMIF('8. Lokal'!$B$18:$B$50,$C2138,'8. Lokal'!AK$18:AK$50)</f>
        <v>0</v>
      </c>
      <c r="I2162" s="340">
        <f>SUMIF('5. Lön'!$B$25:$B$151,$C2138,'5. Lön'!CU$25:CU$151)+SUMIF('5. Lön'!$B$25:$B$151,$C2138,'5. Lön'!DG$25:DG$151)+SUMIF('6. Drift'!$B$18:$B$101,$C2138,'6. Drift'!BX$18:BX$101)+SUMIF('6. Drift'!$B$18:$B$101,$C2138,'6. Drift'!CJ$18:CJ$101)+SUMIF('8. Lokal'!$B$18:$B$50,$C2138,'8. Lokal'!Z$18:Z$50)+SUMIF('8. Lokal'!$B$18:$B$50,$C2138,'8. Lokal'!AL$18:AL$50)</f>
        <v>0</v>
      </c>
      <c r="J2162" s="340">
        <f>SUMIF('5. Lön'!$B$25:$B$151,$C2138,'5. Lön'!CV$25:CV$151)+SUMIF('5. Lön'!$B$25:$B$151,$C2138,'5. Lön'!DH$25:DH$151)+SUMIF('6. Drift'!$B$18:$B$101,$C2138,'6. Drift'!BY$18:BY$101)+SUMIF('6. Drift'!$B$18:$B$101,$C2138,'6. Drift'!CK$18:CK$101)+SUMIF('8. Lokal'!$B$18:$B$50,$C2138,'8. Lokal'!AA$18:AA$50)+SUMIF('8. Lokal'!$B$18:$B$50,$C2138,'8. Lokal'!AM$18:AM$50)</f>
        <v>0</v>
      </c>
      <c r="K2162" s="340">
        <f>SUMIF('5. Lön'!$B$25:$B$151,$C2138,'5. Lön'!CW$25:CW$151)+SUMIF('5. Lön'!$B$25:$B$151,$C2138,'5. Lön'!DI$25:DI$151)+SUMIF('6. Drift'!$B$18:$B$101,$C2138,'6. Drift'!BZ$18:BZ$101)+SUMIF('6. Drift'!$B$18:$B$101,$C2138,'6. Drift'!CL$18:CL$101)+SUMIF('8. Lokal'!$B$18:$B$50,$C2138,'8. Lokal'!AB$18:AB$50)+SUMIF('8. Lokal'!$B$18:$B$50,$C2138,'8. Lokal'!AN$18:AN$50)</f>
        <v>0</v>
      </c>
      <c r="L2162" s="340">
        <f>SUMIF('5. Lön'!$B$25:$B$151,$C2138,'5. Lön'!CX$25:CX$151)+SUMIF('5. Lön'!$B$25:$B$151,$C2138,'5. Lön'!DJ$25:DJ$151)+SUMIF('6. Drift'!$B$18:$B$101,$C2138,'6. Drift'!CA$18:CA$101)+SUMIF('6. Drift'!$B$18:$B$101,$C2138,'6. Drift'!CM$18:CM$101)+SUMIF('8. Lokal'!$B$18:$B$50,$C2138,'8. Lokal'!AC$18:AC$50)+SUMIF('8. Lokal'!$B$18:$B$50,$C2138,'8. Lokal'!AO$18:AO$50)</f>
        <v>0</v>
      </c>
      <c r="M2162" s="316">
        <f>SUM(C2162:L2162)</f>
        <v>55207.000500695998</v>
      </c>
    </row>
    <row r="2163" spans="2:14" s="3" customFormat="1" ht="12.75" x14ac:dyDescent="0.2">
      <c r="B2163" s="343" t="s">
        <v>26</v>
      </c>
      <c r="C2163" s="344">
        <f>SUMIF('5. Lön'!$B$25:$B$151,$C2138,'5. Lön'!BQ$25:BQ$151)+SUMIF('5. Lön'!$B$25:$B$151,$C2138,'5. Lön'!CC$25:CC$151)+SUMIF('6. Drift'!$B$18:$B$101,$C2138,'6. Drift'!AT$18:AT$101)+SUMIF('6. Drift'!$B$18:$B$101,$C2138,'6. Drift'!BF$18:BF$101)</f>
        <v>49419.848213211138</v>
      </c>
      <c r="D2163" s="344">
        <f>SUMIF('5. Lön'!$B$25:$B$151,$C2138,'5. Lön'!BR$25:BR$151)+SUMIF('5. Lön'!$B$25:$B$151,$C2138,'5. Lön'!CD$25:CD$151)+SUMIF('6. Drift'!$B$18:$B$101,$C2138,'6. Drift'!AU$18:AU$101)+SUMIF('6. Drift'!$B$18:$B$101,$C2138,'6. Drift'!BG$18:BG$101)</f>
        <v>50408.245177475357</v>
      </c>
      <c r="E2163" s="344">
        <f>SUMIF('5. Lön'!$B$25:$B$151,$C2138,'5. Lön'!BS$25:BS$151)+SUMIF('5. Lön'!$B$25:$B$151,$C2138,'5. Lön'!CE$25:CE$151)+SUMIF('6. Drift'!$B$18:$B$101,$C2138,'6. Drift'!AV$18:AV$101)+SUMIF('6. Drift'!$B$18:$B$101,$C2138,'6. Drift'!BH$18:BH$101)</f>
        <v>102832.82016204973</v>
      </c>
      <c r="F2163" s="344">
        <f>SUMIF('5. Lön'!$B$25:$B$151,$C2138,'5. Lön'!BT$25:BT$151)+SUMIF('5. Lön'!$B$25:$B$151,$C2138,'5. Lön'!CF$25:CF$151)+SUMIF('6. Drift'!$B$18:$B$101,$C2138,'6. Drift'!AW$18:AW$101)+SUMIF('6. Drift'!$B$18:$B$101,$C2138,'6. Drift'!BI$18:BI$101)</f>
        <v>0</v>
      </c>
      <c r="G2163" s="344">
        <f>SUMIF('5. Lön'!$B$25:$B$151,$C2138,'5. Lön'!BU$25:BU$151)+SUMIF('5. Lön'!$B$25:$B$151,$C2138,'5. Lön'!CG$25:CG$151)+SUMIF('6. Drift'!$B$18:$B$101,$C2138,'6. Drift'!AX$18:AX$101)+SUMIF('6. Drift'!$B$18:$B$101,$C2138,'6. Drift'!BJ$18:BJ$101)</f>
        <v>0</v>
      </c>
      <c r="H2163" s="344">
        <f>SUMIF('5. Lön'!$B$25:$B$151,$C2138,'5. Lön'!BV$25:BV$151)+SUMIF('5. Lön'!$B$25:$B$151,$C2138,'5. Lön'!CH$25:CH$151)+SUMIF('6. Drift'!$B$18:$B$101,$C2138,'6. Drift'!AY$18:AY$101)+SUMIF('6. Drift'!$B$18:$B$101,$C2138,'6. Drift'!BK$18:BK$101)</f>
        <v>0</v>
      </c>
      <c r="I2163" s="344">
        <f>SUMIF('5. Lön'!$B$25:$B$151,$C2138,'5. Lön'!BW$25:BW$151)+SUMIF('5. Lön'!$B$25:$B$151,$C2138,'5. Lön'!CI$25:CI$151)+SUMIF('6. Drift'!$B$18:$B$101,$C2138,'6. Drift'!AZ$18:AZ$101)+SUMIF('6. Drift'!$B$18:$B$101,$C2138,'6. Drift'!BL$18:BL$101)</f>
        <v>0</v>
      </c>
      <c r="J2163" s="344">
        <f>SUMIF('5. Lön'!$B$25:$B$151,$C2138,'5. Lön'!BX$25:BX$151)+SUMIF('5. Lön'!$B$25:$B$151,$C2138,'5. Lön'!CJ$25:CJ$151)+SUMIF('6. Drift'!$B$18:$B$101,$C2138,'6. Drift'!BA$18:BA$101)+SUMIF('6. Drift'!$B$18:$B$101,$C2138,'6. Drift'!BM$18:BM$101)</f>
        <v>0</v>
      </c>
      <c r="K2163" s="344">
        <f>SUMIF('5. Lön'!$B$25:$B$151,$C2138,'5. Lön'!BY$25:BY$151)+SUMIF('5. Lön'!$B$25:$B$151,$C2138,'5. Lön'!CK$25:CK$151)+SUMIF('6. Drift'!$B$18:$B$101,$C2138,'6. Drift'!BB$18:BB$101)+SUMIF('6. Drift'!$B$18:$B$101,$C2138,'6. Drift'!BN$18:BN$101)</f>
        <v>0</v>
      </c>
      <c r="L2163" s="344">
        <f>SUMIF('5. Lön'!$B$25:$B$151,$C2138,'5. Lön'!BZ$25:BZ$151)+SUMIF('5. Lön'!$B$25:$B$151,$C2138,'5. Lön'!CL$25:CL$151)+SUMIF('6. Drift'!$B$18:$B$101,$C2138,'6. Drift'!BC$18:BC$101)+SUMIF('6. Drift'!$B$18:$B$101,$C2138,'6. Drift'!BO$18:BO$101)</f>
        <v>0</v>
      </c>
      <c r="M2163" s="322">
        <f>SUM(C2163:L2163)</f>
        <v>202660.91355273622</v>
      </c>
    </row>
    <row r="2164" spans="2:14" s="3" customFormat="1" ht="12.75" x14ac:dyDescent="0.2">
      <c r="B2164" s="323" t="str">
        <f>IF('2. Grunddata'!C$6="KONTRAKT","Total full kostnad","Total förväntad full kostnad")</f>
        <v>Total förväntad full kostnad</v>
      </c>
      <c r="C2164" s="171">
        <f>SUM(C2159:C2163)</f>
        <v>489221.16845821112</v>
      </c>
      <c r="D2164" s="171">
        <f t="shared" ref="D2164:M2164" si="479">SUM(D2159:D2163)</f>
        <v>522605.59182737535</v>
      </c>
      <c r="E2164" s="171">
        <f t="shared" si="479"/>
        <v>577115.40732784569</v>
      </c>
      <c r="F2164" s="171">
        <f t="shared" si="479"/>
        <v>0</v>
      </c>
      <c r="G2164" s="171">
        <f t="shared" si="479"/>
        <v>0</v>
      </c>
      <c r="H2164" s="171">
        <f t="shared" si="479"/>
        <v>0</v>
      </c>
      <c r="I2164" s="171">
        <f t="shared" si="479"/>
        <v>0</v>
      </c>
      <c r="J2164" s="171">
        <f t="shared" si="479"/>
        <v>0</v>
      </c>
      <c r="K2164" s="171">
        <f t="shared" si="479"/>
        <v>0</v>
      </c>
      <c r="L2164" s="171">
        <f t="shared" si="479"/>
        <v>0</v>
      </c>
      <c r="M2164" s="345">
        <f t="shared" si="479"/>
        <v>1588942.1676134323</v>
      </c>
      <c r="N2164" s="4"/>
    </row>
    <row r="2165" spans="2:14" s="3" customFormat="1" ht="12.75" x14ac:dyDescent="0.2">
      <c r="B2165" s="119"/>
      <c r="C2165" s="64"/>
      <c r="D2165" s="64"/>
      <c r="E2165" s="64"/>
      <c r="F2165" s="64"/>
      <c r="G2165" s="64"/>
      <c r="H2165" s="64"/>
      <c r="I2165" s="64"/>
      <c r="J2165" s="64"/>
      <c r="K2165" s="64"/>
      <c r="L2165" s="64"/>
      <c r="M2165" s="64"/>
    </row>
    <row r="2166" spans="2:14" s="3" customFormat="1" ht="12.75" customHeight="1" x14ac:dyDescent="0.2">
      <c r="B2166" s="119" t="s">
        <v>42</v>
      </c>
      <c r="C2166" s="346">
        <f t="shared" ref="C2166:M2166" si="480">IF(C2164&gt;0,C2156/C2164,"")</f>
        <v>0.16476286423222586</v>
      </c>
      <c r="D2166" s="346">
        <f t="shared" si="480"/>
        <v>0.15732244710564272</v>
      </c>
      <c r="E2166" s="346">
        <f t="shared" si="480"/>
        <v>0.29062451400221539</v>
      </c>
      <c r="F2166" s="346" t="str">
        <f t="shared" si="480"/>
        <v/>
      </c>
      <c r="G2166" s="346" t="str">
        <f t="shared" si="480"/>
        <v/>
      </c>
      <c r="H2166" s="346" t="str">
        <f t="shared" si="480"/>
        <v/>
      </c>
      <c r="I2166" s="346" t="str">
        <f t="shared" si="480"/>
        <v/>
      </c>
      <c r="J2166" s="346" t="str">
        <f t="shared" si="480"/>
        <v/>
      </c>
      <c r="K2166" s="346" t="str">
        <f t="shared" si="480"/>
        <v/>
      </c>
      <c r="L2166" s="346" t="str">
        <f t="shared" si="480"/>
        <v/>
      </c>
      <c r="M2166" s="346">
        <f t="shared" si="480"/>
        <v>0.20802957027058377</v>
      </c>
    </row>
    <row r="2167" spans="2:14" ht="12.75" customHeight="1" x14ac:dyDescent="0.2"/>
    <row r="2168" spans="2:14" ht="12.75" customHeight="1" x14ac:dyDescent="0.2">
      <c r="D2168" s="119" t="s">
        <v>249</v>
      </c>
      <c r="E2168" s="187">
        <f>IF(M2156=0,"",M2156/(DATEDIF('2. Grunddata'!C$20,'2. Grunddata'!C$21,"d")/365))</f>
        <v>110182.31877114407</v>
      </c>
      <c r="H2168" s="119" t="s">
        <v>250</v>
      </c>
      <c r="I2168" s="187">
        <f>M2156/3</f>
        <v>110182.31877114407</v>
      </c>
      <c r="L2168" s="119" t="s">
        <v>248</v>
      </c>
      <c r="M2168" s="187">
        <f>M2156</f>
        <v>330546.95631343219</v>
      </c>
    </row>
    <row r="2169" spans="2:14" ht="12.75" customHeight="1" x14ac:dyDescent="0.2">
      <c r="B2169" s="80" t="s">
        <v>209</v>
      </c>
    </row>
    <row r="2170" spans="2:14" ht="12.75" customHeight="1" x14ac:dyDescent="0.2">
      <c r="B2170" s="551"/>
      <c r="C2170" s="552"/>
      <c r="D2170" s="552"/>
      <c r="E2170" s="552"/>
      <c r="F2170" s="552"/>
      <c r="G2170" s="552"/>
      <c r="H2170" s="552"/>
      <c r="I2170" s="552"/>
      <c r="J2170" s="552"/>
      <c r="K2170" s="552"/>
      <c r="L2170" s="553"/>
      <c r="M2170" s="387">
        <f>SUM(C2170:L2170)</f>
        <v>0</v>
      </c>
    </row>
    <row r="2171" spans="2:14" ht="12.75" customHeight="1" x14ac:dyDescent="0.2">
      <c r="B2171" s="554"/>
      <c r="C2171" s="555"/>
      <c r="D2171" s="555"/>
      <c r="E2171" s="555"/>
      <c r="F2171" s="555"/>
      <c r="G2171" s="555"/>
      <c r="H2171" s="555"/>
      <c r="I2171" s="555"/>
      <c r="J2171" s="555"/>
      <c r="K2171" s="555"/>
      <c r="L2171" s="556"/>
      <c r="M2171" s="319">
        <f t="shared" ref="M2171:M2174" si="481">SUM(C2171:L2171)</f>
        <v>0</v>
      </c>
    </row>
    <row r="2172" spans="2:14" ht="12.75" customHeight="1" x14ac:dyDescent="0.2">
      <c r="B2172" s="557"/>
      <c r="C2172" s="558"/>
      <c r="D2172" s="558"/>
      <c r="E2172" s="558"/>
      <c r="F2172" s="558"/>
      <c r="G2172" s="558"/>
      <c r="H2172" s="558"/>
      <c r="I2172" s="558"/>
      <c r="J2172" s="558"/>
      <c r="K2172" s="558"/>
      <c r="L2172" s="559"/>
      <c r="M2172" s="316">
        <f t="shared" si="481"/>
        <v>0</v>
      </c>
    </row>
    <row r="2173" spans="2:14" ht="12.75" customHeight="1" x14ac:dyDescent="0.2">
      <c r="B2173" s="554"/>
      <c r="C2173" s="555"/>
      <c r="D2173" s="555"/>
      <c r="E2173" s="555"/>
      <c r="F2173" s="555"/>
      <c r="G2173" s="555"/>
      <c r="H2173" s="555"/>
      <c r="I2173" s="555"/>
      <c r="J2173" s="555"/>
      <c r="K2173" s="555"/>
      <c r="L2173" s="556"/>
      <c r="M2173" s="319">
        <f t="shared" si="481"/>
        <v>0</v>
      </c>
    </row>
    <row r="2174" spans="2:14" ht="12.75" customHeight="1" x14ac:dyDescent="0.2">
      <c r="B2174" s="197"/>
      <c r="C2174" s="558"/>
      <c r="D2174" s="558"/>
      <c r="E2174" s="558"/>
      <c r="F2174" s="558"/>
      <c r="G2174" s="558"/>
      <c r="H2174" s="558"/>
      <c r="I2174" s="558"/>
      <c r="J2174" s="558"/>
      <c r="K2174" s="558"/>
      <c r="L2174" s="559"/>
      <c r="M2174" s="316">
        <f t="shared" si="481"/>
        <v>0</v>
      </c>
    </row>
    <row r="2175" spans="2:14" ht="12.75" customHeight="1" x14ac:dyDescent="0.2">
      <c r="B2175" s="165" t="str">
        <f>IF('2. Grunddata'!C$6="KONTRAKT","Total medfinansiering","Total förväntad medfinansiering")</f>
        <v>Total förväntad medfinansiering</v>
      </c>
      <c r="C2175" s="170">
        <f t="shared" ref="C2175:M2175" si="482">SUM(C2170:C2174)</f>
        <v>0</v>
      </c>
      <c r="D2175" s="170">
        <f t="shared" si="482"/>
        <v>0</v>
      </c>
      <c r="E2175" s="170">
        <f t="shared" si="482"/>
        <v>0</v>
      </c>
      <c r="F2175" s="170">
        <f t="shared" si="482"/>
        <v>0</v>
      </c>
      <c r="G2175" s="170">
        <f t="shared" si="482"/>
        <v>0</v>
      </c>
      <c r="H2175" s="170">
        <f t="shared" si="482"/>
        <v>0</v>
      </c>
      <c r="I2175" s="170">
        <f t="shared" si="482"/>
        <v>0</v>
      </c>
      <c r="J2175" s="170">
        <f t="shared" si="482"/>
        <v>0</v>
      </c>
      <c r="K2175" s="170">
        <f t="shared" si="482"/>
        <v>0</v>
      </c>
      <c r="L2175" s="170">
        <f t="shared" si="482"/>
        <v>0</v>
      </c>
      <c r="M2175" s="345">
        <f t="shared" si="482"/>
        <v>0</v>
      </c>
    </row>
    <row r="2176" spans="2:14" ht="12.75" customHeight="1" x14ac:dyDescent="0.2"/>
    <row r="2177" spans="2:13" ht="12.75" customHeight="1" x14ac:dyDescent="0.2">
      <c r="B2177" s="386" t="s">
        <v>210</v>
      </c>
      <c r="C2177" s="64" t="str">
        <f>B56</f>
        <v>Husdjurens utfodring och vård</v>
      </c>
    </row>
    <row r="2178" spans="2:13" ht="12.75" customHeight="1" x14ac:dyDescent="0.2">
      <c r="B2178" s="719"/>
      <c r="C2178" s="720"/>
      <c r="D2178" s="720"/>
      <c r="E2178" s="720"/>
      <c r="F2178" s="720"/>
      <c r="G2178" s="720"/>
      <c r="H2178" s="720"/>
      <c r="I2178" s="720"/>
      <c r="J2178" s="720"/>
      <c r="K2178" s="720"/>
      <c r="L2178" s="720"/>
      <c r="M2178" s="721"/>
    </row>
    <row r="2179" spans="2:13" ht="12.75" customHeight="1" x14ac:dyDescent="0.2">
      <c r="B2179" s="722"/>
      <c r="C2179" s="735"/>
      <c r="D2179" s="735"/>
      <c r="E2179" s="735"/>
      <c r="F2179" s="735"/>
      <c r="G2179" s="735"/>
      <c r="H2179" s="735"/>
      <c r="I2179" s="735"/>
      <c r="J2179" s="735"/>
      <c r="K2179" s="735"/>
      <c r="L2179" s="735"/>
      <c r="M2179" s="724"/>
    </row>
    <row r="2180" spans="2:13" ht="12.75" customHeight="1" x14ac:dyDescent="0.2">
      <c r="B2180" s="722"/>
      <c r="C2180" s="735"/>
      <c r="D2180" s="735"/>
      <c r="E2180" s="735"/>
      <c r="F2180" s="735"/>
      <c r="G2180" s="735"/>
      <c r="H2180" s="735"/>
      <c r="I2180" s="735"/>
      <c r="J2180" s="735"/>
      <c r="K2180" s="735"/>
      <c r="L2180" s="735"/>
      <c r="M2180" s="724"/>
    </row>
    <row r="2181" spans="2:13" ht="12.75" customHeight="1" x14ac:dyDescent="0.2">
      <c r="B2181" s="722"/>
      <c r="C2181" s="735"/>
      <c r="D2181" s="735"/>
      <c r="E2181" s="735"/>
      <c r="F2181" s="735"/>
      <c r="G2181" s="735"/>
      <c r="H2181" s="735"/>
      <c r="I2181" s="735"/>
      <c r="J2181" s="735"/>
      <c r="K2181" s="735"/>
      <c r="L2181" s="735"/>
      <c r="M2181" s="724"/>
    </row>
    <row r="2182" spans="2:13" ht="12.75" customHeight="1" x14ac:dyDescent="0.2">
      <c r="B2182" s="725"/>
      <c r="C2182" s="726"/>
      <c r="D2182" s="726"/>
      <c r="E2182" s="726"/>
      <c r="F2182" s="726"/>
      <c r="G2182" s="726"/>
      <c r="H2182" s="726"/>
      <c r="I2182" s="726"/>
      <c r="J2182" s="726"/>
      <c r="K2182" s="726"/>
      <c r="L2182" s="726"/>
      <c r="M2182" s="727"/>
    </row>
    <row r="2184" spans="2:13" s="3" customFormat="1" ht="12.75" customHeight="1" x14ac:dyDescent="0.2">
      <c r="B2184" s="140" t="s">
        <v>165</v>
      </c>
      <c r="C2184" s="141" t="str">
        <f>'2. Grunddata'!C$7</f>
        <v>Hitta den oförklariga faktorn i matrix</v>
      </c>
      <c r="D2184" s="64"/>
      <c r="E2184" s="64"/>
      <c r="F2184" s="64"/>
      <c r="G2184" s="64"/>
      <c r="H2184" s="64"/>
      <c r="I2184" s="64"/>
      <c r="J2184" s="64"/>
      <c r="K2184" s="64"/>
      <c r="L2184" s="64"/>
      <c r="M2184" s="64"/>
    </row>
    <row r="2185" spans="2:13" s="3" customFormat="1" ht="12.75" x14ac:dyDescent="0.2">
      <c r="B2185" s="140" t="s">
        <v>122</v>
      </c>
      <c r="C2185" s="141" t="str">
        <f>IF('2. Grunddata'!$C$6="ANSÖKAN","ANSÖKAN",(IF('2. Grunddata'!$C$6="KONTRAKT","KONTRAKT","")))</f>
        <v>ANSÖKAN</v>
      </c>
      <c r="D2185" s="64"/>
      <c r="E2185" s="64"/>
      <c r="F2185" s="64"/>
      <c r="G2185" s="64"/>
      <c r="H2185" s="64"/>
      <c r="I2185" s="64"/>
      <c r="J2185" s="64"/>
      <c r="K2185" s="64"/>
      <c r="L2185" s="64"/>
      <c r="M2185" s="64"/>
    </row>
    <row r="2186" spans="2:13" s="3" customFormat="1" ht="12.75" x14ac:dyDescent="0.2">
      <c r="B2186" s="62" t="s">
        <v>254</v>
      </c>
      <c r="C2186" s="141" t="str">
        <f>'2. Grunddata'!C$8</f>
        <v>Stina</v>
      </c>
      <c r="D2186" s="64"/>
      <c r="E2186" s="64"/>
      <c r="F2186" s="64"/>
      <c r="I2186" s="120"/>
      <c r="J2186" s="120"/>
      <c r="K2186" s="120"/>
      <c r="L2186" s="120"/>
      <c r="M2186" s="120"/>
    </row>
    <row r="2187" spans="2:13" s="3" customFormat="1" ht="12.75" x14ac:dyDescent="0.2">
      <c r="B2187" s="140" t="s">
        <v>156</v>
      </c>
      <c r="C2187" s="64" t="str">
        <f>'2. Grunddata'!C$17</f>
        <v>SEK</v>
      </c>
      <c r="D2187" s="64"/>
      <c r="E2187" s="64"/>
      <c r="F2187" s="64"/>
      <c r="I2187" s="120"/>
      <c r="J2187" s="120"/>
      <c r="K2187" s="120"/>
      <c r="L2187" s="120"/>
      <c r="M2187" s="120"/>
    </row>
    <row r="2188" spans="2:13" s="3" customFormat="1" ht="12.75" x14ac:dyDescent="0.2">
      <c r="B2188" s="140"/>
      <c r="C2188" s="143" t="s">
        <v>137</v>
      </c>
      <c r="D2188" s="64"/>
      <c r="E2188" s="64"/>
      <c r="F2188" s="64"/>
      <c r="I2188" s="120"/>
      <c r="J2188" s="120"/>
      <c r="K2188" s="120"/>
      <c r="L2188" s="499" t="s">
        <v>315</v>
      </c>
      <c r="M2188" s="120"/>
    </row>
    <row r="2189" spans="2:13" ht="12.75" customHeight="1" x14ac:dyDescent="0.2">
      <c r="L2189" s="349" t="s">
        <v>316</v>
      </c>
    </row>
    <row r="2190" spans="2:13" s="3" customFormat="1" ht="15" x14ac:dyDescent="0.25">
      <c r="B2190" s="369" t="s">
        <v>38</v>
      </c>
      <c r="C2190" s="369" t="str">
        <f>B57</f>
        <v>Husdjursgenetik</v>
      </c>
      <c r="E2190" s="64"/>
      <c r="G2190" s="64"/>
      <c r="H2190" s="64"/>
      <c r="I2190" s="64"/>
      <c r="J2190" s="64"/>
      <c r="K2190" s="64"/>
      <c r="L2190" s="625">
        <f>SUMIF('5. Lön'!$B$25:$B$151,$C2190,'5. Lön'!AE$25:AE$151)</f>
        <v>0</v>
      </c>
      <c r="M2190" s="383" t="s">
        <v>208</v>
      </c>
    </row>
    <row r="2191" spans="2:13" s="3" customFormat="1" ht="6" customHeight="1" x14ac:dyDescent="0.2">
      <c r="B2191" s="85"/>
      <c r="C2191" s="64"/>
      <c r="D2191" s="64"/>
      <c r="E2191" s="64"/>
      <c r="F2191" s="64"/>
      <c r="G2191" s="64"/>
      <c r="H2191" s="64"/>
      <c r="I2191" s="64"/>
      <c r="J2191" s="64"/>
      <c r="K2191" s="64"/>
      <c r="L2191" s="64"/>
      <c r="M2191" s="64"/>
    </row>
    <row r="2192" spans="2:13" s="3" customFormat="1" ht="12.75" x14ac:dyDescent="0.2">
      <c r="B2192" s="309" t="str">
        <f>IF('2. Grunddata'!C$6="KONTRAKT","Kostnader täckta av finansiär","Kostnader förväntade att täckas av finansiär")</f>
        <v>Kostnader förväntade att täckas av finansiär</v>
      </c>
      <c r="C2192" s="310">
        <f>'5. Lön'!G$23</f>
        <v>2022</v>
      </c>
      <c r="D2192" s="310">
        <f>'5. Lön'!H$23</f>
        <v>2023</v>
      </c>
      <c r="E2192" s="310">
        <f>'5. Lön'!I$23</f>
        <v>2024</v>
      </c>
      <c r="F2192" s="310" t="str">
        <f>'5. Lön'!J$23</f>
        <v/>
      </c>
      <c r="G2192" s="310" t="str">
        <f>'5. Lön'!K$23</f>
        <v/>
      </c>
      <c r="H2192" s="310" t="str">
        <f>'5. Lön'!L$23</f>
        <v/>
      </c>
      <c r="I2192" s="310" t="str">
        <f>'5. Lön'!M$23</f>
        <v/>
      </c>
      <c r="J2192" s="310" t="str">
        <f>'5. Lön'!N$23</f>
        <v/>
      </c>
      <c r="K2192" s="310" t="str">
        <f>'5. Lön'!O$23</f>
        <v/>
      </c>
      <c r="L2192" s="310" t="str">
        <f>'5. Lön'!P$23</f>
        <v/>
      </c>
      <c r="M2192" s="311" t="s">
        <v>2</v>
      </c>
    </row>
    <row r="2193" spans="2:15" s="3" customFormat="1" ht="12.75" customHeight="1" x14ac:dyDescent="0.2">
      <c r="B2193" s="312" t="s">
        <v>203</v>
      </c>
      <c r="C2193" s="313">
        <f>IF('2. Grunddata'!$C$16&gt;0,SUMIF('5. Lön'!$B$25:$B$151,$C2190,'5. Lön'!DM$25:DM$151),SUMIF('5. Lön'!$B$25:$B$151,$C2190,'5. Lön'!AS$25:AS$151))</f>
        <v>0</v>
      </c>
      <c r="D2193" s="313">
        <f>IF('2. Grunddata'!$C$16&gt;0,SUMIF('5. Lön'!$B$25:$B$151,$C2190,'5. Lön'!DN$25:DN$151),SUMIF('5. Lön'!$B$25:$B$151,$C2190,'5. Lön'!AT$25:AT$151))</f>
        <v>0</v>
      </c>
      <c r="E2193" s="313">
        <f>IF('2. Grunddata'!$C$16&gt;0,SUMIF('5. Lön'!$B$25:$B$151,$C2190,'5. Lön'!DO$25:DO$151),SUMIF('5. Lön'!$B$25:$B$151,$C2190,'5. Lön'!AU$25:AU$151))</f>
        <v>0</v>
      </c>
      <c r="F2193" s="313">
        <f>IF('2. Grunddata'!$C$16&gt;0,SUMIF('5. Lön'!$B$25:$B$151,$C2190,'5. Lön'!DP$25:DP$151),SUMIF('5. Lön'!$B$25:$B$151,$C2190,'5. Lön'!AV$25:AV$151))</f>
        <v>0</v>
      </c>
      <c r="G2193" s="313">
        <f>IF('2. Grunddata'!$C$16&gt;0,SUMIF('5. Lön'!$B$25:$B$151,$C2190,'5. Lön'!DQ$25:DQ$151),SUMIF('5. Lön'!$B$25:$B$151,$C2190,'5. Lön'!AW$25:AW$151))</f>
        <v>0</v>
      </c>
      <c r="H2193" s="313">
        <f>IF('2. Grunddata'!$C$16&gt;0,SUMIF('5. Lön'!$B$25:$B$151,$C2190,'5. Lön'!DR$25:DR$151),SUMIF('5. Lön'!$B$25:$B$151,$C2190,'5. Lön'!AX$25:AX$151))</f>
        <v>0</v>
      </c>
      <c r="I2193" s="313">
        <f>IF('2. Grunddata'!$C$16&gt;0,SUMIF('5. Lön'!$B$25:$B$151,$C2190,'5. Lön'!DS$25:DS$151),SUMIF('5. Lön'!$B$25:$B$151,$C2190,'5. Lön'!AY$25:AY$151))</f>
        <v>0</v>
      </c>
      <c r="J2193" s="313">
        <f>IF('2. Grunddata'!$C$16&gt;0,SUMIF('5. Lön'!$B$25:$B$151,$C2190,'5. Lön'!DT$25:DT$151),SUMIF('5. Lön'!$B$25:$B$151,$C2190,'5. Lön'!AZ$25:AZ$151))</f>
        <v>0</v>
      </c>
      <c r="K2193" s="313">
        <f>IF('2. Grunddata'!$C$16&gt;0,SUMIF('5. Lön'!$B$25:$B$151,$C2190,'5. Lön'!DU$25:DU$151),SUMIF('5. Lön'!$B$25:$B$151,$C2190,'5. Lön'!BA$25:BA$151))</f>
        <v>0</v>
      </c>
      <c r="L2193" s="313">
        <f>IF('2. Grunddata'!$C$16&gt;0,SUMIF('5. Lön'!$B$25:$B$151,$C2190,'5. Lön'!DV$25:DV$151),SUMIF('5. Lön'!$B$25:$B$151,$C2190,'5. Lön'!BB$25:BB$151))</f>
        <v>0</v>
      </c>
      <c r="M2193" s="314">
        <f t="shared" ref="M2193:M2198" si="483">SUM(C2193:L2193)</f>
        <v>0</v>
      </c>
      <c r="O2193" s="4"/>
    </row>
    <row r="2194" spans="2:15" s="3" customFormat="1" ht="12.75" customHeight="1" x14ac:dyDescent="0.2">
      <c r="B2194" s="158" t="s">
        <v>202</v>
      </c>
      <c r="C2194" s="315">
        <f>SUMIF('6. Drift'!$B$18:$B$101,$C2190,'6. Drift'!V$18:V$101)</f>
        <v>0</v>
      </c>
      <c r="D2194" s="315">
        <f>SUMIF('6. Drift'!$B$18:$B$101,$C2190,'6. Drift'!W$18:W$101)</f>
        <v>0</v>
      </c>
      <c r="E2194" s="315">
        <f>SUMIF('6. Drift'!$B$18:$B$101,$C2190,'6. Drift'!X$18:X$101)</f>
        <v>0</v>
      </c>
      <c r="F2194" s="315">
        <f>SUMIF('6. Drift'!$B$18:$B$101,$C2190,'6. Drift'!Y$18:Y$101)</f>
        <v>0</v>
      </c>
      <c r="G2194" s="315">
        <f>SUMIF('6. Drift'!$B$18:$B$101,$C2190,'6. Drift'!Z$18:Z$101)</f>
        <v>0</v>
      </c>
      <c r="H2194" s="315">
        <f>SUMIF('6. Drift'!$B$18:$B$101,$C2190,'6. Drift'!AA$18:AA$101)</f>
        <v>0</v>
      </c>
      <c r="I2194" s="315">
        <f>SUMIF('6. Drift'!$B$18:$B$101,$C2190,'6. Drift'!AB$18:AB$101)</f>
        <v>0</v>
      </c>
      <c r="J2194" s="315">
        <f>SUMIF('6. Drift'!$B$18:$B$101,$C2190,'6. Drift'!AC$18:AC$101)</f>
        <v>0</v>
      </c>
      <c r="K2194" s="315">
        <f>SUMIF('6. Drift'!$B$18:$B$101,$C2190,'6. Drift'!AD$18:AD$101)</f>
        <v>0</v>
      </c>
      <c r="L2194" s="315">
        <f>SUMIF('6. Drift'!$B$18:$B$101,$C2190,'6. Drift'!AE$18:AE$101)</f>
        <v>0</v>
      </c>
      <c r="M2194" s="316">
        <f t="shared" si="483"/>
        <v>0</v>
      </c>
    </row>
    <row r="2195" spans="2:15" s="3" customFormat="1" ht="12.75" x14ac:dyDescent="0.2">
      <c r="B2195" s="317" t="s">
        <v>30</v>
      </c>
      <c r="C2195" s="318">
        <f>SUMIF('7. Utrustning'!$B$17:$B$49,$C2190,'7. Utrustning'!W$17:W$49)</f>
        <v>0</v>
      </c>
      <c r="D2195" s="318">
        <f>SUMIF('7. Utrustning'!$B$17:$B$49,$C2190,'7. Utrustning'!X$17:X$49)</f>
        <v>0</v>
      </c>
      <c r="E2195" s="318">
        <f>SUMIF('7. Utrustning'!$B$17:$B$49,$C2190,'7. Utrustning'!Y$17:Y$49)</f>
        <v>0</v>
      </c>
      <c r="F2195" s="318">
        <f>SUMIF('7. Utrustning'!$B$17:$B$49,$C2190,'7. Utrustning'!Z$17:Z$49)</f>
        <v>0</v>
      </c>
      <c r="G2195" s="318">
        <f>SUMIF('7. Utrustning'!$B$17:$B$49,$C2190,'7. Utrustning'!AA$17:AA$49)</f>
        <v>0</v>
      </c>
      <c r="H2195" s="318">
        <f>SUMIF('7. Utrustning'!$B$17:$B$49,$C2190,'7. Utrustning'!AB$17:AB$49)</f>
        <v>0</v>
      </c>
      <c r="I2195" s="318">
        <f>SUMIF('7. Utrustning'!$B$17:$B$49,$C2190,'7. Utrustning'!AC$17:AC$49)</f>
        <v>0</v>
      </c>
      <c r="J2195" s="318">
        <f>SUMIF('7. Utrustning'!$B$17:$B$49,$C2190,'7. Utrustning'!AD$17:AD$49)</f>
        <v>0</v>
      </c>
      <c r="K2195" s="318">
        <f>SUMIF('7. Utrustning'!$B$17:$B$49,$C2190,'7. Utrustning'!AE$17:AE$49)</f>
        <v>0</v>
      </c>
      <c r="L2195" s="318">
        <f>SUMIF('7. Utrustning'!$B$17:$B$49,$C2190,'7. Utrustning'!AF$17:AF$49)</f>
        <v>0</v>
      </c>
      <c r="M2195" s="319">
        <f t="shared" si="483"/>
        <v>0</v>
      </c>
    </row>
    <row r="2196" spans="2:15" s="3" customFormat="1" ht="12.75" x14ac:dyDescent="0.2">
      <c r="B2196" s="320" t="str">
        <f>IF('2. Grunddata'!C$13="NEJ","Lokal accepterad som direkt kostnad av finansiär","Lokal")</f>
        <v>Lokal accepterad som direkt kostnad av finansiär</v>
      </c>
      <c r="C2196" s="315">
        <f>IF('2. Grunddata'!$C$13="NEJ",SUMIF('8. Lokal'!$B$18:$B$50,$C2190,'8. Lokal'!T$18:T$50),SUMIF('5. Lön'!$B$25:$B$151,$C2190,'5. Lön'!CO$25:CO$151)+SUMIF('6. Drift'!$B$18:$B$101,$C2190,'6. Drift'!BR$18:BR$101)+SUMIF('8. Lokal'!$B$18:$B$50,$C2190,'8. Lokal'!T$18:T$50))</f>
        <v>0</v>
      </c>
      <c r="D2196" s="315">
        <f>IF('2. Grunddata'!$C$13="NEJ",SUMIF('8. Lokal'!$B$18:$B$50,$C2190,'8. Lokal'!U$18:U$50),SUMIF('5. Lön'!$B$25:$B$151,$C2190,'5. Lön'!CP$25:CP$151)+SUMIF('6. Drift'!$B$18:$B$101,$C2190,'6. Drift'!BS$18:BS$101)+SUMIF('8. Lokal'!$B$18:$B$50,$C2190,'8. Lokal'!U$18:U$50))</f>
        <v>0</v>
      </c>
      <c r="E2196" s="315">
        <f>IF('2. Grunddata'!$C$13="NEJ",SUMIF('8. Lokal'!$B$18:$B$50,$C2190,'8. Lokal'!V$18:V$50),SUMIF('5. Lön'!$B$25:$B$151,$C2190,'5. Lön'!CQ$25:CQ$151)+SUMIF('6. Drift'!$B$18:$B$101,$C2190,'6. Drift'!BT$18:BT$101)+SUMIF('8. Lokal'!$B$18:$B$50,$C2190,'8. Lokal'!V$18:V$50))</f>
        <v>0</v>
      </c>
      <c r="F2196" s="315">
        <f>IF('2. Grunddata'!$C$13="NEJ",SUMIF('8. Lokal'!$B$18:$B$50,$C2190,'8. Lokal'!W$18:W$50),SUMIF('5. Lön'!$B$25:$B$151,$C2190,'5. Lön'!CR$25:CR$151)+SUMIF('6. Drift'!$B$18:$B$101,$C2190,'6. Drift'!BU$18:BU$101)+SUMIF('8. Lokal'!$B$18:$B$50,$C2190,'8. Lokal'!W$18:W$50))</f>
        <v>0</v>
      </c>
      <c r="G2196" s="315">
        <f>IF('2. Grunddata'!$C$13="NEJ",SUMIF('8. Lokal'!$B$18:$B$50,$C2190,'8. Lokal'!X$18:X$50),SUMIF('5. Lön'!$B$25:$B$151,$C2190,'5. Lön'!CS$25:CS$151)+SUMIF('6. Drift'!$B$18:$B$101,$C2190,'6. Drift'!BV$18:BV$101)+SUMIF('8. Lokal'!$B$18:$B$50,$C2190,'8. Lokal'!X$18:X$50))</f>
        <v>0</v>
      </c>
      <c r="H2196" s="315">
        <f>IF('2. Grunddata'!$C$13="NEJ",SUMIF('8. Lokal'!$B$18:$B$50,$C2190,'8. Lokal'!Y$18:Y$50),SUMIF('5. Lön'!$B$25:$B$151,$C2190,'5. Lön'!CT$25:CT$151)+SUMIF('6. Drift'!$B$18:$B$101,$C2190,'6. Drift'!BW$18:BW$101)+SUMIF('8. Lokal'!$B$18:$B$50,$C2190,'8. Lokal'!Y$18:Y$50))</f>
        <v>0</v>
      </c>
      <c r="I2196" s="315">
        <f>IF('2. Grunddata'!$C$13="NEJ",SUMIF('8. Lokal'!$B$18:$B$50,$C2190,'8. Lokal'!Z$18:Z$50),SUMIF('5. Lön'!$B$25:$B$151,$C2190,'5. Lön'!CU$25:CU$151)+SUMIF('6. Drift'!$B$18:$B$101,$C2190,'6. Drift'!BX$18:BX$101)+SUMIF('8. Lokal'!$B$18:$B$50,$C2190,'8. Lokal'!Z$18:Z$50))</f>
        <v>0</v>
      </c>
      <c r="J2196" s="315">
        <f>IF('2. Grunddata'!$C$13="NEJ",SUMIF('8. Lokal'!$B$18:$B$50,$C2190,'8. Lokal'!AA$18:AA$50),SUMIF('5. Lön'!$B$25:$B$151,$C2190,'5. Lön'!CV$25:CV$151)+SUMIF('6. Drift'!$B$18:$B$101,$C2190,'6. Drift'!BY$18:BY$101)+SUMIF('8. Lokal'!$B$18:$B$50,$C2190,'8. Lokal'!AA$18:AA$50))</f>
        <v>0</v>
      </c>
      <c r="K2196" s="315">
        <f>IF('2. Grunddata'!$C$13="NEJ",SUMIF('8. Lokal'!$B$18:$B$50,$C2190,'8. Lokal'!AB$18:AB$50),SUMIF('5. Lön'!$B$25:$B$151,$C2190,'5. Lön'!CW$25:CW$151)+SUMIF('6. Drift'!$B$18:$B$101,$C2190,'6. Drift'!BZ$18:BZ$101)+SUMIF('8. Lokal'!$B$18:$B$50,$C2190,'8. Lokal'!AB$18:AB$50))</f>
        <v>0</v>
      </c>
      <c r="L2196" s="315">
        <f>IF('2. Grunddata'!$C$13="NEJ",SUMIF('8. Lokal'!$B$18:$B$50,$C2190,'8. Lokal'!AC$18:AC$50),SUMIF('5. Lön'!$B$25:$B$151,$C2190,'5. Lön'!CX$25:CX$151)+SUMIF('6. Drift'!$B$18:$B$101,$C2190,'6. Drift'!CA$18:CA$101)+SUMIF('8. Lokal'!$B$18:$B$50,$C2190,'8. Lokal'!AC$18:AC$50))</f>
        <v>0</v>
      </c>
      <c r="M2196" s="316">
        <f t="shared" si="483"/>
        <v>0</v>
      </c>
    </row>
    <row r="2197" spans="2:15" s="3" customFormat="1" ht="12.75" x14ac:dyDescent="0.2">
      <c r="B2197" s="321" t="str">
        <f>IF('2. Grunddata'!C$13="NEJ","Indirekt och lokalpåslag accepterade som OH av finansiär","Indirekta")</f>
        <v>Indirekt och lokalpåslag accepterade som OH av finansiär</v>
      </c>
      <c r="C2197" s="293">
        <f>IF('2. Grunddata'!$C$13="NEJ",SUMIF('5. Lön'!$B$25:$B$151,$C2190,'5. Lön'!DY$25:DY$151)+SUMIF('6. Drift'!$B$18:$B$101,$C2190,'6. Drift'!CP$18:CP$101)+SUMIF('7. Utrustning'!$B$17:$B$49,$C2190,'7. Utrustning'!AU$17:AU$49)+SUMIF('8. Lokal'!$B$18:$B$50,$C2190,'8. Lokal'!AR$18:AR$50),SUMIF('5. Lön'!$B$25:$B$151,$C2190,'5. Lön'!BQ$25:BQ$151)+SUMIF('6. Drift'!$B$18:$B$101,$C2190,'6. Drift'!AT$18:AT$101))</f>
        <v>0</v>
      </c>
      <c r="D2197" s="293">
        <f>IF('2. Grunddata'!$C$13="NEJ",SUMIF('5. Lön'!$B$25:$B$151,$C2190,'5. Lön'!DZ$25:DZ$151)+SUMIF('6. Drift'!$B$18:$B$101,$C2190,'6. Drift'!CQ$18:CQ$101)+SUMIF('7. Utrustning'!$B$17:$B$49,$C2190,'7. Utrustning'!AV$17:AV$49)+SUMIF('8. Lokal'!$B$18:$B$50,$C2190,'8. Lokal'!AS$18:AS$50),SUMIF('5. Lön'!$B$25:$B$151,$C2190,'5. Lön'!BR$25:BR$151)+SUMIF('6. Drift'!$B$18:$B$101,$C2190,'6. Drift'!AU$18:AU$101))</f>
        <v>0</v>
      </c>
      <c r="E2197" s="293">
        <f>IF('2. Grunddata'!$C$13="NEJ",SUMIF('5. Lön'!$B$25:$B$151,$C2190,'5. Lön'!EA$25:EA$151)+SUMIF('6. Drift'!$B$18:$B$101,$C2190,'6. Drift'!CR$18:CR$101)+SUMIF('7. Utrustning'!$B$17:$B$49,$C2190,'7. Utrustning'!AW$17:AW$49)+SUMIF('8. Lokal'!$B$18:$B$50,$C2190,'8. Lokal'!AT$18:AT$50),SUMIF('5. Lön'!$B$25:$B$151,$C2190,'5. Lön'!BS$25:BS$151)+SUMIF('6. Drift'!$B$18:$B$101,$C2190,'6. Drift'!AV$18:AV$101))</f>
        <v>0</v>
      </c>
      <c r="F2197" s="293">
        <f>IF('2. Grunddata'!$C$13="NEJ",SUMIF('5. Lön'!$B$25:$B$151,$C2190,'5. Lön'!EB$25:EB$151)+SUMIF('6. Drift'!$B$18:$B$101,$C2190,'6. Drift'!CS$18:CS$101)+SUMIF('7. Utrustning'!$B$17:$B$49,$C2190,'7. Utrustning'!AX$17:AX$49)+SUMIF('8. Lokal'!$B$18:$B$50,$C2190,'8. Lokal'!AU$18:AU$50),SUMIF('5. Lön'!$B$25:$B$151,$C2190,'5. Lön'!BT$25:BT$151)+SUMIF('6. Drift'!$B$18:$B$101,$C2190,'6. Drift'!AW$18:AW$101))</f>
        <v>0</v>
      </c>
      <c r="G2197" s="293">
        <f>IF('2. Grunddata'!$C$13="NEJ",SUMIF('5. Lön'!$B$25:$B$151,$C2190,'5. Lön'!EC$25:EC$151)+SUMIF('6. Drift'!$B$18:$B$101,$C2190,'6. Drift'!CT$18:CT$101)+SUMIF('7. Utrustning'!$B$17:$B$49,$C2190,'7. Utrustning'!AY$17:AY$49)+SUMIF('8. Lokal'!$B$18:$B$50,$C2190,'8. Lokal'!AV$18:AV$50),SUMIF('5. Lön'!$B$25:$B$151,$C2190,'5. Lön'!BU$25:BU$151)+SUMIF('6. Drift'!$B$18:$B$101,$C2190,'6. Drift'!AX$18:AX$101))</f>
        <v>0</v>
      </c>
      <c r="H2197" s="293">
        <f>IF('2. Grunddata'!$C$13="NEJ",SUMIF('5. Lön'!$B$25:$B$151,$C2190,'5. Lön'!ED$25:ED$151)+SUMIF('6. Drift'!$B$18:$B$101,$C2190,'6. Drift'!CU$18:CU$101)+SUMIF('7. Utrustning'!$B$17:$B$49,$C2190,'7. Utrustning'!AZ$17:AZ$49)+SUMIF('8. Lokal'!$B$18:$B$50,$C2190,'8. Lokal'!AW$18:AW$50),SUMIF('5. Lön'!$B$25:$B$151,$C2190,'5. Lön'!BV$25:BV$151)+SUMIF('6. Drift'!$B$18:$B$101,$C2190,'6. Drift'!AY$18:AY$101))</f>
        <v>0</v>
      </c>
      <c r="I2197" s="293">
        <f>IF('2. Grunddata'!$C$13="NEJ",SUMIF('5. Lön'!$B$25:$B$151,$C2190,'5. Lön'!EE$25:EE$151)+SUMIF('6. Drift'!$B$18:$B$101,$C2190,'6. Drift'!CV$18:CV$101)+SUMIF('7. Utrustning'!$B$17:$B$49,$C2190,'7. Utrustning'!BA$17:BA$49)+SUMIF('8. Lokal'!$B$18:$B$50,$C2190,'8. Lokal'!AX$18:AX$50),SUMIF('5. Lön'!$B$25:$B$151,$C2190,'5. Lön'!BW$25:BW$151)+SUMIF('6. Drift'!$B$18:$B$101,$C2190,'6. Drift'!AZ$18:AZ$101))</f>
        <v>0</v>
      </c>
      <c r="J2197" s="293">
        <f>IF('2. Grunddata'!$C$13="NEJ",SUMIF('5. Lön'!$B$25:$B$151,$C2190,'5. Lön'!EF$25:EF$151)+SUMIF('6. Drift'!$B$18:$B$101,$C2190,'6. Drift'!CW$18:CW$101)+SUMIF('7. Utrustning'!$B$17:$B$49,$C2190,'7. Utrustning'!BB$17:BB$49)+SUMIF('8. Lokal'!$B$18:$B$50,$C2190,'8. Lokal'!AY$18:AY$50),SUMIF('5. Lön'!$B$25:$B$151,$C2190,'5. Lön'!BX$25:BX$151)+SUMIF('6. Drift'!$B$18:$B$101,$C2190,'6. Drift'!BA$18:BA$101))</f>
        <v>0</v>
      </c>
      <c r="K2197" s="293">
        <f>IF('2. Grunddata'!$C$13="NEJ",SUMIF('5. Lön'!$B$25:$B$151,$C2190,'5. Lön'!EG$25:EG$151)+SUMIF('6. Drift'!$B$18:$B$101,$C2190,'6. Drift'!CX$18:CX$101)+SUMIF('7. Utrustning'!$B$17:$B$49,$C2190,'7. Utrustning'!BC$17:BC$49)+SUMIF('8. Lokal'!$B$18:$B$50,$C2190,'8. Lokal'!AZ$18:AZ$50),SUMIF('5. Lön'!$B$25:$B$151,$C2190,'5. Lön'!BY$25:BY$151)+SUMIF('6. Drift'!$B$18:$B$101,$C2190,'6. Drift'!BB$18:BB$101))</f>
        <v>0</v>
      </c>
      <c r="L2197" s="293">
        <f>IF('2. Grunddata'!$C$13="NEJ",SUMIF('5. Lön'!$B$25:$B$151,$C2190,'5. Lön'!EH$25:EH$151)+SUMIF('6. Drift'!$B$18:$B$101,$C2190,'6. Drift'!CY$18:CY$101)+SUMIF('7. Utrustning'!$B$17:$B$49,$C2190,'7. Utrustning'!BD$17:BD$49)+SUMIF('8. Lokal'!$B$18:$B$50,$C2190,'8. Lokal'!BA$18:BA$50),SUMIF('5. Lön'!$B$25:$B$151,$C2190,'5. Lön'!BZ$25:BZ$151)+SUMIF('6. Drift'!$B$18:$B$101,$C2190,'6. Drift'!BC$18:BC$101))</f>
        <v>0</v>
      </c>
      <c r="M2197" s="322">
        <f t="shared" si="483"/>
        <v>0</v>
      </c>
    </row>
    <row r="2198" spans="2:15" s="3" customFormat="1" ht="12.75" x14ac:dyDescent="0.2">
      <c r="B2198" s="323" t="str">
        <f>IF('2. Grunddata'!C$6="KONTRAKT","Total kostnad i kontrakt med finansiär ","Total kostnad i ansökan till finansiär ")</f>
        <v xml:space="preserve">Total kostnad i ansökan till finansiär </v>
      </c>
      <c r="C2198" s="237">
        <f>SUM(C2193:C2197)</f>
        <v>0</v>
      </c>
      <c r="D2198" s="237">
        <f t="shared" ref="D2198:L2198" si="484">SUM(D2193:D2197)</f>
        <v>0</v>
      </c>
      <c r="E2198" s="237">
        <f t="shared" si="484"/>
        <v>0</v>
      </c>
      <c r="F2198" s="237">
        <f t="shared" si="484"/>
        <v>0</v>
      </c>
      <c r="G2198" s="237">
        <f t="shared" si="484"/>
        <v>0</v>
      </c>
      <c r="H2198" s="237">
        <f t="shared" si="484"/>
        <v>0</v>
      </c>
      <c r="I2198" s="237">
        <f t="shared" si="484"/>
        <v>0</v>
      </c>
      <c r="J2198" s="237">
        <f t="shared" si="484"/>
        <v>0</v>
      </c>
      <c r="K2198" s="237">
        <f t="shared" si="484"/>
        <v>0</v>
      </c>
      <c r="L2198" s="237">
        <f t="shared" si="484"/>
        <v>0</v>
      </c>
      <c r="M2198" s="324">
        <f t="shared" si="483"/>
        <v>0</v>
      </c>
    </row>
    <row r="2199" spans="2:15" s="3" customFormat="1" ht="6" customHeight="1" x14ac:dyDescent="0.2">
      <c r="B2199" s="325"/>
      <c r="C2199" s="326"/>
      <c r="D2199" s="326"/>
      <c r="E2199" s="326"/>
      <c r="F2199" s="326"/>
      <c r="G2199" s="326"/>
      <c r="H2199" s="326"/>
      <c r="I2199" s="326"/>
      <c r="J2199" s="326"/>
      <c r="K2199" s="326"/>
      <c r="L2199" s="326"/>
      <c r="M2199" s="327"/>
    </row>
    <row r="2200" spans="2:15" s="3" customFormat="1" ht="12.75" x14ac:dyDescent="0.2">
      <c r="B2200" s="328" t="str">
        <f>IF('2. Grunddata'!C$6="KONTRAKT","Kostnader att medfinansiera","Kostnader förväntade att medfinansiera")</f>
        <v>Kostnader förväntade att medfinansiera</v>
      </c>
      <c r="C2200" s="168"/>
      <c r="D2200" s="168"/>
      <c r="E2200" s="168"/>
      <c r="F2200" s="168"/>
      <c r="G2200" s="168"/>
      <c r="H2200" s="168"/>
      <c r="I2200" s="168"/>
      <c r="J2200" s="168"/>
      <c r="K2200" s="168"/>
      <c r="L2200" s="168"/>
      <c r="M2200" s="329"/>
    </row>
    <row r="2201" spans="2:15" s="3" customFormat="1" ht="12.75" x14ac:dyDescent="0.2">
      <c r="B2201" s="371" t="str">
        <f>IF('2. Grunddata'!C$13="NEJ","Indirekt och lokalpåslag inte accepterade som OH av finansiär","")</f>
        <v>Indirekt och lokalpåslag inte accepterade som OH av finansiär</v>
      </c>
      <c r="C2201" s="330">
        <f>IF('2. Grunddata'!$C$13="NEJ",(SUMIF('5. Lön'!$B$25:$B$151,$C2190,'5. Lön'!BQ$25:BQ$151)+SUMIF('5. Lön'!$B$25:$B$151,$C2190,'5. Lön'!CO$25:CO$151)+SUMIF('6. Drift'!$B$18:$B$101,$C2190,'6. Drift'!AT$18:AT$101)+SUMIF('6. Drift'!$B$18:$B$101,$C2190,'6. Drift'!BR$18:BR$101))-(SUMIF('5. Lön'!$B$25:$B$151,$C2190,'5. Lön'!DY$25:DY$151)+SUMIF('6. Drift'!$B$18:$B$101,$C2190,'6. Drift'!CP$18:CP$101)+SUMIF('7. Utrustning'!$B$17:$B$49,$C2190,'7. Utrustning'!AU$17:AU$49)+SUMIF('8. Lokal'!$B$18:$B$50,$C2190,'8. Lokal'!AR$18:AR$50)),0)</f>
        <v>0</v>
      </c>
      <c r="D2201" s="330">
        <f>IF('2. Grunddata'!$C$13="NEJ",(SUMIF('5. Lön'!$B$25:$B$151,$C2190,'5. Lön'!BR$25:BR$151)+SUMIF('5. Lön'!$B$25:$B$151,$C2190,'5. Lön'!CP$25:CP$151)+SUMIF('6. Drift'!$B$18:$B$101,$C2190,'6. Drift'!AU$18:AU$101)+SUMIF('6. Drift'!$B$18:$B$101,$C2190,'6. Drift'!BS$18:BS$101))-(SUMIF('5. Lön'!$B$25:$B$151,$C2190,'5. Lön'!DZ$25:DZ$151)+SUMIF('6. Drift'!$B$18:$B$101,$C2190,'6. Drift'!CQ$18:CQ$101)+SUMIF('7. Utrustning'!$B$17:$B$49,$C2190,'7. Utrustning'!AV$17:AV$49)+SUMIF('8. Lokal'!$B$18:$B$50,$C2190,'8. Lokal'!AS$18:AS$50)),0)</f>
        <v>0</v>
      </c>
      <c r="E2201" s="330">
        <f>IF('2. Grunddata'!$C$13="NEJ",(SUMIF('5. Lön'!$B$25:$B$151,$C2190,'5. Lön'!BS$25:BS$151)+SUMIF('5. Lön'!$B$25:$B$151,$C2190,'5. Lön'!CQ$25:CQ$151)+SUMIF('6. Drift'!$B$18:$B$101,$C2190,'6. Drift'!AV$18:AV$101)+SUMIF('6. Drift'!$B$18:$B$101,$C2190,'6. Drift'!BT$18:BT$101))-(SUMIF('5. Lön'!$B$25:$B$151,$C2190,'5. Lön'!EA$25:EA$151)+SUMIF('6. Drift'!$B$18:$B$101,$C2190,'6. Drift'!CR$18:CR$101)+SUMIF('7. Utrustning'!$B$17:$B$49,$C2190,'7. Utrustning'!AW$17:AW$49)+SUMIF('8. Lokal'!$B$18:$B$50,$C2190,'8. Lokal'!AT$18:AT$50)),0)</f>
        <v>0</v>
      </c>
      <c r="F2201" s="330">
        <f>IF('2. Grunddata'!$C$13="NEJ",(SUMIF('5. Lön'!$B$25:$B$151,$C2190,'5. Lön'!BT$25:BT$151)+SUMIF('5. Lön'!$B$25:$B$151,$C2190,'5. Lön'!CR$25:CR$151)+SUMIF('6. Drift'!$B$18:$B$101,$C2190,'6. Drift'!AW$18:AW$101)+SUMIF('6. Drift'!$B$18:$B$101,$C2190,'6. Drift'!BU$18:BU$101))-(SUMIF('5. Lön'!$B$25:$B$151,$C2190,'5. Lön'!EB$25:EB$151)+SUMIF('6. Drift'!$B$18:$B$101,$C2190,'6. Drift'!CS$18:CS$101)+SUMIF('7. Utrustning'!$B$17:$B$49,$C2190,'7. Utrustning'!AX$17:AX$49)+SUMIF('8. Lokal'!$B$18:$B$50,$C2190,'8. Lokal'!AU$18:AU$50)),0)</f>
        <v>0</v>
      </c>
      <c r="G2201" s="330">
        <f>IF('2. Grunddata'!$C$13="NEJ",(SUMIF('5. Lön'!$B$25:$B$151,$C2190,'5. Lön'!BU$25:BU$151)+SUMIF('5. Lön'!$B$25:$B$151,$C2190,'5. Lön'!CS$25:CS$151)+SUMIF('6. Drift'!$B$18:$B$101,$C2190,'6. Drift'!AX$18:AX$101)+SUMIF('6. Drift'!$B$18:$B$101,$C2190,'6. Drift'!BV$18:BV$101))-(SUMIF('5. Lön'!$B$25:$B$151,$C2190,'5. Lön'!EC$25:EC$151)+SUMIF('6. Drift'!$B$18:$B$101,$C2190,'6. Drift'!CT$18:CT$101)+SUMIF('7. Utrustning'!$B$17:$B$49,$C2190,'7. Utrustning'!AY$17:AY$49)+SUMIF('8. Lokal'!$B$18:$B$50,$C2190,'8. Lokal'!AV$18:AV$50)),0)</f>
        <v>0</v>
      </c>
      <c r="H2201" s="330">
        <f>IF('2. Grunddata'!$C$13="NEJ",(SUMIF('5. Lön'!$B$25:$B$151,$C2190,'5. Lön'!BV$25:BV$151)+SUMIF('5. Lön'!$B$25:$B$151,$C2190,'5. Lön'!CT$25:CT$151)+SUMIF('6. Drift'!$B$18:$B$101,$C2190,'6. Drift'!AY$18:AY$101)+SUMIF('6. Drift'!$B$18:$B$101,$C2190,'6. Drift'!BW$18:BW$101))-(SUMIF('5. Lön'!$B$25:$B$151,$C2190,'5. Lön'!ED$25:ED$151)+SUMIF('6. Drift'!$B$18:$B$101,$C2190,'6. Drift'!CU$18:CU$101)+SUMIF('7. Utrustning'!$B$17:$B$49,$C2190,'7. Utrustning'!AZ$17:AZ$49)+SUMIF('8. Lokal'!$B$18:$B$50,$C2190,'8. Lokal'!AW$18:AW$50)),0)</f>
        <v>0</v>
      </c>
      <c r="I2201" s="330">
        <f>IF('2. Grunddata'!$C$13="NEJ",(SUMIF('5. Lön'!$B$25:$B$151,$C2190,'5. Lön'!BW$25:BW$151)+SUMIF('5. Lön'!$B$25:$B$151,$C2190,'5. Lön'!CU$25:CU$151)+SUMIF('6. Drift'!$B$18:$B$101,$C2190,'6. Drift'!AZ$18:AZ$101)+SUMIF('6. Drift'!$B$18:$B$101,$C2190,'6. Drift'!BX$18:BX$101))-(SUMIF('5. Lön'!$B$25:$B$151,$C2190,'5. Lön'!EE$25:EE$151)+SUMIF('6. Drift'!$B$18:$B$101,$C2190,'6. Drift'!CV$18:CV$101)+SUMIF('7. Utrustning'!$B$17:$B$49,$C2190,'7. Utrustning'!BA$17:BA$49)+SUMIF('8. Lokal'!$B$18:$B$50,$C2190,'8. Lokal'!AX$18:AX$50)),0)</f>
        <v>0</v>
      </c>
      <c r="J2201" s="330">
        <f>IF('2. Grunddata'!$C$13="NEJ",(SUMIF('5. Lön'!$B$25:$B$151,$C2190,'5. Lön'!BX$25:BX$151)+SUMIF('5. Lön'!$B$25:$B$151,$C2190,'5. Lön'!CV$25:CV$151)+SUMIF('6. Drift'!$B$18:$B$101,$C2190,'6. Drift'!BA$18:BA$101)+SUMIF('6. Drift'!$B$18:$B$101,$C2190,'6. Drift'!BY$18:BY$101))-(SUMIF('5. Lön'!$B$25:$B$151,$C2190,'5. Lön'!EF$25:EF$151)+SUMIF('6. Drift'!$B$18:$B$101,$C2190,'6. Drift'!CW$18:CW$101)+SUMIF('7. Utrustning'!$B$17:$B$49,$C2190,'7. Utrustning'!BB$17:BB$49)+SUMIF('8. Lokal'!$B$18:$B$50,$C2190,'8. Lokal'!AY$18:AY$50)),0)</f>
        <v>0</v>
      </c>
      <c r="K2201" s="330">
        <f>IF('2. Grunddata'!$C$13="NEJ",(SUMIF('5. Lön'!$B$25:$B$151,$C2190,'5. Lön'!BY$25:BY$151)+SUMIF('5. Lön'!$B$25:$B$151,$C2190,'5. Lön'!CW$25:CW$151)+SUMIF('6. Drift'!$B$18:$B$101,$C2190,'6. Drift'!BB$18:BB$101)+SUMIF('6. Drift'!$B$18:$B$101,$C2190,'6. Drift'!BZ$18:BZ$101))-(SUMIF('5. Lön'!$B$25:$B$151,$C2190,'5. Lön'!EG$25:EG$151)+SUMIF('6. Drift'!$B$18:$B$101,$C2190,'6. Drift'!CX$18:CX$101)+SUMIF('7. Utrustning'!$B$17:$B$49,$C2190,'7. Utrustning'!BC$17:BC$49)+SUMIF('8. Lokal'!$B$18:$B$50,$C2190,'8. Lokal'!AZ$18:AZ$50)),0)</f>
        <v>0</v>
      </c>
      <c r="L2201" s="330">
        <f>IF('2. Grunddata'!$C$13="NEJ",(SUMIF('5. Lön'!$B$25:$B$151,$C2190,'5. Lön'!BZ$25:BZ$151)+SUMIF('5. Lön'!$B$25:$B$151,$C2190,'5. Lön'!CX$25:CX$151)+SUMIF('6. Drift'!$B$18:$B$101,$C2190,'6. Drift'!BC$18:BC$101)+SUMIF('6. Drift'!$B$18:$B$101,$C2190,'6. Drift'!CA$18:CA$101))-(SUMIF('5. Lön'!$B$25:$B$151,$C2190,'5. Lön'!EH$25:EH$151)+SUMIF('6. Drift'!$B$18:$B$101,$C2190,'6. Drift'!CY$18:CY$101)+SUMIF('7. Utrustning'!$B$17:$B$49,$C2190,'7. Utrustning'!BD$17:BD$49)+SUMIF('8. Lokal'!$B$18:$B$50,$C2190,'8. Lokal'!BA$18:BA$50)),0)</f>
        <v>0</v>
      </c>
      <c r="M2201" s="314">
        <f t="shared" ref="M2201:M2207" si="485">SUM(C2201:L2201)</f>
        <v>0</v>
      </c>
    </row>
    <row r="2202" spans="2:15" s="3" customFormat="1" ht="12.75" customHeight="1" x14ac:dyDescent="0.2">
      <c r="B2202" s="331" t="str">
        <f>IF('2. Grunddata'!C$16&gt;0,"LKP som inte accepteras av finansiär","")</f>
        <v/>
      </c>
      <c r="C2202" s="332">
        <f>IF('2. Grunddata'!$C$16&gt;0,SUMIF('5. Lön'!$B$25:$B$151,$C2190,'5. Lön'!AS$25:AS$151)-SUMIF('5. Lön'!$B$25:$B$151,$C2190,'5. Lön'!DM$25:DM$151),0)</f>
        <v>0</v>
      </c>
      <c r="D2202" s="332">
        <f>IF('2. Grunddata'!$C$16&gt;0,SUMIF('5. Lön'!$B$25:$B$151,$C2190,'5. Lön'!AT$25:AT$151)-SUMIF('5. Lön'!$B$25:$B$151,$C2190,'5. Lön'!DN$25:DN$151),0)</f>
        <v>0</v>
      </c>
      <c r="E2202" s="332">
        <f>IF('2. Grunddata'!$C$16&gt;0,SUMIF('5. Lön'!$B$25:$B$151,$C2190,'5. Lön'!AU$25:AU$151)-SUMIF('5. Lön'!$B$25:$B$151,$C2190,'5. Lön'!DO$25:DO$151),0)</f>
        <v>0</v>
      </c>
      <c r="F2202" s="332">
        <f>IF('2. Grunddata'!$C$16&gt;0,SUMIF('5. Lön'!$B$25:$B$151,$C2190,'5. Lön'!AV$25:AV$151)-SUMIF('5. Lön'!$B$25:$B$151,$C2190,'5. Lön'!DP$25:DP$151),0)</f>
        <v>0</v>
      </c>
      <c r="G2202" s="332">
        <f>IF('2. Grunddata'!$C$16&gt;0,SUMIF('5. Lön'!$B$25:$B$151,$C2190,'5. Lön'!AW$25:AW$151)-SUMIF('5. Lön'!$B$25:$B$151,$C2190,'5. Lön'!DQ$25:DQ$151),0)</f>
        <v>0</v>
      </c>
      <c r="H2202" s="332">
        <f>IF('2. Grunddata'!$C$16&gt;0,SUMIF('5. Lön'!$B$25:$B$151,$C2190,'5. Lön'!AX$25:AX$151)-SUMIF('5. Lön'!$B$25:$B$151,$C2190,'5. Lön'!DR$25:DR$151),0)</f>
        <v>0</v>
      </c>
      <c r="I2202" s="332">
        <f>IF('2. Grunddata'!$C$16&gt;0,SUMIF('5. Lön'!$B$25:$B$151,$C2190,'5. Lön'!AY$25:AY$151)-SUMIF('5. Lön'!$B$25:$B$151,$C2190,'5. Lön'!DS$25:DS$151),0)</f>
        <v>0</v>
      </c>
      <c r="J2202" s="332">
        <f>IF('2. Grunddata'!$C$16&gt;0,SUMIF('5. Lön'!$B$25:$B$151,$C2190,'5. Lön'!AZ$25:AZ$151)-SUMIF('5. Lön'!$B$25:$B$151,$C2190,'5. Lön'!DT$25:DT$151),0)</f>
        <v>0</v>
      </c>
      <c r="K2202" s="332">
        <f>IF('2. Grunddata'!$C$16&gt;0,SUMIF('5. Lön'!$B$25:$B$151,$C2190,'5. Lön'!BA$25:BA$151)-SUMIF('5. Lön'!$B$25:$B$151,$C2190,'5. Lön'!DU$25:DU$151),0)</f>
        <v>0</v>
      </c>
      <c r="L2202" s="332">
        <f>IF('2. Grunddata'!$C$16&gt;0,SUMIF('5. Lön'!$B$25:$B$151,$C2190,'5. Lön'!BB$25:BB$151)-SUMIF('5. Lön'!$B$25:$B$151,$C2190,'5. Lön'!DV$25:DV$151),0)</f>
        <v>0</v>
      </c>
      <c r="M2202" s="316">
        <f t="shared" si="485"/>
        <v>0</v>
      </c>
    </row>
    <row r="2203" spans="2:15" s="3" customFormat="1" ht="12.75" customHeight="1" x14ac:dyDescent="0.2">
      <c r="B2203" s="317" t="str">
        <f>IF('5. Lön'!BO$152&gt;0,"Lön inklusive LKP","")</f>
        <v>Lön inklusive LKP</v>
      </c>
      <c r="C2203" s="333">
        <f>SUMIF('5. Lön'!$B$25:$B$151,$C2190,'5. Lön'!BE$25:BE$151)</f>
        <v>0</v>
      </c>
      <c r="D2203" s="333">
        <f>SUMIF('5. Lön'!$B$25:$B$151,$C2190,'5. Lön'!BF$25:BF$151)</f>
        <v>0</v>
      </c>
      <c r="E2203" s="333">
        <f>SUMIF('5. Lön'!$B$25:$B$151,$C2190,'5. Lön'!BG$25:BG$151)</f>
        <v>0</v>
      </c>
      <c r="F2203" s="333">
        <f>SUMIF('5. Lön'!$B$25:$B$151,$C2190,'5. Lön'!BH$25:BH$151)</f>
        <v>0</v>
      </c>
      <c r="G2203" s="333">
        <f>SUMIF('5. Lön'!$B$25:$B$151,$C2190,'5. Lön'!BI$25:BI$151)</f>
        <v>0</v>
      </c>
      <c r="H2203" s="333">
        <f>SUMIF('5. Lön'!$B$25:$B$151,$C2190,'5. Lön'!BJ$25:BJ$151)</f>
        <v>0</v>
      </c>
      <c r="I2203" s="333">
        <f>SUMIF('5. Lön'!$B$25:$B$151,$C2190,'5. Lön'!BK$25:BK$151)</f>
        <v>0</v>
      </c>
      <c r="J2203" s="333">
        <f>SUMIF('5. Lön'!$B$25:$B$151,$C2190,'5. Lön'!BL$25:BL$151)</f>
        <v>0</v>
      </c>
      <c r="K2203" s="333">
        <f>SUMIF('5. Lön'!$B$25:$B$151,$C2190,'5. Lön'!BM$25:BM$151)</f>
        <v>0</v>
      </c>
      <c r="L2203" s="333">
        <f>SUMIF('5. Lön'!$B$25:$B$151,$C2190,'5. Lön'!BN$25:BN$151)</f>
        <v>0</v>
      </c>
      <c r="M2203" s="319">
        <f t="shared" si="485"/>
        <v>0</v>
      </c>
    </row>
    <row r="2204" spans="2:15" s="3" customFormat="1" ht="12.75" x14ac:dyDescent="0.2">
      <c r="B2204" s="158" t="str">
        <f>IF('6. Drift'!AR$102&gt;0,"Drift","")</f>
        <v/>
      </c>
      <c r="C2204" s="334">
        <f>SUMIF('6. Drift'!$B$18:$B$101,$C2190,'6. Drift'!AH$18:AH$101)</f>
        <v>0</v>
      </c>
      <c r="D2204" s="334">
        <f>SUMIF('6. Drift'!$B$18:$B$101,$C2190,'6. Drift'!AI$18:AI$101)</f>
        <v>0</v>
      </c>
      <c r="E2204" s="334">
        <f>SUMIF('6. Drift'!$B$18:$B$101,$C2190,'6. Drift'!AJ$18:AJ$101)</f>
        <v>0</v>
      </c>
      <c r="F2204" s="334">
        <f>SUMIF('6. Drift'!$B$18:$B$101,$C2190,'6. Drift'!AK$18:AK$101)</f>
        <v>0</v>
      </c>
      <c r="G2204" s="334">
        <f>SUMIF('6. Drift'!$B$18:$B$101,$C2190,'6. Drift'!AL$18:AL$101)</f>
        <v>0</v>
      </c>
      <c r="H2204" s="334">
        <f>SUMIF('6. Drift'!$B$18:$B$101,$C2190,'6. Drift'!AM$18:AM$101)</f>
        <v>0</v>
      </c>
      <c r="I2204" s="334">
        <f>SUMIF('6. Drift'!$B$18:$B$101,$C2190,'6. Drift'!AN$18:AN$101)</f>
        <v>0</v>
      </c>
      <c r="J2204" s="334">
        <f>SUMIF('6. Drift'!$B$18:$B$101,$C2190,'6. Drift'!AO$18:AO$101)</f>
        <v>0</v>
      </c>
      <c r="K2204" s="334">
        <f>SUMIF('6. Drift'!$B$18:$B$101,$C2190,'6. Drift'!AP$18:AP$101)</f>
        <v>0</v>
      </c>
      <c r="L2204" s="334">
        <f>SUMIF('6. Drift'!$B$18:$B$101,$C2190,'6. Drift'!AQ$18:AQ$101)</f>
        <v>0</v>
      </c>
      <c r="M2204" s="316">
        <f t="shared" si="485"/>
        <v>0</v>
      </c>
    </row>
    <row r="2205" spans="2:15" s="3" customFormat="1" ht="12.75" x14ac:dyDescent="0.2">
      <c r="B2205" s="317" t="str">
        <f>IF('7. Utrustning'!AS$50&gt;0,"Utrustning","")</f>
        <v/>
      </c>
      <c r="C2205" s="333">
        <f>SUMIF('7. Utrustning'!$B$17:$B$49,$C2190,'7. Utrustning'!AI$17:AI$49)</f>
        <v>0</v>
      </c>
      <c r="D2205" s="333">
        <f>SUMIF('7. Utrustning'!$B$17:$B$49,$C2190,'7. Utrustning'!AJ$17:AJ$49)</f>
        <v>0</v>
      </c>
      <c r="E2205" s="333">
        <f>SUMIF('7. Utrustning'!$B$17:$B$49,$C2190,'7. Utrustning'!AK$17:AK$49)</f>
        <v>0</v>
      </c>
      <c r="F2205" s="333">
        <f>SUMIF('7. Utrustning'!$B$17:$B$49,$C2190,'7. Utrustning'!AL$17:AL$49)</f>
        <v>0</v>
      </c>
      <c r="G2205" s="333">
        <f>SUMIF('7. Utrustning'!$B$17:$B$49,$C2190,'7. Utrustning'!AM$17:AM$49)</f>
        <v>0</v>
      </c>
      <c r="H2205" s="333">
        <f>SUMIF('7. Utrustning'!$B$17:$B$49,$C2190,'7. Utrustning'!AN$17:AN$49)</f>
        <v>0</v>
      </c>
      <c r="I2205" s="333">
        <f>SUMIF('7. Utrustning'!$B$17:$B$49,$C2190,'7. Utrustning'!AO$17:AO$49)</f>
        <v>0</v>
      </c>
      <c r="J2205" s="333">
        <f>SUMIF('7. Utrustning'!$B$17:$B$49,$C2190,'7. Utrustning'!AP$17:AP$49)</f>
        <v>0</v>
      </c>
      <c r="K2205" s="333">
        <f>SUMIF('7. Utrustning'!$B$17:$B$49,$C2190,'7. Utrustning'!AQ$17:AQ$49)</f>
        <v>0</v>
      </c>
      <c r="L2205" s="333">
        <f>SUMIF('7. Utrustning'!$B$17:$B$49,$C2190,'7. Utrustning'!AR$17:AR$49)</f>
        <v>0</v>
      </c>
      <c r="M2205" s="319">
        <f t="shared" si="485"/>
        <v>0</v>
      </c>
    </row>
    <row r="2206" spans="2:15" s="3" customFormat="1" ht="12.75" x14ac:dyDescent="0.2">
      <c r="B2206" s="320" t="str">
        <f>IF('8. Lokal'!AP$51&gt;0,"Lokal","")</f>
        <v>Lokal</v>
      </c>
      <c r="C2206" s="334">
        <f>SUMIF('5. Lön'!$B$25:$B$151,$C2190,'5. Lön'!DA$25:DA$151)+SUMIF('6. Drift'!$B$18:$B$101,$C2190,'6. Drift'!CD$18:CD$101)+SUMIF('8. Lokal'!$B$18:$B$50,$C2190,'8. Lokal'!AF$18:AF$50)</f>
        <v>0</v>
      </c>
      <c r="D2206" s="334">
        <f>SUMIF('5. Lön'!$B$25:$B$151,$C2190,'5. Lön'!DB$25:DB$151)+SUMIF('6. Drift'!$B$18:$B$101,$C2190,'6. Drift'!CE$18:CE$101)+SUMIF('8. Lokal'!$B$18:$B$50,$C2190,'8. Lokal'!AG$18:AG$50)</f>
        <v>0</v>
      </c>
      <c r="E2206" s="334">
        <f>SUMIF('5. Lön'!$B$25:$B$151,$C2190,'5. Lön'!DC$25:DC$151)+SUMIF('6. Drift'!$B$18:$B$101,$C2190,'6. Drift'!CF$18:CF$101)+SUMIF('8. Lokal'!$B$18:$B$50,$C2190,'8. Lokal'!AH$18:AH$50)</f>
        <v>0</v>
      </c>
      <c r="F2206" s="334">
        <f>SUMIF('5. Lön'!$B$25:$B$151,$C2190,'5. Lön'!DD$25:DD$151)+SUMIF('6. Drift'!$B$18:$B$101,$C2190,'6. Drift'!CG$18:CG$101)+SUMIF('8. Lokal'!$B$18:$B$50,$C2190,'8. Lokal'!AI$18:AI$50)</f>
        <v>0</v>
      </c>
      <c r="G2206" s="334">
        <f>SUMIF('5. Lön'!$B$25:$B$151,$C2190,'5. Lön'!DE$25:DE$151)+SUMIF('6. Drift'!$B$18:$B$101,$C2190,'6. Drift'!CH$18:CH$101)+SUMIF('8. Lokal'!$B$18:$B$50,$C2190,'8. Lokal'!AJ$18:AJ$50)</f>
        <v>0</v>
      </c>
      <c r="H2206" s="334">
        <f>SUMIF('5. Lön'!$B$25:$B$151,$C2190,'5. Lön'!DF$25:DF$151)+SUMIF('6. Drift'!$B$18:$B$101,$C2190,'6. Drift'!CI$18:CI$101)+SUMIF('8. Lokal'!$B$18:$B$50,$C2190,'8. Lokal'!AK$18:AK$50)</f>
        <v>0</v>
      </c>
      <c r="I2206" s="334">
        <f>SUMIF('5. Lön'!$B$25:$B$151,$C2190,'5. Lön'!DG$25:DG$151)+SUMIF('6. Drift'!$B$18:$B$101,$C2190,'6. Drift'!CJ$18:CJ$101)+SUMIF('8. Lokal'!$B$18:$B$50,$C2190,'8. Lokal'!AL$18:AL$50)</f>
        <v>0</v>
      </c>
      <c r="J2206" s="334">
        <f>SUMIF('5. Lön'!$B$25:$B$151,$C2190,'5. Lön'!DH$25:DH$151)+SUMIF('6. Drift'!$B$18:$B$101,$C2190,'6. Drift'!CK$18:CK$101)+SUMIF('8. Lokal'!$B$18:$B$50,$C2190,'8. Lokal'!AM$18:AM$50)</f>
        <v>0</v>
      </c>
      <c r="K2206" s="334">
        <f>SUMIF('5. Lön'!$B$25:$B$151,$C2190,'5. Lön'!DI$25:DI$151)+SUMIF('6. Drift'!$B$18:$B$101,$C2190,'6. Drift'!CL$18:CL$101)+SUMIF('8. Lokal'!$B$18:$B$50,$C2190,'8. Lokal'!AN$18:AN$50)</f>
        <v>0</v>
      </c>
      <c r="L2206" s="334">
        <f>SUMIF('5. Lön'!$B$25:$B$151,$C2190,'5. Lön'!DJ$25:DJ$151)+SUMIF('6. Drift'!$B$18:$B$101,$C2190,'6. Drift'!CM$18:CM$101)+SUMIF('8. Lokal'!$B$18:$B$50,$C2190,'8. Lokal'!AO$18:AO$50)</f>
        <v>0</v>
      </c>
      <c r="M2206" s="316">
        <f t="shared" si="485"/>
        <v>0</v>
      </c>
    </row>
    <row r="2207" spans="2:15" s="1" customFormat="1" ht="12.75" x14ac:dyDescent="0.2">
      <c r="B2207" s="321" t="str">
        <f>IF(('5. Lön'!CM$152+'6. Drift'!BP$102)&gt;0,"Indirekt","")</f>
        <v>Indirekt</v>
      </c>
      <c r="C2207" s="293">
        <f>SUMIF('5. Lön'!$B$25:$B$151,$C2190,'5. Lön'!CC$25:CC$151)+SUMIF('6. Drift'!$B$18:$B$101,$C2190,'6. Drift'!BF$18:BF$101)</f>
        <v>0</v>
      </c>
      <c r="D2207" s="293">
        <f>SUMIF('5. Lön'!$B$25:$B$151,$C2190,'5. Lön'!CD$25:CD$151)+SUMIF('6. Drift'!$B$18:$B$101,$C2190,'6. Drift'!BG$18:BG$101)</f>
        <v>0</v>
      </c>
      <c r="E2207" s="293">
        <f>SUMIF('5. Lön'!$B$25:$B$151,$C2190,'5. Lön'!CE$25:CE$151)+SUMIF('6. Drift'!$B$18:$B$101,$C2190,'6. Drift'!BH$18:BH$101)</f>
        <v>0</v>
      </c>
      <c r="F2207" s="293">
        <f>SUMIF('5. Lön'!$B$25:$B$151,$C2190,'5. Lön'!CF$25:CF$151)+SUMIF('6. Drift'!$B$18:$B$101,$C2190,'6. Drift'!BI$18:BI$101)</f>
        <v>0</v>
      </c>
      <c r="G2207" s="293">
        <f>SUMIF('5. Lön'!$B$25:$B$151,$C2190,'5. Lön'!CG$25:CG$151)+SUMIF('6. Drift'!$B$18:$B$101,$C2190,'6. Drift'!BJ$18:BJ$101)</f>
        <v>0</v>
      </c>
      <c r="H2207" s="293">
        <f>SUMIF('5. Lön'!$B$25:$B$151,$C2190,'5. Lön'!CH$25:CH$151)+SUMIF('6. Drift'!$B$18:$B$101,$C2190,'6. Drift'!BK$18:BK$101)</f>
        <v>0</v>
      </c>
      <c r="I2207" s="293">
        <f>SUMIF('5. Lön'!$B$25:$B$151,$C2190,'5. Lön'!CI$25:CI$151)+SUMIF('6. Drift'!$B$18:$B$101,$C2190,'6. Drift'!BL$18:BL$101)</f>
        <v>0</v>
      </c>
      <c r="J2207" s="293">
        <f>SUMIF('5. Lön'!$B$25:$B$151,$C2190,'5. Lön'!CJ$25:CJ$151)+SUMIF('6. Drift'!$B$18:$B$101,$C2190,'6. Drift'!BM$18:BM$101)</f>
        <v>0</v>
      </c>
      <c r="K2207" s="293">
        <f>SUMIF('5. Lön'!$B$25:$B$151,$C2190,'5. Lön'!CK$25:CK$151)+SUMIF('6. Drift'!$B$18:$B$101,$C2190,'6. Drift'!BN$18:BN$101)</f>
        <v>0</v>
      </c>
      <c r="L2207" s="293">
        <f>SUMIF('5. Lön'!$B$25:$B$151,$C2190,'5. Lön'!CL$25:CL$151)+SUMIF('6. Drift'!$B$18:$B$101,$C2190,'6. Drift'!BO$18:BO$101)</f>
        <v>0</v>
      </c>
      <c r="M2207" s="322">
        <f t="shared" si="485"/>
        <v>0</v>
      </c>
    </row>
    <row r="2208" spans="2:15" s="3" customFormat="1" ht="12.75" x14ac:dyDescent="0.2">
      <c r="B2208" s="323" t="str">
        <f>IF('2. Grunddata'!C$6="KONTRAKT","Total kostnad i medfinansiering av kontrakt med finansiär","Total kostnad i medfinansiering av ansökan till finansiär")</f>
        <v>Total kostnad i medfinansiering av ansökan till finansiär</v>
      </c>
      <c r="C2208" s="237">
        <f>SUM(C2201:C2207)</f>
        <v>0</v>
      </c>
      <c r="D2208" s="237">
        <f t="shared" ref="D2208:M2208" si="486">SUM(D2201:D2207)</f>
        <v>0</v>
      </c>
      <c r="E2208" s="237">
        <f t="shared" si="486"/>
        <v>0</v>
      </c>
      <c r="F2208" s="237">
        <f t="shared" si="486"/>
        <v>0</v>
      </c>
      <c r="G2208" s="237">
        <f t="shared" si="486"/>
        <v>0</v>
      </c>
      <c r="H2208" s="237">
        <f t="shared" si="486"/>
        <v>0</v>
      </c>
      <c r="I2208" s="237">
        <f t="shared" si="486"/>
        <v>0</v>
      </c>
      <c r="J2208" s="237">
        <f t="shared" si="486"/>
        <v>0</v>
      </c>
      <c r="K2208" s="237">
        <f t="shared" si="486"/>
        <v>0</v>
      </c>
      <c r="L2208" s="237">
        <f t="shared" si="486"/>
        <v>0</v>
      </c>
      <c r="M2208" s="324">
        <f t="shared" si="486"/>
        <v>0</v>
      </c>
      <c r="N2208" s="26"/>
      <c r="O2208" s="26"/>
    </row>
    <row r="2209" spans="2:13" s="3" customFormat="1" ht="6" customHeight="1" x14ac:dyDescent="0.2">
      <c r="B2209" s="335"/>
      <c r="C2209" s="326"/>
      <c r="D2209" s="326"/>
      <c r="E2209" s="326"/>
      <c r="F2209" s="326"/>
      <c r="G2209" s="326"/>
      <c r="H2209" s="326"/>
      <c r="I2209" s="326"/>
      <c r="J2209" s="326"/>
      <c r="K2209" s="326"/>
      <c r="L2209" s="326"/>
      <c r="M2209" s="336"/>
    </row>
    <row r="2210" spans="2:13" s="3" customFormat="1" ht="12.75" x14ac:dyDescent="0.2">
      <c r="B2210" s="328" t="str">
        <f>IF('2. Grunddata'!C$6="KONTRAKT","Full kostnad","Förväntad full kostnad")</f>
        <v>Förväntad full kostnad</v>
      </c>
      <c r="C2210" s="326"/>
      <c r="D2210" s="326"/>
      <c r="E2210" s="326"/>
      <c r="F2210" s="326"/>
      <c r="G2210" s="326"/>
      <c r="H2210" s="326"/>
      <c r="I2210" s="326"/>
      <c r="J2210" s="326"/>
      <c r="K2210" s="326"/>
      <c r="L2210" s="326"/>
      <c r="M2210" s="336"/>
    </row>
    <row r="2211" spans="2:13" s="3" customFormat="1" ht="12.75" x14ac:dyDescent="0.2">
      <c r="B2211" s="337" t="s">
        <v>203</v>
      </c>
      <c r="C2211" s="338">
        <f>C2193+C2202+C2203</f>
        <v>0</v>
      </c>
      <c r="D2211" s="338">
        <f t="shared" ref="D2211:L2211" si="487">D2193+D2202+D2203</f>
        <v>0</v>
      </c>
      <c r="E2211" s="338">
        <f t="shared" si="487"/>
        <v>0</v>
      </c>
      <c r="F2211" s="338">
        <f t="shared" si="487"/>
        <v>0</v>
      </c>
      <c r="G2211" s="338">
        <f t="shared" si="487"/>
        <v>0</v>
      </c>
      <c r="H2211" s="338">
        <f t="shared" si="487"/>
        <v>0</v>
      </c>
      <c r="I2211" s="338">
        <f t="shared" si="487"/>
        <v>0</v>
      </c>
      <c r="J2211" s="338">
        <f t="shared" si="487"/>
        <v>0</v>
      </c>
      <c r="K2211" s="338">
        <f t="shared" si="487"/>
        <v>0</v>
      </c>
      <c r="L2211" s="338">
        <f t="shared" si="487"/>
        <v>0</v>
      </c>
      <c r="M2211" s="314">
        <f>SUM(C2211:L2211)</f>
        <v>0</v>
      </c>
    </row>
    <row r="2212" spans="2:13" s="3" customFormat="1" ht="12.75" x14ac:dyDescent="0.2">
      <c r="B2212" s="339" t="s">
        <v>202</v>
      </c>
      <c r="C2212" s="340">
        <f>C2194+C2204</f>
        <v>0</v>
      </c>
      <c r="D2212" s="340">
        <f t="shared" ref="D2212:L2212" si="488">D2194+D2204</f>
        <v>0</v>
      </c>
      <c r="E2212" s="340">
        <f t="shared" si="488"/>
        <v>0</v>
      </c>
      <c r="F2212" s="340">
        <f t="shared" si="488"/>
        <v>0</v>
      </c>
      <c r="G2212" s="340">
        <f t="shared" si="488"/>
        <v>0</v>
      </c>
      <c r="H2212" s="340">
        <f t="shared" si="488"/>
        <v>0</v>
      </c>
      <c r="I2212" s="340">
        <f t="shared" si="488"/>
        <v>0</v>
      </c>
      <c r="J2212" s="340">
        <f t="shared" si="488"/>
        <v>0</v>
      </c>
      <c r="K2212" s="340">
        <f t="shared" si="488"/>
        <v>0</v>
      </c>
      <c r="L2212" s="340">
        <f t="shared" si="488"/>
        <v>0</v>
      </c>
      <c r="M2212" s="316">
        <f>SUM(C2212:L2212)</f>
        <v>0</v>
      </c>
    </row>
    <row r="2213" spans="2:13" s="3" customFormat="1" ht="12.75" x14ac:dyDescent="0.2">
      <c r="B2213" s="341" t="s">
        <v>30</v>
      </c>
      <c r="C2213" s="342">
        <f>C2195+C2205</f>
        <v>0</v>
      </c>
      <c r="D2213" s="342">
        <f t="shared" ref="D2213:L2213" si="489">D2195+D2205</f>
        <v>0</v>
      </c>
      <c r="E2213" s="342">
        <f t="shared" si="489"/>
        <v>0</v>
      </c>
      <c r="F2213" s="342">
        <f t="shared" si="489"/>
        <v>0</v>
      </c>
      <c r="G2213" s="342">
        <f t="shared" si="489"/>
        <v>0</v>
      </c>
      <c r="H2213" s="342">
        <f t="shared" si="489"/>
        <v>0</v>
      </c>
      <c r="I2213" s="342">
        <f t="shared" si="489"/>
        <v>0</v>
      </c>
      <c r="J2213" s="342">
        <f t="shared" si="489"/>
        <v>0</v>
      </c>
      <c r="K2213" s="342">
        <f t="shared" si="489"/>
        <v>0</v>
      </c>
      <c r="L2213" s="342">
        <f t="shared" si="489"/>
        <v>0</v>
      </c>
      <c r="M2213" s="319">
        <f>SUM(C2213:L2213)</f>
        <v>0</v>
      </c>
    </row>
    <row r="2214" spans="2:13" s="3" customFormat="1" ht="12.75" x14ac:dyDescent="0.2">
      <c r="B2214" s="339" t="s">
        <v>31</v>
      </c>
      <c r="C2214" s="340">
        <f>SUMIF('5. Lön'!$B$25:$B$151,$C2190,'5. Lön'!CO$25:CO$151)+SUMIF('5. Lön'!$B$25:$B$151,$C2190,'5. Lön'!DA$25:DA$151)+SUMIF('6. Drift'!$B$18:$B$101,$C2190,'6. Drift'!BR$18:BR$101)+SUMIF('6. Drift'!$B$18:$B$101,$C2190,'6. Drift'!CD$18:CD$101)+SUMIF('8. Lokal'!$B$18:$B$50,$C2190,'8. Lokal'!T$18:T$50)+SUMIF('8. Lokal'!$B$18:$B$50,$C2190,'8. Lokal'!AF$18:AF$50)</f>
        <v>0</v>
      </c>
      <c r="D2214" s="340">
        <f>SUMIF('5. Lön'!$B$25:$B$151,$C2190,'5. Lön'!CP$25:CP$151)+SUMIF('5. Lön'!$B$25:$B$151,$C2190,'5. Lön'!DB$25:DB$151)+SUMIF('6. Drift'!$B$18:$B$101,$C2190,'6. Drift'!BS$18:BS$101)+SUMIF('6. Drift'!$B$18:$B$101,$C2190,'6. Drift'!CE$18:CE$101)+SUMIF('8. Lokal'!$B$18:$B$50,$C2190,'8. Lokal'!U$18:U$50)+SUMIF('8. Lokal'!$B$18:$B$50,$C2190,'8. Lokal'!AG$18:AG$50)</f>
        <v>0</v>
      </c>
      <c r="E2214" s="340">
        <f>SUMIF('5. Lön'!$B$25:$B$151,$C2190,'5. Lön'!CQ$25:CQ$151)+SUMIF('5. Lön'!$B$25:$B$151,$C2190,'5. Lön'!DC$25:DC$151)+SUMIF('6. Drift'!$B$18:$B$101,$C2190,'6. Drift'!BT$18:BT$101)+SUMIF('6. Drift'!$B$18:$B$101,$C2190,'6. Drift'!CF$18:CF$101)+SUMIF('8. Lokal'!$B$18:$B$50,$C2190,'8. Lokal'!V$18:V$50)+SUMIF('8. Lokal'!$B$18:$B$50,$C2190,'8. Lokal'!AH$18:AH$50)</f>
        <v>0</v>
      </c>
      <c r="F2214" s="340">
        <f>SUMIF('5. Lön'!$B$25:$B$151,$C2190,'5. Lön'!CR$25:CR$151)+SUMIF('5. Lön'!$B$25:$B$151,$C2190,'5. Lön'!DD$25:DD$151)+SUMIF('6. Drift'!$B$18:$B$101,$C2190,'6. Drift'!BU$18:BU$101)+SUMIF('6. Drift'!$B$18:$B$101,$C2190,'6. Drift'!CG$18:CG$101)+SUMIF('8. Lokal'!$B$18:$B$50,$C2190,'8. Lokal'!W$18:W$50)+SUMIF('8. Lokal'!$B$18:$B$50,$C2190,'8. Lokal'!AI$18:AI$50)</f>
        <v>0</v>
      </c>
      <c r="G2214" s="340">
        <f>SUMIF('5. Lön'!$B$25:$B$151,$C2190,'5. Lön'!CS$25:CS$151)+SUMIF('5. Lön'!$B$25:$B$151,$C2190,'5. Lön'!DE$25:DE$151)+SUMIF('6. Drift'!$B$18:$B$101,$C2190,'6. Drift'!BV$18:BV$101)+SUMIF('6. Drift'!$B$18:$B$101,$C2190,'6. Drift'!CH$18:CH$101)+SUMIF('8. Lokal'!$B$18:$B$50,$C2190,'8. Lokal'!X$18:X$50)+SUMIF('8. Lokal'!$B$18:$B$50,$C2190,'8. Lokal'!AJ$18:AJ$50)</f>
        <v>0</v>
      </c>
      <c r="H2214" s="340">
        <f>SUMIF('5. Lön'!$B$25:$B$151,$C2190,'5. Lön'!CT$25:CT$151)+SUMIF('5. Lön'!$B$25:$B$151,$C2190,'5. Lön'!DF$25:DF$151)+SUMIF('6. Drift'!$B$18:$B$101,$C2190,'6. Drift'!BW$18:BW$101)+SUMIF('6. Drift'!$B$18:$B$101,$C2190,'6. Drift'!CI$18:CI$101)+SUMIF('8. Lokal'!$B$18:$B$50,$C2190,'8. Lokal'!Y$18:Y$50)+SUMIF('8. Lokal'!$B$18:$B$50,$C2190,'8. Lokal'!AK$18:AK$50)</f>
        <v>0</v>
      </c>
      <c r="I2214" s="340">
        <f>SUMIF('5. Lön'!$B$25:$B$151,$C2190,'5. Lön'!CU$25:CU$151)+SUMIF('5. Lön'!$B$25:$B$151,$C2190,'5. Lön'!DG$25:DG$151)+SUMIF('6. Drift'!$B$18:$B$101,$C2190,'6. Drift'!BX$18:BX$101)+SUMIF('6. Drift'!$B$18:$B$101,$C2190,'6. Drift'!CJ$18:CJ$101)+SUMIF('8. Lokal'!$B$18:$B$50,$C2190,'8. Lokal'!Z$18:Z$50)+SUMIF('8. Lokal'!$B$18:$B$50,$C2190,'8. Lokal'!AL$18:AL$50)</f>
        <v>0</v>
      </c>
      <c r="J2214" s="340">
        <f>SUMIF('5. Lön'!$B$25:$B$151,$C2190,'5. Lön'!CV$25:CV$151)+SUMIF('5. Lön'!$B$25:$B$151,$C2190,'5. Lön'!DH$25:DH$151)+SUMIF('6. Drift'!$B$18:$B$101,$C2190,'6. Drift'!BY$18:BY$101)+SUMIF('6. Drift'!$B$18:$B$101,$C2190,'6. Drift'!CK$18:CK$101)+SUMIF('8. Lokal'!$B$18:$B$50,$C2190,'8. Lokal'!AA$18:AA$50)+SUMIF('8. Lokal'!$B$18:$B$50,$C2190,'8. Lokal'!AM$18:AM$50)</f>
        <v>0</v>
      </c>
      <c r="K2214" s="340">
        <f>SUMIF('5. Lön'!$B$25:$B$151,$C2190,'5. Lön'!CW$25:CW$151)+SUMIF('5. Lön'!$B$25:$B$151,$C2190,'5. Lön'!DI$25:DI$151)+SUMIF('6. Drift'!$B$18:$B$101,$C2190,'6. Drift'!BZ$18:BZ$101)+SUMIF('6. Drift'!$B$18:$B$101,$C2190,'6. Drift'!CL$18:CL$101)+SUMIF('8. Lokal'!$B$18:$B$50,$C2190,'8. Lokal'!AB$18:AB$50)+SUMIF('8. Lokal'!$B$18:$B$50,$C2190,'8. Lokal'!AN$18:AN$50)</f>
        <v>0</v>
      </c>
      <c r="L2214" s="340">
        <f>SUMIF('5. Lön'!$B$25:$B$151,$C2190,'5. Lön'!CX$25:CX$151)+SUMIF('5. Lön'!$B$25:$B$151,$C2190,'5. Lön'!DJ$25:DJ$151)+SUMIF('6. Drift'!$B$18:$B$101,$C2190,'6. Drift'!CA$18:CA$101)+SUMIF('6. Drift'!$B$18:$B$101,$C2190,'6. Drift'!CM$18:CM$101)+SUMIF('8. Lokal'!$B$18:$B$50,$C2190,'8. Lokal'!AC$18:AC$50)+SUMIF('8. Lokal'!$B$18:$B$50,$C2190,'8. Lokal'!AO$18:AO$50)</f>
        <v>0</v>
      </c>
      <c r="M2214" s="316">
        <f>SUM(C2214:L2214)</f>
        <v>0</v>
      </c>
    </row>
    <row r="2215" spans="2:13" s="3" customFormat="1" ht="12.75" x14ac:dyDescent="0.2">
      <c r="B2215" s="343" t="s">
        <v>26</v>
      </c>
      <c r="C2215" s="344">
        <f>SUMIF('5. Lön'!$B$25:$B$151,$C2190,'5. Lön'!BQ$25:BQ$151)+SUMIF('5. Lön'!$B$25:$B$151,$C2190,'5. Lön'!CC$25:CC$151)+SUMIF('6. Drift'!$B$18:$B$101,$C2190,'6. Drift'!AT$18:AT$101)+SUMIF('6. Drift'!$B$18:$B$101,$C2190,'6. Drift'!BF$18:BF$101)</f>
        <v>0</v>
      </c>
      <c r="D2215" s="344">
        <f>SUMIF('5. Lön'!$B$25:$B$151,$C2190,'5. Lön'!BR$25:BR$151)+SUMIF('5. Lön'!$B$25:$B$151,$C2190,'5. Lön'!CD$25:CD$151)+SUMIF('6. Drift'!$B$18:$B$101,$C2190,'6. Drift'!AU$18:AU$101)+SUMIF('6. Drift'!$B$18:$B$101,$C2190,'6. Drift'!BG$18:BG$101)</f>
        <v>0</v>
      </c>
      <c r="E2215" s="344">
        <f>SUMIF('5. Lön'!$B$25:$B$151,$C2190,'5. Lön'!BS$25:BS$151)+SUMIF('5. Lön'!$B$25:$B$151,$C2190,'5. Lön'!CE$25:CE$151)+SUMIF('6. Drift'!$B$18:$B$101,$C2190,'6. Drift'!AV$18:AV$101)+SUMIF('6. Drift'!$B$18:$B$101,$C2190,'6. Drift'!BH$18:BH$101)</f>
        <v>0</v>
      </c>
      <c r="F2215" s="344">
        <f>SUMIF('5. Lön'!$B$25:$B$151,$C2190,'5. Lön'!BT$25:BT$151)+SUMIF('5. Lön'!$B$25:$B$151,$C2190,'5. Lön'!CF$25:CF$151)+SUMIF('6. Drift'!$B$18:$B$101,$C2190,'6. Drift'!AW$18:AW$101)+SUMIF('6. Drift'!$B$18:$B$101,$C2190,'6. Drift'!BI$18:BI$101)</f>
        <v>0</v>
      </c>
      <c r="G2215" s="344">
        <f>SUMIF('5. Lön'!$B$25:$B$151,$C2190,'5. Lön'!BU$25:BU$151)+SUMIF('5. Lön'!$B$25:$B$151,$C2190,'5. Lön'!CG$25:CG$151)+SUMIF('6. Drift'!$B$18:$B$101,$C2190,'6. Drift'!AX$18:AX$101)+SUMIF('6. Drift'!$B$18:$B$101,$C2190,'6. Drift'!BJ$18:BJ$101)</f>
        <v>0</v>
      </c>
      <c r="H2215" s="344">
        <f>SUMIF('5. Lön'!$B$25:$B$151,$C2190,'5. Lön'!BV$25:BV$151)+SUMIF('5. Lön'!$B$25:$B$151,$C2190,'5. Lön'!CH$25:CH$151)+SUMIF('6. Drift'!$B$18:$B$101,$C2190,'6. Drift'!AY$18:AY$101)+SUMIF('6. Drift'!$B$18:$B$101,$C2190,'6. Drift'!BK$18:BK$101)</f>
        <v>0</v>
      </c>
      <c r="I2215" s="344">
        <f>SUMIF('5. Lön'!$B$25:$B$151,$C2190,'5. Lön'!BW$25:BW$151)+SUMIF('5. Lön'!$B$25:$B$151,$C2190,'5. Lön'!CI$25:CI$151)+SUMIF('6. Drift'!$B$18:$B$101,$C2190,'6. Drift'!AZ$18:AZ$101)+SUMIF('6. Drift'!$B$18:$B$101,$C2190,'6. Drift'!BL$18:BL$101)</f>
        <v>0</v>
      </c>
      <c r="J2215" s="344">
        <f>SUMIF('5. Lön'!$B$25:$B$151,$C2190,'5. Lön'!BX$25:BX$151)+SUMIF('5. Lön'!$B$25:$B$151,$C2190,'5. Lön'!CJ$25:CJ$151)+SUMIF('6. Drift'!$B$18:$B$101,$C2190,'6. Drift'!BA$18:BA$101)+SUMIF('6. Drift'!$B$18:$B$101,$C2190,'6. Drift'!BM$18:BM$101)</f>
        <v>0</v>
      </c>
      <c r="K2215" s="344">
        <f>SUMIF('5. Lön'!$B$25:$B$151,$C2190,'5. Lön'!BY$25:BY$151)+SUMIF('5. Lön'!$B$25:$B$151,$C2190,'5. Lön'!CK$25:CK$151)+SUMIF('6. Drift'!$B$18:$B$101,$C2190,'6. Drift'!BB$18:BB$101)+SUMIF('6. Drift'!$B$18:$B$101,$C2190,'6. Drift'!BN$18:BN$101)</f>
        <v>0</v>
      </c>
      <c r="L2215" s="344">
        <f>SUMIF('5. Lön'!$B$25:$B$151,$C2190,'5. Lön'!BZ$25:BZ$151)+SUMIF('5. Lön'!$B$25:$B$151,$C2190,'5. Lön'!CL$25:CL$151)+SUMIF('6. Drift'!$B$18:$B$101,$C2190,'6. Drift'!BC$18:BC$101)+SUMIF('6. Drift'!$B$18:$B$101,$C2190,'6. Drift'!BO$18:BO$101)</f>
        <v>0</v>
      </c>
      <c r="M2215" s="322">
        <f>SUM(C2215:L2215)</f>
        <v>0</v>
      </c>
    </row>
    <row r="2216" spans="2:13" s="3" customFormat="1" ht="12.75" x14ac:dyDescent="0.2">
      <c r="B2216" s="323" t="str">
        <f>IF('2. Grunddata'!C$6="KONTRAKT","Total full kostnad","Total förväntad full kostnad")</f>
        <v>Total förväntad full kostnad</v>
      </c>
      <c r="C2216" s="171">
        <f>SUM(C2211:C2215)</f>
        <v>0</v>
      </c>
      <c r="D2216" s="171">
        <f t="shared" ref="D2216:M2216" si="490">SUM(D2211:D2215)</f>
        <v>0</v>
      </c>
      <c r="E2216" s="171">
        <f t="shared" si="490"/>
        <v>0</v>
      </c>
      <c r="F2216" s="171">
        <f t="shared" si="490"/>
        <v>0</v>
      </c>
      <c r="G2216" s="171">
        <f t="shared" si="490"/>
        <v>0</v>
      </c>
      <c r="H2216" s="171">
        <f t="shared" si="490"/>
        <v>0</v>
      </c>
      <c r="I2216" s="171">
        <f t="shared" si="490"/>
        <v>0</v>
      </c>
      <c r="J2216" s="171">
        <f t="shared" si="490"/>
        <v>0</v>
      </c>
      <c r="K2216" s="171">
        <f t="shared" si="490"/>
        <v>0</v>
      </c>
      <c r="L2216" s="171">
        <f t="shared" si="490"/>
        <v>0</v>
      </c>
      <c r="M2216" s="345">
        <f t="shared" si="490"/>
        <v>0</v>
      </c>
    </row>
    <row r="2217" spans="2:13" s="3" customFormat="1" ht="12.75" x14ac:dyDescent="0.2">
      <c r="B2217" s="119"/>
      <c r="C2217" s="64"/>
      <c r="D2217" s="64"/>
      <c r="E2217" s="64"/>
      <c r="F2217" s="64"/>
      <c r="G2217" s="64"/>
      <c r="H2217" s="64"/>
      <c r="I2217" s="64"/>
      <c r="J2217" s="64"/>
      <c r="K2217" s="64"/>
      <c r="L2217" s="64"/>
      <c r="M2217" s="64"/>
    </row>
    <row r="2218" spans="2:13" s="3" customFormat="1" ht="12.75" customHeight="1" x14ac:dyDescent="0.2">
      <c r="B2218" s="119" t="s">
        <v>42</v>
      </c>
      <c r="C2218" s="346" t="str">
        <f t="shared" ref="C2218:M2218" si="491">IF(C2216&gt;0,C2208/C2216,"")</f>
        <v/>
      </c>
      <c r="D2218" s="346" t="str">
        <f t="shared" si="491"/>
        <v/>
      </c>
      <c r="E2218" s="346" t="str">
        <f t="shared" si="491"/>
        <v/>
      </c>
      <c r="F2218" s="346" t="str">
        <f t="shared" si="491"/>
        <v/>
      </c>
      <c r="G2218" s="346" t="str">
        <f t="shared" si="491"/>
        <v/>
      </c>
      <c r="H2218" s="346" t="str">
        <f t="shared" si="491"/>
        <v/>
      </c>
      <c r="I2218" s="346" t="str">
        <f t="shared" si="491"/>
        <v/>
      </c>
      <c r="J2218" s="346" t="str">
        <f t="shared" si="491"/>
        <v/>
      </c>
      <c r="K2218" s="346" t="str">
        <f t="shared" si="491"/>
        <v/>
      </c>
      <c r="L2218" s="346" t="str">
        <f t="shared" si="491"/>
        <v/>
      </c>
      <c r="M2218" s="346" t="str">
        <f t="shared" si="491"/>
        <v/>
      </c>
    </row>
    <row r="2219" spans="2:13" ht="12.75" customHeight="1" x14ac:dyDescent="0.2"/>
    <row r="2220" spans="2:13" ht="12.75" customHeight="1" x14ac:dyDescent="0.2">
      <c r="D2220" s="119" t="s">
        <v>249</v>
      </c>
      <c r="E2220" s="187" t="str">
        <f>IF(M2208=0,"",M2208/(DATEDIF('2. Grunddata'!C$20,'2. Grunddata'!C$21,"d")/365))</f>
        <v/>
      </c>
      <c r="H2220" s="119" t="s">
        <v>250</v>
      </c>
      <c r="I2220" s="187">
        <f>M2208/3</f>
        <v>0</v>
      </c>
      <c r="L2220" s="119" t="s">
        <v>248</v>
      </c>
      <c r="M2220" s="187">
        <f>M2208</f>
        <v>0</v>
      </c>
    </row>
    <row r="2221" spans="2:13" ht="12.75" customHeight="1" x14ac:dyDescent="0.2">
      <c r="B2221" s="80" t="s">
        <v>209</v>
      </c>
    </row>
    <row r="2222" spans="2:13" ht="12.75" customHeight="1" x14ac:dyDescent="0.2">
      <c r="B2222" s="551"/>
      <c r="C2222" s="552"/>
      <c r="D2222" s="552"/>
      <c r="E2222" s="552"/>
      <c r="F2222" s="552"/>
      <c r="G2222" s="552"/>
      <c r="H2222" s="552"/>
      <c r="I2222" s="552"/>
      <c r="J2222" s="552"/>
      <c r="K2222" s="552"/>
      <c r="L2222" s="553"/>
      <c r="M2222" s="387">
        <f>SUM(C2222:L2222)</f>
        <v>0</v>
      </c>
    </row>
    <row r="2223" spans="2:13" ht="12.75" customHeight="1" x14ac:dyDescent="0.2">
      <c r="B2223" s="554"/>
      <c r="C2223" s="555"/>
      <c r="D2223" s="555"/>
      <c r="E2223" s="555"/>
      <c r="F2223" s="555"/>
      <c r="G2223" s="555"/>
      <c r="H2223" s="555"/>
      <c r="I2223" s="555"/>
      <c r="J2223" s="555"/>
      <c r="K2223" s="555"/>
      <c r="L2223" s="556"/>
      <c r="M2223" s="319">
        <f t="shared" ref="M2223:M2226" si="492">SUM(C2223:L2223)</f>
        <v>0</v>
      </c>
    </row>
    <row r="2224" spans="2:13" ht="12.75" customHeight="1" x14ac:dyDescent="0.2">
      <c r="B2224" s="557"/>
      <c r="C2224" s="558"/>
      <c r="D2224" s="558"/>
      <c r="E2224" s="558"/>
      <c r="F2224" s="558"/>
      <c r="G2224" s="558"/>
      <c r="H2224" s="558"/>
      <c r="I2224" s="558"/>
      <c r="J2224" s="558"/>
      <c r="K2224" s="558"/>
      <c r="L2224" s="559"/>
      <c r="M2224" s="316">
        <f t="shared" si="492"/>
        <v>0</v>
      </c>
    </row>
    <row r="2225" spans="2:13" ht="12.75" customHeight="1" x14ac:dyDescent="0.2">
      <c r="B2225" s="554"/>
      <c r="C2225" s="555"/>
      <c r="D2225" s="555"/>
      <c r="E2225" s="555"/>
      <c r="F2225" s="555"/>
      <c r="G2225" s="555"/>
      <c r="H2225" s="555"/>
      <c r="I2225" s="555"/>
      <c r="J2225" s="555"/>
      <c r="K2225" s="555"/>
      <c r="L2225" s="556"/>
      <c r="M2225" s="319">
        <f t="shared" si="492"/>
        <v>0</v>
      </c>
    </row>
    <row r="2226" spans="2:13" ht="12.75" customHeight="1" x14ac:dyDescent="0.2">
      <c r="B2226" s="197"/>
      <c r="C2226" s="558"/>
      <c r="D2226" s="558"/>
      <c r="E2226" s="558"/>
      <c r="F2226" s="558"/>
      <c r="G2226" s="558"/>
      <c r="H2226" s="558"/>
      <c r="I2226" s="558"/>
      <c r="J2226" s="558"/>
      <c r="K2226" s="558"/>
      <c r="L2226" s="559"/>
      <c r="M2226" s="316">
        <f t="shared" si="492"/>
        <v>0</v>
      </c>
    </row>
    <row r="2227" spans="2:13" ht="12.75" customHeight="1" x14ac:dyDescent="0.2">
      <c r="B2227" s="165" t="str">
        <f>IF('2. Grunddata'!C$6="KONTRAKT","Total medfinansiering","Total förväntad medfinansiering")</f>
        <v>Total förväntad medfinansiering</v>
      </c>
      <c r="C2227" s="170">
        <f t="shared" ref="C2227:M2227" si="493">SUM(C2222:C2226)</f>
        <v>0</v>
      </c>
      <c r="D2227" s="170">
        <f t="shared" si="493"/>
        <v>0</v>
      </c>
      <c r="E2227" s="170">
        <f t="shared" si="493"/>
        <v>0</v>
      </c>
      <c r="F2227" s="170">
        <f t="shared" si="493"/>
        <v>0</v>
      </c>
      <c r="G2227" s="170">
        <f t="shared" si="493"/>
        <v>0</v>
      </c>
      <c r="H2227" s="170">
        <f t="shared" si="493"/>
        <v>0</v>
      </c>
      <c r="I2227" s="170">
        <f t="shared" si="493"/>
        <v>0</v>
      </c>
      <c r="J2227" s="170">
        <f t="shared" si="493"/>
        <v>0</v>
      </c>
      <c r="K2227" s="170">
        <f t="shared" si="493"/>
        <v>0</v>
      </c>
      <c r="L2227" s="170">
        <f t="shared" si="493"/>
        <v>0</v>
      </c>
      <c r="M2227" s="345">
        <f t="shared" si="493"/>
        <v>0</v>
      </c>
    </row>
    <row r="2228" spans="2:13" ht="12.75" customHeight="1" x14ac:dyDescent="0.2"/>
    <row r="2229" spans="2:13" ht="12.75" customHeight="1" x14ac:dyDescent="0.2">
      <c r="B2229" s="386" t="s">
        <v>210</v>
      </c>
      <c r="C2229" s="64" t="str">
        <f>B57</f>
        <v>Husdjursgenetik</v>
      </c>
    </row>
    <row r="2230" spans="2:13" ht="12.75" customHeight="1" x14ac:dyDescent="0.2">
      <c r="B2230" s="719"/>
      <c r="C2230" s="720"/>
      <c r="D2230" s="720"/>
      <c r="E2230" s="720"/>
      <c r="F2230" s="720"/>
      <c r="G2230" s="720"/>
      <c r="H2230" s="720"/>
      <c r="I2230" s="720"/>
      <c r="J2230" s="720"/>
      <c r="K2230" s="720"/>
      <c r="L2230" s="720"/>
      <c r="M2230" s="721"/>
    </row>
    <row r="2231" spans="2:13" ht="12.75" customHeight="1" x14ac:dyDescent="0.2">
      <c r="B2231" s="722"/>
      <c r="C2231" s="735"/>
      <c r="D2231" s="735"/>
      <c r="E2231" s="735"/>
      <c r="F2231" s="735"/>
      <c r="G2231" s="735"/>
      <c r="H2231" s="735"/>
      <c r="I2231" s="735"/>
      <c r="J2231" s="735"/>
      <c r="K2231" s="735"/>
      <c r="L2231" s="735"/>
      <c r="M2231" s="724"/>
    </row>
    <row r="2232" spans="2:13" ht="12.75" customHeight="1" x14ac:dyDescent="0.2">
      <c r="B2232" s="722"/>
      <c r="C2232" s="735"/>
      <c r="D2232" s="735"/>
      <c r="E2232" s="735"/>
      <c r="F2232" s="735"/>
      <c r="G2232" s="735"/>
      <c r="H2232" s="735"/>
      <c r="I2232" s="735"/>
      <c r="J2232" s="735"/>
      <c r="K2232" s="735"/>
      <c r="L2232" s="735"/>
      <c r="M2232" s="724"/>
    </row>
    <row r="2233" spans="2:13" ht="12.75" customHeight="1" x14ac:dyDescent="0.2">
      <c r="B2233" s="722"/>
      <c r="C2233" s="735"/>
      <c r="D2233" s="735"/>
      <c r="E2233" s="735"/>
      <c r="F2233" s="735"/>
      <c r="G2233" s="735"/>
      <c r="H2233" s="735"/>
      <c r="I2233" s="735"/>
      <c r="J2233" s="735"/>
      <c r="K2233" s="735"/>
      <c r="L2233" s="735"/>
      <c r="M2233" s="724"/>
    </row>
    <row r="2234" spans="2:13" ht="12.75" customHeight="1" x14ac:dyDescent="0.2">
      <c r="B2234" s="725"/>
      <c r="C2234" s="726"/>
      <c r="D2234" s="726"/>
      <c r="E2234" s="726"/>
      <c r="F2234" s="726"/>
      <c r="G2234" s="726"/>
      <c r="H2234" s="726"/>
      <c r="I2234" s="726"/>
      <c r="J2234" s="726"/>
      <c r="K2234" s="726"/>
      <c r="L2234" s="726"/>
      <c r="M2234" s="727"/>
    </row>
    <row r="2236" spans="2:13" s="3" customFormat="1" ht="12.75" customHeight="1" x14ac:dyDescent="0.2">
      <c r="B2236" s="140" t="s">
        <v>165</v>
      </c>
      <c r="C2236" s="141" t="str">
        <f>'2. Grunddata'!C$7</f>
        <v>Hitta den oförklariga faktorn i matrix</v>
      </c>
      <c r="D2236" s="64"/>
      <c r="E2236" s="64"/>
      <c r="F2236" s="64"/>
      <c r="G2236" s="64"/>
      <c r="H2236" s="64"/>
      <c r="I2236" s="64"/>
      <c r="J2236" s="64"/>
      <c r="K2236" s="64"/>
      <c r="L2236" s="64"/>
      <c r="M2236" s="64"/>
    </row>
    <row r="2237" spans="2:13" s="3" customFormat="1" ht="12.75" x14ac:dyDescent="0.2">
      <c r="B2237" s="140" t="s">
        <v>122</v>
      </c>
      <c r="C2237" s="141" t="str">
        <f>IF('2. Grunddata'!$C$6="ANSÖKAN","ANSÖKAN",(IF('2. Grunddata'!$C$6="KONTRAKT","KONTRAKT","")))</f>
        <v>ANSÖKAN</v>
      </c>
      <c r="D2237" s="64"/>
      <c r="E2237" s="64"/>
      <c r="F2237" s="64"/>
      <c r="G2237" s="64"/>
      <c r="H2237" s="64"/>
      <c r="I2237" s="64"/>
      <c r="J2237" s="64"/>
      <c r="K2237" s="64"/>
      <c r="L2237" s="64"/>
      <c r="M2237" s="64"/>
    </row>
    <row r="2238" spans="2:13" s="3" customFormat="1" ht="12.75" x14ac:dyDescent="0.2">
      <c r="B2238" s="62" t="s">
        <v>254</v>
      </c>
      <c r="C2238" s="141" t="str">
        <f>'2. Grunddata'!C$8</f>
        <v>Stina</v>
      </c>
      <c r="D2238" s="64"/>
      <c r="E2238" s="64"/>
      <c r="F2238" s="64"/>
      <c r="I2238" s="120"/>
      <c r="J2238" s="120"/>
      <c r="K2238" s="120"/>
      <c r="L2238" s="120"/>
      <c r="M2238" s="120"/>
    </row>
    <row r="2239" spans="2:13" s="3" customFormat="1" ht="12.75" x14ac:dyDescent="0.2">
      <c r="B2239" s="140" t="s">
        <v>156</v>
      </c>
      <c r="C2239" s="64" t="str">
        <f>'2. Grunddata'!C$17</f>
        <v>SEK</v>
      </c>
      <c r="D2239" s="64"/>
      <c r="E2239" s="64"/>
      <c r="F2239" s="64"/>
      <c r="I2239" s="120"/>
      <c r="J2239" s="120"/>
      <c r="K2239" s="120"/>
      <c r="L2239" s="120"/>
      <c r="M2239" s="120"/>
    </row>
    <row r="2240" spans="2:13" s="3" customFormat="1" ht="12.75" x14ac:dyDescent="0.2">
      <c r="B2240" s="140"/>
      <c r="C2240" s="143" t="s">
        <v>137</v>
      </c>
      <c r="D2240" s="64"/>
      <c r="E2240" s="64"/>
      <c r="F2240" s="64"/>
      <c r="I2240" s="120"/>
      <c r="J2240" s="120"/>
      <c r="K2240" s="120"/>
      <c r="L2240" s="499" t="s">
        <v>315</v>
      </c>
      <c r="M2240" s="120"/>
    </row>
    <row r="2241" spans="2:15" ht="12.75" customHeight="1" x14ac:dyDescent="0.2">
      <c r="L2241" s="349" t="s">
        <v>316</v>
      </c>
    </row>
    <row r="2242" spans="2:15" s="3" customFormat="1" ht="15" x14ac:dyDescent="0.25">
      <c r="B2242" s="369" t="s">
        <v>38</v>
      </c>
      <c r="C2242" s="369" t="str">
        <f>B58</f>
        <v>Kliniska vetenskaper</v>
      </c>
      <c r="E2242" s="64"/>
      <c r="G2242" s="64"/>
      <c r="H2242" s="64"/>
      <c r="I2242" s="64"/>
      <c r="J2242" s="64"/>
      <c r="K2242" s="64"/>
      <c r="L2242" s="625">
        <f>SUMIF('5. Lön'!$B$25:$B$151,$C2242,'5. Lön'!AE$25:AE$151)</f>
        <v>0</v>
      </c>
      <c r="M2242" s="383" t="s">
        <v>208</v>
      </c>
    </row>
    <row r="2243" spans="2:15" s="3" customFormat="1" ht="6" customHeight="1" x14ac:dyDescent="0.2">
      <c r="B2243" s="85"/>
      <c r="C2243" s="64"/>
      <c r="D2243" s="64"/>
      <c r="E2243" s="64"/>
      <c r="F2243" s="64"/>
      <c r="G2243" s="64"/>
      <c r="H2243" s="64"/>
      <c r="I2243" s="64"/>
      <c r="J2243" s="64"/>
      <c r="K2243" s="64"/>
      <c r="L2243" s="64"/>
      <c r="M2243" s="64"/>
    </row>
    <row r="2244" spans="2:15" s="3" customFormat="1" ht="12.75" x14ac:dyDescent="0.2">
      <c r="B2244" s="309" t="str">
        <f>IF('2. Grunddata'!C$6="KONTRAKT","Kostnader täckta av finansiär","Kostnader förväntade att täckas av finansiär")</f>
        <v>Kostnader förväntade att täckas av finansiär</v>
      </c>
      <c r="C2244" s="310">
        <f>'5. Lön'!G$23</f>
        <v>2022</v>
      </c>
      <c r="D2244" s="310">
        <f>'5. Lön'!H$23</f>
        <v>2023</v>
      </c>
      <c r="E2244" s="310">
        <f>'5. Lön'!I$23</f>
        <v>2024</v>
      </c>
      <c r="F2244" s="310" t="str">
        <f>'5. Lön'!J$23</f>
        <v/>
      </c>
      <c r="G2244" s="310" t="str">
        <f>'5. Lön'!K$23</f>
        <v/>
      </c>
      <c r="H2244" s="310" t="str">
        <f>'5. Lön'!L$23</f>
        <v/>
      </c>
      <c r="I2244" s="310" t="str">
        <f>'5. Lön'!M$23</f>
        <v/>
      </c>
      <c r="J2244" s="310" t="str">
        <f>'5. Lön'!N$23</f>
        <v/>
      </c>
      <c r="K2244" s="310" t="str">
        <f>'5. Lön'!O$23</f>
        <v/>
      </c>
      <c r="L2244" s="310" t="str">
        <f>'5. Lön'!P$23</f>
        <v/>
      </c>
      <c r="M2244" s="311" t="s">
        <v>2</v>
      </c>
    </row>
    <row r="2245" spans="2:15" s="3" customFormat="1" ht="12.75" customHeight="1" x14ac:dyDescent="0.2">
      <c r="B2245" s="312" t="s">
        <v>203</v>
      </c>
      <c r="C2245" s="313">
        <f>IF('2. Grunddata'!$C$16&gt;0,SUMIF('5. Lön'!$B$25:$B$151,$C2242,'5. Lön'!DM$25:DM$151),SUMIF('5. Lön'!$B$25:$B$151,$C2242,'5. Lön'!AS$25:AS$151))</f>
        <v>0</v>
      </c>
      <c r="D2245" s="313">
        <f>IF('2. Grunddata'!$C$16&gt;0,SUMIF('5. Lön'!$B$25:$B$151,$C2242,'5. Lön'!DN$25:DN$151),SUMIF('5. Lön'!$B$25:$B$151,$C2242,'5. Lön'!AT$25:AT$151))</f>
        <v>0</v>
      </c>
      <c r="E2245" s="313">
        <f>IF('2. Grunddata'!$C$16&gt;0,SUMIF('5. Lön'!$B$25:$B$151,$C2242,'5. Lön'!DO$25:DO$151),SUMIF('5. Lön'!$B$25:$B$151,$C2242,'5. Lön'!AU$25:AU$151))</f>
        <v>0</v>
      </c>
      <c r="F2245" s="313">
        <f>IF('2. Grunddata'!$C$16&gt;0,SUMIF('5. Lön'!$B$25:$B$151,$C2242,'5. Lön'!DP$25:DP$151),SUMIF('5. Lön'!$B$25:$B$151,$C2242,'5. Lön'!AV$25:AV$151))</f>
        <v>0</v>
      </c>
      <c r="G2245" s="313">
        <f>IF('2. Grunddata'!$C$16&gt;0,SUMIF('5. Lön'!$B$25:$B$151,$C2242,'5. Lön'!DQ$25:DQ$151),SUMIF('5. Lön'!$B$25:$B$151,$C2242,'5. Lön'!AW$25:AW$151))</f>
        <v>0</v>
      </c>
      <c r="H2245" s="313">
        <f>IF('2. Grunddata'!$C$16&gt;0,SUMIF('5. Lön'!$B$25:$B$151,$C2242,'5. Lön'!DR$25:DR$151),SUMIF('5. Lön'!$B$25:$B$151,$C2242,'5. Lön'!AX$25:AX$151))</f>
        <v>0</v>
      </c>
      <c r="I2245" s="313">
        <f>IF('2. Grunddata'!$C$16&gt;0,SUMIF('5. Lön'!$B$25:$B$151,$C2242,'5. Lön'!DS$25:DS$151),SUMIF('5. Lön'!$B$25:$B$151,$C2242,'5. Lön'!AY$25:AY$151))</f>
        <v>0</v>
      </c>
      <c r="J2245" s="313">
        <f>IF('2. Grunddata'!$C$16&gt;0,SUMIF('5. Lön'!$B$25:$B$151,$C2242,'5. Lön'!DT$25:DT$151),SUMIF('5. Lön'!$B$25:$B$151,$C2242,'5. Lön'!AZ$25:AZ$151))</f>
        <v>0</v>
      </c>
      <c r="K2245" s="313">
        <f>IF('2. Grunddata'!$C$16&gt;0,SUMIF('5. Lön'!$B$25:$B$151,$C2242,'5. Lön'!DU$25:DU$151),SUMIF('5. Lön'!$B$25:$B$151,$C2242,'5. Lön'!BA$25:BA$151))</f>
        <v>0</v>
      </c>
      <c r="L2245" s="313">
        <f>IF('2. Grunddata'!$C$16&gt;0,SUMIF('5. Lön'!$B$25:$B$151,$C2242,'5. Lön'!DV$25:DV$151),SUMIF('5. Lön'!$B$25:$B$151,$C2242,'5. Lön'!BB$25:BB$151))</f>
        <v>0</v>
      </c>
      <c r="M2245" s="314">
        <f t="shared" ref="M2245:M2250" si="494">SUM(C2245:L2245)</f>
        <v>0</v>
      </c>
      <c r="O2245" s="4"/>
    </row>
    <row r="2246" spans="2:15" s="3" customFormat="1" ht="12.75" customHeight="1" x14ac:dyDescent="0.2">
      <c r="B2246" s="158" t="s">
        <v>202</v>
      </c>
      <c r="C2246" s="315">
        <f>SUMIF('6. Drift'!$B$18:$B$101,$C2242,'6. Drift'!V$18:V$101)</f>
        <v>0</v>
      </c>
      <c r="D2246" s="315">
        <f>SUMIF('6. Drift'!$B$18:$B$101,$C2242,'6. Drift'!W$18:W$101)</f>
        <v>0</v>
      </c>
      <c r="E2246" s="315">
        <f>SUMIF('6. Drift'!$B$18:$B$101,$C2242,'6. Drift'!X$18:X$101)</f>
        <v>0</v>
      </c>
      <c r="F2246" s="315">
        <f>SUMIF('6. Drift'!$B$18:$B$101,$C2242,'6. Drift'!Y$18:Y$101)</f>
        <v>0</v>
      </c>
      <c r="G2246" s="315">
        <f>SUMIF('6. Drift'!$B$18:$B$101,$C2242,'6. Drift'!Z$18:Z$101)</f>
        <v>0</v>
      </c>
      <c r="H2246" s="315">
        <f>SUMIF('6. Drift'!$B$18:$B$101,$C2242,'6. Drift'!AA$18:AA$101)</f>
        <v>0</v>
      </c>
      <c r="I2246" s="315">
        <f>SUMIF('6. Drift'!$B$18:$B$101,$C2242,'6. Drift'!AB$18:AB$101)</f>
        <v>0</v>
      </c>
      <c r="J2246" s="315">
        <f>SUMIF('6. Drift'!$B$18:$B$101,$C2242,'6. Drift'!AC$18:AC$101)</f>
        <v>0</v>
      </c>
      <c r="K2246" s="315">
        <f>SUMIF('6. Drift'!$B$18:$B$101,$C2242,'6. Drift'!AD$18:AD$101)</f>
        <v>0</v>
      </c>
      <c r="L2246" s="315">
        <f>SUMIF('6. Drift'!$B$18:$B$101,$C2242,'6. Drift'!AE$18:AE$101)</f>
        <v>0</v>
      </c>
      <c r="M2246" s="316">
        <f t="shared" si="494"/>
        <v>0</v>
      </c>
    </row>
    <row r="2247" spans="2:15" s="3" customFormat="1" ht="12.75" x14ac:dyDescent="0.2">
      <c r="B2247" s="317" t="s">
        <v>30</v>
      </c>
      <c r="C2247" s="318">
        <f>SUMIF('7. Utrustning'!$B$17:$B$49,$C2242,'7. Utrustning'!W$17:W$49)</f>
        <v>0</v>
      </c>
      <c r="D2247" s="318">
        <f>SUMIF('7. Utrustning'!$B$17:$B$49,$C2242,'7. Utrustning'!X$17:X$49)</f>
        <v>0</v>
      </c>
      <c r="E2247" s="318">
        <f>SUMIF('7. Utrustning'!$B$17:$B$49,$C2242,'7. Utrustning'!Y$17:Y$49)</f>
        <v>0</v>
      </c>
      <c r="F2247" s="318">
        <f>SUMIF('7. Utrustning'!$B$17:$B$49,$C2242,'7. Utrustning'!Z$17:Z$49)</f>
        <v>0</v>
      </c>
      <c r="G2247" s="318">
        <f>SUMIF('7. Utrustning'!$B$17:$B$49,$C2242,'7. Utrustning'!AA$17:AA$49)</f>
        <v>0</v>
      </c>
      <c r="H2247" s="318">
        <f>SUMIF('7. Utrustning'!$B$17:$B$49,$C2242,'7. Utrustning'!AB$17:AB$49)</f>
        <v>0</v>
      </c>
      <c r="I2247" s="318">
        <f>SUMIF('7. Utrustning'!$B$17:$B$49,$C2242,'7. Utrustning'!AC$17:AC$49)</f>
        <v>0</v>
      </c>
      <c r="J2247" s="318">
        <f>SUMIF('7. Utrustning'!$B$17:$B$49,$C2242,'7. Utrustning'!AD$17:AD$49)</f>
        <v>0</v>
      </c>
      <c r="K2247" s="318">
        <f>SUMIF('7. Utrustning'!$B$17:$B$49,$C2242,'7. Utrustning'!AE$17:AE$49)</f>
        <v>0</v>
      </c>
      <c r="L2247" s="318">
        <f>SUMIF('7. Utrustning'!$B$17:$B$49,$C2242,'7. Utrustning'!AF$17:AF$49)</f>
        <v>0</v>
      </c>
      <c r="M2247" s="319">
        <f t="shared" si="494"/>
        <v>0</v>
      </c>
    </row>
    <row r="2248" spans="2:15" s="3" customFormat="1" ht="12.75" x14ac:dyDescent="0.2">
      <c r="B2248" s="320" t="str">
        <f>IF('2. Grunddata'!C$13="NEJ","Lokal accepterad som direkt kostnad av finansiär","Lokal")</f>
        <v>Lokal accepterad som direkt kostnad av finansiär</v>
      </c>
      <c r="C2248" s="315">
        <f>IF('2. Grunddata'!$C$13="NEJ",SUMIF('8. Lokal'!$B$18:$B$50,$C2242,'8. Lokal'!T$18:T$50),SUMIF('5. Lön'!$B$25:$B$151,$C2242,'5. Lön'!CO$25:CO$151)+SUMIF('6. Drift'!$B$18:$B$101,$C2242,'6. Drift'!BR$18:BR$101)+SUMIF('8. Lokal'!$B$18:$B$50,$C2242,'8. Lokal'!T$18:T$50))</f>
        <v>0</v>
      </c>
      <c r="D2248" s="315">
        <f>IF('2. Grunddata'!$C$13="NEJ",SUMIF('8. Lokal'!$B$18:$B$50,$C2242,'8. Lokal'!U$18:U$50),SUMIF('5. Lön'!$B$25:$B$151,$C2242,'5. Lön'!CP$25:CP$151)+SUMIF('6. Drift'!$B$18:$B$101,$C2242,'6. Drift'!BS$18:BS$101)+SUMIF('8. Lokal'!$B$18:$B$50,$C2242,'8. Lokal'!U$18:U$50))</f>
        <v>0</v>
      </c>
      <c r="E2248" s="315">
        <f>IF('2. Grunddata'!$C$13="NEJ",SUMIF('8. Lokal'!$B$18:$B$50,$C2242,'8. Lokal'!V$18:V$50),SUMIF('5. Lön'!$B$25:$B$151,$C2242,'5. Lön'!CQ$25:CQ$151)+SUMIF('6. Drift'!$B$18:$B$101,$C2242,'6. Drift'!BT$18:BT$101)+SUMIF('8. Lokal'!$B$18:$B$50,$C2242,'8. Lokal'!V$18:V$50))</f>
        <v>0</v>
      </c>
      <c r="F2248" s="315">
        <f>IF('2. Grunddata'!$C$13="NEJ",SUMIF('8. Lokal'!$B$18:$B$50,$C2242,'8. Lokal'!W$18:W$50),SUMIF('5. Lön'!$B$25:$B$151,$C2242,'5. Lön'!CR$25:CR$151)+SUMIF('6. Drift'!$B$18:$B$101,$C2242,'6. Drift'!BU$18:BU$101)+SUMIF('8. Lokal'!$B$18:$B$50,$C2242,'8. Lokal'!W$18:W$50))</f>
        <v>0</v>
      </c>
      <c r="G2248" s="315">
        <f>IF('2. Grunddata'!$C$13="NEJ",SUMIF('8. Lokal'!$B$18:$B$50,$C2242,'8. Lokal'!X$18:X$50),SUMIF('5. Lön'!$B$25:$B$151,$C2242,'5. Lön'!CS$25:CS$151)+SUMIF('6. Drift'!$B$18:$B$101,$C2242,'6. Drift'!BV$18:BV$101)+SUMIF('8. Lokal'!$B$18:$B$50,$C2242,'8. Lokal'!X$18:X$50))</f>
        <v>0</v>
      </c>
      <c r="H2248" s="315">
        <f>IF('2. Grunddata'!$C$13="NEJ",SUMIF('8. Lokal'!$B$18:$B$50,$C2242,'8. Lokal'!Y$18:Y$50),SUMIF('5. Lön'!$B$25:$B$151,$C2242,'5. Lön'!CT$25:CT$151)+SUMIF('6. Drift'!$B$18:$B$101,$C2242,'6. Drift'!BW$18:BW$101)+SUMIF('8. Lokal'!$B$18:$B$50,$C2242,'8. Lokal'!Y$18:Y$50))</f>
        <v>0</v>
      </c>
      <c r="I2248" s="315">
        <f>IF('2. Grunddata'!$C$13="NEJ",SUMIF('8. Lokal'!$B$18:$B$50,$C2242,'8. Lokal'!Z$18:Z$50),SUMIF('5. Lön'!$B$25:$B$151,$C2242,'5. Lön'!CU$25:CU$151)+SUMIF('6. Drift'!$B$18:$B$101,$C2242,'6. Drift'!BX$18:BX$101)+SUMIF('8. Lokal'!$B$18:$B$50,$C2242,'8. Lokal'!Z$18:Z$50))</f>
        <v>0</v>
      </c>
      <c r="J2248" s="315">
        <f>IF('2. Grunddata'!$C$13="NEJ",SUMIF('8. Lokal'!$B$18:$B$50,$C2242,'8. Lokal'!AA$18:AA$50),SUMIF('5. Lön'!$B$25:$B$151,$C2242,'5. Lön'!CV$25:CV$151)+SUMIF('6. Drift'!$B$18:$B$101,$C2242,'6. Drift'!BY$18:BY$101)+SUMIF('8. Lokal'!$B$18:$B$50,$C2242,'8. Lokal'!AA$18:AA$50))</f>
        <v>0</v>
      </c>
      <c r="K2248" s="315">
        <f>IF('2. Grunddata'!$C$13="NEJ",SUMIF('8. Lokal'!$B$18:$B$50,$C2242,'8. Lokal'!AB$18:AB$50),SUMIF('5. Lön'!$B$25:$B$151,$C2242,'5. Lön'!CW$25:CW$151)+SUMIF('6. Drift'!$B$18:$B$101,$C2242,'6. Drift'!BZ$18:BZ$101)+SUMIF('8. Lokal'!$B$18:$B$50,$C2242,'8. Lokal'!AB$18:AB$50))</f>
        <v>0</v>
      </c>
      <c r="L2248" s="315">
        <f>IF('2. Grunddata'!$C$13="NEJ",SUMIF('8. Lokal'!$B$18:$B$50,$C2242,'8. Lokal'!AC$18:AC$50),SUMIF('5. Lön'!$B$25:$B$151,$C2242,'5. Lön'!CX$25:CX$151)+SUMIF('6. Drift'!$B$18:$B$101,$C2242,'6. Drift'!CA$18:CA$101)+SUMIF('8. Lokal'!$B$18:$B$50,$C2242,'8. Lokal'!AC$18:AC$50))</f>
        <v>0</v>
      </c>
      <c r="M2248" s="316">
        <f t="shared" si="494"/>
        <v>0</v>
      </c>
    </row>
    <row r="2249" spans="2:15" s="3" customFormat="1" ht="12.75" x14ac:dyDescent="0.2">
      <c r="B2249" s="321" t="str">
        <f>IF('2. Grunddata'!C$13="NEJ","Indirekt och lokalpåslag accepterade som OH av finansiär","Indirekta")</f>
        <v>Indirekt och lokalpåslag accepterade som OH av finansiär</v>
      </c>
      <c r="C2249" s="293">
        <f>IF('2. Grunddata'!$C$13="NEJ",SUMIF('5. Lön'!$B$25:$B$151,$C2242,'5. Lön'!DY$25:DY$151)+SUMIF('6. Drift'!$B$18:$B$101,$C2242,'6. Drift'!CP$18:CP$101)+SUMIF('7. Utrustning'!$B$17:$B$49,$C2242,'7. Utrustning'!AU$17:AU$49)+SUMIF('8. Lokal'!$B$18:$B$50,$C2242,'8. Lokal'!AR$18:AR$50),SUMIF('5. Lön'!$B$25:$B$151,$C2242,'5. Lön'!BQ$25:BQ$151)+SUMIF('6. Drift'!$B$18:$B$101,$C2242,'6. Drift'!AT$18:AT$101))</f>
        <v>0</v>
      </c>
      <c r="D2249" s="293">
        <f>IF('2. Grunddata'!$C$13="NEJ",SUMIF('5. Lön'!$B$25:$B$151,$C2242,'5. Lön'!DZ$25:DZ$151)+SUMIF('6. Drift'!$B$18:$B$101,$C2242,'6. Drift'!CQ$18:CQ$101)+SUMIF('7. Utrustning'!$B$17:$B$49,$C2242,'7. Utrustning'!AV$17:AV$49)+SUMIF('8. Lokal'!$B$18:$B$50,$C2242,'8. Lokal'!AS$18:AS$50),SUMIF('5. Lön'!$B$25:$B$151,$C2242,'5. Lön'!BR$25:BR$151)+SUMIF('6. Drift'!$B$18:$B$101,$C2242,'6. Drift'!AU$18:AU$101))</f>
        <v>0</v>
      </c>
      <c r="E2249" s="293">
        <f>IF('2. Grunddata'!$C$13="NEJ",SUMIF('5. Lön'!$B$25:$B$151,$C2242,'5. Lön'!EA$25:EA$151)+SUMIF('6. Drift'!$B$18:$B$101,$C2242,'6. Drift'!CR$18:CR$101)+SUMIF('7. Utrustning'!$B$17:$B$49,$C2242,'7. Utrustning'!AW$17:AW$49)+SUMIF('8. Lokal'!$B$18:$B$50,$C2242,'8. Lokal'!AT$18:AT$50),SUMIF('5. Lön'!$B$25:$B$151,$C2242,'5. Lön'!BS$25:BS$151)+SUMIF('6. Drift'!$B$18:$B$101,$C2242,'6. Drift'!AV$18:AV$101))</f>
        <v>0</v>
      </c>
      <c r="F2249" s="293">
        <f>IF('2. Grunddata'!$C$13="NEJ",SUMIF('5. Lön'!$B$25:$B$151,$C2242,'5. Lön'!EB$25:EB$151)+SUMIF('6. Drift'!$B$18:$B$101,$C2242,'6. Drift'!CS$18:CS$101)+SUMIF('7. Utrustning'!$B$17:$B$49,$C2242,'7. Utrustning'!AX$17:AX$49)+SUMIF('8. Lokal'!$B$18:$B$50,$C2242,'8. Lokal'!AU$18:AU$50),SUMIF('5. Lön'!$B$25:$B$151,$C2242,'5. Lön'!BT$25:BT$151)+SUMIF('6. Drift'!$B$18:$B$101,$C2242,'6. Drift'!AW$18:AW$101))</f>
        <v>0</v>
      </c>
      <c r="G2249" s="293">
        <f>IF('2. Grunddata'!$C$13="NEJ",SUMIF('5. Lön'!$B$25:$B$151,$C2242,'5. Lön'!EC$25:EC$151)+SUMIF('6. Drift'!$B$18:$B$101,$C2242,'6. Drift'!CT$18:CT$101)+SUMIF('7. Utrustning'!$B$17:$B$49,$C2242,'7. Utrustning'!AY$17:AY$49)+SUMIF('8. Lokal'!$B$18:$B$50,$C2242,'8. Lokal'!AV$18:AV$50),SUMIF('5. Lön'!$B$25:$B$151,$C2242,'5. Lön'!BU$25:BU$151)+SUMIF('6. Drift'!$B$18:$B$101,$C2242,'6. Drift'!AX$18:AX$101))</f>
        <v>0</v>
      </c>
      <c r="H2249" s="293">
        <f>IF('2. Grunddata'!$C$13="NEJ",SUMIF('5. Lön'!$B$25:$B$151,$C2242,'5. Lön'!ED$25:ED$151)+SUMIF('6. Drift'!$B$18:$B$101,$C2242,'6. Drift'!CU$18:CU$101)+SUMIF('7. Utrustning'!$B$17:$B$49,$C2242,'7. Utrustning'!AZ$17:AZ$49)+SUMIF('8. Lokal'!$B$18:$B$50,$C2242,'8. Lokal'!AW$18:AW$50),SUMIF('5. Lön'!$B$25:$B$151,$C2242,'5. Lön'!BV$25:BV$151)+SUMIF('6. Drift'!$B$18:$B$101,$C2242,'6. Drift'!AY$18:AY$101))</f>
        <v>0</v>
      </c>
      <c r="I2249" s="293">
        <f>IF('2. Grunddata'!$C$13="NEJ",SUMIF('5. Lön'!$B$25:$B$151,$C2242,'5. Lön'!EE$25:EE$151)+SUMIF('6. Drift'!$B$18:$B$101,$C2242,'6. Drift'!CV$18:CV$101)+SUMIF('7. Utrustning'!$B$17:$B$49,$C2242,'7. Utrustning'!BA$17:BA$49)+SUMIF('8. Lokal'!$B$18:$B$50,$C2242,'8. Lokal'!AX$18:AX$50),SUMIF('5. Lön'!$B$25:$B$151,$C2242,'5. Lön'!BW$25:BW$151)+SUMIF('6. Drift'!$B$18:$B$101,$C2242,'6. Drift'!AZ$18:AZ$101))</f>
        <v>0</v>
      </c>
      <c r="J2249" s="293">
        <f>IF('2. Grunddata'!$C$13="NEJ",SUMIF('5. Lön'!$B$25:$B$151,$C2242,'5. Lön'!EF$25:EF$151)+SUMIF('6. Drift'!$B$18:$B$101,$C2242,'6. Drift'!CW$18:CW$101)+SUMIF('7. Utrustning'!$B$17:$B$49,$C2242,'7. Utrustning'!BB$17:BB$49)+SUMIF('8. Lokal'!$B$18:$B$50,$C2242,'8. Lokal'!AY$18:AY$50),SUMIF('5. Lön'!$B$25:$B$151,$C2242,'5. Lön'!BX$25:BX$151)+SUMIF('6. Drift'!$B$18:$B$101,$C2242,'6. Drift'!BA$18:BA$101))</f>
        <v>0</v>
      </c>
      <c r="K2249" s="293">
        <f>IF('2. Grunddata'!$C$13="NEJ",SUMIF('5. Lön'!$B$25:$B$151,$C2242,'5. Lön'!EG$25:EG$151)+SUMIF('6. Drift'!$B$18:$B$101,$C2242,'6. Drift'!CX$18:CX$101)+SUMIF('7. Utrustning'!$B$17:$B$49,$C2242,'7. Utrustning'!BC$17:BC$49)+SUMIF('8. Lokal'!$B$18:$B$50,$C2242,'8. Lokal'!AZ$18:AZ$50),SUMIF('5. Lön'!$B$25:$B$151,$C2242,'5. Lön'!BY$25:BY$151)+SUMIF('6. Drift'!$B$18:$B$101,$C2242,'6. Drift'!BB$18:BB$101))</f>
        <v>0</v>
      </c>
      <c r="L2249" s="293">
        <f>IF('2. Grunddata'!$C$13="NEJ",SUMIF('5. Lön'!$B$25:$B$151,$C2242,'5. Lön'!EH$25:EH$151)+SUMIF('6. Drift'!$B$18:$B$101,$C2242,'6. Drift'!CY$18:CY$101)+SUMIF('7. Utrustning'!$B$17:$B$49,$C2242,'7. Utrustning'!BD$17:BD$49)+SUMIF('8. Lokal'!$B$18:$B$50,$C2242,'8. Lokal'!BA$18:BA$50),SUMIF('5. Lön'!$B$25:$B$151,$C2242,'5. Lön'!BZ$25:BZ$151)+SUMIF('6. Drift'!$B$18:$B$101,$C2242,'6. Drift'!BC$18:BC$101))</f>
        <v>0</v>
      </c>
      <c r="M2249" s="322">
        <f t="shared" si="494"/>
        <v>0</v>
      </c>
    </row>
    <row r="2250" spans="2:15" s="3" customFormat="1" ht="12.75" x14ac:dyDescent="0.2">
      <c r="B2250" s="323" t="str">
        <f>IF('2. Grunddata'!C$6="KONTRAKT","Total kostnad i kontrakt med finansiär ","Total kostnad i ansökan till finansiär ")</f>
        <v xml:space="preserve">Total kostnad i ansökan till finansiär </v>
      </c>
      <c r="C2250" s="237">
        <f>SUM(C2245:C2249)</f>
        <v>0</v>
      </c>
      <c r="D2250" s="237">
        <f t="shared" ref="D2250:L2250" si="495">SUM(D2245:D2249)</f>
        <v>0</v>
      </c>
      <c r="E2250" s="237">
        <f t="shared" si="495"/>
        <v>0</v>
      </c>
      <c r="F2250" s="237">
        <f t="shared" si="495"/>
        <v>0</v>
      </c>
      <c r="G2250" s="237">
        <f t="shared" si="495"/>
        <v>0</v>
      </c>
      <c r="H2250" s="237">
        <f t="shared" si="495"/>
        <v>0</v>
      </c>
      <c r="I2250" s="237">
        <f t="shared" si="495"/>
        <v>0</v>
      </c>
      <c r="J2250" s="237">
        <f t="shared" si="495"/>
        <v>0</v>
      </c>
      <c r="K2250" s="237">
        <f t="shared" si="495"/>
        <v>0</v>
      </c>
      <c r="L2250" s="237">
        <f t="shared" si="495"/>
        <v>0</v>
      </c>
      <c r="M2250" s="324">
        <f t="shared" si="494"/>
        <v>0</v>
      </c>
    </row>
    <row r="2251" spans="2:15" s="3" customFormat="1" ht="6" customHeight="1" x14ac:dyDescent="0.2">
      <c r="B2251" s="325"/>
      <c r="C2251" s="326"/>
      <c r="D2251" s="326"/>
      <c r="E2251" s="326"/>
      <c r="F2251" s="326"/>
      <c r="G2251" s="326"/>
      <c r="H2251" s="326"/>
      <c r="I2251" s="326"/>
      <c r="J2251" s="326"/>
      <c r="K2251" s="326"/>
      <c r="L2251" s="326"/>
      <c r="M2251" s="327"/>
    </row>
    <row r="2252" spans="2:15" s="3" customFormat="1" ht="12.75" x14ac:dyDescent="0.2">
      <c r="B2252" s="328" t="str">
        <f>IF('2. Grunddata'!C$6="KONTRAKT","Kostnader att medfinansiera","Kostnader förväntade att medfinansiera")</f>
        <v>Kostnader förväntade att medfinansiera</v>
      </c>
      <c r="C2252" s="168"/>
      <c r="D2252" s="168"/>
      <c r="E2252" s="168"/>
      <c r="F2252" s="168"/>
      <c r="G2252" s="168"/>
      <c r="H2252" s="168"/>
      <c r="I2252" s="168"/>
      <c r="J2252" s="168"/>
      <c r="K2252" s="168"/>
      <c r="L2252" s="168"/>
      <c r="M2252" s="329"/>
    </row>
    <row r="2253" spans="2:15" s="3" customFormat="1" ht="12.75" x14ac:dyDescent="0.2">
      <c r="B2253" s="371" t="str">
        <f>IF('2. Grunddata'!C$13="NEJ","Indirekt och lokalpåslag inte accepterade som OH av finansiär","")</f>
        <v>Indirekt och lokalpåslag inte accepterade som OH av finansiär</v>
      </c>
      <c r="C2253" s="330">
        <f>IF('2. Grunddata'!$C$13="NEJ",(SUMIF('5. Lön'!$B$25:$B$151,$C2242,'5. Lön'!BQ$25:BQ$151)+SUMIF('5. Lön'!$B$25:$B$151,$C2242,'5. Lön'!CO$25:CO$151)+SUMIF('6. Drift'!$B$18:$B$101,$C2242,'6. Drift'!AT$18:AT$101)+SUMIF('6. Drift'!$B$18:$B$101,$C2242,'6. Drift'!BR$18:BR$101))-(SUMIF('5. Lön'!$B$25:$B$151,$C2242,'5. Lön'!DY$25:DY$151)+SUMIF('6. Drift'!$B$18:$B$101,$C2242,'6. Drift'!CP$18:CP$101)+SUMIF('7. Utrustning'!$B$17:$B$49,$C2242,'7. Utrustning'!AU$17:AU$49)+SUMIF('8. Lokal'!$B$18:$B$50,$C2242,'8. Lokal'!AR$18:AR$50)),0)</f>
        <v>0</v>
      </c>
      <c r="D2253" s="330">
        <f>IF('2. Grunddata'!$C$13="NEJ",(SUMIF('5. Lön'!$B$25:$B$151,$C2242,'5. Lön'!BR$25:BR$151)+SUMIF('5. Lön'!$B$25:$B$151,$C2242,'5. Lön'!CP$25:CP$151)+SUMIF('6. Drift'!$B$18:$B$101,$C2242,'6. Drift'!AU$18:AU$101)+SUMIF('6. Drift'!$B$18:$B$101,$C2242,'6. Drift'!BS$18:BS$101))-(SUMIF('5. Lön'!$B$25:$B$151,$C2242,'5. Lön'!DZ$25:DZ$151)+SUMIF('6. Drift'!$B$18:$B$101,$C2242,'6. Drift'!CQ$18:CQ$101)+SUMIF('7. Utrustning'!$B$17:$B$49,$C2242,'7. Utrustning'!AV$17:AV$49)+SUMIF('8. Lokal'!$B$18:$B$50,$C2242,'8. Lokal'!AS$18:AS$50)),0)</f>
        <v>0</v>
      </c>
      <c r="E2253" s="330">
        <f>IF('2. Grunddata'!$C$13="NEJ",(SUMIF('5. Lön'!$B$25:$B$151,$C2242,'5. Lön'!BS$25:BS$151)+SUMIF('5. Lön'!$B$25:$B$151,$C2242,'5. Lön'!CQ$25:CQ$151)+SUMIF('6. Drift'!$B$18:$B$101,$C2242,'6. Drift'!AV$18:AV$101)+SUMIF('6. Drift'!$B$18:$B$101,$C2242,'6. Drift'!BT$18:BT$101))-(SUMIF('5. Lön'!$B$25:$B$151,$C2242,'5. Lön'!EA$25:EA$151)+SUMIF('6. Drift'!$B$18:$B$101,$C2242,'6. Drift'!CR$18:CR$101)+SUMIF('7. Utrustning'!$B$17:$B$49,$C2242,'7. Utrustning'!AW$17:AW$49)+SUMIF('8. Lokal'!$B$18:$B$50,$C2242,'8. Lokal'!AT$18:AT$50)),0)</f>
        <v>0</v>
      </c>
      <c r="F2253" s="330">
        <f>IF('2. Grunddata'!$C$13="NEJ",(SUMIF('5. Lön'!$B$25:$B$151,$C2242,'5. Lön'!BT$25:BT$151)+SUMIF('5. Lön'!$B$25:$B$151,$C2242,'5. Lön'!CR$25:CR$151)+SUMIF('6. Drift'!$B$18:$B$101,$C2242,'6. Drift'!AW$18:AW$101)+SUMIF('6. Drift'!$B$18:$B$101,$C2242,'6. Drift'!BU$18:BU$101))-(SUMIF('5. Lön'!$B$25:$B$151,$C2242,'5. Lön'!EB$25:EB$151)+SUMIF('6. Drift'!$B$18:$B$101,$C2242,'6. Drift'!CS$18:CS$101)+SUMIF('7. Utrustning'!$B$17:$B$49,$C2242,'7. Utrustning'!AX$17:AX$49)+SUMIF('8. Lokal'!$B$18:$B$50,$C2242,'8. Lokal'!AU$18:AU$50)),0)</f>
        <v>0</v>
      </c>
      <c r="G2253" s="330">
        <f>IF('2. Grunddata'!$C$13="NEJ",(SUMIF('5. Lön'!$B$25:$B$151,$C2242,'5. Lön'!BU$25:BU$151)+SUMIF('5. Lön'!$B$25:$B$151,$C2242,'5. Lön'!CS$25:CS$151)+SUMIF('6. Drift'!$B$18:$B$101,$C2242,'6. Drift'!AX$18:AX$101)+SUMIF('6. Drift'!$B$18:$B$101,$C2242,'6. Drift'!BV$18:BV$101))-(SUMIF('5. Lön'!$B$25:$B$151,$C2242,'5. Lön'!EC$25:EC$151)+SUMIF('6. Drift'!$B$18:$B$101,$C2242,'6. Drift'!CT$18:CT$101)+SUMIF('7. Utrustning'!$B$17:$B$49,$C2242,'7. Utrustning'!AY$17:AY$49)+SUMIF('8. Lokal'!$B$18:$B$50,$C2242,'8. Lokal'!AV$18:AV$50)),0)</f>
        <v>0</v>
      </c>
      <c r="H2253" s="330">
        <f>IF('2. Grunddata'!$C$13="NEJ",(SUMIF('5. Lön'!$B$25:$B$151,$C2242,'5. Lön'!BV$25:BV$151)+SUMIF('5. Lön'!$B$25:$B$151,$C2242,'5. Lön'!CT$25:CT$151)+SUMIF('6. Drift'!$B$18:$B$101,$C2242,'6. Drift'!AY$18:AY$101)+SUMIF('6. Drift'!$B$18:$B$101,$C2242,'6. Drift'!BW$18:BW$101))-(SUMIF('5. Lön'!$B$25:$B$151,$C2242,'5. Lön'!ED$25:ED$151)+SUMIF('6. Drift'!$B$18:$B$101,$C2242,'6. Drift'!CU$18:CU$101)+SUMIF('7. Utrustning'!$B$17:$B$49,$C2242,'7. Utrustning'!AZ$17:AZ$49)+SUMIF('8. Lokal'!$B$18:$B$50,$C2242,'8. Lokal'!AW$18:AW$50)),0)</f>
        <v>0</v>
      </c>
      <c r="I2253" s="330">
        <f>IF('2. Grunddata'!$C$13="NEJ",(SUMIF('5. Lön'!$B$25:$B$151,$C2242,'5. Lön'!BW$25:BW$151)+SUMIF('5. Lön'!$B$25:$B$151,$C2242,'5. Lön'!CU$25:CU$151)+SUMIF('6. Drift'!$B$18:$B$101,$C2242,'6. Drift'!AZ$18:AZ$101)+SUMIF('6. Drift'!$B$18:$B$101,$C2242,'6. Drift'!BX$18:BX$101))-(SUMIF('5. Lön'!$B$25:$B$151,$C2242,'5. Lön'!EE$25:EE$151)+SUMIF('6. Drift'!$B$18:$B$101,$C2242,'6. Drift'!CV$18:CV$101)+SUMIF('7. Utrustning'!$B$17:$B$49,$C2242,'7. Utrustning'!BA$17:BA$49)+SUMIF('8. Lokal'!$B$18:$B$50,$C2242,'8. Lokal'!AX$18:AX$50)),0)</f>
        <v>0</v>
      </c>
      <c r="J2253" s="330">
        <f>IF('2. Grunddata'!$C$13="NEJ",(SUMIF('5. Lön'!$B$25:$B$151,$C2242,'5. Lön'!BX$25:BX$151)+SUMIF('5. Lön'!$B$25:$B$151,$C2242,'5. Lön'!CV$25:CV$151)+SUMIF('6. Drift'!$B$18:$B$101,$C2242,'6. Drift'!BA$18:BA$101)+SUMIF('6. Drift'!$B$18:$B$101,$C2242,'6. Drift'!BY$18:BY$101))-(SUMIF('5. Lön'!$B$25:$B$151,$C2242,'5. Lön'!EF$25:EF$151)+SUMIF('6. Drift'!$B$18:$B$101,$C2242,'6. Drift'!CW$18:CW$101)+SUMIF('7. Utrustning'!$B$17:$B$49,$C2242,'7. Utrustning'!BB$17:BB$49)+SUMIF('8. Lokal'!$B$18:$B$50,$C2242,'8. Lokal'!AY$18:AY$50)),0)</f>
        <v>0</v>
      </c>
      <c r="K2253" s="330">
        <f>IF('2. Grunddata'!$C$13="NEJ",(SUMIF('5. Lön'!$B$25:$B$151,$C2242,'5. Lön'!BY$25:BY$151)+SUMIF('5. Lön'!$B$25:$B$151,$C2242,'5. Lön'!CW$25:CW$151)+SUMIF('6. Drift'!$B$18:$B$101,$C2242,'6. Drift'!BB$18:BB$101)+SUMIF('6. Drift'!$B$18:$B$101,$C2242,'6. Drift'!BZ$18:BZ$101))-(SUMIF('5. Lön'!$B$25:$B$151,$C2242,'5. Lön'!EG$25:EG$151)+SUMIF('6. Drift'!$B$18:$B$101,$C2242,'6. Drift'!CX$18:CX$101)+SUMIF('7. Utrustning'!$B$17:$B$49,$C2242,'7. Utrustning'!BC$17:BC$49)+SUMIF('8. Lokal'!$B$18:$B$50,$C2242,'8. Lokal'!AZ$18:AZ$50)),0)</f>
        <v>0</v>
      </c>
      <c r="L2253" s="330">
        <f>IF('2. Grunddata'!$C$13="NEJ",(SUMIF('5. Lön'!$B$25:$B$151,$C2242,'5. Lön'!BZ$25:BZ$151)+SUMIF('5. Lön'!$B$25:$B$151,$C2242,'5. Lön'!CX$25:CX$151)+SUMIF('6. Drift'!$B$18:$B$101,$C2242,'6. Drift'!BC$18:BC$101)+SUMIF('6. Drift'!$B$18:$B$101,$C2242,'6. Drift'!CA$18:CA$101))-(SUMIF('5. Lön'!$B$25:$B$151,$C2242,'5. Lön'!EH$25:EH$151)+SUMIF('6. Drift'!$B$18:$B$101,$C2242,'6. Drift'!CY$18:CY$101)+SUMIF('7. Utrustning'!$B$17:$B$49,$C2242,'7. Utrustning'!BD$17:BD$49)+SUMIF('8. Lokal'!$B$18:$B$50,$C2242,'8. Lokal'!BA$18:BA$50)),0)</f>
        <v>0</v>
      </c>
      <c r="M2253" s="314">
        <f t="shared" ref="M2253:M2259" si="496">SUM(C2253:L2253)</f>
        <v>0</v>
      </c>
    </row>
    <row r="2254" spans="2:15" s="3" customFormat="1" ht="12.75" customHeight="1" x14ac:dyDescent="0.2">
      <c r="B2254" s="331" t="str">
        <f>IF('2. Grunddata'!C$16&gt;0,"LKP som inte accepteras av finansiär","")</f>
        <v/>
      </c>
      <c r="C2254" s="332">
        <f>IF('2. Grunddata'!$C$16&gt;0,SUMIF('5. Lön'!$B$25:$B$151,$C2242,'5. Lön'!AS$25:AS$151)-SUMIF('5. Lön'!$B$25:$B$151,$C2242,'5. Lön'!DM$25:DM$151),0)</f>
        <v>0</v>
      </c>
      <c r="D2254" s="332">
        <f>IF('2. Grunddata'!$C$16&gt;0,SUMIF('5. Lön'!$B$25:$B$151,$C2242,'5. Lön'!AT$25:AT$151)-SUMIF('5. Lön'!$B$25:$B$151,$C2242,'5. Lön'!DN$25:DN$151),0)</f>
        <v>0</v>
      </c>
      <c r="E2254" s="332">
        <f>IF('2. Grunddata'!$C$16&gt;0,SUMIF('5. Lön'!$B$25:$B$151,$C2242,'5. Lön'!AU$25:AU$151)-SUMIF('5. Lön'!$B$25:$B$151,$C2242,'5. Lön'!DO$25:DO$151),0)</f>
        <v>0</v>
      </c>
      <c r="F2254" s="332">
        <f>IF('2. Grunddata'!$C$16&gt;0,SUMIF('5. Lön'!$B$25:$B$151,$C2242,'5. Lön'!AV$25:AV$151)-SUMIF('5. Lön'!$B$25:$B$151,$C2242,'5. Lön'!DP$25:DP$151),0)</f>
        <v>0</v>
      </c>
      <c r="G2254" s="332">
        <f>IF('2. Grunddata'!$C$16&gt;0,SUMIF('5. Lön'!$B$25:$B$151,$C2242,'5. Lön'!AW$25:AW$151)-SUMIF('5. Lön'!$B$25:$B$151,$C2242,'5. Lön'!DQ$25:DQ$151),0)</f>
        <v>0</v>
      </c>
      <c r="H2254" s="332">
        <f>IF('2. Grunddata'!$C$16&gt;0,SUMIF('5. Lön'!$B$25:$B$151,$C2242,'5. Lön'!AX$25:AX$151)-SUMIF('5. Lön'!$B$25:$B$151,$C2242,'5. Lön'!DR$25:DR$151),0)</f>
        <v>0</v>
      </c>
      <c r="I2254" s="332">
        <f>IF('2. Grunddata'!$C$16&gt;0,SUMIF('5. Lön'!$B$25:$B$151,$C2242,'5. Lön'!AY$25:AY$151)-SUMIF('5. Lön'!$B$25:$B$151,$C2242,'5. Lön'!DS$25:DS$151),0)</f>
        <v>0</v>
      </c>
      <c r="J2254" s="332">
        <f>IF('2. Grunddata'!$C$16&gt;0,SUMIF('5. Lön'!$B$25:$B$151,$C2242,'5. Lön'!AZ$25:AZ$151)-SUMIF('5. Lön'!$B$25:$B$151,$C2242,'5. Lön'!DT$25:DT$151),0)</f>
        <v>0</v>
      </c>
      <c r="K2254" s="332">
        <f>IF('2. Grunddata'!$C$16&gt;0,SUMIF('5. Lön'!$B$25:$B$151,$C2242,'5. Lön'!BA$25:BA$151)-SUMIF('5. Lön'!$B$25:$B$151,$C2242,'5. Lön'!DU$25:DU$151),0)</f>
        <v>0</v>
      </c>
      <c r="L2254" s="332">
        <f>IF('2. Grunddata'!$C$16&gt;0,SUMIF('5. Lön'!$B$25:$B$151,$C2242,'5. Lön'!BB$25:BB$151)-SUMIF('5. Lön'!$B$25:$B$151,$C2242,'5. Lön'!DV$25:DV$151),0)</f>
        <v>0</v>
      </c>
      <c r="M2254" s="316">
        <f t="shared" si="496"/>
        <v>0</v>
      </c>
    </row>
    <row r="2255" spans="2:15" s="3" customFormat="1" ht="12.75" customHeight="1" x14ac:dyDescent="0.2">
      <c r="B2255" s="317" t="str">
        <f>IF('5. Lön'!BO$152&gt;0,"Lön inklusive LKP","")</f>
        <v>Lön inklusive LKP</v>
      </c>
      <c r="C2255" s="333">
        <f>SUMIF('5. Lön'!$B$25:$B$151,$C2242,'5. Lön'!BE$25:BE$151)</f>
        <v>0</v>
      </c>
      <c r="D2255" s="333">
        <f>SUMIF('5. Lön'!$B$25:$B$151,$C2242,'5. Lön'!BF$25:BF$151)</f>
        <v>0</v>
      </c>
      <c r="E2255" s="333">
        <f>SUMIF('5. Lön'!$B$25:$B$151,$C2242,'5. Lön'!BG$25:BG$151)</f>
        <v>0</v>
      </c>
      <c r="F2255" s="333">
        <f>SUMIF('5. Lön'!$B$25:$B$151,$C2242,'5. Lön'!BH$25:BH$151)</f>
        <v>0</v>
      </c>
      <c r="G2255" s="333">
        <f>SUMIF('5. Lön'!$B$25:$B$151,$C2242,'5. Lön'!BI$25:BI$151)</f>
        <v>0</v>
      </c>
      <c r="H2255" s="333">
        <f>SUMIF('5. Lön'!$B$25:$B$151,$C2242,'5. Lön'!BJ$25:BJ$151)</f>
        <v>0</v>
      </c>
      <c r="I2255" s="333">
        <f>SUMIF('5. Lön'!$B$25:$B$151,$C2242,'5. Lön'!BK$25:BK$151)</f>
        <v>0</v>
      </c>
      <c r="J2255" s="333">
        <f>SUMIF('5. Lön'!$B$25:$B$151,$C2242,'5. Lön'!BL$25:BL$151)</f>
        <v>0</v>
      </c>
      <c r="K2255" s="333">
        <f>SUMIF('5. Lön'!$B$25:$B$151,$C2242,'5. Lön'!BM$25:BM$151)</f>
        <v>0</v>
      </c>
      <c r="L2255" s="333">
        <f>SUMIF('5. Lön'!$B$25:$B$151,$C2242,'5. Lön'!BN$25:BN$151)</f>
        <v>0</v>
      </c>
      <c r="M2255" s="319">
        <f t="shared" si="496"/>
        <v>0</v>
      </c>
    </row>
    <row r="2256" spans="2:15" s="3" customFormat="1" ht="12.75" x14ac:dyDescent="0.2">
      <c r="B2256" s="158" t="str">
        <f>IF('6. Drift'!AR$102&gt;0,"Drift","")</f>
        <v/>
      </c>
      <c r="C2256" s="334">
        <f>SUMIF('6. Drift'!$B$18:$B$101,$C2242,'6. Drift'!AH$18:AH$101)</f>
        <v>0</v>
      </c>
      <c r="D2256" s="334">
        <f>SUMIF('6. Drift'!$B$18:$B$101,$C2242,'6. Drift'!AI$18:AI$101)</f>
        <v>0</v>
      </c>
      <c r="E2256" s="334">
        <f>SUMIF('6. Drift'!$B$18:$B$101,$C2242,'6. Drift'!AJ$18:AJ$101)</f>
        <v>0</v>
      </c>
      <c r="F2256" s="334">
        <f>SUMIF('6. Drift'!$B$18:$B$101,$C2242,'6. Drift'!AK$18:AK$101)</f>
        <v>0</v>
      </c>
      <c r="G2256" s="334">
        <f>SUMIF('6. Drift'!$B$18:$B$101,$C2242,'6. Drift'!AL$18:AL$101)</f>
        <v>0</v>
      </c>
      <c r="H2256" s="334">
        <f>SUMIF('6. Drift'!$B$18:$B$101,$C2242,'6. Drift'!AM$18:AM$101)</f>
        <v>0</v>
      </c>
      <c r="I2256" s="334">
        <f>SUMIF('6. Drift'!$B$18:$B$101,$C2242,'6. Drift'!AN$18:AN$101)</f>
        <v>0</v>
      </c>
      <c r="J2256" s="334">
        <f>SUMIF('6. Drift'!$B$18:$B$101,$C2242,'6. Drift'!AO$18:AO$101)</f>
        <v>0</v>
      </c>
      <c r="K2256" s="334">
        <f>SUMIF('6. Drift'!$B$18:$B$101,$C2242,'6. Drift'!AP$18:AP$101)</f>
        <v>0</v>
      </c>
      <c r="L2256" s="334">
        <f>SUMIF('6. Drift'!$B$18:$B$101,$C2242,'6. Drift'!AQ$18:AQ$101)</f>
        <v>0</v>
      </c>
      <c r="M2256" s="316">
        <f t="shared" si="496"/>
        <v>0</v>
      </c>
    </row>
    <row r="2257" spans="2:15" s="3" customFormat="1" ht="12.75" x14ac:dyDescent="0.2">
      <c r="B2257" s="317" t="str">
        <f>IF('7. Utrustning'!AS$50&gt;0,"Utrustning","")</f>
        <v/>
      </c>
      <c r="C2257" s="333">
        <f>SUMIF('7. Utrustning'!$B$17:$B$49,$C2242,'7. Utrustning'!AI$17:AI$49)</f>
        <v>0</v>
      </c>
      <c r="D2257" s="333">
        <f>SUMIF('7. Utrustning'!$B$17:$B$49,$C2242,'7. Utrustning'!AJ$17:AJ$49)</f>
        <v>0</v>
      </c>
      <c r="E2257" s="333">
        <f>SUMIF('7. Utrustning'!$B$17:$B$49,$C2242,'7. Utrustning'!AK$17:AK$49)</f>
        <v>0</v>
      </c>
      <c r="F2257" s="333">
        <f>SUMIF('7. Utrustning'!$B$17:$B$49,$C2242,'7. Utrustning'!AL$17:AL$49)</f>
        <v>0</v>
      </c>
      <c r="G2257" s="333">
        <f>SUMIF('7. Utrustning'!$B$17:$B$49,$C2242,'7. Utrustning'!AM$17:AM$49)</f>
        <v>0</v>
      </c>
      <c r="H2257" s="333">
        <f>SUMIF('7. Utrustning'!$B$17:$B$49,$C2242,'7. Utrustning'!AN$17:AN$49)</f>
        <v>0</v>
      </c>
      <c r="I2257" s="333">
        <f>SUMIF('7. Utrustning'!$B$17:$B$49,$C2242,'7. Utrustning'!AO$17:AO$49)</f>
        <v>0</v>
      </c>
      <c r="J2257" s="333">
        <f>SUMIF('7. Utrustning'!$B$17:$B$49,$C2242,'7. Utrustning'!AP$17:AP$49)</f>
        <v>0</v>
      </c>
      <c r="K2257" s="333">
        <f>SUMIF('7. Utrustning'!$B$17:$B$49,$C2242,'7. Utrustning'!AQ$17:AQ$49)</f>
        <v>0</v>
      </c>
      <c r="L2257" s="333">
        <f>SUMIF('7. Utrustning'!$B$17:$B$49,$C2242,'7. Utrustning'!AR$17:AR$49)</f>
        <v>0</v>
      </c>
      <c r="M2257" s="319">
        <f t="shared" si="496"/>
        <v>0</v>
      </c>
    </row>
    <row r="2258" spans="2:15" s="3" customFormat="1" ht="12.75" x14ac:dyDescent="0.2">
      <c r="B2258" s="320" t="str">
        <f>IF('8. Lokal'!AP$51&gt;0,"Lokal","")</f>
        <v>Lokal</v>
      </c>
      <c r="C2258" s="334">
        <f>SUMIF('5. Lön'!$B$25:$B$151,$C2242,'5. Lön'!DA$25:DA$151)+SUMIF('6. Drift'!$B$18:$B$101,$C2242,'6. Drift'!CD$18:CD$101)+SUMIF('8. Lokal'!$B$18:$B$50,$C2242,'8. Lokal'!AF$18:AF$50)</f>
        <v>0</v>
      </c>
      <c r="D2258" s="334">
        <f>SUMIF('5. Lön'!$B$25:$B$151,$C2242,'5. Lön'!DB$25:DB$151)+SUMIF('6. Drift'!$B$18:$B$101,$C2242,'6. Drift'!CE$18:CE$101)+SUMIF('8. Lokal'!$B$18:$B$50,$C2242,'8. Lokal'!AG$18:AG$50)</f>
        <v>0</v>
      </c>
      <c r="E2258" s="334">
        <f>SUMIF('5. Lön'!$B$25:$B$151,$C2242,'5. Lön'!DC$25:DC$151)+SUMIF('6. Drift'!$B$18:$B$101,$C2242,'6. Drift'!CF$18:CF$101)+SUMIF('8. Lokal'!$B$18:$B$50,$C2242,'8. Lokal'!AH$18:AH$50)</f>
        <v>0</v>
      </c>
      <c r="F2258" s="334">
        <f>SUMIF('5. Lön'!$B$25:$B$151,$C2242,'5. Lön'!DD$25:DD$151)+SUMIF('6. Drift'!$B$18:$B$101,$C2242,'6. Drift'!CG$18:CG$101)+SUMIF('8. Lokal'!$B$18:$B$50,$C2242,'8. Lokal'!AI$18:AI$50)</f>
        <v>0</v>
      </c>
      <c r="G2258" s="334">
        <f>SUMIF('5. Lön'!$B$25:$B$151,$C2242,'5. Lön'!DE$25:DE$151)+SUMIF('6. Drift'!$B$18:$B$101,$C2242,'6. Drift'!CH$18:CH$101)+SUMIF('8. Lokal'!$B$18:$B$50,$C2242,'8. Lokal'!AJ$18:AJ$50)</f>
        <v>0</v>
      </c>
      <c r="H2258" s="334">
        <f>SUMIF('5. Lön'!$B$25:$B$151,$C2242,'5. Lön'!DF$25:DF$151)+SUMIF('6. Drift'!$B$18:$B$101,$C2242,'6. Drift'!CI$18:CI$101)+SUMIF('8. Lokal'!$B$18:$B$50,$C2242,'8. Lokal'!AK$18:AK$50)</f>
        <v>0</v>
      </c>
      <c r="I2258" s="334">
        <f>SUMIF('5. Lön'!$B$25:$B$151,$C2242,'5. Lön'!DG$25:DG$151)+SUMIF('6. Drift'!$B$18:$B$101,$C2242,'6. Drift'!CJ$18:CJ$101)+SUMIF('8. Lokal'!$B$18:$B$50,$C2242,'8. Lokal'!AL$18:AL$50)</f>
        <v>0</v>
      </c>
      <c r="J2258" s="334">
        <f>SUMIF('5. Lön'!$B$25:$B$151,$C2242,'5. Lön'!DH$25:DH$151)+SUMIF('6. Drift'!$B$18:$B$101,$C2242,'6. Drift'!CK$18:CK$101)+SUMIF('8. Lokal'!$B$18:$B$50,$C2242,'8. Lokal'!AM$18:AM$50)</f>
        <v>0</v>
      </c>
      <c r="K2258" s="334">
        <f>SUMIF('5. Lön'!$B$25:$B$151,$C2242,'5. Lön'!DI$25:DI$151)+SUMIF('6. Drift'!$B$18:$B$101,$C2242,'6. Drift'!CL$18:CL$101)+SUMIF('8. Lokal'!$B$18:$B$50,$C2242,'8. Lokal'!AN$18:AN$50)</f>
        <v>0</v>
      </c>
      <c r="L2258" s="334">
        <f>SUMIF('5. Lön'!$B$25:$B$151,$C2242,'5. Lön'!DJ$25:DJ$151)+SUMIF('6. Drift'!$B$18:$B$101,$C2242,'6. Drift'!CM$18:CM$101)+SUMIF('8. Lokal'!$B$18:$B$50,$C2242,'8. Lokal'!AO$18:AO$50)</f>
        <v>0</v>
      </c>
      <c r="M2258" s="316">
        <f t="shared" si="496"/>
        <v>0</v>
      </c>
    </row>
    <row r="2259" spans="2:15" s="1" customFormat="1" ht="12.75" x14ac:dyDescent="0.2">
      <c r="B2259" s="321" t="str">
        <f>IF(('5. Lön'!CM$152+'6. Drift'!BP$102)&gt;0,"Indirekt","")</f>
        <v>Indirekt</v>
      </c>
      <c r="C2259" s="293">
        <f>SUMIF('5. Lön'!$B$25:$B$151,$C2242,'5. Lön'!CC$25:CC$151)+SUMIF('6. Drift'!$B$18:$B$101,$C2242,'6. Drift'!BF$18:BF$101)</f>
        <v>0</v>
      </c>
      <c r="D2259" s="293">
        <f>SUMIF('5. Lön'!$B$25:$B$151,$C2242,'5. Lön'!CD$25:CD$151)+SUMIF('6. Drift'!$B$18:$B$101,$C2242,'6. Drift'!BG$18:BG$101)</f>
        <v>0</v>
      </c>
      <c r="E2259" s="293">
        <f>SUMIF('5. Lön'!$B$25:$B$151,$C2242,'5. Lön'!CE$25:CE$151)+SUMIF('6. Drift'!$B$18:$B$101,$C2242,'6. Drift'!BH$18:BH$101)</f>
        <v>0</v>
      </c>
      <c r="F2259" s="293">
        <f>SUMIF('5. Lön'!$B$25:$B$151,$C2242,'5. Lön'!CF$25:CF$151)+SUMIF('6. Drift'!$B$18:$B$101,$C2242,'6. Drift'!BI$18:BI$101)</f>
        <v>0</v>
      </c>
      <c r="G2259" s="293">
        <f>SUMIF('5. Lön'!$B$25:$B$151,$C2242,'5. Lön'!CG$25:CG$151)+SUMIF('6. Drift'!$B$18:$B$101,$C2242,'6. Drift'!BJ$18:BJ$101)</f>
        <v>0</v>
      </c>
      <c r="H2259" s="293">
        <f>SUMIF('5. Lön'!$B$25:$B$151,$C2242,'5. Lön'!CH$25:CH$151)+SUMIF('6. Drift'!$B$18:$B$101,$C2242,'6. Drift'!BK$18:BK$101)</f>
        <v>0</v>
      </c>
      <c r="I2259" s="293">
        <f>SUMIF('5. Lön'!$B$25:$B$151,$C2242,'5. Lön'!CI$25:CI$151)+SUMIF('6. Drift'!$B$18:$B$101,$C2242,'6. Drift'!BL$18:BL$101)</f>
        <v>0</v>
      </c>
      <c r="J2259" s="293">
        <f>SUMIF('5. Lön'!$B$25:$B$151,$C2242,'5. Lön'!CJ$25:CJ$151)+SUMIF('6. Drift'!$B$18:$B$101,$C2242,'6. Drift'!BM$18:BM$101)</f>
        <v>0</v>
      </c>
      <c r="K2259" s="293">
        <f>SUMIF('5. Lön'!$B$25:$B$151,$C2242,'5. Lön'!CK$25:CK$151)+SUMIF('6. Drift'!$B$18:$B$101,$C2242,'6. Drift'!BN$18:BN$101)</f>
        <v>0</v>
      </c>
      <c r="L2259" s="293">
        <f>SUMIF('5. Lön'!$B$25:$B$151,$C2242,'5. Lön'!CL$25:CL$151)+SUMIF('6. Drift'!$B$18:$B$101,$C2242,'6. Drift'!BO$18:BO$101)</f>
        <v>0</v>
      </c>
      <c r="M2259" s="322">
        <f t="shared" si="496"/>
        <v>0</v>
      </c>
    </row>
    <row r="2260" spans="2:15" s="3" customFormat="1" ht="12.75" x14ac:dyDescent="0.2">
      <c r="B2260" s="323" t="str">
        <f>IF('2. Grunddata'!C$6="KONTRAKT","Total kostnad i medfinansiering av kontrakt med finansiär","Total kostnad i medfinansiering av ansökan till finansiär")</f>
        <v>Total kostnad i medfinansiering av ansökan till finansiär</v>
      </c>
      <c r="C2260" s="237">
        <f>SUM(C2253:C2259)</f>
        <v>0</v>
      </c>
      <c r="D2260" s="237">
        <f t="shared" ref="D2260:M2260" si="497">SUM(D2253:D2259)</f>
        <v>0</v>
      </c>
      <c r="E2260" s="237">
        <f t="shared" si="497"/>
        <v>0</v>
      </c>
      <c r="F2260" s="237">
        <f t="shared" si="497"/>
        <v>0</v>
      </c>
      <c r="G2260" s="237">
        <f t="shared" si="497"/>
        <v>0</v>
      </c>
      <c r="H2260" s="237">
        <f t="shared" si="497"/>
        <v>0</v>
      </c>
      <c r="I2260" s="237">
        <f t="shared" si="497"/>
        <v>0</v>
      </c>
      <c r="J2260" s="237">
        <f t="shared" si="497"/>
        <v>0</v>
      </c>
      <c r="K2260" s="237">
        <f t="shared" si="497"/>
        <v>0</v>
      </c>
      <c r="L2260" s="237">
        <f t="shared" si="497"/>
        <v>0</v>
      </c>
      <c r="M2260" s="324">
        <f t="shared" si="497"/>
        <v>0</v>
      </c>
      <c r="N2260" s="26"/>
      <c r="O2260" s="26"/>
    </row>
    <row r="2261" spans="2:15" s="3" customFormat="1" ht="6" customHeight="1" x14ac:dyDescent="0.2">
      <c r="B2261" s="335"/>
      <c r="C2261" s="326"/>
      <c r="D2261" s="326"/>
      <c r="E2261" s="326"/>
      <c r="F2261" s="326"/>
      <c r="G2261" s="326"/>
      <c r="H2261" s="326"/>
      <c r="I2261" s="326"/>
      <c r="J2261" s="326"/>
      <c r="K2261" s="326"/>
      <c r="L2261" s="326"/>
      <c r="M2261" s="336"/>
    </row>
    <row r="2262" spans="2:15" s="3" customFormat="1" ht="12.75" x14ac:dyDescent="0.2">
      <c r="B2262" s="328" t="str">
        <f>IF('2. Grunddata'!C$6="KONTRAKT","Full kostnad","Förväntad full kostnad")</f>
        <v>Förväntad full kostnad</v>
      </c>
      <c r="C2262" s="326"/>
      <c r="D2262" s="326"/>
      <c r="E2262" s="326"/>
      <c r="F2262" s="326"/>
      <c r="G2262" s="326"/>
      <c r="H2262" s="326"/>
      <c r="I2262" s="326"/>
      <c r="J2262" s="326"/>
      <c r="K2262" s="326"/>
      <c r="L2262" s="326"/>
      <c r="M2262" s="336"/>
    </row>
    <row r="2263" spans="2:15" s="3" customFormat="1" ht="12.75" x14ac:dyDescent="0.2">
      <c r="B2263" s="337" t="s">
        <v>203</v>
      </c>
      <c r="C2263" s="338">
        <f>C2245+C2254+C2255</f>
        <v>0</v>
      </c>
      <c r="D2263" s="338">
        <f t="shared" ref="D2263:L2263" si="498">D2245+D2254+D2255</f>
        <v>0</v>
      </c>
      <c r="E2263" s="338">
        <f t="shared" si="498"/>
        <v>0</v>
      </c>
      <c r="F2263" s="338">
        <f t="shared" si="498"/>
        <v>0</v>
      </c>
      <c r="G2263" s="338">
        <f t="shared" si="498"/>
        <v>0</v>
      </c>
      <c r="H2263" s="338">
        <f t="shared" si="498"/>
        <v>0</v>
      </c>
      <c r="I2263" s="338">
        <f t="shared" si="498"/>
        <v>0</v>
      </c>
      <c r="J2263" s="338">
        <f t="shared" si="498"/>
        <v>0</v>
      </c>
      <c r="K2263" s="338">
        <f t="shared" si="498"/>
        <v>0</v>
      </c>
      <c r="L2263" s="338">
        <f t="shared" si="498"/>
        <v>0</v>
      </c>
      <c r="M2263" s="314">
        <f>SUM(C2263:L2263)</f>
        <v>0</v>
      </c>
    </row>
    <row r="2264" spans="2:15" s="3" customFormat="1" ht="12.75" x14ac:dyDescent="0.2">
      <c r="B2264" s="339" t="s">
        <v>202</v>
      </c>
      <c r="C2264" s="340">
        <f>C2246+C2256</f>
        <v>0</v>
      </c>
      <c r="D2264" s="340">
        <f t="shared" ref="D2264:L2264" si="499">D2246+D2256</f>
        <v>0</v>
      </c>
      <c r="E2264" s="340">
        <f t="shared" si="499"/>
        <v>0</v>
      </c>
      <c r="F2264" s="340">
        <f t="shared" si="499"/>
        <v>0</v>
      </c>
      <c r="G2264" s="340">
        <f t="shared" si="499"/>
        <v>0</v>
      </c>
      <c r="H2264" s="340">
        <f t="shared" si="499"/>
        <v>0</v>
      </c>
      <c r="I2264" s="340">
        <f t="shared" si="499"/>
        <v>0</v>
      </c>
      <c r="J2264" s="340">
        <f t="shared" si="499"/>
        <v>0</v>
      </c>
      <c r="K2264" s="340">
        <f t="shared" si="499"/>
        <v>0</v>
      </c>
      <c r="L2264" s="340">
        <f t="shared" si="499"/>
        <v>0</v>
      </c>
      <c r="M2264" s="316">
        <f>SUM(C2264:L2264)</f>
        <v>0</v>
      </c>
    </row>
    <row r="2265" spans="2:15" s="3" customFormat="1" ht="12.75" x14ac:dyDescent="0.2">
      <c r="B2265" s="341" t="s">
        <v>30</v>
      </c>
      <c r="C2265" s="342">
        <f>C2247+C2257</f>
        <v>0</v>
      </c>
      <c r="D2265" s="342">
        <f t="shared" ref="D2265:L2265" si="500">D2247+D2257</f>
        <v>0</v>
      </c>
      <c r="E2265" s="342">
        <f t="shared" si="500"/>
        <v>0</v>
      </c>
      <c r="F2265" s="342">
        <f t="shared" si="500"/>
        <v>0</v>
      </c>
      <c r="G2265" s="342">
        <f t="shared" si="500"/>
        <v>0</v>
      </c>
      <c r="H2265" s="342">
        <f t="shared" si="500"/>
        <v>0</v>
      </c>
      <c r="I2265" s="342">
        <f t="shared" si="500"/>
        <v>0</v>
      </c>
      <c r="J2265" s="342">
        <f t="shared" si="500"/>
        <v>0</v>
      </c>
      <c r="K2265" s="342">
        <f t="shared" si="500"/>
        <v>0</v>
      </c>
      <c r="L2265" s="342">
        <f t="shared" si="500"/>
        <v>0</v>
      </c>
      <c r="M2265" s="319">
        <f>SUM(C2265:L2265)</f>
        <v>0</v>
      </c>
    </row>
    <row r="2266" spans="2:15" s="3" customFormat="1" ht="12.75" x14ac:dyDescent="0.2">
      <c r="B2266" s="339" t="s">
        <v>31</v>
      </c>
      <c r="C2266" s="340">
        <f>SUMIF('5. Lön'!$B$25:$B$151,$C2242,'5. Lön'!CO$25:CO$151)+SUMIF('5. Lön'!$B$25:$B$151,$C2242,'5. Lön'!DA$25:DA$151)+SUMIF('6. Drift'!$B$18:$B$101,$C2242,'6. Drift'!BR$18:BR$101)+SUMIF('6. Drift'!$B$18:$B$101,$C2242,'6. Drift'!CD$18:CD$101)+SUMIF('8. Lokal'!$B$18:$B$50,$C2242,'8. Lokal'!T$18:T$50)+SUMIF('8. Lokal'!$B$18:$B$50,$C2242,'8. Lokal'!AF$18:AF$50)</f>
        <v>0</v>
      </c>
      <c r="D2266" s="340">
        <f>SUMIF('5. Lön'!$B$25:$B$151,$C2242,'5. Lön'!CP$25:CP$151)+SUMIF('5. Lön'!$B$25:$B$151,$C2242,'5. Lön'!DB$25:DB$151)+SUMIF('6. Drift'!$B$18:$B$101,$C2242,'6. Drift'!BS$18:BS$101)+SUMIF('6. Drift'!$B$18:$B$101,$C2242,'6. Drift'!CE$18:CE$101)+SUMIF('8. Lokal'!$B$18:$B$50,$C2242,'8. Lokal'!U$18:U$50)+SUMIF('8. Lokal'!$B$18:$B$50,$C2242,'8. Lokal'!AG$18:AG$50)</f>
        <v>0</v>
      </c>
      <c r="E2266" s="340">
        <f>SUMIF('5. Lön'!$B$25:$B$151,$C2242,'5. Lön'!CQ$25:CQ$151)+SUMIF('5. Lön'!$B$25:$B$151,$C2242,'5. Lön'!DC$25:DC$151)+SUMIF('6. Drift'!$B$18:$B$101,$C2242,'6. Drift'!BT$18:BT$101)+SUMIF('6. Drift'!$B$18:$B$101,$C2242,'6. Drift'!CF$18:CF$101)+SUMIF('8. Lokal'!$B$18:$B$50,$C2242,'8. Lokal'!V$18:V$50)+SUMIF('8. Lokal'!$B$18:$B$50,$C2242,'8. Lokal'!AH$18:AH$50)</f>
        <v>0</v>
      </c>
      <c r="F2266" s="340">
        <f>SUMIF('5. Lön'!$B$25:$B$151,$C2242,'5. Lön'!CR$25:CR$151)+SUMIF('5. Lön'!$B$25:$B$151,$C2242,'5. Lön'!DD$25:DD$151)+SUMIF('6. Drift'!$B$18:$B$101,$C2242,'6. Drift'!BU$18:BU$101)+SUMIF('6. Drift'!$B$18:$B$101,$C2242,'6. Drift'!CG$18:CG$101)+SUMIF('8. Lokal'!$B$18:$B$50,$C2242,'8. Lokal'!W$18:W$50)+SUMIF('8. Lokal'!$B$18:$B$50,$C2242,'8. Lokal'!AI$18:AI$50)</f>
        <v>0</v>
      </c>
      <c r="G2266" s="340">
        <f>SUMIF('5. Lön'!$B$25:$B$151,$C2242,'5. Lön'!CS$25:CS$151)+SUMIF('5. Lön'!$B$25:$B$151,$C2242,'5. Lön'!DE$25:DE$151)+SUMIF('6. Drift'!$B$18:$B$101,$C2242,'6. Drift'!BV$18:BV$101)+SUMIF('6. Drift'!$B$18:$B$101,$C2242,'6. Drift'!CH$18:CH$101)+SUMIF('8. Lokal'!$B$18:$B$50,$C2242,'8. Lokal'!X$18:X$50)+SUMIF('8. Lokal'!$B$18:$B$50,$C2242,'8. Lokal'!AJ$18:AJ$50)</f>
        <v>0</v>
      </c>
      <c r="H2266" s="340">
        <f>SUMIF('5. Lön'!$B$25:$B$151,$C2242,'5. Lön'!CT$25:CT$151)+SUMIF('5. Lön'!$B$25:$B$151,$C2242,'5. Lön'!DF$25:DF$151)+SUMIF('6. Drift'!$B$18:$B$101,$C2242,'6. Drift'!BW$18:BW$101)+SUMIF('6. Drift'!$B$18:$B$101,$C2242,'6. Drift'!CI$18:CI$101)+SUMIF('8. Lokal'!$B$18:$B$50,$C2242,'8. Lokal'!Y$18:Y$50)+SUMIF('8. Lokal'!$B$18:$B$50,$C2242,'8. Lokal'!AK$18:AK$50)</f>
        <v>0</v>
      </c>
      <c r="I2266" s="340">
        <f>SUMIF('5. Lön'!$B$25:$B$151,$C2242,'5. Lön'!CU$25:CU$151)+SUMIF('5. Lön'!$B$25:$B$151,$C2242,'5. Lön'!DG$25:DG$151)+SUMIF('6. Drift'!$B$18:$B$101,$C2242,'6. Drift'!BX$18:BX$101)+SUMIF('6. Drift'!$B$18:$B$101,$C2242,'6. Drift'!CJ$18:CJ$101)+SUMIF('8. Lokal'!$B$18:$B$50,$C2242,'8. Lokal'!Z$18:Z$50)+SUMIF('8. Lokal'!$B$18:$B$50,$C2242,'8. Lokal'!AL$18:AL$50)</f>
        <v>0</v>
      </c>
      <c r="J2266" s="340">
        <f>SUMIF('5. Lön'!$B$25:$B$151,$C2242,'5. Lön'!CV$25:CV$151)+SUMIF('5. Lön'!$B$25:$B$151,$C2242,'5. Lön'!DH$25:DH$151)+SUMIF('6. Drift'!$B$18:$B$101,$C2242,'6. Drift'!BY$18:BY$101)+SUMIF('6. Drift'!$B$18:$B$101,$C2242,'6. Drift'!CK$18:CK$101)+SUMIF('8. Lokal'!$B$18:$B$50,$C2242,'8. Lokal'!AA$18:AA$50)+SUMIF('8. Lokal'!$B$18:$B$50,$C2242,'8. Lokal'!AM$18:AM$50)</f>
        <v>0</v>
      </c>
      <c r="K2266" s="340">
        <f>SUMIF('5. Lön'!$B$25:$B$151,$C2242,'5. Lön'!CW$25:CW$151)+SUMIF('5. Lön'!$B$25:$B$151,$C2242,'5. Lön'!DI$25:DI$151)+SUMIF('6. Drift'!$B$18:$B$101,$C2242,'6. Drift'!BZ$18:BZ$101)+SUMIF('6. Drift'!$B$18:$B$101,$C2242,'6. Drift'!CL$18:CL$101)+SUMIF('8. Lokal'!$B$18:$B$50,$C2242,'8. Lokal'!AB$18:AB$50)+SUMIF('8. Lokal'!$B$18:$B$50,$C2242,'8. Lokal'!AN$18:AN$50)</f>
        <v>0</v>
      </c>
      <c r="L2266" s="340">
        <f>SUMIF('5. Lön'!$B$25:$B$151,$C2242,'5. Lön'!CX$25:CX$151)+SUMIF('5. Lön'!$B$25:$B$151,$C2242,'5. Lön'!DJ$25:DJ$151)+SUMIF('6. Drift'!$B$18:$B$101,$C2242,'6. Drift'!CA$18:CA$101)+SUMIF('6. Drift'!$B$18:$B$101,$C2242,'6. Drift'!CM$18:CM$101)+SUMIF('8. Lokal'!$B$18:$B$50,$C2242,'8. Lokal'!AC$18:AC$50)+SUMIF('8. Lokal'!$B$18:$B$50,$C2242,'8. Lokal'!AO$18:AO$50)</f>
        <v>0</v>
      </c>
      <c r="M2266" s="316">
        <f>SUM(C2266:L2266)</f>
        <v>0</v>
      </c>
    </row>
    <row r="2267" spans="2:15" s="3" customFormat="1" ht="12.75" x14ac:dyDescent="0.2">
      <c r="B2267" s="343" t="s">
        <v>26</v>
      </c>
      <c r="C2267" s="344">
        <f>SUMIF('5. Lön'!$B$25:$B$151,$C2242,'5. Lön'!BQ$25:BQ$151)+SUMIF('5. Lön'!$B$25:$B$151,$C2242,'5. Lön'!CC$25:CC$151)+SUMIF('6. Drift'!$B$18:$B$101,$C2242,'6. Drift'!AT$18:AT$101)+SUMIF('6. Drift'!$B$18:$B$101,$C2242,'6. Drift'!BF$18:BF$101)</f>
        <v>0</v>
      </c>
      <c r="D2267" s="344">
        <f>SUMIF('5. Lön'!$B$25:$B$151,$C2242,'5. Lön'!BR$25:BR$151)+SUMIF('5. Lön'!$B$25:$B$151,$C2242,'5. Lön'!CD$25:CD$151)+SUMIF('6. Drift'!$B$18:$B$101,$C2242,'6. Drift'!AU$18:AU$101)+SUMIF('6. Drift'!$B$18:$B$101,$C2242,'6. Drift'!BG$18:BG$101)</f>
        <v>0</v>
      </c>
      <c r="E2267" s="344">
        <f>SUMIF('5. Lön'!$B$25:$B$151,$C2242,'5. Lön'!BS$25:BS$151)+SUMIF('5. Lön'!$B$25:$B$151,$C2242,'5. Lön'!CE$25:CE$151)+SUMIF('6. Drift'!$B$18:$B$101,$C2242,'6. Drift'!AV$18:AV$101)+SUMIF('6. Drift'!$B$18:$B$101,$C2242,'6. Drift'!BH$18:BH$101)</f>
        <v>0</v>
      </c>
      <c r="F2267" s="344">
        <f>SUMIF('5. Lön'!$B$25:$B$151,$C2242,'5. Lön'!BT$25:BT$151)+SUMIF('5. Lön'!$B$25:$B$151,$C2242,'5. Lön'!CF$25:CF$151)+SUMIF('6. Drift'!$B$18:$B$101,$C2242,'6. Drift'!AW$18:AW$101)+SUMIF('6. Drift'!$B$18:$B$101,$C2242,'6. Drift'!BI$18:BI$101)</f>
        <v>0</v>
      </c>
      <c r="G2267" s="344">
        <f>SUMIF('5. Lön'!$B$25:$B$151,$C2242,'5. Lön'!BU$25:BU$151)+SUMIF('5. Lön'!$B$25:$B$151,$C2242,'5. Lön'!CG$25:CG$151)+SUMIF('6. Drift'!$B$18:$B$101,$C2242,'6. Drift'!AX$18:AX$101)+SUMIF('6. Drift'!$B$18:$B$101,$C2242,'6. Drift'!BJ$18:BJ$101)</f>
        <v>0</v>
      </c>
      <c r="H2267" s="344">
        <f>SUMIF('5. Lön'!$B$25:$B$151,$C2242,'5. Lön'!BV$25:BV$151)+SUMIF('5. Lön'!$B$25:$B$151,$C2242,'5. Lön'!CH$25:CH$151)+SUMIF('6. Drift'!$B$18:$B$101,$C2242,'6. Drift'!AY$18:AY$101)+SUMIF('6. Drift'!$B$18:$B$101,$C2242,'6. Drift'!BK$18:BK$101)</f>
        <v>0</v>
      </c>
      <c r="I2267" s="344">
        <f>SUMIF('5. Lön'!$B$25:$B$151,$C2242,'5. Lön'!BW$25:BW$151)+SUMIF('5. Lön'!$B$25:$B$151,$C2242,'5. Lön'!CI$25:CI$151)+SUMIF('6. Drift'!$B$18:$B$101,$C2242,'6. Drift'!AZ$18:AZ$101)+SUMIF('6. Drift'!$B$18:$B$101,$C2242,'6. Drift'!BL$18:BL$101)</f>
        <v>0</v>
      </c>
      <c r="J2267" s="344">
        <f>SUMIF('5. Lön'!$B$25:$B$151,$C2242,'5. Lön'!BX$25:BX$151)+SUMIF('5. Lön'!$B$25:$B$151,$C2242,'5. Lön'!CJ$25:CJ$151)+SUMIF('6. Drift'!$B$18:$B$101,$C2242,'6. Drift'!BA$18:BA$101)+SUMIF('6. Drift'!$B$18:$B$101,$C2242,'6. Drift'!BM$18:BM$101)</f>
        <v>0</v>
      </c>
      <c r="K2267" s="344">
        <f>SUMIF('5. Lön'!$B$25:$B$151,$C2242,'5. Lön'!BY$25:BY$151)+SUMIF('5. Lön'!$B$25:$B$151,$C2242,'5. Lön'!CK$25:CK$151)+SUMIF('6. Drift'!$B$18:$B$101,$C2242,'6. Drift'!BB$18:BB$101)+SUMIF('6. Drift'!$B$18:$B$101,$C2242,'6. Drift'!BN$18:BN$101)</f>
        <v>0</v>
      </c>
      <c r="L2267" s="344">
        <f>SUMIF('5. Lön'!$B$25:$B$151,$C2242,'5. Lön'!BZ$25:BZ$151)+SUMIF('5. Lön'!$B$25:$B$151,$C2242,'5. Lön'!CL$25:CL$151)+SUMIF('6. Drift'!$B$18:$B$101,$C2242,'6. Drift'!BC$18:BC$101)+SUMIF('6. Drift'!$B$18:$B$101,$C2242,'6. Drift'!BO$18:BO$101)</f>
        <v>0</v>
      </c>
      <c r="M2267" s="322">
        <f>SUM(C2267:L2267)</f>
        <v>0</v>
      </c>
    </row>
    <row r="2268" spans="2:15" s="3" customFormat="1" ht="12.75" x14ac:dyDescent="0.2">
      <c r="B2268" s="323" t="str">
        <f>IF('2. Grunddata'!C$6="KONTRAKT","Total full kostnad","Total förväntad full kostnad")</f>
        <v>Total förväntad full kostnad</v>
      </c>
      <c r="C2268" s="171">
        <f>SUM(C2263:C2267)</f>
        <v>0</v>
      </c>
      <c r="D2268" s="171">
        <f t="shared" ref="D2268:M2268" si="501">SUM(D2263:D2267)</f>
        <v>0</v>
      </c>
      <c r="E2268" s="171">
        <f t="shared" si="501"/>
        <v>0</v>
      </c>
      <c r="F2268" s="171">
        <f t="shared" si="501"/>
        <v>0</v>
      </c>
      <c r="G2268" s="171">
        <f t="shared" si="501"/>
        <v>0</v>
      </c>
      <c r="H2268" s="171">
        <f t="shared" si="501"/>
        <v>0</v>
      </c>
      <c r="I2268" s="171">
        <f t="shared" si="501"/>
        <v>0</v>
      </c>
      <c r="J2268" s="171">
        <f t="shared" si="501"/>
        <v>0</v>
      </c>
      <c r="K2268" s="171">
        <f t="shared" si="501"/>
        <v>0</v>
      </c>
      <c r="L2268" s="171">
        <f t="shared" si="501"/>
        <v>0</v>
      </c>
      <c r="M2268" s="345">
        <f t="shared" si="501"/>
        <v>0</v>
      </c>
    </row>
    <row r="2269" spans="2:15" s="3" customFormat="1" ht="12.75" x14ac:dyDescent="0.2">
      <c r="B2269" s="119"/>
      <c r="C2269" s="64"/>
      <c r="D2269" s="64"/>
      <c r="E2269" s="64"/>
      <c r="F2269" s="64"/>
      <c r="G2269" s="64"/>
      <c r="H2269" s="64"/>
      <c r="I2269" s="64"/>
      <c r="J2269" s="64"/>
      <c r="K2269" s="64"/>
      <c r="L2269" s="64"/>
      <c r="M2269" s="64"/>
    </row>
    <row r="2270" spans="2:15" s="3" customFormat="1" ht="12.75" customHeight="1" x14ac:dyDescent="0.2">
      <c r="B2270" s="119" t="s">
        <v>42</v>
      </c>
      <c r="C2270" s="346" t="str">
        <f t="shared" ref="C2270:M2270" si="502">IF(C2268&gt;0,C2260/C2268,"")</f>
        <v/>
      </c>
      <c r="D2270" s="346" t="str">
        <f t="shared" si="502"/>
        <v/>
      </c>
      <c r="E2270" s="346" t="str">
        <f t="shared" si="502"/>
        <v/>
      </c>
      <c r="F2270" s="346" t="str">
        <f t="shared" si="502"/>
        <v/>
      </c>
      <c r="G2270" s="346" t="str">
        <f t="shared" si="502"/>
        <v/>
      </c>
      <c r="H2270" s="346" t="str">
        <f t="shared" si="502"/>
        <v/>
      </c>
      <c r="I2270" s="346" t="str">
        <f t="shared" si="502"/>
        <v/>
      </c>
      <c r="J2270" s="346" t="str">
        <f t="shared" si="502"/>
        <v/>
      </c>
      <c r="K2270" s="346" t="str">
        <f t="shared" si="502"/>
        <v/>
      </c>
      <c r="L2270" s="346" t="str">
        <f t="shared" si="502"/>
        <v/>
      </c>
      <c r="M2270" s="346" t="str">
        <f t="shared" si="502"/>
        <v/>
      </c>
    </row>
    <row r="2271" spans="2:15" ht="12.75" customHeight="1" x14ac:dyDescent="0.2"/>
    <row r="2272" spans="2:15" ht="12.75" customHeight="1" x14ac:dyDescent="0.2">
      <c r="D2272" s="119" t="s">
        <v>249</v>
      </c>
      <c r="E2272" s="187" t="str">
        <f>IF(M2260=0,"",M2260/(DATEDIF('2. Grunddata'!C$20,'2. Grunddata'!C$21,"d")/365))</f>
        <v/>
      </c>
      <c r="H2272" s="119" t="s">
        <v>250</v>
      </c>
      <c r="I2272" s="187">
        <f>M2260/3</f>
        <v>0</v>
      </c>
      <c r="L2272" s="119" t="s">
        <v>248</v>
      </c>
      <c r="M2272" s="187">
        <f>M2260</f>
        <v>0</v>
      </c>
    </row>
    <row r="2273" spans="2:13" ht="12.75" customHeight="1" x14ac:dyDescent="0.2">
      <c r="B2273" s="80" t="s">
        <v>209</v>
      </c>
    </row>
    <row r="2274" spans="2:13" ht="12.75" customHeight="1" x14ac:dyDescent="0.2">
      <c r="B2274" s="551"/>
      <c r="C2274" s="552"/>
      <c r="D2274" s="552"/>
      <c r="E2274" s="552"/>
      <c r="F2274" s="552"/>
      <c r="G2274" s="552"/>
      <c r="H2274" s="552"/>
      <c r="I2274" s="552"/>
      <c r="J2274" s="552"/>
      <c r="K2274" s="552"/>
      <c r="L2274" s="553"/>
      <c r="M2274" s="387">
        <f>SUM(C2274:L2274)</f>
        <v>0</v>
      </c>
    </row>
    <row r="2275" spans="2:13" ht="12.75" customHeight="1" x14ac:dyDescent="0.2">
      <c r="B2275" s="554"/>
      <c r="C2275" s="555"/>
      <c r="D2275" s="555"/>
      <c r="E2275" s="555"/>
      <c r="F2275" s="555"/>
      <c r="G2275" s="555"/>
      <c r="H2275" s="555"/>
      <c r="I2275" s="555"/>
      <c r="J2275" s="555"/>
      <c r="K2275" s="555"/>
      <c r="L2275" s="556"/>
      <c r="M2275" s="319">
        <f t="shared" ref="M2275:M2278" si="503">SUM(C2275:L2275)</f>
        <v>0</v>
      </c>
    </row>
    <row r="2276" spans="2:13" ht="12.75" customHeight="1" x14ac:dyDescent="0.2">
      <c r="B2276" s="557"/>
      <c r="C2276" s="558"/>
      <c r="D2276" s="558"/>
      <c r="E2276" s="558"/>
      <c r="F2276" s="558"/>
      <c r="G2276" s="558"/>
      <c r="H2276" s="558"/>
      <c r="I2276" s="558"/>
      <c r="J2276" s="558"/>
      <c r="K2276" s="558"/>
      <c r="L2276" s="559"/>
      <c r="M2276" s="316">
        <f t="shared" si="503"/>
        <v>0</v>
      </c>
    </row>
    <row r="2277" spans="2:13" ht="12.75" customHeight="1" x14ac:dyDescent="0.2">
      <c r="B2277" s="554"/>
      <c r="C2277" s="555"/>
      <c r="D2277" s="555"/>
      <c r="E2277" s="555"/>
      <c r="F2277" s="555"/>
      <c r="G2277" s="555"/>
      <c r="H2277" s="555"/>
      <c r="I2277" s="555"/>
      <c r="J2277" s="555"/>
      <c r="K2277" s="555"/>
      <c r="L2277" s="556"/>
      <c r="M2277" s="319">
        <f t="shared" si="503"/>
        <v>0</v>
      </c>
    </row>
    <row r="2278" spans="2:13" ht="12.75" customHeight="1" x14ac:dyDescent="0.2">
      <c r="B2278" s="197"/>
      <c r="C2278" s="558"/>
      <c r="D2278" s="558"/>
      <c r="E2278" s="558"/>
      <c r="F2278" s="558"/>
      <c r="G2278" s="558"/>
      <c r="H2278" s="558"/>
      <c r="I2278" s="558"/>
      <c r="J2278" s="558"/>
      <c r="K2278" s="558"/>
      <c r="L2278" s="559"/>
      <c r="M2278" s="316">
        <f t="shared" si="503"/>
        <v>0</v>
      </c>
    </row>
    <row r="2279" spans="2:13" ht="12.75" customHeight="1" x14ac:dyDescent="0.2">
      <c r="B2279" s="165" t="str">
        <f>IF('2. Grunddata'!C$6="KONTRAKT","Total medfinansiering","Total förväntad medfinansiering")</f>
        <v>Total förväntad medfinansiering</v>
      </c>
      <c r="C2279" s="170">
        <f t="shared" ref="C2279:M2279" si="504">SUM(C2274:C2278)</f>
        <v>0</v>
      </c>
      <c r="D2279" s="170">
        <f t="shared" si="504"/>
        <v>0</v>
      </c>
      <c r="E2279" s="170">
        <f t="shared" si="504"/>
        <v>0</v>
      </c>
      <c r="F2279" s="170">
        <f t="shared" si="504"/>
        <v>0</v>
      </c>
      <c r="G2279" s="170">
        <f t="shared" si="504"/>
        <v>0</v>
      </c>
      <c r="H2279" s="170">
        <f t="shared" si="504"/>
        <v>0</v>
      </c>
      <c r="I2279" s="170">
        <f t="shared" si="504"/>
        <v>0</v>
      </c>
      <c r="J2279" s="170">
        <f t="shared" si="504"/>
        <v>0</v>
      </c>
      <c r="K2279" s="170">
        <f t="shared" si="504"/>
        <v>0</v>
      </c>
      <c r="L2279" s="170">
        <f t="shared" si="504"/>
        <v>0</v>
      </c>
      <c r="M2279" s="345">
        <f t="shared" si="504"/>
        <v>0</v>
      </c>
    </row>
    <row r="2280" spans="2:13" ht="12.75" customHeight="1" x14ac:dyDescent="0.2">
      <c r="B2280" s="165"/>
      <c r="C2280" s="414"/>
      <c r="D2280" s="414"/>
      <c r="E2280" s="414"/>
      <c r="F2280" s="414"/>
      <c r="G2280" s="414"/>
      <c r="H2280" s="414"/>
      <c r="I2280" s="414"/>
      <c r="J2280" s="414"/>
      <c r="K2280" s="414"/>
      <c r="L2280" s="414"/>
      <c r="M2280" s="336"/>
    </row>
    <row r="2281" spans="2:13" ht="12.75" customHeight="1" x14ac:dyDescent="0.2">
      <c r="B2281" s="386" t="s">
        <v>210</v>
      </c>
      <c r="C2281" s="64" t="str">
        <f>B58</f>
        <v>Kliniska vetenskaper</v>
      </c>
    </row>
    <row r="2282" spans="2:13" ht="12.75" customHeight="1" x14ac:dyDescent="0.2">
      <c r="B2282" s="719"/>
      <c r="C2282" s="720"/>
      <c r="D2282" s="720"/>
      <c r="E2282" s="720"/>
      <c r="F2282" s="720"/>
      <c r="G2282" s="720"/>
      <c r="H2282" s="720"/>
      <c r="I2282" s="720"/>
      <c r="J2282" s="720"/>
      <c r="K2282" s="720"/>
      <c r="L2282" s="720"/>
      <c r="M2282" s="721"/>
    </row>
    <row r="2283" spans="2:13" ht="12.75" customHeight="1" x14ac:dyDescent="0.2">
      <c r="B2283" s="722"/>
      <c r="C2283" s="735"/>
      <c r="D2283" s="735"/>
      <c r="E2283" s="735"/>
      <c r="F2283" s="735"/>
      <c r="G2283" s="735"/>
      <c r="H2283" s="735"/>
      <c r="I2283" s="735"/>
      <c r="J2283" s="735"/>
      <c r="K2283" s="735"/>
      <c r="L2283" s="735"/>
      <c r="M2283" s="724"/>
    </row>
    <row r="2284" spans="2:13" ht="12.75" customHeight="1" x14ac:dyDescent="0.2">
      <c r="B2284" s="722"/>
      <c r="C2284" s="735"/>
      <c r="D2284" s="735"/>
      <c r="E2284" s="735"/>
      <c r="F2284" s="735"/>
      <c r="G2284" s="735"/>
      <c r="H2284" s="735"/>
      <c r="I2284" s="735"/>
      <c r="J2284" s="735"/>
      <c r="K2284" s="735"/>
      <c r="L2284" s="735"/>
      <c r="M2284" s="724"/>
    </row>
    <row r="2285" spans="2:13" ht="12.75" customHeight="1" x14ac:dyDescent="0.2">
      <c r="B2285" s="722"/>
      <c r="C2285" s="735"/>
      <c r="D2285" s="735"/>
      <c r="E2285" s="735"/>
      <c r="F2285" s="735"/>
      <c r="G2285" s="735"/>
      <c r="H2285" s="735"/>
      <c r="I2285" s="735"/>
      <c r="J2285" s="735"/>
      <c r="K2285" s="735"/>
      <c r="L2285" s="735"/>
      <c r="M2285" s="724"/>
    </row>
    <row r="2286" spans="2:13" ht="12.75" customHeight="1" x14ac:dyDescent="0.2">
      <c r="B2286" s="725"/>
      <c r="C2286" s="726"/>
      <c r="D2286" s="726"/>
      <c r="E2286" s="726"/>
      <c r="F2286" s="726"/>
      <c r="G2286" s="726"/>
      <c r="H2286" s="726"/>
      <c r="I2286" s="726"/>
      <c r="J2286" s="726"/>
      <c r="K2286" s="726"/>
      <c r="L2286" s="726"/>
      <c r="M2286" s="727"/>
    </row>
    <row r="2288" spans="2:13" s="3" customFormat="1" ht="12.75" customHeight="1" x14ac:dyDescent="0.2">
      <c r="B2288" s="140" t="s">
        <v>165</v>
      </c>
      <c r="C2288" s="141" t="str">
        <f>'2. Grunddata'!C$7</f>
        <v>Hitta den oförklariga faktorn i matrix</v>
      </c>
      <c r="D2288" s="64"/>
      <c r="E2288" s="64"/>
      <c r="F2288" s="64"/>
      <c r="G2288" s="64"/>
      <c r="H2288" s="64"/>
      <c r="I2288" s="64"/>
      <c r="J2288" s="64"/>
      <c r="K2288" s="64"/>
      <c r="L2288" s="64"/>
      <c r="M2288" s="64"/>
    </row>
    <row r="2289" spans="2:15" s="3" customFormat="1" ht="12.75" x14ac:dyDescent="0.2">
      <c r="B2289" s="140" t="s">
        <v>122</v>
      </c>
      <c r="C2289" s="141" t="str">
        <f>IF('2. Grunddata'!$C$6="ANSÖKAN","ANSÖKAN",(IF('2. Grunddata'!$C$6="KONTRAKT","KONTRAKT","")))</f>
        <v>ANSÖKAN</v>
      </c>
      <c r="D2289" s="64"/>
      <c r="E2289" s="64"/>
      <c r="F2289" s="64"/>
      <c r="G2289" s="64"/>
      <c r="H2289" s="64"/>
      <c r="I2289" s="64"/>
      <c r="J2289" s="64"/>
      <c r="K2289" s="64"/>
      <c r="L2289" s="64"/>
      <c r="M2289" s="64"/>
    </row>
    <row r="2290" spans="2:15" s="3" customFormat="1" ht="12.75" x14ac:dyDescent="0.2">
      <c r="B2290" s="62" t="s">
        <v>254</v>
      </c>
      <c r="C2290" s="141" t="str">
        <f>'2. Grunddata'!C$8</f>
        <v>Stina</v>
      </c>
      <c r="D2290" s="64"/>
      <c r="E2290" s="64"/>
      <c r="F2290" s="64"/>
      <c r="I2290" s="120"/>
      <c r="J2290" s="120"/>
      <c r="K2290" s="120"/>
      <c r="L2290" s="120"/>
      <c r="M2290" s="120"/>
    </row>
    <row r="2291" spans="2:15" s="3" customFormat="1" ht="12.75" x14ac:dyDescent="0.2">
      <c r="B2291" s="140" t="s">
        <v>156</v>
      </c>
      <c r="C2291" s="64" t="str">
        <f>'2. Grunddata'!C$17</f>
        <v>SEK</v>
      </c>
      <c r="D2291" s="64"/>
      <c r="E2291" s="64"/>
      <c r="F2291" s="64"/>
      <c r="I2291" s="120"/>
      <c r="J2291" s="120"/>
      <c r="K2291" s="120"/>
      <c r="L2291" s="120"/>
      <c r="M2291" s="120"/>
    </row>
    <row r="2292" spans="2:15" s="3" customFormat="1" ht="12.75" x14ac:dyDescent="0.2">
      <c r="B2292" s="140"/>
      <c r="C2292" s="143" t="s">
        <v>137</v>
      </c>
      <c r="D2292" s="64"/>
      <c r="E2292" s="64"/>
      <c r="F2292" s="64"/>
      <c r="I2292" s="120"/>
      <c r="J2292" s="120"/>
      <c r="K2292" s="120"/>
      <c r="L2292" s="499" t="s">
        <v>315</v>
      </c>
      <c r="M2292" s="120"/>
    </row>
    <row r="2293" spans="2:15" ht="12.75" customHeight="1" x14ac:dyDescent="0.2">
      <c r="L2293" s="349" t="s">
        <v>316</v>
      </c>
    </row>
    <row r="2294" spans="2:15" s="3" customFormat="1" ht="15" x14ac:dyDescent="0.25">
      <c r="B2294" s="369" t="s">
        <v>38</v>
      </c>
      <c r="C2294" s="369" t="str">
        <f>B59</f>
        <v>Lövsta lantbruksforskning</v>
      </c>
      <c r="E2294" s="64"/>
      <c r="G2294" s="64"/>
      <c r="H2294" s="64"/>
      <c r="I2294" s="64"/>
      <c r="J2294" s="64"/>
      <c r="K2294" s="64"/>
      <c r="L2294" s="625">
        <f>SUMIF('5. Lön'!$B$25:$B$151,$C2294,'5. Lön'!AE$25:AE$151)</f>
        <v>0</v>
      </c>
      <c r="M2294" s="383" t="s">
        <v>208</v>
      </c>
    </row>
    <row r="2295" spans="2:15" s="3" customFormat="1" ht="6" customHeight="1" x14ac:dyDescent="0.2">
      <c r="B2295" s="85"/>
      <c r="C2295" s="64"/>
      <c r="D2295" s="64"/>
      <c r="E2295" s="64"/>
      <c r="F2295" s="64"/>
      <c r="G2295" s="64"/>
      <c r="H2295" s="64"/>
      <c r="I2295" s="64"/>
      <c r="J2295" s="64"/>
      <c r="K2295" s="64"/>
      <c r="L2295" s="64"/>
      <c r="M2295" s="64"/>
    </row>
    <row r="2296" spans="2:15" s="3" customFormat="1" ht="12.75" x14ac:dyDescent="0.2">
      <c r="B2296" s="309" t="str">
        <f>IF('2. Grunddata'!C$6="KONTRAKT","Kostnader täckta av finansiär","Kostnader förväntade att täckas av finansiär")</f>
        <v>Kostnader förväntade att täckas av finansiär</v>
      </c>
      <c r="C2296" s="310">
        <f>'5. Lön'!G$23</f>
        <v>2022</v>
      </c>
      <c r="D2296" s="310">
        <f>'5. Lön'!H$23</f>
        <v>2023</v>
      </c>
      <c r="E2296" s="310">
        <f>'5. Lön'!I$23</f>
        <v>2024</v>
      </c>
      <c r="F2296" s="310" t="str">
        <f>'5. Lön'!J$23</f>
        <v/>
      </c>
      <c r="G2296" s="310" t="str">
        <f>'5. Lön'!K$23</f>
        <v/>
      </c>
      <c r="H2296" s="310" t="str">
        <f>'5. Lön'!L$23</f>
        <v/>
      </c>
      <c r="I2296" s="310" t="str">
        <f>'5. Lön'!M$23</f>
        <v/>
      </c>
      <c r="J2296" s="310" t="str">
        <f>'5. Lön'!N$23</f>
        <v/>
      </c>
      <c r="K2296" s="310" t="str">
        <f>'5. Lön'!O$23</f>
        <v/>
      </c>
      <c r="L2296" s="310" t="str">
        <f>'5. Lön'!P$23</f>
        <v/>
      </c>
      <c r="M2296" s="311" t="s">
        <v>2</v>
      </c>
    </row>
    <row r="2297" spans="2:15" s="3" customFormat="1" ht="12.75" customHeight="1" x14ac:dyDescent="0.2">
      <c r="B2297" s="312" t="s">
        <v>203</v>
      </c>
      <c r="C2297" s="313">
        <f>IF('2. Grunddata'!$C$16&gt;0,SUMIF('5. Lön'!$B$25:$B$151,$C2294,'5. Lön'!DM$25:DM$151),SUMIF('5. Lön'!$B$25:$B$151,$C2294,'5. Lön'!AS$25:AS$151))</f>
        <v>0</v>
      </c>
      <c r="D2297" s="313">
        <f>IF('2. Grunddata'!$C$16&gt;0,SUMIF('5. Lön'!$B$25:$B$151,$C2294,'5. Lön'!DN$25:DN$151),SUMIF('5. Lön'!$B$25:$B$151,$C2294,'5. Lön'!AT$25:AT$151))</f>
        <v>0</v>
      </c>
      <c r="E2297" s="313">
        <f>IF('2. Grunddata'!$C$16&gt;0,SUMIF('5. Lön'!$B$25:$B$151,$C2294,'5. Lön'!DO$25:DO$151),SUMIF('5. Lön'!$B$25:$B$151,$C2294,'5. Lön'!AU$25:AU$151))</f>
        <v>0</v>
      </c>
      <c r="F2297" s="313">
        <f>IF('2. Grunddata'!$C$16&gt;0,SUMIF('5. Lön'!$B$25:$B$151,$C2294,'5. Lön'!DP$25:DP$151),SUMIF('5. Lön'!$B$25:$B$151,$C2294,'5. Lön'!AV$25:AV$151))</f>
        <v>0</v>
      </c>
      <c r="G2297" s="313">
        <f>IF('2. Grunddata'!$C$16&gt;0,SUMIF('5. Lön'!$B$25:$B$151,$C2294,'5. Lön'!DQ$25:DQ$151),SUMIF('5. Lön'!$B$25:$B$151,$C2294,'5. Lön'!AW$25:AW$151))</f>
        <v>0</v>
      </c>
      <c r="H2297" s="313">
        <f>IF('2. Grunddata'!$C$16&gt;0,SUMIF('5. Lön'!$B$25:$B$151,$C2294,'5. Lön'!DR$25:DR$151),SUMIF('5. Lön'!$B$25:$B$151,$C2294,'5. Lön'!AX$25:AX$151))</f>
        <v>0</v>
      </c>
      <c r="I2297" s="313">
        <f>IF('2. Grunddata'!$C$16&gt;0,SUMIF('5. Lön'!$B$25:$B$151,$C2294,'5. Lön'!DS$25:DS$151),SUMIF('5. Lön'!$B$25:$B$151,$C2294,'5. Lön'!AY$25:AY$151))</f>
        <v>0</v>
      </c>
      <c r="J2297" s="313">
        <f>IF('2. Grunddata'!$C$16&gt;0,SUMIF('5. Lön'!$B$25:$B$151,$C2294,'5. Lön'!DT$25:DT$151),SUMIF('5. Lön'!$B$25:$B$151,$C2294,'5. Lön'!AZ$25:AZ$151))</f>
        <v>0</v>
      </c>
      <c r="K2297" s="313">
        <f>IF('2. Grunddata'!$C$16&gt;0,SUMIF('5. Lön'!$B$25:$B$151,$C2294,'5. Lön'!DU$25:DU$151),SUMIF('5. Lön'!$B$25:$B$151,$C2294,'5. Lön'!BA$25:BA$151))</f>
        <v>0</v>
      </c>
      <c r="L2297" s="313">
        <f>IF('2. Grunddata'!$C$16&gt;0,SUMIF('5. Lön'!$B$25:$B$151,$C2294,'5. Lön'!DV$25:DV$151),SUMIF('5. Lön'!$B$25:$B$151,$C2294,'5. Lön'!BB$25:BB$151))</f>
        <v>0</v>
      </c>
      <c r="M2297" s="314">
        <f t="shared" ref="M2297:M2302" si="505">SUM(C2297:L2297)</f>
        <v>0</v>
      </c>
      <c r="O2297" s="4"/>
    </row>
    <row r="2298" spans="2:15" s="3" customFormat="1" ht="12.75" customHeight="1" x14ac:dyDescent="0.2">
      <c r="B2298" s="158" t="s">
        <v>202</v>
      </c>
      <c r="C2298" s="315">
        <f>SUMIF('6. Drift'!$B$18:$B$101,$C2294,'6. Drift'!V$18:V$101)</f>
        <v>0</v>
      </c>
      <c r="D2298" s="315">
        <f>SUMIF('6. Drift'!$B$18:$B$101,$C2294,'6. Drift'!W$18:W$101)</f>
        <v>0</v>
      </c>
      <c r="E2298" s="315">
        <f>SUMIF('6. Drift'!$B$18:$B$101,$C2294,'6. Drift'!X$18:X$101)</f>
        <v>0</v>
      </c>
      <c r="F2298" s="315">
        <f>SUMIF('6. Drift'!$B$18:$B$101,$C2294,'6. Drift'!Y$18:Y$101)</f>
        <v>0</v>
      </c>
      <c r="G2298" s="315">
        <f>SUMIF('6. Drift'!$B$18:$B$101,$C2294,'6. Drift'!Z$18:Z$101)</f>
        <v>0</v>
      </c>
      <c r="H2298" s="315">
        <f>SUMIF('6. Drift'!$B$18:$B$101,$C2294,'6. Drift'!AA$18:AA$101)</f>
        <v>0</v>
      </c>
      <c r="I2298" s="315">
        <f>SUMIF('6. Drift'!$B$18:$B$101,$C2294,'6. Drift'!AB$18:AB$101)</f>
        <v>0</v>
      </c>
      <c r="J2298" s="315">
        <f>SUMIF('6. Drift'!$B$18:$B$101,$C2294,'6. Drift'!AC$18:AC$101)</f>
        <v>0</v>
      </c>
      <c r="K2298" s="315">
        <f>SUMIF('6. Drift'!$B$18:$B$101,$C2294,'6. Drift'!AD$18:AD$101)</f>
        <v>0</v>
      </c>
      <c r="L2298" s="315">
        <f>SUMIF('6. Drift'!$B$18:$B$101,$C2294,'6. Drift'!AE$18:AE$101)</f>
        <v>0</v>
      </c>
      <c r="M2298" s="316">
        <f t="shared" si="505"/>
        <v>0</v>
      </c>
    </row>
    <row r="2299" spans="2:15" s="3" customFormat="1" ht="12.75" x14ac:dyDescent="0.2">
      <c r="B2299" s="317" t="s">
        <v>30</v>
      </c>
      <c r="C2299" s="318">
        <f>SUMIF('7. Utrustning'!$B$17:$B$49,$C2294,'7. Utrustning'!W$17:W$49)</f>
        <v>0</v>
      </c>
      <c r="D2299" s="318">
        <f>SUMIF('7. Utrustning'!$B$17:$B$49,$C2294,'7. Utrustning'!X$17:X$49)</f>
        <v>0</v>
      </c>
      <c r="E2299" s="318">
        <f>SUMIF('7. Utrustning'!$B$17:$B$49,$C2294,'7. Utrustning'!Y$17:Y$49)</f>
        <v>0</v>
      </c>
      <c r="F2299" s="318">
        <f>SUMIF('7. Utrustning'!$B$17:$B$49,$C2294,'7. Utrustning'!Z$17:Z$49)</f>
        <v>0</v>
      </c>
      <c r="G2299" s="318">
        <f>SUMIF('7. Utrustning'!$B$17:$B$49,$C2294,'7. Utrustning'!AA$17:AA$49)</f>
        <v>0</v>
      </c>
      <c r="H2299" s="318">
        <f>SUMIF('7. Utrustning'!$B$17:$B$49,$C2294,'7. Utrustning'!AB$17:AB$49)</f>
        <v>0</v>
      </c>
      <c r="I2299" s="318">
        <f>SUMIF('7. Utrustning'!$B$17:$B$49,$C2294,'7. Utrustning'!AC$17:AC$49)</f>
        <v>0</v>
      </c>
      <c r="J2299" s="318">
        <f>SUMIF('7. Utrustning'!$B$17:$B$49,$C2294,'7. Utrustning'!AD$17:AD$49)</f>
        <v>0</v>
      </c>
      <c r="K2299" s="318">
        <f>SUMIF('7. Utrustning'!$B$17:$B$49,$C2294,'7. Utrustning'!AE$17:AE$49)</f>
        <v>0</v>
      </c>
      <c r="L2299" s="318">
        <f>SUMIF('7. Utrustning'!$B$17:$B$49,$C2294,'7. Utrustning'!AF$17:AF$49)</f>
        <v>0</v>
      </c>
      <c r="M2299" s="319">
        <f t="shared" si="505"/>
        <v>0</v>
      </c>
    </row>
    <row r="2300" spans="2:15" s="3" customFormat="1" ht="12.75" x14ac:dyDescent="0.2">
      <c r="B2300" s="320" t="str">
        <f>IF('2. Grunddata'!C$13="NEJ","Lokal accepterad som direkt kostnad av finansiär","Lokal")</f>
        <v>Lokal accepterad som direkt kostnad av finansiär</v>
      </c>
      <c r="C2300" s="315">
        <f>IF('2. Grunddata'!$C$13="NEJ",SUMIF('8. Lokal'!$B$18:$B$50,$C2294,'8. Lokal'!T$18:T$50),SUMIF('5. Lön'!$B$25:$B$151,$C2294,'5. Lön'!CO$25:CO$151)+SUMIF('6. Drift'!$B$18:$B$101,$C2294,'6. Drift'!BR$18:BR$101)+SUMIF('8. Lokal'!$B$18:$B$50,$C2294,'8. Lokal'!T$18:T$50))</f>
        <v>0</v>
      </c>
      <c r="D2300" s="315">
        <f>IF('2. Grunddata'!$C$13="NEJ",SUMIF('8. Lokal'!$B$18:$B$50,$C2294,'8. Lokal'!U$18:U$50),SUMIF('5. Lön'!$B$25:$B$151,$C2294,'5. Lön'!CP$25:CP$151)+SUMIF('6. Drift'!$B$18:$B$101,$C2294,'6. Drift'!BS$18:BS$101)+SUMIF('8. Lokal'!$B$18:$B$50,$C2294,'8. Lokal'!U$18:U$50))</f>
        <v>0</v>
      </c>
      <c r="E2300" s="315">
        <f>IF('2. Grunddata'!$C$13="NEJ",SUMIF('8. Lokal'!$B$18:$B$50,$C2294,'8. Lokal'!V$18:V$50),SUMIF('5. Lön'!$B$25:$B$151,$C2294,'5. Lön'!CQ$25:CQ$151)+SUMIF('6. Drift'!$B$18:$B$101,$C2294,'6. Drift'!BT$18:BT$101)+SUMIF('8. Lokal'!$B$18:$B$50,$C2294,'8. Lokal'!V$18:V$50))</f>
        <v>0</v>
      </c>
      <c r="F2300" s="315">
        <f>IF('2. Grunddata'!$C$13="NEJ",SUMIF('8. Lokal'!$B$18:$B$50,$C2294,'8. Lokal'!W$18:W$50),SUMIF('5. Lön'!$B$25:$B$151,$C2294,'5. Lön'!CR$25:CR$151)+SUMIF('6. Drift'!$B$18:$B$101,$C2294,'6. Drift'!BU$18:BU$101)+SUMIF('8. Lokal'!$B$18:$B$50,$C2294,'8. Lokal'!W$18:W$50))</f>
        <v>0</v>
      </c>
      <c r="G2300" s="315">
        <f>IF('2. Grunddata'!$C$13="NEJ",SUMIF('8. Lokal'!$B$18:$B$50,$C2294,'8. Lokal'!X$18:X$50),SUMIF('5. Lön'!$B$25:$B$151,$C2294,'5. Lön'!CS$25:CS$151)+SUMIF('6. Drift'!$B$18:$B$101,$C2294,'6. Drift'!BV$18:BV$101)+SUMIF('8. Lokal'!$B$18:$B$50,$C2294,'8. Lokal'!X$18:X$50))</f>
        <v>0</v>
      </c>
      <c r="H2300" s="315">
        <f>IF('2. Grunddata'!$C$13="NEJ",SUMIF('8. Lokal'!$B$18:$B$50,$C2294,'8. Lokal'!Y$18:Y$50),SUMIF('5. Lön'!$B$25:$B$151,$C2294,'5. Lön'!CT$25:CT$151)+SUMIF('6. Drift'!$B$18:$B$101,$C2294,'6. Drift'!BW$18:BW$101)+SUMIF('8. Lokal'!$B$18:$B$50,$C2294,'8. Lokal'!Y$18:Y$50))</f>
        <v>0</v>
      </c>
      <c r="I2300" s="315">
        <f>IF('2. Grunddata'!$C$13="NEJ",SUMIF('8. Lokal'!$B$18:$B$50,$C2294,'8. Lokal'!Z$18:Z$50),SUMIF('5. Lön'!$B$25:$B$151,$C2294,'5. Lön'!CU$25:CU$151)+SUMIF('6. Drift'!$B$18:$B$101,$C2294,'6. Drift'!BX$18:BX$101)+SUMIF('8. Lokal'!$B$18:$B$50,$C2294,'8. Lokal'!Z$18:Z$50))</f>
        <v>0</v>
      </c>
      <c r="J2300" s="315">
        <f>IF('2. Grunddata'!$C$13="NEJ",SUMIF('8. Lokal'!$B$18:$B$50,$C2294,'8. Lokal'!AA$18:AA$50),SUMIF('5. Lön'!$B$25:$B$151,$C2294,'5. Lön'!CV$25:CV$151)+SUMIF('6. Drift'!$B$18:$B$101,$C2294,'6. Drift'!BY$18:BY$101)+SUMIF('8. Lokal'!$B$18:$B$50,$C2294,'8. Lokal'!AA$18:AA$50))</f>
        <v>0</v>
      </c>
      <c r="K2300" s="315">
        <f>IF('2. Grunddata'!$C$13="NEJ",SUMIF('8. Lokal'!$B$18:$B$50,$C2294,'8. Lokal'!AB$18:AB$50),SUMIF('5. Lön'!$B$25:$B$151,$C2294,'5. Lön'!CW$25:CW$151)+SUMIF('6. Drift'!$B$18:$B$101,$C2294,'6. Drift'!BZ$18:BZ$101)+SUMIF('8. Lokal'!$B$18:$B$50,$C2294,'8. Lokal'!AB$18:AB$50))</f>
        <v>0</v>
      </c>
      <c r="L2300" s="315">
        <f>IF('2. Grunddata'!$C$13="NEJ",SUMIF('8. Lokal'!$B$18:$B$50,$C2294,'8. Lokal'!AC$18:AC$50),SUMIF('5. Lön'!$B$25:$B$151,$C2294,'5. Lön'!CX$25:CX$151)+SUMIF('6. Drift'!$B$18:$B$101,$C2294,'6. Drift'!CA$18:CA$101)+SUMIF('8. Lokal'!$B$18:$B$50,$C2294,'8. Lokal'!AC$18:AC$50))</f>
        <v>0</v>
      </c>
      <c r="M2300" s="316">
        <f t="shared" si="505"/>
        <v>0</v>
      </c>
    </row>
    <row r="2301" spans="2:15" s="3" customFormat="1" ht="12.75" x14ac:dyDescent="0.2">
      <c r="B2301" s="321" t="str">
        <f>IF('2. Grunddata'!C$13="NEJ","Indirekt och lokalpåslag accepterade som OH av finansiär","Indirekta")</f>
        <v>Indirekt och lokalpåslag accepterade som OH av finansiär</v>
      </c>
      <c r="C2301" s="293">
        <f>IF('2. Grunddata'!$C$13="NEJ",SUMIF('5. Lön'!$B$25:$B$151,$C2294,'5. Lön'!DY$25:DY$151)+SUMIF('6. Drift'!$B$18:$B$101,$C2294,'6. Drift'!CP$18:CP$101)+SUMIF('7. Utrustning'!$B$17:$B$49,$C2294,'7. Utrustning'!AU$17:AU$49)+SUMIF('8. Lokal'!$B$18:$B$50,$C2294,'8. Lokal'!AR$18:AR$50),SUMIF('5. Lön'!$B$25:$B$151,$C2294,'5. Lön'!BQ$25:BQ$151)+SUMIF('6. Drift'!$B$18:$B$101,$C2294,'6. Drift'!AT$18:AT$101))</f>
        <v>0</v>
      </c>
      <c r="D2301" s="293">
        <f>IF('2. Grunddata'!$C$13="NEJ",SUMIF('5. Lön'!$B$25:$B$151,$C2294,'5. Lön'!DZ$25:DZ$151)+SUMIF('6. Drift'!$B$18:$B$101,$C2294,'6. Drift'!CQ$18:CQ$101)+SUMIF('7. Utrustning'!$B$17:$B$49,$C2294,'7. Utrustning'!AV$17:AV$49)+SUMIF('8. Lokal'!$B$18:$B$50,$C2294,'8. Lokal'!AS$18:AS$50),SUMIF('5. Lön'!$B$25:$B$151,$C2294,'5. Lön'!BR$25:BR$151)+SUMIF('6. Drift'!$B$18:$B$101,$C2294,'6. Drift'!AU$18:AU$101))</f>
        <v>0</v>
      </c>
      <c r="E2301" s="293">
        <f>IF('2. Grunddata'!$C$13="NEJ",SUMIF('5. Lön'!$B$25:$B$151,$C2294,'5. Lön'!EA$25:EA$151)+SUMIF('6. Drift'!$B$18:$B$101,$C2294,'6. Drift'!CR$18:CR$101)+SUMIF('7. Utrustning'!$B$17:$B$49,$C2294,'7. Utrustning'!AW$17:AW$49)+SUMIF('8. Lokal'!$B$18:$B$50,$C2294,'8. Lokal'!AT$18:AT$50),SUMIF('5. Lön'!$B$25:$B$151,$C2294,'5. Lön'!BS$25:BS$151)+SUMIF('6. Drift'!$B$18:$B$101,$C2294,'6. Drift'!AV$18:AV$101))</f>
        <v>0</v>
      </c>
      <c r="F2301" s="293">
        <f>IF('2. Grunddata'!$C$13="NEJ",SUMIF('5. Lön'!$B$25:$B$151,$C2294,'5. Lön'!EB$25:EB$151)+SUMIF('6. Drift'!$B$18:$B$101,$C2294,'6. Drift'!CS$18:CS$101)+SUMIF('7. Utrustning'!$B$17:$B$49,$C2294,'7. Utrustning'!AX$17:AX$49)+SUMIF('8. Lokal'!$B$18:$B$50,$C2294,'8. Lokal'!AU$18:AU$50),SUMIF('5. Lön'!$B$25:$B$151,$C2294,'5. Lön'!BT$25:BT$151)+SUMIF('6. Drift'!$B$18:$B$101,$C2294,'6. Drift'!AW$18:AW$101))</f>
        <v>0</v>
      </c>
      <c r="G2301" s="293">
        <f>IF('2. Grunddata'!$C$13="NEJ",SUMIF('5. Lön'!$B$25:$B$151,$C2294,'5. Lön'!EC$25:EC$151)+SUMIF('6. Drift'!$B$18:$B$101,$C2294,'6. Drift'!CT$18:CT$101)+SUMIF('7. Utrustning'!$B$17:$B$49,$C2294,'7. Utrustning'!AY$17:AY$49)+SUMIF('8. Lokal'!$B$18:$B$50,$C2294,'8. Lokal'!AV$18:AV$50),SUMIF('5. Lön'!$B$25:$B$151,$C2294,'5. Lön'!BU$25:BU$151)+SUMIF('6. Drift'!$B$18:$B$101,$C2294,'6. Drift'!AX$18:AX$101))</f>
        <v>0</v>
      </c>
      <c r="H2301" s="293">
        <f>IF('2. Grunddata'!$C$13="NEJ",SUMIF('5. Lön'!$B$25:$B$151,$C2294,'5. Lön'!ED$25:ED$151)+SUMIF('6. Drift'!$B$18:$B$101,$C2294,'6. Drift'!CU$18:CU$101)+SUMIF('7. Utrustning'!$B$17:$B$49,$C2294,'7. Utrustning'!AZ$17:AZ$49)+SUMIF('8. Lokal'!$B$18:$B$50,$C2294,'8. Lokal'!AW$18:AW$50),SUMIF('5. Lön'!$B$25:$B$151,$C2294,'5. Lön'!BV$25:BV$151)+SUMIF('6. Drift'!$B$18:$B$101,$C2294,'6. Drift'!AY$18:AY$101))</f>
        <v>0</v>
      </c>
      <c r="I2301" s="293">
        <f>IF('2. Grunddata'!$C$13="NEJ",SUMIF('5. Lön'!$B$25:$B$151,$C2294,'5. Lön'!EE$25:EE$151)+SUMIF('6. Drift'!$B$18:$B$101,$C2294,'6. Drift'!CV$18:CV$101)+SUMIF('7. Utrustning'!$B$17:$B$49,$C2294,'7. Utrustning'!BA$17:BA$49)+SUMIF('8. Lokal'!$B$18:$B$50,$C2294,'8. Lokal'!AX$18:AX$50),SUMIF('5. Lön'!$B$25:$B$151,$C2294,'5. Lön'!BW$25:BW$151)+SUMIF('6. Drift'!$B$18:$B$101,$C2294,'6. Drift'!AZ$18:AZ$101))</f>
        <v>0</v>
      </c>
      <c r="J2301" s="293">
        <f>IF('2. Grunddata'!$C$13="NEJ",SUMIF('5. Lön'!$B$25:$B$151,$C2294,'5. Lön'!EF$25:EF$151)+SUMIF('6. Drift'!$B$18:$B$101,$C2294,'6. Drift'!CW$18:CW$101)+SUMIF('7. Utrustning'!$B$17:$B$49,$C2294,'7. Utrustning'!BB$17:BB$49)+SUMIF('8. Lokal'!$B$18:$B$50,$C2294,'8. Lokal'!AY$18:AY$50),SUMIF('5. Lön'!$B$25:$B$151,$C2294,'5. Lön'!BX$25:BX$151)+SUMIF('6. Drift'!$B$18:$B$101,$C2294,'6. Drift'!BA$18:BA$101))</f>
        <v>0</v>
      </c>
      <c r="K2301" s="293">
        <f>IF('2. Grunddata'!$C$13="NEJ",SUMIF('5. Lön'!$B$25:$B$151,$C2294,'5. Lön'!EG$25:EG$151)+SUMIF('6. Drift'!$B$18:$B$101,$C2294,'6. Drift'!CX$18:CX$101)+SUMIF('7. Utrustning'!$B$17:$B$49,$C2294,'7. Utrustning'!BC$17:BC$49)+SUMIF('8. Lokal'!$B$18:$B$50,$C2294,'8. Lokal'!AZ$18:AZ$50),SUMIF('5. Lön'!$B$25:$B$151,$C2294,'5. Lön'!BY$25:BY$151)+SUMIF('6. Drift'!$B$18:$B$101,$C2294,'6. Drift'!BB$18:BB$101))</f>
        <v>0</v>
      </c>
      <c r="L2301" s="293">
        <f>IF('2. Grunddata'!$C$13="NEJ",SUMIF('5. Lön'!$B$25:$B$151,$C2294,'5. Lön'!EH$25:EH$151)+SUMIF('6. Drift'!$B$18:$B$101,$C2294,'6. Drift'!CY$18:CY$101)+SUMIF('7. Utrustning'!$B$17:$B$49,$C2294,'7. Utrustning'!BD$17:BD$49)+SUMIF('8. Lokal'!$B$18:$B$50,$C2294,'8. Lokal'!BA$18:BA$50),SUMIF('5. Lön'!$B$25:$B$151,$C2294,'5. Lön'!BZ$25:BZ$151)+SUMIF('6. Drift'!$B$18:$B$101,$C2294,'6. Drift'!BC$18:BC$101))</f>
        <v>0</v>
      </c>
      <c r="M2301" s="322">
        <f t="shared" si="505"/>
        <v>0</v>
      </c>
    </row>
    <row r="2302" spans="2:15" s="3" customFormat="1" ht="12.75" x14ac:dyDescent="0.2">
      <c r="B2302" s="323" t="str">
        <f>IF('2. Grunddata'!C$6="KONTRAKT","Total kostnad i kontrakt med finansiär ","Total kostnad i ansökan till finansiär ")</f>
        <v xml:space="preserve">Total kostnad i ansökan till finansiär </v>
      </c>
      <c r="C2302" s="237">
        <f>SUM(C2297:C2301)</f>
        <v>0</v>
      </c>
      <c r="D2302" s="237">
        <f t="shared" ref="D2302:L2302" si="506">SUM(D2297:D2301)</f>
        <v>0</v>
      </c>
      <c r="E2302" s="237">
        <f t="shared" si="506"/>
        <v>0</v>
      </c>
      <c r="F2302" s="237">
        <f t="shared" si="506"/>
        <v>0</v>
      </c>
      <c r="G2302" s="237">
        <f t="shared" si="506"/>
        <v>0</v>
      </c>
      <c r="H2302" s="237">
        <f t="shared" si="506"/>
        <v>0</v>
      </c>
      <c r="I2302" s="237">
        <f t="shared" si="506"/>
        <v>0</v>
      </c>
      <c r="J2302" s="237">
        <f t="shared" si="506"/>
        <v>0</v>
      </c>
      <c r="K2302" s="237">
        <f t="shared" si="506"/>
        <v>0</v>
      </c>
      <c r="L2302" s="237">
        <f t="shared" si="506"/>
        <v>0</v>
      </c>
      <c r="M2302" s="324">
        <f t="shared" si="505"/>
        <v>0</v>
      </c>
    </row>
    <row r="2303" spans="2:15" s="3" customFormat="1" ht="6" customHeight="1" x14ac:dyDescent="0.2">
      <c r="B2303" s="325"/>
      <c r="C2303" s="326"/>
      <c r="D2303" s="326"/>
      <c r="E2303" s="326"/>
      <c r="F2303" s="326"/>
      <c r="G2303" s="326"/>
      <c r="H2303" s="326"/>
      <c r="I2303" s="326"/>
      <c r="J2303" s="326"/>
      <c r="K2303" s="326"/>
      <c r="L2303" s="326"/>
      <c r="M2303" s="327"/>
    </row>
    <row r="2304" spans="2:15" s="3" customFormat="1" ht="12.75" x14ac:dyDescent="0.2">
      <c r="B2304" s="328" t="str">
        <f>IF('2. Grunddata'!C$6="KONTRAKT","Kostnader att medfinansiera","Kostnader förväntade att medfinansiera")</f>
        <v>Kostnader förväntade att medfinansiera</v>
      </c>
      <c r="C2304" s="168"/>
      <c r="D2304" s="168"/>
      <c r="E2304" s="168"/>
      <c r="F2304" s="168"/>
      <c r="G2304" s="168"/>
      <c r="H2304" s="168"/>
      <c r="I2304" s="168"/>
      <c r="J2304" s="168"/>
      <c r="K2304" s="168"/>
      <c r="L2304" s="168"/>
      <c r="M2304" s="329"/>
    </row>
    <row r="2305" spans="2:15" s="3" customFormat="1" ht="12.75" x14ac:dyDescent="0.2">
      <c r="B2305" s="371" t="str">
        <f>IF('2. Grunddata'!C$13="NEJ","Indirekt och lokalpåslag inte accepterade som OH av finansiär","")</f>
        <v>Indirekt och lokalpåslag inte accepterade som OH av finansiär</v>
      </c>
      <c r="C2305" s="330">
        <f>IF('2. Grunddata'!$C$13="NEJ",(SUMIF('5. Lön'!$B$25:$B$151,$C2294,'5. Lön'!BQ$25:BQ$151)+SUMIF('5. Lön'!$B$25:$B$151,$C2294,'5. Lön'!CO$25:CO$151)+SUMIF('6. Drift'!$B$18:$B$101,$C2294,'6. Drift'!AT$18:AT$101)+SUMIF('6. Drift'!$B$18:$B$101,$C2294,'6. Drift'!BR$18:BR$101))-(SUMIF('5. Lön'!$B$25:$B$151,$C2294,'5. Lön'!DY$25:DY$151)+SUMIF('6. Drift'!$B$18:$B$101,$C2294,'6. Drift'!CP$18:CP$101)+SUMIF('7. Utrustning'!$B$17:$B$49,$C2294,'7. Utrustning'!AU$17:AU$49)+SUMIF('8. Lokal'!$B$18:$B$50,$C2294,'8. Lokal'!AR$18:AR$50)),0)</f>
        <v>0</v>
      </c>
      <c r="D2305" s="330">
        <f>IF('2. Grunddata'!$C$13="NEJ",(SUMIF('5. Lön'!$B$25:$B$151,$C2294,'5. Lön'!BR$25:BR$151)+SUMIF('5. Lön'!$B$25:$B$151,$C2294,'5. Lön'!CP$25:CP$151)+SUMIF('6. Drift'!$B$18:$B$101,$C2294,'6. Drift'!AU$18:AU$101)+SUMIF('6. Drift'!$B$18:$B$101,$C2294,'6. Drift'!BS$18:BS$101))-(SUMIF('5. Lön'!$B$25:$B$151,$C2294,'5. Lön'!DZ$25:DZ$151)+SUMIF('6. Drift'!$B$18:$B$101,$C2294,'6. Drift'!CQ$18:CQ$101)+SUMIF('7. Utrustning'!$B$17:$B$49,$C2294,'7. Utrustning'!AV$17:AV$49)+SUMIF('8. Lokal'!$B$18:$B$50,$C2294,'8. Lokal'!AS$18:AS$50)),0)</f>
        <v>0</v>
      </c>
      <c r="E2305" s="330">
        <f>IF('2. Grunddata'!$C$13="NEJ",(SUMIF('5. Lön'!$B$25:$B$151,$C2294,'5. Lön'!BS$25:BS$151)+SUMIF('5. Lön'!$B$25:$B$151,$C2294,'5. Lön'!CQ$25:CQ$151)+SUMIF('6. Drift'!$B$18:$B$101,$C2294,'6. Drift'!AV$18:AV$101)+SUMIF('6. Drift'!$B$18:$B$101,$C2294,'6. Drift'!BT$18:BT$101))-(SUMIF('5. Lön'!$B$25:$B$151,$C2294,'5. Lön'!EA$25:EA$151)+SUMIF('6. Drift'!$B$18:$B$101,$C2294,'6. Drift'!CR$18:CR$101)+SUMIF('7. Utrustning'!$B$17:$B$49,$C2294,'7. Utrustning'!AW$17:AW$49)+SUMIF('8. Lokal'!$B$18:$B$50,$C2294,'8. Lokal'!AT$18:AT$50)),0)</f>
        <v>0</v>
      </c>
      <c r="F2305" s="330">
        <f>IF('2. Grunddata'!$C$13="NEJ",(SUMIF('5. Lön'!$B$25:$B$151,$C2294,'5. Lön'!BT$25:BT$151)+SUMIF('5. Lön'!$B$25:$B$151,$C2294,'5. Lön'!CR$25:CR$151)+SUMIF('6. Drift'!$B$18:$B$101,$C2294,'6. Drift'!AW$18:AW$101)+SUMIF('6. Drift'!$B$18:$B$101,$C2294,'6. Drift'!BU$18:BU$101))-(SUMIF('5. Lön'!$B$25:$B$151,$C2294,'5. Lön'!EB$25:EB$151)+SUMIF('6. Drift'!$B$18:$B$101,$C2294,'6. Drift'!CS$18:CS$101)+SUMIF('7. Utrustning'!$B$17:$B$49,$C2294,'7. Utrustning'!AX$17:AX$49)+SUMIF('8. Lokal'!$B$18:$B$50,$C2294,'8. Lokal'!AU$18:AU$50)),0)</f>
        <v>0</v>
      </c>
      <c r="G2305" s="330">
        <f>IF('2. Grunddata'!$C$13="NEJ",(SUMIF('5. Lön'!$B$25:$B$151,$C2294,'5. Lön'!BU$25:BU$151)+SUMIF('5. Lön'!$B$25:$B$151,$C2294,'5. Lön'!CS$25:CS$151)+SUMIF('6. Drift'!$B$18:$B$101,$C2294,'6. Drift'!AX$18:AX$101)+SUMIF('6. Drift'!$B$18:$B$101,$C2294,'6. Drift'!BV$18:BV$101))-(SUMIF('5. Lön'!$B$25:$B$151,$C2294,'5. Lön'!EC$25:EC$151)+SUMIF('6. Drift'!$B$18:$B$101,$C2294,'6. Drift'!CT$18:CT$101)+SUMIF('7. Utrustning'!$B$17:$B$49,$C2294,'7. Utrustning'!AY$17:AY$49)+SUMIF('8. Lokal'!$B$18:$B$50,$C2294,'8. Lokal'!AV$18:AV$50)),0)</f>
        <v>0</v>
      </c>
      <c r="H2305" s="330">
        <f>IF('2. Grunddata'!$C$13="NEJ",(SUMIF('5. Lön'!$B$25:$B$151,$C2294,'5. Lön'!BV$25:BV$151)+SUMIF('5. Lön'!$B$25:$B$151,$C2294,'5. Lön'!CT$25:CT$151)+SUMIF('6. Drift'!$B$18:$B$101,$C2294,'6. Drift'!AY$18:AY$101)+SUMIF('6. Drift'!$B$18:$B$101,$C2294,'6. Drift'!BW$18:BW$101))-(SUMIF('5. Lön'!$B$25:$B$151,$C2294,'5. Lön'!ED$25:ED$151)+SUMIF('6. Drift'!$B$18:$B$101,$C2294,'6. Drift'!CU$18:CU$101)+SUMIF('7. Utrustning'!$B$17:$B$49,$C2294,'7. Utrustning'!AZ$17:AZ$49)+SUMIF('8. Lokal'!$B$18:$B$50,$C2294,'8. Lokal'!AW$18:AW$50)),0)</f>
        <v>0</v>
      </c>
      <c r="I2305" s="330">
        <f>IF('2. Grunddata'!$C$13="NEJ",(SUMIF('5. Lön'!$B$25:$B$151,$C2294,'5. Lön'!BW$25:BW$151)+SUMIF('5. Lön'!$B$25:$B$151,$C2294,'5. Lön'!CU$25:CU$151)+SUMIF('6. Drift'!$B$18:$B$101,$C2294,'6. Drift'!AZ$18:AZ$101)+SUMIF('6. Drift'!$B$18:$B$101,$C2294,'6. Drift'!BX$18:BX$101))-(SUMIF('5. Lön'!$B$25:$B$151,$C2294,'5. Lön'!EE$25:EE$151)+SUMIF('6. Drift'!$B$18:$B$101,$C2294,'6. Drift'!CV$18:CV$101)+SUMIF('7. Utrustning'!$B$17:$B$49,$C2294,'7. Utrustning'!BA$17:BA$49)+SUMIF('8. Lokal'!$B$18:$B$50,$C2294,'8. Lokal'!AX$18:AX$50)),0)</f>
        <v>0</v>
      </c>
      <c r="J2305" s="330">
        <f>IF('2. Grunddata'!$C$13="NEJ",(SUMIF('5. Lön'!$B$25:$B$151,$C2294,'5. Lön'!BX$25:BX$151)+SUMIF('5. Lön'!$B$25:$B$151,$C2294,'5. Lön'!CV$25:CV$151)+SUMIF('6. Drift'!$B$18:$B$101,$C2294,'6. Drift'!BA$18:BA$101)+SUMIF('6. Drift'!$B$18:$B$101,$C2294,'6. Drift'!BY$18:BY$101))-(SUMIF('5. Lön'!$B$25:$B$151,$C2294,'5. Lön'!EF$25:EF$151)+SUMIF('6. Drift'!$B$18:$B$101,$C2294,'6. Drift'!CW$18:CW$101)+SUMIF('7. Utrustning'!$B$17:$B$49,$C2294,'7. Utrustning'!BB$17:BB$49)+SUMIF('8. Lokal'!$B$18:$B$50,$C2294,'8. Lokal'!AY$18:AY$50)),0)</f>
        <v>0</v>
      </c>
      <c r="K2305" s="330">
        <f>IF('2. Grunddata'!$C$13="NEJ",(SUMIF('5. Lön'!$B$25:$B$151,$C2294,'5. Lön'!BY$25:BY$151)+SUMIF('5. Lön'!$B$25:$B$151,$C2294,'5. Lön'!CW$25:CW$151)+SUMIF('6. Drift'!$B$18:$B$101,$C2294,'6. Drift'!BB$18:BB$101)+SUMIF('6. Drift'!$B$18:$B$101,$C2294,'6. Drift'!BZ$18:BZ$101))-(SUMIF('5. Lön'!$B$25:$B$151,$C2294,'5. Lön'!EG$25:EG$151)+SUMIF('6. Drift'!$B$18:$B$101,$C2294,'6. Drift'!CX$18:CX$101)+SUMIF('7. Utrustning'!$B$17:$B$49,$C2294,'7. Utrustning'!BC$17:BC$49)+SUMIF('8. Lokal'!$B$18:$B$50,$C2294,'8. Lokal'!AZ$18:AZ$50)),0)</f>
        <v>0</v>
      </c>
      <c r="L2305" s="330">
        <f>IF('2. Grunddata'!$C$13="NEJ",(SUMIF('5. Lön'!$B$25:$B$151,$C2294,'5. Lön'!BZ$25:BZ$151)+SUMIF('5. Lön'!$B$25:$B$151,$C2294,'5. Lön'!CX$25:CX$151)+SUMIF('6. Drift'!$B$18:$B$101,$C2294,'6. Drift'!BC$18:BC$101)+SUMIF('6. Drift'!$B$18:$B$101,$C2294,'6. Drift'!CA$18:CA$101))-(SUMIF('5. Lön'!$B$25:$B$151,$C2294,'5. Lön'!EH$25:EH$151)+SUMIF('6. Drift'!$B$18:$B$101,$C2294,'6. Drift'!CY$18:CY$101)+SUMIF('7. Utrustning'!$B$17:$B$49,$C2294,'7. Utrustning'!BD$17:BD$49)+SUMIF('8. Lokal'!$B$18:$B$50,$C2294,'8. Lokal'!BA$18:BA$50)),0)</f>
        <v>0</v>
      </c>
      <c r="M2305" s="314">
        <f t="shared" ref="M2305:M2311" si="507">SUM(C2305:L2305)</f>
        <v>0</v>
      </c>
    </row>
    <row r="2306" spans="2:15" s="3" customFormat="1" ht="12.75" customHeight="1" x14ac:dyDescent="0.2">
      <c r="B2306" s="331" t="str">
        <f>IF('2. Grunddata'!C$16&gt;0,"LKP som inte accepteras av finansiär","")</f>
        <v/>
      </c>
      <c r="C2306" s="332">
        <f>IF('2. Grunddata'!$C$16&gt;0,SUMIF('5. Lön'!$B$25:$B$151,$C2294,'5. Lön'!AS$25:AS$151)-SUMIF('5. Lön'!$B$25:$B$151,$C2294,'5. Lön'!DM$25:DM$151),0)</f>
        <v>0</v>
      </c>
      <c r="D2306" s="332">
        <f>IF('2. Grunddata'!$C$16&gt;0,SUMIF('5. Lön'!$B$25:$B$151,$C2294,'5. Lön'!AT$25:AT$151)-SUMIF('5. Lön'!$B$25:$B$151,$C2294,'5. Lön'!DN$25:DN$151),0)</f>
        <v>0</v>
      </c>
      <c r="E2306" s="332">
        <f>IF('2. Grunddata'!$C$16&gt;0,SUMIF('5. Lön'!$B$25:$B$151,$C2294,'5. Lön'!AU$25:AU$151)-SUMIF('5. Lön'!$B$25:$B$151,$C2294,'5. Lön'!DO$25:DO$151),0)</f>
        <v>0</v>
      </c>
      <c r="F2306" s="332">
        <f>IF('2. Grunddata'!$C$16&gt;0,SUMIF('5. Lön'!$B$25:$B$151,$C2294,'5. Lön'!AV$25:AV$151)-SUMIF('5. Lön'!$B$25:$B$151,$C2294,'5. Lön'!DP$25:DP$151),0)</f>
        <v>0</v>
      </c>
      <c r="G2306" s="332">
        <f>IF('2. Grunddata'!$C$16&gt;0,SUMIF('5. Lön'!$B$25:$B$151,$C2294,'5. Lön'!AW$25:AW$151)-SUMIF('5. Lön'!$B$25:$B$151,$C2294,'5. Lön'!DQ$25:DQ$151),0)</f>
        <v>0</v>
      </c>
      <c r="H2306" s="332">
        <f>IF('2. Grunddata'!$C$16&gt;0,SUMIF('5. Lön'!$B$25:$B$151,$C2294,'5. Lön'!AX$25:AX$151)-SUMIF('5. Lön'!$B$25:$B$151,$C2294,'5. Lön'!DR$25:DR$151),0)</f>
        <v>0</v>
      </c>
      <c r="I2306" s="332">
        <f>IF('2. Grunddata'!$C$16&gt;0,SUMIF('5. Lön'!$B$25:$B$151,$C2294,'5. Lön'!AY$25:AY$151)-SUMIF('5. Lön'!$B$25:$B$151,$C2294,'5. Lön'!DS$25:DS$151),0)</f>
        <v>0</v>
      </c>
      <c r="J2306" s="332">
        <f>IF('2. Grunddata'!$C$16&gt;0,SUMIF('5. Lön'!$B$25:$B$151,$C2294,'5. Lön'!AZ$25:AZ$151)-SUMIF('5. Lön'!$B$25:$B$151,$C2294,'5. Lön'!DT$25:DT$151),0)</f>
        <v>0</v>
      </c>
      <c r="K2306" s="332">
        <f>IF('2. Grunddata'!$C$16&gt;0,SUMIF('5. Lön'!$B$25:$B$151,$C2294,'5. Lön'!BA$25:BA$151)-SUMIF('5. Lön'!$B$25:$B$151,$C2294,'5. Lön'!DU$25:DU$151),0)</f>
        <v>0</v>
      </c>
      <c r="L2306" s="332">
        <f>IF('2. Grunddata'!$C$16&gt;0,SUMIF('5. Lön'!$B$25:$B$151,$C2294,'5. Lön'!BB$25:BB$151)-SUMIF('5. Lön'!$B$25:$B$151,$C2294,'5. Lön'!DV$25:DV$151),0)</f>
        <v>0</v>
      </c>
      <c r="M2306" s="316">
        <f t="shared" si="507"/>
        <v>0</v>
      </c>
    </row>
    <row r="2307" spans="2:15" s="3" customFormat="1" ht="12.75" customHeight="1" x14ac:dyDescent="0.2">
      <c r="B2307" s="317" t="str">
        <f>IF('5. Lön'!BO$152&gt;0,"Lön inklusive LKP","")</f>
        <v>Lön inklusive LKP</v>
      </c>
      <c r="C2307" s="333">
        <f>SUMIF('5. Lön'!$B$25:$B$151,$C2294,'5. Lön'!BE$25:BE$151)</f>
        <v>0</v>
      </c>
      <c r="D2307" s="333">
        <f>SUMIF('5. Lön'!$B$25:$B$151,$C2294,'5. Lön'!BF$25:BF$151)</f>
        <v>0</v>
      </c>
      <c r="E2307" s="333">
        <f>SUMIF('5. Lön'!$B$25:$B$151,$C2294,'5. Lön'!BG$25:BG$151)</f>
        <v>0</v>
      </c>
      <c r="F2307" s="333">
        <f>SUMIF('5. Lön'!$B$25:$B$151,$C2294,'5. Lön'!BH$25:BH$151)</f>
        <v>0</v>
      </c>
      <c r="G2307" s="333">
        <f>SUMIF('5. Lön'!$B$25:$B$151,$C2294,'5. Lön'!BI$25:BI$151)</f>
        <v>0</v>
      </c>
      <c r="H2307" s="333">
        <f>SUMIF('5. Lön'!$B$25:$B$151,$C2294,'5. Lön'!BJ$25:BJ$151)</f>
        <v>0</v>
      </c>
      <c r="I2307" s="333">
        <f>SUMIF('5. Lön'!$B$25:$B$151,$C2294,'5. Lön'!BK$25:BK$151)</f>
        <v>0</v>
      </c>
      <c r="J2307" s="333">
        <f>SUMIF('5. Lön'!$B$25:$B$151,$C2294,'5. Lön'!BL$25:BL$151)</f>
        <v>0</v>
      </c>
      <c r="K2307" s="333">
        <f>SUMIF('5. Lön'!$B$25:$B$151,$C2294,'5. Lön'!BM$25:BM$151)</f>
        <v>0</v>
      </c>
      <c r="L2307" s="333">
        <f>SUMIF('5. Lön'!$B$25:$B$151,$C2294,'5. Lön'!BN$25:BN$151)</f>
        <v>0</v>
      </c>
      <c r="M2307" s="319">
        <f t="shared" si="507"/>
        <v>0</v>
      </c>
    </row>
    <row r="2308" spans="2:15" s="3" customFormat="1" ht="12.75" x14ac:dyDescent="0.2">
      <c r="B2308" s="158" t="str">
        <f>IF('6. Drift'!AR$102&gt;0,"Drift","")</f>
        <v/>
      </c>
      <c r="C2308" s="334">
        <f>SUMIF('6. Drift'!$B$18:$B$101,$C2294,'6. Drift'!AH$18:AH$101)</f>
        <v>0</v>
      </c>
      <c r="D2308" s="334">
        <f>SUMIF('6. Drift'!$B$18:$B$101,$C2294,'6. Drift'!AI$18:AI$101)</f>
        <v>0</v>
      </c>
      <c r="E2308" s="334">
        <f>SUMIF('6. Drift'!$B$18:$B$101,$C2294,'6. Drift'!AJ$18:AJ$101)</f>
        <v>0</v>
      </c>
      <c r="F2308" s="334">
        <f>SUMIF('6. Drift'!$B$18:$B$101,$C2294,'6. Drift'!AK$18:AK$101)</f>
        <v>0</v>
      </c>
      <c r="G2308" s="334">
        <f>SUMIF('6. Drift'!$B$18:$B$101,$C2294,'6. Drift'!AL$18:AL$101)</f>
        <v>0</v>
      </c>
      <c r="H2308" s="334">
        <f>SUMIF('6. Drift'!$B$18:$B$101,$C2294,'6. Drift'!AM$18:AM$101)</f>
        <v>0</v>
      </c>
      <c r="I2308" s="334">
        <f>SUMIF('6. Drift'!$B$18:$B$101,$C2294,'6. Drift'!AN$18:AN$101)</f>
        <v>0</v>
      </c>
      <c r="J2308" s="334">
        <f>SUMIF('6. Drift'!$B$18:$B$101,$C2294,'6. Drift'!AO$18:AO$101)</f>
        <v>0</v>
      </c>
      <c r="K2308" s="334">
        <f>SUMIF('6. Drift'!$B$18:$B$101,$C2294,'6. Drift'!AP$18:AP$101)</f>
        <v>0</v>
      </c>
      <c r="L2308" s="334">
        <f>SUMIF('6. Drift'!$B$18:$B$101,$C2294,'6. Drift'!AQ$18:AQ$101)</f>
        <v>0</v>
      </c>
      <c r="M2308" s="316">
        <f t="shared" si="507"/>
        <v>0</v>
      </c>
    </row>
    <row r="2309" spans="2:15" s="3" customFormat="1" ht="12.75" x14ac:dyDescent="0.2">
      <c r="B2309" s="317" t="str">
        <f>IF('7. Utrustning'!AS$50&gt;0,"Utrustning","")</f>
        <v/>
      </c>
      <c r="C2309" s="333">
        <f>SUMIF('7. Utrustning'!$B$17:$B$49,$C2294,'7. Utrustning'!AI$17:AI$49)</f>
        <v>0</v>
      </c>
      <c r="D2309" s="333">
        <f>SUMIF('7. Utrustning'!$B$17:$B$49,$C2294,'7. Utrustning'!AJ$17:AJ$49)</f>
        <v>0</v>
      </c>
      <c r="E2309" s="333">
        <f>SUMIF('7. Utrustning'!$B$17:$B$49,$C2294,'7. Utrustning'!AK$17:AK$49)</f>
        <v>0</v>
      </c>
      <c r="F2309" s="333">
        <f>SUMIF('7. Utrustning'!$B$17:$B$49,$C2294,'7. Utrustning'!AL$17:AL$49)</f>
        <v>0</v>
      </c>
      <c r="G2309" s="333">
        <f>SUMIF('7. Utrustning'!$B$17:$B$49,$C2294,'7. Utrustning'!AM$17:AM$49)</f>
        <v>0</v>
      </c>
      <c r="H2309" s="333">
        <f>SUMIF('7. Utrustning'!$B$17:$B$49,$C2294,'7. Utrustning'!AN$17:AN$49)</f>
        <v>0</v>
      </c>
      <c r="I2309" s="333">
        <f>SUMIF('7. Utrustning'!$B$17:$B$49,$C2294,'7. Utrustning'!AO$17:AO$49)</f>
        <v>0</v>
      </c>
      <c r="J2309" s="333">
        <f>SUMIF('7. Utrustning'!$B$17:$B$49,$C2294,'7. Utrustning'!AP$17:AP$49)</f>
        <v>0</v>
      </c>
      <c r="K2309" s="333">
        <f>SUMIF('7. Utrustning'!$B$17:$B$49,$C2294,'7. Utrustning'!AQ$17:AQ$49)</f>
        <v>0</v>
      </c>
      <c r="L2309" s="333">
        <f>SUMIF('7. Utrustning'!$B$17:$B$49,$C2294,'7. Utrustning'!AR$17:AR$49)</f>
        <v>0</v>
      </c>
      <c r="M2309" s="319">
        <f t="shared" si="507"/>
        <v>0</v>
      </c>
    </row>
    <row r="2310" spans="2:15" s="3" customFormat="1" ht="12.75" x14ac:dyDescent="0.2">
      <c r="B2310" s="320" t="str">
        <f>IF('8. Lokal'!AP$51&gt;0,"Lokal","")</f>
        <v>Lokal</v>
      </c>
      <c r="C2310" s="334">
        <f>SUMIF('5. Lön'!$B$25:$B$151,$C2294,'5. Lön'!DA$25:DA$151)+SUMIF('6. Drift'!$B$18:$B$101,$C2294,'6. Drift'!CD$18:CD$101)+SUMIF('8. Lokal'!$B$18:$B$50,$C2294,'8. Lokal'!AF$18:AF$50)</f>
        <v>0</v>
      </c>
      <c r="D2310" s="334">
        <f>SUMIF('5. Lön'!$B$25:$B$151,$C2294,'5. Lön'!DB$25:DB$151)+SUMIF('6. Drift'!$B$18:$B$101,$C2294,'6. Drift'!CE$18:CE$101)+SUMIF('8. Lokal'!$B$18:$B$50,$C2294,'8. Lokal'!AG$18:AG$50)</f>
        <v>0</v>
      </c>
      <c r="E2310" s="334">
        <f>SUMIF('5. Lön'!$B$25:$B$151,$C2294,'5. Lön'!DC$25:DC$151)+SUMIF('6. Drift'!$B$18:$B$101,$C2294,'6. Drift'!CF$18:CF$101)+SUMIF('8. Lokal'!$B$18:$B$50,$C2294,'8. Lokal'!AH$18:AH$50)</f>
        <v>0</v>
      </c>
      <c r="F2310" s="334">
        <f>SUMIF('5. Lön'!$B$25:$B$151,$C2294,'5. Lön'!DD$25:DD$151)+SUMIF('6. Drift'!$B$18:$B$101,$C2294,'6. Drift'!CG$18:CG$101)+SUMIF('8. Lokal'!$B$18:$B$50,$C2294,'8. Lokal'!AI$18:AI$50)</f>
        <v>0</v>
      </c>
      <c r="G2310" s="334">
        <f>SUMIF('5. Lön'!$B$25:$B$151,$C2294,'5. Lön'!DE$25:DE$151)+SUMIF('6. Drift'!$B$18:$B$101,$C2294,'6. Drift'!CH$18:CH$101)+SUMIF('8. Lokal'!$B$18:$B$50,$C2294,'8. Lokal'!AJ$18:AJ$50)</f>
        <v>0</v>
      </c>
      <c r="H2310" s="334">
        <f>SUMIF('5. Lön'!$B$25:$B$151,$C2294,'5. Lön'!DF$25:DF$151)+SUMIF('6. Drift'!$B$18:$B$101,$C2294,'6. Drift'!CI$18:CI$101)+SUMIF('8. Lokal'!$B$18:$B$50,$C2294,'8. Lokal'!AK$18:AK$50)</f>
        <v>0</v>
      </c>
      <c r="I2310" s="334">
        <f>SUMIF('5. Lön'!$B$25:$B$151,$C2294,'5. Lön'!DG$25:DG$151)+SUMIF('6. Drift'!$B$18:$B$101,$C2294,'6. Drift'!CJ$18:CJ$101)+SUMIF('8. Lokal'!$B$18:$B$50,$C2294,'8. Lokal'!AL$18:AL$50)</f>
        <v>0</v>
      </c>
      <c r="J2310" s="334">
        <f>SUMIF('5. Lön'!$B$25:$B$151,$C2294,'5. Lön'!DH$25:DH$151)+SUMIF('6. Drift'!$B$18:$B$101,$C2294,'6. Drift'!CK$18:CK$101)+SUMIF('8. Lokal'!$B$18:$B$50,$C2294,'8. Lokal'!AM$18:AM$50)</f>
        <v>0</v>
      </c>
      <c r="K2310" s="334">
        <f>SUMIF('5. Lön'!$B$25:$B$151,$C2294,'5. Lön'!DI$25:DI$151)+SUMIF('6. Drift'!$B$18:$B$101,$C2294,'6. Drift'!CL$18:CL$101)+SUMIF('8. Lokal'!$B$18:$B$50,$C2294,'8. Lokal'!AN$18:AN$50)</f>
        <v>0</v>
      </c>
      <c r="L2310" s="334">
        <f>SUMIF('5. Lön'!$B$25:$B$151,$C2294,'5. Lön'!DJ$25:DJ$151)+SUMIF('6. Drift'!$B$18:$B$101,$C2294,'6. Drift'!CM$18:CM$101)+SUMIF('8. Lokal'!$B$18:$B$50,$C2294,'8. Lokal'!AO$18:AO$50)</f>
        <v>0</v>
      </c>
      <c r="M2310" s="316">
        <f t="shared" si="507"/>
        <v>0</v>
      </c>
    </row>
    <row r="2311" spans="2:15" s="1" customFormat="1" ht="12.75" x14ac:dyDescent="0.2">
      <c r="B2311" s="321" t="str">
        <f>IF(('5. Lön'!CM$152+'6. Drift'!BP$102)&gt;0,"Indirekt","")</f>
        <v>Indirekt</v>
      </c>
      <c r="C2311" s="293">
        <f>SUMIF('5. Lön'!$B$25:$B$151,$C2294,'5. Lön'!CC$25:CC$151)+SUMIF('6. Drift'!$B$18:$B$101,$C2294,'6. Drift'!BF$18:BF$101)</f>
        <v>0</v>
      </c>
      <c r="D2311" s="293">
        <f>SUMIF('5. Lön'!$B$25:$B$151,$C2294,'5. Lön'!CD$25:CD$151)+SUMIF('6. Drift'!$B$18:$B$101,$C2294,'6. Drift'!BG$18:BG$101)</f>
        <v>0</v>
      </c>
      <c r="E2311" s="293">
        <f>SUMIF('5. Lön'!$B$25:$B$151,$C2294,'5. Lön'!CE$25:CE$151)+SUMIF('6. Drift'!$B$18:$B$101,$C2294,'6. Drift'!BH$18:BH$101)</f>
        <v>0</v>
      </c>
      <c r="F2311" s="293">
        <f>SUMIF('5. Lön'!$B$25:$B$151,$C2294,'5. Lön'!CF$25:CF$151)+SUMIF('6. Drift'!$B$18:$B$101,$C2294,'6. Drift'!BI$18:BI$101)</f>
        <v>0</v>
      </c>
      <c r="G2311" s="293">
        <f>SUMIF('5. Lön'!$B$25:$B$151,$C2294,'5. Lön'!CG$25:CG$151)+SUMIF('6. Drift'!$B$18:$B$101,$C2294,'6. Drift'!BJ$18:BJ$101)</f>
        <v>0</v>
      </c>
      <c r="H2311" s="293">
        <f>SUMIF('5. Lön'!$B$25:$B$151,$C2294,'5. Lön'!CH$25:CH$151)+SUMIF('6. Drift'!$B$18:$B$101,$C2294,'6. Drift'!BK$18:BK$101)</f>
        <v>0</v>
      </c>
      <c r="I2311" s="293">
        <f>SUMIF('5. Lön'!$B$25:$B$151,$C2294,'5. Lön'!CI$25:CI$151)+SUMIF('6. Drift'!$B$18:$B$101,$C2294,'6. Drift'!BL$18:BL$101)</f>
        <v>0</v>
      </c>
      <c r="J2311" s="293">
        <f>SUMIF('5. Lön'!$B$25:$B$151,$C2294,'5. Lön'!CJ$25:CJ$151)+SUMIF('6. Drift'!$B$18:$B$101,$C2294,'6. Drift'!BM$18:BM$101)</f>
        <v>0</v>
      </c>
      <c r="K2311" s="293">
        <f>SUMIF('5. Lön'!$B$25:$B$151,$C2294,'5. Lön'!CK$25:CK$151)+SUMIF('6. Drift'!$B$18:$B$101,$C2294,'6. Drift'!BN$18:BN$101)</f>
        <v>0</v>
      </c>
      <c r="L2311" s="293">
        <f>SUMIF('5. Lön'!$B$25:$B$151,$C2294,'5. Lön'!CL$25:CL$151)+SUMIF('6. Drift'!$B$18:$B$101,$C2294,'6. Drift'!BO$18:BO$101)</f>
        <v>0</v>
      </c>
      <c r="M2311" s="322">
        <f t="shared" si="507"/>
        <v>0</v>
      </c>
    </row>
    <row r="2312" spans="2:15" s="3" customFormat="1" ht="12.75" x14ac:dyDescent="0.2">
      <c r="B2312" s="323" t="str">
        <f>IF('2. Grunddata'!C$6="KONTRAKT","Total kostnad i medfinansiering av kontrakt med finansiär","Total kostnad i medfinansiering av ansökan till finansiär")</f>
        <v>Total kostnad i medfinansiering av ansökan till finansiär</v>
      </c>
      <c r="C2312" s="237">
        <f>SUM(C2305:C2311)</f>
        <v>0</v>
      </c>
      <c r="D2312" s="237">
        <f t="shared" ref="D2312:M2312" si="508">SUM(D2305:D2311)</f>
        <v>0</v>
      </c>
      <c r="E2312" s="237">
        <f t="shared" si="508"/>
        <v>0</v>
      </c>
      <c r="F2312" s="237">
        <f t="shared" si="508"/>
        <v>0</v>
      </c>
      <c r="G2312" s="237">
        <f t="shared" si="508"/>
        <v>0</v>
      </c>
      <c r="H2312" s="237">
        <f t="shared" si="508"/>
        <v>0</v>
      </c>
      <c r="I2312" s="237">
        <f t="shared" si="508"/>
        <v>0</v>
      </c>
      <c r="J2312" s="237">
        <f t="shared" si="508"/>
        <v>0</v>
      </c>
      <c r="K2312" s="237">
        <f t="shared" si="508"/>
        <v>0</v>
      </c>
      <c r="L2312" s="237">
        <f t="shared" si="508"/>
        <v>0</v>
      </c>
      <c r="M2312" s="324">
        <f t="shared" si="508"/>
        <v>0</v>
      </c>
      <c r="N2312" s="26"/>
      <c r="O2312" s="26"/>
    </row>
    <row r="2313" spans="2:15" s="3" customFormat="1" ht="6" customHeight="1" x14ac:dyDescent="0.2">
      <c r="B2313" s="335"/>
      <c r="C2313" s="326"/>
      <c r="D2313" s="326"/>
      <c r="E2313" s="326"/>
      <c r="F2313" s="326"/>
      <c r="G2313" s="326"/>
      <c r="H2313" s="326"/>
      <c r="I2313" s="326"/>
      <c r="J2313" s="326"/>
      <c r="K2313" s="326"/>
      <c r="L2313" s="326"/>
      <c r="M2313" s="336"/>
    </row>
    <row r="2314" spans="2:15" s="3" customFormat="1" ht="12.75" x14ac:dyDescent="0.2">
      <c r="B2314" s="328" t="str">
        <f>IF('2. Grunddata'!C$6="KONTRAKT","Full kostnad","Förväntad full kostnad")</f>
        <v>Förväntad full kostnad</v>
      </c>
      <c r="C2314" s="326"/>
      <c r="D2314" s="326"/>
      <c r="E2314" s="326"/>
      <c r="F2314" s="326"/>
      <c r="G2314" s="326"/>
      <c r="H2314" s="326"/>
      <c r="I2314" s="326"/>
      <c r="J2314" s="326"/>
      <c r="K2314" s="326"/>
      <c r="L2314" s="326"/>
      <c r="M2314" s="336"/>
    </row>
    <row r="2315" spans="2:15" s="3" customFormat="1" ht="12.75" x14ac:dyDescent="0.2">
      <c r="B2315" s="337" t="s">
        <v>203</v>
      </c>
      <c r="C2315" s="338">
        <f>C2297+C2306+C2307</f>
        <v>0</v>
      </c>
      <c r="D2315" s="338">
        <f t="shared" ref="D2315:L2315" si="509">D2297+D2306+D2307</f>
        <v>0</v>
      </c>
      <c r="E2315" s="338">
        <f t="shared" si="509"/>
        <v>0</v>
      </c>
      <c r="F2315" s="338">
        <f t="shared" si="509"/>
        <v>0</v>
      </c>
      <c r="G2315" s="338">
        <f t="shared" si="509"/>
        <v>0</v>
      </c>
      <c r="H2315" s="338">
        <f t="shared" si="509"/>
        <v>0</v>
      </c>
      <c r="I2315" s="338">
        <f t="shared" si="509"/>
        <v>0</v>
      </c>
      <c r="J2315" s="338">
        <f t="shared" si="509"/>
        <v>0</v>
      </c>
      <c r="K2315" s="338">
        <f t="shared" si="509"/>
        <v>0</v>
      </c>
      <c r="L2315" s="338">
        <f t="shared" si="509"/>
        <v>0</v>
      </c>
      <c r="M2315" s="314">
        <f>SUM(C2315:L2315)</f>
        <v>0</v>
      </c>
    </row>
    <row r="2316" spans="2:15" s="3" customFormat="1" ht="12.75" x14ac:dyDescent="0.2">
      <c r="B2316" s="339" t="s">
        <v>202</v>
      </c>
      <c r="C2316" s="340">
        <f>C2298+C2308</f>
        <v>0</v>
      </c>
      <c r="D2316" s="340">
        <f t="shared" ref="D2316:L2316" si="510">D2298+D2308</f>
        <v>0</v>
      </c>
      <c r="E2316" s="340">
        <f t="shared" si="510"/>
        <v>0</v>
      </c>
      <c r="F2316" s="340">
        <f t="shared" si="510"/>
        <v>0</v>
      </c>
      <c r="G2316" s="340">
        <f t="shared" si="510"/>
        <v>0</v>
      </c>
      <c r="H2316" s="340">
        <f t="shared" si="510"/>
        <v>0</v>
      </c>
      <c r="I2316" s="340">
        <f t="shared" si="510"/>
        <v>0</v>
      </c>
      <c r="J2316" s="340">
        <f t="shared" si="510"/>
        <v>0</v>
      </c>
      <c r="K2316" s="340">
        <f t="shared" si="510"/>
        <v>0</v>
      </c>
      <c r="L2316" s="340">
        <f t="shared" si="510"/>
        <v>0</v>
      </c>
      <c r="M2316" s="316">
        <f>SUM(C2316:L2316)</f>
        <v>0</v>
      </c>
    </row>
    <row r="2317" spans="2:15" s="3" customFormat="1" ht="12.75" x14ac:dyDescent="0.2">
      <c r="B2317" s="341" t="s">
        <v>30</v>
      </c>
      <c r="C2317" s="342">
        <f>C2299+C2309</f>
        <v>0</v>
      </c>
      <c r="D2317" s="342">
        <f t="shared" ref="D2317:L2317" si="511">D2299+D2309</f>
        <v>0</v>
      </c>
      <c r="E2317" s="342">
        <f t="shared" si="511"/>
        <v>0</v>
      </c>
      <c r="F2317" s="342">
        <f t="shared" si="511"/>
        <v>0</v>
      </c>
      <c r="G2317" s="342">
        <f t="shared" si="511"/>
        <v>0</v>
      </c>
      <c r="H2317" s="342">
        <f t="shared" si="511"/>
        <v>0</v>
      </c>
      <c r="I2317" s="342">
        <f t="shared" si="511"/>
        <v>0</v>
      </c>
      <c r="J2317" s="342">
        <f t="shared" si="511"/>
        <v>0</v>
      </c>
      <c r="K2317" s="342">
        <f t="shared" si="511"/>
        <v>0</v>
      </c>
      <c r="L2317" s="342">
        <f t="shared" si="511"/>
        <v>0</v>
      </c>
      <c r="M2317" s="319">
        <f>SUM(C2317:L2317)</f>
        <v>0</v>
      </c>
    </row>
    <row r="2318" spans="2:15" s="3" customFormat="1" ht="12.75" x14ac:dyDescent="0.2">
      <c r="B2318" s="339" t="s">
        <v>31</v>
      </c>
      <c r="C2318" s="340">
        <f>SUMIF('5. Lön'!$B$25:$B$151,$C2294,'5. Lön'!CO$25:CO$151)+SUMIF('5. Lön'!$B$25:$B$151,$C2294,'5. Lön'!DA$25:DA$151)+SUMIF('6. Drift'!$B$18:$B$101,$C2294,'6. Drift'!BR$18:BR$101)+SUMIF('6. Drift'!$B$18:$B$101,$C2294,'6. Drift'!CD$18:CD$101)+SUMIF('8. Lokal'!$B$18:$B$50,$C2294,'8. Lokal'!T$18:T$50)+SUMIF('8. Lokal'!$B$18:$B$50,$C2294,'8. Lokal'!AF$18:AF$50)</f>
        <v>0</v>
      </c>
      <c r="D2318" s="340">
        <f>SUMIF('5. Lön'!$B$25:$B$151,$C2294,'5. Lön'!CP$25:CP$151)+SUMIF('5. Lön'!$B$25:$B$151,$C2294,'5. Lön'!DB$25:DB$151)+SUMIF('6. Drift'!$B$18:$B$101,$C2294,'6. Drift'!BS$18:BS$101)+SUMIF('6. Drift'!$B$18:$B$101,$C2294,'6. Drift'!CE$18:CE$101)+SUMIF('8. Lokal'!$B$18:$B$50,$C2294,'8. Lokal'!U$18:U$50)+SUMIF('8. Lokal'!$B$18:$B$50,$C2294,'8. Lokal'!AG$18:AG$50)</f>
        <v>0</v>
      </c>
      <c r="E2318" s="340">
        <f>SUMIF('5. Lön'!$B$25:$B$151,$C2294,'5. Lön'!CQ$25:CQ$151)+SUMIF('5. Lön'!$B$25:$B$151,$C2294,'5. Lön'!DC$25:DC$151)+SUMIF('6. Drift'!$B$18:$B$101,$C2294,'6. Drift'!BT$18:BT$101)+SUMIF('6. Drift'!$B$18:$B$101,$C2294,'6. Drift'!CF$18:CF$101)+SUMIF('8. Lokal'!$B$18:$B$50,$C2294,'8. Lokal'!V$18:V$50)+SUMIF('8. Lokal'!$B$18:$B$50,$C2294,'8. Lokal'!AH$18:AH$50)</f>
        <v>0</v>
      </c>
      <c r="F2318" s="340">
        <f>SUMIF('5. Lön'!$B$25:$B$151,$C2294,'5. Lön'!CR$25:CR$151)+SUMIF('5. Lön'!$B$25:$B$151,$C2294,'5. Lön'!DD$25:DD$151)+SUMIF('6. Drift'!$B$18:$B$101,$C2294,'6. Drift'!BU$18:BU$101)+SUMIF('6. Drift'!$B$18:$B$101,$C2294,'6. Drift'!CG$18:CG$101)+SUMIF('8. Lokal'!$B$18:$B$50,$C2294,'8. Lokal'!W$18:W$50)+SUMIF('8. Lokal'!$B$18:$B$50,$C2294,'8. Lokal'!AI$18:AI$50)</f>
        <v>0</v>
      </c>
      <c r="G2318" s="340">
        <f>SUMIF('5. Lön'!$B$25:$B$151,$C2294,'5. Lön'!CS$25:CS$151)+SUMIF('5. Lön'!$B$25:$B$151,$C2294,'5. Lön'!DE$25:DE$151)+SUMIF('6. Drift'!$B$18:$B$101,$C2294,'6. Drift'!BV$18:BV$101)+SUMIF('6. Drift'!$B$18:$B$101,$C2294,'6. Drift'!CH$18:CH$101)+SUMIF('8. Lokal'!$B$18:$B$50,$C2294,'8. Lokal'!X$18:X$50)+SUMIF('8. Lokal'!$B$18:$B$50,$C2294,'8. Lokal'!AJ$18:AJ$50)</f>
        <v>0</v>
      </c>
      <c r="H2318" s="340">
        <f>SUMIF('5. Lön'!$B$25:$B$151,$C2294,'5. Lön'!CT$25:CT$151)+SUMIF('5. Lön'!$B$25:$B$151,$C2294,'5. Lön'!DF$25:DF$151)+SUMIF('6. Drift'!$B$18:$B$101,$C2294,'6. Drift'!BW$18:BW$101)+SUMIF('6. Drift'!$B$18:$B$101,$C2294,'6. Drift'!CI$18:CI$101)+SUMIF('8. Lokal'!$B$18:$B$50,$C2294,'8. Lokal'!Y$18:Y$50)+SUMIF('8. Lokal'!$B$18:$B$50,$C2294,'8. Lokal'!AK$18:AK$50)</f>
        <v>0</v>
      </c>
      <c r="I2318" s="340">
        <f>SUMIF('5. Lön'!$B$25:$B$151,$C2294,'5. Lön'!CU$25:CU$151)+SUMIF('5. Lön'!$B$25:$B$151,$C2294,'5. Lön'!DG$25:DG$151)+SUMIF('6. Drift'!$B$18:$B$101,$C2294,'6. Drift'!BX$18:BX$101)+SUMIF('6. Drift'!$B$18:$B$101,$C2294,'6. Drift'!CJ$18:CJ$101)+SUMIF('8. Lokal'!$B$18:$B$50,$C2294,'8. Lokal'!Z$18:Z$50)+SUMIF('8. Lokal'!$B$18:$B$50,$C2294,'8. Lokal'!AL$18:AL$50)</f>
        <v>0</v>
      </c>
      <c r="J2318" s="340">
        <f>SUMIF('5. Lön'!$B$25:$B$151,$C2294,'5. Lön'!CV$25:CV$151)+SUMIF('5. Lön'!$B$25:$B$151,$C2294,'5. Lön'!DH$25:DH$151)+SUMIF('6. Drift'!$B$18:$B$101,$C2294,'6. Drift'!BY$18:BY$101)+SUMIF('6. Drift'!$B$18:$B$101,$C2294,'6. Drift'!CK$18:CK$101)+SUMIF('8. Lokal'!$B$18:$B$50,$C2294,'8. Lokal'!AA$18:AA$50)+SUMIF('8. Lokal'!$B$18:$B$50,$C2294,'8. Lokal'!AM$18:AM$50)</f>
        <v>0</v>
      </c>
      <c r="K2318" s="340">
        <f>SUMIF('5. Lön'!$B$25:$B$151,$C2294,'5. Lön'!CW$25:CW$151)+SUMIF('5. Lön'!$B$25:$B$151,$C2294,'5. Lön'!DI$25:DI$151)+SUMIF('6. Drift'!$B$18:$B$101,$C2294,'6. Drift'!BZ$18:BZ$101)+SUMIF('6. Drift'!$B$18:$B$101,$C2294,'6. Drift'!CL$18:CL$101)+SUMIF('8. Lokal'!$B$18:$B$50,$C2294,'8. Lokal'!AB$18:AB$50)+SUMIF('8. Lokal'!$B$18:$B$50,$C2294,'8. Lokal'!AN$18:AN$50)</f>
        <v>0</v>
      </c>
      <c r="L2318" s="340">
        <f>SUMIF('5. Lön'!$B$25:$B$151,$C2294,'5. Lön'!CX$25:CX$151)+SUMIF('5. Lön'!$B$25:$B$151,$C2294,'5. Lön'!DJ$25:DJ$151)+SUMIF('6. Drift'!$B$18:$B$101,$C2294,'6. Drift'!CA$18:CA$101)+SUMIF('6. Drift'!$B$18:$B$101,$C2294,'6. Drift'!CM$18:CM$101)+SUMIF('8. Lokal'!$B$18:$B$50,$C2294,'8. Lokal'!AC$18:AC$50)+SUMIF('8. Lokal'!$B$18:$B$50,$C2294,'8. Lokal'!AO$18:AO$50)</f>
        <v>0</v>
      </c>
      <c r="M2318" s="316">
        <f>SUM(C2318:L2318)</f>
        <v>0</v>
      </c>
    </row>
    <row r="2319" spans="2:15" s="3" customFormat="1" ht="12.75" x14ac:dyDescent="0.2">
      <c r="B2319" s="343" t="s">
        <v>26</v>
      </c>
      <c r="C2319" s="344">
        <f>SUMIF('5. Lön'!$B$25:$B$151,$C2294,'5. Lön'!BQ$25:BQ$151)+SUMIF('5. Lön'!$B$25:$B$151,$C2294,'5. Lön'!CC$25:CC$151)+SUMIF('6. Drift'!$B$18:$B$101,$C2294,'6. Drift'!AT$18:AT$101)+SUMIF('6. Drift'!$B$18:$B$101,$C2294,'6. Drift'!BF$18:BF$101)</f>
        <v>0</v>
      </c>
      <c r="D2319" s="344">
        <f>SUMIF('5. Lön'!$B$25:$B$151,$C2294,'5. Lön'!BR$25:BR$151)+SUMIF('5. Lön'!$B$25:$B$151,$C2294,'5. Lön'!CD$25:CD$151)+SUMIF('6. Drift'!$B$18:$B$101,$C2294,'6. Drift'!AU$18:AU$101)+SUMIF('6. Drift'!$B$18:$B$101,$C2294,'6. Drift'!BG$18:BG$101)</f>
        <v>0</v>
      </c>
      <c r="E2319" s="344">
        <f>SUMIF('5. Lön'!$B$25:$B$151,$C2294,'5. Lön'!BS$25:BS$151)+SUMIF('5. Lön'!$B$25:$B$151,$C2294,'5. Lön'!CE$25:CE$151)+SUMIF('6. Drift'!$B$18:$B$101,$C2294,'6. Drift'!AV$18:AV$101)+SUMIF('6. Drift'!$B$18:$B$101,$C2294,'6. Drift'!BH$18:BH$101)</f>
        <v>0</v>
      </c>
      <c r="F2319" s="344">
        <f>SUMIF('5. Lön'!$B$25:$B$151,$C2294,'5. Lön'!BT$25:BT$151)+SUMIF('5. Lön'!$B$25:$B$151,$C2294,'5. Lön'!CF$25:CF$151)+SUMIF('6. Drift'!$B$18:$B$101,$C2294,'6. Drift'!AW$18:AW$101)+SUMIF('6. Drift'!$B$18:$B$101,$C2294,'6. Drift'!BI$18:BI$101)</f>
        <v>0</v>
      </c>
      <c r="G2319" s="344">
        <f>SUMIF('5. Lön'!$B$25:$B$151,$C2294,'5. Lön'!BU$25:BU$151)+SUMIF('5. Lön'!$B$25:$B$151,$C2294,'5. Lön'!CG$25:CG$151)+SUMIF('6. Drift'!$B$18:$B$101,$C2294,'6. Drift'!AX$18:AX$101)+SUMIF('6. Drift'!$B$18:$B$101,$C2294,'6. Drift'!BJ$18:BJ$101)</f>
        <v>0</v>
      </c>
      <c r="H2319" s="344">
        <f>SUMIF('5. Lön'!$B$25:$B$151,$C2294,'5. Lön'!BV$25:BV$151)+SUMIF('5. Lön'!$B$25:$B$151,$C2294,'5. Lön'!CH$25:CH$151)+SUMIF('6. Drift'!$B$18:$B$101,$C2294,'6. Drift'!AY$18:AY$101)+SUMIF('6. Drift'!$B$18:$B$101,$C2294,'6. Drift'!BK$18:BK$101)</f>
        <v>0</v>
      </c>
      <c r="I2319" s="344">
        <f>SUMIF('5. Lön'!$B$25:$B$151,$C2294,'5. Lön'!BW$25:BW$151)+SUMIF('5. Lön'!$B$25:$B$151,$C2294,'5. Lön'!CI$25:CI$151)+SUMIF('6. Drift'!$B$18:$B$101,$C2294,'6. Drift'!AZ$18:AZ$101)+SUMIF('6. Drift'!$B$18:$B$101,$C2294,'6. Drift'!BL$18:BL$101)</f>
        <v>0</v>
      </c>
      <c r="J2319" s="344">
        <f>SUMIF('5. Lön'!$B$25:$B$151,$C2294,'5. Lön'!BX$25:BX$151)+SUMIF('5. Lön'!$B$25:$B$151,$C2294,'5. Lön'!CJ$25:CJ$151)+SUMIF('6. Drift'!$B$18:$B$101,$C2294,'6. Drift'!BA$18:BA$101)+SUMIF('6. Drift'!$B$18:$B$101,$C2294,'6. Drift'!BM$18:BM$101)</f>
        <v>0</v>
      </c>
      <c r="K2319" s="344">
        <f>SUMIF('5. Lön'!$B$25:$B$151,$C2294,'5. Lön'!BY$25:BY$151)+SUMIF('5. Lön'!$B$25:$B$151,$C2294,'5. Lön'!CK$25:CK$151)+SUMIF('6. Drift'!$B$18:$B$101,$C2294,'6. Drift'!BB$18:BB$101)+SUMIF('6. Drift'!$B$18:$B$101,$C2294,'6. Drift'!BN$18:BN$101)</f>
        <v>0</v>
      </c>
      <c r="L2319" s="344">
        <f>SUMIF('5. Lön'!$B$25:$B$151,$C2294,'5. Lön'!BZ$25:BZ$151)+SUMIF('5. Lön'!$B$25:$B$151,$C2294,'5. Lön'!CL$25:CL$151)+SUMIF('6. Drift'!$B$18:$B$101,$C2294,'6. Drift'!BC$18:BC$101)+SUMIF('6. Drift'!$B$18:$B$101,$C2294,'6. Drift'!BO$18:BO$101)</f>
        <v>0</v>
      </c>
      <c r="M2319" s="322">
        <f>SUM(C2319:L2319)</f>
        <v>0</v>
      </c>
    </row>
    <row r="2320" spans="2:15" s="3" customFormat="1" ht="12.75" x14ac:dyDescent="0.2">
      <c r="B2320" s="323" t="str">
        <f>IF('2. Grunddata'!C$6="KONTRAKT","Total full kostnad","Total förväntad full kostnad")</f>
        <v>Total förväntad full kostnad</v>
      </c>
      <c r="C2320" s="171">
        <f>SUM(C2315:C2319)</f>
        <v>0</v>
      </c>
      <c r="D2320" s="171">
        <f t="shared" ref="D2320:M2320" si="512">SUM(D2315:D2319)</f>
        <v>0</v>
      </c>
      <c r="E2320" s="171">
        <f t="shared" si="512"/>
        <v>0</v>
      </c>
      <c r="F2320" s="171">
        <f t="shared" si="512"/>
        <v>0</v>
      </c>
      <c r="G2320" s="171">
        <f t="shared" si="512"/>
        <v>0</v>
      </c>
      <c r="H2320" s="171">
        <f t="shared" si="512"/>
        <v>0</v>
      </c>
      <c r="I2320" s="171">
        <f t="shared" si="512"/>
        <v>0</v>
      </c>
      <c r="J2320" s="171">
        <f t="shared" si="512"/>
        <v>0</v>
      </c>
      <c r="K2320" s="171">
        <f t="shared" si="512"/>
        <v>0</v>
      </c>
      <c r="L2320" s="171">
        <f t="shared" si="512"/>
        <v>0</v>
      </c>
      <c r="M2320" s="345">
        <f t="shared" si="512"/>
        <v>0</v>
      </c>
    </row>
    <row r="2321" spans="2:13" s="3" customFormat="1" ht="12.75" x14ac:dyDescent="0.2">
      <c r="B2321" s="119"/>
      <c r="C2321" s="64"/>
      <c r="D2321" s="64"/>
      <c r="E2321" s="64"/>
      <c r="F2321" s="64"/>
      <c r="G2321" s="64"/>
      <c r="H2321" s="64"/>
      <c r="I2321" s="64"/>
      <c r="J2321" s="64"/>
      <c r="K2321" s="64"/>
      <c r="L2321" s="64"/>
      <c r="M2321" s="64"/>
    </row>
    <row r="2322" spans="2:13" s="3" customFormat="1" ht="12.75" customHeight="1" x14ac:dyDescent="0.2">
      <c r="B2322" s="119" t="s">
        <v>42</v>
      </c>
      <c r="C2322" s="346" t="str">
        <f t="shared" ref="C2322:M2322" si="513">IF(C2320&gt;0,C2312/C2320,"")</f>
        <v/>
      </c>
      <c r="D2322" s="346" t="str">
        <f t="shared" si="513"/>
        <v/>
      </c>
      <c r="E2322" s="346" t="str">
        <f t="shared" si="513"/>
        <v/>
      </c>
      <c r="F2322" s="346" t="str">
        <f t="shared" si="513"/>
        <v/>
      </c>
      <c r="G2322" s="346" t="str">
        <f t="shared" si="513"/>
        <v/>
      </c>
      <c r="H2322" s="346" t="str">
        <f t="shared" si="513"/>
        <v/>
      </c>
      <c r="I2322" s="346" t="str">
        <f t="shared" si="513"/>
        <v/>
      </c>
      <c r="J2322" s="346" t="str">
        <f t="shared" si="513"/>
        <v/>
      </c>
      <c r="K2322" s="346" t="str">
        <f t="shared" si="513"/>
        <v/>
      </c>
      <c r="L2322" s="346" t="str">
        <f t="shared" si="513"/>
        <v/>
      </c>
      <c r="M2322" s="346" t="str">
        <f t="shared" si="513"/>
        <v/>
      </c>
    </row>
    <row r="2323" spans="2:13" ht="12.75" customHeight="1" x14ac:dyDescent="0.2"/>
    <row r="2324" spans="2:13" ht="12.75" customHeight="1" x14ac:dyDescent="0.2">
      <c r="D2324" s="119" t="s">
        <v>249</v>
      </c>
      <c r="E2324" s="187" t="str">
        <f>IF(M2312=0,"",M2312/(DATEDIF('2. Grunddata'!C$20,'2. Grunddata'!C$21,"d")/365))</f>
        <v/>
      </c>
      <c r="H2324" s="119" t="s">
        <v>250</v>
      </c>
      <c r="I2324" s="187">
        <f>M2312/3</f>
        <v>0</v>
      </c>
      <c r="L2324" s="119" t="s">
        <v>248</v>
      </c>
      <c r="M2324" s="187">
        <f>M2312</f>
        <v>0</v>
      </c>
    </row>
    <row r="2325" spans="2:13" ht="12.75" customHeight="1" x14ac:dyDescent="0.2">
      <c r="B2325" s="80" t="s">
        <v>209</v>
      </c>
    </row>
    <row r="2326" spans="2:13" ht="12.75" customHeight="1" x14ac:dyDescent="0.2">
      <c r="B2326" s="551"/>
      <c r="C2326" s="552"/>
      <c r="D2326" s="552"/>
      <c r="E2326" s="552"/>
      <c r="F2326" s="552"/>
      <c r="G2326" s="552"/>
      <c r="H2326" s="552"/>
      <c r="I2326" s="552"/>
      <c r="J2326" s="552"/>
      <c r="K2326" s="552"/>
      <c r="L2326" s="553"/>
      <c r="M2326" s="387">
        <f>SUM(C2326:L2326)</f>
        <v>0</v>
      </c>
    </row>
    <row r="2327" spans="2:13" ht="12.75" customHeight="1" x14ac:dyDescent="0.2">
      <c r="B2327" s="554"/>
      <c r="C2327" s="555"/>
      <c r="D2327" s="555"/>
      <c r="E2327" s="555"/>
      <c r="F2327" s="555"/>
      <c r="G2327" s="555"/>
      <c r="H2327" s="555"/>
      <c r="I2327" s="555"/>
      <c r="J2327" s="555"/>
      <c r="K2327" s="555"/>
      <c r="L2327" s="556"/>
      <c r="M2327" s="319">
        <f t="shared" ref="M2327:M2330" si="514">SUM(C2327:L2327)</f>
        <v>0</v>
      </c>
    </row>
    <row r="2328" spans="2:13" ht="12.75" customHeight="1" x14ac:dyDescent="0.2">
      <c r="B2328" s="557"/>
      <c r="C2328" s="558"/>
      <c r="D2328" s="558"/>
      <c r="E2328" s="558"/>
      <c r="F2328" s="558"/>
      <c r="G2328" s="558"/>
      <c r="H2328" s="558"/>
      <c r="I2328" s="558"/>
      <c r="J2328" s="558"/>
      <c r="K2328" s="558"/>
      <c r="L2328" s="559"/>
      <c r="M2328" s="316">
        <f t="shared" si="514"/>
        <v>0</v>
      </c>
    </row>
    <row r="2329" spans="2:13" ht="12.75" customHeight="1" x14ac:dyDescent="0.2">
      <c r="B2329" s="554"/>
      <c r="C2329" s="555"/>
      <c r="D2329" s="555"/>
      <c r="E2329" s="555"/>
      <c r="F2329" s="555"/>
      <c r="G2329" s="555"/>
      <c r="H2329" s="555"/>
      <c r="I2329" s="555"/>
      <c r="J2329" s="555"/>
      <c r="K2329" s="555"/>
      <c r="L2329" s="556"/>
      <c r="M2329" s="319">
        <f t="shared" si="514"/>
        <v>0</v>
      </c>
    </row>
    <row r="2330" spans="2:13" ht="12.75" customHeight="1" x14ac:dyDescent="0.2">
      <c r="B2330" s="197"/>
      <c r="C2330" s="558"/>
      <c r="D2330" s="558"/>
      <c r="E2330" s="558"/>
      <c r="F2330" s="558"/>
      <c r="G2330" s="558"/>
      <c r="H2330" s="558"/>
      <c r="I2330" s="558"/>
      <c r="J2330" s="558"/>
      <c r="K2330" s="558"/>
      <c r="L2330" s="559"/>
      <c r="M2330" s="316">
        <f t="shared" si="514"/>
        <v>0</v>
      </c>
    </row>
    <row r="2331" spans="2:13" ht="12.75" customHeight="1" x14ac:dyDescent="0.2">
      <c r="B2331" s="165" t="str">
        <f>IF('2. Grunddata'!C$6="KONTRAKT","Total medfinansiering","Total förväntad medfinansiering")</f>
        <v>Total förväntad medfinansiering</v>
      </c>
      <c r="C2331" s="170">
        <f t="shared" ref="C2331:M2331" si="515">SUM(C2326:C2330)</f>
        <v>0</v>
      </c>
      <c r="D2331" s="170">
        <f t="shared" si="515"/>
        <v>0</v>
      </c>
      <c r="E2331" s="170">
        <f t="shared" si="515"/>
        <v>0</v>
      </c>
      <c r="F2331" s="170">
        <f t="shared" si="515"/>
        <v>0</v>
      </c>
      <c r="G2331" s="170">
        <f t="shared" si="515"/>
        <v>0</v>
      </c>
      <c r="H2331" s="170">
        <f t="shared" si="515"/>
        <v>0</v>
      </c>
      <c r="I2331" s="170">
        <f t="shared" si="515"/>
        <v>0</v>
      </c>
      <c r="J2331" s="170">
        <f t="shared" si="515"/>
        <v>0</v>
      </c>
      <c r="K2331" s="170">
        <f t="shared" si="515"/>
        <v>0</v>
      </c>
      <c r="L2331" s="170">
        <f t="shared" si="515"/>
        <v>0</v>
      </c>
      <c r="M2331" s="345">
        <f t="shared" si="515"/>
        <v>0</v>
      </c>
    </row>
    <row r="2332" spans="2:13" ht="12.75" customHeight="1" x14ac:dyDescent="0.2"/>
    <row r="2333" spans="2:13" ht="12.75" customHeight="1" x14ac:dyDescent="0.2">
      <c r="B2333" s="386" t="s">
        <v>210</v>
      </c>
      <c r="C2333" s="64" t="str">
        <f>B59</f>
        <v>Lövsta lantbruksforskning</v>
      </c>
    </row>
    <row r="2334" spans="2:13" ht="12.75" customHeight="1" x14ac:dyDescent="0.2">
      <c r="B2334" s="719"/>
      <c r="C2334" s="720"/>
      <c r="D2334" s="720"/>
      <c r="E2334" s="720"/>
      <c r="F2334" s="720"/>
      <c r="G2334" s="720"/>
      <c r="H2334" s="720"/>
      <c r="I2334" s="720"/>
      <c r="J2334" s="720"/>
      <c r="K2334" s="720"/>
      <c r="L2334" s="720"/>
      <c r="M2334" s="721"/>
    </row>
    <row r="2335" spans="2:13" ht="12.75" customHeight="1" x14ac:dyDescent="0.2">
      <c r="B2335" s="722"/>
      <c r="C2335" s="735"/>
      <c r="D2335" s="735"/>
      <c r="E2335" s="735"/>
      <c r="F2335" s="735"/>
      <c r="G2335" s="735"/>
      <c r="H2335" s="735"/>
      <c r="I2335" s="735"/>
      <c r="J2335" s="735"/>
      <c r="K2335" s="735"/>
      <c r="L2335" s="735"/>
      <c r="M2335" s="724"/>
    </row>
    <row r="2336" spans="2:13" ht="12.75" customHeight="1" x14ac:dyDescent="0.2">
      <c r="B2336" s="722"/>
      <c r="C2336" s="735"/>
      <c r="D2336" s="735"/>
      <c r="E2336" s="735"/>
      <c r="F2336" s="735"/>
      <c r="G2336" s="735"/>
      <c r="H2336" s="735"/>
      <c r="I2336" s="735"/>
      <c r="J2336" s="735"/>
      <c r="K2336" s="735"/>
      <c r="L2336" s="735"/>
      <c r="M2336" s="724"/>
    </row>
    <row r="2337" spans="2:15" ht="12.75" customHeight="1" x14ac:dyDescent="0.2">
      <c r="B2337" s="722"/>
      <c r="C2337" s="735"/>
      <c r="D2337" s="735"/>
      <c r="E2337" s="735"/>
      <c r="F2337" s="735"/>
      <c r="G2337" s="735"/>
      <c r="H2337" s="735"/>
      <c r="I2337" s="735"/>
      <c r="J2337" s="735"/>
      <c r="K2337" s="735"/>
      <c r="L2337" s="735"/>
      <c r="M2337" s="724"/>
    </row>
    <row r="2338" spans="2:15" ht="12.75" customHeight="1" x14ac:dyDescent="0.2">
      <c r="B2338" s="725"/>
      <c r="C2338" s="726"/>
      <c r="D2338" s="726"/>
      <c r="E2338" s="726"/>
      <c r="F2338" s="726"/>
      <c r="G2338" s="726"/>
      <c r="H2338" s="726"/>
      <c r="I2338" s="726"/>
      <c r="J2338" s="726"/>
      <c r="K2338" s="726"/>
      <c r="L2338" s="726"/>
      <c r="M2338" s="727"/>
    </row>
    <row r="2340" spans="2:15" s="3" customFormat="1" ht="12.75" customHeight="1" x14ac:dyDescent="0.2">
      <c r="B2340" s="140" t="s">
        <v>165</v>
      </c>
      <c r="C2340" s="141" t="str">
        <f>'2. Grunddata'!C$7</f>
        <v>Hitta den oförklariga faktorn i matrix</v>
      </c>
      <c r="D2340" s="64"/>
      <c r="E2340" s="64"/>
      <c r="F2340" s="64"/>
      <c r="G2340" s="64"/>
      <c r="H2340" s="64"/>
      <c r="I2340" s="64"/>
      <c r="J2340" s="64"/>
      <c r="K2340" s="64"/>
      <c r="L2340" s="64"/>
      <c r="M2340" s="64"/>
    </row>
    <row r="2341" spans="2:15" s="3" customFormat="1" ht="12.75" x14ac:dyDescent="0.2">
      <c r="B2341" s="140" t="s">
        <v>122</v>
      </c>
      <c r="C2341" s="141" t="str">
        <f>IF('2. Grunddata'!$C$6="ANSÖKAN","ANSÖKAN",(IF('2. Grunddata'!$C$6="KONTRAKT","KONTRAKT","")))</f>
        <v>ANSÖKAN</v>
      </c>
      <c r="D2341" s="64"/>
      <c r="E2341" s="64"/>
      <c r="F2341" s="64"/>
      <c r="G2341" s="64"/>
      <c r="H2341" s="64"/>
      <c r="I2341" s="64"/>
      <c r="J2341" s="64"/>
      <c r="K2341" s="64"/>
      <c r="L2341" s="64"/>
      <c r="M2341" s="64"/>
    </row>
    <row r="2342" spans="2:15" s="3" customFormat="1" ht="12.75" x14ac:dyDescent="0.2">
      <c r="B2342" s="62" t="s">
        <v>254</v>
      </c>
      <c r="C2342" s="141" t="str">
        <f>'2. Grunddata'!C$8</f>
        <v>Stina</v>
      </c>
      <c r="D2342" s="64"/>
      <c r="E2342" s="64"/>
      <c r="F2342" s="64"/>
      <c r="I2342" s="120"/>
      <c r="J2342" s="120"/>
      <c r="K2342" s="120"/>
      <c r="L2342" s="120"/>
      <c r="M2342" s="120"/>
    </row>
    <row r="2343" spans="2:15" s="3" customFormat="1" ht="12.75" x14ac:dyDescent="0.2">
      <c r="B2343" s="140" t="s">
        <v>156</v>
      </c>
      <c r="C2343" s="64" t="str">
        <f>'2. Grunddata'!C$17</f>
        <v>SEK</v>
      </c>
      <c r="D2343" s="64"/>
      <c r="E2343" s="64"/>
      <c r="F2343" s="64"/>
      <c r="I2343" s="120"/>
      <c r="J2343" s="120"/>
      <c r="K2343" s="120"/>
      <c r="L2343" s="120"/>
      <c r="M2343" s="120"/>
    </row>
    <row r="2344" spans="2:15" s="3" customFormat="1" ht="12.75" x14ac:dyDescent="0.2">
      <c r="B2344" s="140"/>
      <c r="C2344" s="143" t="s">
        <v>137</v>
      </c>
      <c r="D2344" s="64"/>
      <c r="E2344" s="64"/>
      <c r="F2344" s="64"/>
      <c r="I2344" s="120"/>
      <c r="J2344" s="120"/>
      <c r="K2344" s="120"/>
      <c r="L2344" s="499" t="s">
        <v>315</v>
      </c>
      <c r="M2344" s="120"/>
    </row>
    <row r="2345" spans="2:15" ht="12.75" customHeight="1" x14ac:dyDescent="0.2">
      <c r="L2345" s="349" t="s">
        <v>316</v>
      </c>
    </row>
    <row r="2346" spans="2:15" s="3" customFormat="1" ht="15" x14ac:dyDescent="0.25">
      <c r="B2346" s="369" t="s">
        <v>38</v>
      </c>
      <c r="C2346" s="369" t="str">
        <f>B60</f>
        <v>Nationellt centrum för djurvälfärd</v>
      </c>
      <c r="E2346" s="64"/>
      <c r="G2346" s="64"/>
      <c r="H2346" s="64"/>
      <c r="I2346" s="64"/>
      <c r="J2346" s="64"/>
      <c r="K2346" s="64"/>
      <c r="L2346" s="625">
        <f>SUMIF('5. Lön'!$B$25:$B$151,$C2346,'5. Lön'!AE$25:AE$151)</f>
        <v>0</v>
      </c>
      <c r="M2346" s="383" t="s">
        <v>208</v>
      </c>
    </row>
    <row r="2347" spans="2:15" s="3" customFormat="1" ht="6" customHeight="1" x14ac:dyDescent="0.2">
      <c r="B2347" s="85"/>
      <c r="C2347" s="64"/>
      <c r="D2347" s="64"/>
      <c r="E2347" s="64"/>
      <c r="F2347" s="64"/>
      <c r="G2347" s="64"/>
      <c r="H2347" s="64"/>
      <c r="I2347" s="64"/>
      <c r="J2347" s="64"/>
      <c r="K2347" s="64"/>
      <c r="L2347" s="64"/>
      <c r="M2347" s="64"/>
    </row>
    <row r="2348" spans="2:15" s="3" customFormat="1" ht="12.75" x14ac:dyDescent="0.2">
      <c r="B2348" s="309" t="str">
        <f>IF('2. Grunddata'!C$6="KONTRAKT","Kostnader täckta av finansiär","Kostnader förväntade att täckas av finansiär")</f>
        <v>Kostnader förväntade att täckas av finansiär</v>
      </c>
      <c r="C2348" s="310">
        <f>'5. Lön'!G$23</f>
        <v>2022</v>
      </c>
      <c r="D2348" s="310">
        <f>'5. Lön'!H$23</f>
        <v>2023</v>
      </c>
      <c r="E2348" s="310">
        <f>'5. Lön'!I$23</f>
        <v>2024</v>
      </c>
      <c r="F2348" s="310" t="str">
        <f>'5. Lön'!J$23</f>
        <v/>
      </c>
      <c r="G2348" s="310" t="str">
        <f>'5. Lön'!K$23</f>
        <v/>
      </c>
      <c r="H2348" s="310" t="str">
        <f>'5. Lön'!L$23</f>
        <v/>
      </c>
      <c r="I2348" s="310" t="str">
        <f>'5. Lön'!M$23</f>
        <v/>
      </c>
      <c r="J2348" s="310" t="str">
        <f>'5. Lön'!N$23</f>
        <v/>
      </c>
      <c r="K2348" s="310" t="str">
        <f>'5. Lön'!O$23</f>
        <v/>
      </c>
      <c r="L2348" s="310" t="str">
        <f>'5. Lön'!P$23</f>
        <v/>
      </c>
      <c r="M2348" s="311" t="s">
        <v>2</v>
      </c>
    </row>
    <row r="2349" spans="2:15" s="3" customFormat="1" ht="12.75" customHeight="1" x14ac:dyDescent="0.2">
      <c r="B2349" s="312" t="s">
        <v>203</v>
      </c>
      <c r="C2349" s="313">
        <f>IF('2. Grunddata'!$C$16&gt;0,SUMIF('5. Lön'!$B$25:$B$151,$C2346,'5. Lön'!DM$25:DM$151),SUMIF('5. Lön'!$B$25:$B$151,$C2346,'5. Lön'!AS$25:AS$151))</f>
        <v>0</v>
      </c>
      <c r="D2349" s="313">
        <f>IF('2. Grunddata'!$C$16&gt;0,SUMIF('5. Lön'!$B$25:$B$151,$C2346,'5. Lön'!DN$25:DN$151),SUMIF('5. Lön'!$B$25:$B$151,$C2346,'5. Lön'!AT$25:AT$151))</f>
        <v>0</v>
      </c>
      <c r="E2349" s="313">
        <f>IF('2. Grunddata'!$C$16&gt;0,SUMIF('5. Lön'!$B$25:$B$151,$C2346,'5. Lön'!DO$25:DO$151),SUMIF('5. Lön'!$B$25:$B$151,$C2346,'5. Lön'!AU$25:AU$151))</f>
        <v>0</v>
      </c>
      <c r="F2349" s="313">
        <f>IF('2. Grunddata'!$C$16&gt;0,SUMIF('5. Lön'!$B$25:$B$151,$C2346,'5. Lön'!DP$25:DP$151),SUMIF('5. Lön'!$B$25:$B$151,$C2346,'5. Lön'!AV$25:AV$151))</f>
        <v>0</v>
      </c>
      <c r="G2349" s="313">
        <f>IF('2. Grunddata'!$C$16&gt;0,SUMIF('5. Lön'!$B$25:$B$151,$C2346,'5. Lön'!DQ$25:DQ$151),SUMIF('5. Lön'!$B$25:$B$151,$C2346,'5. Lön'!AW$25:AW$151))</f>
        <v>0</v>
      </c>
      <c r="H2349" s="313">
        <f>IF('2. Grunddata'!$C$16&gt;0,SUMIF('5. Lön'!$B$25:$B$151,$C2346,'5. Lön'!DR$25:DR$151),SUMIF('5. Lön'!$B$25:$B$151,$C2346,'5. Lön'!AX$25:AX$151))</f>
        <v>0</v>
      </c>
      <c r="I2349" s="313">
        <f>IF('2. Grunddata'!$C$16&gt;0,SUMIF('5. Lön'!$B$25:$B$151,$C2346,'5. Lön'!DS$25:DS$151),SUMIF('5. Lön'!$B$25:$B$151,$C2346,'5. Lön'!AY$25:AY$151))</f>
        <v>0</v>
      </c>
      <c r="J2349" s="313">
        <f>IF('2. Grunddata'!$C$16&gt;0,SUMIF('5. Lön'!$B$25:$B$151,$C2346,'5. Lön'!DT$25:DT$151),SUMIF('5. Lön'!$B$25:$B$151,$C2346,'5. Lön'!AZ$25:AZ$151))</f>
        <v>0</v>
      </c>
      <c r="K2349" s="313">
        <f>IF('2. Grunddata'!$C$16&gt;0,SUMIF('5. Lön'!$B$25:$B$151,$C2346,'5. Lön'!DU$25:DU$151),SUMIF('5. Lön'!$B$25:$B$151,$C2346,'5. Lön'!BA$25:BA$151))</f>
        <v>0</v>
      </c>
      <c r="L2349" s="313">
        <f>IF('2. Grunddata'!$C$16&gt;0,SUMIF('5. Lön'!$B$25:$B$151,$C2346,'5. Lön'!DV$25:DV$151),SUMIF('5. Lön'!$B$25:$B$151,$C2346,'5. Lön'!BB$25:BB$151))</f>
        <v>0</v>
      </c>
      <c r="M2349" s="314">
        <f t="shared" ref="M2349:M2354" si="516">SUM(C2349:L2349)</f>
        <v>0</v>
      </c>
      <c r="O2349" s="4"/>
    </row>
    <row r="2350" spans="2:15" s="3" customFormat="1" ht="12.75" customHeight="1" x14ac:dyDescent="0.2">
      <c r="B2350" s="158" t="s">
        <v>202</v>
      </c>
      <c r="C2350" s="315">
        <f>SUMIF('6. Drift'!$B$18:$B$101,$C2346,'6. Drift'!V$18:V$101)</f>
        <v>0</v>
      </c>
      <c r="D2350" s="315">
        <f>SUMIF('6. Drift'!$B$18:$B$101,$C2346,'6. Drift'!W$18:W$101)</f>
        <v>0</v>
      </c>
      <c r="E2350" s="315">
        <f>SUMIF('6. Drift'!$B$18:$B$101,$C2346,'6. Drift'!X$18:X$101)</f>
        <v>0</v>
      </c>
      <c r="F2350" s="315">
        <f>SUMIF('6. Drift'!$B$18:$B$101,$C2346,'6. Drift'!Y$18:Y$101)</f>
        <v>0</v>
      </c>
      <c r="G2350" s="315">
        <f>SUMIF('6. Drift'!$B$18:$B$101,$C2346,'6. Drift'!Z$18:Z$101)</f>
        <v>0</v>
      </c>
      <c r="H2350" s="315">
        <f>SUMIF('6. Drift'!$B$18:$B$101,$C2346,'6. Drift'!AA$18:AA$101)</f>
        <v>0</v>
      </c>
      <c r="I2350" s="315">
        <f>SUMIF('6. Drift'!$B$18:$B$101,$C2346,'6. Drift'!AB$18:AB$101)</f>
        <v>0</v>
      </c>
      <c r="J2350" s="315">
        <f>SUMIF('6. Drift'!$B$18:$B$101,$C2346,'6. Drift'!AC$18:AC$101)</f>
        <v>0</v>
      </c>
      <c r="K2350" s="315">
        <f>SUMIF('6. Drift'!$B$18:$B$101,$C2346,'6. Drift'!AD$18:AD$101)</f>
        <v>0</v>
      </c>
      <c r="L2350" s="315">
        <f>SUMIF('6. Drift'!$B$18:$B$101,$C2346,'6. Drift'!AE$18:AE$101)</f>
        <v>0</v>
      </c>
      <c r="M2350" s="316">
        <f t="shared" si="516"/>
        <v>0</v>
      </c>
    </row>
    <row r="2351" spans="2:15" s="3" customFormat="1" ht="12.75" x14ac:dyDescent="0.2">
      <c r="B2351" s="317" t="s">
        <v>30</v>
      </c>
      <c r="C2351" s="318">
        <f>SUMIF('7. Utrustning'!$B$17:$B$49,$C2346,'7. Utrustning'!W$17:W$49)</f>
        <v>0</v>
      </c>
      <c r="D2351" s="318">
        <f>SUMIF('7. Utrustning'!$B$17:$B$49,$C2346,'7. Utrustning'!X$17:X$49)</f>
        <v>0</v>
      </c>
      <c r="E2351" s="318">
        <f>SUMIF('7. Utrustning'!$B$17:$B$49,$C2346,'7. Utrustning'!Y$17:Y$49)</f>
        <v>0</v>
      </c>
      <c r="F2351" s="318">
        <f>SUMIF('7. Utrustning'!$B$17:$B$49,$C2346,'7. Utrustning'!Z$17:Z$49)</f>
        <v>0</v>
      </c>
      <c r="G2351" s="318">
        <f>SUMIF('7. Utrustning'!$B$17:$B$49,$C2346,'7. Utrustning'!AA$17:AA$49)</f>
        <v>0</v>
      </c>
      <c r="H2351" s="318">
        <f>SUMIF('7. Utrustning'!$B$17:$B$49,$C2346,'7. Utrustning'!AB$17:AB$49)</f>
        <v>0</v>
      </c>
      <c r="I2351" s="318">
        <f>SUMIF('7. Utrustning'!$B$17:$B$49,$C2346,'7. Utrustning'!AC$17:AC$49)</f>
        <v>0</v>
      </c>
      <c r="J2351" s="318">
        <f>SUMIF('7. Utrustning'!$B$17:$B$49,$C2346,'7. Utrustning'!AD$17:AD$49)</f>
        <v>0</v>
      </c>
      <c r="K2351" s="318">
        <f>SUMIF('7. Utrustning'!$B$17:$B$49,$C2346,'7. Utrustning'!AE$17:AE$49)</f>
        <v>0</v>
      </c>
      <c r="L2351" s="318">
        <f>SUMIF('7. Utrustning'!$B$17:$B$49,$C2346,'7. Utrustning'!AF$17:AF$49)</f>
        <v>0</v>
      </c>
      <c r="M2351" s="319">
        <f t="shared" si="516"/>
        <v>0</v>
      </c>
    </row>
    <row r="2352" spans="2:15" s="3" customFormat="1" ht="12.75" x14ac:dyDescent="0.2">
      <c r="B2352" s="320" t="str">
        <f>IF('2. Grunddata'!C$13="NEJ","Lokal accepterad som direkt kostnad av finansiär","Lokal")</f>
        <v>Lokal accepterad som direkt kostnad av finansiär</v>
      </c>
      <c r="C2352" s="315">
        <f>IF('2. Grunddata'!$C$13="NEJ",SUMIF('8. Lokal'!$B$18:$B$50,$C2346,'8. Lokal'!T$18:T$50),SUMIF('5. Lön'!$B$25:$B$151,$C2346,'5. Lön'!CO$25:CO$151)+SUMIF('6. Drift'!$B$18:$B$101,$C2346,'6. Drift'!BR$18:BR$101)+SUMIF('8. Lokal'!$B$18:$B$50,$C2346,'8. Lokal'!T$18:T$50))</f>
        <v>0</v>
      </c>
      <c r="D2352" s="315">
        <f>IF('2. Grunddata'!$C$13="NEJ",SUMIF('8. Lokal'!$B$18:$B$50,$C2346,'8. Lokal'!U$18:U$50),SUMIF('5. Lön'!$B$25:$B$151,$C2346,'5. Lön'!CP$25:CP$151)+SUMIF('6. Drift'!$B$18:$B$101,$C2346,'6. Drift'!BS$18:BS$101)+SUMIF('8. Lokal'!$B$18:$B$50,$C2346,'8. Lokal'!U$18:U$50))</f>
        <v>0</v>
      </c>
      <c r="E2352" s="315">
        <f>IF('2. Grunddata'!$C$13="NEJ",SUMIF('8. Lokal'!$B$18:$B$50,$C2346,'8. Lokal'!V$18:V$50),SUMIF('5. Lön'!$B$25:$B$151,$C2346,'5. Lön'!CQ$25:CQ$151)+SUMIF('6. Drift'!$B$18:$B$101,$C2346,'6. Drift'!BT$18:BT$101)+SUMIF('8. Lokal'!$B$18:$B$50,$C2346,'8. Lokal'!V$18:V$50))</f>
        <v>0</v>
      </c>
      <c r="F2352" s="315">
        <f>IF('2. Grunddata'!$C$13="NEJ",SUMIF('8. Lokal'!$B$18:$B$50,$C2346,'8. Lokal'!W$18:W$50),SUMIF('5. Lön'!$B$25:$B$151,$C2346,'5. Lön'!CR$25:CR$151)+SUMIF('6. Drift'!$B$18:$B$101,$C2346,'6. Drift'!BU$18:BU$101)+SUMIF('8. Lokal'!$B$18:$B$50,$C2346,'8. Lokal'!W$18:W$50))</f>
        <v>0</v>
      </c>
      <c r="G2352" s="315">
        <f>IF('2. Grunddata'!$C$13="NEJ",SUMIF('8. Lokal'!$B$18:$B$50,$C2346,'8. Lokal'!X$18:X$50),SUMIF('5. Lön'!$B$25:$B$151,$C2346,'5. Lön'!CS$25:CS$151)+SUMIF('6. Drift'!$B$18:$B$101,$C2346,'6. Drift'!BV$18:BV$101)+SUMIF('8. Lokal'!$B$18:$B$50,$C2346,'8. Lokal'!X$18:X$50))</f>
        <v>0</v>
      </c>
      <c r="H2352" s="315">
        <f>IF('2. Grunddata'!$C$13="NEJ",SUMIF('8. Lokal'!$B$18:$B$50,$C2346,'8. Lokal'!Y$18:Y$50),SUMIF('5. Lön'!$B$25:$B$151,$C2346,'5. Lön'!CT$25:CT$151)+SUMIF('6. Drift'!$B$18:$B$101,$C2346,'6. Drift'!BW$18:BW$101)+SUMIF('8. Lokal'!$B$18:$B$50,$C2346,'8. Lokal'!Y$18:Y$50))</f>
        <v>0</v>
      </c>
      <c r="I2352" s="315">
        <f>IF('2. Grunddata'!$C$13="NEJ",SUMIF('8. Lokal'!$B$18:$B$50,$C2346,'8. Lokal'!Z$18:Z$50),SUMIF('5. Lön'!$B$25:$B$151,$C2346,'5. Lön'!CU$25:CU$151)+SUMIF('6. Drift'!$B$18:$B$101,$C2346,'6. Drift'!BX$18:BX$101)+SUMIF('8. Lokal'!$B$18:$B$50,$C2346,'8. Lokal'!Z$18:Z$50))</f>
        <v>0</v>
      </c>
      <c r="J2352" s="315">
        <f>IF('2. Grunddata'!$C$13="NEJ",SUMIF('8. Lokal'!$B$18:$B$50,$C2346,'8. Lokal'!AA$18:AA$50),SUMIF('5. Lön'!$B$25:$B$151,$C2346,'5. Lön'!CV$25:CV$151)+SUMIF('6. Drift'!$B$18:$B$101,$C2346,'6. Drift'!BY$18:BY$101)+SUMIF('8. Lokal'!$B$18:$B$50,$C2346,'8. Lokal'!AA$18:AA$50))</f>
        <v>0</v>
      </c>
      <c r="K2352" s="315">
        <f>IF('2. Grunddata'!$C$13="NEJ",SUMIF('8. Lokal'!$B$18:$B$50,$C2346,'8. Lokal'!AB$18:AB$50),SUMIF('5. Lön'!$B$25:$B$151,$C2346,'5. Lön'!CW$25:CW$151)+SUMIF('6. Drift'!$B$18:$B$101,$C2346,'6. Drift'!BZ$18:BZ$101)+SUMIF('8. Lokal'!$B$18:$B$50,$C2346,'8. Lokal'!AB$18:AB$50))</f>
        <v>0</v>
      </c>
      <c r="L2352" s="315">
        <f>IF('2. Grunddata'!$C$13="NEJ",SUMIF('8. Lokal'!$B$18:$B$50,$C2346,'8. Lokal'!AC$18:AC$50),SUMIF('5. Lön'!$B$25:$B$151,$C2346,'5. Lön'!CX$25:CX$151)+SUMIF('6. Drift'!$B$18:$B$101,$C2346,'6. Drift'!CA$18:CA$101)+SUMIF('8. Lokal'!$B$18:$B$50,$C2346,'8. Lokal'!AC$18:AC$50))</f>
        <v>0</v>
      </c>
      <c r="M2352" s="316">
        <f t="shared" si="516"/>
        <v>0</v>
      </c>
    </row>
    <row r="2353" spans="2:15" s="3" customFormat="1" ht="12.75" x14ac:dyDescent="0.2">
      <c r="B2353" s="321" t="str">
        <f>IF('2. Grunddata'!C$13="NEJ","Indirekt och lokalpåslag accepterade som OH av finansiär","Indirekta")</f>
        <v>Indirekt och lokalpåslag accepterade som OH av finansiär</v>
      </c>
      <c r="C2353" s="293">
        <f>IF('2. Grunddata'!$C$13="NEJ",SUMIF('5. Lön'!$B$25:$B$151,$C2346,'5. Lön'!DY$25:DY$151)+SUMIF('6. Drift'!$B$18:$B$101,$C2346,'6. Drift'!CP$18:CP$101)+SUMIF('7. Utrustning'!$B$17:$B$49,$C2346,'7. Utrustning'!AU$17:AU$49)+SUMIF('8. Lokal'!$B$18:$B$50,$C2346,'8. Lokal'!AR$18:AR$50),SUMIF('5. Lön'!$B$25:$B$151,$C2346,'5. Lön'!BQ$25:BQ$151)+SUMIF('6. Drift'!$B$18:$B$101,$C2346,'6. Drift'!AT$18:AT$101))</f>
        <v>0</v>
      </c>
      <c r="D2353" s="293">
        <f>IF('2. Grunddata'!$C$13="NEJ",SUMIF('5. Lön'!$B$25:$B$151,$C2346,'5. Lön'!DZ$25:DZ$151)+SUMIF('6. Drift'!$B$18:$B$101,$C2346,'6. Drift'!CQ$18:CQ$101)+SUMIF('7. Utrustning'!$B$17:$B$49,$C2346,'7. Utrustning'!AV$17:AV$49)+SUMIF('8. Lokal'!$B$18:$B$50,$C2346,'8. Lokal'!AS$18:AS$50),SUMIF('5. Lön'!$B$25:$B$151,$C2346,'5. Lön'!BR$25:BR$151)+SUMIF('6. Drift'!$B$18:$B$101,$C2346,'6. Drift'!AU$18:AU$101))</f>
        <v>0</v>
      </c>
      <c r="E2353" s="293">
        <f>IF('2. Grunddata'!$C$13="NEJ",SUMIF('5. Lön'!$B$25:$B$151,$C2346,'5. Lön'!EA$25:EA$151)+SUMIF('6. Drift'!$B$18:$B$101,$C2346,'6. Drift'!CR$18:CR$101)+SUMIF('7. Utrustning'!$B$17:$B$49,$C2346,'7. Utrustning'!AW$17:AW$49)+SUMIF('8. Lokal'!$B$18:$B$50,$C2346,'8. Lokal'!AT$18:AT$50),SUMIF('5. Lön'!$B$25:$B$151,$C2346,'5. Lön'!BS$25:BS$151)+SUMIF('6. Drift'!$B$18:$B$101,$C2346,'6. Drift'!AV$18:AV$101))</f>
        <v>0</v>
      </c>
      <c r="F2353" s="293">
        <f>IF('2. Grunddata'!$C$13="NEJ",SUMIF('5. Lön'!$B$25:$B$151,$C2346,'5. Lön'!EB$25:EB$151)+SUMIF('6. Drift'!$B$18:$B$101,$C2346,'6. Drift'!CS$18:CS$101)+SUMIF('7. Utrustning'!$B$17:$B$49,$C2346,'7. Utrustning'!AX$17:AX$49)+SUMIF('8. Lokal'!$B$18:$B$50,$C2346,'8. Lokal'!AU$18:AU$50),SUMIF('5. Lön'!$B$25:$B$151,$C2346,'5. Lön'!BT$25:BT$151)+SUMIF('6. Drift'!$B$18:$B$101,$C2346,'6. Drift'!AW$18:AW$101))</f>
        <v>0</v>
      </c>
      <c r="G2353" s="293">
        <f>IF('2. Grunddata'!$C$13="NEJ",SUMIF('5. Lön'!$B$25:$B$151,$C2346,'5. Lön'!EC$25:EC$151)+SUMIF('6. Drift'!$B$18:$B$101,$C2346,'6. Drift'!CT$18:CT$101)+SUMIF('7. Utrustning'!$B$17:$B$49,$C2346,'7. Utrustning'!AY$17:AY$49)+SUMIF('8. Lokal'!$B$18:$B$50,$C2346,'8. Lokal'!AV$18:AV$50),SUMIF('5. Lön'!$B$25:$B$151,$C2346,'5. Lön'!BU$25:BU$151)+SUMIF('6. Drift'!$B$18:$B$101,$C2346,'6. Drift'!AX$18:AX$101))</f>
        <v>0</v>
      </c>
      <c r="H2353" s="293">
        <f>IF('2. Grunddata'!$C$13="NEJ",SUMIF('5. Lön'!$B$25:$B$151,$C2346,'5. Lön'!ED$25:ED$151)+SUMIF('6. Drift'!$B$18:$B$101,$C2346,'6. Drift'!CU$18:CU$101)+SUMIF('7. Utrustning'!$B$17:$B$49,$C2346,'7. Utrustning'!AZ$17:AZ$49)+SUMIF('8. Lokal'!$B$18:$B$50,$C2346,'8. Lokal'!AW$18:AW$50),SUMIF('5. Lön'!$B$25:$B$151,$C2346,'5. Lön'!BV$25:BV$151)+SUMIF('6. Drift'!$B$18:$B$101,$C2346,'6. Drift'!AY$18:AY$101))</f>
        <v>0</v>
      </c>
      <c r="I2353" s="293">
        <f>IF('2. Grunddata'!$C$13="NEJ",SUMIF('5. Lön'!$B$25:$B$151,$C2346,'5. Lön'!EE$25:EE$151)+SUMIF('6. Drift'!$B$18:$B$101,$C2346,'6. Drift'!CV$18:CV$101)+SUMIF('7. Utrustning'!$B$17:$B$49,$C2346,'7. Utrustning'!BA$17:BA$49)+SUMIF('8. Lokal'!$B$18:$B$50,$C2346,'8. Lokal'!AX$18:AX$50),SUMIF('5. Lön'!$B$25:$B$151,$C2346,'5. Lön'!BW$25:BW$151)+SUMIF('6. Drift'!$B$18:$B$101,$C2346,'6. Drift'!AZ$18:AZ$101))</f>
        <v>0</v>
      </c>
      <c r="J2353" s="293">
        <f>IF('2. Grunddata'!$C$13="NEJ",SUMIF('5. Lön'!$B$25:$B$151,$C2346,'5. Lön'!EF$25:EF$151)+SUMIF('6. Drift'!$B$18:$B$101,$C2346,'6. Drift'!CW$18:CW$101)+SUMIF('7. Utrustning'!$B$17:$B$49,$C2346,'7. Utrustning'!BB$17:BB$49)+SUMIF('8. Lokal'!$B$18:$B$50,$C2346,'8. Lokal'!AY$18:AY$50),SUMIF('5. Lön'!$B$25:$B$151,$C2346,'5. Lön'!BX$25:BX$151)+SUMIF('6. Drift'!$B$18:$B$101,$C2346,'6. Drift'!BA$18:BA$101))</f>
        <v>0</v>
      </c>
      <c r="K2353" s="293">
        <f>IF('2. Grunddata'!$C$13="NEJ",SUMIF('5. Lön'!$B$25:$B$151,$C2346,'5. Lön'!EG$25:EG$151)+SUMIF('6. Drift'!$B$18:$B$101,$C2346,'6. Drift'!CX$18:CX$101)+SUMIF('7. Utrustning'!$B$17:$B$49,$C2346,'7. Utrustning'!BC$17:BC$49)+SUMIF('8. Lokal'!$B$18:$B$50,$C2346,'8. Lokal'!AZ$18:AZ$50),SUMIF('5. Lön'!$B$25:$B$151,$C2346,'5. Lön'!BY$25:BY$151)+SUMIF('6. Drift'!$B$18:$B$101,$C2346,'6. Drift'!BB$18:BB$101))</f>
        <v>0</v>
      </c>
      <c r="L2353" s="293">
        <f>IF('2. Grunddata'!$C$13="NEJ",SUMIF('5. Lön'!$B$25:$B$151,$C2346,'5. Lön'!EH$25:EH$151)+SUMIF('6. Drift'!$B$18:$B$101,$C2346,'6. Drift'!CY$18:CY$101)+SUMIF('7. Utrustning'!$B$17:$B$49,$C2346,'7. Utrustning'!BD$17:BD$49)+SUMIF('8. Lokal'!$B$18:$B$50,$C2346,'8. Lokal'!BA$18:BA$50),SUMIF('5. Lön'!$B$25:$B$151,$C2346,'5. Lön'!BZ$25:BZ$151)+SUMIF('6. Drift'!$B$18:$B$101,$C2346,'6. Drift'!BC$18:BC$101))</f>
        <v>0</v>
      </c>
      <c r="M2353" s="322">
        <f t="shared" si="516"/>
        <v>0</v>
      </c>
    </row>
    <row r="2354" spans="2:15" s="3" customFormat="1" ht="12.75" x14ac:dyDescent="0.2">
      <c r="B2354" s="323" t="str">
        <f>IF('2. Grunddata'!C$6="KONTRAKT","Total kostnad i kontrakt med finansiär ","Total kostnad i ansökan till finansiär ")</f>
        <v xml:space="preserve">Total kostnad i ansökan till finansiär </v>
      </c>
      <c r="C2354" s="237">
        <f>SUM(C2349:C2353)</f>
        <v>0</v>
      </c>
      <c r="D2354" s="237">
        <f t="shared" ref="D2354:L2354" si="517">SUM(D2349:D2353)</f>
        <v>0</v>
      </c>
      <c r="E2354" s="237">
        <f t="shared" si="517"/>
        <v>0</v>
      </c>
      <c r="F2354" s="237">
        <f t="shared" si="517"/>
        <v>0</v>
      </c>
      <c r="G2354" s="237">
        <f t="shared" si="517"/>
        <v>0</v>
      </c>
      <c r="H2354" s="237">
        <f t="shared" si="517"/>
        <v>0</v>
      </c>
      <c r="I2354" s="237">
        <f t="shared" si="517"/>
        <v>0</v>
      </c>
      <c r="J2354" s="237">
        <f t="shared" si="517"/>
        <v>0</v>
      </c>
      <c r="K2354" s="237">
        <f t="shared" si="517"/>
        <v>0</v>
      </c>
      <c r="L2354" s="237">
        <f t="shared" si="517"/>
        <v>0</v>
      </c>
      <c r="M2354" s="324">
        <f t="shared" si="516"/>
        <v>0</v>
      </c>
    </row>
    <row r="2355" spans="2:15" s="3" customFormat="1" ht="6" customHeight="1" x14ac:dyDescent="0.2">
      <c r="B2355" s="325"/>
      <c r="C2355" s="326"/>
      <c r="D2355" s="326"/>
      <c r="E2355" s="326"/>
      <c r="F2355" s="326"/>
      <c r="G2355" s="326"/>
      <c r="H2355" s="326"/>
      <c r="I2355" s="326"/>
      <c r="J2355" s="326"/>
      <c r="K2355" s="326"/>
      <c r="L2355" s="326"/>
      <c r="M2355" s="327"/>
    </row>
    <row r="2356" spans="2:15" s="3" customFormat="1" ht="12.75" x14ac:dyDescent="0.2">
      <c r="B2356" s="328" t="str">
        <f>IF('2. Grunddata'!C$6="KONTRAKT","Kostnader att medfinansiera","Kostnader förväntade att medfinansiera")</f>
        <v>Kostnader förväntade att medfinansiera</v>
      </c>
      <c r="C2356" s="168"/>
      <c r="D2356" s="168"/>
      <c r="E2356" s="168"/>
      <c r="F2356" s="168"/>
      <c r="G2356" s="168"/>
      <c r="H2356" s="168"/>
      <c r="I2356" s="168"/>
      <c r="J2356" s="168"/>
      <c r="K2356" s="168"/>
      <c r="L2356" s="168"/>
      <c r="M2356" s="329"/>
    </row>
    <row r="2357" spans="2:15" s="3" customFormat="1" ht="12.75" x14ac:dyDescent="0.2">
      <c r="B2357" s="371" t="str">
        <f>IF('2. Grunddata'!C$13="NEJ","Indirekt och lokalpåslag inte accepterade som OH av finansiär","")</f>
        <v>Indirekt och lokalpåslag inte accepterade som OH av finansiär</v>
      </c>
      <c r="C2357" s="330">
        <f>IF('2. Grunddata'!$C$13="NEJ",(SUMIF('5. Lön'!$B$25:$B$151,$C2346,'5. Lön'!BQ$25:BQ$151)+SUMIF('5. Lön'!$B$25:$B$151,$C2346,'5. Lön'!CO$25:CO$151)+SUMIF('6. Drift'!$B$18:$B$101,$C2346,'6. Drift'!AT$18:AT$101)+SUMIF('6. Drift'!$B$18:$B$101,$C2346,'6. Drift'!BR$18:BR$101))-(SUMIF('5. Lön'!$B$25:$B$151,$C2346,'5. Lön'!DY$25:DY$151)+SUMIF('6. Drift'!$B$18:$B$101,$C2346,'6. Drift'!CP$18:CP$101)+SUMIF('7. Utrustning'!$B$17:$B$49,$C2346,'7. Utrustning'!AU$17:AU$49)+SUMIF('8. Lokal'!$B$18:$B$50,$C2346,'8. Lokal'!AR$18:AR$50)),0)</f>
        <v>0</v>
      </c>
      <c r="D2357" s="330">
        <f>IF('2. Grunddata'!$C$13="NEJ",(SUMIF('5. Lön'!$B$25:$B$151,$C2346,'5. Lön'!BR$25:BR$151)+SUMIF('5. Lön'!$B$25:$B$151,$C2346,'5. Lön'!CP$25:CP$151)+SUMIF('6. Drift'!$B$18:$B$101,$C2346,'6. Drift'!AU$18:AU$101)+SUMIF('6. Drift'!$B$18:$B$101,$C2346,'6. Drift'!BS$18:BS$101))-(SUMIF('5. Lön'!$B$25:$B$151,$C2346,'5. Lön'!DZ$25:DZ$151)+SUMIF('6. Drift'!$B$18:$B$101,$C2346,'6. Drift'!CQ$18:CQ$101)+SUMIF('7. Utrustning'!$B$17:$B$49,$C2346,'7. Utrustning'!AV$17:AV$49)+SUMIF('8. Lokal'!$B$18:$B$50,$C2346,'8. Lokal'!AS$18:AS$50)),0)</f>
        <v>0</v>
      </c>
      <c r="E2357" s="330">
        <f>IF('2. Grunddata'!$C$13="NEJ",(SUMIF('5. Lön'!$B$25:$B$151,$C2346,'5. Lön'!BS$25:BS$151)+SUMIF('5. Lön'!$B$25:$B$151,$C2346,'5. Lön'!CQ$25:CQ$151)+SUMIF('6. Drift'!$B$18:$B$101,$C2346,'6. Drift'!AV$18:AV$101)+SUMIF('6. Drift'!$B$18:$B$101,$C2346,'6. Drift'!BT$18:BT$101))-(SUMIF('5. Lön'!$B$25:$B$151,$C2346,'5. Lön'!EA$25:EA$151)+SUMIF('6. Drift'!$B$18:$B$101,$C2346,'6. Drift'!CR$18:CR$101)+SUMIF('7. Utrustning'!$B$17:$B$49,$C2346,'7. Utrustning'!AW$17:AW$49)+SUMIF('8. Lokal'!$B$18:$B$50,$C2346,'8. Lokal'!AT$18:AT$50)),0)</f>
        <v>0</v>
      </c>
      <c r="F2357" s="330">
        <f>IF('2. Grunddata'!$C$13="NEJ",(SUMIF('5. Lön'!$B$25:$B$151,$C2346,'5. Lön'!BT$25:BT$151)+SUMIF('5. Lön'!$B$25:$B$151,$C2346,'5. Lön'!CR$25:CR$151)+SUMIF('6. Drift'!$B$18:$B$101,$C2346,'6. Drift'!AW$18:AW$101)+SUMIF('6. Drift'!$B$18:$B$101,$C2346,'6. Drift'!BU$18:BU$101))-(SUMIF('5. Lön'!$B$25:$B$151,$C2346,'5. Lön'!EB$25:EB$151)+SUMIF('6. Drift'!$B$18:$B$101,$C2346,'6. Drift'!CS$18:CS$101)+SUMIF('7. Utrustning'!$B$17:$B$49,$C2346,'7. Utrustning'!AX$17:AX$49)+SUMIF('8. Lokal'!$B$18:$B$50,$C2346,'8. Lokal'!AU$18:AU$50)),0)</f>
        <v>0</v>
      </c>
      <c r="G2357" s="330">
        <f>IF('2. Grunddata'!$C$13="NEJ",(SUMIF('5. Lön'!$B$25:$B$151,$C2346,'5. Lön'!BU$25:BU$151)+SUMIF('5. Lön'!$B$25:$B$151,$C2346,'5. Lön'!CS$25:CS$151)+SUMIF('6. Drift'!$B$18:$B$101,$C2346,'6. Drift'!AX$18:AX$101)+SUMIF('6. Drift'!$B$18:$B$101,$C2346,'6. Drift'!BV$18:BV$101))-(SUMIF('5. Lön'!$B$25:$B$151,$C2346,'5. Lön'!EC$25:EC$151)+SUMIF('6. Drift'!$B$18:$B$101,$C2346,'6. Drift'!CT$18:CT$101)+SUMIF('7. Utrustning'!$B$17:$B$49,$C2346,'7. Utrustning'!AY$17:AY$49)+SUMIF('8. Lokal'!$B$18:$B$50,$C2346,'8. Lokal'!AV$18:AV$50)),0)</f>
        <v>0</v>
      </c>
      <c r="H2357" s="330">
        <f>IF('2. Grunddata'!$C$13="NEJ",(SUMIF('5. Lön'!$B$25:$B$151,$C2346,'5. Lön'!BV$25:BV$151)+SUMIF('5. Lön'!$B$25:$B$151,$C2346,'5. Lön'!CT$25:CT$151)+SUMIF('6. Drift'!$B$18:$B$101,$C2346,'6. Drift'!AY$18:AY$101)+SUMIF('6. Drift'!$B$18:$B$101,$C2346,'6. Drift'!BW$18:BW$101))-(SUMIF('5. Lön'!$B$25:$B$151,$C2346,'5. Lön'!ED$25:ED$151)+SUMIF('6. Drift'!$B$18:$B$101,$C2346,'6. Drift'!CU$18:CU$101)+SUMIF('7. Utrustning'!$B$17:$B$49,$C2346,'7. Utrustning'!AZ$17:AZ$49)+SUMIF('8. Lokal'!$B$18:$B$50,$C2346,'8. Lokal'!AW$18:AW$50)),0)</f>
        <v>0</v>
      </c>
      <c r="I2357" s="330">
        <f>IF('2. Grunddata'!$C$13="NEJ",(SUMIF('5. Lön'!$B$25:$B$151,$C2346,'5. Lön'!BW$25:BW$151)+SUMIF('5. Lön'!$B$25:$B$151,$C2346,'5. Lön'!CU$25:CU$151)+SUMIF('6. Drift'!$B$18:$B$101,$C2346,'6. Drift'!AZ$18:AZ$101)+SUMIF('6. Drift'!$B$18:$B$101,$C2346,'6. Drift'!BX$18:BX$101))-(SUMIF('5. Lön'!$B$25:$B$151,$C2346,'5. Lön'!EE$25:EE$151)+SUMIF('6. Drift'!$B$18:$B$101,$C2346,'6. Drift'!CV$18:CV$101)+SUMIF('7. Utrustning'!$B$17:$B$49,$C2346,'7. Utrustning'!BA$17:BA$49)+SUMIF('8. Lokal'!$B$18:$B$50,$C2346,'8. Lokal'!AX$18:AX$50)),0)</f>
        <v>0</v>
      </c>
      <c r="J2357" s="330">
        <f>IF('2. Grunddata'!$C$13="NEJ",(SUMIF('5. Lön'!$B$25:$B$151,$C2346,'5. Lön'!BX$25:BX$151)+SUMIF('5. Lön'!$B$25:$B$151,$C2346,'5. Lön'!CV$25:CV$151)+SUMIF('6. Drift'!$B$18:$B$101,$C2346,'6. Drift'!BA$18:BA$101)+SUMIF('6. Drift'!$B$18:$B$101,$C2346,'6. Drift'!BY$18:BY$101))-(SUMIF('5. Lön'!$B$25:$B$151,$C2346,'5. Lön'!EF$25:EF$151)+SUMIF('6. Drift'!$B$18:$B$101,$C2346,'6. Drift'!CW$18:CW$101)+SUMIF('7. Utrustning'!$B$17:$B$49,$C2346,'7. Utrustning'!BB$17:BB$49)+SUMIF('8. Lokal'!$B$18:$B$50,$C2346,'8. Lokal'!AY$18:AY$50)),0)</f>
        <v>0</v>
      </c>
      <c r="K2357" s="330">
        <f>IF('2. Grunddata'!$C$13="NEJ",(SUMIF('5. Lön'!$B$25:$B$151,$C2346,'5. Lön'!BY$25:BY$151)+SUMIF('5. Lön'!$B$25:$B$151,$C2346,'5. Lön'!CW$25:CW$151)+SUMIF('6. Drift'!$B$18:$B$101,$C2346,'6. Drift'!BB$18:BB$101)+SUMIF('6. Drift'!$B$18:$B$101,$C2346,'6. Drift'!BZ$18:BZ$101))-(SUMIF('5. Lön'!$B$25:$B$151,$C2346,'5. Lön'!EG$25:EG$151)+SUMIF('6. Drift'!$B$18:$B$101,$C2346,'6. Drift'!CX$18:CX$101)+SUMIF('7. Utrustning'!$B$17:$B$49,$C2346,'7. Utrustning'!BC$17:BC$49)+SUMIF('8. Lokal'!$B$18:$B$50,$C2346,'8. Lokal'!AZ$18:AZ$50)),0)</f>
        <v>0</v>
      </c>
      <c r="L2357" s="330">
        <f>IF('2. Grunddata'!$C$13="NEJ",(SUMIF('5. Lön'!$B$25:$B$151,$C2346,'5. Lön'!BZ$25:BZ$151)+SUMIF('5. Lön'!$B$25:$B$151,$C2346,'5. Lön'!CX$25:CX$151)+SUMIF('6. Drift'!$B$18:$B$101,$C2346,'6. Drift'!BC$18:BC$101)+SUMIF('6. Drift'!$B$18:$B$101,$C2346,'6. Drift'!CA$18:CA$101))-(SUMIF('5. Lön'!$B$25:$B$151,$C2346,'5. Lön'!EH$25:EH$151)+SUMIF('6. Drift'!$B$18:$B$101,$C2346,'6. Drift'!CY$18:CY$101)+SUMIF('7. Utrustning'!$B$17:$B$49,$C2346,'7. Utrustning'!BD$17:BD$49)+SUMIF('8. Lokal'!$B$18:$B$50,$C2346,'8. Lokal'!BA$18:BA$50)),0)</f>
        <v>0</v>
      </c>
      <c r="M2357" s="314">
        <f t="shared" ref="M2357:M2363" si="518">SUM(C2357:L2357)</f>
        <v>0</v>
      </c>
    </row>
    <row r="2358" spans="2:15" s="3" customFormat="1" ht="12.75" customHeight="1" x14ac:dyDescent="0.2">
      <c r="B2358" s="331" t="str">
        <f>IF('2. Grunddata'!C$16&gt;0,"LKP som inte accepteras av finansiär","")</f>
        <v/>
      </c>
      <c r="C2358" s="332">
        <f>IF('2. Grunddata'!$C$16&gt;0,SUMIF('5. Lön'!$B$25:$B$151,$C2346,'5. Lön'!AS$25:AS$151)-SUMIF('5. Lön'!$B$25:$B$151,$C2346,'5. Lön'!DM$25:DM$151),0)</f>
        <v>0</v>
      </c>
      <c r="D2358" s="332">
        <f>IF('2. Grunddata'!$C$16&gt;0,SUMIF('5. Lön'!$B$25:$B$151,$C2346,'5. Lön'!AT$25:AT$151)-SUMIF('5. Lön'!$B$25:$B$151,$C2346,'5. Lön'!DN$25:DN$151),0)</f>
        <v>0</v>
      </c>
      <c r="E2358" s="332">
        <f>IF('2. Grunddata'!$C$16&gt;0,SUMIF('5. Lön'!$B$25:$B$151,$C2346,'5. Lön'!AU$25:AU$151)-SUMIF('5. Lön'!$B$25:$B$151,$C2346,'5. Lön'!DO$25:DO$151),0)</f>
        <v>0</v>
      </c>
      <c r="F2358" s="332">
        <f>IF('2. Grunddata'!$C$16&gt;0,SUMIF('5. Lön'!$B$25:$B$151,$C2346,'5. Lön'!AV$25:AV$151)-SUMIF('5. Lön'!$B$25:$B$151,$C2346,'5. Lön'!DP$25:DP$151),0)</f>
        <v>0</v>
      </c>
      <c r="G2358" s="332">
        <f>IF('2. Grunddata'!$C$16&gt;0,SUMIF('5. Lön'!$B$25:$B$151,$C2346,'5. Lön'!AW$25:AW$151)-SUMIF('5. Lön'!$B$25:$B$151,$C2346,'5. Lön'!DQ$25:DQ$151),0)</f>
        <v>0</v>
      </c>
      <c r="H2358" s="332">
        <f>IF('2. Grunddata'!$C$16&gt;0,SUMIF('5. Lön'!$B$25:$B$151,$C2346,'5. Lön'!AX$25:AX$151)-SUMIF('5. Lön'!$B$25:$B$151,$C2346,'5. Lön'!DR$25:DR$151),0)</f>
        <v>0</v>
      </c>
      <c r="I2358" s="332">
        <f>IF('2. Grunddata'!$C$16&gt;0,SUMIF('5. Lön'!$B$25:$B$151,$C2346,'5. Lön'!AY$25:AY$151)-SUMIF('5. Lön'!$B$25:$B$151,$C2346,'5. Lön'!DS$25:DS$151),0)</f>
        <v>0</v>
      </c>
      <c r="J2358" s="332">
        <f>IF('2. Grunddata'!$C$16&gt;0,SUMIF('5. Lön'!$B$25:$B$151,$C2346,'5. Lön'!AZ$25:AZ$151)-SUMIF('5. Lön'!$B$25:$B$151,$C2346,'5. Lön'!DT$25:DT$151),0)</f>
        <v>0</v>
      </c>
      <c r="K2358" s="332">
        <f>IF('2. Grunddata'!$C$16&gt;0,SUMIF('5. Lön'!$B$25:$B$151,$C2346,'5. Lön'!BA$25:BA$151)-SUMIF('5. Lön'!$B$25:$B$151,$C2346,'5. Lön'!DU$25:DU$151),0)</f>
        <v>0</v>
      </c>
      <c r="L2358" s="332">
        <f>IF('2. Grunddata'!$C$16&gt;0,SUMIF('5. Lön'!$B$25:$B$151,$C2346,'5. Lön'!BB$25:BB$151)-SUMIF('5. Lön'!$B$25:$B$151,$C2346,'5. Lön'!DV$25:DV$151),0)</f>
        <v>0</v>
      </c>
      <c r="M2358" s="316">
        <f t="shared" si="518"/>
        <v>0</v>
      </c>
    </row>
    <row r="2359" spans="2:15" s="3" customFormat="1" ht="12.75" customHeight="1" x14ac:dyDescent="0.2">
      <c r="B2359" s="317" t="str">
        <f>IF('5. Lön'!BO$152&gt;0,"Lön inklusive LKP","")</f>
        <v>Lön inklusive LKP</v>
      </c>
      <c r="C2359" s="333">
        <f>SUMIF('5. Lön'!$B$25:$B$151,$C2346,'5. Lön'!BE$25:BE$151)</f>
        <v>0</v>
      </c>
      <c r="D2359" s="333">
        <f>SUMIF('5. Lön'!$B$25:$B$151,$C2346,'5. Lön'!BF$25:BF$151)</f>
        <v>0</v>
      </c>
      <c r="E2359" s="333">
        <f>SUMIF('5. Lön'!$B$25:$B$151,$C2346,'5. Lön'!BG$25:BG$151)</f>
        <v>0</v>
      </c>
      <c r="F2359" s="333">
        <f>SUMIF('5. Lön'!$B$25:$B$151,$C2346,'5. Lön'!BH$25:BH$151)</f>
        <v>0</v>
      </c>
      <c r="G2359" s="333">
        <f>SUMIF('5. Lön'!$B$25:$B$151,$C2346,'5. Lön'!BI$25:BI$151)</f>
        <v>0</v>
      </c>
      <c r="H2359" s="333">
        <f>SUMIF('5. Lön'!$B$25:$B$151,$C2346,'5. Lön'!BJ$25:BJ$151)</f>
        <v>0</v>
      </c>
      <c r="I2359" s="333">
        <f>SUMIF('5. Lön'!$B$25:$B$151,$C2346,'5. Lön'!BK$25:BK$151)</f>
        <v>0</v>
      </c>
      <c r="J2359" s="333">
        <f>SUMIF('5. Lön'!$B$25:$B$151,$C2346,'5. Lön'!BL$25:BL$151)</f>
        <v>0</v>
      </c>
      <c r="K2359" s="333">
        <f>SUMIF('5. Lön'!$B$25:$B$151,$C2346,'5. Lön'!BM$25:BM$151)</f>
        <v>0</v>
      </c>
      <c r="L2359" s="333">
        <f>SUMIF('5. Lön'!$B$25:$B$151,$C2346,'5. Lön'!BN$25:BN$151)</f>
        <v>0</v>
      </c>
      <c r="M2359" s="319">
        <f t="shared" si="518"/>
        <v>0</v>
      </c>
    </row>
    <row r="2360" spans="2:15" s="3" customFormat="1" ht="12.75" x14ac:dyDescent="0.2">
      <c r="B2360" s="158" t="str">
        <f>IF('6. Drift'!AR$102&gt;0,"Drift","")</f>
        <v/>
      </c>
      <c r="C2360" s="334">
        <f>SUMIF('6. Drift'!$B$18:$B$101,$C2346,'6. Drift'!AH$18:AH$101)</f>
        <v>0</v>
      </c>
      <c r="D2360" s="334">
        <f>SUMIF('6. Drift'!$B$18:$B$101,$C2346,'6. Drift'!AI$18:AI$101)</f>
        <v>0</v>
      </c>
      <c r="E2360" s="334">
        <f>SUMIF('6. Drift'!$B$18:$B$101,$C2346,'6. Drift'!AJ$18:AJ$101)</f>
        <v>0</v>
      </c>
      <c r="F2360" s="334">
        <f>SUMIF('6. Drift'!$B$18:$B$101,$C2346,'6. Drift'!AK$18:AK$101)</f>
        <v>0</v>
      </c>
      <c r="G2360" s="334">
        <f>SUMIF('6. Drift'!$B$18:$B$101,$C2346,'6. Drift'!AL$18:AL$101)</f>
        <v>0</v>
      </c>
      <c r="H2360" s="334">
        <f>SUMIF('6. Drift'!$B$18:$B$101,$C2346,'6. Drift'!AM$18:AM$101)</f>
        <v>0</v>
      </c>
      <c r="I2360" s="334">
        <f>SUMIF('6. Drift'!$B$18:$B$101,$C2346,'6. Drift'!AN$18:AN$101)</f>
        <v>0</v>
      </c>
      <c r="J2360" s="334">
        <f>SUMIF('6. Drift'!$B$18:$B$101,$C2346,'6. Drift'!AO$18:AO$101)</f>
        <v>0</v>
      </c>
      <c r="K2360" s="334">
        <f>SUMIF('6. Drift'!$B$18:$B$101,$C2346,'6. Drift'!AP$18:AP$101)</f>
        <v>0</v>
      </c>
      <c r="L2360" s="334">
        <f>SUMIF('6. Drift'!$B$18:$B$101,$C2346,'6. Drift'!AQ$18:AQ$101)</f>
        <v>0</v>
      </c>
      <c r="M2360" s="316">
        <f t="shared" si="518"/>
        <v>0</v>
      </c>
    </row>
    <row r="2361" spans="2:15" s="3" customFormat="1" ht="12.75" x14ac:dyDescent="0.2">
      <c r="B2361" s="317" t="str">
        <f>IF('7. Utrustning'!AS$50&gt;0,"Utrustning","")</f>
        <v/>
      </c>
      <c r="C2361" s="333">
        <f>SUMIF('7. Utrustning'!$B$17:$B$49,$C2346,'7. Utrustning'!AI$17:AI$49)</f>
        <v>0</v>
      </c>
      <c r="D2361" s="333">
        <f>SUMIF('7. Utrustning'!$B$17:$B$49,$C2346,'7. Utrustning'!AJ$17:AJ$49)</f>
        <v>0</v>
      </c>
      <c r="E2361" s="333">
        <f>SUMIF('7. Utrustning'!$B$17:$B$49,$C2346,'7. Utrustning'!AK$17:AK$49)</f>
        <v>0</v>
      </c>
      <c r="F2361" s="333">
        <f>SUMIF('7. Utrustning'!$B$17:$B$49,$C2346,'7. Utrustning'!AL$17:AL$49)</f>
        <v>0</v>
      </c>
      <c r="G2361" s="333">
        <f>SUMIF('7. Utrustning'!$B$17:$B$49,$C2346,'7. Utrustning'!AM$17:AM$49)</f>
        <v>0</v>
      </c>
      <c r="H2361" s="333">
        <f>SUMIF('7. Utrustning'!$B$17:$B$49,$C2346,'7. Utrustning'!AN$17:AN$49)</f>
        <v>0</v>
      </c>
      <c r="I2361" s="333">
        <f>SUMIF('7. Utrustning'!$B$17:$B$49,$C2346,'7. Utrustning'!AO$17:AO$49)</f>
        <v>0</v>
      </c>
      <c r="J2361" s="333">
        <f>SUMIF('7. Utrustning'!$B$17:$B$49,$C2346,'7. Utrustning'!AP$17:AP$49)</f>
        <v>0</v>
      </c>
      <c r="K2361" s="333">
        <f>SUMIF('7. Utrustning'!$B$17:$B$49,$C2346,'7. Utrustning'!AQ$17:AQ$49)</f>
        <v>0</v>
      </c>
      <c r="L2361" s="333">
        <f>SUMIF('7. Utrustning'!$B$17:$B$49,$C2346,'7. Utrustning'!AR$17:AR$49)</f>
        <v>0</v>
      </c>
      <c r="M2361" s="319">
        <f t="shared" si="518"/>
        <v>0</v>
      </c>
    </row>
    <row r="2362" spans="2:15" s="3" customFormat="1" ht="12.75" x14ac:dyDescent="0.2">
      <c r="B2362" s="320" t="str">
        <f>IF('8. Lokal'!AP$51&gt;0,"Lokal","")</f>
        <v>Lokal</v>
      </c>
      <c r="C2362" s="334">
        <f>SUMIF('5. Lön'!$B$25:$B$151,$C2346,'5. Lön'!DA$25:DA$151)+SUMIF('6. Drift'!$B$18:$B$101,$C2346,'6. Drift'!CD$18:CD$101)+SUMIF('8. Lokal'!$B$18:$B$50,$C2346,'8. Lokal'!AF$18:AF$50)</f>
        <v>0</v>
      </c>
      <c r="D2362" s="334">
        <f>SUMIF('5. Lön'!$B$25:$B$151,$C2346,'5. Lön'!DB$25:DB$151)+SUMIF('6. Drift'!$B$18:$B$101,$C2346,'6. Drift'!CE$18:CE$101)+SUMIF('8. Lokal'!$B$18:$B$50,$C2346,'8. Lokal'!AG$18:AG$50)</f>
        <v>0</v>
      </c>
      <c r="E2362" s="334">
        <f>SUMIF('5. Lön'!$B$25:$B$151,$C2346,'5. Lön'!DC$25:DC$151)+SUMIF('6. Drift'!$B$18:$B$101,$C2346,'6. Drift'!CF$18:CF$101)+SUMIF('8. Lokal'!$B$18:$B$50,$C2346,'8. Lokal'!AH$18:AH$50)</f>
        <v>0</v>
      </c>
      <c r="F2362" s="334">
        <f>SUMIF('5. Lön'!$B$25:$B$151,$C2346,'5. Lön'!DD$25:DD$151)+SUMIF('6. Drift'!$B$18:$B$101,$C2346,'6. Drift'!CG$18:CG$101)+SUMIF('8. Lokal'!$B$18:$B$50,$C2346,'8. Lokal'!AI$18:AI$50)</f>
        <v>0</v>
      </c>
      <c r="G2362" s="334">
        <f>SUMIF('5. Lön'!$B$25:$B$151,$C2346,'5. Lön'!DE$25:DE$151)+SUMIF('6. Drift'!$B$18:$B$101,$C2346,'6. Drift'!CH$18:CH$101)+SUMIF('8. Lokal'!$B$18:$B$50,$C2346,'8. Lokal'!AJ$18:AJ$50)</f>
        <v>0</v>
      </c>
      <c r="H2362" s="334">
        <f>SUMIF('5. Lön'!$B$25:$B$151,$C2346,'5. Lön'!DF$25:DF$151)+SUMIF('6. Drift'!$B$18:$B$101,$C2346,'6. Drift'!CI$18:CI$101)+SUMIF('8. Lokal'!$B$18:$B$50,$C2346,'8. Lokal'!AK$18:AK$50)</f>
        <v>0</v>
      </c>
      <c r="I2362" s="334">
        <f>SUMIF('5. Lön'!$B$25:$B$151,$C2346,'5. Lön'!DG$25:DG$151)+SUMIF('6. Drift'!$B$18:$B$101,$C2346,'6. Drift'!CJ$18:CJ$101)+SUMIF('8. Lokal'!$B$18:$B$50,$C2346,'8. Lokal'!AL$18:AL$50)</f>
        <v>0</v>
      </c>
      <c r="J2362" s="334">
        <f>SUMIF('5. Lön'!$B$25:$B$151,$C2346,'5. Lön'!DH$25:DH$151)+SUMIF('6. Drift'!$B$18:$B$101,$C2346,'6. Drift'!CK$18:CK$101)+SUMIF('8. Lokal'!$B$18:$B$50,$C2346,'8. Lokal'!AM$18:AM$50)</f>
        <v>0</v>
      </c>
      <c r="K2362" s="334">
        <f>SUMIF('5. Lön'!$B$25:$B$151,$C2346,'5. Lön'!DI$25:DI$151)+SUMIF('6. Drift'!$B$18:$B$101,$C2346,'6. Drift'!CL$18:CL$101)+SUMIF('8. Lokal'!$B$18:$B$50,$C2346,'8. Lokal'!AN$18:AN$50)</f>
        <v>0</v>
      </c>
      <c r="L2362" s="334">
        <f>SUMIF('5. Lön'!$B$25:$B$151,$C2346,'5. Lön'!DJ$25:DJ$151)+SUMIF('6. Drift'!$B$18:$B$101,$C2346,'6. Drift'!CM$18:CM$101)+SUMIF('8. Lokal'!$B$18:$B$50,$C2346,'8. Lokal'!AO$18:AO$50)</f>
        <v>0</v>
      </c>
      <c r="M2362" s="316">
        <f t="shared" si="518"/>
        <v>0</v>
      </c>
    </row>
    <row r="2363" spans="2:15" s="1" customFormat="1" ht="12.75" x14ac:dyDescent="0.2">
      <c r="B2363" s="321" t="str">
        <f>IF(('5. Lön'!CM$152+'6. Drift'!BP$102)&gt;0,"Indirekt","")</f>
        <v>Indirekt</v>
      </c>
      <c r="C2363" s="293">
        <f>SUMIF('5. Lön'!$B$25:$B$151,$C2346,'5. Lön'!CC$25:CC$151)+SUMIF('6. Drift'!$B$18:$B$101,$C2346,'6. Drift'!BF$18:BF$101)</f>
        <v>0</v>
      </c>
      <c r="D2363" s="293">
        <f>SUMIF('5. Lön'!$B$25:$B$151,$C2346,'5. Lön'!CD$25:CD$151)+SUMIF('6. Drift'!$B$18:$B$101,$C2346,'6. Drift'!BG$18:BG$101)</f>
        <v>0</v>
      </c>
      <c r="E2363" s="293">
        <f>SUMIF('5. Lön'!$B$25:$B$151,$C2346,'5. Lön'!CE$25:CE$151)+SUMIF('6. Drift'!$B$18:$B$101,$C2346,'6. Drift'!BH$18:BH$101)</f>
        <v>0</v>
      </c>
      <c r="F2363" s="293">
        <f>SUMIF('5. Lön'!$B$25:$B$151,$C2346,'5. Lön'!CF$25:CF$151)+SUMIF('6. Drift'!$B$18:$B$101,$C2346,'6. Drift'!BI$18:BI$101)</f>
        <v>0</v>
      </c>
      <c r="G2363" s="293">
        <f>SUMIF('5. Lön'!$B$25:$B$151,$C2346,'5. Lön'!CG$25:CG$151)+SUMIF('6. Drift'!$B$18:$B$101,$C2346,'6. Drift'!BJ$18:BJ$101)</f>
        <v>0</v>
      </c>
      <c r="H2363" s="293">
        <f>SUMIF('5. Lön'!$B$25:$B$151,$C2346,'5. Lön'!CH$25:CH$151)+SUMIF('6. Drift'!$B$18:$B$101,$C2346,'6. Drift'!BK$18:BK$101)</f>
        <v>0</v>
      </c>
      <c r="I2363" s="293">
        <f>SUMIF('5. Lön'!$B$25:$B$151,$C2346,'5. Lön'!CI$25:CI$151)+SUMIF('6. Drift'!$B$18:$B$101,$C2346,'6. Drift'!BL$18:BL$101)</f>
        <v>0</v>
      </c>
      <c r="J2363" s="293">
        <f>SUMIF('5. Lön'!$B$25:$B$151,$C2346,'5. Lön'!CJ$25:CJ$151)+SUMIF('6. Drift'!$B$18:$B$101,$C2346,'6. Drift'!BM$18:BM$101)</f>
        <v>0</v>
      </c>
      <c r="K2363" s="293">
        <f>SUMIF('5. Lön'!$B$25:$B$151,$C2346,'5. Lön'!CK$25:CK$151)+SUMIF('6. Drift'!$B$18:$B$101,$C2346,'6. Drift'!BN$18:BN$101)</f>
        <v>0</v>
      </c>
      <c r="L2363" s="293">
        <f>SUMIF('5. Lön'!$B$25:$B$151,$C2346,'5. Lön'!CL$25:CL$151)+SUMIF('6. Drift'!$B$18:$B$101,$C2346,'6. Drift'!BO$18:BO$101)</f>
        <v>0</v>
      </c>
      <c r="M2363" s="322">
        <f t="shared" si="518"/>
        <v>0</v>
      </c>
    </row>
    <row r="2364" spans="2:15" s="3" customFormat="1" ht="12.75" x14ac:dyDescent="0.2">
      <c r="B2364" s="323" t="str">
        <f>IF('2. Grunddata'!C$6="KONTRAKT","Total kostnad i medfinansiering av kontrakt med finansiär","Total kostnad i medfinansiering av ansökan till finansiär")</f>
        <v>Total kostnad i medfinansiering av ansökan till finansiär</v>
      </c>
      <c r="C2364" s="237">
        <f>SUM(C2357:C2363)</f>
        <v>0</v>
      </c>
      <c r="D2364" s="237">
        <f t="shared" ref="D2364:M2364" si="519">SUM(D2357:D2363)</f>
        <v>0</v>
      </c>
      <c r="E2364" s="237">
        <f t="shared" si="519"/>
        <v>0</v>
      </c>
      <c r="F2364" s="237">
        <f t="shared" si="519"/>
        <v>0</v>
      </c>
      <c r="G2364" s="237">
        <f t="shared" si="519"/>
        <v>0</v>
      </c>
      <c r="H2364" s="237">
        <f t="shared" si="519"/>
        <v>0</v>
      </c>
      <c r="I2364" s="237">
        <f t="shared" si="519"/>
        <v>0</v>
      </c>
      <c r="J2364" s="237">
        <f t="shared" si="519"/>
        <v>0</v>
      </c>
      <c r="K2364" s="237">
        <f t="shared" si="519"/>
        <v>0</v>
      </c>
      <c r="L2364" s="237">
        <f t="shared" si="519"/>
        <v>0</v>
      </c>
      <c r="M2364" s="324">
        <f t="shared" si="519"/>
        <v>0</v>
      </c>
      <c r="N2364" s="26"/>
      <c r="O2364" s="26"/>
    </row>
    <row r="2365" spans="2:15" s="3" customFormat="1" ht="6" customHeight="1" x14ac:dyDescent="0.2">
      <c r="B2365" s="335"/>
      <c r="C2365" s="326"/>
      <c r="D2365" s="326"/>
      <c r="E2365" s="326"/>
      <c r="F2365" s="326"/>
      <c r="G2365" s="326"/>
      <c r="H2365" s="326"/>
      <c r="I2365" s="326"/>
      <c r="J2365" s="326"/>
      <c r="K2365" s="326"/>
      <c r="L2365" s="326"/>
      <c r="M2365" s="336"/>
    </row>
    <row r="2366" spans="2:15" s="3" customFormat="1" ht="12.75" x14ac:dyDescent="0.2">
      <c r="B2366" s="328" t="str">
        <f>IF('2. Grunddata'!C$6="KONTRAKT","Full kostnad","Förväntad full kostnad")</f>
        <v>Förväntad full kostnad</v>
      </c>
      <c r="C2366" s="326"/>
      <c r="D2366" s="326"/>
      <c r="E2366" s="326"/>
      <c r="F2366" s="326"/>
      <c r="G2366" s="326"/>
      <c r="H2366" s="326"/>
      <c r="I2366" s="326"/>
      <c r="J2366" s="326"/>
      <c r="K2366" s="326"/>
      <c r="L2366" s="326"/>
      <c r="M2366" s="336"/>
    </row>
    <row r="2367" spans="2:15" s="3" customFormat="1" ht="12.75" x14ac:dyDescent="0.2">
      <c r="B2367" s="337" t="s">
        <v>203</v>
      </c>
      <c r="C2367" s="338">
        <f>C2349+C2358+C2359</f>
        <v>0</v>
      </c>
      <c r="D2367" s="338">
        <f t="shared" ref="D2367:L2367" si="520">D2349+D2358+D2359</f>
        <v>0</v>
      </c>
      <c r="E2367" s="338">
        <f t="shared" si="520"/>
        <v>0</v>
      </c>
      <c r="F2367" s="338">
        <f t="shared" si="520"/>
        <v>0</v>
      </c>
      <c r="G2367" s="338">
        <f t="shared" si="520"/>
        <v>0</v>
      </c>
      <c r="H2367" s="338">
        <f t="shared" si="520"/>
        <v>0</v>
      </c>
      <c r="I2367" s="338">
        <f t="shared" si="520"/>
        <v>0</v>
      </c>
      <c r="J2367" s="338">
        <f t="shared" si="520"/>
        <v>0</v>
      </c>
      <c r="K2367" s="338">
        <f t="shared" si="520"/>
        <v>0</v>
      </c>
      <c r="L2367" s="338">
        <f t="shared" si="520"/>
        <v>0</v>
      </c>
      <c r="M2367" s="314">
        <f>SUM(C2367:L2367)</f>
        <v>0</v>
      </c>
    </row>
    <row r="2368" spans="2:15" s="3" customFormat="1" ht="12.75" x14ac:dyDescent="0.2">
      <c r="B2368" s="339" t="s">
        <v>202</v>
      </c>
      <c r="C2368" s="340">
        <f>C2350+C2360</f>
        <v>0</v>
      </c>
      <c r="D2368" s="340">
        <f t="shared" ref="D2368:L2368" si="521">D2350+D2360</f>
        <v>0</v>
      </c>
      <c r="E2368" s="340">
        <f t="shared" si="521"/>
        <v>0</v>
      </c>
      <c r="F2368" s="340">
        <f t="shared" si="521"/>
        <v>0</v>
      </c>
      <c r="G2368" s="340">
        <f t="shared" si="521"/>
        <v>0</v>
      </c>
      <c r="H2368" s="340">
        <f t="shared" si="521"/>
        <v>0</v>
      </c>
      <c r="I2368" s="340">
        <f t="shared" si="521"/>
        <v>0</v>
      </c>
      <c r="J2368" s="340">
        <f t="shared" si="521"/>
        <v>0</v>
      </c>
      <c r="K2368" s="340">
        <f t="shared" si="521"/>
        <v>0</v>
      </c>
      <c r="L2368" s="340">
        <f t="shared" si="521"/>
        <v>0</v>
      </c>
      <c r="M2368" s="316">
        <f>SUM(C2368:L2368)</f>
        <v>0</v>
      </c>
    </row>
    <row r="2369" spans="2:13" s="3" customFormat="1" ht="12.75" x14ac:dyDescent="0.2">
      <c r="B2369" s="341" t="s">
        <v>30</v>
      </c>
      <c r="C2369" s="342">
        <f>C2351+C2361</f>
        <v>0</v>
      </c>
      <c r="D2369" s="342">
        <f t="shared" ref="D2369:L2369" si="522">D2351+D2361</f>
        <v>0</v>
      </c>
      <c r="E2369" s="342">
        <f t="shared" si="522"/>
        <v>0</v>
      </c>
      <c r="F2369" s="342">
        <f t="shared" si="522"/>
        <v>0</v>
      </c>
      <c r="G2369" s="342">
        <f t="shared" si="522"/>
        <v>0</v>
      </c>
      <c r="H2369" s="342">
        <f t="shared" si="522"/>
        <v>0</v>
      </c>
      <c r="I2369" s="342">
        <f t="shared" si="522"/>
        <v>0</v>
      </c>
      <c r="J2369" s="342">
        <f t="shared" si="522"/>
        <v>0</v>
      </c>
      <c r="K2369" s="342">
        <f t="shared" si="522"/>
        <v>0</v>
      </c>
      <c r="L2369" s="342">
        <f t="shared" si="522"/>
        <v>0</v>
      </c>
      <c r="M2369" s="319">
        <f>SUM(C2369:L2369)</f>
        <v>0</v>
      </c>
    </row>
    <row r="2370" spans="2:13" s="3" customFormat="1" ht="12.75" x14ac:dyDescent="0.2">
      <c r="B2370" s="339" t="s">
        <v>31</v>
      </c>
      <c r="C2370" s="340">
        <f>SUMIF('5. Lön'!$B$25:$B$151,$C2346,'5. Lön'!CO$25:CO$151)+SUMIF('5. Lön'!$B$25:$B$151,$C2346,'5. Lön'!DA$25:DA$151)+SUMIF('6. Drift'!$B$18:$B$101,$C2346,'6. Drift'!BR$18:BR$101)+SUMIF('6. Drift'!$B$18:$B$101,$C2346,'6. Drift'!CD$18:CD$101)+SUMIF('8. Lokal'!$B$18:$B$50,$C2346,'8. Lokal'!T$18:T$50)+SUMIF('8. Lokal'!$B$18:$B$50,$C2346,'8. Lokal'!AF$18:AF$50)</f>
        <v>0</v>
      </c>
      <c r="D2370" s="340">
        <f>SUMIF('5. Lön'!$B$25:$B$151,$C2346,'5. Lön'!CP$25:CP$151)+SUMIF('5. Lön'!$B$25:$B$151,$C2346,'5. Lön'!DB$25:DB$151)+SUMIF('6. Drift'!$B$18:$B$101,$C2346,'6. Drift'!BS$18:BS$101)+SUMIF('6. Drift'!$B$18:$B$101,$C2346,'6. Drift'!CE$18:CE$101)+SUMIF('8. Lokal'!$B$18:$B$50,$C2346,'8. Lokal'!U$18:U$50)+SUMIF('8. Lokal'!$B$18:$B$50,$C2346,'8. Lokal'!AG$18:AG$50)</f>
        <v>0</v>
      </c>
      <c r="E2370" s="340">
        <f>SUMIF('5. Lön'!$B$25:$B$151,$C2346,'5. Lön'!CQ$25:CQ$151)+SUMIF('5. Lön'!$B$25:$B$151,$C2346,'5. Lön'!DC$25:DC$151)+SUMIF('6. Drift'!$B$18:$B$101,$C2346,'6. Drift'!BT$18:BT$101)+SUMIF('6. Drift'!$B$18:$B$101,$C2346,'6. Drift'!CF$18:CF$101)+SUMIF('8. Lokal'!$B$18:$B$50,$C2346,'8. Lokal'!V$18:V$50)+SUMIF('8. Lokal'!$B$18:$B$50,$C2346,'8. Lokal'!AH$18:AH$50)</f>
        <v>0</v>
      </c>
      <c r="F2370" s="340">
        <f>SUMIF('5. Lön'!$B$25:$B$151,$C2346,'5. Lön'!CR$25:CR$151)+SUMIF('5. Lön'!$B$25:$B$151,$C2346,'5. Lön'!DD$25:DD$151)+SUMIF('6. Drift'!$B$18:$B$101,$C2346,'6. Drift'!BU$18:BU$101)+SUMIF('6. Drift'!$B$18:$B$101,$C2346,'6. Drift'!CG$18:CG$101)+SUMIF('8. Lokal'!$B$18:$B$50,$C2346,'8. Lokal'!W$18:W$50)+SUMIF('8. Lokal'!$B$18:$B$50,$C2346,'8. Lokal'!AI$18:AI$50)</f>
        <v>0</v>
      </c>
      <c r="G2370" s="340">
        <f>SUMIF('5. Lön'!$B$25:$B$151,$C2346,'5. Lön'!CS$25:CS$151)+SUMIF('5. Lön'!$B$25:$B$151,$C2346,'5. Lön'!DE$25:DE$151)+SUMIF('6. Drift'!$B$18:$B$101,$C2346,'6. Drift'!BV$18:BV$101)+SUMIF('6. Drift'!$B$18:$B$101,$C2346,'6. Drift'!CH$18:CH$101)+SUMIF('8. Lokal'!$B$18:$B$50,$C2346,'8. Lokal'!X$18:X$50)+SUMIF('8. Lokal'!$B$18:$B$50,$C2346,'8. Lokal'!AJ$18:AJ$50)</f>
        <v>0</v>
      </c>
      <c r="H2370" s="340">
        <f>SUMIF('5. Lön'!$B$25:$B$151,$C2346,'5. Lön'!CT$25:CT$151)+SUMIF('5. Lön'!$B$25:$B$151,$C2346,'5. Lön'!DF$25:DF$151)+SUMIF('6. Drift'!$B$18:$B$101,$C2346,'6. Drift'!BW$18:BW$101)+SUMIF('6. Drift'!$B$18:$B$101,$C2346,'6. Drift'!CI$18:CI$101)+SUMIF('8. Lokal'!$B$18:$B$50,$C2346,'8. Lokal'!Y$18:Y$50)+SUMIF('8. Lokal'!$B$18:$B$50,$C2346,'8. Lokal'!AK$18:AK$50)</f>
        <v>0</v>
      </c>
      <c r="I2370" s="340">
        <f>SUMIF('5. Lön'!$B$25:$B$151,$C2346,'5. Lön'!CU$25:CU$151)+SUMIF('5. Lön'!$B$25:$B$151,$C2346,'5. Lön'!DG$25:DG$151)+SUMIF('6. Drift'!$B$18:$B$101,$C2346,'6. Drift'!BX$18:BX$101)+SUMIF('6. Drift'!$B$18:$B$101,$C2346,'6. Drift'!CJ$18:CJ$101)+SUMIF('8. Lokal'!$B$18:$B$50,$C2346,'8. Lokal'!Z$18:Z$50)+SUMIF('8. Lokal'!$B$18:$B$50,$C2346,'8. Lokal'!AL$18:AL$50)</f>
        <v>0</v>
      </c>
      <c r="J2370" s="340">
        <f>SUMIF('5. Lön'!$B$25:$B$151,$C2346,'5. Lön'!CV$25:CV$151)+SUMIF('5. Lön'!$B$25:$B$151,$C2346,'5. Lön'!DH$25:DH$151)+SUMIF('6. Drift'!$B$18:$B$101,$C2346,'6. Drift'!BY$18:BY$101)+SUMIF('6. Drift'!$B$18:$B$101,$C2346,'6. Drift'!CK$18:CK$101)+SUMIF('8. Lokal'!$B$18:$B$50,$C2346,'8. Lokal'!AA$18:AA$50)+SUMIF('8. Lokal'!$B$18:$B$50,$C2346,'8. Lokal'!AM$18:AM$50)</f>
        <v>0</v>
      </c>
      <c r="K2370" s="340">
        <f>SUMIF('5. Lön'!$B$25:$B$151,$C2346,'5. Lön'!CW$25:CW$151)+SUMIF('5. Lön'!$B$25:$B$151,$C2346,'5. Lön'!DI$25:DI$151)+SUMIF('6. Drift'!$B$18:$B$101,$C2346,'6. Drift'!BZ$18:BZ$101)+SUMIF('6. Drift'!$B$18:$B$101,$C2346,'6. Drift'!CL$18:CL$101)+SUMIF('8. Lokal'!$B$18:$B$50,$C2346,'8. Lokal'!AB$18:AB$50)+SUMIF('8. Lokal'!$B$18:$B$50,$C2346,'8. Lokal'!AN$18:AN$50)</f>
        <v>0</v>
      </c>
      <c r="L2370" s="340">
        <f>SUMIF('5. Lön'!$B$25:$B$151,$C2346,'5. Lön'!CX$25:CX$151)+SUMIF('5. Lön'!$B$25:$B$151,$C2346,'5. Lön'!DJ$25:DJ$151)+SUMIF('6. Drift'!$B$18:$B$101,$C2346,'6. Drift'!CA$18:CA$101)+SUMIF('6. Drift'!$B$18:$B$101,$C2346,'6. Drift'!CM$18:CM$101)+SUMIF('8. Lokal'!$B$18:$B$50,$C2346,'8. Lokal'!AC$18:AC$50)+SUMIF('8. Lokal'!$B$18:$B$50,$C2346,'8. Lokal'!AO$18:AO$50)</f>
        <v>0</v>
      </c>
      <c r="M2370" s="316">
        <f>SUM(C2370:L2370)</f>
        <v>0</v>
      </c>
    </row>
    <row r="2371" spans="2:13" s="3" customFormat="1" ht="12.75" x14ac:dyDescent="0.2">
      <c r="B2371" s="343" t="s">
        <v>26</v>
      </c>
      <c r="C2371" s="344">
        <f>SUMIF('5. Lön'!$B$25:$B$151,$C2346,'5. Lön'!BQ$25:BQ$151)+SUMIF('5. Lön'!$B$25:$B$151,$C2346,'5. Lön'!CC$25:CC$151)+SUMIF('6. Drift'!$B$18:$B$101,$C2346,'6. Drift'!AT$18:AT$101)+SUMIF('6. Drift'!$B$18:$B$101,$C2346,'6. Drift'!BF$18:BF$101)</f>
        <v>0</v>
      </c>
      <c r="D2371" s="344">
        <f>SUMIF('5. Lön'!$B$25:$B$151,$C2346,'5. Lön'!BR$25:BR$151)+SUMIF('5. Lön'!$B$25:$B$151,$C2346,'5. Lön'!CD$25:CD$151)+SUMIF('6. Drift'!$B$18:$B$101,$C2346,'6. Drift'!AU$18:AU$101)+SUMIF('6. Drift'!$B$18:$B$101,$C2346,'6. Drift'!BG$18:BG$101)</f>
        <v>0</v>
      </c>
      <c r="E2371" s="344">
        <f>SUMIF('5. Lön'!$B$25:$B$151,$C2346,'5. Lön'!BS$25:BS$151)+SUMIF('5. Lön'!$B$25:$B$151,$C2346,'5. Lön'!CE$25:CE$151)+SUMIF('6. Drift'!$B$18:$B$101,$C2346,'6. Drift'!AV$18:AV$101)+SUMIF('6. Drift'!$B$18:$B$101,$C2346,'6. Drift'!BH$18:BH$101)</f>
        <v>0</v>
      </c>
      <c r="F2371" s="344">
        <f>SUMIF('5. Lön'!$B$25:$B$151,$C2346,'5. Lön'!BT$25:BT$151)+SUMIF('5. Lön'!$B$25:$B$151,$C2346,'5. Lön'!CF$25:CF$151)+SUMIF('6. Drift'!$B$18:$B$101,$C2346,'6. Drift'!AW$18:AW$101)+SUMIF('6. Drift'!$B$18:$B$101,$C2346,'6. Drift'!BI$18:BI$101)</f>
        <v>0</v>
      </c>
      <c r="G2371" s="344">
        <f>SUMIF('5. Lön'!$B$25:$B$151,$C2346,'5. Lön'!BU$25:BU$151)+SUMIF('5. Lön'!$B$25:$B$151,$C2346,'5. Lön'!CG$25:CG$151)+SUMIF('6. Drift'!$B$18:$B$101,$C2346,'6. Drift'!AX$18:AX$101)+SUMIF('6. Drift'!$B$18:$B$101,$C2346,'6. Drift'!BJ$18:BJ$101)</f>
        <v>0</v>
      </c>
      <c r="H2371" s="344">
        <f>SUMIF('5. Lön'!$B$25:$B$151,$C2346,'5. Lön'!BV$25:BV$151)+SUMIF('5. Lön'!$B$25:$B$151,$C2346,'5. Lön'!CH$25:CH$151)+SUMIF('6. Drift'!$B$18:$B$101,$C2346,'6. Drift'!AY$18:AY$101)+SUMIF('6. Drift'!$B$18:$B$101,$C2346,'6. Drift'!BK$18:BK$101)</f>
        <v>0</v>
      </c>
      <c r="I2371" s="344">
        <f>SUMIF('5. Lön'!$B$25:$B$151,$C2346,'5. Lön'!BW$25:BW$151)+SUMIF('5. Lön'!$B$25:$B$151,$C2346,'5. Lön'!CI$25:CI$151)+SUMIF('6. Drift'!$B$18:$B$101,$C2346,'6. Drift'!AZ$18:AZ$101)+SUMIF('6. Drift'!$B$18:$B$101,$C2346,'6. Drift'!BL$18:BL$101)</f>
        <v>0</v>
      </c>
      <c r="J2371" s="344">
        <f>SUMIF('5. Lön'!$B$25:$B$151,$C2346,'5. Lön'!BX$25:BX$151)+SUMIF('5. Lön'!$B$25:$B$151,$C2346,'5. Lön'!CJ$25:CJ$151)+SUMIF('6. Drift'!$B$18:$B$101,$C2346,'6. Drift'!BA$18:BA$101)+SUMIF('6. Drift'!$B$18:$B$101,$C2346,'6. Drift'!BM$18:BM$101)</f>
        <v>0</v>
      </c>
      <c r="K2371" s="344">
        <f>SUMIF('5. Lön'!$B$25:$B$151,$C2346,'5. Lön'!BY$25:BY$151)+SUMIF('5. Lön'!$B$25:$B$151,$C2346,'5. Lön'!CK$25:CK$151)+SUMIF('6. Drift'!$B$18:$B$101,$C2346,'6. Drift'!BB$18:BB$101)+SUMIF('6. Drift'!$B$18:$B$101,$C2346,'6. Drift'!BN$18:BN$101)</f>
        <v>0</v>
      </c>
      <c r="L2371" s="344">
        <f>SUMIF('5. Lön'!$B$25:$B$151,$C2346,'5. Lön'!BZ$25:BZ$151)+SUMIF('5. Lön'!$B$25:$B$151,$C2346,'5. Lön'!CL$25:CL$151)+SUMIF('6. Drift'!$B$18:$B$101,$C2346,'6. Drift'!BC$18:BC$101)+SUMIF('6. Drift'!$B$18:$B$101,$C2346,'6. Drift'!BO$18:BO$101)</f>
        <v>0</v>
      </c>
      <c r="M2371" s="322">
        <f>SUM(C2371:L2371)</f>
        <v>0</v>
      </c>
    </row>
    <row r="2372" spans="2:13" s="3" customFormat="1" ht="12.75" x14ac:dyDescent="0.2">
      <c r="B2372" s="323" t="str">
        <f>IF('2. Grunddata'!C$6="KONTRAKT","Total full kostnad","Total förväntad full kostnad")</f>
        <v>Total förväntad full kostnad</v>
      </c>
      <c r="C2372" s="171">
        <f>SUM(C2367:C2371)</f>
        <v>0</v>
      </c>
      <c r="D2372" s="171">
        <f t="shared" ref="D2372:M2372" si="523">SUM(D2367:D2371)</f>
        <v>0</v>
      </c>
      <c r="E2372" s="171">
        <f t="shared" si="523"/>
        <v>0</v>
      </c>
      <c r="F2372" s="171">
        <f t="shared" si="523"/>
        <v>0</v>
      </c>
      <c r="G2372" s="171">
        <f t="shared" si="523"/>
        <v>0</v>
      </c>
      <c r="H2372" s="171">
        <f t="shared" si="523"/>
        <v>0</v>
      </c>
      <c r="I2372" s="171">
        <f t="shared" si="523"/>
        <v>0</v>
      </c>
      <c r="J2372" s="171">
        <f t="shared" si="523"/>
        <v>0</v>
      </c>
      <c r="K2372" s="171">
        <f t="shared" si="523"/>
        <v>0</v>
      </c>
      <c r="L2372" s="171">
        <f t="shared" si="523"/>
        <v>0</v>
      </c>
      <c r="M2372" s="345">
        <f t="shared" si="523"/>
        <v>0</v>
      </c>
    </row>
    <row r="2373" spans="2:13" s="3" customFormat="1" ht="12.75" x14ac:dyDescent="0.2">
      <c r="B2373" s="119"/>
      <c r="C2373" s="64"/>
      <c r="D2373" s="64"/>
      <c r="E2373" s="64"/>
      <c r="F2373" s="64"/>
      <c r="G2373" s="64"/>
      <c r="H2373" s="64"/>
      <c r="I2373" s="64"/>
      <c r="J2373" s="64"/>
      <c r="K2373" s="64"/>
      <c r="L2373" s="64"/>
      <c r="M2373" s="64"/>
    </row>
    <row r="2374" spans="2:13" s="3" customFormat="1" ht="12.75" customHeight="1" x14ac:dyDescent="0.2">
      <c r="B2374" s="119" t="s">
        <v>42</v>
      </c>
      <c r="C2374" s="346" t="str">
        <f t="shared" ref="C2374:M2374" si="524">IF(C2372&gt;0,C2364/C2372,"")</f>
        <v/>
      </c>
      <c r="D2374" s="346" t="str">
        <f t="shared" si="524"/>
        <v/>
      </c>
      <c r="E2374" s="346" t="str">
        <f t="shared" si="524"/>
        <v/>
      </c>
      <c r="F2374" s="346" t="str">
        <f t="shared" si="524"/>
        <v/>
      </c>
      <c r="G2374" s="346" t="str">
        <f t="shared" si="524"/>
        <v/>
      </c>
      <c r="H2374" s="346" t="str">
        <f t="shared" si="524"/>
        <v/>
      </c>
      <c r="I2374" s="346" t="str">
        <f t="shared" si="524"/>
        <v/>
      </c>
      <c r="J2374" s="346" t="str">
        <f t="shared" si="524"/>
        <v/>
      </c>
      <c r="K2374" s="346" t="str">
        <f t="shared" si="524"/>
        <v/>
      </c>
      <c r="L2374" s="346" t="str">
        <f t="shared" si="524"/>
        <v/>
      </c>
      <c r="M2374" s="346" t="str">
        <f t="shared" si="524"/>
        <v/>
      </c>
    </row>
    <row r="2375" spans="2:13" ht="12.75" customHeight="1" x14ac:dyDescent="0.2"/>
    <row r="2376" spans="2:13" ht="12.75" customHeight="1" x14ac:dyDescent="0.2">
      <c r="D2376" s="119" t="s">
        <v>249</v>
      </c>
      <c r="E2376" s="187" t="str">
        <f>IF(M2364=0,"",M2364/(DATEDIF('2. Grunddata'!C$20,'2. Grunddata'!C$21,"d")/365))</f>
        <v/>
      </c>
      <c r="H2376" s="119" t="s">
        <v>250</v>
      </c>
      <c r="I2376" s="187">
        <f>M2364/3</f>
        <v>0</v>
      </c>
      <c r="L2376" s="119" t="s">
        <v>248</v>
      </c>
      <c r="M2376" s="187">
        <f>M2364</f>
        <v>0</v>
      </c>
    </row>
    <row r="2377" spans="2:13" ht="12.75" customHeight="1" x14ac:dyDescent="0.2">
      <c r="B2377" s="80" t="s">
        <v>209</v>
      </c>
    </row>
    <row r="2378" spans="2:13" ht="12.75" customHeight="1" x14ac:dyDescent="0.2">
      <c r="B2378" s="551"/>
      <c r="C2378" s="552"/>
      <c r="D2378" s="552"/>
      <c r="E2378" s="552"/>
      <c r="F2378" s="552"/>
      <c r="G2378" s="552"/>
      <c r="H2378" s="552"/>
      <c r="I2378" s="552"/>
      <c r="J2378" s="552"/>
      <c r="K2378" s="552"/>
      <c r="L2378" s="553"/>
      <c r="M2378" s="387">
        <f>SUM(C2378:L2378)</f>
        <v>0</v>
      </c>
    </row>
    <row r="2379" spans="2:13" ht="12.75" customHeight="1" x14ac:dyDescent="0.2">
      <c r="B2379" s="554"/>
      <c r="C2379" s="555"/>
      <c r="D2379" s="555"/>
      <c r="E2379" s="555"/>
      <c r="F2379" s="555"/>
      <c r="G2379" s="555"/>
      <c r="H2379" s="555"/>
      <c r="I2379" s="555"/>
      <c r="J2379" s="555"/>
      <c r="K2379" s="555"/>
      <c r="L2379" s="556"/>
      <c r="M2379" s="319">
        <f t="shared" ref="M2379:M2382" si="525">SUM(C2379:L2379)</f>
        <v>0</v>
      </c>
    </row>
    <row r="2380" spans="2:13" ht="12.75" customHeight="1" x14ac:dyDescent="0.2">
      <c r="B2380" s="557"/>
      <c r="C2380" s="558"/>
      <c r="D2380" s="558"/>
      <c r="E2380" s="558"/>
      <c r="F2380" s="558"/>
      <c r="G2380" s="558"/>
      <c r="H2380" s="558"/>
      <c r="I2380" s="558"/>
      <c r="J2380" s="558"/>
      <c r="K2380" s="558"/>
      <c r="L2380" s="559"/>
      <c r="M2380" s="316">
        <f t="shared" si="525"/>
        <v>0</v>
      </c>
    </row>
    <row r="2381" spans="2:13" ht="12.75" customHeight="1" x14ac:dyDescent="0.2">
      <c r="B2381" s="554"/>
      <c r="C2381" s="555"/>
      <c r="D2381" s="555"/>
      <c r="E2381" s="555"/>
      <c r="F2381" s="555"/>
      <c r="G2381" s="555"/>
      <c r="H2381" s="555"/>
      <c r="I2381" s="555"/>
      <c r="J2381" s="555"/>
      <c r="K2381" s="555"/>
      <c r="L2381" s="556"/>
      <c r="M2381" s="319">
        <f t="shared" si="525"/>
        <v>0</v>
      </c>
    </row>
    <row r="2382" spans="2:13" ht="12.75" customHeight="1" x14ac:dyDescent="0.2">
      <c r="B2382" s="197"/>
      <c r="C2382" s="558"/>
      <c r="D2382" s="558"/>
      <c r="E2382" s="558"/>
      <c r="F2382" s="558"/>
      <c r="G2382" s="558"/>
      <c r="H2382" s="558"/>
      <c r="I2382" s="558"/>
      <c r="J2382" s="558"/>
      <c r="K2382" s="558"/>
      <c r="L2382" s="559"/>
      <c r="M2382" s="316">
        <f t="shared" si="525"/>
        <v>0</v>
      </c>
    </row>
    <row r="2383" spans="2:13" ht="12.75" customHeight="1" x14ac:dyDescent="0.2">
      <c r="B2383" s="165" t="str">
        <f>IF('2. Grunddata'!C$6="KONTRAKT","Total medfinansiering","Total förväntad medfinansiering")</f>
        <v>Total förväntad medfinansiering</v>
      </c>
      <c r="C2383" s="170">
        <f t="shared" ref="C2383:M2383" si="526">SUM(C2378:C2382)</f>
        <v>0</v>
      </c>
      <c r="D2383" s="170">
        <f t="shared" si="526"/>
        <v>0</v>
      </c>
      <c r="E2383" s="170">
        <f t="shared" si="526"/>
        <v>0</v>
      </c>
      <c r="F2383" s="170">
        <f t="shared" si="526"/>
        <v>0</v>
      </c>
      <c r="G2383" s="170">
        <f t="shared" si="526"/>
        <v>0</v>
      </c>
      <c r="H2383" s="170">
        <f t="shared" si="526"/>
        <v>0</v>
      </c>
      <c r="I2383" s="170">
        <f t="shared" si="526"/>
        <v>0</v>
      </c>
      <c r="J2383" s="170">
        <f t="shared" si="526"/>
        <v>0</v>
      </c>
      <c r="K2383" s="170">
        <f t="shared" si="526"/>
        <v>0</v>
      </c>
      <c r="L2383" s="170">
        <f t="shared" si="526"/>
        <v>0</v>
      </c>
      <c r="M2383" s="345">
        <f t="shared" si="526"/>
        <v>0</v>
      </c>
    </row>
    <row r="2384" spans="2:13" ht="12.75" customHeight="1" x14ac:dyDescent="0.2"/>
    <row r="2385" spans="2:13" ht="12.75" customHeight="1" x14ac:dyDescent="0.2">
      <c r="B2385" s="386" t="s">
        <v>210</v>
      </c>
      <c r="C2385" s="64" t="str">
        <f>B60</f>
        <v>Nationellt centrum för djurvälfärd</v>
      </c>
    </row>
    <row r="2386" spans="2:13" ht="12.75" customHeight="1" x14ac:dyDescent="0.2">
      <c r="B2386" s="719"/>
      <c r="C2386" s="720"/>
      <c r="D2386" s="720"/>
      <c r="E2386" s="720"/>
      <c r="F2386" s="720"/>
      <c r="G2386" s="720"/>
      <c r="H2386" s="720"/>
      <c r="I2386" s="720"/>
      <c r="J2386" s="720"/>
      <c r="K2386" s="720"/>
      <c r="L2386" s="720"/>
      <c r="M2386" s="721"/>
    </row>
    <row r="2387" spans="2:13" ht="12.75" customHeight="1" x14ac:dyDescent="0.2">
      <c r="B2387" s="722"/>
      <c r="C2387" s="735"/>
      <c r="D2387" s="735"/>
      <c r="E2387" s="735"/>
      <c r="F2387" s="735"/>
      <c r="G2387" s="735"/>
      <c r="H2387" s="735"/>
      <c r="I2387" s="735"/>
      <c r="J2387" s="735"/>
      <c r="K2387" s="735"/>
      <c r="L2387" s="735"/>
      <c r="M2387" s="724"/>
    </row>
    <row r="2388" spans="2:13" ht="12.75" customHeight="1" x14ac:dyDescent="0.2">
      <c r="B2388" s="722"/>
      <c r="C2388" s="735"/>
      <c r="D2388" s="735"/>
      <c r="E2388" s="735"/>
      <c r="F2388" s="735"/>
      <c r="G2388" s="735"/>
      <c r="H2388" s="735"/>
      <c r="I2388" s="735"/>
      <c r="J2388" s="735"/>
      <c r="K2388" s="735"/>
      <c r="L2388" s="735"/>
      <c r="M2388" s="724"/>
    </row>
    <row r="2389" spans="2:13" ht="12.75" customHeight="1" x14ac:dyDescent="0.2">
      <c r="B2389" s="722"/>
      <c r="C2389" s="735"/>
      <c r="D2389" s="735"/>
      <c r="E2389" s="735"/>
      <c r="F2389" s="735"/>
      <c r="G2389" s="735"/>
      <c r="H2389" s="735"/>
      <c r="I2389" s="735"/>
      <c r="J2389" s="735"/>
      <c r="K2389" s="735"/>
      <c r="L2389" s="735"/>
      <c r="M2389" s="724"/>
    </row>
    <row r="2390" spans="2:13" ht="12.75" customHeight="1" x14ac:dyDescent="0.2">
      <c r="B2390" s="725"/>
      <c r="C2390" s="726"/>
      <c r="D2390" s="726"/>
      <c r="E2390" s="726"/>
      <c r="F2390" s="726"/>
      <c r="G2390" s="726"/>
      <c r="H2390" s="726"/>
      <c r="I2390" s="726"/>
      <c r="J2390" s="726"/>
      <c r="K2390" s="726"/>
      <c r="L2390" s="726"/>
      <c r="M2390" s="727"/>
    </row>
    <row r="2392" spans="2:13" s="3" customFormat="1" ht="12.75" customHeight="1" x14ac:dyDescent="0.2">
      <c r="B2392" s="140" t="s">
        <v>165</v>
      </c>
      <c r="C2392" s="141" t="str">
        <f>'2. Grunddata'!C$7</f>
        <v>Hitta den oförklariga faktorn i matrix</v>
      </c>
      <c r="D2392" s="64"/>
      <c r="E2392" s="64"/>
      <c r="F2392" s="64"/>
      <c r="G2392" s="64"/>
      <c r="H2392" s="64"/>
      <c r="I2392" s="64"/>
      <c r="J2392" s="64"/>
      <c r="K2392" s="64"/>
      <c r="L2392" s="64"/>
      <c r="M2392" s="64"/>
    </row>
    <row r="2393" spans="2:13" s="3" customFormat="1" ht="12.75" x14ac:dyDescent="0.2">
      <c r="B2393" s="140" t="s">
        <v>122</v>
      </c>
      <c r="C2393" s="141" t="str">
        <f>IF('2. Grunddata'!$C$6="ANSÖKAN","ANSÖKAN",(IF('2. Grunddata'!$C$6="KONTRAKT","KONTRAKT","")))</f>
        <v>ANSÖKAN</v>
      </c>
      <c r="D2393" s="64"/>
      <c r="E2393" s="64"/>
      <c r="F2393" s="64"/>
      <c r="G2393" s="64"/>
      <c r="H2393" s="64"/>
      <c r="I2393" s="64"/>
      <c r="J2393" s="64"/>
      <c r="K2393" s="64"/>
      <c r="L2393" s="64"/>
      <c r="M2393" s="64"/>
    </row>
    <row r="2394" spans="2:13" s="3" customFormat="1" ht="12.75" x14ac:dyDescent="0.2">
      <c r="B2394" s="62" t="s">
        <v>254</v>
      </c>
      <c r="C2394" s="141" t="str">
        <f>'2. Grunddata'!C$8</f>
        <v>Stina</v>
      </c>
      <c r="D2394" s="64"/>
      <c r="E2394" s="64"/>
      <c r="F2394" s="64"/>
      <c r="I2394" s="120"/>
      <c r="J2394" s="120"/>
      <c r="K2394" s="120"/>
      <c r="L2394" s="120"/>
      <c r="M2394" s="120"/>
    </row>
    <row r="2395" spans="2:13" s="3" customFormat="1" ht="12.75" x14ac:dyDescent="0.2">
      <c r="B2395" s="140" t="s">
        <v>156</v>
      </c>
      <c r="C2395" s="64" t="str">
        <f>'2. Grunddata'!C$17</f>
        <v>SEK</v>
      </c>
      <c r="D2395" s="64"/>
      <c r="E2395" s="64"/>
      <c r="F2395" s="64"/>
      <c r="I2395" s="120"/>
      <c r="J2395" s="120"/>
      <c r="K2395" s="120"/>
      <c r="L2395" s="120"/>
      <c r="M2395" s="120"/>
    </row>
    <row r="2396" spans="2:13" s="3" customFormat="1" ht="12.75" x14ac:dyDescent="0.2">
      <c r="B2396" s="140"/>
      <c r="C2396" s="143" t="s">
        <v>137</v>
      </c>
      <c r="D2396" s="64"/>
      <c r="E2396" s="64"/>
      <c r="F2396" s="64"/>
      <c r="I2396" s="120"/>
      <c r="J2396" s="120"/>
      <c r="K2396" s="120"/>
      <c r="L2396" s="499" t="s">
        <v>315</v>
      </c>
      <c r="M2396" s="120"/>
    </row>
    <row r="2397" spans="2:13" ht="12.75" customHeight="1" x14ac:dyDescent="0.2">
      <c r="L2397" s="349" t="s">
        <v>316</v>
      </c>
    </row>
    <row r="2398" spans="2:13" s="3" customFormat="1" ht="15" x14ac:dyDescent="0.25">
      <c r="B2398" s="369" t="s">
        <v>38</v>
      </c>
      <c r="C2398" s="369" t="str">
        <f>B61</f>
        <v>Norrländsk jordbruksvetenskap VH</v>
      </c>
      <c r="E2398" s="64"/>
      <c r="G2398" s="64"/>
      <c r="H2398" s="64"/>
      <c r="I2398" s="64"/>
      <c r="J2398" s="64"/>
      <c r="K2398" s="64"/>
      <c r="L2398" s="625">
        <f>SUMIF('5. Lön'!$B$25:$B$151,$C2398,'5. Lön'!AE$25:AE$151)</f>
        <v>0</v>
      </c>
      <c r="M2398" s="383" t="s">
        <v>208</v>
      </c>
    </row>
    <row r="2399" spans="2:13" s="3" customFormat="1" ht="6" customHeight="1" x14ac:dyDescent="0.2">
      <c r="B2399" s="85"/>
      <c r="C2399" s="64"/>
      <c r="D2399" s="64"/>
      <c r="E2399" s="64"/>
      <c r="F2399" s="64"/>
      <c r="G2399" s="64"/>
      <c r="H2399" s="64"/>
      <c r="I2399" s="64"/>
      <c r="J2399" s="64"/>
      <c r="K2399" s="64"/>
      <c r="L2399" s="64"/>
      <c r="M2399" s="64"/>
    </row>
    <row r="2400" spans="2:13" s="3" customFormat="1" ht="12.75" x14ac:dyDescent="0.2">
      <c r="B2400" s="309" t="str">
        <f>IF('2. Grunddata'!C$6="KONTRAKT","Kostnader täckta av finansiär","Kostnader förväntade att täckas av finansiär")</f>
        <v>Kostnader förväntade att täckas av finansiär</v>
      </c>
      <c r="C2400" s="310">
        <f>'5. Lön'!G$23</f>
        <v>2022</v>
      </c>
      <c r="D2400" s="310">
        <f>'5. Lön'!H$23</f>
        <v>2023</v>
      </c>
      <c r="E2400" s="310">
        <f>'5. Lön'!I$23</f>
        <v>2024</v>
      </c>
      <c r="F2400" s="310" t="str">
        <f>'5. Lön'!J$23</f>
        <v/>
      </c>
      <c r="G2400" s="310" t="str">
        <f>'5. Lön'!K$23</f>
        <v/>
      </c>
      <c r="H2400" s="310" t="str">
        <f>'5. Lön'!L$23</f>
        <v/>
      </c>
      <c r="I2400" s="310" t="str">
        <f>'5. Lön'!M$23</f>
        <v/>
      </c>
      <c r="J2400" s="310" t="str">
        <f>'5. Lön'!N$23</f>
        <v/>
      </c>
      <c r="K2400" s="310" t="str">
        <f>'5. Lön'!O$23</f>
        <v/>
      </c>
      <c r="L2400" s="310" t="str">
        <f>'5. Lön'!P$23</f>
        <v/>
      </c>
      <c r="M2400" s="311" t="s">
        <v>2</v>
      </c>
    </row>
    <row r="2401" spans="2:15" s="3" customFormat="1" ht="12.75" customHeight="1" x14ac:dyDescent="0.2">
      <c r="B2401" s="312" t="s">
        <v>203</v>
      </c>
      <c r="C2401" s="313">
        <f>IF('2. Grunddata'!$C$16&gt;0,SUMIF('5. Lön'!$B$25:$B$151,$C2398,'5. Lön'!DM$25:DM$151),SUMIF('5. Lön'!$B$25:$B$151,$C2398,'5. Lön'!AS$25:AS$151))</f>
        <v>0</v>
      </c>
      <c r="D2401" s="313">
        <f>IF('2. Grunddata'!$C$16&gt;0,SUMIF('5. Lön'!$B$25:$B$151,$C2398,'5. Lön'!DN$25:DN$151),SUMIF('5. Lön'!$B$25:$B$151,$C2398,'5. Lön'!AT$25:AT$151))</f>
        <v>0</v>
      </c>
      <c r="E2401" s="313">
        <f>IF('2. Grunddata'!$C$16&gt;0,SUMIF('5. Lön'!$B$25:$B$151,$C2398,'5. Lön'!DO$25:DO$151),SUMIF('5. Lön'!$B$25:$B$151,$C2398,'5. Lön'!AU$25:AU$151))</f>
        <v>0</v>
      </c>
      <c r="F2401" s="313">
        <f>IF('2. Grunddata'!$C$16&gt;0,SUMIF('5. Lön'!$B$25:$B$151,$C2398,'5. Lön'!DP$25:DP$151),SUMIF('5. Lön'!$B$25:$B$151,$C2398,'5. Lön'!AV$25:AV$151))</f>
        <v>0</v>
      </c>
      <c r="G2401" s="313">
        <f>IF('2. Grunddata'!$C$16&gt;0,SUMIF('5. Lön'!$B$25:$B$151,$C2398,'5. Lön'!DQ$25:DQ$151),SUMIF('5. Lön'!$B$25:$B$151,$C2398,'5. Lön'!AW$25:AW$151))</f>
        <v>0</v>
      </c>
      <c r="H2401" s="313">
        <f>IF('2. Grunddata'!$C$16&gt;0,SUMIF('5. Lön'!$B$25:$B$151,$C2398,'5. Lön'!DR$25:DR$151),SUMIF('5. Lön'!$B$25:$B$151,$C2398,'5. Lön'!AX$25:AX$151))</f>
        <v>0</v>
      </c>
      <c r="I2401" s="313">
        <f>IF('2. Grunddata'!$C$16&gt;0,SUMIF('5. Lön'!$B$25:$B$151,$C2398,'5. Lön'!DS$25:DS$151),SUMIF('5. Lön'!$B$25:$B$151,$C2398,'5. Lön'!AY$25:AY$151))</f>
        <v>0</v>
      </c>
      <c r="J2401" s="313">
        <f>IF('2. Grunddata'!$C$16&gt;0,SUMIF('5. Lön'!$B$25:$B$151,$C2398,'5. Lön'!DT$25:DT$151),SUMIF('5. Lön'!$B$25:$B$151,$C2398,'5. Lön'!AZ$25:AZ$151))</f>
        <v>0</v>
      </c>
      <c r="K2401" s="313">
        <f>IF('2. Grunddata'!$C$16&gt;0,SUMIF('5. Lön'!$B$25:$B$151,$C2398,'5. Lön'!DU$25:DU$151),SUMIF('5. Lön'!$B$25:$B$151,$C2398,'5. Lön'!BA$25:BA$151))</f>
        <v>0</v>
      </c>
      <c r="L2401" s="313">
        <f>IF('2. Grunddata'!$C$16&gt;0,SUMIF('5. Lön'!$B$25:$B$151,$C2398,'5. Lön'!DV$25:DV$151),SUMIF('5. Lön'!$B$25:$B$151,$C2398,'5. Lön'!BB$25:BB$151))</f>
        <v>0</v>
      </c>
      <c r="M2401" s="314">
        <f t="shared" ref="M2401:M2406" si="527">SUM(C2401:L2401)</f>
        <v>0</v>
      </c>
      <c r="O2401" s="4"/>
    </row>
    <row r="2402" spans="2:15" s="3" customFormat="1" ht="12.75" customHeight="1" x14ac:dyDescent="0.2">
      <c r="B2402" s="158" t="s">
        <v>202</v>
      </c>
      <c r="C2402" s="315">
        <f>SUMIF('6. Drift'!$B$18:$B$101,$C2398,'6. Drift'!V$18:V$101)</f>
        <v>0</v>
      </c>
      <c r="D2402" s="315">
        <f>SUMIF('6. Drift'!$B$18:$B$101,$C2398,'6. Drift'!W$18:W$101)</f>
        <v>0</v>
      </c>
      <c r="E2402" s="315">
        <f>SUMIF('6. Drift'!$B$18:$B$101,$C2398,'6. Drift'!X$18:X$101)</f>
        <v>0</v>
      </c>
      <c r="F2402" s="315">
        <f>SUMIF('6. Drift'!$B$18:$B$101,$C2398,'6. Drift'!Y$18:Y$101)</f>
        <v>0</v>
      </c>
      <c r="G2402" s="315">
        <f>SUMIF('6. Drift'!$B$18:$B$101,$C2398,'6. Drift'!Z$18:Z$101)</f>
        <v>0</v>
      </c>
      <c r="H2402" s="315">
        <f>SUMIF('6. Drift'!$B$18:$B$101,$C2398,'6. Drift'!AA$18:AA$101)</f>
        <v>0</v>
      </c>
      <c r="I2402" s="315">
        <f>SUMIF('6. Drift'!$B$18:$B$101,$C2398,'6. Drift'!AB$18:AB$101)</f>
        <v>0</v>
      </c>
      <c r="J2402" s="315">
        <f>SUMIF('6. Drift'!$B$18:$B$101,$C2398,'6. Drift'!AC$18:AC$101)</f>
        <v>0</v>
      </c>
      <c r="K2402" s="315">
        <f>SUMIF('6. Drift'!$B$18:$B$101,$C2398,'6. Drift'!AD$18:AD$101)</f>
        <v>0</v>
      </c>
      <c r="L2402" s="315">
        <f>SUMIF('6. Drift'!$B$18:$B$101,$C2398,'6. Drift'!AE$18:AE$101)</f>
        <v>0</v>
      </c>
      <c r="M2402" s="316">
        <f t="shared" si="527"/>
        <v>0</v>
      </c>
    </row>
    <row r="2403" spans="2:15" s="3" customFormat="1" ht="12.75" x14ac:dyDescent="0.2">
      <c r="B2403" s="317" t="s">
        <v>30</v>
      </c>
      <c r="C2403" s="318">
        <f>SUMIF('7. Utrustning'!$B$17:$B$49,$C2398,'7. Utrustning'!W$17:W$49)</f>
        <v>0</v>
      </c>
      <c r="D2403" s="318">
        <f>SUMIF('7. Utrustning'!$B$17:$B$49,$C2398,'7. Utrustning'!X$17:X$49)</f>
        <v>0</v>
      </c>
      <c r="E2403" s="318">
        <f>SUMIF('7. Utrustning'!$B$17:$B$49,$C2398,'7. Utrustning'!Y$17:Y$49)</f>
        <v>0</v>
      </c>
      <c r="F2403" s="318">
        <f>SUMIF('7. Utrustning'!$B$17:$B$49,$C2398,'7. Utrustning'!Z$17:Z$49)</f>
        <v>0</v>
      </c>
      <c r="G2403" s="318">
        <f>SUMIF('7. Utrustning'!$B$17:$B$49,$C2398,'7. Utrustning'!AA$17:AA$49)</f>
        <v>0</v>
      </c>
      <c r="H2403" s="318">
        <f>SUMIF('7. Utrustning'!$B$17:$B$49,$C2398,'7. Utrustning'!AB$17:AB$49)</f>
        <v>0</v>
      </c>
      <c r="I2403" s="318">
        <f>SUMIF('7. Utrustning'!$B$17:$B$49,$C2398,'7. Utrustning'!AC$17:AC$49)</f>
        <v>0</v>
      </c>
      <c r="J2403" s="318">
        <f>SUMIF('7. Utrustning'!$B$17:$B$49,$C2398,'7. Utrustning'!AD$17:AD$49)</f>
        <v>0</v>
      </c>
      <c r="K2403" s="318">
        <f>SUMIF('7. Utrustning'!$B$17:$B$49,$C2398,'7. Utrustning'!AE$17:AE$49)</f>
        <v>0</v>
      </c>
      <c r="L2403" s="318">
        <f>SUMIF('7. Utrustning'!$B$17:$B$49,$C2398,'7. Utrustning'!AF$17:AF$49)</f>
        <v>0</v>
      </c>
      <c r="M2403" s="319">
        <f t="shared" si="527"/>
        <v>0</v>
      </c>
    </row>
    <row r="2404" spans="2:15" s="3" customFormat="1" ht="12.75" x14ac:dyDescent="0.2">
      <c r="B2404" s="320" t="str">
        <f>IF('2. Grunddata'!C$13="NEJ","Lokal accepterad som direkt kostnad av finansiär","Lokal")</f>
        <v>Lokal accepterad som direkt kostnad av finansiär</v>
      </c>
      <c r="C2404" s="315">
        <f>IF('2. Grunddata'!$C$13="NEJ",SUMIF('8. Lokal'!$B$18:$B$50,$C2398,'8. Lokal'!T$18:T$50),SUMIF('5. Lön'!$B$25:$B$151,$C2398,'5. Lön'!CO$25:CO$151)+SUMIF('6. Drift'!$B$18:$B$101,$C2398,'6. Drift'!BR$18:BR$101)+SUMIF('8. Lokal'!$B$18:$B$50,$C2398,'8. Lokal'!T$18:T$50))</f>
        <v>0</v>
      </c>
      <c r="D2404" s="315">
        <f>IF('2. Grunddata'!$C$13="NEJ",SUMIF('8. Lokal'!$B$18:$B$50,$C2398,'8. Lokal'!U$18:U$50),SUMIF('5. Lön'!$B$25:$B$151,$C2398,'5. Lön'!CP$25:CP$151)+SUMIF('6. Drift'!$B$18:$B$101,$C2398,'6. Drift'!BS$18:BS$101)+SUMIF('8. Lokal'!$B$18:$B$50,$C2398,'8. Lokal'!U$18:U$50))</f>
        <v>0</v>
      </c>
      <c r="E2404" s="315">
        <f>IF('2. Grunddata'!$C$13="NEJ",SUMIF('8. Lokal'!$B$18:$B$50,$C2398,'8. Lokal'!V$18:V$50),SUMIF('5. Lön'!$B$25:$B$151,$C2398,'5. Lön'!CQ$25:CQ$151)+SUMIF('6. Drift'!$B$18:$B$101,$C2398,'6. Drift'!BT$18:BT$101)+SUMIF('8. Lokal'!$B$18:$B$50,$C2398,'8. Lokal'!V$18:V$50))</f>
        <v>0</v>
      </c>
      <c r="F2404" s="315">
        <f>IF('2. Grunddata'!$C$13="NEJ",SUMIF('8. Lokal'!$B$18:$B$50,$C2398,'8. Lokal'!W$18:W$50),SUMIF('5. Lön'!$B$25:$B$151,$C2398,'5. Lön'!CR$25:CR$151)+SUMIF('6. Drift'!$B$18:$B$101,$C2398,'6. Drift'!BU$18:BU$101)+SUMIF('8. Lokal'!$B$18:$B$50,$C2398,'8. Lokal'!W$18:W$50))</f>
        <v>0</v>
      </c>
      <c r="G2404" s="315">
        <f>IF('2. Grunddata'!$C$13="NEJ",SUMIF('8. Lokal'!$B$18:$B$50,$C2398,'8. Lokal'!X$18:X$50),SUMIF('5. Lön'!$B$25:$B$151,$C2398,'5. Lön'!CS$25:CS$151)+SUMIF('6. Drift'!$B$18:$B$101,$C2398,'6. Drift'!BV$18:BV$101)+SUMIF('8. Lokal'!$B$18:$B$50,$C2398,'8. Lokal'!X$18:X$50))</f>
        <v>0</v>
      </c>
      <c r="H2404" s="315">
        <f>IF('2. Grunddata'!$C$13="NEJ",SUMIF('8. Lokal'!$B$18:$B$50,$C2398,'8. Lokal'!Y$18:Y$50),SUMIF('5. Lön'!$B$25:$B$151,$C2398,'5. Lön'!CT$25:CT$151)+SUMIF('6. Drift'!$B$18:$B$101,$C2398,'6. Drift'!BW$18:BW$101)+SUMIF('8. Lokal'!$B$18:$B$50,$C2398,'8. Lokal'!Y$18:Y$50))</f>
        <v>0</v>
      </c>
      <c r="I2404" s="315">
        <f>IF('2. Grunddata'!$C$13="NEJ",SUMIF('8. Lokal'!$B$18:$B$50,$C2398,'8. Lokal'!Z$18:Z$50),SUMIF('5. Lön'!$B$25:$B$151,$C2398,'5. Lön'!CU$25:CU$151)+SUMIF('6. Drift'!$B$18:$B$101,$C2398,'6. Drift'!BX$18:BX$101)+SUMIF('8. Lokal'!$B$18:$B$50,$C2398,'8. Lokal'!Z$18:Z$50))</f>
        <v>0</v>
      </c>
      <c r="J2404" s="315">
        <f>IF('2. Grunddata'!$C$13="NEJ",SUMIF('8. Lokal'!$B$18:$B$50,$C2398,'8. Lokal'!AA$18:AA$50),SUMIF('5. Lön'!$B$25:$B$151,$C2398,'5. Lön'!CV$25:CV$151)+SUMIF('6. Drift'!$B$18:$B$101,$C2398,'6. Drift'!BY$18:BY$101)+SUMIF('8. Lokal'!$B$18:$B$50,$C2398,'8. Lokal'!AA$18:AA$50))</f>
        <v>0</v>
      </c>
      <c r="K2404" s="315">
        <f>IF('2. Grunddata'!$C$13="NEJ",SUMIF('8. Lokal'!$B$18:$B$50,$C2398,'8. Lokal'!AB$18:AB$50),SUMIF('5. Lön'!$B$25:$B$151,$C2398,'5. Lön'!CW$25:CW$151)+SUMIF('6. Drift'!$B$18:$B$101,$C2398,'6. Drift'!BZ$18:BZ$101)+SUMIF('8. Lokal'!$B$18:$B$50,$C2398,'8. Lokal'!AB$18:AB$50))</f>
        <v>0</v>
      </c>
      <c r="L2404" s="315">
        <f>IF('2. Grunddata'!$C$13="NEJ",SUMIF('8. Lokal'!$B$18:$B$50,$C2398,'8. Lokal'!AC$18:AC$50),SUMIF('5. Lön'!$B$25:$B$151,$C2398,'5. Lön'!CX$25:CX$151)+SUMIF('6. Drift'!$B$18:$B$101,$C2398,'6. Drift'!CA$18:CA$101)+SUMIF('8. Lokal'!$B$18:$B$50,$C2398,'8. Lokal'!AC$18:AC$50))</f>
        <v>0</v>
      </c>
      <c r="M2404" s="316">
        <f t="shared" si="527"/>
        <v>0</v>
      </c>
    </row>
    <row r="2405" spans="2:15" s="3" customFormat="1" ht="12.75" x14ac:dyDescent="0.2">
      <c r="B2405" s="321" t="str">
        <f>IF('2. Grunddata'!C$13="NEJ","Indirekt och lokalpåslag accepterade som OH av finansiär","Indirekta")</f>
        <v>Indirekt och lokalpåslag accepterade som OH av finansiär</v>
      </c>
      <c r="C2405" s="293">
        <f>IF('2. Grunddata'!$C$13="NEJ",SUMIF('5. Lön'!$B$25:$B$151,$C2398,'5. Lön'!DY$25:DY$151)+SUMIF('6. Drift'!$B$18:$B$101,$C2398,'6. Drift'!CP$18:CP$101)+SUMIF('7. Utrustning'!$B$17:$B$49,$C2398,'7. Utrustning'!AU$17:AU$49)+SUMIF('8. Lokal'!$B$18:$B$50,$C2398,'8. Lokal'!AR$18:AR$50),SUMIF('5. Lön'!$B$25:$B$151,$C2398,'5. Lön'!BQ$25:BQ$151)+SUMIF('6. Drift'!$B$18:$B$101,$C2398,'6. Drift'!AT$18:AT$101))</f>
        <v>0</v>
      </c>
      <c r="D2405" s="293">
        <f>IF('2. Grunddata'!$C$13="NEJ",SUMIF('5. Lön'!$B$25:$B$151,$C2398,'5. Lön'!DZ$25:DZ$151)+SUMIF('6. Drift'!$B$18:$B$101,$C2398,'6. Drift'!CQ$18:CQ$101)+SUMIF('7. Utrustning'!$B$17:$B$49,$C2398,'7. Utrustning'!AV$17:AV$49)+SUMIF('8. Lokal'!$B$18:$B$50,$C2398,'8. Lokal'!AS$18:AS$50),SUMIF('5. Lön'!$B$25:$B$151,$C2398,'5. Lön'!BR$25:BR$151)+SUMIF('6. Drift'!$B$18:$B$101,$C2398,'6. Drift'!AU$18:AU$101))</f>
        <v>0</v>
      </c>
      <c r="E2405" s="293">
        <f>IF('2. Grunddata'!$C$13="NEJ",SUMIF('5. Lön'!$B$25:$B$151,$C2398,'5. Lön'!EA$25:EA$151)+SUMIF('6. Drift'!$B$18:$B$101,$C2398,'6. Drift'!CR$18:CR$101)+SUMIF('7. Utrustning'!$B$17:$B$49,$C2398,'7. Utrustning'!AW$17:AW$49)+SUMIF('8. Lokal'!$B$18:$B$50,$C2398,'8. Lokal'!AT$18:AT$50),SUMIF('5. Lön'!$B$25:$B$151,$C2398,'5. Lön'!BS$25:BS$151)+SUMIF('6. Drift'!$B$18:$B$101,$C2398,'6. Drift'!AV$18:AV$101))</f>
        <v>0</v>
      </c>
      <c r="F2405" s="293">
        <f>IF('2. Grunddata'!$C$13="NEJ",SUMIF('5. Lön'!$B$25:$B$151,$C2398,'5. Lön'!EB$25:EB$151)+SUMIF('6. Drift'!$B$18:$B$101,$C2398,'6. Drift'!CS$18:CS$101)+SUMIF('7. Utrustning'!$B$17:$B$49,$C2398,'7. Utrustning'!AX$17:AX$49)+SUMIF('8. Lokal'!$B$18:$B$50,$C2398,'8. Lokal'!AU$18:AU$50),SUMIF('5. Lön'!$B$25:$B$151,$C2398,'5. Lön'!BT$25:BT$151)+SUMIF('6. Drift'!$B$18:$B$101,$C2398,'6. Drift'!AW$18:AW$101))</f>
        <v>0</v>
      </c>
      <c r="G2405" s="293">
        <f>IF('2. Grunddata'!$C$13="NEJ",SUMIF('5. Lön'!$B$25:$B$151,$C2398,'5. Lön'!EC$25:EC$151)+SUMIF('6. Drift'!$B$18:$B$101,$C2398,'6. Drift'!CT$18:CT$101)+SUMIF('7. Utrustning'!$B$17:$B$49,$C2398,'7. Utrustning'!AY$17:AY$49)+SUMIF('8. Lokal'!$B$18:$B$50,$C2398,'8. Lokal'!AV$18:AV$50),SUMIF('5. Lön'!$B$25:$B$151,$C2398,'5. Lön'!BU$25:BU$151)+SUMIF('6. Drift'!$B$18:$B$101,$C2398,'6. Drift'!AX$18:AX$101))</f>
        <v>0</v>
      </c>
      <c r="H2405" s="293">
        <f>IF('2. Grunddata'!$C$13="NEJ",SUMIF('5. Lön'!$B$25:$B$151,$C2398,'5. Lön'!ED$25:ED$151)+SUMIF('6. Drift'!$B$18:$B$101,$C2398,'6. Drift'!CU$18:CU$101)+SUMIF('7. Utrustning'!$B$17:$B$49,$C2398,'7. Utrustning'!AZ$17:AZ$49)+SUMIF('8. Lokal'!$B$18:$B$50,$C2398,'8. Lokal'!AW$18:AW$50),SUMIF('5. Lön'!$B$25:$B$151,$C2398,'5. Lön'!BV$25:BV$151)+SUMIF('6. Drift'!$B$18:$B$101,$C2398,'6. Drift'!AY$18:AY$101))</f>
        <v>0</v>
      </c>
      <c r="I2405" s="293">
        <f>IF('2. Grunddata'!$C$13="NEJ",SUMIF('5. Lön'!$B$25:$B$151,$C2398,'5. Lön'!EE$25:EE$151)+SUMIF('6. Drift'!$B$18:$B$101,$C2398,'6. Drift'!CV$18:CV$101)+SUMIF('7. Utrustning'!$B$17:$B$49,$C2398,'7. Utrustning'!BA$17:BA$49)+SUMIF('8. Lokal'!$B$18:$B$50,$C2398,'8. Lokal'!AX$18:AX$50),SUMIF('5. Lön'!$B$25:$B$151,$C2398,'5. Lön'!BW$25:BW$151)+SUMIF('6. Drift'!$B$18:$B$101,$C2398,'6. Drift'!AZ$18:AZ$101))</f>
        <v>0</v>
      </c>
      <c r="J2405" s="293">
        <f>IF('2. Grunddata'!$C$13="NEJ",SUMIF('5. Lön'!$B$25:$B$151,$C2398,'5. Lön'!EF$25:EF$151)+SUMIF('6. Drift'!$B$18:$B$101,$C2398,'6. Drift'!CW$18:CW$101)+SUMIF('7. Utrustning'!$B$17:$B$49,$C2398,'7. Utrustning'!BB$17:BB$49)+SUMIF('8. Lokal'!$B$18:$B$50,$C2398,'8. Lokal'!AY$18:AY$50),SUMIF('5. Lön'!$B$25:$B$151,$C2398,'5. Lön'!BX$25:BX$151)+SUMIF('6. Drift'!$B$18:$B$101,$C2398,'6. Drift'!BA$18:BA$101))</f>
        <v>0</v>
      </c>
      <c r="K2405" s="293">
        <f>IF('2. Grunddata'!$C$13="NEJ",SUMIF('5. Lön'!$B$25:$B$151,$C2398,'5. Lön'!EG$25:EG$151)+SUMIF('6. Drift'!$B$18:$B$101,$C2398,'6. Drift'!CX$18:CX$101)+SUMIF('7. Utrustning'!$B$17:$B$49,$C2398,'7. Utrustning'!BC$17:BC$49)+SUMIF('8. Lokal'!$B$18:$B$50,$C2398,'8. Lokal'!AZ$18:AZ$50),SUMIF('5. Lön'!$B$25:$B$151,$C2398,'5. Lön'!BY$25:BY$151)+SUMIF('6. Drift'!$B$18:$B$101,$C2398,'6. Drift'!BB$18:BB$101))</f>
        <v>0</v>
      </c>
      <c r="L2405" s="293">
        <f>IF('2. Grunddata'!$C$13="NEJ",SUMIF('5. Lön'!$B$25:$B$151,$C2398,'5. Lön'!EH$25:EH$151)+SUMIF('6. Drift'!$B$18:$B$101,$C2398,'6. Drift'!CY$18:CY$101)+SUMIF('7. Utrustning'!$B$17:$B$49,$C2398,'7. Utrustning'!BD$17:BD$49)+SUMIF('8. Lokal'!$B$18:$B$50,$C2398,'8. Lokal'!BA$18:BA$50),SUMIF('5. Lön'!$B$25:$B$151,$C2398,'5. Lön'!BZ$25:BZ$151)+SUMIF('6. Drift'!$B$18:$B$101,$C2398,'6. Drift'!BC$18:BC$101))</f>
        <v>0</v>
      </c>
      <c r="M2405" s="322">
        <f t="shared" si="527"/>
        <v>0</v>
      </c>
    </row>
    <row r="2406" spans="2:15" s="3" customFormat="1" ht="12.75" x14ac:dyDescent="0.2">
      <c r="B2406" s="323" t="str">
        <f>IF('2. Grunddata'!C$6="KONTRAKT","Total kostnad i kontrakt med finansiär ","Total kostnad i ansökan till finansiär ")</f>
        <v xml:space="preserve">Total kostnad i ansökan till finansiär </v>
      </c>
      <c r="C2406" s="237">
        <f>SUM(C2401:C2405)</f>
        <v>0</v>
      </c>
      <c r="D2406" s="237">
        <f t="shared" ref="D2406:L2406" si="528">SUM(D2401:D2405)</f>
        <v>0</v>
      </c>
      <c r="E2406" s="237">
        <f t="shared" si="528"/>
        <v>0</v>
      </c>
      <c r="F2406" s="237">
        <f t="shared" si="528"/>
        <v>0</v>
      </c>
      <c r="G2406" s="237">
        <f t="shared" si="528"/>
        <v>0</v>
      </c>
      <c r="H2406" s="237">
        <f t="shared" si="528"/>
        <v>0</v>
      </c>
      <c r="I2406" s="237">
        <f t="shared" si="528"/>
        <v>0</v>
      </c>
      <c r="J2406" s="237">
        <f t="shared" si="528"/>
        <v>0</v>
      </c>
      <c r="K2406" s="237">
        <f t="shared" si="528"/>
        <v>0</v>
      </c>
      <c r="L2406" s="237">
        <f t="shared" si="528"/>
        <v>0</v>
      </c>
      <c r="M2406" s="324">
        <f t="shared" si="527"/>
        <v>0</v>
      </c>
    </row>
    <row r="2407" spans="2:15" s="3" customFormat="1" ht="6" customHeight="1" x14ac:dyDescent="0.2">
      <c r="B2407" s="325"/>
      <c r="C2407" s="326"/>
      <c r="D2407" s="326"/>
      <c r="E2407" s="326"/>
      <c r="F2407" s="326"/>
      <c r="G2407" s="326"/>
      <c r="H2407" s="326"/>
      <c r="I2407" s="326"/>
      <c r="J2407" s="326"/>
      <c r="K2407" s="326"/>
      <c r="L2407" s="326"/>
      <c r="M2407" s="327"/>
    </row>
    <row r="2408" spans="2:15" s="3" customFormat="1" ht="12.75" x14ac:dyDescent="0.2">
      <c r="B2408" s="328" t="str">
        <f>IF('2. Grunddata'!C$6="KONTRAKT","Kostnader att medfinansiera","Kostnader förväntade att medfinansiera")</f>
        <v>Kostnader förväntade att medfinansiera</v>
      </c>
      <c r="C2408" s="168"/>
      <c r="D2408" s="168"/>
      <c r="E2408" s="168"/>
      <c r="F2408" s="168"/>
      <c r="G2408" s="168"/>
      <c r="H2408" s="168"/>
      <c r="I2408" s="168"/>
      <c r="J2408" s="168"/>
      <c r="K2408" s="168"/>
      <c r="L2408" s="168"/>
      <c r="M2408" s="329"/>
    </row>
    <row r="2409" spans="2:15" s="3" customFormat="1" ht="12.75" x14ac:dyDescent="0.2">
      <c r="B2409" s="371" t="str">
        <f>IF('2. Grunddata'!C$13="NEJ","Indirekt och lokalpåslag inte accepterade som OH av finansiär","")</f>
        <v>Indirekt och lokalpåslag inte accepterade som OH av finansiär</v>
      </c>
      <c r="C2409" s="330">
        <f>IF('2. Grunddata'!$C$13="NEJ",(SUMIF('5. Lön'!$B$25:$B$151,$C2398,'5. Lön'!BQ$25:BQ$151)+SUMIF('5. Lön'!$B$25:$B$151,$C2398,'5. Lön'!CO$25:CO$151)+SUMIF('6. Drift'!$B$18:$B$101,$C2398,'6. Drift'!AT$18:AT$101)+SUMIF('6. Drift'!$B$18:$B$101,$C2398,'6. Drift'!BR$18:BR$101))-(SUMIF('5. Lön'!$B$25:$B$151,$C2398,'5. Lön'!DY$25:DY$151)+SUMIF('6. Drift'!$B$18:$B$101,$C2398,'6. Drift'!CP$18:CP$101)+SUMIF('7. Utrustning'!$B$17:$B$49,$C2398,'7. Utrustning'!AU$17:AU$49)+SUMIF('8. Lokal'!$B$18:$B$50,$C2398,'8. Lokal'!AR$18:AR$50)),0)</f>
        <v>0</v>
      </c>
      <c r="D2409" s="330">
        <f>IF('2. Grunddata'!$C$13="NEJ",(SUMIF('5. Lön'!$B$25:$B$151,$C2398,'5. Lön'!BR$25:BR$151)+SUMIF('5. Lön'!$B$25:$B$151,$C2398,'5. Lön'!CP$25:CP$151)+SUMIF('6. Drift'!$B$18:$B$101,$C2398,'6. Drift'!AU$18:AU$101)+SUMIF('6. Drift'!$B$18:$B$101,$C2398,'6. Drift'!BS$18:BS$101))-(SUMIF('5. Lön'!$B$25:$B$151,$C2398,'5. Lön'!DZ$25:DZ$151)+SUMIF('6. Drift'!$B$18:$B$101,$C2398,'6. Drift'!CQ$18:CQ$101)+SUMIF('7. Utrustning'!$B$17:$B$49,$C2398,'7. Utrustning'!AV$17:AV$49)+SUMIF('8. Lokal'!$B$18:$B$50,$C2398,'8. Lokal'!AS$18:AS$50)),0)</f>
        <v>0</v>
      </c>
      <c r="E2409" s="330">
        <f>IF('2. Grunddata'!$C$13="NEJ",(SUMIF('5. Lön'!$B$25:$B$151,$C2398,'5. Lön'!BS$25:BS$151)+SUMIF('5. Lön'!$B$25:$B$151,$C2398,'5. Lön'!CQ$25:CQ$151)+SUMIF('6. Drift'!$B$18:$B$101,$C2398,'6. Drift'!AV$18:AV$101)+SUMIF('6. Drift'!$B$18:$B$101,$C2398,'6. Drift'!BT$18:BT$101))-(SUMIF('5. Lön'!$B$25:$B$151,$C2398,'5. Lön'!EA$25:EA$151)+SUMIF('6. Drift'!$B$18:$B$101,$C2398,'6. Drift'!CR$18:CR$101)+SUMIF('7. Utrustning'!$B$17:$B$49,$C2398,'7. Utrustning'!AW$17:AW$49)+SUMIF('8. Lokal'!$B$18:$B$50,$C2398,'8. Lokal'!AT$18:AT$50)),0)</f>
        <v>0</v>
      </c>
      <c r="F2409" s="330">
        <f>IF('2. Grunddata'!$C$13="NEJ",(SUMIF('5. Lön'!$B$25:$B$151,$C2398,'5. Lön'!BT$25:BT$151)+SUMIF('5. Lön'!$B$25:$B$151,$C2398,'5. Lön'!CR$25:CR$151)+SUMIF('6. Drift'!$B$18:$B$101,$C2398,'6. Drift'!AW$18:AW$101)+SUMIF('6. Drift'!$B$18:$B$101,$C2398,'6. Drift'!BU$18:BU$101))-(SUMIF('5. Lön'!$B$25:$B$151,$C2398,'5. Lön'!EB$25:EB$151)+SUMIF('6. Drift'!$B$18:$B$101,$C2398,'6. Drift'!CS$18:CS$101)+SUMIF('7. Utrustning'!$B$17:$B$49,$C2398,'7. Utrustning'!AX$17:AX$49)+SUMIF('8. Lokal'!$B$18:$B$50,$C2398,'8. Lokal'!AU$18:AU$50)),0)</f>
        <v>0</v>
      </c>
      <c r="G2409" s="330">
        <f>IF('2. Grunddata'!$C$13="NEJ",(SUMIF('5. Lön'!$B$25:$B$151,$C2398,'5. Lön'!BU$25:BU$151)+SUMIF('5. Lön'!$B$25:$B$151,$C2398,'5. Lön'!CS$25:CS$151)+SUMIF('6. Drift'!$B$18:$B$101,$C2398,'6. Drift'!AX$18:AX$101)+SUMIF('6. Drift'!$B$18:$B$101,$C2398,'6. Drift'!BV$18:BV$101))-(SUMIF('5. Lön'!$B$25:$B$151,$C2398,'5. Lön'!EC$25:EC$151)+SUMIF('6. Drift'!$B$18:$B$101,$C2398,'6. Drift'!CT$18:CT$101)+SUMIF('7. Utrustning'!$B$17:$B$49,$C2398,'7. Utrustning'!AY$17:AY$49)+SUMIF('8. Lokal'!$B$18:$B$50,$C2398,'8. Lokal'!AV$18:AV$50)),0)</f>
        <v>0</v>
      </c>
      <c r="H2409" s="330">
        <f>IF('2. Grunddata'!$C$13="NEJ",(SUMIF('5. Lön'!$B$25:$B$151,$C2398,'5. Lön'!BV$25:BV$151)+SUMIF('5. Lön'!$B$25:$B$151,$C2398,'5. Lön'!CT$25:CT$151)+SUMIF('6. Drift'!$B$18:$B$101,$C2398,'6. Drift'!AY$18:AY$101)+SUMIF('6. Drift'!$B$18:$B$101,$C2398,'6. Drift'!BW$18:BW$101))-(SUMIF('5. Lön'!$B$25:$B$151,$C2398,'5. Lön'!ED$25:ED$151)+SUMIF('6. Drift'!$B$18:$B$101,$C2398,'6. Drift'!CU$18:CU$101)+SUMIF('7. Utrustning'!$B$17:$B$49,$C2398,'7. Utrustning'!AZ$17:AZ$49)+SUMIF('8. Lokal'!$B$18:$B$50,$C2398,'8. Lokal'!AW$18:AW$50)),0)</f>
        <v>0</v>
      </c>
      <c r="I2409" s="330">
        <f>IF('2. Grunddata'!$C$13="NEJ",(SUMIF('5. Lön'!$B$25:$B$151,$C2398,'5. Lön'!BW$25:BW$151)+SUMIF('5. Lön'!$B$25:$B$151,$C2398,'5. Lön'!CU$25:CU$151)+SUMIF('6. Drift'!$B$18:$B$101,$C2398,'6. Drift'!AZ$18:AZ$101)+SUMIF('6. Drift'!$B$18:$B$101,$C2398,'6. Drift'!BX$18:BX$101))-(SUMIF('5. Lön'!$B$25:$B$151,$C2398,'5. Lön'!EE$25:EE$151)+SUMIF('6. Drift'!$B$18:$B$101,$C2398,'6. Drift'!CV$18:CV$101)+SUMIF('7. Utrustning'!$B$17:$B$49,$C2398,'7. Utrustning'!BA$17:BA$49)+SUMIF('8. Lokal'!$B$18:$B$50,$C2398,'8. Lokal'!AX$18:AX$50)),0)</f>
        <v>0</v>
      </c>
      <c r="J2409" s="330">
        <f>IF('2. Grunddata'!$C$13="NEJ",(SUMIF('5. Lön'!$B$25:$B$151,$C2398,'5. Lön'!BX$25:BX$151)+SUMIF('5. Lön'!$B$25:$B$151,$C2398,'5. Lön'!CV$25:CV$151)+SUMIF('6. Drift'!$B$18:$B$101,$C2398,'6. Drift'!BA$18:BA$101)+SUMIF('6. Drift'!$B$18:$B$101,$C2398,'6. Drift'!BY$18:BY$101))-(SUMIF('5. Lön'!$B$25:$B$151,$C2398,'5. Lön'!EF$25:EF$151)+SUMIF('6. Drift'!$B$18:$B$101,$C2398,'6. Drift'!CW$18:CW$101)+SUMIF('7. Utrustning'!$B$17:$B$49,$C2398,'7. Utrustning'!BB$17:BB$49)+SUMIF('8. Lokal'!$B$18:$B$50,$C2398,'8. Lokal'!AY$18:AY$50)),0)</f>
        <v>0</v>
      </c>
      <c r="K2409" s="330">
        <f>IF('2. Grunddata'!$C$13="NEJ",(SUMIF('5. Lön'!$B$25:$B$151,$C2398,'5. Lön'!BY$25:BY$151)+SUMIF('5. Lön'!$B$25:$B$151,$C2398,'5. Lön'!CW$25:CW$151)+SUMIF('6. Drift'!$B$18:$B$101,$C2398,'6. Drift'!BB$18:BB$101)+SUMIF('6. Drift'!$B$18:$B$101,$C2398,'6. Drift'!BZ$18:BZ$101))-(SUMIF('5. Lön'!$B$25:$B$151,$C2398,'5. Lön'!EG$25:EG$151)+SUMIF('6. Drift'!$B$18:$B$101,$C2398,'6. Drift'!CX$18:CX$101)+SUMIF('7. Utrustning'!$B$17:$B$49,$C2398,'7. Utrustning'!BC$17:BC$49)+SUMIF('8. Lokal'!$B$18:$B$50,$C2398,'8. Lokal'!AZ$18:AZ$50)),0)</f>
        <v>0</v>
      </c>
      <c r="L2409" s="330">
        <f>IF('2. Grunddata'!$C$13="NEJ",(SUMIF('5. Lön'!$B$25:$B$151,$C2398,'5. Lön'!BZ$25:BZ$151)+SUMIF('5. Lön'!$B$25:$B$151,$C2398,'5. Lön'!CX$25:CX$151)+SUMIF('6. Drift'!$B$18:$B$101,$C2398,'6. Drift'!BC$18:BC$101)+SUMIF('6. Drift'!$B$18:$B$101,$C2398,'6. Drift'!CA$18:CA$101))-(SUMIF('5. Lön'!$B$25:$B$151,$C2398,'5. Lön'!EH$25:EH$151)+SUMIF('6. Drift'!$B$18:$B$101,$C2398,'6. Drift'!CY$18:CY$101)+SUMIF('7. Utrustning'!$B$17:$B$49,$C2398,'7. Utrustning'!BD$17:BD$49)+SUMIF('8. Lokal'!$B$18:$B$50,$C2398,'8. Lokal'!BA$18:BA$50)),0)</f>
        <v>0</v>
      </c>
      <c r="M2409" s="314">
        <f t="shared" ref="M2409:M2415" si="529">SUM(C2409:L2409)</f>
        <v>0</v>
      </c>
    </row>
    <row r="2410" spans="2:15" s="3" customFormat="1" ht="12.75" customHeight="1" x14ac:dyDescent="0.2">
      <c r="B2410" s="331" t="str">
        <f>IF('2. Grunddata'!C$16&gt;0,"LKP som inte accepteras av finansiär","")</f>
        <v/>
      </c>
      <c r="C2410" s="332">
        <f>IF('2. Grunddata'!$C$16&gt;0,SUMIF('5. Lön'!$B$25:$B$151,$C2398,'5. Lön'!AS$25:AS$151)-SUMIF('5. Lön'!$B$25:$B$151,$C2398,'5. Lön'!DM$25:DM$151),0)</f>
        <v>0</v>
      </c>
      <c r="D2410" s="332">
        <f>IF('2. Grunddata'!$C$16&gt;0,SUMIF('5. Lön'!$B$25:$B$151,$C2398,'5. Lön'!AT$25:AT$151)-SUMIF('5. Lön'!$B$25:$B$151,$C2398,'5. Lön'!DN$25:DN$151),0)</f>
        <v>0</v>
      </c>
      <c r="E2410" s="332">
        <f>IF('2. Grunddata'!$C$16&gt;0,SUMIF('5. Lön'!$B$25:$B$151,$C2398,'5. Lön'!AU$25:AU$151)-SUMIF('5. Lön'!$B$25:$B$151,$C2398,'5. Lön'!DO$25:DO$151),0)</f>
        <v>0</v>
      </c>
      <c r="F2410" s="332">
        <f>IF('2. Grunddata'!$C$16&gt;0,SUMIF('5. Lön'!$B$25:$B$151,$C2398,'5. Lön'!AV$25:AV$151)-SUMIF('5. Lön'!$B$25:$B$151,$C2398,'5. Lön'!DP$25:DP$151),0)</f>
        <v>0</v>
      </c>
      <c r="G2410" s="332">
        <f>IF('2. Grunddata'!$C$16&gt;0,SUMIF('5. Lön'!$B$25:$B$151,$C2398,'5. Lön'!AW$25:AW$151)-SUMIF('5. Lön'!$B$25:$B$151,$C2398,'5. Lön'!DQ$25:DQ$151),0)</f>
        <v>0</v>
      </c>
      <c r="H2410" s="332">
        <f>IF('2. Grunddata'!$C$16&gt;0,SUMIF('5. Lön'!$B$25:$B$151,$C2398,'5. Lön'!AX$25:AX$151)-SUMIF('5. Lön'!$B$25:$B$151,$C2398,'5. Lön'!DR$25:DR$151),0)</f>
        <v>0</v>
      </c>
      <c r="I2410" s="332">
        <f>IF('2. Grunddata'!$C$16&gt;0,SUMIF('5. Lön'!$B$25:$B$151,$C2398,'5. Lön'!AY$25:AY$151)-SUMIF('5. Lön'!$B$25:$B$151,$C2398,'5. Lön'!DS$25:DS$151),0)</f>
        <v>0</v>
      </c>
      <c r="J2410" s="332">
        <f>IF('2. Grunddata'!$C$16&gt;0,SUMIF('5. Lön'!$B$25:$B$151,$C2398,'5. Lön'!AZ$25:AZ$151)-SUMIF('5. Lön'!$B$25:$B$151,$C2398,'5. Lön'!DT$25:DT$151),0)</f>
        <v>0</v>
      </c>
      <c r="K2410" s="332">
        <f>IF('2. Grunddata'!$C$16&gt;0,SUMIF('5. Lön'!$B$25:$B$151,$C2398,'5. Lön'!BA$25:BA$151)-SUMIF('5. Lön'!$B$25:$B$151,$C2398,'5. Lön'!DU$25:DU$151),0)</f>
        <v>0</v>
      </c>
      <c r="L2410" s="332">
        <f>IF('2. Grunddata'!$C$16&gt;0,SUMIF('5. Lön'!$B$25:$B$151,$C2398,'5. Lön'!BB$25:BB$151)-SUMIF('5. Lön'!$B$25:$B$151,$C2398,'5. Lön'!DV$25:DV$151),0)</f>
        <v>0</v>
      </c>
      <c r="M2410" s="316">
        <f t="shared" si="529"/>
        <v>0</v>
      </c>
    </row>
    <row r="2411" spans="2:15" s="3" customFormat="1" ht="12.75" customHeight="1" x14ac:dyDescent="0.2">
      <c r="B2411" s="317" t="str">
        <f>IF('5. Lön'!BO$152&gt;0,"Lön inklusive LKP","")</f>
        <v>Lön inklusive LKP</v>
      </c>
      <c r="C2411" s="333">
        <f>SUMIF('5. Lön'!$B$25:$B$151,$C2398,'5. Lön'!BE$25:BE$151)</f>
        <v>0</v>
      </c>
      <c r="D2411" s="333">
        <f>SUMIF('5. Lön'!$B$25:$B$151,$C2398,'5. Lön'!BF$25:BF$151)</f>
        <v>0</v>
      </c>
      <c r="E2411" s="333">
        <f>SUMIF('5. Lön'!$B$25:$B$151,$C2398,'5. Lön'!BG$25:BG$151)</f>
        <v>0</v>
      </c>
      <c r="F2411" s="333">
        <f>SUMIF('5. Lön'!$B$25:$B$151,$C2398,'5. Lön'!BH$25:BH$151)</f>
        <v>0</v>
      </c>
      <c r="G2411" s="333">
        <f>SUMIF('5. Lön'!$B$25:$B$151,$C2398,'5. Lön'!BI$25:BI$151)</f>
        <v>0</v>
      </c>
      <c r="H2411" s="333">
        <f>SUMIF('5. Lön'!$B$25:$B$151,$C2398,'5. Lön'!BJ$25:BJ$151)</f>
        <v>0</v>
      </c>
      <c r="I2411" s="333">
        <f>SUMIF('5. Lön'!$B$25:$B$151,$C2398,'5. Lön'!BK$25:BK$151)</f>
        <v>0</v>
      </c>
      <c r="J2411" s="333">
        <f>SUMIF('5. Lön'!$B$25:$B$151,$C2398,'5. Lön'!BL$25:BL$151)</f>
        <v>0</v>
      </c>
      <c r="K2411" s="333">
        <f>SUMIF('5. Lön'!$B$25:$B$151,$C2398,'5. Lön'!BM$25:BM$151)</f>
        <v>0</v>
      </c>
      <c r="L2411" s="333">
        <f>SUMIF('5. Lön'!$B$25:$B$151,$C2398,'5. Lön'!BN$25:BN$151)</f>
        <v>0</v>
      </c>
      <c r="M2411" s="319">
        <f t="shared" si="529"/>
        <v>0</v>
      </c>
    </row>
    <row r="2412" spans="2:15" s="3" customFormat="1" ht="12.75" x14ac:dyDescent="0.2">
      <c r="B2412" s="158" t="str">
        <f>IF('6. Drift'!AR$102&gt;0,"Drift","")</f>
        <v/>
      </c>
      <c r="C2412" s="334">
        <f>SUMIF('6. Drift'!$B$18:$B$101,$C2398,'6. Drift'!AH$18:AH$101)</f>
        <v>0</v>
      </c>
      <c r="D2412" s="334">
        <f>SUMIF('6. Drift'!$B$18:$B$101,$C2398,'6. Drift'!AI$18:AI$101)</f>
        <v>0</v>
      </c>
      <c r="E2412" s="334">
        <f>SUMIF('6. Drift'!$B$18:$B$101,$C2398,'6. Drift'!AJ$18:AJ$101)</f>
        <v>0</v>
      </c>
      <c r="F2412" s="334">
        <f>SUMIF('6. Drift'!$B$18:$B$101,$C2398,'6. Drift'!AK$18:AK$101)</f>
        <v>0</v>
      </c>
      <c r="G2412" s="334">
        <f>SUMIF('6. Drift'!$B$18:$B$101,$C2398,'6. Drift'!AL$18:AL$101)</f>
        <v>0</v>
      </c>
      <c r="H2412" s="334">
        <f>SUMIF('6. Drift'!$B$18:$B$101,$C2398,'6. Drift'!AM$18:AM$101)</f>
        <v>0</v>
      </c>
      <c r="I2412" s="334">
        <f>SUMIF('6. Drift'!$B$18:$B$101,$C2398,'6. Drift'!AN$18:AN$101)</f>
        <v>0</v>
      </c>
      <c r="J2412" s="334">
        <f>SUMIF('6. Drift'!$B$18:$B$101,$C2398,'6. Drift'!AO$18:AO$101)</f>
        <v>0</v>
      </c>
      <c r="K2412" s="334">
        <f>SUMIF('6. Drift'!$B$18:$B$101,$C2398,'6. Drift'!AP$18:AP$101)</f>
        <v>0</v>
      </c>
      <c r="L2412" s="334">
        <f>SUMIF('6. Drift'!$B$18:$B$101,$C2398,'6. Drift'!AQ$18:AQ$101)</f>
        <v>0</v>
      </c>
      <c r="M2412" s="316">
        <f t="shared" si="529"/>
        <v>0</v>
      </c>
    </row>
    <row r="2413" spans="2:15" s="3" customFormat="1" ht="12.75" x14ac:dyDescent="0.2">
      <c r="B2413" s="317" t="str">
        <f>IF('7. Utrustning'!AS$50&gt;0,"Utrustning","")</f>
        <v/>
      </c>
      <c r="C2413" s="333">
        <f>SUMIF('7. Utrustning'!$B$17:$B$49,$C2398,'7. Utrustning'!AI$17:AI$49)</f>
        <v>0</v>
      </c>
      <c r="D2413" s="333">
        <f>SUMIF('7. Utrustning'!$B$17:$B$49,$C2398,'7. Utrustning'!AJ$17:AJ$49)</f>
        <v>0</v>
      </c>
      <c r="E2413" s="333">
        <f>SUMIF('7. Utrustning'!$B$17:$B$49,$C2398,'7. Utrustning'!AK$17:AK$49)</f>
        <v>0</v>
      </c>
      <c r="F2413" s="333">
        <f>SUMIF('7. Utrustning'!$B$17:$B$49,$C2398,'7. Utrustning'!AL$17:AL$49)</f>
        <v>0</v>
      </c>
      <c r="G2413" s="333">
        <f>SUMIF('7. Utrustning'!$B$17:$B$49,$C2398,'7. Utrustning'!AM$17:AM$49)</f>
        <v>0</v>
      </c>
      <c r="H2413" s="333">
        <f>SUMIF('7. Utrustning'!$B$17:$B$49,$C2398,'7. Utrustning'!AN$17:AN$49)</f>
        <v>0</v>
      </c>
      <c r="I2413" s="333">
        <f>SUMIF('7. Utrustning'!$B$17:$B$49,$C2398,'7. Utrustning'!AO$17:AO$49)</f>
        <v>0</v>
      </c>
      <c r="J2413" s="333">
        <f>SUMIF('7. Utrustning'!$B$17:$B$49,$C2398,'7. Utrustning'!AP$17:AP$49)</f>
        <v>0</v>
      </c>
      <c r="K2413" s="333">
        <f>SUMIF('7. Utrustning'!$B$17:$B$49,$C2398,'7. Utrustning'!AQ$17:AQ$49)</f>
        <v>0</v>
      </c>
      <c r="L2413" s="333">
        <f>SUMIF('7. Utrustning'!$B$17:$B$49,$C2398,'7. Utrustning'!AR$17:AR$49)</f>
        <v>0</v>
      </c>
      <c r="M2413" s="319">
        <f t="shared" si="529"/>
        <v>0</v>
      </c>
    </row>
    <row r="2414" spans="2:15" s="3" customFormat="1" ht="12.75" x14ac:dyDescent="0.2">
      <c r="B2414" s="320" t="str">
        <f>IF('8. Lokal'!AP$51&gt;0,"Lokal","")</f>
        <v>Lokal</v>
      </c>
      <c r="C2414" s="334">
        <f>SUMIF('5. Lön'!$B$25:$B$151,$C2398,'5. Lön'!DA$25:DA$151)+SUMIF('6. Drift'!$B$18:$B$101,$C2398,'6. Drift'!CD$18:CD$101)+SUMIF('8. Lokal'!$B$18:$B$50,$C2398,'8. Lokal'!AF$18:AF$50)</f>
        <v>0</v>
      </c>
      <c r="D2414" s="334">
        <f>SUMIF('5. Lön'!$B$25:$B$151,$C2398,'5. Lön'!DB$25:DB$151)+SUMIF('6. Drift'!$B$18:$B$101,$C2398,'6. Drift'!CE$18:CE$101)+SUMIF('8. Lokal'!$B$18:$B$50,$C2398,'8. Lokal'!AG$18:AG$50)</f>
        <v>0</v>
      </c>
      <c r="E2414" s="334">
        <f>SUMIF('5. Lön'!$B$25:$B$151,$C2398,'5. Lön'!DC$25:DC$151)+SUMIF('6. Drift'!$B$18:$B$101,$C2398,'6. Drift'!CF$18:CF$101)+SUMIF('8. Lokal'!$B$18:$B$50,$C2398,'8. Lokal'!AH$18:AH$50)</f>
        <v>0</v>
      </c>
      <c r="F2414" s="334">
        <f>SUMIF('5. Lön'!$B$25:$B$151,$C2398,'5. Lön'!DD$25:DD$151)+SUMIF('6. Drift'!$B$18:$B$101,$C2398,'6. Drift'!CG$18:CG$101)+SUMIF('8. Lokal'!$B$18:$B$50,$C2398,'8. Lokal'!AI$18:AI$50)</f>
        <v>0</v>
      </c>
      <c r="G2414" s="334">
        <f>SUMIF('5. Lön'!$B$25:$B$151,$C2398,'5. Lön'!DE$25:DE$151)+SUMIF('6. Drift'!$B$18:$B$101,$C2398,'6. Drift'!CH$18:CH$101)+SUMIF('8. Lokal'!$B$18:$B$50,$C2398,'8. Lokal'!AJ$18:AJ$50)</f>
        <v>0</v>
      </c>
      <c r="H2414" s="334">
        <f>SUMIF('5. Lön'!$B$25:$B$151,$C2398,'5. Lön'!DF$25:DF$151)+SUMIF('6. Drift'!$B$18:$B$101,$C2398,'6. Drift'!CI$18:CI$101)+SUMIF('8. Lokal'!$B$18:$B$50,$C2398,'8. Lokal'!AK$18:AK$50)</f>
        <v>0</v>
      </c>
      <c r="I2414" s="334">
        <f>SUMIF('5. Lön'!$B$25:$B$151,$C2398,'5. Lön'!DG$25:DG$151)+SUMIF('6. Drift'!$B$18:$B$101,$C2398,'6. Drift'!CJ$18:CJ$101)+SUMIF('8. Lokal'!$B$18:$B$50,$C2398,'8. Lokal'!AL$18:AL$50)</f>
        <v>0</v>
      </c>
      <c r="J2414" s="334">
        <f>SUMIF('5. Lön'!$B$25:$B$151,$C2398,'5. Lön'!DH$25:DH$151)+SUMIF('6. Drift'!$B$18:$B$101,$C2398,'6. Drift'!CK$18:CK$101)+SUMIF('8. Lokal'!$B$18:$B$50,$C2398,'8. Lokal'!AM$18:AM$50)</f>
        <v>0</v>
      </c>
      <c r="K2414" s="334">
        <f>SUMIF('5. Lön'!$B$25:$B$151,$C2398,'5. Lön'!DI$25:DI$151)+SUMIF('6. Drift'!$B$18:$B$101,$C2398,'6. Drift'!CL$18:CL$101)+SUMIF('8. Lokal'!$B$18:$B$50,$C2398,'8. Lokal'!AN$18:AN$50)</f>
        <v>0</v>
      </c>
      <c r="L2414" s="334">
        <f>SUMIF('5. Lön'!$B$25:$B$151,$C2398,'5. Lön'!DJ$25:DJ$151)+SUMIF('6. Drift'!$B$18:$B$101,$C2398,'6. Drift'!CM$18:CM$101)+SUMIF('8. Lokal'!$B$18:$B$50,$C2398,'8. Lokal'!AO$18:AO$50)</f>
        <v>0</v>
      </c>
      <c r="M2414" s="316">
        <f t="shared" si="529"/>
        <v>0</v>
      </c>
    </row>
    <row r="2415" spans="2:15" s="1" customFormat="1" ht="12.75" x14ac:dyDescent="0.2">
      <c r="B2415" s="321" t="str">
        <f>IF(('5. Lön'!CM$152+'6. Drift'!BP$102)&gt;0,"Indirekt","")</f>
        <v>Indirekt</v>
      </c>
      <c r="C2415" s="293">
        <f>SUMIF('5. Lön'!$B$25:$B$151,$C2398,'5. Lön'!CC$25:CC$151)+SUMIF('6. Drift'!$B$18:$B$101,$C2398,'6. Drift'!BF$18:BF$101)</f>
        <v>0</v>
      </c>
      <c r="D2415" s="293">
        <f>SUMIF('5. Lön'!$B$25:$B$151,$C2398,'5. Lön'!CD$25:CD$151)+SUMIF('6. Drift'!$B$18:$B$101,$C2398,'6. Drift'!BG$18:BG$101)</f>
        <v>0</v>
      </c>
      <c r="E2415" s="293">
        <f>SUMIF('5. Lön'!$B$25:$B$151,$C2398,'5. Lön'!CE$25:CE$151)+SUMIF('6. Drift'!$B$18:$B$101,$C2398,'6. Drift'!BH$18:BH$101)</f>
        <v>0</v>
      </c>
      <c r="F2415" s="293">
        <f>SUMIF('5. Lön'!$B$25:$B$151,$C2398,'5. Lön'!CF$25:CF$151)+SUMIF('6. Drift'!$B$18:$B$101,$C2398,'6. Drift'!BI$18:BI$101)</f>
        <v>0</v>
      </c>
      <c r="G2415" s="293">
        <f>SUMIF('5. Lön'!$B$25:$B$151,$C2398,'5. Lön'!CG$25:CG$151)+SUMIF('6. Drift'!$B$18:$B$101,$C2398,'6. Drift'!BJ$18:BJ$101)</f>
        <v>0</v>
      </c>
      <c r="H2415" s="293">
        <f>SUMIF('5. Lön'!$B$25:$B$151,$C2398,'5. Lön'!CH$25:CH$151)+SUMIF('6. Drift'!$B$18:$B$101,$C2398,'6. Drift'!BK$18:BK$101)</f>
        <v>0</v>
      </c>
      <c r="I2415" s="293">
        <f>SUMIF('5. Lön'!$B$25:$B$151,$C2398,'5. Lön'!CI$25:CI$151)+SUMIF('6. Drift'!$B$18:$B$101,$C2398,'6. Drift'!BL$18:BL$101)</f>
        <v>0</v>
      </c>
      <c r="J2415" s="293">
        <f>SUMIF('5. Lön'!$B$25:$B$151,$C2398,'5. Lön'!CJ$25:CJ$151)+SUMIF('6. Drift'!$B$18:$B$101,$C2398,'6. Drift'!BM$18:BM$101)</f>
        <v>0</v>
      </c>
      <c r="K2415" s="293">
        <f>SUMIF('5. Lön'!$B$25:$B$151,$C2398,'5. Lön'!CK$25:CK$151)+SUMIF('6. Drift'!$B$18:$B$101,$C2398,'6. Drift'!BN$18:BN$101)</f>
        <v>0</v>
      </c>
      <c r="L2415" s="293">
        <f>SUMIF('5. Lön'!$B$25:$B$151,$C2398,'5. Lön'!CL$25:CL$151)+SUMIF('6. Drift'!$B$18:$B$101,$C2398,'6. Drift'!BO$18:BO$101)</f>
        <v>0</v>
      </c>
      <c r="M2415" s="322">
        <f t="shared" si="529"/>
        <v>0</v>
      </c>
    </row>
    <row r="2416" spans="2:15" s="3" customFormat="1" ht="12.75" x14ac:dyDescent="0.2">
      <c r="B2416" s="323" t="str">
        <f>IF('2. Grunddata'!C$6="KONTRAKT","Total kostnad i medfinansiering av kontrakt med finansiär","Total kostnad i medfinansiering av ansökan till finansiär")</f>
        <v>Total kostnad i medfinansiering av ansökan till finansiär</v>
      </c>
      <c r="C2416" s="237">
        <f>SUM(C2409:C2415)</f>
        <v>0</v>
      </c>
      <c r="D2416" s="237">
        <f t="shared" ref="D2416:M2416" si="530">SUM(D2409:D2415)</f>
        <v>0</v>
      </c>
      <c r="E2416" s="237">
        <f t="shared" si="530"/>
        <v>0</v>
      </c>
      <c r="F2416" s="237">
        <f t="shared" si="530"/>
        <v>0</v>
      </c>
      <c r="G2416" s="237">
        <f t="shared" si="530"/>
        <v>0</v>
      </c>
      <c r="H2416" s="237">
        <f t="shared" si="530"/>
        <v>0</v>
      </c>
      <c r="I2416" s="237">
        <f t="shared" si="530"/>
        <v>0</v>
      </c>
      <c r="J2416" s="237">
        <f t="shared" si="530"/>
        <v>0</v>
      </c>
      <c r="K2416" s="237">
        <f t="shared" si="530"/>
        <v>0</v>
      </c>
      <c r="L2416" s="237">
        <f t="shared" si="530"/>
        <v>0</v>
      </c>
      <c r="M2416" s="324">
        <f t="shared" si="530"/>
        <v>0</v>
      </c>
      <c r="N2416" s="26"/>
      <c r="O2416" s="26"/>
    </row>
    <row r="2417" spans="2:13" s="3" customFormat="1" ht="6" customHeight="1" x14ac:dyDescent="0.2">
      <c r="B2417" s="335"/>
      <c r="C2417" s="326"/>
      <c r="D2417" s="326"/>
      <c r="E2417" s="326"/>
      <c r="F2417" s="326"/>
      <c r="G2417" s="326"/>
      <c r="H2417" s="326"/>
      <c r="I2417" s="326"/>
      <c r="J2417" s="326"/>
      <c r="K2417" s="326"/>
      <c r="L2417" s="326"/>
      <c r="M2417" s="336"/>
    </row>
    <row r="2418" spans="2:13" s="3" customFormat="1" ht="12.75" x14ac:dyDescent="0.2">
      <c r="B2418" s="328" t="str">
        <f>IF('2. Grunddata'!C$6="KONTRAKT","Full kostnad","Förväntad full kostnad")</f>
        <v>Förväntad full kostnad</v>
      </c>
      <c r="C2418" s="326"/>
      <c r="D2418" s="326"/>
      <c r="E2418" s="326"/>
      <c r="F2418" s="326"/>
      <c r="G2418" s="326"/>
      <c r="H2418" s="326"/>
      <c r="I2418" s="326"/>
      <c r="J2418" s="326"/>
      <c r="K2418" s="326"/>
      <c r="L2418" s="326"/>
      <c r="M2418" s="336"/>
    </row>
    <row r="2419" spans="2:13" s="3" customFormat="1" ht="12.75" x14ac:dyDescent="0.2">
      <c r="B2419" s="337" t="s">
        <v>203</v>
      </c>
      <c r="C2419" s="338">
        <f>C2401+C2410+C2411</f>
        <v>0</v>
      </c>
      <c r="D2419" s="338">
        <f t="shared" ref="D2419:L2419" si="531">D2401+D2410+D2411</f>
        <v>0</v>
      </c>
      <c r="E2419" s="338">
        <f t="shared" si="531"/>
        <v>0</v>
      </c>
      <c r="F2419" s="338">
        <f t="shared" si="531"/>
        <v>0</v>
      </c>
      <c r="G2419" s="338">
        <f t="shared" si="531"/>
        <v>0</v>
      </c>
      <c r="H2419" s="338">
        <f t="shared" si="531"/>
        <v>0</v>
      </c>
      <c r="I2419" s="338">
        <f t="shared" si="531"/>
        <v>0</v>
      </c>
      <c r="J2419" s="338">
        <f t="shared" si="531"/>
        <v>0</v>
      </c>
      <c r="K2419" s="338">
        <f t="shared" si="531"/>
        <v>0</v>
      </c>
      <c r="L2419" s="338">
        <f t="shared" si="531"/>
        <v>0</v>
      </c>
      <c r="M2419" s="314">
        <f>SUM(C2419:L2419)</f>
        <v>0</v>
      </c>
    </row>
    <row r="2420" spans="2:13" s="3" customFormat="1" ht="12.75" x14ac:dyDescent="0.2">
      <c r="B2420" s="339" t="s">
        <v>202</v>
      </c>
      <c r="C2420" s="340">
        <f>C2402+C2412</f>
        <v>0</v>
      </c>
      <c r="D2420" s="340">
        <f t="shared" ref="D2420:L2420" si="532">D2402+D2412</f>
        <v>0</v>
      </c>
      <c r="E2420" s="340">
        <f t="shared" si="532"/>
        <v>0</v>
      </c>
      <c r="F2420" s="340">
        <f t="shared" si="532"/>
        <v>0</v>
      </c>
      <c r="G2420" s="340">
        <f t="shared" si="532"/>
        <v>0</v>
      </c>
      <c r="H2420" s="340">
        <f t="shared" si="532"/>
        <v>0</v>
      </c>
      <c r="I2420" s="340">
        <f t="shared" si="532"/>
        <v>0</v>
      </c>
      <c r="J2420" s="340">
        <f t="shared" si="532"/>
        <v>0</v>
      </c>
      <c r="K2420" s="340">
        <f t="shared" si="532"/>
        <v>0</v>
      </c>
      <c r="L2420" s="340">
        <f t="shared" si="532"/>
        <v>0</v>
      </c>
      <c r="M2420" s="316">
        <f>SUM(C2420:L2420)</f>
        <v>0</v>
      </c>
    </row>
    <row r="2421" spans="2:13" s="3" customFormat="1" ht="12.75" x14ac:dyDescent="0.2">
      <c r="B2421" s="341" t="s">
        <v>30</v>
      </c>
      <c r="C2421" s="342">
        <f>C2403+C2413</f>
        <v>0</v>
      </c>
      <c r="D2421" s="342">
        <f t="shared" ref="D2421:L2421" si="533">D2403+D2413</f>
        <v>0</v>
      </c>
      <c r="E2421" s="342">
        <f t="shared" si="533"/>
        <v>0</v>
      </c>
      <c r="F2421" s="342">
        <f t="shared" si="533"/>
        <v>0</v>
      </c>
      <c r="G2421" s="342">
        <f t="shared" si="533"/>
        <v>0</v>
      </c>
      <c r="H2421" s="342">
        <f t="shared" si="533"/>
        <v>0</v>
      </c>
      <c r="I2421" s="342">
        <f t="shared" si="533"/>
        <v>0</v>
      </c>
      <c r="J2421" s="342">
        <f t="shared" si="533"/>
        <v>0</v>
      </c>
      <c r="K2421" s="342">
        <f t="shared" si="533"/>
        <v>0</v>
      </c>
      <c r="L2421" s="342">
        <f t="shared" si="533"/>
        <v>0</v>
      </c>
      <c r="M2421" s="319">
        <f>SUM(C2421:L2421)</f>
        <v>0</v>
      </c>
    </row>
    <row r="2422" spans="2:13" s="3" customFormat="1" ht="12.75" x14ac:dyDescent="0.2">
      <c r="B2422" s="339" t="s">
        <v>31</v>
      </c>
      <c r="C2422" s="340">
        <f>SUMIF('5. Lön'!$B$25:$B$151,$C2398,'5. Lön'!CO$25:CO$151)+SUMIF('5. Lön'!$B$25:$B$151,$C2398,'5. Lön'!DA$25:DA$151)+SUMIF('6. Drift'!$B$18:$B$101,$C2398,'6. Drift'!BR$18:BR$101)+SUMIF('6. Drift'!$B$18:$B$101,$C2398,'6. Drift'!CD$18:CD$101)+SUMIF('8. Lokal'!$B$18:$B$50,$C2398,'8. Lokal'!T$18:T$50)+SUMIF('8. Lokal'!$B$18:$B$50,$C2398,'8. Lokal'!AF$18:AF$50)</f>
        <v>0</v>
      </c>
      <c r="D2422" s="340">
        <f>SUMIF('5. Lön'!$B$25:$B$151,$C2398,'5. Lön'!CP$25:CP$151)+SUMIF('5. Lön'!$B$25:$B$151,$C2398,'5. Lön'!DB$25:DB$151)+SUMIF('6. Drift'!$B$18:$B$101,$C2398,'6. Drift'!BS$18:BS$101)+SUMIF('6. Drift'!$B$18:$B$101,$C2398,'6. Drift'!CE$18:CE$101)+SUMIF('8. Lokal'!$B$18:$B$50,$C2398,'8. Lokal'!U$18:U$50)+SUMIF('8. Lokal'!$B$18:$B$50,$C2398,'8. Lokal'!AG$18:AG$50)</f>
        <v>0</v>
      </c>
      <c r="E2422" s="340">
        <f>SUMIF('5. Lön'!$B$25:$B$151,$C2398,'5. Lön'!CQ$25:CQ$151)+SUMIF('5. Lön'!$B$25:$B$151,$C2398,'5. Lön'!DC$25:DC$151)+SUMIF('6. Drift'!$B$18:$B$101,$C2398,'6. Drift'!BT$18:BT$101)+SUMIF('6. Drift'!$B$18:$B$101,$C2398,'6. Drift'!CF$18:CF$101)+SUMIF('8. Lokal'!$B$18:$B$50,$C2398,'8. Lokal'!V$18:V$50)+SUMIF('8. Lokal'!$B$18:$B$50,$C2398,'8. Lokal'!AH$18:AH$50)</f>
        <v>0</v>
      </c>
      <c r="F2422" s="340">
        <f>SUMIF('5. Lön'!$B$25:$B$151,$C2398,'5. Lön'!CR$25:CR$151)+SUMIF('5. Lön'!$B$25:$B$151,$C2398,'5. Lön'!DD$25:DD$151)+SUMIF('6. Drift'!$B$18:$B$101,$C2398,'6. Drift'!BU$18:BU$101)+SUMIF('6. Drift'!$B$18:$B$101,$C2398,'6. Drift'!CG$18:CG$101)+SUMIF('8. Lokal'!$B$18:$B$50,$C2398,'8. Lokal'!W$18:W$50)+SUMIF('8. Lokal'!$B$18:$B$50,$C2398,'8. Lokal'!AI$18:AI$50)</f>
        <v>0</v>
      </c>
      <c r="G2422" s="340">
        <f>SUMIF('5. Lön'!$B$25:$B$151,$C2398,'5. Lön'!CS$25:CS$151)+SUMIF('5. Lön'!$B$25:$B$151,$C2398,'5. Lön'!DE$25:DE$151)+SUMIF('6. Drift'!$B$18:$B$101,$C2398,'6. Drift'!BV$18:BV$101)+SUMIF('6. Drift'!$B$18:$B$101,$C2398,'6. Drift'!CH$18:CH$101)+SUMIF('8. Lokal'!$B$18:$B$50,$C2398,'8. Lokal'!X$18:X$50)+SUMIF('8. Lokal'!$B$18:$B$50,$C2398,'8. Lokal'!AJ$18:AJ$50)</f>
        <v>0</v>
      </c>
      <c r="H2422" s="340">
        <f>SUMIF('5. Lön'!$B$25:$B$151,$C2398,'5. Lön'!CT$25:CT$151)+SUMIF('5. Lön'!$B$25:$B$151,$C2398,'5. Lön'!DF$25:DF$151)+SUMIF('6. Drift'!$B$18:$B$101,$C2398,'6. Drift'!BW$18:BW$101)+SUMIF('6. Drift'!$B$18:$B$101,$C2398,'6. Drift'!CI$18:CI$101)+SUMIF('8. Lokal'!$B$18:$B$50,$C2398,'8. Lokal'!Y$18:Y$50)+SUMIF('8. Lokal'!$B$18:$B$50,$C2398,'8. Lokal'!AK$18:AK$50)</f>
        <v>0</v>
      </c>
      <c r="I2422" s="340">
        <f>SUMIF('5. Lön'!$B$25:$B$151,$C2398,'5. Lön'!CU$25:CU$151)+SUMIF('5. Lön'!$B$25:$B$151,$C2398,'5. Lön'!DG$25:DG$151)+SUMIF('6. Drift'!$B$18:$B$101,$C2398,'6. Drift'!BX$18:BX$101)+SUMIF('6. Drift'!$B$18:$B$101,$C2398,'6. Drift'!CJ$18:CJ$101)+SUMIF('8. Lokal'!$B$18:$B$50,$C2398,'8. Lokal'!Z$18:Z$50)+SUMIF('8. Lokal'!$B$18:$B$50,$C2398,'8. Lokal'!AL$18:AL$50)</f>
        <v>0</v>
      </c>
      <c r="J2422" s="340">
        <f>SUMIF('5. Lön'!$B$25:$B$151,$C2398,'5. Lön'!CV$25:CV$151)+SUMIF('5. Lön'!$B$25:$B$151,$C2398,'5. Lön'!DH$25:DH$151)+SUMIF('6. Drift'!$B$18:$B$101,$C2398,'6. Drift'!BY$18:BY$101)+SUMIF('6. Drift'!$B$18:$B$101,$C2398,'6. Drift'!CK$18:CK$101)+SUMIF('8. Lokal'!$B$18:$B$50,$C2398,'8. Lokal'!AA$18:AA$50)+SUMIF('8. Lokal'!$B$18:$B$50,$C2398,'8. Lokal'!AM$18:AM$50)</f>
        <v>0</v>
      </c>
      <c r="K2422" s="340">
        <f>SUMIF('5. Lön'!$B$25:$B$151,$C2398,'5. Lön'!CW$25:CW$151)+SUMIF('5. Lön'!$B$25:$B$151,$C2398,'5. Lön'!DI$25:DI$151)+SUMIF('6. Drift'!$B$18:$B$101,$C2398,'6. Drift'!BZ$18:BZ$101)+SUMIF('6. Drift'!$B$18:$B$101,$C2398,'6. Drift'!CL$18:CL$101)+SUMIF('8. Lokal'!$B$18:$B$50,$C2398,'8. Lokal'!AB$18:AB$50)+SUMIF('8. Lokal'!$B$18:$B$50,$C2398,'8. Lokal'!AN$18:AN$50)</f>
        <v>0</v>
      </c>
      <c r="L2422" s="340">
        <f>SUMIF('5. Lön'!$B$25:$B$151,$C2398,'5. Lön'!CX$25:CX$151)+SUMIF('5. Lön'!$B$25:$B$151,$C2398,'5. Lön'!DJ$25:DJ$151)+SUMIF('6. Drift'!$B$18:$B$101,$C2398,'6. Drift'!CA$18:CA$101)+SUMIF('6. Drift'!$B$18:$B$101,$C2398,'6. Drift'!CM$18:CM$101)+SUMIF('8. Lokal'!$B$18:$B$50,$C2398,'8. Lokal'!AC$18:AC$50)+SUMIF('8. Lokal'!$B$18:$B$50,$C2398,'8. Lokal'!AO$18:AO$50)</f>
        <v>0</v>
      </c>
      <c r="M2422" s="316">
        <f>SUM(C2422:L2422)</f>
        <v>0</v>
      </c>
    </row>
    <row r="2423" spans="2:13" s="3" customFormat="1" ht="12.75" x14ac:dyDescent="0.2">
      <c r="B2423" s="343" t="s">
        <v>26</v>
      </c>
      <c r="C2423" s="344">
        <f>SUMIF('5. Lön'!$B$25:$B$151,$C2398,'5. Lön'!BQ$25:BQ$151)+SUMIF('5. Lön'!$B$25:$B$151,$C2398,'5. Lön'!CC$25:CC$151)+SUMIF('6. Drift'!$B$18:$B$101,$C2398,'6. Drift'!AT$18:AT$101)+SUMIF('6. Drift'!$B$18:$B$101,$C2398,'6. Drift'!BF$18:BF$101)</f>
        <v>0</v>
      </c>
      <c r="D2423" s="344">
        <f>SUMIF('5. Lön'!$B$25:$B$151,$C2398,'5. Lön'!BR$25:BR$151)+SUMIF('5. Lön'!$B$25:$B$151,$C2398,'5. Lön'!CD$25:CD$151)+SUMIF('6. Drift'!$B$18:$B$101,$C2398,'6. Drift'!AU$18:AU$101)+SUMIF('6. Drift'!$B$18:$B$101,$C2398,'6. Drift'!BG$18:BG$101)</f>
        <v>0</v>
      </c>
      <c r="E2423" s="344">
        <f>SUMIF('5. Lön'!$B$25:$B$151,$C2398,'5. Lön'!BS$25:BS$151)+SUMIF('5. Lön'!$B$25:$B$151,$C2398,'5. Lön'!CE$25:CE$151)+SUMIF('6. Drift'!$B$18:$B$101,$C2398,'6. Drift'!AV$18:AV$101)+SUMIF('6. Drift'!$B$18:$B$101,$C2398,'6. Drift'!BH$18:BH$101)</f>
        <v>0</v>
      </c>
      <c r="F2423" s="344">
        <f>SUMIF('5. Lön'!$B$25:$B$151,$C2398,'5. Lön'!BT$25:BT$151)+SUMIF('5. Lön'!$B$25:$B$151,$C2398,'5. Lön'!CF$25:CF$151)+SUMIF('6. Drift'!$B$18:$B$101,$C2398,'6. Drift'!AW$18:AW$101)+SUMIF('6. Drift'!$B$18:$B$101,$C2398,'6. Drift'!BI$18:BI$101)</f>
        <v>0</v>
      </c>
      <c r="G2423" s="344">
        <f>SUMIF('5. Lön'!$B$25:$B$151,$C2398,'5. Lön'!BU$25:BU$151)+SUMIF('5. Lön'!$B$25:$B$151,$C2398,'5. Lön'!CG$25:CG$151)+SUMIF('6. Drift'!$B$18:$B$101,$C2398,'6. Drift'!AX$18:AX$101)+SUMIF('6. Drift'!$B$18:$B$101,$C2398,'6. Drift'!BJ$18:BJ$101)</f>
        <v>0</v>
      </c>
      <c r="H2423" s="344">
        <f>SUMIF('5. Lön'!$B$25:$B$151,$C2398,'5. Lön'!BV$25:BV$151)+SUMIF('5. Lön'!$B$25:$B$151,$C2398,'5. Lön'!CH$25:CH$151)+SUMIF('6. Drift'!$B$18:$B$101,$C2398,'6. Drift'!AY$18:AY$101)+SUMIF('6. Drift'!$B$18:$B$101,$C2398,'6. Drift'!BK$18:BK$101)</f>
        <v>0</v>
      </c>
      <c r="I2423" s="344">
        <f>SUMIF('5. Lön'!$B$25:$B$151,$C2398,'5. Lön'!BW$25:BW$151)+SUMIF('5. Lön'!$B$25:$B$151,$C2398,'5. Lön'!CI$25:CI$151)+SUMIF('6. Drift'!$B$18:$B$101,$C2398,'6. Drift'!AZ$18:AZ$101)+SUMIF('6. Drift'!$B$18:$B$101,$C2398,'6. Drift'!BL$18:BL$101)</f>
        <v>0</v>
      </c>
      <c r="J2423" s="344">
        <f>SUMIF('5. Lön'!$B$25:$B$151,$C2398,'5. Lön'!BX$25:BX$151)+SUMIF('5. Lön'!$B$25:$B$151,$C2398,'5. Lön'!CJ$25:CJ$151)+SUMIF('6. Drift'!$B$18:$B$101,$C2398,'6. Drift'!BA$18:BA$101)+SUMIF('6. Drift'!$B$18:$B$101,$C2398,'6. Drift'!BM$18:BM$101)</f>
        <v>0</v>
      </c>
      <c r="K2423" s="344">
        <f>SUMIF('5. Lön'!$B$25:$B$151,$C2398,'5. Lön'!BY$25:BY$151)+SUMIF('5. Lön'!$B$25:$B$151,$C2398,'5. Lön'!CK$25:CK$151)+SUMIF('6. Drift'!$B$18:$B$101,$C2398,'6. Drift'!BB$18:BB$101)+SUMIF('6. Drift'!$B$18:$B$101,$C2398,'6. Drift'!BN$18:BN$101)</f>
        <v>0</v>
      </c>
      <c r="L2423" s="344">
        <f>SUMIF('5. Lön'!$B$25:$B$151,$C2398,'5. Lön'!BZ$25:BZ$151)+SUMIF('5. Lön'!$B$25:$B$151,$C2398,'5. Lön'!CL$25:CL$151)+SUMIF('6. Drift'!$B$18:$B$101,$C2398,'6. Drift'!BC$18:BC$101)+SUMIF('6. Drift'!$B$18:$B$101,$C2398,'6. Drift'!BO$18:BO$101)</f>
        <v>0</v>
      </c>
      <c r="M2423" s="322">
        <f>SUM(C2423:L2423)</f>
        <v>0</v>
      </c>
    </row>
    <row r="2424" spans="2:13" s="3" customFormat="1" ht="12.75" x14ac:dyDescent="0.2">
      <c r="B2424" s="323" t="str">
        <f>IF('2. Grunddata'!C$6="KONTRAKT","Total full kostnad","Total förväntad full kostnad")</f>
        <v>Total förväntad full kostnad</v>
      </c>
      <c r="C2424" s="171">
        <f>SUM(C2419:C2423)</f>
        <v>0</v>
      </c>
      <c r="D2424" s="171">
        <f t="shared" ref="D2424:M2424" si="534">SUM(D2419:D2423)</f>
        <v>0</v>
      </c>
      <c r="E2424" s="171">
        <f t="shared" si="534"/>
        <v>0</v>
      </c>
      <c r="F2424" s="171">
        <f t="shared" si="534"/>
        <v>0</v>
      </c>
      <c r="G2424" s="171">
        <f t="shared" si="534"/>
        <v>0</v>
      </c>
      <c r="H2424" s="171">
        <f t="shared" si="534"/>
        <v>0</v>
      </c>
      <c r="I2424" s="171">
        <f t="shared" si="534"/>
        <v>0</v>
      </c>
      <c r="J2424" s="171">
        <f t="shared" si="534"/>
        <v>0</v>
      </c>
      <c r="K2424" s="171">
        <f t="shared" si="534"/>
        <v>0</v>
      </c>
      <c r="L2424" s="171">
        <f t="shared" si="534"/>
        <v>0</v>
      </c>
      <c r="M2424" s="345">
        <f t="shared" si="534"/>
        <v>0</v>
      </c>
    </row>
    <row r="2425" spans="2:13" s="3" customFormat="1" ht="12.75" x14ac:dyDescent="0.2">
      <c r="B2425" s="119"/>
      <c r="C2425" s="64"/>
      <c r="D2425" s="64"/>
      <c r="E2425" s="64"/>
      <c r="F2425" s="64"/>
      <c r="G2425" s="64"/>
      <c r="H2425" s="64"/>
      <c r="I2425" s="64"/>
      <c r="J2425" s="64"/>
      <c r="K2425" s="64"/>
      <c r="L2425" s="64"/>
      <c r="M2425" s="64"/>
    </row>
    <row r="2426" spans="2:13" s="3" customFormat="1" ht="12.75" customHeight="1" x14ac:dyDescent="0.2">
      <c r="B2426" s="119" t="s">
        <v>42</v>
      </c>
      <c r="C2426" s="346" t="str">
        <f t="shared" ref="C2426:M2426" si="535">IF(C2424&gt;0,C2416/C2424,"")</f>
        <v/>
      </c>
      <c r="D2426" s="346" t="str">
        <f t="shared" si="535"/>
        <v/>
      </c>
      <c r="E2426" s="346" t="str">
        <f t="shared" si="535"/>
        <v/>
      </c>
      <c r="F2426" s="346" t="str">
        <f t="shared" si="535"/>
        <v/>
      </c>
      <c r="G2426" s="346" t="str">
        <f t="shared" si="535"/>
        <v/>
      </c>
      <c r="H2426" s="346" t="str">
        <f t="shared" si="535"/>
        <v/>
      </c>
      <c r="I2426" s="346" t="str">
        <f t="shared" si="535"/>
        <v/>
      </c>
      <c r="J2426" s="346" t="str">
        <f t="shared" si="535"/>
        <v/>
      </c>
      <c r="K2426" s="346" t="str">
        <f t="shared" si="535"/>
        <v/>
      </c>
      <c r="L2426" s="346" t="str">
        <f t="shared" si="535"/>
        <v/>
      </c>
      <c r="M2426" s="346" t="str">
        <f t="shared" si="535"/>
        <v/>
      </c>
    </row>
    <row r="2427" spans="2:13" ht="12.75" customHeight="1" x14ac:dyDescent="0.2"/>
    <row r="2428" spans="2:13" ht="12.75" customHeight="1" x14ac:dyDescent="0.2">
      <c r="D2428" s="119" t="s">
        <v>249</v>
      </c>
      <c r="E2428" s="187" t="str">
        <f>IF(M2416=0,"",M2416/(DATEDIF('2. Grunddata'!C$20,'2. Grunddata'!C$21,"d")/365))</f>
        <v/>
      </c>
      <c r="H2428" s="119" t="s">
        <v>250</v>
      </c>
      <c r="I2428" s="187">
        <f>M2416/3</f>
        <v>0</v>
      </c>
      <c r="L2428" s="119" t="s">
        <v>248</v>
      </c>
      <c r="M2428" s="187">
        <f>M2416</f>
        <v>0</v>
      </c>
    </row>
    <row r="2429" spans="2:13" ht="12.75" customHeight="1" x14ac:dyDescent="0.2">
      <c r="B2429" s="80" t="s">
        <v>209</v>
      </c>
    </row>
    <row r="2430" spans="2:13" ht="12.75" customHeight="1" x14ac:dyDescent="0.2">
      <c r="B2430" s="551"/>
      <c r="C2430" s="552"/>
      <c r="D2430" s="552"/>
      <c r="E2430" s="552"/>
      <c r="F2430" s="552"/>
      <c r="G2430" s="552"/>
      <c r="H2430" s="552"/>
      <c r="I2430" s="552"/>
      <c r="J2430" s="552"/>
      <c r="K2430" s="552"/>
      <c r="L2430" s="553"/>
      <c r="M2430" s="387">
        <f>SUM(C2430:L2430)</f>
        <v>0</v>
      </c>
    </row>
    <row r="2431" spans="2:13" ht="12.75" customHeight="1" x14ac:dyDescent="0.2">
      <c r="B2431" s="554"/>
      <c r="C2431" s="555"/>
      <c r="D2431" s="555"/>
      <c r="E2431" s="555"/>
      <c r="F2431" s="555"/>
      <c r="G2431" s="555"/>
      <c r="H2431" s="555"/>
      <c r="I2431" s="555"/>
      <c r="J2431" s="555"/>
      <c r="K2431" s="555"/>
      <c r="L2431" s="556"/>
      <c r="M2431" s="319">
        <f t="shared" ref="M2431:M2434" si="536">SUM(C2431:L2431)</f>
        <v>0</v>
      </c>
    </row>
    <row r="2432" spans="2:13" ht="12.75" customHeight="1" x14ac:dyDescent="0.2">
      <c r="B2432" s="557"/>
      <c r="C2432" s="558"/>
      <c r="D2432" s="558"/>
      <c r="E2432" s="558"/>
      <c r="F2432" s="558"/>
      <c r="G2432" s="558"/>
      <c r="H2432" s="558"/>
      <c r="I2432" s="558"/>
      <c r="J2432" s="558"/>
      <c r="K2432" s="558"/>
      <c r="L2432" s="559"/>
      <c r="M2432" s="316">
        <f t="shared" si="536"/>
        <v>0</v>
      </c>
    </row>
    <row r="2433" spans="2:13" ht="12.75" customHeight="1" x14ac:dyDescent="0.2">
      <c r="B2433" s="554"/>
      <c r="C2433" s="555"/>
      <c r="D2433" s="555"/>
      <c r="E2433" s="555"/>
      <c r="F2433" s="555"/>
      <c r="G2433" s="555"/>
      <c r="H2433" s="555"/>
      <c r="I2433" s="555"/>
      <c r="J2433" s="555"/>
      <c r="K2433" s="555"/>
      <c r="L2433" s="556"/>
      <c r="M2433" s="319">
        <f t="shared" si="536"/>
        <v>0</v>
      </c>
    </row>
    <row r="2434" spans="2:13" ht="12.75" customHeight="1" x14ac:dyDescent="0.2">
      <c r="B2434" s="197"/>
      <c r="C2434" s="558"/>
      <c r="D2434" s="558"/>
      <c r="E2434" s="558"/>
      <c r="F2434" s="558"/>
      <c r="G2434" s="558"/>
      <c r="H2434" s="558"/>
      <c r="I2434" s="558"/>
      <c r="J2434" s="558"/>
      <c r="K2434" s="558"/>
      <c r="L2434" s="559"/>
      <c r="M2434" s="316">
        <f t="shared" si="536"/>
        <v>0</v>
      </c>
    </row>
    <row r="2435" spans="2:13" ht="12.75" customHeight="1" x14ac:dyDescent="0.2">
      <c r="B2435" s="165" t="str">
        <f>IF('2. Grunddata'!C$6="KONTRAKT","Total medfinansiering","Total förväntad medfinansiering")</f>
        <v>Total förväntad medfinansiering</v>
      </c>
      <c r="C2435" s="170">
        <f t="shared" ref="C2435:M2435" si="537">SUM(C2430:C2434)</f>
        <v>0</v>
      </c>
      <c r="D2435" s="170">
        <f t="shared" si="537"/>
        <v>0</v>
      </c>
      <c r="E2435" s="170">
        <f t="shared" si="537"/>
        <v>0</v>
      </c>
      <c r="F2435" s="170">
        <f t="shared" si="537"/>
        <v>0</v>
      </c>
      <c r="G2435" s="170">
        <f t="shared" si="537"/>
        <v>0</v>
      </c>
      <c r="H2435" s="170">
        <f t="shared" si="537"/>
        <v>0</v>
      </c>
      <c r="I2435" s="170">
        <f t="shared" si="537"/>
        <v>0</v>
      </c>
      <c r="J2435" s="170">
        <f t="shared" si="537"/>
        <v>0</v>
      </c>
      <c r="K2435" s="170">
        <f t="shared" si="537"/>
        <v>0</v>
      </c>
      <c r="L2435" s="170">
        <f t="shared" si="537"/>
        <v>0</v>
      </c>
      <c r="M2435" s="345">
        <f t="shared" si="537"/>
        <v>0</v>
      </c>
    </row>
    <row r="2436" spans="2:13" ht="12.75" customHeight="1" x14ac:dyDescent="0.2"/>
    <row r="2437" spans="2:13" ht="12.75" customHeight="1" x14ac:dyDescent="0.2">
      <c r="B2437" s="386" t="s">
        <v>210</v>
      </c>
      <c r="C2437" s="64" t="str">
        <f>B61</f>
        <v>Norrländsk jordbruksvetenskap VH</v>
      </c>
    </row>
    <row r="2438" spans="2:13" ht="12.75" customHeight="1" x14ac:dyDescent="0.2">
      <c r="B2438" s="719"/>
      <c r="C2438" s="720"/>
      <c r="D2438" s="720"/>
      <c r="E2438" s="720"/>
      <c r="F2438" s="720"/>
      <c r="G2438" s="720"/>
      <c r="H2438" s="720"/>
      <c r="I2438" s="720"/>
      <c r="J2438" s="720"/>
      <c r="K2438" s="720"/>
      <c r="L2438" s="720"/>
      <c r="M2438" s="721"/>
    </row>
    <row r="2439" spans="2:13" ht="12.75" customHeight="1" x14ac:dyDescent="0.2">
      <c r="B2439" s="722"/>
      <c r="C2439" s="735"/>
      <c r="D2439" s="735"/>
      <c r="E2439" s="735"/>
      <c r="F2439" s="735"/>
      <c r="G2439" s="735"/>
      <c r="H2439" s="735"/>
      <c r="I2439" s="735"/>
      <c r="J2439" s="735"/>
      <c r="K2439" s="735"/>
      <c r="L2439" s="735"/>
      <c r="M2439" s="724"/>
    </row>
    <row r="2440" spans="2:13" ht="12.75" customHeight="1" x14ac:dyDescent="0.2">
      <c r="B2440" s="722"/>
      <c r="C2440" s="735"/>
      <c r="D2440" s="735"/>
      <c r="E2440" s="735"/>
      <c r="F2440" s="735"/>
      <c r="G2440" s="735"/>
      <c r="H2440" s="735"/>
      <c r="I2440" s="735"/>
      <c r="J2440" s="735"/>
      <c r="K2440" s="735"/>
      <c r="L2440" s="735"/>
      <c r="M2440" s="724"/>
    </row>
    <row r="2441" spans="2:13" ht="12.75" customHeight="1" x14ac:dyDescent="0.2">
      <c r="B2441" s="722"/>
      <c r="C2441" s="735"/>
      <c r="D2441" s="735"/>
      <c r="E2441" s="735"/>
      <c r="F2441" s="735"/>
      <c r="G2441" s="735"/>
      <c r="H2441" s="735"/>
      <c r="I2441" s="735"/>
      <c r="J2441" s="735"/>
      <c r="K2441" s="735"/>
      <c r="L2441" s="735"/>
      <c r="M2441" s="724"/>
    </row>
    <row r="2442" spans="2:13" ht="12.75" customHeight="1" x14ac:dyDescent="0.2">
      <c r="B2442" s="725"/>
      <c r="C2442" s="726"/>
      <c r="D2442" s="726"/>
      <c r="E2442" s="726"/>
      <c r="F2442" s="726"/>
      <c r="G2442" s="726"/>
      <c r="H2442" s="726"/>
      <c r="I2442" s="726"/>
      <c r="J2442" s="726"/>
      <c r="K2442" s="726"/>
      <c r="L2442" s="726"/>
      <c r="M2442" s="727"/>
    </row>
    <row r="2444" spans="2:13" s="3" customFormat="1" ht="12.75" customHeight="1" x14ac:dyDescent="0.2">
      <c r="B2444" s="140" t="s">
        <v>165</v>
      </c>
      <c r="C2444" s="141" t="str">
        <f>'2. Grunddata'!C$7</f>
        <v>Hitta den oförklariga faktorn i matrix</v>
      </c>
      <c r="D2444" s="64"/>
      <c r="E2444" s="64"/>
      <c r="F2444" s="64"/>
      <c r="G2444" s="64"/>
      <c r="H2444" s="64"/>
      <c r="I2444" s="64"/>
      <c r="J2444" s="64"/>
      <c r="K2444" s="64"/>
      <c r="L2444" s="64"/>
      <c r="M2444" s="64"/>
    </row>
    <row r="2445" spans="2:13" s="3" customFormat="1" ht="12.75" x14ac:dyDescent="0.2">
      <c r="B2445" s="140" t="s">
        <v>122</v>
      </c>
      <c r="C2445" s="141" t="str">
        <f>IF('2. Grunddata'!$C$6="ANSÖKAN","ANSÖKAN",(IF('2. Grunddata'!$C$6="KONTRAKT","KONTRAKT","")))</f>
        <v>ANSÖKAN</v>
      </c>
      <c r="D2445" s="64"/>
      <c r="E2445" s="64"/>
      <c r="F2445" s="64"/>
      <c r="G2445" s="64"/>
      <c r="H2445" s="64"/>
      <c r="I2445" s="64"/>
      <c r="J2445" s="64"/>
      <c r="K2445" s="64"/>
      <c r="L2445" s="64"/>
      <c r="M2445" s="64"/>
    </row>
    <row r="2446" spans="2:13" s="3" customFormat="1" ht="12.75" x14ac:dyDescent="0.2">
      <c r="B2446" s="62" t="s">
        <v>254</v>
      </c>
      <c r="C2446" s="141" t="str">
        <f>'2. Grunddata'!C$8</f>
        <v>Stina</v>
      </c>
      <c r="D2446" s="64"/>
      <c r="E2446" s="64"/>
      <c r="F2446" s="64"/>
      <c r="I2446" s="120"/>
      <c r="J2446" s="120"/>
      <c r="K2446" s="120"/>
      <c r="L2446" s="120"/>
      <c r="M2446" s="120"/>
    </row>
    <row r="2447" spans="2:13" s="3" customFormat="1" ht="12.75" x14ac:dyDescent="0.2">
      <c r="B2447" s="140" t="s">
        <v>156</v>
      </c>
      <c r="C2447" s="64" t="str">
        <f>'2. Grunddata'!C$17</f>
        <v>SEK</v>
      </c>
      <c r="D2447" s="64"/>
      <c r="E2447" s="64"/>
      <c r="F2447" s="64"/>
      <c r="I2447" s="120"/>
      <c r="J2447" s="120"/>
      <c r="K2447" s="120"/>
      <c r="L2447" s="120"/>
      <c r="M2447" s="120"/>
    </row>
    <row r="2448" spans="2:13" s="3" customFormat="1" ht="12.75" x14ac:dyDescent="0.2">
      <c r="B2448" s="140"/>
      <c r="C2448" s="143" t="s">
        <v>137</v>
      </c>
      <c r="D2448" s="64"/>
      <c r="E2448" s="64"/>
      <c r="F2448" s="64"/>
      <c r="I2448" s="120"/>
      <c r="J2448" s="120"/>
      <c r="K2448" s="120"/>
      <c r="L2448" s="499" t="s">
        <v>315</v>
      </c>
      <c r="M2448" s="120"/>
    </row>
    <row r="2449" spans="2:15" ht="12.75" customHeight="1" x14ac:dyDescent="0.2">
      <c r="L2449" s="349" t="s">
        <v>316</v>
      </c>
    </row>
    <row r="2450" spans="2:15" s="3" customFormat="1" ht="15" x14ac:dyDescent="0.25">
      <c r="B2450" s="369" t="s">
        <v>38</v>
      </c>
      <c r="C2450" s="369" t="str">
        <f>B62</f>
        <v>VH-fakulteten</v>
      </c>
      <c r="E2450" s="64"/>
      <c r="G2450" s="64"/>
      <c r="H2450" s="64"/>
      <c r="I2450" s="64"/>
      <c r="J2450" s="64"/>
      <c r="K2450" s="64"/>
      <c r="L2450" s="618">
        <f>L1930+L1982+L2034+L2086+L2138+L2190+L2242+L2294+L2346+L2398</f>
        <v>6</v>
      </c>
      <c r="M2450" s="383" t="s">
        <v>208</v>
      </c>
    </row>
    <row r="2451" spans="2:15" s="3" customFormat="1" ht="6" customHeight="1" x14ac:dyDescent="0.2">
      <c r="B2451" s="85"/>
      <c r="C2451" s="64"/>
      <c r="D2451" s="64"/>
      <c r="E2451" s="64"/>
      <c r="F2451" s="64"/>
      <c r="G2451" s="64"/>
      <c r="H2451" s="64"/>
      <c r="I2451" s="64"/>
      <c r="J2451" s="64"/>
      <c r="K2451" s="64"/>
      <c r="L2451" s="64"/>
      <c r="M2451" s="64"/>
    </row>
    <row r="2452" spans="2:15" s="3" customFormat="1" ht="12.75" x14ac:dyDescent="0.2">
      <c r="B2452" s="309" t="str">
        <f>IF('2. Grunddata'!C$6="KONTRAKT","Kostnader täckta av finansiär","Kostnader förväntade att täckas av finansiär")</f>
        <v>Kostnader förväntade att täckas av finansiär</v>
      </c>
      <c r="C2452" s="310">
        <f>'5. Lön'!G$23</f>
        <v>2022</v>
      </c>
      <c r="D2452" s="310">
        <f>'5. Lön'!H$23</f>
        <v>2023</v>
      </c>
      <c r="E2452" s="310">
        <f>'5. Lön'!I$23</f>
        <v>2024</v>
      </c>
      <c r="F2452" s="310" t="str">
        <f>'5. Lön'!J$23</f>
        <v/>
      </c>
      <c r="G2452" s="310" t="str">
        <f>'5. Lön'!K$23</f>
        <v/>
      </c>
      <c r="H2452" s="310" t="str">
        <f>'5. Lön'!L$23</f>
        <v/>
      </c>
      <c r="I2452" s="310" t="str">
        <f>'5. Lön'!M$23</f>
        <v/>
      </c>
      <c r="J2452" s="310" t="str">
        <f>'5. Lön'!N$23</f>
        <v/>
      </c>
      <c r="K2452" s="310" t="str">
        <f>'5. Lön'!O$23</f>
        <v/>
      </c>
      <c r="L2452" s="310" t="str">
        <f>'5. Lön'!P$23</f>
        <v/>
      </c>
      <c r="M2452" s="311" t="s">
        <v>2</v>
      </c>
    </row>
    <row r="2453" spans="2:15" s="3" customFormat="1" ht="12.75" customHeight="1" x14ac:dyDescent="0.2">
      <c r="B2453" s="351" t="s">
        <v>203</v>
      </c>
      <c r="C2453" s="384">
        <f>C1933+C1985+C2037+C2089+C2141+C2193+C2245+C2297+C2349+C2401</f>
        <v>70892.55</v>
      </c>
      <c r="D2453" s="313">
        <f t="shared" ref="D2453:K2453" si="538">D1933+D1985+D2037+D2089+D2141+D2193+D2245+D2297+D2349+D2401</f>
        <v>72310.400999999998</v>
      </c>
      <c r="E2453" s="379">
        <f t="shared" si="538"/>
        <v>147513.21804000001</v>
      </c>
      <c r="F2453" s="313">
        <f t="shared" si="538"/>
        <v>0</v>
      </c>
      <c r="G2453" s="379">
        <f t="shared" si="538"/>
        <v>0</v>
      </c>
      <c r="H2453" s="313">
        <f t="shared" si="538"/>
        <v>0</v>
      </c>
      <c r="I2453" s="379">
        <f t="shared" si="538"/>
        <v>0</v>
      </c>
      <c r="J2453" s="313">
        <f t="shared" si="538"/>
        <v>0</v>
      </c>
      <c r="K2453" s="379">
        <f t="shared" si="538"/>
        <v>0</v>
      </c>
      <c r="L2453" s="313">
        <f>L1933+L1985+L2037+L2089+L2141+L2193+L2245+L2297+L2349+L2401</f>
        <v>0</v>
      </c>
      <c r="M2453" s="353">
        <f t="shared" ref="M2453:M2458" si="539">SUM(C2453:L2453)</f>
        <v>290716.16904000001</v>
      </c>
      <c r="O2453" s="4"/>
    </row>
    <row r="2454" spans="2:15" s="3" customFormat="1" ht="12.75" customHeight="1" x14ac:dyDescent="0.2">
      <c r="B2454" s="354" t="s">
        <v>202</v>
      </c>
      <c r="C2454" s="392">
        <f t="shared" ref="C2454:L2454" si="540">C1934+C1986+C2038+C2090+C2142+C2194+C2246+C2298+C2350+C2402</f>
        <v>300000</v>
      </c>
      <c r="D2454" s="315">
        <f t="shared" si="540"/>
        <v>350000</v>
      </c>
      <c r="E2454" s="303">
        <f t="shared" si="540"/>
        <v>225000</v>
      </c>
      <c r="F2454" s="315">
        <f t="shared" si="540"/>
        <v>0</v>
      </c>
      <c r="G2454" s="303">
        <f t="shared" si="540"/>
        <v>0</v>
      </c>
      <c r="H2454" s="315">
        <f t="shared" si="540"/>
        <v>0</v>
      </c>
      <c r="I2454" s="303">
        <f t="shared" si="540"/>
        <v>0</v>
      </c>
      <c r="J2454" s="315">
        <f t="shared" si="540"/>
        <v>0</v>
      </c>
      <c r="K2454" s="303">
        <f t="shared" si="540"/>
        <v>0</v>
      </c>
      <c r="L2454" s="315">
        <f t="shared" si="540"/>
        <v>0</v>
      </c>
      <c r="M2454" s="355">
        <f t="shared" si="539"/>
        <v>875000</v>
      </c>
    </row>
    <row r="2455" spans="2:15" s="3" customFormat="1" ht="12.75" x14ac:dyDescent="0.2">
      <c r="B2455" s="356" t="s">
        <v>30</v>
      </c>
      <c r="C2455" s="385">
        <f t="shared" ref="C2455:L2455" si="541">C1935+C1987+C2039+C2091+C2143+C2195+C2247+C2299+C2351+C2403</f>
        <v>20000</v>
      </c>
      <c r="D2455" s="318">
        <f t="shared" si="541"/>
        <v>0</v>
      </c>
      <c r="E2455" s="377">
        <f t="shared" si="541"/>
        <v>0</v>
      </c>
      <c r="F2455" s="318">
        <f t="shared" si="541"/>
        <v>0</v>
      </c>
      <c r="G2455" s="377">
        <f t="shared" si="541"/>
        <v>0</v>
      </c>
      <c r="H2455" s="318">
        <f t="shared" si="541"/>
        <v>0</v>
      </c>
      <c r="I2455" s="377">
        <f t="shared" si="541"/>
        <v>0</v>
      </c>
      <c r="J2455" s="318">
        <f t="shared" si="541"/>
        <v>0</v>
      </c>
      <c r="K2455" s="377">
        <f t="shared" si="541"/>
        <v>0</v>
      </c>
      <c r="L2455" s="318">
        <f t="shared" si="541"/>
        <v>0</v>
      </c>
      <c r="M2455" s="357">
        <f t="shared" si="539"/>
        <v>20000</v>
      </c>
    </row>
    <row r="2456" spans="2:15" s="3" customFormat="1" ht="12.75" x14ac:dyDescent="0.2">
      <c r="B2456" s="389" t="str">
        <f>IF('2. Grunddata'!C$13="NEJ","Lokal accepterad som direkt kostnad av finansiär","Lokal")</f>
        <v>Lokal accepterad som direkt kostnad av finansiär</v>
      </c>
      <c r="C2456" s="392">
        <f t="shared" ref="C2456:L2456" si="542">C1936+C1988+C2040+C2092+C2144+C2196+C2248+C2300+C2352+C2404</f>
        <v>0</v>
      </c>
      <c r="D2456" s="315">
        <f t="shared" si="542"/>
        <v>0</v>
      </c>
      <c r="E2456" s="303">
        <f t="shared" si="542"/>
        <v>0</v>
      </c>
      <c r="F2456" s="315">
        <f t="shared" si="542"/>
        <v>0</v>
      </c>
      <c r="G2456" s="303">
        <f t="shared" si="542"/>
        <v>0</v>
      </c>
      <c r="H2456" s="315">
        <f t="shared" si="542"/>
        <v>0</v>
      </c>
      <c r="I2456" s="303">
        <f t="shared" si="542"/>
        <v>0</v>
      </c>
      <c r="J2456" s="315">
        <f t="shared" si="542"/>
        <v>0</v>
      </c>
      <c r="K2456" s="303">
        <f t="shared" si="542"/>
        <v>0</v>
      </c>
      <c r="L2456" s="315">
        <f t="shared" si="542"/>
        <v>0</v>
      </c>
      <c r="M2456" s="355">
        <f t="shared" si="539"/>
        <v>0</v>
      </c>
    </row>
    <row r="2457" spans="2:15" s="3" customFormat="1" ht="12.75" x14ac:dyDescent="0.2">
      <c r="B2457" s="390" t="str">
        <f>IF('2. Grunddata'!C$13="NEJ","Indirekt och lokalpåslag accepterade som OH av finansiär","Indirekta")</f>
        <v>Indirekt och lokalpåslag accepterade som OH av finansiär</v>
      </c>
      <c r="C2457" s="391">
        <f t="shared" ref="C2457:L2457" si="543">C1937+C1989+C2041+C2093+C2145+C2197+C2249+C2301+C2353+C2405</f>
        <v>17723.137500000001</v>
      </c>
      <c r="D2457" s="293">
        <f t="shared" si="543"/>
        <v>18077.60025</v>
      </c>
      <c r="E2457" s="380">
        <f t="shared" si="543"/>
        <v>36878.304510000002</v>
      </c>
      <c r="F2457" s="293">
        <f t="shared" si="543"/>
        <v>0</v>
      </c>
      <c r="G2457" s="380">
        <f t="shared" si="543"/>
        <v>0</v>
      </c>
      <c r="H2457" s="293">
        <f t="shared" si="543"/>
        <v>0</v>
      </c>
      <c r="I2457" s="380">
        <f t="shared" si="543"/>
        <v>0</v>
      </c>
      <c r="J2457" s="293">
        <f t="shared" si="543"/>
        <v>0</v>
      </c>
      <c r="K2457" s="380">
        <f t="shared" si="543"/>
        <v>0</v>
      </c>
      <c r="L2457" s="293">
        <f t="shared" si="543"/>
        <v>0</v>
      </c>
      <c r="M2457" s="360">
        <f t="shared" si="539"/>
        <v>72679.042260000002</v>
      </c>
    </row>
    <row r="2458" spans="2:15" s="3" customFormat="1" ht="12.75" x14ac:dyDescent="0.2">
      <c r="B2458" s="323" t="str">
        <f>IF('2. Grunddata'!C$6="KONTRAKT","Total kostnad i kontrakt med finansiär ","Total kostnad i ansökan till finansiär ")</f>
        <v xml:space="preserve">Total kostnad i ansökan till finansiär </v>
      </c>
      <c r="C2458" s="376">
        <f>SUM(C2453:C2457)</f>
        <v>408615.6875</v>
      </c>
      <c r="D2458" s="376">
        <f t="shared" ref="D2458:L2458" si="544">SUM(D2453:D2457)</f>
        <v>440388.00125000003</v>
      </c>
      <c r="E2458" s="376">
        <f t="shared" si="544"/>
        <v>409391.52254999999</v>
      </c>
      <c r="F2458" s="376">
        <f t="shared" si="544"/>
        <v>0</v>
      </c>
      <c r="G2458" s="376">
        <f t="shared" si="544"/>
        <v>0</v>
      </c>
      <c r="H2458" s="376">
        <f t="shared" si="544"/>
        <v>0</v>
      </c>
      <c r="I2458" s="376">
        <f t="shared" si="544"/>
        <v>0</v>
      </c>
      <c r="J2458" s="376">
        <f t="shared" si="544"/>
        <v>0</v>
      </c>
      <c r="K2458" s="376">
        <f t="shared" si="544"/>
        <v>0</v>
      </c>
      <c r="L2458" s="376">
        <f t="shared" si="544"/>
        <v>0</v>
      </c>
      <c r="M2458" s="324">
        <f t="shared" si="539"/>
        <v>1258395.2113000001</v>
      </c>
    </row>
    <row r="2459" spans="2:15" s="3" customFormat="1" ht="6" customHeight="1" x14ac:dyDescent="0.2">
      <c r="B2459" s="325"/>
      <c r="C2459" s="326"/>
      <c r="D2459" s="326"/>
      <c r="E2459" s="326"/>
      <c r="F2459" s="326"/>
      <c r="G2459" s="326"/>
      <c r="H2459" s="326"/>
      <c r="I2459" s="326"/>
      <c r="J2459" s="326"/>
      <c r="K2459" s="326"/>
      <c r="L2459" s="326"/>
      <c r="M2459" s="327"/>
    </row>
    <row r="2460" spans="2:15" s="3" customFormat="1" ht="12.75" x14ac:dyDescent="0.2">
      <c r="B2460" s="328" t="str">
        <f>IF('2. Grunddata'!C$6="KONTRAKT","Kostnader att medfinansiera","Kostnader förväntade att medfinansiera")</f>
        <v>Kostnader förväntade att medfinansiera</v>
      </c>
      <c r="C2460" s="168"/>
      <c r="D2460" s="168"/>
      <c r="E2460" s="168"/>
      <c r="F2460" s="168"/>
      <c r="G2460" s="168"/>
      <c r="H2460" s="168"/>
      <c r="I2460" s="168"/>
      <c r="J2460" s="168"/>
      <c r="K2460" s="168"/>
      <c r="L2460" s="168"/>
      <c r="M2460" s="329"/>
    </row>
    <row r="2461" spans="2:15" s="3" customFormat="1" ht="12.75" x14ac:dyDescent="0.2">
      <c r="B2461" s="337" t="str">
        <f>IF('2. Grunddata'!C$13="NEJ","Indirekt och lokalpåslag inte accepterade som OH av finansiär","")</f>
        <v>Indirekt och lokalpåslag inte accepterade som OH av finansiär</v>
      </c>
      <c r="C2461" s="399">
        <f>C1941+C1993+C2045+C2097+C2149+C2201+C2253+C2305+C2357+C2409</f>
        <v>24198.424805474086</v>
      </c>
      <c r="D2461" s="399">
        <f t="shared" ref="D2461:L2462" si="545">D1941+D1993+D2045+D2097+D2149+D2201+D2253+D2305+D2357+D2409</f>
        <v>24682.393301583576</v>
      </c>
      <c r="E2461" s="399">
        <f t="shared" si="545"/>
        <v>50352.082335230487</v>
      </c>
      <c r="F2461" s="399">
        <f t="shared" si="545"/>
        <v>0</v>
      </c>
      <c r="G2461" s="399">
        <f t="shared" si="545"/>
        <v>0</v>
      </c>
      <c r="H2461" s="399">
        <f t="shared" si="545"/>
        <v>0</v>
      </c>
      <c r="I2461" s="399">
        <f t="shared" si="545"/>
        <v>0</v>
      </c>
      <c r="J2461" s="399">
        <f t="shared" si="545"/>
        <v>0</v>
      </c>
      <c r="K2461" s="399">
        <f t="shared" si="545"/>
        <v>0</v>
      </c>
      <c r="L2461" s="399">
        <f t="shared" si="545"/>
        <v>0</v>
      </c>
      <c r="M2461" s="353">
        <f t="shared" ref="M2461:M2467" si="546">SUM(C2461:L2461)</f>
        <v>99232.900442288141</v>
      </c>
    </row>
    <row r="2462" spans="2:15" s="3" customFormat="1" ht="12.75" customHeight="1" x14ac:dyDescent="0.2">
      <c r="B2462" s="363" t="str">
        <f>IF('2. Grunddata'!C$16&gt;0,"LKP som inte accepteras av finansiär","")</f>
        <v/>
      </c>
      <c r="C2462" s="402">
        <f>C1942+C1994+C2046+C2098+C2150+C2202+C2254+C2306+C2358+C2410</f>
        <v>0</v>
      </c>
      <c r="D2462" s="402">
        <f t="shared" si="545"/>
        <v>0</v>
      </c>
      <c r="E2462" s="402">
        <f t="shared" si="545"/>
        <v>0</v>
      </c>
      <c r="F2462" s="402">
        <f t="shared" si="545"/>
        <v>0</v>
      </c>
      <c r="G2462" s="402">
        <f t="shared" si="545"/>
        <v>0</v>
      </c>
      <c r="H2462" s="402">
        <f t="shared" si="545"/>
        <v>0</v>
      </c>
      <c r="I2462" s="402">
        <f t="shared" si="545"/>
        <v>0</v>
      </c>
      <c r="J2462" s="402">
        <f t="shared" si="545"/>
        <v>0</v>
      </c>
      <c r="K2462" s="402">
        <f t="shared" si="545"/>
        <v>0</v>
      </c>
      <c r="L2462" s="402">
        <f t="shared" si="545"/>
        <v>0</v>
      </c>
      <c r="M2462" s="355">
        <f t="shared" si="546"/>
        <v>0</v>
      </c>
    </row>
    <row r="2463" spans="2:15" s="3" customFormat="1" ht="12.75" customHeight="1" x14ac:dyDescent="0.2">
      <c r="B2463" s="356" t="str">
        <f>IF('5. Lön'!BO$152&gt;0,"Lön inklusive LKP","")</f>
        <v>Lön inklusive LKP</v>
      </c>
      <c r="C2463" s="400">
        <f t="shared" ref="C2463:L2463" si="547">C1943+C1995+C2047+C2099+C2151+C2203+C2255+C2307+C2359+C2411</f>
        <v>35446.275000000001</v>
      </c>
      <c r="D2463" s="400">
        <f t="shared" si="547"/>
        <v>36155.200499999999</v>
      </c>
      <c r="E2463" s="400">
        <f t="shared" si="547"/>
        <v>73756.609020000004</v>
      </c>
      <c r="F2463" s="400">
        <f t="shared" si="547"/>
        <v>0</v>
      </c>
      <c r="G2463" s="400">
        <f t="shared" si="547"/>
        <v>0</v>
      </c>
      <c r="H2463" s="400">
        <f t="shared" si="547"/>
        <v>0</v>
      </c>
      <c r="I2463" s="400">
        <f t="shared" si="547"/>
        <v>0</v>
      </c>
      <c r="J2463" s="400">
        <f t="shared" si="547"/>
        <v>0</v>
      </c>
      <c r="K2463" s="400">
        <f t="shared" si="547"/>
        <v>0</v>
      </c>
      <c r="L2463" s="400">
        <f t="shared" si="547"/>
        <v>0</v>
      </c>
      <c r="M2463" s="357">
        <f t="shared" si="546"/>
        <v>145358.08452</v>
      </c>
    </row>
    <row r="2464" spans="2:15" s="3" customFormat="1" ht="12.75" x14ac:dyDescent="0.2">
      <c r="B2464" s="158" t="str">
        <f>IF('6. Drift'!AR$102&gt;0,"Drift","")</f>
        <v/>
      </c>
      <c r="C2464" s="402">
        <f t="shared" ref="C2464:L2464" si="548">C1944+C1996+C2048+C2100+C2152+C2204+C2256+C2308+C2360+C2412</f>
        <v>0</v>
      </c>
      <c r="D2464" s="402">
        <f t="shared" si="548"/>
        <v>0</v>
      </c>
      <c r="E2464" s="402">
        <f t="shared" si="548"/>
        <v>0</v>
      </c>
      <c r="F2464" s="402">
        <f t="shared" si="548"/>
        <v>0</v>
      </c>
      <c r="G2464" s="402">
        <f t="shared" si="548"/>
        <v>0</v>
      </c>
      <c r="H2464" s="402">
        <f t="shared" si="548"/>
        <v>0</v>
      </c>
      <c r="I2464" s="402">
        <f t="shared" si="548"/>
        <v>0</v>
      </c>
      <c r="J2464" s="402">
        <f t="shared" si="548"/>
        <v>0</v>
      </c>
      <c r="K2464" s="402">
        <f t="shared" si="548"/>
        <v>0</v>
      </c>
      <c r="L2464" s="402">
        <f t="shared" si="548"/>
        <v>0</v>
      </c>
      <c r="M2464" s="355">
        <f t="shared" si="546"/>
        <v>0</v>
      </c>
    </row>
    <row r="2465" spans="2:15" s="3" customFormat="1" ht="12.75" x14ac:dyDescent="0.2">
      <c r="B2465" s="317" t="str">
        <f>IF('7. Utrustning'!AS$50&gt;0,"Utrustning","")</f>
        <v/>
      </c>
      <c r="C2465" s="400">
        <f t="shared" ref="C2465:L2465" si="549">C1945+C1997+C2049+C2101+C2153+C2205+C2257+C2309+C2361+C2413</f>
        <v>0</v>
      </c>
      <c r="D2465" s="400">
        <f t="shared" si="549"/>
        <v>0</v>
      </c>
      <c r="E2465" s="400">
        <f t="shared" si="549"/>
        <v>0</v>
      </c>
      <c r="F2465" s="400">
        <f t="shared" si="549"/>
        <v>0</v>
      </c>
      <c r="G2465" s="400">
        <f t="shared" si="549"/>
        <v>0</v>
      </c>
      <c r="H2465" s="400">
        <f t="shared" si="549"/>
        <v>0</v>
      </c>
      <c r="I2465" s="400">
        <f t="shared" si="549"/>
        <v>0</v>
      </c>
      <c r="J2465" s="400">
        <f t="shared" si="549"/>
        <v>0</v>
      </c>
      <c r="K2465" s="400">
        <f t="shared" si="549"/>
        <v>0</v>
      </c>
      <c r="L2465" s="400">
        <f t="shared" si="549"/>
        <v>0</v>
      </c>
      <c r="M2465" s="357">
        <f t="shared" si="546"/>
        <v>0</v>
      </c>
    </row>
    <row r="2466" spans="2:15" s="3" customFormat="1" ht="12.75" x14ac:dyDescent="0.2">
      <c r="B2466" s="320" t="str">
        <f>IF('8. Lokal'!AP$51&gt;0,"Lokal","")</f>
        <v>Lokal</v>
      </c>
      <c r="C2466" s="402">
        <f t="shared" ref="C2466:L2467" si="550">C1946+C1998+C2050+C2102+C2154+C2206+C2258+C2310+C2362+C2414</f>
        <v>4487.498415</v>
      </c>
      <c r="D2466" s="402">
        <f t="shared" si="550"/>
        <v>4577.2483832999997</v>
      </c>
      <c r="E2466" s="402">
        <f t="shared" si="550"/>
        <v>9337.5867019319994</v>
      </c>
      <c r="F2466" s="402">
        <f t="shared" si="550"/>
        <v>0</v>
      </c>
      <c r="G2466" s="402">
        <f t="shared" si="550"/>
        <v>0</v>
      </c>
      <c r="H2466" s="402">
        <f t="shared" si="550"/>
        <v>0</v>
      </c>
      <c r="I2466" s="402">
        <f t="shared" si="550"/>
        <v>0</v>
      </c>
      <c r="J2466" s="402">
        <f t="shared" si="550"/>
        <v>0</v>
      </c>
      <c r="K2466" s="402">
        <f t="shared" si="550"/>
        <v>0</v>
      </c>
      <c r="L2466" s="402">
        <f t="shared" si="550"/>
        <v>0</v>
      </c>
      <c r="M2466" s="355">
        <f t="shared" si="546"/>
        <v>18402.333500231998</v>
      </c>
    </row>
    <row r="2467" spans="2:15" s="1" customFormat="1" ht="12.75" x14ac:dyDescent="0.2">
      <c r="B2467" s="390" t="str">
        <f>IF(('5. Lön'!CM$152+'6. Drift'!BP$102)&gt;0,"Indirekt","")</f>
        <v>Indirekt</v>
      </c>
      <c r="C2467" s="401">
        <f t="shared" si="550"/>
        <v>16473.282737737045</v>
      </c>
      <c r="D2467" s="401">
        <f t="shared" si="550"/>
        <v>16802.748392491787</v>
      </c>
      <c r="E2467" s="401">
        <f t="shared" si="550"/>
        <v>34277.606720683245</v>
      </c>
      <c r="F2467" s="401">
        <f t="shared" si="550"/>
        <v>0</v>
      </c>
      <c r="G2467" s="401">
        <f t="shared" si="550"/>
        <v>0</v>
      </c>
      <c r="H2467" s="401">
        <f t="shared" si="550"/>
        <v>0</v>
      </c>
      <c r="I2467" s="401">
        <f t="shared" si="550"/>
        <v>0</v>
      </c>
      <c r="J2467" s="401">
        <f t="shared" si="550"/>
        <v>0</v>
      </c>
      <c r="K2467" s="401">
        <f t="shared" si="550"/>
        <v>0</v>
      </c>
      <c r="L2467" s="401">
        <f t="shared" si="550"/>
        <v>0</v>
      </c>
      <c r="M2467" s="360">
        <f t="shared" si="546"/>
        <v>67553.637850912084</v>
      </c>
    </row>
    <row r="2468" spans="2:15" s="3" customFormat="1" ht="12.75" x14ac:dyDescent="0.2">
      <c r="B2468" s="323" t="str">
        <f>IF('2. Grunddata'!C$6="KONTRAKT","Total kostnad i medfinansiering av kontrakt med finansiär","Total kostnad i medfinansiering av ansökan till finansiär")</f>
        <v>Total kostnad i medfinansiering av ansökan till finansiär</v>
      </c>
      <c r="C2468" s="376">
        <f>SUM(C2461:C2467)</f>
        <v>80605.480958211134</v>
      </c>
      <c r="D2468" s="376">
        <f t="shared" ref="D2468:M2468" si="551">SUM(D2461:D2467)</f>
        <v>82217.590577375362</v>
      </c>
      <c r="E2468" s="376">
        <f t="shared" si="551"/>
        <v>167723.88477784573</v>
      </c>
      <c r="F2468" s="376">
        <f t="shared" si="551"/>
        <v>0</v>
      </c>
      <c r="G2468" s="376">
        <f t="shared" si="551"/>
        <v>0</v>
      </c>
      <c r="H2468" s="376">
        <f t="shared" si="551"/>
        <v>0</v>
      </c>
      <c r="I2468" s="376">
        <f t="shared" si="551"/>
        <v>0</v>
      </c>
      <c r="J2468" s="376">
        <f t="shared" si="551"/>
        <v>0</v>
      </c>
      <c r="K2468" s="376">
        <f t="shared" si="551"/>
        <v>0</v>
      </c>
      <c r="L2468" s="376">
        <f t="shared" si="551"/>
        <v>0</v>
      </c>
      <c r="M2468" s="324">
        <f t="shared" si="551"/>
        <v>330546.95631343219</v>
      </c>
      <c r="N2468" s="26"/>
      <c r="O2468" s="26"/>
    </row>
    <row r="2469" spans="2:15" s="3" customFormat="1" ht="6" customHeight="1" x14ac:dyDescent="0.2">
      <c r="B2469" s="335"/>
      <c r="C2469" s="326"/>
      <c r="D2469" s="326"/>
      <c r="E2469" s="326"/>
      <c r="F2469" s="326"/>
      <c r="G2469" s="326"/>
      <c r="H2469" s="326"/>
      <c r="I2469" s="326"/>
      <c r="J2469" s="326"/>
      <c r="K2469" s="326"/>
      <c r="L2469" s="326"/>
      <c r="M2469" s="336"/>
    </row>
    <row r="2470" spans="2:15" s="3" customFormat="1" ht="12.75" x14ac:dyDescent="0.2">
      <c r="B2470" s="328" t="str">
        <f>IF('2. Grunddata'!C$6="KONTRAKT","Full kostnad","Förväntad full kostnad")</f>
        <v>Förväntad full kostnad</v>
      </c>
      <c r="C2470" s="326"/>
      <c r="D2470" s="326"/>
      <c r="E2470" s="326"/>
      <c r="F2470" s="326"/>
      <c r="G2470" s="326"/>
      <c r="H2470" s="326"/>
      <c r="I2470" s="326"/>
      <c r="J2470" s="326"/>
      <c r="K2470" s="326"/>
      <c r="L2470" s="326"/>
      <c r="M2470" s="336"/>
    </row>
    <row r="2471" spans="2:15" s="3" customFormat="1" ht="12.75" x14ac:dyDescent="0.2">
      <c r="B2471" s="337" t="s">
        <v>203</v>
      </c>
      <c r="C2471" s="405">
        <f>C1951+C2003+C2055+C2107+C2159+C2211+C2263+C2315+C2367+C2419</f>
        <v>106338.82500000001</v>
      </c>
      <c r="D2471" s="338">
        <f t="shared" ref="D2471:L2471" si="552">D1951+D2003+D2055+D2107+D2159+D2211+D2263+D2315+D2367+D2419</f>
        <v>108465.60149999999</v>
      </c>
      <c r="E2471" s="406">
        <f t="shared" si="552"/>
        <v>221269.82706000001</v>
      </c>
      <c r="F2471" s="338">
        <f t="shared" si="552"/>
        <v>0</v>
      </c>
      <c r="G2471" s="406">
        <f t="shared" si="552"/>
        <v>0</v>
      </c>
      <c r="H2471" s="338">
        <f t="shared" si="552"/>
        <v>0</v>
      </c>
      <c r="I2471" s="406">
        <f t="shared" si="552"/>
        <v>0</v>
      </c>
      <c r="J2471" s="338">
        <f t="shared" si="552"/>
        <v>0</v>
      </c>
      <c r="K2471" s="406">
        <f t="shared" si="552"/>
        <v>0</v>
      </c>
      <c r="L2471" s="338">
        <f t="shared" si="552"/>
        <v>0</v>
      </c>
      <c r="M2471" s="353">
        <f>SUM(C2471:L2471)</f>
        <v>436074.25355999998</v>
      </c>
    </row>
    <row r="2472" spans="2:15" s="3" customFormat="1" ht="12.75" x14ac:dyDescent="0.2">
      <c r="B2472" s="339" t="s">
        <v>202</v>
      </c>
      <c r="C2472" s="410">
        <f t="shared" ref="C2472:L2472" si="553">C1952+C2004+C2056+C2108+C2160+C2212+C2264+C2316+C2368+C2420</f>
        <v>300000</v>
      </c>
      <c r="D2472" s="411">
        <f t="shared" si="553"/>
        <v>350000</v>
      </c>
      <c r="E2472" s="412">
        <f t="shared" si="553"/>
        <v>225000</v>
      </c>
      <c r="F2472" s="411">
        <f t="shared" si="553"/>
        <v>0</v>
      </c>
      <c r="G2472" s="412">
        <f t="shared" si="553"/>
        <v>0</v>
      </c>
      <c r="H2472" s="411">
        <f t="shared" si="553"/>
        <v>0</v>
      </c>
      <c r="I2472" s="412">
        <f t="shared" si="553"/>
        <v>0</v>
      </c>
      <c r="J2472" s="411">
        <f t="shared" si="553"/>
        <v>0</v>
      </c>
      <c r="K2472" s="412">
        <f t="shared" si="553"/>
        <v>0</v>
      </c>
      <c r="L2472" s="411">
        <f t="shared" si="553"/>
        <v>0</v>
      </c>
      <c r="M2472" s="355">
        <f>SUM(C2472:L2472)</f>
        <v>875000</v>
      </c>
    </row>
    <row r="2473" spans="2:15" s="3" customFormat="1" ht="12.75" x14ac:dyDescent="0.2">
      <c r="B2473" s="341" t="s">
        <v>30</v>
      </c>
      <c r="C2473" s="407">
        <f t="shared" ref="C2473:L2473" si="554">C1953+C2005+C2057+C2109+C2161+C2213+C2265+C2317+C2369+C2421</f>
        <v>20000</v>
      </c>
      <c r="D2473" s="342">
        <f t="shared" si="554"/>
        <v>0</v>
      </c>
      <c r="E2473" s="404">
        <f t="shared" si="554"/>
        <v>0</v>
      </c>
      <c r="F2473" s="342">
        <f t="shared" si="554"/>
        <v>0</v>
      </c>
      <c r="G2473" s="404">
        <f t="shared" si="554"/>
        <v>0</v>
      </c>
      <c r="H2473" s="342">
        <f t="shared" si="554"/>
        <v>0</v>
      </c>
      <c r="I2473" s="404">
        <f t="shared" si="554"/>
        <v>0</v>
      </c>
      <c r="J2473" s="342">
        <f t="shared" si="554"/>
        <v>0</v>
      </c>
      <c r="K2473" s="404">
        <f t="shared" si="554"/>
        <v>0</v>
      </c>
      <c r="L2473" s="342">
        <f t="shared" si="554"/>
        <v>0</v>
      </c>
      <c r="M2473" s="357">
        <f>SUM(C2473:L2473)</f>
        <v>20000</v>
      </c>
    </row>
    <row r="2474" spans="2:15" s="3" customFormat="1" ht="12.75" x14ac:dyDescent="0.2">
      <c r="B2474" s="339" t="s">
        <v>31</v>
      </c>
      <c r="C2474" s="410">
        <f t="shared" ref="C2474:L2474" si="555">C1954+C2006+C2058+C2110+C2162+C2214+C2266+C2318+C2370+C2422</f>
        <v>13462.495245</v>
      </c>
      <c r="D2474" s="411">
        <f t="shared" si="555"/>
        <v>13731.745149899998</v>
      </c>
      <c r="E2474" s="412">
        <f t="shared" si="555"/>
        <v>28012.760105795998</v>
      </c>
      <c r="F2474" s="411">
        <f t="shared" si="555"/>
        <v>0</v>
      </c>
      <c r="G2474" s="412">
        <f t="shared" si="555"/>
        <v>0</v>
      </c>
      <c r="H2474" s="411">
        <f t="shared" si="555"/>
        <v>0</v>
      </c>
      <c r="I2474" s="412">
        <f t="shared" si="555"/>
        <v>0</v>
      </c>
      <c r="J2474" s="411">
        <f t="shared" si="555"/>
        <v>0</v>
      </c>
      <c r="K2474" s="412">
        <f t="shared" si="555"/>
        <v>0</v>
      </c>
      <c r="L2474" s="411">
        <f t="shared" si="555"/>
        <v>0</v>
      </c>
      <c r="M2474" s="355">
        <f>SUM(C2474:L2474)</f>
        <v>55207.000500695998</v>
      </c>
    </row>
    <row r="2475" spans="2:15" s="3" customFormat="1" ht="12.75" x14ac:dyDescent="0.2">
      <c r="B2475" s="343" t="s">
        <v>26</v>
      </c>
      <c r="C2475" s="408">
        <f t="shared" ref="C2475:L2475" si="556">C1955+C2007+C2059+C2111+C2163+C2215+C2267+C2319+C2371+C2423</f>
        <v>49419.848213211138</v>
      </c>
      <c r="D2475" s="344">
        <f t="shared" si="556"/>
        <v>50408.245177475357</v>
      </c>
      <c r="E2475" s="409">
        <f t="shared" si="556"/>
        <v>102832.82016204973</v>
      </c>
      <c r="F2475" s="344">
        <f t="shared" si="556"/>
        <v>0</v>
      </c>
      <c r="G2475" s="409">
        <f t="shared" si="556"/>
        <v>0</v>
      </c>
      <c r="H2475" s="344">
        <f t="shared" si="556"/>
        <v>0</v>
      </c>
      <c r="I2475" s="409">
        <f t="shared" si="556"/>
        <v>0</v>
      </c>
      <c r="J2475" s="344">
        <f t="shared" si="556"/>
        <v>0</v>
      </c>
      <c r="K2475" s="409">
        <f t="shared" si="556"/>
        <v>0</v>
      </c>
      <c r="L2475" s="344">
        <f t="shared" si="556"/>
        <v>0</v>
      </c>
      <c r="M2475" s="360">
        <f>SUM(C2475:L2475)</f>
        <v>202660.91355273622</v>
      </c>
    </row>
    <row r="2476" spans="2:15" s="3" customFormat="1" ht="12.75" x14ac:dyDescent="0.2">
      <c r="B2476" s="323" t="str">
        <f>IF('2. Grunddata'!C$6="KONTRAKT","Total full kostnad","Total förväntad full kostnad")</f>
        <v>Total förväntad full kostnad</v>
      </c>
      <c r="C2476" s="242">
        <f t="shared" ref="C2476:M2476" si="557">SUM(C2471:C2475)</f>
        <v>489221.16845821112</v>
      </c>
      <c r="D2476" s="242">
        <f t="shared" si="557"/>
        <v>522605.59182737535</v>
      </c>
      <c r="E2476" s="242">
        <f t="shared" si="557"/>
        <v>577115.40732784569</v>
      </c>
      <c r="F2476" s="242">
        <f t="shared" si="557"/>
        <v>0</v>
      </c>
      <c r="G2476" s="242">
        <f t="shared" si="557"/>
        <v>0</v>
      </c>
      <c r="H2476" s="242">
        <f t="shared" si="557"/>
        <v>0</v>
      </c>
      <c r="I2476" s="242">
        <f t="shared" si="557"/>
        <v>0</v>
      </c>
      <c r="J2476" s="242">
        <f t="shared" si="557"/>
        <v>0</v>
      </c>
      <c r="K2476" s="242">
        <f t="shared" si="557"/>
        <v>0</v>
      </c>
      <c r="L2476" s="242">
        <f t="shared" si="557"/>
        <v>0</v>
      </c>
      <c r="M2476" s="345">
        <f t="shared" si="557"/>
        <v>1588942.1676134323</v>
      </c>
    </row>
    <row r="2477" spans="2:15" s="3" customFormat="1" ht="12.75" x14ac:dyDescent="0.2">
      <c r="B2477" s="323"/>
      <c r="C2477" s="366"/>
      <c r="D2477" s="366"/>
      <c r="E2477" s="366"/>
      <c r="F2477" s="366"/>
      <c r="G2477" s="366"/>
      <c r="H2477" s="366"/>
      <c r="I2477" s="366"/>
      <c r="J2477" s="366"/>
      <c r="K2477" s="366"/>
      <c r="L2477" s="366"/>
      <c r="M2477" s="336"/>
    </row>
    <row r="2478" spans="2:15" ht="12.75" customHeight="1" x14ac:dyDescent="0.2">
      <c r="D2478" s="119" t="s">
        <v>249</v>
      </c>
      <c r="E2478" s="187">
        <f>IF(M2468=0,"",M2468/(DATEDIF('2. Grunddata'!C$20,'2. Grunddata'!C$21,"d")/365))</f>
        <v>110182.31877114407</v>
      </c>
      <c r="H2478" s="119" t="s">
        <v>250</v>
      </c>
      <c r="I2478" s="187">
        <f>M2468/3</f>
        <v>110182.31877114407</v>
      </c>
      <c r="L2478" s="119" t="s">
        <v>248</v>
      </c>
      <c r="M2478" s="187">
        <f>M2468</f>
        <v>330546.95631343219</v>
      </c>
    </row>
    <row r="2480" spans="2:15" s="3" customFormat="1" ht="12.75" customHeight="1" x14ac:dyDescent="0.2">
      <c r="B2480" s="140" t="s">
        <v>165</v>
      </c>
      <c r="C2480" s="141" t="str">
        <f>'2. Grunddata'!C$7</f>
        <v>Hitta den oförklariga faktorn i matrix</v>
      </c>
      <c r="D2480" s="64"/>
      <c r="E2480" s="64"/>
      <c r="F2480" s="64"/>
      <c r="G2480" s="64"/>
      <c r="H2480" s="64"/>
      <c r="I2480" s="64"/>
      <c r="J2480" s="64"/>
      <c r="K2480" s="64"/>
      <c r="L2480" s="64"/>
      <c r="M2480" s="64"/>
    </row>
    <row r="2481" spans="2:15" s="3" customFormat="1" ht="12.75" x14ac:dyDescent="0.2">
      <c r="B2481" s="140" t="s">
        <v>122</v>
      </c>
      <c r="C2481" s="141" t="str">
        <f>IF('2. Grunddata'!$C$6="ANSÖKAN","ANSÖKAN",(IF('2. Grunddata'!$C$6="KONTRAKT","KONTRAKT","")))</f>
        <v>ANSÖKAN</v>
      </c>
      <c r="D2481" s="64"/>
      <c r="E2481" s="64"/>
      <c r="F2481" s="64"/>
      <c r="G2481" s="64"/>
      <c r="H2481" s="64"/>
      <c r="I2481" s="64"/>
      <c r="J2481" s="64"/>
      <c r="K2481" s="64"/>
      <c r="L2481" s="64"/>
      <c r="M2481" s="64"/>
    </row>
    <row r="2482" spans="2:15" s="3" customFormat="1" ht="12.75" x14ac:dyDescent="0.2">
      <c r="B2482" s="62" t="s">
        <v>254</v>
      </c>
      <c r="C2482" s="141" t="str">
        <f>'2. Grunddata'!C$8</f>
        <v>Stina</v>
      </c>
      <c r="D2482" s="64"/>
      <c r="E2482" s="64"/>
      <c r="F2482" s="64"/>
      <c r="I2482" s="120"/>
      <c r="J2482" s="120"/>
      <c r="K2482" s="120"/>
      <c r="L2482" s="120"/>
      <c r="M2482" s="120"/>
    </row>
    <row r="2483" spans="2:15" s="3" customFormat="1" ht="12.75" x14ac:dyDescent="0.2">
      <c r="B2483" s="140" t="s">
        <v>156</v>
      </c>
      <c r="C2483" s="64" t="str">
        <f>'2. Grunddata'!C$17</f>
        <v>SEK</v>
      </c>
      <c r="D2483" s="64"/>
      <c r="E2483" s="64"/>
      <c r="F2483" s="64"/>
      <c r="I2483" s="120"/>
      <c r="J2483" s="120"/>
      <c r="K2483" s="120"/>
      <c r="L2483" s="120"/>
      <c r="M2483" s="120"/>
    </row>
    <row r="2484" spans="2:15" s="3" customFormat="1" ht="12.75" x14ac:dyDescent="0.2">
      <c r="B2484" s="140"/>
      <c r="C2484" s="143" t="s">
        <v>137</v>
      </c>
      <c r="D2484" s="64"/>
      <c r="E2484" s="64"/>
      <c r="F2484" s="64"/>
      <c r="I2484" s="120"/>
      <c r="J2484" s="120"/>
      <c r="K2484" s="120"/>
      <c r="L2484" s="499" t="s">
        <v>315</v>
      </c>
      <c r="M2484" s="120"/>
    </row>
    <row r="2485" spans="2:15" ht="12.75" customHeight="1" x14ac:dyDescent="0.2">
      <c r="L2485" s="349" t="s">
        <v>316</v>
      </c>
    </row>
    <row r="2486" spans="2:15" s="3" customFormat="1" ht="15" x14ac:dyDescent="0.25">
      <c r="B2486" s="369" t="s">
        <v>38</v>
      </c>
      <c r="C2486" s="369" t="str">
        <f>B63</f>
        <v>SLU-biblioteket</v>
      </c>
      <c r="E2486" s="64"/>
      <c r="G2486" s="64"/>
      <c r="H2486" s="64"/>
      <c r="I2486" s="64"/>
      <c r="J2486" s="64"/>
      <c r="K2486" s="64"/>
      <c r="L2486" s="625">
        <f>SUMIF('5. Lön'!$B$25:$B$151,$C2486,'5. Lön'!AE$25:AE$151)</f>
        <v>0</v>
      </c>
      <c r="M2486" s="383" t="s">
        <v>208</v>
      </c>
    </row>
    <row r="2487" spans="2:15" s="3" customFormat="1" ht="6" customHeight="1" x14ac:dyDescent="0.2">
      <c r="B2487" s="85"/>
      <c r="C2487" s="64"/>
      <c r="D2487" s="64"/>
      <c r="E2487" s="64"/>
      <c r="F2487" s="64"/>
      <c r="G2487" s="64"/>
      <c r="H2487" s="64"/>
      <c r="I2487" s="64"/>
      <c r="J2487" s="64"/>
      <c r="K2487" s="64"/>
      <c r="L2487" s="64"/>
      <c r="M2487" s="64"/>
    </row>
    <row r="2488" spans="2:15" s="3" customFormat="1" ht="12.75" x14ac:dyDescent="0.2">
      <c r="B2488" s="309" t="str">
        <f>IF('2. Grunddata'!C$6="KONTRAKT","Kostnader täckta av finansiär","Kostnader förväntade att täckas av finansiär")</f>
        <v>Kostnader förväntade att täckas av finansiär</v>
      </c>
      <c r="C2488" s="310">
        <f>'5. Lön'!G$23</f>
        <v>2022</v>
      </c>
      <c r="D2488" s="310">
        <f>'5. Lön'!H$23</f>
        <v>2023</v>
      </c>
      <c r="E2488" s="310">
        <f>'5. Lön'!I$23</f>
        <v>2024</v>
      </c>
      <c r="F2488" s="310" t="str">
        <f>'5. Lön'!J$23</f>
        <v/>
      </c>
      <c r="G2488" s="310" t="str">
        <f>'5. Lön'!K$23</f>
        <v/>
      </c>
      <c r="H2488" s="310" t="str">
        <f>'5. Lön'!L$23</f>
        <v/>
      </c>
      <c r="I2488" s="310" t="str">
        <f>'5. Lön'!M$23</f>
        <v/>
      </c>
      <c r="J2488" s="310" t="str">
        <f>'5. Lön'!N$23</f>
        <v/>
      </c>
      <c r="K2488" s="310" t="str">
        <f>'5. Lön'!O$23</f>
        <v/>
      </c>
      <c r="L2488" s="310" t="str">
        <f>'5. Lön'!P$23</f>
        <v/>
      </c>
      <c r="M2488" s="311" t="s">
        <v>2</v>
      </c>
    </row>
    <row r="2489" spans="2:15" s="3" customFormat="1" ht="12.75" customHeight="1" x14ac:dyDescent="0.2">
      <c r="B2489" s="312" t="s">
        <v>203</v>
      </c>
      <c r="C2489" s="313">
        <f>IF('2. Grunddata'!$C$16&gt;0,SUMIF('5. Lön'!$B$25:$B$151,$C2486,'5. Lön'!DM$25:DM$151),SUMIF('5. Lön'!$B$25:$B$151,$C2486,'5. Lön'!AS$25:AS$151))</f>
        <v>0</v>
      </c>
      <c r="D2489" s="313">
        <f>IF('2. Grunddata'!$C$16&gt;0,SUMIF('5. Lön'!$B$25:$B$151,$C2486,'5. Lön'!DN$25:DN$151),SUMIF('5. Lön'!$B$25:$B$151,$C2486,'5. Lön'!AT$25:AT$151))</f>
        <v>0</v>
      </c>
      <c r="E2489" s="313">
        <f>IF('2. Grunddata'!$C$16&gt;0,SUMIF('5. Lön'!$B$25:$B$151,$C2486,'5. Lön'!DO$25:DO$151),SUMIF('5. Lön'!$B$25:$B$151,$C2486,'5. Lön'!AU$25:AU$151))</f>
        <v>0</v>
      </c>
      <c r="F2489" s="313">
        <f>IF('2. Grunddata'!$C$16&gt;0,SUMIF('5. Lön'!$B$25:$B$151,$C2486,'5. Lön'!DP$25:DP$151),SUMIF('5. Lön'!$B$25:$B$151,$C2486,'5. Lön'!AV$25:AV$151))</f>
        <v>0</v>
      </c>
      <c r="G2489" s="313">
        <f>IF('2. Grunddata'!$C$16&gt;0,SUMIF('5. Lön'!$B$25:$B$151,$C2486,'5. Lön'!DQ$25:DQ$151),SUMIF('5. Lön'!$B$25:$B$151,$C2486,'5. Lön'!AW$25:AW$151))</f>
        <v>0</v>
      </c>
      <c r="H2489" s="313">
        <f>IF('2. Grunddata'!$C$16&gt;0,SUMIF('5. Lön'!$B$25:$B$151,$C2486,'5. Lön'!DR$25:DR$151),SUMIF('5. Lön'!$B$25:$B$151,$C2486,'5. Lön'!AX$25:AX$151))</f>
        <v>0</v>
      </c>
      <c r="I2489" s="313">
        <f>IF('2. Grunddata'!$C$16&gt;0,SUMIF('5. Lön'!$B$25:$B$151,$C2486,'5. Lön'!DS$25:DS$151),SUMIF('5. Lön'!$B$25:$B$151,$C2486,'5. Lön'!AY$25:AY$151))</f>
        <v>0</v>
      </c>
      <c r="J2489" s="313">
        <f>IF('2. Grunddata'!$C$16&gt;0,SUMIF('5. Lön'!$B$25:$B$151,$C2486,'5. Lön'!DT$25:DT$151),SUMIF('5. Lön'!$B$25:$B$151,$C2486,'5. Lön'!AZ$25:AZ$151))</f>
        <v>0</v>
      </c>
      <c r="K2489" s="313">
        <f>IF('2. Grunddata'!$C$16&gt;0,SUMIF('5. Lön'!$B$25:$B$151,$C2486,'5. Lön'!DU$25:DU$151),SUMIF('5. Lön'!$B$25:$B$151,$C2486,'5. Lön'!BA$25:BA$151))</f>
        <v>0</v>
      </c>
      <c r="L2489" s="313">
        <f>IF('2. Grunddata'!$C$16&gt;0,SUMIF('5. Lön'!$B$25:$B$151,$C2486,'5. Lön'!DV$25:DV$151),SUMIF('5. Lön'!$B$25:$B$151,$C2486,'5. Lön'!BB$25:BB$151))</f>
        <v>0</v>
      </c>
      <c r="M2489" s="314">
        <f t="shared" ref="M2489:M2494" si="558">SUM(C2489:L2489)</f>
        <v>0</v>
      </c>
      <c r="O2489" s="4"/>
    </row>
    <row r="2490" spans="2:15" s="3" customFormat="1" ht="12.75" customHeight="1" x14ac:dyDescent="0.2">
      <c r="B2490" s="158" t="s">
        <v>202</v>
      </c>
      <c r="C2490" s="315">
        <f>SUMIF('6. Drift'!$B$18:$B$101,$C2486,'6. Drift'!V$18:V$101)</f>
        <v>0</v>
      </c>
      <c r="D2490" s="315">
        <f>SUMIF('6. Drift'!$B$18:$B$101,$C2486,'6. Drift'!W$18:W$101)</f>
        <v>0</v>
      </c>
      <c r="E2490" s="315">
        <f>SUMIF('6. Drift'!$B$18:$B$101,$C2486,'6. Drift'!X$18:X$101)</f>
        <v>0</v>
      </c>
      <c r="F2490" s="315">
        <f>SUMIF('6. Drift'!$B$18:$B$101,$C2486,'6. Drift'!Y$18:Y$101)</f>
        <v>0</v>
      </c>
      <c r="G2490" s="315">
        <f>SUMIF('6. Drift'!$B$18:$B$101,$C2486,'6. Drift'!Z$18:Z$101)</f>
        <v>0</v>
      </c>
      <c r="H2490" s="315">
        <f>SUMIF('6. Drift'!$B$18:$B$101,$C2486,'6. Drift'!AA$18:AA$101)</f>
        <v>0</v>
      </c>
      <c r="I2490" s="315">
        <f>SUMIF('6. Drift'!$B$18:$B$101,$C2486,'6. Drift'!AB$18:AB$101)</f>
        <v>0</v>
      </c>
      <c r="J2490" s="315">
        <f>SUMIF('6. Drift'!$B$18:$B$101,$C2486,'6. Drift'!AC$18:AC$101)</f>
        <v>0</v>
      </c>
      <c r="K2490" s="315">
        <f>SUMIF('6. Drift'!$B$18:$B$101,$C2486,'6. Drift'!AD$18:AD$101)</f>
        <v>0</v>
      </c>
      <c r="L2490" s="315">
        <f>SUMIF('6. Drift'!$B$18:$B$101,$C2486,'6. Drift'!AE$18:AE$101)</f>
        <v>0</v>
      </c>
      <c r="M2490" s="316">
        <f t="shared" si="558"/>
        <v>0</v>
      </c>
    </row>
    <row r="2491" spans="2:15" s="3" customFormat="1" ht="12.75" x14ac:dyDescent="0.2">
      <c r="B2491" s="317" t="s">
        <v>30</v>
      </c>
      <c r="C2491" s="318">
        <f>SUMIF('7. Utrustning'!$B$17:$B$49,$C2486,'7. Utrustning'!W$17:W$49)</f>
        <v>0</v>
      </c>
      <c r="D2491" s="318">
        <f>SUMIF('7. Utrustning'!$B$17:$B$49,$C2486,'7. Utrustning'!X$17:X$49)</f>
        <v>0</v>
      </c>
      <c r="E2491" s="318">
        <f>SUMIF('7. Utrustning'!$B$17:$B$49,$C2486,'7. Utrustning'!Y$17:Y$49)</f>
        <v>0</v>
      </c>
      <c r="F2491" s="318">
        <f>SUMIF('7. Utrustning'!$B$17:$B$49,$C2486,'7. Utrustning'!Z$17:Z$49)</f>
        <v>0</v>
      </c>
      <c r="G2491" s="318">
        <f>SUMIF('7. Utrustning'!$B$17:$B$49,$C2486,'7. Utrustning'!AA$17:AA$49)</f>
        <v>0</v>
      </c>
      <c r="H2491" s="318">
        <f>SUMIF('7. Utrustning'!$B$17:$B$49,$C2486,'7. Utrustning'!AB$17:AB$49)</f>
        <v>0</v>
      </c>
      <c r="I2491" s="318">
        <f>SUMIF('7. Utrustning'!$B$17:$B$49,$C2486,'7. Utrustning'!AC$17:AC$49)</f>
        <v>0</v>
      </c>
      <c r="J2491" s="318">
        <f>SUMIF('7. Utrustning'!$B$17:$B$49,$C2486,'7. Utrustning'!AD$17:AD$49)</f>
        <v>0</v>
      </c>
      <c r="K2491" s="318">
        <f>SUMIF('7. Utrustning'!$B$17:$B$49,$C2486,'7. Utrustning'!AE$17:AE$49)</f>
        <v>0</v>
      </c>
      <c r="L2491" s="318">
        <f>SUMIF('7. Utrustning'!$B$17:$B$49,$C2486,'7. Utrustning'!AF$17:AF$49)</f>
        <v>0</v>
      </c>
      <c r="M2491" s="319">
        <f t="shared" si="558"/>
        <v>0</v>
      </c>
    </row>
    <row r="2492" spans="2:15" s="3" customFormat="1" ht="12.75" x14ac:dyDescent="0.2">
      <c r="B2492" s="320" t="str">
        <f>IF('2. Grunddata'!C$13="NEJ","Lokal accepterad som direkt kostnad av finansiär","Lokal")</f>
        <v>Lokal accepterad som direkt kostnad av finansiär</v>
      </c>
      <c r="C2492" s="315">
        <f>IF('2. Grunddata'!$C$13="NEJ",SUMIF('8. Lokal'!$B$18:$B$50,$C2486,'8. Lokal'!T$18:T$50),SUMIF('5. Lön'!$B$25:$B$151,$C2486,'5. Lön'!CO$25:CO$151)+SUMIF('6. Drift'!$B$18:$B$101,$C2486,'6. Drift'!BR$18:BR$101)+SUMIF('8. Lokal'!$B$18:$B$50,$C2486,'8. Lokal'!T$18:T$50))</f>
        <v>0</v>
      </c>
      <c r="D2492" s="315">
        <f>IF('2. Grunddata'!$C$13="NEJ",SUMIF('8. Lokal'!$B$18:$B$50,$C2486,'8. Lokal'!U$18:U$50),SUMIF('5. Lön'!$B$25:$B$151,$C2486,'5. Lön'!CP$25:CP$151)+SUMIF('6. Drift'!$B$18:$B$101,$C2486,'6. Drift'!BS$18:BS$101)+SUMIF('8. Lokal'!$B$18:$B$50,$C2486,'8. Lokal'!U$18:U$50))</f>
        <v>0</v>
      </c>
      <c r="E2492" s="315">
        <f>IF('2. Grunddata'!$C$13="NEJ",SUMIF('8. Lokal'!$B$18:$B$50,$C2486,'8. Lokal'!V$18:V$50),SUMIF('5. Lön'!$B$25:$B$151,$C2486,'5. Lön'!CQ$25:CQ$151)+SUMIF('6. Drift'!$B$18:$B$101,$C2486,'6. Drift'!BT$18:BT$101)+SUMIF('8. Lokal'!$B$18:$B$50,$C2486,'8. Lokal'!V$18:V$50))</f>
        <v>0</v>
      </c>
      <c r="F2492" s="315">
        <f>IF('2. Grunddata'!$C$13="NEJ",SUMIF('8. Lokal'!$B$18:$B$50,$C2486,'8. Lokal'!W$18:W$50),SUMIF('5. Lön'!$B$25:$B$151,$C2486,'5. Lön'!CR$25:CR$151)+SUMIF('6. Drift'!$B$18:$B$101,$C2486,'6. Drift'!BU$18:BU$101)+SUMIF('8. Lokal'!$B$18:$B$50,$C2486,'8. Lokal'!W$18:W$50))</f>
        <v>0</v>
      </c>
      <c r="G2492" s="315">
        <f>IF('2. Grunddata'!$C$13="NEJ",SUMIF('8. Lokal'!$B$18:$B$50,$C2486,'8. Lokal'!X$18:X$50),SUMIF('5. Lön'!$B$25:$B$151,$C2486,'5. Lön'!CS$25:CS$151)+SUMIF('6. Drift'!$B$18:$B$101,$C2486,'6. Drift'!BV$18:BV$101)+SUMIF('8. Lokal'!$B$18:$B$50,$C2486,'8. Lokal'!X$18:X$50))</f>
        <v>0</v>
      </c>
      <c r="H2492" s="315">
        <f>IF('2. Grunddata'!$C$13="NEJ",SUMIF('8. Lokal'!$B$18:$B$50,$C2486,'8. Lokal'!Y$18:Y$50),SUMIF('5. Lön'!$B$25:$B$151,$C2486,'5. Lön'!CT$25:CT$151)+SUMIF('6. Drift'!$B$18:$B$101,$C2486,'6. Drift'!BW$18:BW$101)+SUMIF('8. Lokal'!$B$18:$B$50,$C2486,'8. Lokal'!Y$18:Y$50))</f>
        <v>0</v>
      </c>
      <c r="I2492" s="315">
        <f>IF('2. Grunddata'!$C$13="NEJ",SUMIF('8. Lokal'!$B$18:$B$50,$C2486,'8. Lokal'!Z$18:Z$50),SUMIF('5. Lön'!$B$25:$B$151,$C2486,'5. Lön'!CU$25:CU$151)+SUMIF('6. Drift'!$B$18:$B$101,$C2486,'6. Drift'!BX$18:BX$101)+SUMIF('8. Lokal'!$B$18:$B$50,$C2486,'8. Lokal'!Z$18:Z$50))</f>
        <v>0</v>
      </c>
      <c r="J2492" s="315">
        <f>IF('2. Grunddata'!$C$13="NEJ",SUMIF('8. Lokal'!$B$18:$B$50,$C2486,'8. Lokal'!AA$18:AA$50),SUMIF('5. Lön'!$B$25:$B$151,$C2486,'5. Lön'!CV$25:CV$151)+SUMIF('6. Drift'!$B$18:$B$101,$C2486,'6. Drift'!BY$18:BY$101)+SUMIF('8. Lokal'!$B$18:$B$50,$C2486,'8. Lokal'!AA$18:AA$50))</f>
        <v>0</v>
      </c>
      <c r="K2492" s="315">
        <f>IF('2. Grunddata'!$C$13="NEJ",SUMIF('8. Lokal'!$B$18:$B$50,$C2486,'8. Lokal'!AB$18:AB$50),SUMIF('5. Lön'!$B$25:$B$151,$C2486,'5. Lön'!CW$25:CW$151)+SUMIF('6. Drift'!$B$18:$B$101,$C2486,'6. Drift'!BZ$18:BZ$101)+SUMIF('8. Lokal'!$B$18:$B$50,$C2486,'8. Lokal'!AB$18:AB$50))</f>
        <v>0</v>
      </c>
      <c r="L2492" s="315">
        <f>IF('2. Grunddata'!$C$13="NEJ",SUMIF('8. Lokal'!$B$18:$B$50,$C2486,'8. Lokal'!AC$18:AC$50),SUMIF('5. Lön'!$B$25:$B$151,$C2486,'5. Lön'!CX$25:CX$151)+SUMIF('6. Drift'!$B$18:$B$101,$C2486,'6. Drift'!CA$18:CA$101)+SUMIF('8. Lokal'!$B$18:$B$50,$C2486,'8. Lokal'!AC$18:AC$50))</f>
        <v>0</v>
      </c>
      <c r="M2492" s="316">
        <f t="shared" si="558"/>
        <v>0</v>
      </c>
    </row>
    <row r="2493" spans="2:15" s="3" customFormat="1" ht="12.75" x14ac:dyDescent="0.2">
      <c r="B2493" s="321" t="str">
        <f>IF('2. Grunddata'!C$13="NEJ","Indirekt och lokalpåslag accepterade som OH av finansiär","Indirekta")</f>
        <v>Indirekt och lokalpåslag accepterade som OH av finansiär</v>
      </c>
      <c r="C2493" s="293">
        <f>IF('2. Grunddata'!$C$13="NEJ",SUMIF('5. Lön'!$B$25:$B$151,$C2486,'5. Lön'!DY$25:DY$151)+SUMIF('6. Drift'!$B$18:$B$101,$C2486,'6. Drift'!CP$18:CP$101)+SUMIF('7. Utrustning'!$B$17:$B$49,$C2486,'7. Utrustning'!AU$17:AU$49)+SUMIF('8. Lokal'!$B$18:$B$50,$C2486,'8. Lokal'!AR$18:AR$50),SUMIF('5. Lön'!$B$25:$B$151,$C2486,'5. Lön'!BQ$25:BQ$151)+SUMIF('6. Drift'!$B$18:$B$101,$C2486,'6. Drift'!AT$18:AT$101))</f>
        <v>0</v>
      </c>
      <c r="D2493" s="293">
        <f>IF('2. Grunddata'!$C$13="NEJ",SUMIF('5. Lön'!$B$25:$B$151,$C2486,'5. Lön'!DZ$25:DZ$151)+SUMIF('6. Drift'!$B$18:$B$101,$C2486,'6. Drift'!CQ$18:CQ$101)+SUMIF('7. Utrustning'!$B$17:$B$49,$C2486,'7. Utrustning'!AV$17:AV$49)+SUMIF('8. Lokal'!$B$18:$B$50,$C2486,'8. Lokal'!AS$18:AS$50),SUMIF('5. Lön'!$B$25:$B$151,$C2486,'5. Lön'!BR$25:BR$151)+SUMIF('6. Drift'!$B$18:$B$101,$C2486,'6. Drift'!AU$18:AU$101))</f>
        <v>0</v>
      </c>
      <c r="E2493" s="293">
        <f>IF('2. Grunddata'!$C$13="NEJ",SUMIF('5. Lön'!$B$25:$B$151,$C2486,'5. Lön'!EA$25:EA$151)+SUMIF('6. Drift'!$B$18:$B$101,$C2486,'6. Drift'!CR$18:CR$101)+SUMIF('7. Utrustning'!$B$17:$B$49,$C2486,'7. Utrustning'!AW$17:AW$49)+SUMIF('8. Lokal'!$B$18:$B$50,$C2486,'8. Lokal'!AT$18:AT$50),SUMIF('5. Lön'!$B$25:$B$151,$C2486,'5. Lön'!BS$25:BS$151)+SUMIF('6. Drift'!$B$18:$B$101,$C2486,'6. Drift'!AV$18:AV$101))</f>
        <v>0</v>
      </c>
      <c r="F2493" s="293">
        <f>IF('2. Grunddata'!$C$13="NEJ",SUMIF('5. Lön'!$B$25:$B$151,$C2486,'5. Lön'!EB$25:EB$151)+SUMIF('6. Drift'!$B$18:$B$101,$C2486,'6. Drift'!CS$18:CS$101)+SUMIF('7. Utrustning'!$B$17:$B$49,$C2486,'7. Utrustning'!AX$17:AX$49)+SUMIF('8. Lokal'!$B$18:$B$50,$C2486,'8. Lokal'!AU$18:AU$50),SUMIF('5. Lön'!$B$25:$B$151,$C2486,'5. Lön'!BT$25:BT$151)+SUMIF('6. Drift'!$B$18:$B$101,$C2486,'6. Drift'!AW$18:AW$101))</f>
        <v>0</v>
      </c>
      <c r="G2493" s="293">
        <f>IF('2. Grunddata'!$C$13="NEJ",SUMIF('5. Lön'!$B$25:$B$151,$C2486,'5. Lön'!EC$25:EC$151)+SUMIF('6. Drift'!$B$18:$B$101,$C2486,'6. Drift'!CT$18:CT$101)+SUMIF('7. Utrustning'!$B$17:$B$49,$C2486,'7. Utrustning'!AY$17:AY$49)+SUMIF('8. Lokal'!$B$18:$B$50,$C2486,'8. Lokal'!AV$18:AV$50),SUMIF('5. Lön'!$B$25:$B$151,$C2486,'5. Lön'!BU$25:BU$151)+SUMIF('6. Drift'!$B$18:$B$101,$C2486,'6. Drift'!AX$18:AX$101))</f>
        <v>0</v>
      </c>
      <c r="H2493" s="293">
        <f>IF('2. Grunddata'!$C$13="NEJ",SUMIF('5. Lön'!$B$25:$B$151,$C2486,'5. Lön'!ED$25:ED$151)+SUMIF('6. Drift'!$B$18:$B$101,$C2486,'6. Drift'!CU$18:CU$101)+SUMIF('7. Utrustning'!$B$17:$B$49,$C2486,'7. Utrustning'!AZ$17:AZ$49)+SUMIF('8. Lokal'!$B$18:$B$50,$C2486,'8. Lokal'!AW$18:AW$50),SUMIF('5. Lön'!$B$25:$B$151,$C2486,'5. Lön'!BV$25:BV$151)+SUMIF('6. Drift'!$B$18:$B$101,$C2486,'6. Drift'!AY$18:AY$101))</f>
        <v>0</v>
      </c>
      <c r="I2493" s="293">
        <f>IF('2. Grunddata'!$C$13="NEJ",SUMIF('5. Lön'!$B$25:$B$151,$C2486,'5. Lön'!EE$25:EE$151)+SUMIF('6. Drift'!$B$18:$B$101,$C2486,'6. Drift'!CV$18:CV$101)+SUMIF('7. Utrustning'!$B$17:$B$49,$C2486,'7. Utrustning'!BA$17:BA$49)+SUMIF('8. Lokal'!$B$18:$B$50,$C2486,'8. Lokal'!AX$18:AX$50),SUMIF('5. Lön'!$B$25:$B$151,$C2486,'5. Lön'!BW$25:BW$151)+SUMIF('6. Drift'!$B$18:$B$101,$C2486,'6. Drift'!AZ$18:AZ$101))</f>
        <v>0</v>
      </c>
      <c r="J2493" s="293">
        <f>IF('2. Grunddata'!$C$13="NEJ",SUMIF('5. Lön'!$B$25:$B$151,$C2486,'5. Lön'!EF$25:EF$151)+SUMIF('6. Drift'!$B$18:$B$101,$C2486,'6. Drift'!CW$18:CW$101)+SUMIF('7. Utrustning'!$B$17:$B$49,$C2486,'7. Utrustning'!BB$17:BB$49)+SUMIF('8. Lokal'!$B$18:$B$50,$C2486,'8. Lokal'!AY$18:AY$50),SUMIF('5. Lön'!$B$25:$B$151,$C2486,'5. Lön'!BX$25:BX$151)+SUMIF('6. Drift'!$B$18:$B$101,$C2486,'6. Drift'!BA$18:BA$101))</f>
        <v>0</v>
      </c>
      <c r="K2493" s="293">
        <f>IF('2. Grunddata'!$C$13="NEJ",SUMIF('5. Lön'!$B$25:$B$151,$C2486,'5. Lön'!EG$25:EG$151)+SUMIF('6. Drift'!$B$18:$B$101,$C2486,'6. Drift'!CX$18:CX$101)+SUMIF('7. Utrustning'!$B$17:$B$49,$C2486,'7. Utrustning'!BC$17:BC$49)+SUMIF('8. Lokal'!$B$18:$B$50,$C2486,'8. Lokal'!AZ$18:AZ$50),SUMIF('5. Lön'!$B$25:$B$151,$C2486,'5. Lön'!BY$25:BY$151)+SUMIF('6. Drift'!$B$18:$B$101,$C2486,'6. Drift'!BB$18:BB$101))</f>
        <v>0</v>
      </c>
      <c r="L2493" s="293">
        <f>IF('2. Grunddata'!$C$13="NEJ",SUMIF('5. Lön'!$B$25:$B$151,$C2486,'5. Lön'!EH$25:EH$151)+SUMIF('6. Drift'!$B$18:$B$101,$C2486,'6. Drift'!CY$18:CY$101)+SUMIF('7. Utrustning'!$B$17:$B$49,$C2486,'7. Utrustning'!BD$17:BD$49)+SUMIF('8. Lokal'!$B$18:$B$50,$C2486,'8. Lokal'!BA$18:BA$50),SUMIF('5. Lön'!$B$25:$B$151,$C2486,'5. Lön'!BZ$25:BZ$151)+SUMIF('6. Drift'!$B$18:$B$101,$C2486,'6. Drift'!BC$18:BC$101))</f>
        <v>0</v>
      </c>
      <c r="M2493" s="322">
        <f t="shared" si="558"/>
        <v>0</v>
      </c>
    </row>
    <row r="2494" spans="2:15" s="3" customFormat="1" ht="12.75" x14ac:dyDescent="0.2">
      <c r="B2494" s="323" t="str">
        <f>IF('2. Grunddata'!C$6="KONTRAKT","Total kostnad i kontrakt med finansiär ","Total kostnad i ansökan till finansiär ")</f>
        <v xml:space="preserve">Total kostnad i ansökan till finansiär </v>
      </c>
      <c r="C2494" s="237">
        <f>SUM(C2489:C2493)</f>
        <v>0</v>
      </c>
      <c r="D2494" s="237">
        <f t="shared" ref="D2494:L2494" si="559">SUM(D2489:D2493)</f>
        <v>0</v>
      </c>
      <c r="E2494" s="237">
        <f t="shared" si="559"/>
        <v>0</v>
      </c>
      <c r="F2494" s="237">
        <f t="shared" si="559"/>
        <v>0</v>
      </c>
      <c r="G2494" s="237">
        <f t="shared" si="559"/>
        <v>0</v>
      </c>
      <c r="H2494" s="237">
        <f t="shared" si="559"/>
        <v>0</v>
      </c>
      <c r="I2494" s="237">
        <f t="shared" si="559"/>
        <v>0</v>
      </c>
      <c r="J2494" s="237">
        <f t="shared" si="559"/>
        <v>0</v>
      </c>
      <c r="K2494" s="237">
        <f t="shared" si="559"/>
        <v>0</v>
      </c>
      <c r="L2494" s="237">
        <f t="shared" si="559"/>
        <v>0</v>
      </c>
      <c r="M2494" s="324">
        <f t="shared" si="558"/>
        <v>0</v>
      </c>
    </row>
    <row r="2495" spans="2:15" s="3" customFormat="1" ht="6" customHeight="1" x14ac:dyDescent="0.2">
      <c r="B2495" s="325"/>
      <c r="C2495" s="326"/>
      <c r="D2495" s="326"/>
      <c r="E2495" s="326"/>
      <c r="F2495" s="326"/>
      <c r="G2495" s="326"/>
      <c r="H2495" s="326"/>
      <c r="I2495" s="326"/>
      <c r="J2495" s="326"/>
      <c r="K2495" s="326"/>
      <c r="L2495" s="326"/>
      <c r="M2495" s="327"/>
    </row>
    <row r="2496" spans="2:15" s="3" customFormat="1" ht="12.75" x14ac:dyDescent="0.2">
      <c r="B2496" s="328" t="str">
        <f>IF('2. Grunddata'!C$6="KONTRAKT","Kostnader att medfinansiera","Kostnader förväntade att medfinansiera")</f>
        <v>Kostnader förväntade att medfinansiera</v>
      </c>
      <c r="C2496" s="168"/>
      <c r="D2496" s="168"/>
      <c r="E2496" s="168"/>
      <c r="F2496" s="168"/>
      <c r="G2496" s="168"/>
      <c r="H2496" s="168"/>
      <c r="I2496" s="168"/>
      <c r="J2496" s="168"/>
      <c r="K2496" s="168"/>
      <c r="L2496" s="168"/>
      <c r="M2496" s="329"/>
    </row>
    <row r="2497" spans="2:15" s="3" customFormat="1" ht="12.75" x14ac:dyDescent="0.2">
      <c r="B2497" s="371" t="str">
        <f>IF('2. Grunddata'!C$13="NEJ","Indirekt och lokalpåslag inte accepterade som OH av finansiär","")</f>
        <v>Indirekt och lokalpåslag inte accepterade som OH av finansiär</v>
      </c>
      <c r="C2497" s="330">
        <f>IF('2. Grunddata'!$C$13="NEJ",(SUMIF('5. Lön'!$B$25:$B$151,$C2486,'5. Lön'!BQ$25:BQ$151)+SUMIF('5. Lön'!$B$25:$B$151,$C2486,'5. Lön'!CO$25:CO$151)+SUMIF('6. Drift'!$B$18:$B$101,$C2486,'6. Drift'!AT$18:AT$101)+SUMIF('6. Drift'!$B$18:$B$101,$C2486,'6. Drift'!BR$18:BR$101))-(SUMIF('5. Lön'!$B$25:$B$151,$C2486,'5. Lön'!DY$25:DY$151)+SUMIF('6. Drift'!$B$18:$B$101,$C2486,'6. Drift'!CP$18:CP$101)+SUMIF('7. Utrustning'!$B$17:$B$49,$C2486,'7. Utrustning'!AU$17:AU$49)+SUMIF('8. Lokal'!$B$18:$B$50,$C2486,'8. Lokal'!AR$18:AR$50)),0)</f>
        <v>0</v>
      </c>
      <c r="D2497" s="330">
        <f>IF('2. Grunddata'!$C$13="NEJ",(SUMIF('5. Lön'!$B$25:$B$151,$C2486,'5. Lön'!BR$25:BR$151)+SUMIF('5. Lön'!$B$25:$B$151,$C2486,'5. Lön'!CP$25:CP$151)+SUMIF('6. Drift'!$B$18:$B$101,$C2486,'6. Drift'!AU$18:AU$101)+SUMIF('6. Drift'!$B$18:$B$101,$C2486,'6. Drift'!BS$18:BS$101))-(SUMIF('5. Lön'!$B$25:$B$151,$C2486,'5. Lön'!DZ$25:DZ$151)+SUMIF('6. Drift'!$B$18:$B$101,$C2486,'6. Drift'!CQ$18:CQ$101)+SUMIF('7. Utrustning'!$B$17:$B$49,$C2486,'7. Utrustning'!AV$17:AV$49)+SUMIF('8. Lokal'!$B$18:$B$50,$C2486,'8. Lokal'!AS$18:AS$50)),0)</f>
        <v>0</v>
      </c>
      <c r="E2497" s="330">
        <f>IF('2. Grunddata'!$C$13="NEJ",(SUMIF('5. Lön'!$B$25:$B$151,$C2486,'5. Lön'!BS$25:BS$151)+SUMIF('5. Lön'!$B$25:$B$151,$C2486,'5. Lön'!CQ$25:CQ$151)+SUMIF('6. Drift'!$B$18:$B$101,$C2486,'6. Drift'!AV$18:AV$101)+SUMIF('6. Drift'!$B$18:$B$101,$C2486,'6. Drift'!BT$18:BT$101))-(SUMIF('5. Lön'!$B$25:$B$151,$C2486,'5. Lön'!EA$25:EA$151)+SUMIF('6. Drift'!$B$18:$B$101,$C2486,'6. Drift'!CR$18:CR$101)+SUMIF('7. Utrustning'!$B$17:$B$49,$C2486,'7. Utrustning'!AW$17:AW$49)+SUMIF('8. Lokal'!$B$18:$B$50,$C2486,'8. Lokal'!AT$18:AT$50)),0)</f>
        <v>0</v>
      </c>
      <c r="F2497" s="330">
        <f>IF('2. Grunddata'!$C$13="NEJ",(SUMIF('5. Lön'!$B$25:$B$151,$C2486,'5. Lön'!BT$25:BT$151)+SUMIF('5. Lön'!$B$25:$B$151,$C2486,'5. Lön'!CR$25:CR$151)+SUMIF('6. Drift'!$B$18:$B$101,$C2486,'6. Drift'!AW$18:AW$101)+SUMIF('6. Drift'!$B$18:$B$101,$C2486,'6. Drift'!BU$18:BU$101))-(SUMIF('5. Lön'!$B$25:$B$151,$C2486,'5. Lön'!EB$25:EB$151)+SUMIF('6. Drift'!$B$18:$B$101,$C2486,'6. Drift'!CS$18:CS$101)+SUMIF('7. Utrustning'!$B$17:$B$49,$C2486,'7. Utrustning'!AX$17:AX$49)+SUMIF('8. Lokal'!$B$18:$B$50,$C2486,'8. Lokal'!AU$18:AU$50)),0)</f>
        <v>0</v>
      </c>
      <c r="G2497" s="330">
        <f>IF('2. Grunddata'!$C$13="NEJ",(SUMIF('5. Lön'!$B$25:$B$151,$C2486,'5. Lön'!BU$25:BU$151)+SUMIF('5. Lön'!$B$25:$B$151,$C2486,'5. Lön'!CS$25:CS$151)+SUMIF('6. Drift'!$B$18:$B$101,$C2486,'6. Drift'!AX$18:AX$101)+SUMIF('6. Drift'!$B$18:$B$101,$C2486,'6. Drift'!BV$18:BV$101))-(SUMIF('5. Lön'!$B$25:$B$151,$C2486,'5. Lön'!EC$25:EC$151)+SUMIF('6. Drift'!$B$18:$B$101,$C2486,'6. Drift'!CT$18:CT$101)+SUMIF('7. Utrustning'!$B$17:$B$49,$C2486,'7. Utrustning'!AY$17:AY$49)+SUMIF('8. Lokal'!$B$18:$B$50,$C2486,'8. Lokal'!AV$18:AV$50)),0)</f>
        <v>0</v>
      </c>
      <c r="H2497" s="330">
        <f>IF('2. Grunddata'!$C$13="NEJ",(SUMIF('5. Lön'!$B$25:$B$151,$C2486,'5. Lön'!BV$25:BV$151)+SUMIF('5. Lön'!$B$25:$B$151,$C2486,'5. Lön'!CT$25:CT$151)+SUMIF('6. Drift'!$B$18:$B$101,$C2486,'6. Drift'!AY$18:AY$101)+SUMIF('6. Drift'!$B$18:$B$101,$C2486,'6. Drift'!BW$18:BW$101))-(SUMIF('5. Lön'!$B$25:$B$151,$C2486,'5. Lön'!ED$25:ED$151)+SUMIF('6. Drift'!$B$18:$B$101,$C2486,'6. Drift'!CU$18:CU$101)+SUMIF('7. Utrustning'!$B$17:$B$49,$C2486,'7. Utrustning'!AZ$17:AZ$49)+SUMIF('8. Lokal'!$B$18:$B$50,$C2486,'8. Lokal'!AW$18:AW$50)),0)</f>
        <v>0</v>
      </c>
      <c r="I2497" s="330">
        <f>IF('2. Grunddata'!$C$13="NEJ",(SUMIF('5. Lön'!$B$25:$B$151,$C2486,'5. Lön'!BW$25:BW$151)+SUMIF('5. Lön'!$B$25:$B$151,$C2486,'5. Lön'!CU$25:CU$151)+SUMIF('6. Drift'!$B$18:$B$101,$C2486,'6. Drift'!AZ$18:AZ$101)+SUMIF('6. Drift'!$B$18:$B$101,$C2486,'6. Drift'!BX$18:BX$101))-(SUMIF('5. Lön'!$B$25:$B$151,$C2486,'5. Lön'!EE$25:EE$151)+SUMIF('6. Drift'!$B$18:$B$101,$C2486,'6. Drift'!CV$18:CV$101)+SUMIF('7. Utrustning'!$B$17:$B$49,$C2486,'7. Utrustning'!BA$17:BA$49)+SUMIF('8. Lokal'!$B$18:$B$50,$C2486,'8. Lokal'!AX$18:AX$50)),0)</f>
        <v>0</v>
      </c>
      <c r="J2497" s="330">
        <f>IF('2. Grunddata'!$C$13="NEJ",(SUMIF('5. Lön'!$B$25:$B$151,$C2486,'5. Lön'!BX$25:BX$151)+SUMIF('5. Lön'!$B$25:$B$151,$C2486,'5. Lön'!CV$25:CV$151)+SUMIF('6. Drift'!$B$18:$B$101,$C2486,'6. Drift'!BA$18:BA$101)+SUMIF('6. Drift'!$B$18:$B$101,$C2486,'6. Drift'!BY$18:BY$101))-(SUMIF('5. Lön'!$B$25:$B$151,$C2486,'5. Lön'!EF$25:EF$151)+SUMIF('6. Drift'!$B$18:$B$101,$C2486,'6. Drift'!CW$18:CW$101)+SUMIF('7. Utrustning'!$B$17:$B$49,$C2486,'7. Utrustning'!BB$17:BB$49)+SUMIF('8. Lokal'!$B$18:$B$50,$C2486,'8. Lokal'!AY$18:AY$50)),0)</f>
        <v>0</v>
      </c>
      <c r="K2497" s="330">
        <f>IF('2. Grunddata'!$C$13="NEJ",(SUMIF('5. Lön'!$B$25:$B$151,$C2486,'5. Lön'!BY$25:BY$151)+SUMIF('5. Lön'!$B$25:$B$151,$C2486,'5. Lön'!CW$25:CW$151)+SUMIF('6. Drift'!$B$18:$B$101,$C2486,'6. Drift'!BB$18:BB$101)+SUMIF('6. Drift'!$B$18:$B$101,$C2486,'6. Drift'!BZ$18:BZ$101))-(SUMIF('5. Lön'!$B$25:$B$151,$C2486,'5. Lön'!EG$25:EG$151)+SUMIF('6. Drift'!$B$18:$B$101,$C2486,'6. Drift'!CX$18:CX$101)+SUMIF('7. Utrustning'!$B$17:$B$49,$C2486,'7. Utrustning'!BC$17:BC$49)+SUMIF('8. Lokal'!$B$18:$B$50,$C2486,'8. Lokal'!AZ$18:AZ$50)),0)</f>
        <v>0</v>
      </c>
      <c r="L2497" s="330">
        <f>IF('2. Grunddata'!$C$13="NEJ",(SUMIF('5. Lön'!$B$25:$B$151,$C2486,'5. Lön'!BZ$25:BZ$151)+SUMIF('5. Lön'!$B$25:$B$151,$C2486,'5. Lön'!CX$25:CX$151)+SUMIF('6. Drift'!$B$18:$B$101,$C2486,'6. Drift'!BC$18:BC$101)+SUMIF('6. Drift'!$B$18:$B$101,$C2486,'6. Drift'!CA$18:CA$101))-(SUMIF('5. Lön'!$B$25:$B$151,$C2486,'5. Lön'!EH$25:EH$151)+SUMIF('6. Drift'!$B$18:$B$101,$C2486,'6. Drift'!CY$18:CY$101)+SUMIF('7. Utrustning'!$B$17:$B$49,$C2486,'7. Utrustning'!BD$17:BD$49)+SUMIF('8. Lokal'!$B$18:$B$50,$C2486,'8. Lokal'!BA$18:BA$50)),0)</f>
        <v>0</v>
      </c>
      <c r="M2497" s="314">
        <f t="shared" ref="M2497:M2503" si="560">SUM(C2497:L2497)</f>
        <v>0</v>
      </c>
    </row>
    <row r="2498" spans="2:15" s="3" customFormat="1" ht="12.75" customHeight="1" x14ac:dyDescent="0.2">
      <c r="B2498" s="331" t="str">
        <f>IF('2. Grunddata'!C$16&gt;0,"LKP som inte accepteras av finansiär","")</f>
        <v/>
      </c>
      <c r="C2498" s="332">
        <f>IF('2. Grunddata'!$C$16&gt;0,SUMIF('5. Lön'!$B$25:$B$151,$C2486,'5. Lön'!AS$25:AS$151)-SUMIF('5. Lön'!$B$25:$B$151,$C2486,'5. Lön'!DM$25:DM$151),0)</f>
        <v>0</v>
      </c>
      <c r="D2498" s="332">
        <f>IF('2. Grunddata'!$C$16&gt;0,SUMIF('5. Lön'!$B$25:$B$151,$C2486,'5. Lön'!AT$25:AT$151)-SUMIF('5. Lön'!$B$25:$B$151,$C2486,'5. Lön'!DN$25:DN$151),0)</f>
        <v>0</v>
      </c>
      <c r="E2498" s="332">
        <f>IF('2. Grunddata'!$C$16&gt;0,SUMIF('5. Lön'!$B$25:$B$151,$C2486,'5. Lön'!AU$25:AU$151)-SUMIF('5. Lön'!$B$25:$B$151,$C2486,'5. Lön'!DO$25:DO$151),0)</f>
        <v>0</v>
      </c>
      <c r="F2498" s="332">
        <f>IF('2. Grunddata'!$C$16&gt;0,SUMIF('5. Lön'!$B$25:$B$151,$C2486,'5. Lön'!AV$25:AV$151)-SUMIF('5. Lön'!$B$25:$B$151,$C2486,'5. Lön'!DP$25:DP$151),0)</f>
        <v>0</v>
      </c>
      <c r="G2498" s="332">
        <f>IF('2. Grunddata'!$C$16&gt;0,SUMIF('5. Lön'!$B$25:$B$151,$C2486,'5. Lön'!AW$25:AW$151)-SUMIF('5. Lön'!$B$25:$B$151,$C2486,'5. Lön'!DQ$25:DQ$151),0)</f>
        <v>0</v>
      </c>
      <c r="H2498" s="332">
        <f>IF('2. Grunddata'!$C$16&gt;0,SUMIF('5. Lön'!$B$25:$B$151,$C2486,'5. Lön'!AX$25:AX$151)-SUMIF('5. Lön'!$B$25:$B$151,$C2486,'5. Lön'!DR$25:DR$151),0)</f>
        <v>0</v>
      </c>
      <c r="I2498" s="332">
        <f>IF('2. Grunddata'!$C$16&gt;0,SUMIF('5. Lön'!$B$25:$B$151,$C2486,'5. Lön'!AY$25:AY$151)-SUMIF('5. Lön'!$B$25:$B$151,$C2486,'5. Lön'!DS$25:DS$151),0)</f>
        <v>0</v>
      </c>
      <c r="J2498" s="332">
        <f>IF('2. Grunddata'!$C$16&gt;0,SUMIF('5. Lön'!$B$25:$B$151,$C2486,'5. Lön'!AZ$25:AZ$151)-SUMIF('5. Lön'!$B$25:$B$151,$C2486,'5. Lön'!DT$25:DT$151),0)</f>
        <v>0</v>
      </c>
      <c r="K2498" s="332">
        <f>IF('2. Grunddata'!$C$16&gt;0,SUMIF('5. Lön'!$B$25:$B$151,$C2486,'5. Lön'!BA$25:BA$151)-SUMIF('5. Lön'!$B$25:$B$151,$C2486,'5. Lön'!DU$25:DU$151),0)</f>
        <v>0</v>
      </c>
      <c r="L2498" s="332">
        <f>IF('2. Grunddata'!$C$16&gt;0,SUMIF('5. Lön'!$B$25:$B$151,$C2486,'5. Lön'!BB$25:BB$151)-SUMIF('5. Lön'!$B$25:$B$151,$C2486,'5. Lön'!DV$25:DV$151),0)</f>
        <v>0</v>
      </c>
      <c r="M2498" s="316">
        <f t="shared" si="560"/>
        <v>0</v>
      </c>
    </row>
    <row r="2499" spans="2:15" s="3" customFormat="1" ht="12.75" customHeight="1" x14ac:dyDescent="0.2">
      <c r="B2499" s="317" t="str">
        <f>IF('5. Lön'!BO$152&gt;0,"Lön inklusive LKP","")</f>
        <v>Lön inklusive LKP</v>
      </c>
      <c r="C2499" s="333">
        <f>SUMIF('5. Lön'!$B$25:$B$151,$C2486,'5. Lön'!BE$25:BE$151)</f>
        <v>0</v>
      </c>
      <c r="D2499" s="333">
        <f>SUMIF('5. Lön'!$B$25:$B$151,$C2486,'5. Lön'!BF$25:BF$151)</f>
        <v>0</v>
      </c>
      <c r="E2499" s="333">
        <f>SUMIF('5. Lön'!$B$25:$B$151,$C2486,'5. Lön'!BG$25:BG$151)</f>
        <v>0</v>
      </c>
      <c r="F2499" s="333">
        <f>SUMIF('5. Lön'!$B$25:$B$151,$C2486,'5. Lön'!BH$25:BH$151)</f>
        <v>0</v>
      </c>
      <c r="G2499" s="333">
        <f>SUMIF('5. Lön'!$B$25:$B$151,$C2486,'5. Lön'!BI$25:BI$151)</f>
        <v>0</v>
      </c>
      <c r="H2499" s="333">
        <f>SUMIF('5. Lön'!$B$25:$B$151,$C2486,'5. Lön'!BJ$25:BJ$151)</f>
        <v>0</v>
      </c>
      <c r="I2499" s="333">
        <f>SUMIF('5. Lön'!$B$25:$B$151,$C2486,'5. Lön'!BK$25:BK$151)</f>
        <v>0</v>
      </c>
      <c r="J2499" s="333">
        <f>SUMIF('5. Lön'!$B$25:$B$151,$C2486,'5. Lön'!BL$25:BL$151)</f>
        <v>0</v>
      </c>
      <c r="K2499" s="333">
        <f>SUMIF('5. Lön'!$B$25:$B$151,$C2486,'5. Lön'!BM$25:BM$151)</f>
        <v>0</v>
      </c>
      <c r="L2499" s="333">
        <f>SUMIF('5. Lön'!$B$25:$B$151,$C2486,'5. Lön'!BN$25:BN$151)</f>
        <v>0</v>
      </c>
      <c r="M2499" s="319">
        <f t="shared" si="560"/>
        <v>0</v>
      </c>
    </row>
    <row r="2500" spans="2:15" s="3" customFormat="1" ht="12.75" x14ac:dyDescent="0.2">
      <c r="B2500" s="158" t="str">
        <f>IF('6. Drift'!AR$102&gt;0,"Drift","")</f>
        <v/>
      </c>
      <c r="C2500" s="334">
        <f>SUMIF('6. Drift'!$B$18:$B$101,$C2486,'6. Drift'!AH$18:AH$101)</f>
        <v>0</v>
      </c>
      <c r="D2500" s="334">
        <f>SUMIF('6. Drift'!$B$18:$B$101,$C2486,'6. Drift'!AI$18:AI$101)</f>
        <v>0</v>
      </c>
      <c r="E2500" s="334">
        <f>SUMIF('6. Drift'!$B$18:$B$101,$C2486,'6. Drift'!AJ$18:AJ$101)</f>
        <v>0</v>
      </c>
      <c r="F2500" s="334">
        <f>SUMIF('6. Drift'!$B$18:$B$101,$C2486,'6. Drift'!AK$18:AK$101)</f>
        <v>0</v>
      </c>
      <c r="G2500" s="334">
        <f>SUMIF('6. Drift'!$B$18:$B$101,$C2486,'6. Drift'!AL$18:AL$101)</f>
        <v>0</v>
      </c>
      <c r="H2500" s="334">
        <f>SUMIF('6. Drift'!$B$18:$B$101,$C2486,'6. Drift'!AM$18:AM$101)</f>
        <v>0</v>
      </c>
      <c r="I2500" s="334">
        <f>SUMIF('6. Drift'!$B$18:$B$101,$C2486,'6. Drift'!AN$18:AN$101)</f>
        <v>0</v>
      </c>
      <c r="J2500" s="334">
        <f>SUMIF('6. Drift'!$B$18:$B$101,$C2486,'6. Drift'!AO$18:AO$101)</f>
        <v>0</v>
      </c>
      <c r="K2500" s="334">
        <f>SUMIF('6. Drift'!$B$18:$B$101,$C2486,'6. Drift'!AP$18:AP$101)</f>
        <v>0</v>
      </c>
      <c r="L2500" s="334">
        <f>SUMIF('6. Drift'!$B$18:$B$101,$C2486,'6. Drift'!AQ$18:AQ$101)</f>
        <v>0</v>
      </c>
      <c r="M2500" s="316">
        <f t="shared" si="560"/>
        <v>0</v>
      </c>
    </row>
    <row r="2501" spans="2:15" s="3" customFormat="1" ht="12.75" x14ac:dyDescent="0.2">
      <c r="B2501" s="317" t="str">
        <f>IF('7. Utrustning'!AS$50&gt;0,"Utrustning","")</f>
        <v/>
      </c>
      <c r="C2501" s="333">
        <f>SUMIF('7. Utrustning'!$B$17:$B$49,$C2486,'7. Utrustning'!AI$17:AI$49)</f>
        <v>0</v>
      </c>
      <c r="D2501" s="333">
        <f>SUMIF('7. Utrustning'!$B$17:$B$49,$C2486,'7. Utrustning'!AJ$17:AJ$49)</f>
        <v>0</v>
      </c>
      <c r="E2501" s="333">
        <f>SUMIF('7. Utrustning'!$B$17:$B$49,$C2486,'7. Utrustning'!AK$17:AK$49)</f>
        <v>0</v>
      </c>
      <c r="F2501" s="333">
        <f>SUMIF('7. Utrustning'!$B$17:$B$49,$C2486,'7. Utrustning'!AL$17:AL$49)</f>
        <v>0</v>
      </c>
      <c r="G2501" s="333">
        <f>SUMIF('7. Utrustning'!$B$17:$B$49,$C2486,'7. Utrustning'!AM$17:AM$49)</f>
        <v>0</v>
      </c>
      <c r="H2501" s="333">
        <f>SUMIF('7. Utrustning'!$B$17:$B$49,$C2486,'7. Utrustning'!AN$17:AN$49)</f>
        <v>0</v>
      </c>
      <c r="I2501" s="333">
        <f>SUMIF('7. Utrustning'!$B$17:$B$49,$C2486,'7. Utrustning'!AO$17:AO$49)</f>
        <v>0</v>
      </c>
      <c r="J2501" s="333">
        <f>SUMIF('7. Utrustning'!$B$17:$B$49,$C2486,'7. Utrustning'!AP$17:AP$49)</f>
        <v>0</v>
      </c>
      <c r="K2501" s="333">
        <f>SUMIF('7. Utrustning'!$B$17:$B$49,$C2486,'7. Utrustning'!AQ$17:AQ$49)</f>
        <v>0</v>
      </c>
      <c r="L2501" s="333">
        <f>SUMIF('7. Utrustning'!$B$17:$B$49,$C2486,'7. Utrustning'!AR$17:AR$49)</f>
        <v>0</v>
      </c>
      <c r="M2501" s="319">
        <f t="shared" si="560"/>
        <v>0</v>
      </c>
    </row>
    <row r="2502" spans="2:15" s="3" customFormat="1" ht="12.75" x14ac:dyDescent="0.2">
      <c r="B2502" s="320" t="str">
        <f>IF('8. Lokal'!AP$51&gt;0,"Lokal","")</f>
        <v>Lokal</v>
      </c>
      <c r="C2502" s="334">
        <f>SUMIF('5. Lön'!$B$25:$B$151,$C2486,'5. Lön'!DA$25:DA$151)+SUMIF('6. Drift'!$B$18:$B$101,$C2486,'6. Drift'!CD$18:CD$101)+SUMIF('8. Lokal'!$B$18:$B$50,$C2486,'8. Lokal'!AF$18:AF$50)</f>
        <v>0</v>
      </c>
      <c r="D2502" s="334">
        <f>SUMIF('5. Lön'!$B$25:$B$151,$C2486,'5. Lön'!DB$25:DB$151)+SUMIF('6. Drift'!$B$18:$B$101,$C2486,'6. Drift'!CE$18:CE$101)+SUMIF('8. Lokal'!$B$18:$B$50,$C2486,'8. Lokal'!AG$18:AG$50)</f>
        <v>0</v>
      </c>
      <c r="E2502" s="334">
        <f>SUMIF('5. Lön'!$B$25:$B$151,$C2486,'5. Lön'!DC$25:DC$151)+SUMIF('6. Drift'!$B$18:$B$101,$C2486,'6. Drift'!CF$18:CF$101)+SUMIF('8. Lokal'!$B$18:$B$50,$C2486,'8. Lokal'!AH$18:AH$50)</f>
        <v>0</v>
      </c>
      <c r="F2502" s="334">
        <f>SUMIF('5. Lön'!$B$25:$B$151,$C2486,'5. Lön'!DD$25:DD$151)+SUMIF('6. Drift'!$B$18:$B$101,$C2486,'6. Drift'!CG$18:CG$101)+SUMIF('8. Lokal'!$B$18:$B$50,$C2486,'8. Lokal'!AI$18:AI$50)</f>
        <v>0</v>
      </c>
      <c r="G2502" s="334">
        <f>SUMIF('5. Lön'!$B$25:$B$151,$C2486,'5. Lön'!DE$25:DE$151)+SUMIF('6. Drift'!$B$18:$B$101,$C2486,'6. Drift'!CH$18:CH$101)+SUMIF('8. Lokal'!$B$18:$B$50,$C2486,'8. Lokal'!AJ$18:AJ$50)</f>
        <v>0</v>
      </c>
      <c r="H2502" s="334">
        <f>SUMIF('5. Lön'!$B$25:$B$151,$C2486,'5. Lön'!DF$25:DF$151)+SUMIF('6. Drift'!$B$18:$B$101,$C2486,'6. Drift'!CI$18:CI$101)+SUMIF('8. Lokal'!$B$18:$B$50,$C2486,'8. Lokal'!AK$18:AK$50)</f>
        <v>0</v>
      </c>
      <c r="I2502" s="334">
        <f>SUMIF('5. Lön'!$B$25:$B$151,$C2486,'5. Lön'!DG$25:DG$151)+SUMIF('6. Drift'!$B$18:$B$101,$C2486,'6. Drift'!CJ$18:CJ$101)+SUMIF('8. Lokal'!$B$18:$B$50,$C2486,'8. Lokal'!AL$18:AL$50)</f>
        <v>0</v>
      </c>
      <c r="J2502" s="334">
        <f>SUMIF('5. Lön'!$B$25:$B$151,$C2486,'5. Lön'!DH$25:DH$151)+SUMIF('6. Drift'!$B$18:$B$101,$C2486,'6. Drift'!CK$18:CK$101)+SUMIF('8. Lokal'!$B$18:$B$50,$C2486,'8. Lokal'!AM$18:AM$50)</f>
        <v>0</v>
      </c>
      <c r="K2502" s="334">
        <f>SUMIF('5. Lön'!$B$25:$B$151,$C2486,'5. Lön'!DI$25:DI$151)+SUMIF('6. Drift'!$B$18:$B$101,$C2486,'6. Drift'!CL$18:CL$101)+SUMIF('8. Lokal'!$B$18:$B$50,$C2486,'8. Lokal'!AN$18:AN$50)</f>
        <v>0</v>
      </c>
      <c r="L2502" s="334">
        <f>SUMIF('5. Lön'!$B$25:$B$151,$C2486,'5. Lön'!DJ$25:DJ$151)+SUMIF('6. Drift'!$B$18:$B$101,$C2486,'6. Drift'!CM$18:CM$101)+SUMIF('8. Lokal'!$B$18:$B$50,$C2486,'8. Lokal'!AO$18:AO$50)</f>
        <v>0</v>
      </c>
      <c r="M2502" s="316">
        <f t="shared" si="560"/>
        <v>0</v>
      </c>
    </row>
    <row r="2503" spans="2:15" s="1" customFormat="1" ht="12.75" x14ac:dyDescent="0.2">
      <c r="B2503" s="321" t="str">
        <f>IF(('5. Lön'!CM$152+'6. Drift'!BP$102)&gt;0,"Indirekt","")</f>
        <v>Indirekt</v>
      </c>
      <c r="C2503" s="293">
        <f>SUMIF('5. Lön'!$B$25:$B$151,$C2486,'5. Lön'!CC$25:CC$151)+SUMIF('6. Drift'!$B$18:$B$101,$C2486,'6. Drift'!BF$18:BF$101)</f>
        <v>0</v>
      </c>
      <c r="D2503" s="293">
        <f>SUMIF('5. Lön'!$B$25:$B$151,$C2486,'5. Lön'!CD$25:CD$151)+SUMIF('6. Drift'!$B$18:$B$101,$C2486,'6. Drift'!BG$18:BG$101)</f>
        <v>0</v>
      </c>
      <c r="E2503" s="293">
        <f>SUMIF('5. Lön'!$B$25:$B$151,$C2486,'5. Lön'!CE$25:CE$151)+SUMIF('6. Drift'!$B$18:$B$101,$C2486,'6. Drift'!BH$18:BH$101)</f>
        <v>0</v>
      </c>
      <c r="F2503" s="293">
        <f>SUMIF('5. Lön'!$B$25:$B$151,$C2486,'5. Lön'!CF$25:CF$151)+SUMIF('6. Drift'!$B$18:$B$101,$C2486,'6. Drift'!BI$18:BI$101)</f>
        <v>0</v>
      </c>
      <c r="G2503" s="293">
        <f>SUMIF('5. Lön'!$B$25:$B$151,$C2486,'5. Lön'!CG$25:CG$151)+SUMIF('6. Drift'!$B$18:$B$101,$C2486,'6. Drift'!BJ$18:BJ$101)</f>
        <v>0</v>
      </c>
      <c r="H2503" s="293">
        <f>SUMIF('5. Lön'!$B$25:$B$151,$C2486,'5. Lön'!CH$25:CH$151)+SUMIF('6. Drift'!$B$18:$B$101,$C2486,'6. Drift'!BK$18:BK$101)</f>
        <v>0</v>
      </c>
      <c r="I2503" s="293">
        <f>SUMIF('5. Lön'!$B$25:$B$151,$C2486,'5. Lön'!CI$25:CI$151)+SUMIF('6. Drift'!$B$18:$B$101,$C2486,'6. Drift'!BL$18:BL$101)</f>
        <v>0</v>
      </c>
      <c r="J2503" s="293">
        <f>SUMIF('5. Lön'!$B$25:$B$151,$C2486,'5. Lön'!CJ$25:CJ$151)+SUMIF('6. Drift'!$B$18:$B$101,$C2486,'6. Drift'!BM$18:BM$101)</f>
        <v>0</v>
      </c>
      <c r="K2503" s="293">
        <f>SUMIF('5. Lön'!$B$25:$B$151,$C2486,'5. Lön'!CK$25:CK$151)+SUMIF('6. Drift'!$B$18:$B$101,$C2486,'6. Drift'!BN$18:BN$101)</f>
        <v>0</v>
      </c>
      <c r="L2503" s="293">
        <f>SUMIF('5. Lön'!$B$25:$B$151,$C2486,'5. Lön'!CL$25:CL$151)+SUMIF('6. Drift'!$B$18:$B$101,$C2486,'6. Drift'!BO$18:BO$101)</f>
        <v>0</v>
      </c>
      <c r="M2503" s="322">
        <f t="shared" si="560"/>
        <v>0</v>
      </c>
    </row>
    <row r="2504" spans="2:15" s="3" customFormat="1" ht="12.75" x14ac:dyDescent="0.2">
      <c r="B2504" s="323" t="str">
        <f>IF('2. Grunddata'!C$6="KONTRAKT","Total kostnad i medfinansiering av kontrakt med finansiär","Total kostnad i medfinansiering av ansökan till finansiär")</f>
        <v>Total kostnad i medfinansiering av ansökan till finansiär</v>
      </c>
      <c r="C2504" s="237">
        <f>SUM(C2497:C2503)</f>
        <v>0</v>
      </c>
      <c r="D2504" s="237">
        <f t="shared" ref="D2504:M2504" si="561">SUM(D2497:D2503)</f>
        <v>0</v>
      </c>
      <c r="E2504" s="237">
        <f t="shared" si="561"/>
        <v>0</v>
      </c>
      <c r="F2504" s="237">
        <f t="shared" si="561"/>
        <v>0</v>
      </c>
      <c r="G2504" s="237">
        <f t="shared" si="561"/>
        <v>0</v>
      </c>
      <c r="H2504" s="237">
        <f t="shared" si="561"/>
        <v>0</v>
      </c>
      <c r="I2504" s="237">
        <f t="shared" si="561"/>
        <v>0</v>
      </c>
      <c r="J2504" s="237">
        <f t="shared" si="561"/>
        <v>0</v>
      </c>
      <c r="K2504" s="237">
        <f t="shared" si="561"/>
        <v>0</v>
      </c>
      <c r="L2504" s="237">
        <f t="shared" si="561"/>
        <v>0</v>
      </c>
      <c r="M2504" s="324">
        <f t="shared" si="561"/>
        <v>0</v>
      </c>
      <c r="N2504" s="26"/>
      <c r="O2504" s="26"/>
    </row>
    <row r="2505" spans="2:15" s="3" customFormat="1" ht="6" customHeight="1" x14ac:dyDescent="0.2">
      <c r="B2505" s="335"/>
      <c r="C2505" s="326"/>
      <c r="D2505" s="326"/>
      <c r="E2505" s="326"/>
      <c r="F2505" s="326"/>
      <c r="G2505" s="326"/>
      <c r="H2505" s="326"/>
      <c r="I2505" s="326"/>
      <c r="J2505" s="326"/>
      <c r="K2505" s="326"/>
      <c r="L2505" s="326"/>
      <c r="M2505" s="336"/>
    </row>
    <row r="2506" spans="2:15" s="3" customFormat="1" ht="12.75" x14ac:dyDescent="0.2">
      <c r="B2506" s="328" t="str">
        <f>IF('2. Grunddata'!C$6="KONTRAKT","Full kostnad","Förväntad full kostnad")</f>
        <v>Förväntad full kostnad</v>
      </c>
      <c r="C2506" s="326"/>
      <c r="D2506" s="326"/>
      <c r="E2506" s="326"/>
      <c r="F2506" s="326"/>
      <c r="G2506" s="326"/>
      <c r="H2506" s="326"/>
      <c r="I2506" s="326"/>
      <c r="J2506" s="326"/>
      <c r="K2506" s="326"/>
      <c r="L2506" s="326"/>
      <c r="M2506" s="336"/>
    </row>
    <row r="2507" spans="2:15" s="3" customFormat="1" ht="12.75" x14ac:dyDescent="0.2">
      <c r="B2507" s="337" t="s">
        <v>203</v>
      </c>
      <c r="C2507" s="338">
        <f>C2489+C2498+C2499</f>
        <v>0</v>
      </c>
      <c r="D2507" s="338">
        <f t="shared" ref="D2507:L2507" si="562">D2489+D2498+D2499</f>
        <v>0</v>
      </c>
      <c r="E2507" s="338">
        <f t="shared" si="562"/>
        <v>0</v>
      </c>
      <c r="F2507" s="338">
        <f t="shared" si="562"/>
        <v>0</v>
      </c>
      <c r="G2507" s="338">
        <f t="shared" si="562"/>
        <v>0</v>
      </c>
      <c r="H2507" s="338">
        <f t="shared" si="562"/>
        <v>0</v>
      </c>
      <c r="I2507" s="338">
        <f t="shared" si="562"/>
        <v>0</v>
      </c>
      <c r="J2507" s="338">
        <f t="shared" si="562"/>
        <v>0</v>
      </c>
      <c r="K2507" s="338">
        <f t="shared" si="562"/>
        <v>0</v>
      </c>
      <c r="L2507" s="338">
        <f t="shared" si="562"/>
        <v>0</v>
      </c>
      <c r="M2507" s="314">
        <f>SUM(C2507:L2507)</f>
        <v>0</v>
      </c>
    </row>
    <row r="2508" spans="2:15" s="3" customFormat="1" ht="12.75" x14ac:dyDescent="0.2">
      <c r="B2508" s="339" t="s">
        <v>202</v>
      </c>
      <c r="C2508" s="340">
        <f>C2490+C2500</f>
        <v>0</v>
      </c>
      <c r="D2508" s="340">
        <f t="shared" ref="D2508:L2508" si="563">D2490+D2500</f>
        <v>0</v>
      </c>
      <c r="E2508" s="340">
        <f t="shared" si="563"/>
        <v>0</v>
      </c>
      <c r="F2508" s="340">
        <f t="shared" si="563"/>
        <v>0</v>
      </c>
      <c r="G2508" s="340">
        <f t="shared" si="563"/>
        <v>0</v>
      </c>
      <c r="H2508" s="340">
        <f t="shared" si="563"/>
        <v>0</v>
      </c>
      <c r="I2508" s="340">
        <f t="shared" si="563"/>
        <v>0</v>
      </c>
      <c r="J2508" s="340">
        <f t="shared" si="563"/>
        <v>0</v>
      </c>
      <c r="K2508" s="340">
        <f t="shared" si="563"/>
        <v>0</v>
      </c>
      <c r="L2508" s="340">
        <f t="shared" si="563"/>
        <v>0</v>
      </c>
      <c r="M2508" s="316">
        <f>SUM(C2508:L2508)</f>
        <v>0</v>
      </c>
    </row>
    <row r="2509" spans="2:15" s="3" customFormat="1" ht="12.75" x14ac:dyDescent="0.2">
      <c r="B2509" s="341" t="s">
        <v>30</v>
      </c>
      <c r="C2509" s="342">
        <f>C2491+C2501</f>
        <v>0</v>
      </c>
      <c r="D2509" s="342">
        <f t="shared" ref="D2509:L2509" si="564">D2491+D2501</f>
        <v>0</v>
      </c>
      <c r="E2509" s="342">
        <f t="shared" si="564"/>
        <v>0</v>
      </c>
      <c r="F2509" s="342">
        <f t="shared" si="564"/>
        <v>0</v>
      </c>
      <c r="G2509" s="342">
        <f t="shared" si="564"/>
        <v>0</v>
      </c>
      <c r="H2509" s="342">
        <f t="shared" si="564"/>
        <v>0</v>
      </c>
      <c r="I2509" s="342">
        <f t="shared" si="564"/>
        <v>0</v>
      </c>
      <c r="J2509" s="342">
        <f t="shared" si="564"/>
        <v>0</v>
      </c>
      <c r="K2509" s="342">
        <f t="shared" si="564"/>
        <v>0</v>
      </c>
      <c r="L2509" s="342">
        <f t="shared" si="564"/>
        <v>0</v>
      </c>
      <c r="M2509" s="319">
        <f>SUM(C2509:L2509)</f>
        <v>0</v>
      </c>
    </row>
    <row r="2510" spans="2:15" s="3" customFormat="1" ht="12.75" x14ac:dyDescent="0.2">
      <c r="B2510" s="339" t="s">
        <v>31</v>
      </c>
      <c r="C2510" s="340">
        <f>SUMIF('5. Lön'!$B$25:$B$151,$C2486,'5. Lön'!CO$25:CO$151)+SUMIF('5. Lön'!$B$25:$B$151,$C2486,'5. Lön'!DA$25:DA$151)+SUMIF('6. Drift'!$B$18:$B$101,$C2486,'6. Drift'!BR$18:BR$101)+SUMIF('6. Drift'!$B$18:$B$101,$C2486,'6. Drift'!CD$18:CD$101)+SUMIF('8. Lokal'!$B$18:$B$50,$C2486,'8. Lokal'!T$18:T$50)+SUMIF('8. Lokal'!$B$18:$B$50,$C2486,'8. Lokal'!AF$18:AF$50)</f>
        <v>0</v>
      </c>
      <c r="D2510" s="340">
        <f>SUMIF('5. Lön'!$B$25:$B$151,$C2486,'5. Lön'!CP$25:CP$151)+SUMIF('5. Lön'!$B$25:$B$151,$C2486,'5. Lön'!DB$25:DB$151)+SUMIF('6. Drift'!$B$18:$B$101,$C2486,'6. Drift'!BS$18:BS$101)+SUMIF('6. Drift'!$B$18:$B$101,$C2486,'6. Drift'!CE$18:CE$101)+SUMIF('8. Lokal'!$B$18:$B$50,$C2486,'8. Lokal'!U$18:U$50)+SUMIF('8. Lokal'!$B$18:$B$50,$C2486,'8. Lokal'!AG$18:AG$50)</f>
        <v>0</v>
      </c>
      <c r="E2510" s="340">
        <f>SUMIF('5. Lön'!$B$25:$B$151,$C2486,'5. Lön'!CQ$25:CQ$151)+SUMIF('5. Lön'!$B$25:$B$151,$C2486,'5. Lön'!DC$25:DC$151)+SUMIF('6. Drift'!$B$18:$B$101,$C2486,'6. Drift'!BT$18:BT$101)+SUMIF('6. Drift'!$B$18:$B$101,$C2486,'6. Drift'!CF$18:CF$101)+SUMIF('8. Lokal'!$B$18:$B$50,$C2486,'8. Lokal'!V$18:V$50)+SUMIF('8. Lokal'!$B$18:$B$50,$C2486,'8. Lokal'!AH$18:AH$50)</f>
        <v>0</v>
      </c>
      <c r="F2510" s="340">
        <f>SUMIF('5. Lön'!$B$25:$B$151,$C2486,'5. Lön'!CR$25:CR$151)+SUMIF('5. Lön'!$B$25:$B$151,$C2486,'5. Lön'!DD$25:DD$151)+SUMIF('6. Drift'!$B$18:$B$101,$C2486,'6. Drift'!BU$18:BU$101)+SUMIF('6. Drift'!$B$18:$B$101,$C2486,'6. Drift'!CG$18:CG$101)+SUMIF('8. Lokal'!$B$18:$B$50,$C2486,'8. Lokal'!W$18:W$50)+SUMIF('8. Lokal'!$B$18:$B$50,$C2486,'8. Lokal'!AI$18:AI$50)</f>
        <v>0</v>
      </c>
      <c r="G2510" s="340">
        <f>SUMIF('5. Lön'!$B$25:$B$151,$C2486,'5. Lön'!CS$25:CS$151)+SUMIF('5. Lön'!$B$25:$B$151,$C2486,'5. Lön'!DE$25:DE$151)+SUMIF('6. Drift'!$B$18:$B$101,$C2486,'6. Drift'!BV$18:BV$101)+SUMIF('6. Drift'!$B$18:$B$101,$C2486,'6. Drift'!CH$18:CH$101)+SUMIF('8. Lokal'!$B$18:$B$50,$C2486,'8. Lokal'!X$18:X$50)+SUMIF('8. Lokal'!$B$18:$B$50,$C2486,'8. Lokal'!AJ$18:AJ$50)</f>
        <v>0</v>
      </c>
      <c r="H2510" s="340">
        <f>SUMIF('5. Lön'!$B$25:$B$151,$C2486,'5. Lön'!CT$25:CT$151)+SUMIF('5. Lön'!$B$25:$B$151,$C2486,'5. Lön'!DF$25:DF$151)+SUMIF('6. Drift'!$B$18:$B$101,$C2486,'6. Drift'!BW$18:BW$101)+SUMIF('6. Drift'!$B$18:$B$101,$C2486,'6. Drift'!CI$18:CI$101)+SUMIF('8. Lokal'!$B$18:$B$50,$C2486,'8. Lokal'!Y$18:Y$50)+SUMIF('8. Lokal'!$B$18:$B$50,$C2486,'8. Lokal'!AK$18:AK$50)</f>
        <v>0</v>
      </c>
      <c r="I2510" s="340">
        <f>SUMIF('5. Lön'!$B$25:$B$151,$C2486,'5. Lön'!CU$25:CU$151)+SUMIF('5. Lön'!$B$25:$B$151,$C2486,'5. Lön'!DG$25:DG$151)+SUMIF('6. Drift'!$B$18:$B$101,$C2486,'6. Drift'!BX$18:BX$101)+SUMIF('6. Drift'!$B$18:$B$101,$C2486,'6. Drift'!CJ$18:CJ$101)+SUMIF('8. Lokal'!$B$18:$B$50,$C2486,'8. Lokal'!Z$18:Z$50)+SUMIF('8. Lokal'!$B$18:$B$50,$C2486,'8. Lokal'!AL$18:AL$50)</f>
        <v>0</v>
      </c>
      <c r="J2510" s="340">
        <f>SUMIF('5. Lön'!$B$25:$B$151,$C2486,'5. Lön'!CV$25:CV$151)+SUMIF('5. Lön'!$B$25:$B$151,$C2486,'5. Lön'!DH$25:DH$151)+SUMIF('6. Drift'!$B$18:$B$101,$C2486,'6. Drift'!BY$18:BY$101)+SUMIF('6. Drift'!$B$18:$B$101,$C2486,'6. Drift'!CK$18:CK$101)+SUMIF('8. Lokal'!$B$18:$B$50,$C2486,'8. Lokal'!AA$18:AA$50)+SUMIF('8. Lokal'!$B$18:$B$50,$C2486,'8. Lokal'!AM$18:AM$50)</f>
        <v>0</v>
      </c>
      <c r="K2510" s="340">
        <f>SUMIF('5. Lön'!$B$25:$B$151,$C2486,'5. Lön'!CW$25:CW$151)+SUMIF('5. Lön'!$B$25:$B$151,$C2486,'5. Lön'!DI$25:DI$151)+SUMIF('6. Drift'!$B$18:$B$101,$C2486,'6. Drift'!BZ$18:BZ$101)+SUMIF('6. Drift'!$B$18:$B$101,$C2486,'6. Drift'!CL$18:CL$101)+SUMIF('8. Lokal'!$B$18:$B$50,$C2486,'8. Lokal'!AB$18:AB$50)+SUMIF('8. Lokal'!$B$18:$B$50,$C2486,'8. Lokal'!AN$18:AN$50)</f>
        <v>0</v>
      </c>
      <c r="L2510" s="340">
        <f>SUMIF('5. Lön'!$B$25:$B$151,$C2486,'5. Lön'!CX$25:CX$151)+SUMIF('5. Lön'!$B$25:$B$151,$C2486,'5. Lön'!DJ$25:DJ$151)+SUMIF('6. Drift'!$B$18:$B$101,$C2486,'6. Drift'!CA$18:CA$101)+SUMIF('6. Drift'!$B$18:$B$101,$C2486,'6. Drift'!CM$18:CM$101)+SUMIF('8. Lokal'!$B$18:$B$50,$C2486,'8. Lokal'!AC$18:AC$50)+SUMIF('8. Lokal'!$B$18:$B$50,$C2486,'8. Lokal'!AO$18:AO$50)</f>
        <v>0</v>
      </c>
      <c r="M2510" s="316">
        <f>SUM(C2510:L2510)</f>
        <v>0</v>
      </c>
    </row>
    <row r="2511" spans="2:15" s="3" customFormat="1" ht="12.75" x14ac:dyDescent="0.2">
      <c r="B2511" s="343" t="s">
        <v>26</v>
      </c>
      <c r="C2511" s="344">
        <f>SUMIF('5. Lön'!$B$25:$B$151,$C2486,'5. Lön'!BQ$25:BQ$151)+SUMIF('5. Lön'!$B$25:$B$151,$C2486,'5. Lön'!CC$25:CC$151)+SUMIF('6. Drift'!$B$18:$B$101,$C2486,'6. Drift'!AT$18:AT$101)+SUMIF('6. Drift'!$B$18:$B$101,$C2486,'6. Drift'!BF$18:BF$101)</f>
        <v>0</v>
      </c>
      <c r="D2511" s="344">
        <f>SUMIF('5. Lön'!$B$25:$B$151,$C2486,'5. Lön'!BR$25:BR$151)+SUMIF('5. Lön'!$B$25:$B$151,$C2486,'5. Lön'!CD$25:CD$151)+SUMIF('6. Drift'!$B$18:$B$101,$C2486,'6. Drift'!AU$18:AU$101)+SUMIF('6. Drift'!$B$18:$B$101,$C2486,'6. Drift'!BG$18:BG$101)</f>
        <v>0</v>
      </c>
      <c r="E2511" s="344">
        <f>SUMIF('5. Lön'!$B$25:$B$151,$C2486,'5. Lön'!BS$25:BS$151)+SUMIF('5. Lön'!$B$25:$B$151,$C2486,'5. Lön'!CE$25:CE$151)+SUMIF('6. Drift'!$B$18:$B$101,$C2486,'6. Drift'!AV$18:AV$101)+SUMIF('6. Drift'!$B$18:$B$101,$C2486,'6. Drift'!BH$18:BH$101)</f>
        <v>0</v>
      </c>
      <c r="F2511" s="344">
        <f>SUMIF('5. Lön'!$B$25:$B$151,$C2486,'5. Lön'!BT$25:BT$151)+SUMIF('5. Lön'!$B$25:$B$151,$C2486,'5. Lön'!CF$25:CF$151)+SUMIF('6. Drift'!$B$18:$B$101,$C2486,'6. Drift'!AW$18:AW$101)+SUMIF('6. Drift'!$B$18:$B$101,$C2486,'6. Drift'!BI$18:BI$101)</f>
        <v>0</v>
      </c>
      <c r="G2511" s="344">
        <f>SUMIF('5. Lön'!$B$25:$B$151,$C2486,'5. Lön'!BU$25:BU$151)+SUMIF('5. Lön'!$B$25:$B$151,$C2486,'5. Lön'!CG$25:CG$151)+SUMIF('6. Drift'!$B$18:$B$101,$C2486,'6. Drift'!AX$18:AX$101)+SUMIF('6. Drift'!$B$18:$B$101,$C2486,'6. Drift'!BJ$18:BJ$101)</f>
        <v>0</v>
      </c>
      <c r="H2511" s="344">
        <f>SUMIF('5. Lön'!$B$25:$B$151,$C2486,'5. Lön'!BV$25:BV$151)+SUMIF('5. Lön'!$B$25:$B$151,$C2486,'5. Lön'!CH$25:CH$151)+SUMIF('6. Drift'!$B$18:$B$101,$C2486,'6. Drift'!AY$18:AY$101)+SUMIF('6. Drift'!$B$18:$B$101,$C2486,'6. Drift'!BK$18:BK$101)</f>
        <v>0</v>
      </c>
      <c r="I2511" s="344">
        <f>SUMIF('5. Lön'!$B$25:$B$151,$C2486,'5. Lön'!BW$25:BW$151)+SUMIF('5. Lön'!$B$25:$B$151,$C2486,'5. Lön'!CI$25:CI$151)+SUMIF('6. Drift'!$B$18:$B$101,$C2486,'6. Drift'!AZ$18:AZ$101)+SUMIF('6. Drift'!$B$18:$B$101,$C2486,'6. Drift'!BL$18:BL$101)</f>
        <v>0</v>
      </c>
      <c r="J2511" s="344">
        <f>SUMIF('5. Lön'!$B$25:$B$151,$C2486,'5. Lön'!BX$25:BX$151)+SUMIF('5. Lön'!$B$25:$B$151,$C2486,'5. Lön'!CJ$25:CJ$151)+SUMIF('6. Drift'!$B$18:$B$101,$C2486,'6. Drift'!BA$18:BA$101)+SUMIF('6. Drift'!$B$18:$B$101,$C2486,'6. Drift'!BM$18:BM$101)</f>
        <v>0</v>
      </c>
      <c r="K2511" s="344">
        <f>SUMIF('5. Lön'!$B$25:$B$151,$C2486,'5. Lön'!BY$25:BY$151)+SUMIF('5. Lön'!$B$25:$B$151,$C2486,'5. Lön'!CK$25:CK$151)+SUMIF('6. Drift'!$B$18:$B$101,$C2486,'6. Drift'!BB$18:BB$101)+SUMIF('6. Drift'!$B$18:$B$101,$C2486,'6. Drift'!BN$18:BN$101)</f>
        <v>0</v>
      </c>
      <c r="L2511" s="344">
        <f>SUMIF('5. Lön'!$B$25:$B$151,$C2486,'5. Lön'!BZ$25:BZ$151)+SUMIF('5. Lön'!$B$25:$B$151,$C2486,'5. Lön'!CL$25:CL$151)+SUMIF('6. Drift'!$B$18:$B$101,$C2486,'6. Drift'!BC$18:BC$101)+SUMIF('6. Drift'!$B$18:$B$101,$C2486,'6. Drift'!BO$18:BO$101)</f>
        <v>0</v>
      </c>
      <c r="M2511" s="322">
        <f>SUM(C2511:L2511)</f>
        <v>0</v>
      </c>
    </row>
    <row r="2512" spans="2:15" s="3" customFormat="1" ht="12.75" x14ac:dyDescent="0.2">
      <c r="B2512" s="323" t="str">
        <f>IF('2. Grunddata'!C$6="KONTRAKT","Total full kostnad","Total förväntad full kostnad")</f>
        <v>Total förväntad full kostnad</v>
      </c>
      <c r="C2512" s="171">
        <f>SUM(C2507:C2511)</f>
        <v>0</v>
      </c>
      <c r="D2512" s="171">
        <f t="shared" ref="D2512:M2512" si="565">SUM(D2507:D2511)</f>
        <v>0</v>
      </c>
      <c r="E2512" s="171">
        <f t="shared" si="565"/>
        <v>0</v>
      </c>
      <c r="F2512" s="171">
        <f t="shared" si="565"/>
        <v>0</v>
      </c>
      <c r="G2512" s="171">
        <f t="shared" si="565"/>
        <v>0</v>
      </c>
      <c r="H2512" s="171">
        <f t="shared" si="565"/>
        <v>0</v>
      </c>
      <c r="I2512" s="171">
        <f t="shared" si="565"/>
        <v>0</v>
      </c>
      <c r="J2512" s="171">
        <f t="shared" si="565"/>
        <v>0</v>
      </c>
      <c r="K2512" s="171">
        <f t="shared" si="565"/>
        <v>0</v>
      </c>
      <c r="L2512" s="171">
        <f t="shared" si="565"/>
        <v>0</v>
      </c>
      <c r="M2512" s="345">
        <f t="shared" si="565"/>
        <v>0</v>
      </c>
    </row>
    <row r="2513" spans="2:13" s="3" customFormat="1" ht="12.75" x14ac:dyDescent="0.2">
      <c r="B2513" s="119"/>
      <c r="C2513" s="64"/>
      <c r="D2513" s="64"/>
      <c r="E2513" s="64"/>
      <c r="F2513" s="64"/>
      <c r="G2513" s="64"/>
      <c r="H2513" s="64"/>
      <c r="I2513" s="64"/>
      <c r="J2513" s="64"/>
      <c r="K2513" s="64"/>
      <c r="L2513" s="64"/>
      <c r="M2513" s="64"/>
    </row>
    <row r="2514" spans="2:13" s="3" customFormat="1" ht="12.75" customHeight="1" x14ac:dyDescent="0.2">
      <c r="B2514" s="119" t="s">
        <v>42</v>
      </c>
      <c r="C2514" s="346" t="str">
        <f t="shared" ref="C2514:M2514" si="566">IF(C2512&gt;0,C2504/C2512,"")</f>
        <v/>
      </c>
      <c r="D2514" s="346" t="str">
        <f t="shared" si="566"/>
        <v/>
      </c>
      <c r="E2514" s="346" t="str">
        <f t="shared" si="566"/>
        <v/>
      </c>
      <c r="F2514" s="346" t="str">
        <f t="shared" si="566"/>
        <v/>
      </c>
      <c r="G2514" s="346" t="str">
        <f t="shared" si="566"/>
        <v/>
      </c>
      <c r="H2514" s="346" t="str">
        <f t="shared" si="566"/>
        <v/>
      </c>
      <c r="I2514" s="346" t="str">
        <f t="shared" si="566"/>
        <v/>
      </c>
      <c r="J2514" s="346" t="str">
        <f t="shared" si="566"/>
        <v/>
      </c>
      <c r="K2514" s="346" t="str">
        <f t="shared" si="566"/>
        <v/>
      </c>
      <c r="L2514" s="346" t="str">
        <f t="shared" si="566"/>
        <v/>
      </c>
      <c r="M2514" s="346" t="str">
        <f t="shared" si="566"/>
        <v/>
      </c>
    </row>
    <row r="2515" spans="2:13" ht="12.75" customHeight="1" x14ac:dyDescent="0.2"/>
    <row r="2516" spans="2:13" ht="12.75" customHeight="1" x14ac:dyDescent="0.2">
      <c r="D2516" s="119" t="s">
        <v>249</v>
      </c>
      <c r="E2516" s="187" t="str">
        <f>IF(M2504=0,"",M2504/(DATEDIF('2. Grunddata'!C$20,'2. Grunddata'!C$21,"d")/365))</f>
        <v/>
      </c>
      <c r="H2516" s="119" t="s">
        <v>250</v>
      </c>
      <c r="I2516" s="187">
        <f>M2504/3</f>
        <v>0</v>
      </c>
      <c r="L2516" s="119" t="s">
        <v>248</v>
      </c>
      <c r="M2516" s="187">
        <f>M2504</f>
        <v>0</v>
      </c>
    </row>
    <row r="2517" spans="2:13" ht="12.75" customHeight="1" x14ac:dyDescent="0.2">
      <c r="B2517" s="80" t="s">
        <v>209</v>
      </c>
    </row>
    <row r="2518" spans="2:13" ht="12.75" customHeight="1" x14ac:dyDescent="0.2">
      <c r="B2518" s="551"/>
      <c r="C2518" s="552"/>
      <c r="D2518" s="552"/>
      <c r="E2518" s="552"/>
      <c r="F2518" s="552"/>
      <c r="G2518" s="552"/>
      <c r="H2518" s="552"/>
      <c r="I2518" s="552"/>
      <c r="J2518" s="552"/>
      <c r="K2518" s="552"/>
      <c r="L2518" s="553"/>
      <c r="M2518" s="387">
        <f>SUM(C2518:L2518)</f>
        <v>0</v>
      </c>
    </row>
    <row r="2519" spans="2:13" ht="12.75" customHeight="1" x14ac:dyDescent="0.2">
      <c r="B2519" s="554"/>
      <c r="C2519" s="555"/>
      <c r="D2519" s="555"/>
      <c r="E2519" s="555"/>
      <c r="F2519" s="555"/>
      <c r="G2519" s="555"/>
      <c r="H2519" s="555"/>
      <c r="I2519" s="555"/>
      <c r="J2519" s="555"/>
      <c r="K2519" s="555"/>
      <c r="L2519" s="556"/>
      <c r="M2519" s="319">
        <f t="shared" ref="M2519:M2522" si="567">SUM(C2519:L2519)</f>
        <v>0</v>
      </c>
    </row>
    <row r="2520" spans="2:13" ht="12.75" customHeight="1" x14ac:dyDescent="0.2">
      <c r="B2520" s="557"/>
      <c r="C2520" s="558"/>
      <c r="D2520" s="558"/>
      <c r="E2520" s="558"/>
      <c r="F2520" s="558"/>
      <c r="G2520" s="558"/>
      <c r="H2520" s="558"/>
      <c r="I2520" s="558"/>
      <c r="J2520" s="558"/>
      <c r="K2520" s="558"/>
      <c r="L2520" s="559"/>
      <c r="M2520" s="316">
        <f t="shared" si="567"/>
        <v>0</v>
      </c>
    </row>
    <row r="2521" spans="2:13" ht="12.75" customHeight="1" x14ac:dyDescent="0.2">
      <c r="B2521" s="554"/>
      <c r="C2521" s="555"/>
      <c r="D2521" s="555"/>
      <c r="E2521" s="555"/>
      <c r="F2521" s="555"/>
      <c r="G2521" s="555"/>
      <c r="H2521" s="555"/>
      <c r="I2521" s="555"/>
      <c r="J2521" s="555"/>
      <c r="K2521" s="555"/>
      <c r="L2521" s="556"/>
      <c r="M2521" s="319">
        <f t="shared" si="567"/>
        <v>0</v>
      </c>
    </row>
    <row r="2522" spans="2:13" ht="12.75" customHeight="1" x14ac:dyDescent="0.2">
      <c r="B2522" s="197"/>
      <c r="C2522" s="558"/>
      <c r="D2522" s="558"/>
      <c r="E2522" s="558"/>
      <c r="F2522" s="558"/>
      <c r="G2522" s="558"/>
      <c r="H2522" s="558"/>
      <c r="I2522" s="558"/>
      <c r="J2522" s="558"/>
      <c r="K2522" s="558"/>
      <c r="L2522" s="559"/>
      <c r="M2522" s="316">
        <f t="shared" si="567"/>
        <v>0</v>
      </c>
    </row>
    <row r="2523" spans="2:13" ht="12.75" customHeight="1" x14ac:dyDescent="0.2">
      <c r="B2523" s="165" t="str">
        <f>IF('2. Grunddata'!C$6="KONTRAKT","Total medfinansiering","Total förväntad medfinansiering")</f>
        <v>Total förväntad medfinansiering</v>
      </c>
      <c r="C2523" s="170">
        <f t="shared" ref="C2523:M2523" si="568">SUM(C2518:C2522)</f>
        <v>0</v>
      </c>
      <c r="D2523" s="170">
        <f t="shared" si="568"/>
        <v>0</v>
      </c>
      <c r="E2523" s="170">
        <f t="shared" si="568"/>
        <v>0</v>
      </c>
      <c r="F2523" s="170">
        <f t="shared" si="568"/>
        <v>0</v>
      </c>
      <c r="G2523" s="170">
        <f t="shared" si="568"/>
        <v>0</v>
      </c>
      <c r="H2523" s="170">
        <f t="shared" si="568"/>
        <v>0</v>
      </c>
      <c r="I2523" s="170">
        <f t="shared" si="568"/>
        <v>0</v>
      </c>
      <c r="J2523" s="170">
        <f t="shared" si="568"/>
        <v>0</v>
      </c>
      <c r="K2523" s="170">
        <f t="shared" si="568"/>
        <v>0</v>
      </c>
      <c r="L2523" s="170">
        <f t="shared" si="568"/>
        <v>0</v>
      </c>
      <c r="M2523" s="345">
        <f t="shared" si="568"/>
        <v>0</v>
      </c>
    </row>
    <row r="2524" spans="2:13" ht="12.75" customHeight="1" x14ac:dyDescent="0.2"/>
    <row r="2525" spans="2:13" ht="12.75" customHeight="1" x14ac:dyDescent="0.2">
      <c r="B2525" s="386" t="s">
        <v>210</v>
      </c>
      <c r="C2525" s="64" t="str">
        <f>B63</f>
        <v>SLU-biblioteket</v>
      </c>
    </row>
    <row r="2526" spans="2:13" ht="12.75" customHeight="1" x14ac:dyDescent="0.2">
      <c r="B2526" s="719"/>
      <c r="C2526" s="720"/>
      <c r="D2526" s="720"/>
      <c r="E2526" s="720"/>
      <c r="F2526" s="720"/>
      <c r="G2526" s="720"/>
      <c r="H2526" s="720"/>
      <c r="I2526" s="720"/>
      <c r="J2526" s="720"/>
      <c r="K2526" s="720"/>
      <c r="L2526" s="720"/>
      <c r="M2526" s="721"/>
    </row>
    <row r="2527" spans="2:13" ht="12.75" customHeight="1" x14ac:dyDescent="0.2">
      <c r="B2527" s="722"/>
      <c r="C2527" s="735"/>
      <c r="D2527" s="735"/>
      <c r="E2527" s="735"/>
      <c r="F2527" s="735"/>
      <c r="G2527" s="735"/>
      <c r="H2527" s="735"/>
      <c r="I2527" s="735"/>
      <c r="J2527" s="735"/>
      <c r="K2527" s="735"/>
      <c r="L2527" s="735"/>
      <c r="M2527" s="724"/>
    </row>
    <row r="2528" spans="2:13" ht="12.75" customHeight="1" x14ac:dyDescent="0.2">
      <c r="B2528" s="722"/>
      <c r="C2528" s="735"/>
      <c r="D2528" s="735"/>
      <c r="E2528" s="735"/>
      <c r="F2528" s="735"/>
      <c r="G2528" s="735"/>
      <c r="H2528" s="735"/>
      <c r="I2528" s="735"/>
      <c r="J2528" s="735"/>
      <c r="K2528" s="735"/>
      <c r="L2528" s="735"/>
      <c r="M2528" s="724"/>
    </row>
    <row r="2529" spans="2:15" ht="12.75" customHeight="1" x14ac:dyDescent="0.2">
      <c r="B2529" s="722"/>
      <c r="C2529" s="735"/>
      <c r="D2529" s="735"/>
      <c r="E2529" s="735"/>
      <c r="F2529" s="735"/>
      <c r="G2529" s="735"/>
      <c r="H2529" s="735"/>
      <c r="I2529" s="735"/>
      <c r="J2529" s="735"/>
      <c r="K2529" s="735"/>
      <c r="L2529" s="735"/>
      <c r="M2529" s="724"/>
    </row>
    <row r="2530" spans="2:15" ht="12.75" customHeight="1" x14ac:dyDescent="0.2">
      <c r="B2530" s="725"/>
      <c r="C2530" s="726"/>
      <c r="D2530" s="726"/>
      <c r="E2530" s="726"/>
      <c r="F2530" s="726"/>
      <c r="G2530" s="726"/>
      <c r="H2530" s="726"/>
      <c r="I2530" s="726"/>
      <c r="J2530" s="726"/>
      <c r="K2530" s="726"/>
      <c r="L2530" s="726"/>
      <c r="M2530" s="727"/>
    </row>
    <row r="2532" spans="2:15" s="3" customFormat="1" ht="12.75" customHeight="1" x14ac:dyDescent="0.2">
      <c r="B2532" s="140" t="s">
        <v>165</v>
      </c>
      <c r="C2532" s="141" t="str">
        <f>'2. Grunddata'!C$7</f>
        <v>Hitta den oförklariga faktorn i matrix</v>
      </c>
      <c r="D2532" s="64"/>
      <c r="E2532" s="64"/>
      <c r="F2532" s="64"/>
      <c r="G2532" s="64"/>
      <c r="H2532" s="64"/>
      <c r="I2532" s="64"/>
      <c r="J2532" s="64"/>
      <c r="K2532" s="64"/>
      <c r="L2532" s="64"/>
      <c r="M2532" s="64"/>
    </row>
    <row r="2533" spans="2:15" s="3" customFormat="1" ht="12.75" x14ac:dyDescent="0.2">
      <c r="B2533" s="140" t="s">
        <v>122</v>
      </c>
      <c r="C2533" s="141" t="str">
        <f>IF('2. Grunddata'!$C$6="ANSÖKAN","ANSÖKAN",(IF('2. Grunddata'!$C$6="KONTRAKT","KONTRAKT","")))</f>
        <v>ANSÖKAN</v>
      </c>
      <c r="D2533" s="64"/>
      <c r="E2533" s="64"/>
      <c r="F2533" s="64"/>
      <c r="G2533" s="64"/>
      <c r="H2533" s="64"/>
      <c r="I2533" s="64"/>
      <c r="J2533" s="64"/>
      <c r="K2533" s="64"/>
      <c r="L2533" s="64"/>
      <c r="M2533" s="64"/>
    </row>
    <row r="2534" spans="2:15" s="3" customFormat="1" ht="12.75" x14ac:dyDescent="0.2">
      <c r="B2534" s="62" t="s">
        <v>254</v>
      </c>
      <c r="C2534" s="141" t="str">
        <f>'2. Grunddata'!C$8</f>
        <v>Stina</v>
      </c>
      <c r="D2534" s="64"/>
      <c r="E2534" s="64"/>
      <c r="F2534" s="64"/>
      <c r="I2534" s="120"/>
      <c r="J2534" s="120"/>
      <c r="K2534" s="120"/>
      <c r="L2534" s="120"/>
      <c r="M2534" s="120"/>
    </row>
    <row r="2535" spans="2:15" s="3" customFormat="1" ht="12.75" x14ac:dyDescent="0.2">
      <c r="B2535" s="140" t="s">
        <v>156</v>
      </c>
      <c r="C2535" s="64" t="str">
        <f>'2. Grunddata'!C$17</f>
        <v>SEK</v>
      </c>
      <c r="D2535" s="64"/>
      <c r="E2535" s="64"/>
      <c r="F2535" s="64"/>
      <c r="I2535" s="120"/>
      <c r="J2535" s="120"/>
      <c r="K2535" s="120"/>
      <c r="L2535" s="120"/>
      <c r="M2535" s="120"/>
    </row>
    <row r="2536" spans="2:15" s="3" customFormat="1" ht="12.75" x14ac:dyDescent="0.2">
      <c r="B2536" s="140"/>
      <c r="C2536" s="143" t="s">
        <v>137</v>
      </c>
      <c r="D2536" s="64"/>
      <c r="E2536" s="64"/>
      <c r="F2536" s="64"/>
      <c r="I2536" s="120"/>
      <c r="J2536" s="120"/>
      <c r="K2536" s="120"/>
      <c r="L2536" s="499" t="s">
        <v>315</v>
      </c>
      <c r="M2536" s="120"/>
    </row>
    <row r="2537" spans="2:15" ht="12.75" customHeight="1" x14ac:dyDescent="0.2">
      <c r="L2537" s="349" t="s">
        <v>316</v>
      </c>
    </row>
    <row r="2538" spans="2:15" s="3" customFormat="1" ht="15" x14ac:dyDescent="0.25">
      <c r="B2538" s="369" t="s">
        <v>38</v>
      </c>
      <c r="C2538" s="369" t="str">
        <f>B64</f>
        <v>Universitetsadministrationen</v>
      </c>
      <c r="E2538" s="64"/>
      <c r="G2538" s="64"/>
      <c r="H2538" s="64"/>
      <c r="I2538" s="64"/>
      <c r="J2538" s="64"/>
      <c r="K2538" s="64"/>
      <c r="L2538" s="625">
        <f>SUMIF('5. Lön'!$B$25:$B$151,$C2538,'5. Lön'!AE$25:AE$151)</f>
        <v>0</v>
      </c>
      <c r="M2538" s="383" t="s">
        <v>208</v>
      </c>
    </row>
    <row r="2539" spans="2:15" s="3" customFormat="1" ht="6" customHeight="1" x14ac:dyDescent="0.2">
      <c r="B2539" s="85"/>
      <c r="C2539" s="64"/>
      <c r="D2539" s="64"/>
      <c r="E2539" s="64"/>
      <c r="F2539" s="64"/>
      <c r="G2539" s="64"/>
      <c r="H2539" s="64"/>
      <c r="I2539" s="64"/>
      <c r="J2539" s="64"/>
      <c r="K2539" s="64"/>
      <c r="L2539" s="64"/>
      <c r="M2539" s="64"/>
    </row>
    <row r="2540" spans="2:15" s="3" customFormat="1" ht="12.75" x14ac:dyDescent="0.2">
      <c r="B2540" s="309" t="str">
        <f>IF('2. Grunddata'!C$6="KONTRAKT","Kostnader täckta av finansiär","Kostnader förväntade att täckas av finansiär")</f>
        <v>Kostnader förväntade att täckas av finansiär</v>
      </c>
      <c r="C2540" s="310">
        <f>'5. Lön'!G$23</f>
        <v>2022</v>
      </c>
      <c r="D2540" s="310">
        <f>'5. Lön'!H$23</f>
        <v>2023</v>
      </c>
      <c r="E2540" s="310">
        <f>'5. Lön'!I$23</f>
        <v>2024</v>
      </c>
      <c r="F2540" s="310" t="str">
        <f>'5. Lön'!J$23</f>
        <v/>
      </c>
      <c r="G2540" s="310" t="str">
        <f>'5. Lön'!K$23</f>
        <v/>
      </c>
      <c r="H2540" s="310" t="str">
        <f>'5. Lön'!L$23</f>
        <v/>
      </c>
      <c r="I2540" s="310" t="str">
        <f>'5. Lön'!M$23</f>
        <v/>
      </c>
      <c r="J2540" s="310" t="str">
        <f>'5. Lön'!N$23</f>
        <v/>
      </c>
      <c r="K2540" s="310" t="str">
        <f>'5. Lön'!O$23</f>
        <v/>
      </c>
      <c r="L2540" s="310" t="str">
        <f>'5. Lön'!P$23</f>
        <v/>
      </c>
      <c r="M2540" s="311" t="s">
        <v>2</v>
      </c>
    </row>
    <row r="2541" spans="2:15" s="3" customFormat="1" ht="12.75" customHeight="1" x14ac:dyDescent="0.2">
      <c r="B2541" s="312" t="s">
        <v>203</v>
      </c>
      <c r="C2541" s="313">
        <f>IF('2. Grunddata'!$C$16&gt;0,SUMIF('5. Lön'!$B$25:$B$151,$C2538,'5. Lön'!DM$25:DM$151),SUMIF('5. Lön'!$B$25:$B$151,$C2538,'5. Lön'!AS$25:AS$151))</f>
        <v>0</v>
      </c>
      <c r="D2541" s="313">
        <f>IF('2. Grunddata'!$C$16&gt;0,SUMIF('5. Lön'!$B$25:$B$151,$C2538,'5. Lön'!DN$25:DN$151),SUMIF('5. Lön'!$B$25:$B$151,$C2538,'5. Lön'!AT$25:AT$151))</f>
        <v>0</v>
      </c>
      <c r="E2541" s="313">
        <f>IF('2. Grunddata'!$C$16&gt;0,SUMIF('5. Lön'!$B$25:$B$151,$C2538,'5. Lön'!DO$25:DO$151),SUMIF('5. Lön'!$B$25:$B$151,$C2538,'5. Lön'!AU$25:AU$151))</f>
        <v>0</v>
      </c>
      <c r="F2541" s="313">
        <f>IF('2. Grunddata'!$C$16&gt;0,SUMIF('5. Lön'!$B$25:$B$151,$C2538,'5. Lön'!DP$25:DP$151),SUMIF('5. Lön'!$B$25:$B$151,$C2538,'5. Lön'!AV$25:AV$151))</f>
        <v>0</v>
      </c>
      <c r="G2541" s="313">
        <f>IF('2. Grunddata'!$C$16&gt;0,SUMIF('5. Lön'!$B$25:$B$151,$C2538,'5. Lön'!DQ$25:DQ$151),SUMIF('5. Lön'!$B$25:$B$151,$C2538,'5. Lön'!AW$25:AW$151))</f>
        <v>0</v>
      </c>
      <c r="H2541" s="313">
        <f>IF('2. Grunddata'!$C$16&gt;0,SUMIF('5. Lön'!$B$25:$B$151,$C2538,'5. Lön'!DR$25:DR$151),SUMIF('5. Lön'!$B$25:$B$151,$C2538,'5. Lön'!AX$25:AX$151))</f>
        <v>0</v>
      </c>
      <c r="I2541" s="313">
        <f>IF('2. Grunddata'!$C$16&gt;0,SUMIF('5. Lön'!$B$25:$B$151,$C2538,'5. Lön'!DS$25:DS$151),SUMIF('5. Lön'!$B$25:$B$151,$C2538,'5. Lön'!AY$25:AY$151))</f>
        <v>0</v>
      </c>
      <c r="J2541" s="313">
        <f>IF('2. Grunddata'!$C$16&gt;0,SUMIF('5. Lön'!$B$25:$B$151,$C2538,'5. Lön'!DT$25:DT$151),SUMIF('5. Lön'!$B$25:$B$151,$C2538,'5. Lön'!AZ$25:AZ$151))</f>
        <v>0</v>
      </c>
      <c r="K2541" s="313">
        <f>IF('2. Grunddata'!$C$16&gt;0,SUMIF('5. Lön'!$B$25:$B$151,$C2538,'5. Lön'!DU$25:DU$151),SUMIF('5. Lön'!$B$25:$B$151,$C2538,'5. Lön'!BA$25:BA$151))</f>
        <v>0</v>
      </c>
      <c r="L2541" s="313">
        <f>IF('2. Grunddata'!$C$16&gt;0,SUMIF('5. Lön'!$B$25:$B$151,$C2538,'5. Lön'!DV$25:DV$151),SUMIF('5. Lön'!$B$25:$B$151,$C2538,'5. Lön'!BB$25:BB$151))</f>
        <v>0</v>
      </c>
      <c r="M2541" s="314">
        <f t="shared" ref="M2541:M2546" si="569">SUM(C2541:L2541)</f>
        <v>0</v>
      </c>
      <c r="O2541" s="4"/>
    </row>
    <row r="2542" spans="2:15" s="3" customFormat="1" ht="12.75" customHeight="1" x14ac:dyDescent="0.2">
      <c r="B2542" s="158" t="s">
        <v>202</v>
      </c>
      <c r="C2542" s="315">
        <f>SUMIF('6. Drift'!$B$18:$B$101,$C2538,'6. Drift'!V$18:V$101)</f>
        <v>0</v>
      </c>
      <c r="D2542" s="315">
        <f>SUMIF('6. Drift'!$B$18:$B$101,$C2538,'6. Drift'!W$18:W$101)</f>
        <v>0</v>
      </c>
      <c r="E2542" s="315">
        <f>SUMIF('6. Drift'!$B$18:$B$101,$C2538,'6. Drift'!X$18:X$101)</f>
        <v>0</v>
      </c>
      <c r="F2542" s="315">
        <f>SUMIF('6. Drift'!$B$18:$B$101,$C2538,'6. Drift'!Y$18:Y$101)</f>
        <v>0</v>
      </c>
      <c r="G2542" s="315">
        <f>SUMIF('6. Drift'!$B$18:$B$101,$C2538,'6. Drift'!Z$18:Z$101)</f>
        <v>0</v>
      </c>
      <c r="H2542" s="315">
        <f>SUMIF('6. Drift'!$B$18:$B$101,$C2538,'6. Drift'!AA$18:AA$101)</f>
        <v>0</v>
      </c>
      <c r="I2542" s="315">
        <f>SUMIF('6. Drift'!$B$18:$B$101,$C2538,'6. Drift'!AB$18:AB$101)</f>
        <v>0</v>
      </c>
      <c r="J2542" s="315">
        <f>SUMIF('6. Drift'!$B$18:$B$101,$C2538,'6. Drift'!AC$18:AC$101)</f>
        <v>0</v>
      </c>
      <c r="K2542" s="315">
        <f>SUMIF('6. Drift'!$B$18:$B$101,$C2538,'6. Drift'!AD$18:AD$101)</f>
        <v>0</v>
      </c>
      <c r="L2542" s="315">
        <f>SUMIF('6. Drift'!$B$18:$B$101,$C2538,'6. Drift'!AE$18:AE$101)</f>
        <v>0</v>
      </c>
      <c r="M2542" s="316">
        <f t="shared" si="569"/>
        <v>0</v>
      </c>
    </row>
    <row r="2543" spans="2:15" s="3" customFormat="1" ht="12.75" x14ac:dyDescent="0.2">
      <c r="B2543" s="317" t="s">
        <v>30</v>
      </c>
      <c r="C2543" s="318">
        <f>SUMIF('7. Utrustning'!$B$17:$B$49,$C2538,'7. Utrustning'!W$17:W$49)</f>
        <v>0</v>
      </c>
      <c r="D2543" s="318">
        <f>SUMIF('7. Utrustning'!$B$17:$B$49,$C2538,'7. Utrustning'!X$17:X$49)</f>
        <v>0</v>
      </c>
      <c r="E2543" s="318">
        <f>SUMIF('7. Utrustning'!$B$17:$B$49,$C2538,'7. Utrustning'!Y$17:Y$49)</f>
        <v>0</v>
      </c>
      <c r="F2543" s="318">
        <f>SUMIF('7. Utrustning'!$B$17:$B$49,$C2538,'7. Utrustning'!Z$17:Z$49)</f>
        <v>0</v>
      </c>
      <c r="G2543" s="318">
        <f>SUMIF('7. Utrustning'!$B$17:$B$49,$C2538,'7. Utrustning'!AA$17:AA$49)</f>
        <v>0</v>
      </c>
      <c r="H2543" s="318">
        <f>SUMIF('7. Utrustning'!$B$17:$B$49,$C2538,'7. Utrustning'!AB$17:AB$49)</f>
        <v>0</v>
      </c>
      <c r="I2543" s="318">
        <f>SUMIF('7. Utrustning'!$B$17:$B$49,$C2538,'7. Utrustning'!AC$17:AC$49)</f>
        <v>0</v>
      </c>
      <c r="J2543" s="318">
        <f>SUMIF('7. Utrustning'!$B$17:$B$49,$C2538,'7. Utrustning'!AD$17:AD$49)</f>
        <v>0</v>
      </c>
      <c r="K2543" s="318">
        <f>SUMIF('7. Utrustning'!$B$17:$B$49,$C2538,'7. Utrustning'!AE$17:AE$49)</f>
        <v>0</v>
      </c>
      <c r="L2543" s="318">
        <f>SUMIF('7. Utrustning'!$B$17:$B$49,$C2538,'7. Utrustning'!AF$17:AF$49)</f>
        <v>0</v>
      </c>
      <c r="M2543" s="319">
        <f t="shared" si="569"/>
        <v>0</v>
      </c>
    </row>
    <row r="2544" spans="2:15" s="3" customFormat="1" ht="12.75" x14ac:dyDescent="0.2">
      <c r="B2544" s="320" t="str">
        <f>IF('2. Grunddata'!C$13="NEJ","Lokal accepterad som direkt kostnad av finansiär","Lokal")</f>
        <v>Lokal accepterad som direkt kostnad av finansiär</v>
      </c>
      <c r="C2544" s="315">
        <f>IF('2. Grunddata'!$C$13="NEJ",SUMIF('8. Lokal'!$B$18:$B$50,$C2538,'8. Lokal'!T$18:T$50),SUMIF('5. Lön'!$B$25:$B$151,$C2538,'5. Lön'!CO$25:CO$151)+SUMIF('6. Drift'!$B$18:$B$101,$C2538,'6. Drift'!BR$18:BR$101)+SUMIF('8. Lokal'!$B$18:$B$50,$C2538,'8. Lokal'!T$18:T$50))</f>
        <v>0</v>
      </c>
      <c r="D2544" s="315">
        <f>IF('2. Grunddata'!$C$13="NEJ",SUMIF('8. Lokal'!$B$18:$B$50,$C2538,'8. Lokal'!U$18:U$50),SUMIF('5. Lön'!$B$25:$B$151,$C2538,'5. Lön'!CP$25:CP$151)+SUMIF('6. Drift'!$B$18:$B$101,$C2538,'6. Drift'!BS$18:BS$101)+SUMIF('8. Lokal'!$B$18:$B$50,$C2538,'8. Lokal'!U$18:U$50))</f>
        <v>0</v>
      </c>
      <c r="E2544" s="315">
        <f>IF('2. Grunddata'!$C$13="NEJ",SUMIF('8. Lokal'!$B$18:$B$50,$C2538,'8. Lokal'!V$18:V$50),SUMIF('5. Lön'!$B$25:$B$151,$C2538,'5. Lön'!CQ$25:CQ$151)+SUMIF('6. Drift'!$B$18:$B$101,$C2538,'6. Drift'!BT$18:BT$101)+SUMIF('8. Lokal'!$B$18:$B$50,$C2538,'8. Lokal'!V$18:V$50))</f>
        <v>0</v>
      </c>
      <c r="F2544" s="315">
        <f>IF('2. Grunddata'!$C$13="NEJ",SUMIF('8. Lokal'!$B$18:$B$50,$C2538,'8. Lokal'!W$18:W$50),SUMIF('5. Lön'!$B$25:$B$151,$C2538,'5. Lön'!CR$25:CR$151)+SUMIF('6. Drift'!$B$18:$B$101,$C2538,'6. Drift'!BU$18:BU$101)+SUMIF('8. Lokal'!$B$18:$B$50,$C2538,'8. Lokal'!W$18:W$50))</f>
        <v>0</v>
      </c>
      <c r="G2544" s="315">
        <f>IF('2. Grunddata'!$C$13="NEJ",SUMIF('8. Lokal'!$B$18:$B$50,$C2538,'8. Lokal'!X$18:X$50),SUMIF('5. Lön'!$B$25:$B$151,$C2538,'5. Lön'!CS$25:CS$151)+SUMIF('6. Drift'!$B$18:$B$101,$C2538,'6. Drift'!BV$18:BV$101)+SUMIF('8. Lokal'!$B$18:$B$50,$C2538,'8. Lokal'!X$18:X$50))</f>
        <v>0</v>
      </c>
      <c r="H2544" s="315">
        <f>IF('2. Grunddata'!$C$13="NEJ",SUMIF('8. Lokal'!$B$18:$B$50,$C2538,'8. Lokal'!Y$18:Y$50),SUMIF('5. Lön'!$B$25:$B$151,$C2538,'5. Lön'!CT$25:CT$151)+SUMIF('6. Drift'!$B$18:$B$101,$C2538,'6. Drift'!BW$18:BW$101)+SUMIF('8. Lokal'!$B$18:$B$50,$C2538,'8. Lokal'!Y$18:Y$50))</f>
        <v>0</v>
      </c>
      <c r="I2544" s="315">
        <f>IF('2. Grunddata'!$C$13="NEJ",SUMIF('8. Lokal'!$B$18:$B$50,$C2538,'8. Lokal'!Z$18:Z$50),SUMIF('5. Lön'!$B$25:$B$151,$C2538,'5. Lön'!CU$25:CU$151)+SUMIF('6. Drift'!$B$18:$B$101,$C2538,'6. Drift'!BX$18:BX$101)+SUMIF('8. Lokal'!$B$18:$B$50,$C2538,'8. Lokal'!Z$18:Z$50))</f>
        <v>0</v>
      </c>
      <c r="J2544" s="315">
        <f>IF('2. Grunddata'!$C$13="NEJ",SUMIF('8. Lokal'!$B$18:$B$50,$C2538,'8. Lokal'!AA$18:AA$50),SUMIF('5. Lön'!$B$25:$B$151,$C2538,'5. Lön'!CV$25:CV$151)+SUMIF('6. Drift'!$B$18:$B$101,$C2538,'6. Drift'!BY$18:BY$101)+SUMIF('8. Lokal'!$B$18:$B$50,$C2538,'8. Lokal'!AA$18:AA$50))</f>
        <v>0</v>
      </c>
      <c r="K2544" s="315">
        <f>IF('2. Grunddata'!$C$13="NEJ",SUMIF('8. Lokal'!$B$18:$B$50,$C2538,'8. Lokal'!AB$18:AB$50),SUMIF('5. Lön'!$B$25:$B$151,$C2538,'5. Lön'!CW$25:CW$151)+SUMIF('6. Drift'!$B$18:$B$101,$C2538,'6. Drift'!BZ$18:BZ$101)+SUMIF('8. Lokal'!$B$18:$B$50,$C2538,'8. Lokal'!AB$18:AB$50))</f>
        <v>0</v>
      </c>
      <c r="L2544" s="315">
        <f>IF('2. Grunddata'!$C$13="NEJ",SUMIF('8. Lokal'!$B$18:$B$50,$C2538,'8. Lokal'!AC$18:AC$50),SUMIF('5. Lön'!$B$25:$B$151,$C2538,'5. Lön'!CX$25:CX$151)+SUMIF('6. Drift'!$B$18:$B$101,$C2538,'6. Drift'!CA$18:CA$101)+SUMIF('8. Lokal'!$B$18:$B$50,$C2538,'8. Lokal'!AC$18:AC$50))</f>
        <v>0</v>
      </c>
      <c r="M2544" s="316">
        <f t="shared" si="569"/>
        <v>0</v>
      </c>
    </row>
    <row r="2545" spans="2:15" s="3" customFormat="1" ht="12.75" x14ac:dyDescent="0.2">
      <c r="B2545" s="321" t="str">
        <f>IF('2. Grunddata'!C$13="NEJ","Indirekt och lokalpåslag accepterade som OH av finansiär","Indirekta")</f>
        <v>Indirekt och lokalpåslag accepterade som OH av finansiär</v>
      </c>
      <c r="C2545" s="293">
        <f>IF('2. Grunddata'!$C$13="NEJ",SUMIF('5. Lön'!$B$25:$B$151,$C2538,'5. Lön'!DY$25:DY$151)+SUMIF('6. Drift'!$B$18:$B$101,$C2538,'6. Drift'!CP$18:CP$101)+SUMIF('7. Utrustning'!$B$17:$B$49,$C2538,'7. Utrustning'!AU$17:AU$49)+SUMIF('8. Lokal'!$B$18:$B$50,$C2538,'8. Lokal'!AR$18:AR$50),SUMIF('5. Lön'!$B$25:$B$151,$C2538,'5. Lön'!BQ$25:BQ$151)+SUMIF('6. Drift'!$B$18:$B$101,$C2538,'6. Drift'!AT$18:AT$101))</f>
        <v>0</v>
      </c>
      <c r="D2545" s="293">
        <f>IF('2. Grunddata'!$C$13="NEJ",SUMIF('5. Lön'!$B$25:$B$151,$C2538,'5. Lön'!DZ$25:DZ$151)+SUMIF('6. Drift'!$B$18:$B$101,$C2538,'6. Drift'!CQ$18:CQ$101)+SUMIF('7. Utrustning'!$B$17:$B$49,$C2538,'7. Utrustning'!AV$17:AV$49)+SUMIF('8. Lokal'!$B$18:$B$50,$C2538,'8. Lokal'!AS$18:AS$50),SUMIF('5. Lön'!$B$25:$B$151,$C2538,'5. Lön'!BR$25:BR$151)+SUMIF('6. Drift'!$B$18:$B$101,$C2538,'6. Drift'!AU$18:AU$101))</f>
        <v>0</v>
      </c>
      <c r="E2545" s="293">
        <f>IF('2. Grunddata'!$C$13="NEJ",SUMIF('5. Lön'!$B$25:$B$151,$C2538,'5. Lön'!EA$25:EA$151)+SUMIF('6. Drift'!$B$18:$B$101,$C2538,'6. Drift'!CR$18:CR$101)+SUMIF('7. Utrustning'!$B$17:$B$49,$C2538,'7. Utrustning'!AW$17:AW$49)+SUMIF('8. Lokal'!$B$18:$B$50,$C2538,'8. Lokal'!AT$18:AT$50),SUMIF('5. Lön'!$B$25:$B$151,$C2538,'5. Lön'!BS$25:BS$151)+SUMIF('6. Drift'!$B$18:$B$101,$C2538,'6. Drift'!AV$18:AV$101))</f>
        <v>0</v>
      </c>
      <c r="F2545" s="293">
        <f>IF('2. Grunddata'!$C$13="NEJ",SUMIF('5. Lön'!$B$25:$B$151,$C2538,'5. Lön'!EB$25:EB$151)+SUMIF('6. Drift'!$B$18:$B$101,$C2538,'6. Drift'!CS$18:CS$101)+SUMIF('7. Utrustning'!$B$17:$B$49,$C2538,'7. Utrustning'!AX$17:AX$49)+SUMIF('8. Lokal'!$B$18:$B$50,$C2538,'8. Lokal'!AU$18:AU$50),SUMIF('5. Lön'!$B$25:$B$151,$C2538,'5. Lön'!BT$25:BT$151)+SUMIF('6. Drift'!$B$18:$B$101,$C2538,'6. Drift'!AW$18:AW$101))</f>
        <v>0</v>
      </c>
      <c r="G2545" s="293">
        <f>IF('2. Grunddata'!$C$13="NEJ",SUMIF('5. Lön'!$B$25:$B$151,$C2538,'5. Lön'!EC$25:EC$151)+SUMIF('6. Drift'!$B$18:$B$101,$C2538,'6. Drift'!CT$18:CT$101)+SUMIF('7. Utrustning'!$B$17:$B$49,$C2538,'7. Utrustning'!AY$17:AY$49)+SUMIF('8. Lokal'!$B$18:$B$50,$C2538,'8. Lokal'!AV$18:AV$50),SUMIF('5. Lön'!$B$25:$B$151,$C2538,'5. Lön'!BU$25:BU$151)+SUMIF('6. Drift'!$B$18:$B$101,$C2538,'6. Drift'!AX$18:AX$101))</f>
        <v>0</v>
      </c>
      <c r="H2545" s="293">
        <f>IF('2. Grunddata'!$C$13="NEJ",SUMIF('5. Lön'!$B$25:$B$151,$C2538,'5. Lön'!ED$25:ED$151)+SUMIF('6. Drift'!$B$18:$B$101,$C2538,'6. Drift'!CU$18:CU$101)+SUMIF('7. Utrustning'!$B$17:$B$49,$C2538,'7. Utrustning'!AZ$17:AZ$49)+SUMIF('8. Lokal'!$B$18:$B$50,$C2538,'8. Lokal'!AW$18:AW$50),SUMIF('5. Lön'!$B$25:$B$151,$C2538,'5. Lön'!BV$25:BV$151)+SUMIF('6. Drift'!$B$18:$B$101,$C2538,'6. Drift'!AY$18:AY$101))</f>
        <v>0</v>
      </c>
      <c r="I2545" s="293">
        <f>IF('2. Grunddata'!$C$13="NEJ",SUMIF('5. Lön'!$B$25:$B$151,$C2538,'5. Lön'!EE$25:EE$151)+SUMIF('6. Drift'!$B$18:$B$101,$C2538,'6. Drift'!CV$18:CV$101)+SUMIF('7. Utrustning'!$B$17:$B$49,$C2538,'7. Utrustning'!BA$17:BA$49)+SUMIF('8. Lokal'!$B$18:$B$50,$C2538,'8. Lokal'!AX$18:AX$50),SUMIF('5. Lön'!$B$25:$B$151,$C2538,'5. Lön'!BW$25:BW$151)+SUMIF('6. Drift'!$B$18:$B$101,$C2538,'6. Drift'!AZ$18:AZ$101))</f>
        <v>0</v>
      </c>
      <c r="J2545" s="293">
        <f>IF('2. Grunddata'!$C$13="NEJ",SUMIF('5. Lön'!$B$25:$B$151,$C2538,'5. Lön'!EF$25:EF$151)+SUMIF('6. Drift'!$B$18:$B$101,$C2538,'6. Drift'!CW$18:CW$101)+SUMIF('7. Utrustning'!$B$17:$B$49,$C2538,'7. Utrustning'!BB$17:BB$49)+SUMIF('8. Lokal'!$B$18:$B$50,$C2538,'8. Lokal'!AY$18:AY$50),SUMIF('5. Lön'!$B$25:$B$151,$C2538,'5. Lön'!BX$25:BX$151)+SUMIF('6. Drift'!$B$18:$B$101,$C2538,'6. Drift'!BA$18:BA$101))</f>
        <v>0</v>
      </c>
      <c r="K2545" s="293">
        <f>IF('2. Grunddata'!$C$13="NEJ",SUMIF('5. Lön'!$B$25:$B$151,$C2538,'5. Lön'!EG$25:EG$151)+SUMIF('6. Drift'!$B$18:$B$101,$C2538,'6. Drift'!CX$18:CX$101)+SUMIF('7. Utrustning'!$B$17:$B$49,$C2538,'7. Utrustning'!BC$17:BC$49)+SUMIF('8. Lokal'!$B$18:$B$50,$C2538,'8. Lokal'!AZ$18:AZ$50),SUMIF('5. Lön'!$B$25:$B$151,$C2538,'5. Lön'!BY$25:BY$151)+SUMIF('6. Drift'!$B$18:$B$101,$C2538,'6. Drift'!BB$18:BB$101))</f>
        <v>0</v>
      </c>
      <c r="L2545" s="293">
        <f>IF('2. Grunddata'!$C$13="NEJ",SUMIF('5. Lön'!$B$25:$B$151,$C2538,'5. Lön'!EH$25:EH$151)+SUMIF('6. Drift'!$B$18:$B$101,$C2538,'6. Drift'!CY$18:CY$101)+SUMIF('7. Utrustning'!$B$17:$B$49,$C2538,'7. Utrustning'!BD$17:BD$49)+SUMIF('8. Lokal'!$B$18:$B$50,$C2538,'8. Lokal'!BA$18:BA$50),SUMIF('5. Lön'!$B$25:$B$151,$C2538,'5. Lön'!BZ$25:BZ$151)+SUMIF('6. Drift'!$B$18:$B$101,$C2538,'6. Drift'!BC$18:BC$101))</f>
        <v>0</v>
      </c>
      <c r="M2545" s="322">
        <f t="shared" si="569"/>
        <v>0</v>
      </c>
    </row>
    <row r="2546" spans="2:15" s="3" customFormat="1" ht="12.75" x14ac:dyDescent="0.2">
      <c r="B2546" s="323" t="str">
        <f>IF('2. Grunddata'!C$6="KONTRAKT","Total kostnad i kontrakt med finansiär ","Total kostnad i ansökan till finansiär ")</f>
        <v xml:space="preserve">Total kostnad i ansökan till finansiär </v>
      </c>
      <c r="C2546" s="237">
        <f>SUM(C2541:C2545)</f>
        <v>0</v>
      </c>
      <c r="D2546" s="237">
        <f t="shared" ref="D2546:L2546" si="570">SUM(D2541:D2545)</f>
        <v>0</v>
      </c>
      <c r="E2546" s="237">
        <f t="shared" si="570"/>
        <v>0</v>
      </c>
      <c r="F2546" s="237">
        <f t="shared" si="570"/>
        <v>0</v>
      </c>
      <c r="G2546" s="237">
        <f t="shared" si="570"/>
        <v>0</v>
      </c>
      <c r="H2546" s="237">
        <f t="shared" si="570"/>
        <v>0</v>
      </c>
      <c r="I2546" s="237">
        <f t="shared" si="570"/>
        <v>0</v>
      </c>
      <c r="J2546" s="237">
        <f t="shared" si="570"/>
        <v>0</v>
      </c>
      <c r="K2546" s="237">
        <f t="shared" si="570"/>
        <v>0</v>
      </c>
      <c r="L2546" s="237">
        <f t="shared" si="570"/>
        <v>0</v>
      </c>
      <c r="M2546" s="324">
        <f t="shared" si="569"/>
        <v>0</v>
      </c>
    </row>
    <row r="2547" spans="2:15" s="3" customFormat="1" ht="6" customHeight="1" x14ac:dyDescent="0.2">
      <c r="B2547" s="325"/>
      <c r="C2547" s="326"/>
      <c r="D2547" s="326"/>
      <c r="E2547" s="326"/>
      <c r="F2547" s="326"/>
      <c r="G2547" s="326"/>
      <c r="H2547" s="326"/>
      <c r="I2547" s="326"/>
      <c r="J2547" s="326"/>
      <c r="K2547" s="326"/>
      <c r="L2547" s="326"/>
      <c r="M2547" s="327"/>
    </row>
    <row r="2548" spans="2:15" s="3" customFormat="1" ht="12.75" x14ac:dyDescent="0.2">
      <c r="B2548" s="328" t="str">
        <f>IF('2. Grunddata'!C$6="KONTRAKT","Kostnader att medfinansiera","Kostnader förväntade att medfinansiera")</f>
        <v>Kostnader förväntade att medfinansiera</v>
      </c>
      <c r="C2548" s="168"/>
      <c r="D2548" s="168"/>
      <c r="E2548" s="168"/>
      <c r="F2548" s="168"/>
      <c r="G2548" s="168"/>
      <c r="H2548" s="168"/>
      <c r="I2548" s="168"/>
      <c r="J2548" s="168"/>
      <c r="K2548" s="168"/>
      <c r="L2548" s="168"/>
      <c r="M2548" s="329"/>
    </row>
    <row r="2549" spans="2:15" s="3" customFormat="1" ht="12.75" x14ac:dyDescent="0.2">
      <c r="B2549" s="371" t="str">
        <f>IF('2. Grunddata'!C$13="NEJ","Indirekt och lokalpåslag inte accepterade som OH av finansiär","")</f>
        <v>Indirekt och lokalpåslag inte accepterade som OH av finansiär</v>
      </c>
      <c r="C2549" s="330">
        <f>IF('2. Grunddata'!$C$13="NEJ",(SUMIF('5. Lön'!$B$25:$B$151,$C2538,'5. Lön'!BQ$25:BQ$151)+SUMIF('5. Lön'!$B$25:$B$151,$C2538,'5. Lön'!CO$25:CO$151)+SUMIF('6. Drift'!$B$18:$B$101,$C2538,'6. Drift'!AT$18:AT$101)+SUMIF('6. Drift'!$B$18:$B$101,$C2538,'6. Drift'!BR$18:BR$101))-(SUMIF('5. Lön'!$B$25:$B$151,$C2538,'5. Lön'!DY$25:DY$151)+SUMIF('6. Drift'!$B$18:$B$101,$C2538,'6. Drift'!CP$18:CP$101)+SUMIF('7. Utrustning'!$B$17:$B$49,$C2538,'7. Utrustning'!AU$17:AU$49)+SUMIF('8. Lokal'!$B$18:$B$50,$C2538,'8. Lokal'!AR$18:AR$50)),0)</f>
        <v>0</v>
      </c>
      <c r="D2549" s="330">
        <f>IF('2. Grunddata'!$C$13="NEJ",(SUMIF('5. Lön'!$B$25:$B$151,$C2538,'5. Lön'!BR$25:BR$151)+SUMIF('5. Lön'!$B$25:$B$151,$C2538,'5. Lön'!CP$25:CP$151)+SUMIF('6. Drift'!$B$18:$B$101,$C2538,'6. Drift'!AU$18:AU$101)+SUMIF('6. Drift'!$B$18:$B$101,$C2538,'6. Drift'!BS$18:BS$101))-(SUMIF('5. Lön'!$B$25:$B$151,$C2538,'5. Lön'!DZ$25:DZ$151)+SUMIF('6. Drift'!$B$18:$B$101,$C2538,'6. Drift'!CQ$18:CQ$101)+SUMIF('7. Utrustning'!$B$17:$B$49,$C2538,'7. Utrustning'!AV$17:AV$49)+SUMIF('8. Lokal'!$B$18:$B$50,$C2538,'8. Lokal'!AS$18:AS$50)),0)</f>
        <v>0</v>
      </c>
      <c r="E2549" s="330">
        <f>IF('2. Grunddata'!$C$13="NEJ",(SUMIF('5. Lön'!$B$25:$B$151,$C2538,'5. Lön'!BS$25:BS$151)+SUMIF('5. Lön'!$B$25:$B$151,$C2538,'5. Lön'!CQ$25:CQ$151)+SUMIF('6. Drift'!$B$18:$B$101,$C2538,'6. Drift'!AV$18:AV$101)+SUMIF('6. Drift'!$B$18:$B$101,$C2538,'6. Drift'!BT$18:BT$101))-(SUMIF('5. Lön'!$B$25:$B$151,$C2538,'5. Lön'!EA$25:EA$151)+SUMIF('6. Drift'!$B$18:$B$101,$C2538,'6. Drift'!CR$18:CR$101)+SUMIF('7. Utrustning'!$B$17:$B$49,$C2538,'7. Utrustning'!AW$17:AW$49)+SUMIF('8. Lokal'!$B$18:$B$50,$C2538,'8. Lokal'!AT$18:AT$50)),0)</f>
        <v>0</v>
      </c>
      <c r="F2549" s="330">
        <f>IF('2. Grunddata'!$C$13="NEJ",(SUMIF('5. Lön'!$B$25:$B$151,$C2538,'5. Lön'!BT$25:BT$151)+SUMIF('5. Lön'!$B$25:$B$151,$C2538,'5. Lön'!CR$25:CR$151)+SUMIF('6. Drift'!$B$18:$B$101,$C2538,'6. Drift'!AW$18:AW$101)+SUMIF('6. Drift'!$B$18:$B$101,$C2538,'6. Drift'!BU$18:BU$101))-(SUMIF('5. Lön'!$B$25:$B$151,$C2538,'5. Lön'!EB$25:EB$151)+SUMIF('6. Drift'!$B$18:$B$101,$C2538,'6. Drift'!CS$18:CS$101)+SUMIF('7. Utrustning'!$B$17:$B$49,$C2538,'7. Utrustning'!AX$17:AX$49)+SUMIF('8. Lokal'!$B$18:$B$50,$C2538,'8. Lokal'!AU$18:AU$50)),0)</f>
        <v>0</v>
      </c>
      <c r="G2549" s="330">
        <f>IF('2. Grunddata'!$C$13="NEJ",(SUMIF('5. Lön'!$B$25:$B$151,$C2538,'5. Lön'!BU$25:BU$151)+SUMIF('5. Lön'!$B$25:$B$151,$C2538,'5. Lön'!CS$25:CS$151)+SUMIF('6. Drift'!$B$18:$B$101,$C2538,'6. Drift'!AX$18:AX$101)+SUMIF('6. Drift'!$B$18:$B$101,$C2538,'6. Drift'!BV$18:BV$101))-(SUMIF('5. Lön'!$B$25:$B$151,$C2538,'5. Lön'!EC$25:EC$151)+SUMIF('6. Drift'!$B$18:$B$101,$C2538,'6. Drift'!CT$18:CT$101)+SUMIF('7. Utrustning'!$B$17:$B$49,$C2538,'7. Utrustning'!AY$17:AY$49)+SUMIF('8. Lokal'!$B$18:$B$50,$C2538,'8. Lokal'!AV$18:AV$50)),0)</f>
        <v>0</v>
      </c>
      <c r="H2549" s="330">
        <f>IF('2. Grunddata'!$C$13="NEJ",(SUMIF('5. Lön'!$B$25:$B$151,$C2538,'5. Lön'!BV$25:BV$151)+SUMIF('5. Lön'!$B$25:$B$151,$C2538,'5. Lön'!CT$25:CT$151)+SUMIF('6. Drift'!$B$18:$B$101,$C2538,'6. Drift'!AY$18:AY$101)+SUMIF('6. Drift'!$B$18:$B$101,$C2538,'6. Drift'!BW$18:BW$101))-(SUMIF('5. Lön'!$B$25:$B$151,$C2538,'5. Lön'!ED$25:ED$151)+SUMIF('6. Drift'!$B$18:$B$101,$C2538,'6. Drift'!CU$18:CU$101)+SUMIF('7. Utrustning'!$B$17:$B$49,$C2538,'7. Utrustning'!AZ$17:AZ$49)+SUMIF('8. Lokal'!$B$18:$B$50,$C2538,'8. Lokal'!AW$18:AW$50)),0)</f>
        <v>0</v>
      </c>
      <c r="I2549" s="330">
        <f>IF('2. Grunddata'!$C$13="NEJ",(SUMIF('5. Lön'!$B$25:$B$151,$C2538,'5. Lön'!BW$25:BW$151)+SUMIF('5. Lön'!$B$25:$B$151,$C2538,'5. Lön'!CU$25:CU$151)+SUMIF('6. Drift'!$B$18:$B$101,$C2538,'6. Drift'!AZ$18:AZ$101)+SUMIF('6. Drift'!$B$18:$B$101,$C2538,'6. Drift'!BX$18:BX$101))-(SUMIF('5. Lön'!$B$25:$B$151,$C2538,'5. Lön'!EE$25:EE$151)+SUMIF('6. Drift'!$B$18:$B$101,$C2538,'6. Drift'!CV$18:CV$101)+SUMIF('7. Utrustning'!$B$17:$B$49,$C2538,'7. Utrustning'!BA$17:BA$49)+SUMIF('8. Lokal'!$B$18:$B$50,$C2538,'8. Lokal'!AX$18:AX$50)),0)</f>
        <v>0</v>
      </c>
      <c r="J2549" s="330">
        <f>IF('2. Grunddata'!$C$13="NEJ",(SUMIF('5. Lön'!$B$25:$B$151,$C2538,'5. Lön'!BX$25:BX$151)+SUMIF('5. Lön'!$B$25:$B$151,$C2538,'5. Lön'!CV$25:CV$151)+SUMIF('6. Drift'!$B$18:$B$101,$C2538,'6. Drift'!BA$18:BA$101)+SUMIF('6. Drift'!$B$18:$B$101,$C2538,'6. Drift'!BY$18:BY$101))-(SUMIF('5. Lön'!$B$25:$B$151,$C2538,'5. Lön'!EF$25:EF$151)+SUMIF('6. Drift'!$B$18:$B$101,$C2538,'6. Drift'!CW$18:CW$101)+SUMIF('7. Utrustning'!$B$17:$B$49,$C2538,'7. Utrustning'!BB$17:BB$49)+SUMIF('8. Lokal'!$B$18:$B$50,$C2538,'8. Lokal'!AY$18:AY$50)),0)</f>
        <v>0</v>
      </c>
      <c r="K2549" s="330">
        <f>IF('2. Grunddata'!$C$13="NEJ",(SUMIF('5. Lön'!$B$25:$B$151,$C2538,'5. Lön'!BY$25:BY$151)+SUMIF('5. Lön'!$B$25:$B$151,$C2538,'5. Lön'!CW$25:CW$151)+SUMIF('6. Drift'!$B$18:$B$101,$C2538,'6. Drift'!BB$18:BB$101)+SUMIF('6. Drift'!$B$18:$B$101,$C2538,'6. Drift'!BZ$18:BZ$101))-(SUMIF('5. Lön'!$B$25:$B$151,$C2538,'5. Lön'!EG$25:EG$151)+SUMIF('6. Drift'!$B$18:$B$101,$C2538,'6. Drift'!CX$18:CX$101)+SUMIF('7. Utrustning'!$B$17:$B$49,$C2538,'7. Utrustning'!BC$17:BC$49)+SUMIF('8. Lokal'!$B$18:$B$50,$C2538,'8. Lokal'!AZ$18:AZ$50)),0)</f>
        <v>0</v>
      </c>
      <c r="L2549" s="330">
        <f>IF('2. Grunddata'!$C$13="NEJ",(SUMIF('5. Lön'!$B$25:$B$151,$C2538,'5. Lön'!BZ$25:BZ$151)+SUMIF('5. Lön'!$B$25:$B$151,$C2538,'5. Lön'!CX$25:CX$151)+SUMIF('6. Drift'!$B$18:$B$101,$C2538,'6. Drift'!BC$18:BC$101)+SUMIF('6. Drift'!$B$18:$B$101,$C2538,'6. Drift'!CA$18:CA$101))-(SUMIF('5. Lön'!$B$25:$B$151,$C2538,'5. Lön'!EH$25:EH$151)+SUMIF('6. Drift'!$B$18:$B$101,$C2538,'6. Drift'!CY$18:CY$101)+SUMIF('7. Utrustning'!$B$17:$B$49,$C2538,'7. Utrustning'!BD$17:BD$49)+SUMIF('8. Lokal'!$B$18:$B$50,$C2538,'8. Lokal'!BA$18:BA$50)),0)</f>
        <v>0</v>
      </c>
      <c r="M2549" s="314">
        <f t="shared" ref="M2549:M2555" si="571">SUM(C2549:L2549)</f>
        <v>0</v>
      </c>
    </row>
    <row r="2550" spans="2:15" s="3" customFormat="1" ht="12.75" customHeight="1" x14ac:dyDescent="0.2">
      <c r="B2550" s="331" t="str">
        <f>IF('2. Grunddata'!C$16&gt;0,"LKP som inte accepteras av finansiär","")</f>
        <v/>
      </c>
      <c r="C2550" s="332">
        <f>IF('2. Grunddata'!$C$16&gt;0,SUMIF('5. Lön'!$B$25:$B$151,$C2538,'5. Lön'!AS$25:AS$151)-SUMIF('5. Lön'!$B$25:$B$151,$C2538,'5. Lön'!DM$25:DM$151),0)</f>
        <v>0</v>
      </c>
      <c r="D2550" s="332">
        <f>IF('2. Grunddata'!$C$16&gt;0,SUMIF('5. Lön'!$B$25:$B$151,$C2538,'5. Lön'!AT$25:AT$151)-SUMIF('5. Lön'!$B$25:$B$151,$C2538,'5. Lön'!DN$25:DN$151),0)</f>
        <v>0</v>
      </c>
      <c r="E2550" s="332">
        <f>IF('2. Grunddata'!$C$16&gt;0,SUMIF('5. Lön'!$B$25:$B$151,$C2538,'5. Lön'!AU$25:AU$151)-SUMIF('5. Lön'!$B$25:$B$151,$C2538,'5. Lön'!DO$25:DO$151),0)</f>
        <v>0</v>
      </c>
      <c r="F2550" s="332">
        <f>IF('2. Grunddata'!$C$16&gt;0,SUMIF('5. Lön'!$B$25:$B$151,$C2538,'5. Lön'!AV$25:AV$151)-SUMIF('5. Lön'!$B$25:$B$151,$C2538,'5. Lön'!DP$25:DP$151),0)</f>
        <v>0</v>
      </c>
      <c r="G2550" s="332">
        <f>IF('2. Grunddata'!$C$16&gt;0,SUMIF('5. Lön'!$B$25:$B$151,$C2538,'5. Lön'!AW$25:AW$151)-SUMIF('5. Lön'!$B$25:$B$151,$C2538,'5. Lön'!DQ$25:DQ$151),0)</f>
        <v>0</v>
      </c>
      <c r="H2550" s="332">
        <f>IF('2. Grunddata'!$C$16&gt;0,SUMIF('5. Lön'!$B$25:$B$151,$C2538,'5. Lön'!AX$25:AX$151)-SUMIF('5. Lön'!$B$25:$B$151,$C2538,'5. Lön'!DR$25:DR$151),0)</f>
        <v>0</v>
      </c>
      <c r="I2550" s="332">
        <f>IF('2. Grunddata'!$C$16&gt;0,SUMIF('5. Lön'!$B$25:$B$151,$C2538,'5. Lön'!AY$25:AY$151)-SUMIF('5. Lön'!$B$25:$B$151,$C2538,'5. Lön'!DS$25:DS$151),0)</f>
        <v>0</v>
      </c>
      <c r="J2550" s="332">
        <f>IF('2. Grunddata'!$C$16&gt;0,SUMIF('5. Lön'!$B$25:$B$151,$C2538,'5. Lön'!AZ$25:AZ$151)-SUMIF('5. Lön'!$B$25:$B$151,$C2538,'5. Lön'!DT$25:DT$151),0)</f>
        <v>0</v>
      </c>
      <c r="K2550" s="332">
        <f>IF('2. Grunddata'!$C$16&gt;0,SUMIF('5. Lön'!$B$25:$B$151,$C2538,'5. Lön'!BA$25:BA$151)-SUMIF('5. Lön'!$B$25:$B$151,$C2538,'5. Lön'!DU$25:DU$151),0)</f>
        <v>0</v>
      </c>
      <c r="L2550" s="332">
        <f>IF('2. Grunddata'!$C$16&gt;0,SUMIF('5. Lön'!$B$25:$B$151,$C2538,'5. Lön'!BB$25:BB$151)-SUMIF('5. Lön'!$B$25:$B$151,$C2538,'5. Lön'!DV$25:DV$151),0)</f>
        <v>0</v>
      </c>
      <c r="M2550" s="316">
        <f t="shared" si="571"/>
        <v>0</v>
      </c>
    </row>
    <row r="2551" spans="2:15" s="3" customFormat="1" ht="12.75" customHeight="1" x14ac:dyDescent="0.2">
      <c r="B2551" s="317" t="str">
        <f>IF('5. Lön'!BO$152&gt;0,"Lön inklusive LKP","")</f>
        <v>Lön inklusive LKP</v>
      </c>
      <c r="C2551" s="333">
        <f>SUMIF('5. Lön'!$B$25:$B$151,$C2538,'5. Lön'!BE$25:BE$151)</f>
        <v>0</v>
      </c>
      <c r="D2551" s="333">
        <f>SUMIF('5. Lön'!$B$25:$B$151,$C2538,'5. Lön'!BF$25:BF$151)</f>
        <v>0</v>
      </c>
      <c r="E2551" s="333">
        <f>SUMIF('5. Lön'!$B$25:$B$151,$C2538,'5. Lön'!BG$25:BG$151)</f>
        <v>0</v>
      </c>
      <c r="F2551" s="333">
        <f>SUMIF('5. Lön'!$B$25:$B$151,$C2538,'5. Lön'!BH$25:BH$151)</f>
        <v>0</v>
      </c>
      <c r="G2551" s="333">
        <f>SUMIF('5. Lön'!$B$25:$B$151,$C2538,'5. Lön'!BI$25:BI$151)</f>
        <v>0</v>
      </c>
      <c r="H2551" s="333">
        <f>SUMIF('5. Lön'!$B$25:$B$151,$C2538,'5. Lön'!BJ$25:BJ$151)</f>
        <v>0</v>
      </c>
      <c r="I2551" s="333">
        <f>SUMIF('5. Lön'!$B$25:$B$151,$C2538,'5. Lön'!BK$25:BK$151)</f>
        <v>0</v>
      </c>
      <c r="J2551" s="333">
        <f>SUMIF('5. Lön'!$B$25:$B$151,$C2538,'5. Lön'!BL$25:BL$151)</f>
        <v>0</v>
      </c>
      <c r="K2551" s="333">
        <f>SUMIF('5. Lön'!$B$25:$B$151,$C2538,'5. Lön'!BM$25:BM$151)</f>
        <v>0</v>
      </c>
      <c r="L2551" s="333">
        <f>SUMIF('5. Lön'!$B$25:$B$151,$C2538,'5. Lön'!BN$25:BN$151)</f>
        <v>0</v>
      </c>
      <c r="M2551" s="319">
        <f t="shared" si="571"/>
        <v>0</v>
      </c>
    </row>
    <row r="2552" spans="2:15" s="3" customFormat="1" ht="12.75" x14ac:dyDescent="0.2">
      <c r="B2552" s="158" t="str">
        <f>IF('6. Drift'!AR$102&gt;0,"Drift","")</f>
        <v/>
      </c>
      <c r="C2552" s="334">
        <f>SUMIF('6. Drift'!$B$18:$B$101,$C2538,'6. Drift'!AH$18:AH$101)</f>
        <v>0</v>
      </c>
      <c r="D2552" s="334">
        <f>SUMIF('6. Drift'!$B$18:$B$101,$C2538,'6. Drift'!AI$18:AI$101)</f>
        <v>0</v>
      </c>
      <c r="E2552" s="334">
        <f>SUMIF('6. Drift'!$B$18:$B$101,$C2538,'6. Drift'!AJ$18:AJ$101)</f>
        <v>0</v>
      </c>
      <c r="F2552" s="334">
        <f>SUMIF('6. Drift'!$B$18:$B$101,$C2538,'6. Drift'!AK$18:AK$101)</f>
        <v>0</v>
      </c>
      <c r="G2552" s="334">
        <f>SUMIF('6. Drift'!$B$18:$B$101,$C2538,'6. Drift'!AL$18:AL$101)</f>
        <v>0</v>
      </c>
      <c r="H2552" s="334">
        <f>SUMIF('6. Drift'!$B$18:$B$101,$C2538,'6. Drift'!AM$18:AM$101)</f>
        <v>0</v>
      </c>
      <c r="I2552" s="334">
        <f>SUMIF('6. Drift'!$B$18:$B$101,$C2538,'6. Drift'!AN$18:AN$101)</f>
        <v>0</v>
      </c>
      <c r="J2552" s="334">
        <f>SUMIF('6. Drift'!$B$18:$B$101,$C2538,'6. Drift'!AO$18:AO$101)</f>
        <v>0</v>
      </c>
      <c r="K2552" s="334">
        <f>SUMIF('6. Drift'!$B$18:$B$101,$C2538,'6. Drift'!AP$18:AP$101)</f>
        <v>0</v>
      </c>
      <c r="L2552" s="334">
        <f>SUMIF('6. Drift'!$B$18:$B$101,$C2538,'6. Drift'!AQ$18:AQ$101)</f>
        <v>0</v>
      </c>
      <c r="M2552" s="316">
        <f t="shared" si="571"/>
        <v>0</v>
      </c>
    </row>
    <row r="2553" spans="2:15" s="3" customFormat="1" ht="12.75" x14ac:dyDescent="0.2">
      <c r="B2553" s="317" t="str">
        <f>IF('7. Utrustning'!AS$50&gt;0,"Utrustning","")</f>
        <v/>
      </c>
      <c r="C2553" s="333">
        <f>SUMIF('7. Utrustning'!$B$17:$B$49,$C2538,'7. Utrustning'!AI$17:AI$49)</f>
        <v>0</v>
      </c>
      <c r="D2553" s="333">
        <f>SUMIF('7. Utrustning'!$B$17:$B$49,$C2538,'7. Utrustning'!AJ$17:AJ$49)</f>
        <v>0</v>
      </c>
      <c r="E2553" s="333">
        <f>SUMIF('7. Utrustning'!$B$17:$B$49,$C2538,'7. Utrustning'!AK$17:AK$49)</f>
        <v>0</v>
      </c>
      <c r="F2553" s="333">
        <f>SUMIF('7. Utrustning'!$B$17:$B$49,$C2538,'7. Utrustning'!AL$17:AL$49)</f>
        <v>0</v>
      </c>
      <c r="G2553" s="333">
        <f>SUMIF('7. Utrustning'!$B$17:$B$49,$C2538,'7. Utrustning'!AM$17:AM$49)</f>
        <v>0</v>
      </c>
      <c r="H2553" s="333">
        <f>SUMIF('7. Utrustning'!$B$17:$B$49,$C2538,'7. Utrustning'!AN$17:AN$49)</f>
        <v>0</v>
      </c>
      <c r="I2553" s="333">
        <f>SUMIF('7. Utrustning'!$B$17:$B$49,$C2538,'7. Utrustning'!AO$17:AO$49)</f>
        <v>0</v>
      </c>
      <c r="J2553" s="333">
        <f>SUMIF('7. Utrustning'!$B$17:$B$49,$C2538,'7. Utrustning'!AP$17:AP$49)</f>
        <v>0</v>
      </c>
      <c r="K2553" s="333">
        <f>SUMIF('7. Utrustning'!$B$17:$B$49,$C2538,'7. Utrustning'!AQ$17:AQ$49)</f>
        <v>0</v>
      </c>
      <c r="L2553" s="333">
        <f>SUMIF('7. Utrustning'!$B$17:$B$49,$C2538,'7. Utrustning'!AR$17:AR$49)</f>
        <v>0</v>
      </c>
      <c r="M2553" s="319">
        <f t="shared" si="571"/>
        <v>0</v>
      </c>
    </row>
    <row r="2554" spans="2:15" s="3" customFormat="1" ht="12.75" x14ac:dyDescent="0.2">
      <c r="B2554" s="320" t="str">
        <f>IF('8. Lokal'!AP$51&gt;0,"Lokal","")</f>
        <v>Lokal</v>
      </c>
      <c r="C2554" s="334">
        <f>SUMIF('5. Lön'!$B$25:$B$151,$C2538,'5. Lön'!DA$25:DA$151)+SUMIF('6. Drift'!$B$18:$B$101,$C2538,'6. Drift'!CD$18:CD$101)+SUMIF('8. Lokal'!$B$18:$B$50,$C2538,'8. Lokal'!AF$18:AF$50)</f>
        <v>0</v>
      </c>
      <c r="D2554" s="334">
        <f>SUMIF('5. Lön'!$B$25:$B$151,$C2538,'5. Lön'!DB$25:DB$151)+SUMIF('6. Drift'!$B$18:$B$101,$C2538,'6. Drift'!CE$18:CE$101)+SUMIF('8. Lokal'!$B$18:$B$50,$C2538,'8. Lokal'!AG$18:AG$50)</f>
        <v>0</v>
      </c>
      <c r="E2554" s="334">
        <f>SUMIF('5. Lön'!$B$25:$B$151,$C2538,'5. Lön'!DC$25:DC$151)+SUMIF('6. Drift'!$B$18:$B$101,$C2538,'6. Drift'!CF$18:CF$101)+SUMIF('8. Lokal'!$B$18:$B$50,$C2538,'8. Lokal'!AH$18:AH$50)</f>
        <v>0</v>
      </c>
      <c r="F2554" s="334">
        <f>SUMIF('5. Lön'!$B$25:$B$151,$C2538,'5. Lön'!DD$25:DD$151)+SUMIF('6. Drift'!$B$18:$B$101,$C2538,'6. Drift'!CG$18:CG$101)+SUMIF('8. Lokal'!$B$18:$B$50,$C2538,'8. Lokal'!AI$18:AI$50)</f>
        <v>0</v>
      </c>
      <c r="G2554" s="334">
        <f>SUMIF('5. Lön'!$B$25:$B$151,$C2538,'5. Lön'!DE$25:DE$151)+SUMIF('6. Drift'!$B$18:$B$101,$C2538,'6. Drift'!CH$18:CH$101)+SUMIF('8. Lokal'!$B$18:$B$50,$C2538,'8. Lokal'!AJ$18:AJ$50)</f>
        <v>0</v>
      </c>
      <c r="H2554" s="334">
        <f>SUMIF('5. Lön'!$B$25:$B$151,$C2538,'5. Lön'!DF$25:DF$151)+SUMIF('6. Drift'!$B$18:$B$101,$C2538,'6. Drift'!CI$18:CI$101)+SUMIF('8. Lokal'!$B$18:$B$50,$C2538,'8. Lokal'!AK$18:AK$50)</f>
        <v>0</v>
      </c>
      <c r="I2554" s="334">
        <f>SUMIF('5. Lön'!$B$25:$B$151,$C2538,'5. Lön'!DG$25:DG$151)+SUMIF('6. Drift'!$B$18:$B$101,$C2538,'6. Drift'!CJ$18:CJ$101)+SUMIF('8. Lokal'!$B$18:$B$50,$C2538,'8. Lokal'!AL$18:AL$50)</f>
        <v>0</v>
      </c>
      <c r="J2554" s="334">
        <f>SUMIF('5. Lön'!$B$25:$B$151,$C2538,'5. Lön'!DH$25:DH$151)+SUMIF('6. Drift'!$B$18:$B$101,$C2538,'6. Drift'!CK$18:CK$101)+SUMIF('8. Lokal'!$B$18:$B$50,$C2538,'8. Lokal'!AM$18:AM$50)</f>
        <v>0</v>
      </c>
      <c r="K2554" s="334">
        <f>SUMIF('5. Lön'!$B$25:$B$151,$C2538,'5. Lön'!DI$25:DI$151)+SUMIF('6. Drift'!$B$18:$B$101,$C2538,'6. Drift'!CL$18:CL$101)+SUMIF('8. Lokal'!$B$18:$B$50,$C2538,'8. Lokal'!AN$18:AN$50)</f>
        <v>0</v>
      </c>
      <c r="L2554" s="334">
        <f>SUMIF('5. Lön'!$B$25:$B$151,$C2538,'5. Lön'!DJ$25:DJ$151)+SUMIF('6. Drift'!$B$18:$B$101,$C2538,'6. Drift'!CM$18:CM$101)+SUMIF('8. Lokal'!$B$18:$B$50,$C2538,'8. Lokal'!AO$18:AO$50)</f>
        <v>0</v>
      </c>
      <c r="M2554" s="316">
        <f t="shared" si="571"/>
        <v>0</v>
      </c>
    </row>
    <row r="2555" spans="2:15" s="1" customFormat="1" ht="12.75" x14ac:dyDescent="0.2">
      <c r="B2555" s="321" t="str">
        <f>IF(('5. Lön'!CM$152+'6. Drift'!BP$102)&gt;0,"Indirekt","")</f>
        <v>Indirekt</v>
      </c>
      <c r="C2555" s="293">
        <f>SUMIF('5. Lön'!$B$25:$B$151,$C2538,'5. Lön'!CC$25:CC$151)+SUMIF('6. Drift'!$B$18:$B$101,$C2538,'6. Drift'!BF$18:BF$101)</f>
        <v>0</v>
      </c>
      <c r="D2555" s="293">
        <f>SUMIF('5. Lön'!$B$25:$B$151,$C2538,'5. Lön'!CD$25:CD$151)+SUMIF('6. Drift'!$B$18:$B$101,$C2538,'6. Drift'!BG$18:BG$101)</f>
        <v>0</v>
      </c>
      <c r="E2555" s="293">
        <f>SUMIF('5. Lön'!$B$25:$B$151,$C2538,'5. Lön'!CE$25:CE$151)+SUMIF('6. Drift'!$B$18:$B$101,$C2538,'6. Drift'!BH$18:BH$101)</f>
        <v>0</v>
      </c>
      <c r="F2555" s="293">
        <f>SUMIF('5. Lön'!$B$25:$B$151,$C2538,'5. Lön'!CF$25:CF$151)+SUMIF('6. Drift'!$B$18:$B$101,$C2538,'6. Drift'!BI$18:BI$101)</f>
        <v>0</v>
      </c>
      <c r="G2555" s="293">
        <f>SUMIF('5. Lön'!$B$25:$B$151,$C2538,'5. Lön'!CG$25:CG$151)+SUMIF('6. Drift'!$B$18:$B$101,$C2538,'6. Drift'!BJ$18:BJ$101)</f>
        <v>0</v>
      </c>
      <c r="H2555" s="293">
        <f>SUMIF('5. Lön'!$B$25:$B$151,$C2538,'5. Lön'!CH$25:CH$151)+SUMIF('6. Drift'!$B$18:$B$101,$C2538,'6. Drift'!BK$18:BK$101)</f>
        <v>0</v>
      </c>
      <c r="I2555" s="293">
        <f>SUMIF('5. Lön'!$B$25:$B$151,$C2538,'5. Lön'!CI$25:CI$151)+SUMIF('6. Drift'!$B$18:$B$101,$C2538,'6. Drift'!BL$18:BL$101)</f>
        <v>0</v>
      </c>
      <c r="J2555" s="293">
        <f>SUMIF('5. Lön'!$B$25:$B$151,$C2538,'5. Lön'!CJ$25:CJ$151)+SUMIF('6. Drift'!$B$18:$B$101,$C2538,'6. Drift'!BM$18:BM$101)</f>
        <v>0</v>
      </c>
      <c r="K2555" s="293">
        <f>SUMIF('5. Lön'!$B$25:$B$151,$C2538,'5. Lön'!CK$25:CK$151)+SUMIF('6. Drift'!$B$18:$B$101,$C2538,'6. Drift'!BN$18:BN$101)</f>
        <v>0</v>
      </c>
      <c r="L2555" s="293">
        <f>SUMIF('5. Lön'!$B$25:$B$151,$C2538,'5. Lön'!CL$25:CL$151)+SUMIF('6. Drift'!$B$18:$B$101,$C2538,'6. Drift'!BO$18:BO$101)</f>
        <v>0</v>
      </c>
      <c r="M2555" s="322">
        <f t="shared" si="571"/>
        <v>0</v>
      </c>
    </row>
    <row r="2556" spans="2:15" s="3" customFormat="1" ht="12.75" x14ac:dyDescent="0.2">
      <c r="B2556" s="323" t="str">
        <f>IF('2. Grunddata'!C$6="KONTRAKT","Total kostnad i medfinansiering av kontrakt med finansiär","Total kostnad i medfinansiering av ansökan till finansiär")</f>
        <v>Total kostnad i medfinansiering av ansökan till finansiär</v>
      </c>
      <c r="C2556" s="237">
        <f>SUM(C2549:C2555)</f>
        <v>0</v>
      </c>
      <c r="D2556" s="237">
        <f t="shared" ref="D2556:M2556" si="572">SUM(D2549:D2555)</f>
        <v>0</v>
      </c>
      <c r="E2556" s="237">
        <f t="shared" si="572"/>
        <v>0</v>
      </c>
      <c r="F2556" s="237">
        <f t="shared" si="572"/>
        <v>0</v>
      </c>
      <c r="G2556" s="237">
        <f t="shared" si="572"/>
        <v>0</v>
      </c>
      <c r="H2556" s="237">
        <f t="shared" si="572"/>
        <v>0</v>
      </c>
      <c r="I2556" s="237">
        <f t="shared" si="572"/>
        <v>0</v>
      </c>
      <c r="J2556" s="237">
        <f t="shared" si="572"/>
        <v>0</v>
      </c>
      <c r="K2556" s="237">
        <f t="shared" si="572"/>
        <v>0</v>
      </c>
      <c r="L2556" s="237">
        <f t="shared" si="572"/>
        <v>0</v>
      </c>
      <c r="M2556" s="324">
        <f t="shared" si="572"/>
        <v>0</v>
      </c>
      <c r="N2556" s="26"/>
      <c r="O2556" s="26"/>
    </row>
    <row r="2557" spans="2:15" s="3" customFormat="1" ht="6" customHeight="1" x14ac:dyDescent="0.2">
      <c r="B2557" s="335"/>
      <c r="C2557" s="326"/>
      <c r="D2557" s="326"/>
      <c r="E2557" s="326"/>
      <c r="F2557" s="326"/>
      <c r="G2557" s="326"/>
      <c r="H2557" s="326"/>
      <c r="I2557" s="326"/>
      <c r="J2557" s="326"/>
      <c r="K2557" s="326"/>
      <c r="L2557" s="326"/>
      <c r="M2557" s="336"/>
    </row>
    <row r="2558" spans="2:15" s="3" customFormat="1" ht="12.75" x14ac:dyDescent="0.2">
      <c r="B2558" s="328" t="str">
        <f>IF('2. Grunddata'!C$6="KONTRAKT","Full kostnad","Förväntad full kostnad")</f>
        <v>Förväntad full kostnad</v>
      </c>
      <c r="C2558" s="326"/>
      <c r="D2558" s="326"/>
      <c r="E2558" s="326"/>
      <c r="F2558" s="326"/>
      <c r="G2558" s="326"/>
      <c r="H2558" s="326"/>
      <c r="I2558" s="326"/>
      <c r="J2558" s="326"/>
      <c r="K2558" s="326"/>
      <c r="L2558" s="326"/>
      <c r="M2558" s="336"/>
    </row>
    <row r="2559" spans="2:15" s="3" customFormat="1" ht="12.75" x14ac:dyDescent="0.2">
      <c r="B2559" s="337" t="s">
        <v>203</v>
      </c>
      <c r="C2559" s="338">
        <f>C2541+C2550+C2551</f>
        <v>0</v>
      </c>
      <c r="D2559" s="338">
        <f t="shared" ref="D2559:L2559" si="573">D2541+D2550+D2551</f>
        <v>0</v>
      </c>
      <c r="E2559" s="338">
        <f t="shared" si="573"/>
        <v>0</v>
      </c>
      <c r="F2559" s="338">
        <f t="shared" si="573"/>
        <v>0</v>
      </c>
      <c r="G2559" s="338">
        <f t="shared" si="573"/>
        <v>0</v>
      </c>
      <c r="H2559" s="338">
        <f t="shared" si="573"/>
        <v>0</v>
      </c>
      <c r="I2559" s="338">
        <f t="shared" si="573"/>
        <v>0</v>
      </c>
      <c r="J2559" s="338">
        <f t="shared" si="573"/>
        <v>0</v>
      </c>
      <c r="K2559" s="338">
        <f t="shared" si="573"/>
        <v>0</v>
      </c>
      <c r="L2559" s="338">
        <f t="shared" si="573"/>
        <v>0</v>
      </c>
      <c r="M2559" s="314">
        <f>SUM(C2559:L2559)</f>
        <v>0</v>
      </c>
    </row>
    <row r="2560" spans="2:15" s="3" customFormat="1" ht="12.75" x14ac:dyDescent="0.2">
      <c r="B2560" s="339" t="s">
        <v>202</v>
      </c>
      <c r="C2560" s="340">
        <f>C2542+C2552</f>
        <v>0</v>
      </c>
      <c r="D2560" s="340">
        <f t="shared" ref="D2560:L2560" si="574">D2542+D2552</f>
        <v>0</v>
      </c>
      <c r="E2560" s="340">
        <f t="shared" si="574"/>
        <v>0</v>
      </c>
      <c r="F2560" s="340">
        <f t="shared" si="574"/>
        <v>0</v>
      </c>
      <c r="G2560" s="340">
        <f t="shared" si="574"/>
        <v>0</v>
      </c>
      <c r="H2560" s="340">
        <f t="shared" si="574"/>
        <v>0</v>
      </c>
      <c r="I2560" s="340">
        <f t="shared" si="574"/>
        <v>0</v>
      </c>
      <c r="J2560" s="340">
        <f t="shared" si="574"/>
        <v>0</v>
      </c>
      <c r="K2560" s="340">
        <f t="shared" si="574"/>
        <v>0</v>
      </c>
      <c r="L2560" s="340">
        <f t="shared" si="574"/>
        <v>0</v>
      </c>
      <c r="M2560" s="316">
        <f>SUM(C2560:L2560)</f>
        <v>0</v>
      </c>
    </row>
    <row r="2561" spans="2:13" s="3" customFormat="1" ht="12.75" x14ac:dyDescent="0.2">
      <c r="B2561" s="341" t="s">
        <v>30</v>
      </c>
      <c r="C2561" s="342">
        <f>C2543+C2553</f>
        <v>0</v>
      </c>
      <c r="D2561" s="342">
        <f t="shared" ref="D2561:L2561" si="575">D2543+D2553</f>
        <v>0</v>
      </c>
      <c r="E2561" s="342">
        <f t="shared" si="575"/>
        <v>0</v>
      </c>
      <c r="F2561" s="342">
        <f t="shared" si="575"/>
        <v>0</v>
      </c>
      <c r="G2561" s="342">
        <f t="shared" si="575"/>
        <v>0</v>
      </c>
      <c r="H2561" s="342">
        <f t="shared" si="575"/>
        <v>0</v>
      </c>
      <c r="I2561" s="342">
        <f t="shared" si="575"/>
        <v>0</v>
      </c>
      <c r="J2561" s="342">
        <f t="shared" si="575"/>
        <v>0</v>
      </c>
      <c r="K2561" s="342">
        <f t="shared" si="575"/>
        <v>0</v>
      </c>
      <c r="L2561" s="342">
        <f t="shared" si="575"/>
        <v>0</v>
      </c>
      <c r="M2561" s="319">
        <f>SUM(C2561:L2561)</f>
        <v>0</v>
      </c>
    </row>
    <row r="2562" spans="2:13" s="3" customFormat="1" ht="12.75" x14ac:dyDescent="0.2">
      <c r="B2562" s="339" t="s">
        <v>31</v>
      </c>
      <c r="C2562" s="340">
        <f>SUMIF('5. Lön'!$B$25:$B$151,$C2538,'5. Lön'!CO$25:CO$151)+SUMIF('5. Lön'!$B$25:$B$151,$C2538,'5. Lön'!DA$25:DA$151)+SUMIF('6. Drift'!$B$18:$B$101,$C2538,'6. Drift'!BR$18:BR$101)+SUMIF('6. Drift'!$B$18:$B$101,$C2538,'6. Drift'!CD$18:CD$101)+SUMIF('8. Lokal'!$B$18:$B$50,$C2538,'8. Lokal'!T$18:T$50)+SUMIF('8. Lokal'!$B$18:$B$50,$C2538,'8. Lokal'!AF$18:AF$50)</f>
        <v>0</v>
      </c>
      <c r="D2562" s="340">
        <f>SUMIF('5. Lön'!$B$25:$B$151,$C2538,'5. Lön'!CP$25:CP$151)+SUMIF('5. Lön'!$B$25:$B$151,$C2538,'5. Lön'!DB$25:DB$151)+SUMIF('6. Drift'!$B$18:$B$101,$C2538,'6. Drift'!BS$18:BS$101)+SUMIF('6. Drift'!$B$18:$B$101,$C2538,'6. Drift'!CE$18:CE$101)+SUMIF('8. Lokal'!$B$18:$B$50,$C2538,'8. Lokal'!U$18:U$50)+SUMIF('8. Lokal'!$B$18:$B$50,$C2538,'8. Lokal'!AG$18:AG$50)</f>
        <v>0</v>
      </c>
      <c r="E2562" s="340">
        <f>SUMIF('5. Lön'!$B$25:$B$151,$C2538,'5. Lön'!CQ$25:CQ$151)+SUMIF('5. Lön'!$B$25:$B$151,$C2538,'5. Lön'!DC$25:DC$151)+SUMIF('6. Drift'!$B$18:$B$101,$C2538,'6. Drift'!BT$18:BT$101)+SUMIF('6. Drift'!$B$18:$B$101,$C2538,'6. Drift'!CF$18:CF$101)+SUMIF('8. Lokal'!$B$18:$B$50,$C2538,'8. Lokal'!V$18:V$50)+SUMIF('8. Lokal'!$B$18:$B$50,$C2538,'8. Lokal'!AH$18:AH$50)</f>
        <v>0</v>
      </c>
      <c r="F2562" s="340">
        <f>SUMIF('5. Lön'!$B$25:$B$151,$C2538,'5. Lön'!CR$25:CR$151)+SUMIF('5. Lön'!$B$25:$B$151,$C2538,'5. Lön'!DD$25:DD$151)+SUMIF('6. Drift'!$B$18:$B$101,$C2538,'6. Drift'!BU$18:BU$101)+SUMIF('6. Drift'!$B$18:$B$101,$C2538,'6. Drift'!CG$18:CG$101)+SUMIF('8. Lokal'!$B$18:$B$50,$C2538,'8. Lokal'!W$18:W$50)+SUMIF('8. Lokal'!$B$18:$B$50,$C2538,'8. Lokal'!AI$18:AI$50)</f>
        <v>0</v>
      </c>
      <c r="G2562" s="340">
        <f>SUMIF('5. Lön'!$B$25:$B$151,$C2538,'5. Lön'!CS$25:CS$151)+SUMIF('5. Lön'!$B$25:$B$151,$C2538,'5. Lön'!DE$25:DE$151)+SUMIF('6. Drift'!$B$18:$B$101,$C2538,'6. Drift'!BV$18:BV$101)+SUMIF('6. Drift'!$B$18:$B$101,$C2538,'6. Drift'!CH$18:CH$101)+SUMIF('8. Lokal'!$B$18:$B$50,$C2538,'8. Lokal'!X$18:X$50)+SUMIF('8. Lokal'!$B$18:$B$50,$C2538,'8. Lokal'!AJ$18:AJ$50)</f>
        <v>0</v>
      </c>
      <c r="H2562" s="340">
        <f>SUMIF('5. Lön'!$B$25:$B$151,$C2538,'5. Lön'!CT$25:CT$151)+SUMIF('5. Lön'!$B$25:$B$151,$C2538,'5. Lön'!DF$25:DF$151)+SUMIF('6. Drift'!$B$18:$B$101,$C2538,'6. Drift'!BW$18:BW$101)+SUMIF('6. Drift'!$B$18:$B$101,$C2538,'6. Drift'!CI$18:CI$101)+SUMIF('8. Lokal'!$B$18:$B$50,$C2538,'8. Lokal'!Y$18:Y$50)+SUMIF('8. Lokal'!$B$18:$B$50,$C2538,'8. Lokal'!AK$18:AK$50)</f>
        <v>0</v>
      </c>
      <c r="I2562" s="340">
        <f>SUMIF('5. Lön'!$B$25:$B$151,$C2538,'5. Lön'!CU$25:CU$151)+SUMIF('5. Lön'!$B$25:$B$151,$C2538,'5. Lön'!DG$25:DG$151)+SUMIF('6. Drift'!$B$18:$B$101,$C2538,'6. Drift'!BX$18:BX$101)+SUMIF('6. Drift'!$B$18:$B$101,$C2538,'6. Drift'!CJ$18:CJ$101)+SUMIF('8. Lokal'!$B$18:$B$50,$C2538,'8. Lokal'!Z$18:Z$50)+SUMIF('8. Lokal'!$B$18:$B$50,$C2538,'8. Lokal'!AL$18:AL$50)</f>
        <v>0</v>
      </c>
      <c r="J2562" s="340">
        <f>SUMIF('5. Lön'!$B$25:$B$151,$C2538,'5. Lön'!CV$25:CV$151)+SUMIF('5. Lön'!$B$25:$B$151,$C2538,'5. Lön'!DH$25:DH$151)+SUMIF('6. Drift'!$B$18:$B$101,$C2538,'6. Drift'!BY$18:BY$101)+SUMIF('6. Drift'!$B$18:$B$101,$C2538,'6. Drift'!CK$18:CK$101)+SUMIF('8. Lokal'!$B$18:$B$50,$C2538,'8. Lokal'!AA$18:AA$50)+SUMIF('8. Lokal'!$B$18:$B$50,$C2538,'8. Lokal'!AM$18:AM$50)</f>
        <v>0</v>
      </c>
      <c r="K2562" s="340">
        <f>SUMIF('5. Lön'!$B$25:$B$151,$C2538,'5. Lön'!CW$25:CW$151)+SUMIF('5. Lön'!$B$25:$B$151,$C2538,'5. Lön'!DI$25:DI$151)+SUMIF('6. Drift'!$B$18:$B$101,$C2538,'6. Drift'!BZ$18:BZ$101)+SUMIF('6. Drift'!$B$18:$B$101,$C2538,'6. Drift'!CL$18:CL$101)+SUMIF('8. Lokal'!$B$18:$B$50,$C2538,'8. Lokal'!AB$18:AB$50)+SUMIF('8. Lokal'!$B$18:$B$50,$C2538,'8. Lokal'!AN$18:AN$50)</f>
        <v>0</v>
      </c>
      <c r="L2562" s="340">
        <f>SUMIF('5. Lön'!$B$25:$B$151,$C2538,'5. Lön'!CX$25:CX$151)+SUMIF('5. Lön'!$B$25:$B$151,$C2538,'5. Lön'!DJ$25:DJ$151)+SUMIF('6. Drift'!$B$18:$B$101,$C2538,'6. Drift'!CA$18:CA$101)+SUMIF('6. Drift'!$B$18:$B$101,$C2538,'6. Drift'!CM$18:CM$101)+SUMIF('8. Lokal'!$B$18:$B$50,$C2538,'8. Lokal'!AC$18:AC$50)+SUMIF('8. Lokal'!$B$18:$B$50,$C2538,'8. Lokal'!AO$18:AO$50)</f>
        <v>0</v>
      </c>
      <c r="M2562" s="316">
        <f>SUM(C2562:L2562)</f>
        <v>0</v>
      </c>
    </row>
    <row r="2563" spans="2:13" s="3" customFormat="1" ht="12.75" x14ac:dyDescent="0.2">
      <c r="B2563" s="343" t="s">
        <v>26</v>
      </c>
      <c r="C2563" s="344">
        <f>SUMIF('5. Lön'!$B$25:$B$151,$C2538,'5. Lön'!BQ$25:BQ$151)+SUMIF('5. Lön'!$B$25:$B$151,$C2538,'5. Lön'!CC$25:CC$151)+SUMIF('6. Drift'!$B$18:$B$101,$C2538,'6. Drift'!AT$18:AT$101)+SUMIF('6. Drift'!$B$18:$B$101,$C2538,'6. Drift'!BF$18:BF$101)</f>
        <v>0</v>
      </c>
      <c r="D2563" s="344">
        <f>SUMIF('5. Lön'!$B$25:$B$151,$C2538,'5. Lön'!BR$25:BR$151)+SUMIF('5. Lön'!$B$25:$B$151,$C2538,'5. Lön'!CD$25:CD$151)+SUMIF('6. Drift'!$B$18:$B$101,$C2538,'6. Drift'!AU$18:AU$101)+SUMIF('6. Drift'!$B$18:$B$101,$C2538,'6. Drift'!BG$18:BG$101)</f>
        <v>0</v>
      </c>
      <c r="E2563" s="344">
        <f>SUMIF('5. Lön'!$B$25:$B$151,$C2538,'5. Lön'!BS$25:BS$151)+SUMIF('5. Lön'!$B$25:$B$151,$C2538,'5. Lön'!CE$25:CE$151)+SUMIF('6. Drift'!$B$18:$B$101,$C2538,'6. Drift'!AV$18:AV$101)+SUMIF('6. Drift'!$B$18:$B$101,$C2538,'6. Drift'!BH$18:BH$101)</f>
        <v>0</v>
      </c>
      <c r="F2563" s="344">
        <f>SUMIF('5. Lön'!$B$25:$B$151,$C2538,'5. Lön'!BT$25:BT$151)+SUMIF('5. Lön'!$B$25:$B$151,$C2538,'5. Lön'!CF$25:CF$151)+SUMIF('6. Drift'!$B$18:$B$101,$C2538,'6. Drift'!AW$18:AW$101)+SUMIF('6. Drift'!$B$18:$B$101,$C2538,'6. Drift'!BI$18:BI$101)</f>
        <v>0</v>
      </c>
      <c r="G2563" s="344">
        <f>SUMIF('5. Lön'!$B$25:$B$151,$C2538,'5. Lön'!BU$25:BU$151)+SUMIF('5. Lön'!$B$25:$B$151,$C2538,'5. Lön'!CG$25:CG$151)+SUMIF('6. Drift'!$B$18:$B$101,$C2538,'6. Drift'!AX$18:AX$101)+SUMIF('6. Drift'!$B$18:$B$101,$C2538,'6. Drift'!BJ$18:BJ$101)</f>
        <v>0</v>
      </c>
      <c r="H2563" s="344">
        <f>SUMIF('5. Lön'!$B$25:$B$151,$C2538,'5. Lön'!BV$25:BV$151)+SUMIF('5. Lön'!$B$25:$B$151,$C2538,'5. Lön'!CH$25:CH$151)+SUMIF('6. Drift'!$B$18:$B$101,$C2538,'6. Drift'!AY$18:AY$101)+SUMIF('6. Drift'!$B$18:$B$101,$C2538,'6. Drift'!BK$18:BK$101)</f>
        <v>0</v>
      </c>
      <c r="I2563" s="344">
        <f>SUMIF('5. Lön'!$B$25:$B$151,$C2538,'5. Lön'!BW$25:BW$151)+SUMIF('5. Lön'!$B$25:$B$151,$C2538,'5. Lön'!CI$25:CI$151)+SUMIF('6. Drift'!$B$18:$B$101,$C2538,'6. Drift'!AZ$18:AZ$101)+SUMIF('6. Drift'!$B$18:$B$101,$C2538,'6. Drift'!BL$18:BL$101)</f>
        <v>0</v>
      </c>
      <c r="J2563" s="344">
        <f>SUMIF('5. Lön'!$B$25:$B$151,$C2538,'5. Lön'!BX$25:BX$151)+SUMIF('5. Lön'!$B$25:$B$151,$C2538,'5. Lön'!CJ$25:CJ$151)+SUMIF('6. Drift'!$B$18:$B$101,$C2538,'6. Drift'!BA$18:BA$101)+SUMIF('6. Drift'!$B$18:$B$101,$C2538,'6. Drift'!BM$18:BM$101)</f>
        <v>0</v>
      </c>
      <c r="K2563" s="344">
        <f>SUMIF('5. Lön'!$B$25:$B$151,$C2538,'5. Lön'!BY$25:BY$151)+SUMIF('5. Lön'!$B$25:$B$151,$C2538,'5. Lön'!CK$25:CK$151)+SUMIF('6. Drift'!$B$18:$B$101,$C2538,'6. Drift'!BB$18:BB$101)+SUMIF('6. Drift'!$B$18:$B$101,$C2538,'6. Drift'!BN$18:BN$101)</f>
        <v>0</v>
      </c>
      <c r="L2563" s="344">
        <f>SUMIF('5. Lön'!$B$25:$B$151,$C2538,'5. Lön'!BZ$25:BZ$151)+SUMIF('5. Lön'!$B$25:$B$151,$C2538,'5. Lön'!CL$25:CL$151)+SUMIF('6. Drift'!$B$18:$B$101,$C2538,'6. Drift'!BC$18:BC$101)+SUMIF('6. Drift'!$B$18:$B$101,$C2538,'6. Drift'!BO$18:BO$101)</f>
        <v>0</v>
      </c>
      <c r="M2563" s="322">
        <f>SUM(C2563:L2563)</f>
        <v>0</v>
      </c>
    </row>
    <row r="2564" spans="2:13" s="3" customFormat="1" ht="12.75" x14ac:dyDescent="0.2">
      <c r="B2564" s="323" t="str">
        <f>IF('2. Grunddata'!C$6="KONTRAKT","Total full kostnad","Total förväntad full kostnad")</f>
        <v>Total förväntad full kostnad</v>
      </c>
      <c r="C2564" s="171">
        <f>SUM(C2559:C2563)</f>
        <v>0</v>
      </c>
      <c r="D2564" s="171">
        <f t="shared" ref="D2564:M2564" si="576">SUM(D2559:D2563)</f>
        <v>0</v>
      </c>
      <c r="E2564" s="171">
        <f t="shared" si="576"/>
        <v>0</v>
      </c>
      <c r="F2564" s="171">
        <f t="shared" si="576"/>
        <v>0</v>
      </c>
      <c r="G2564" s="171">
        <f t="shared" si="576"/>
        <v>0</v>
      </c>
      <c r="H2564" s="171">
        <f t="shared" si="576"/>
        <v>0</v>
      </c>
      <c r="I2564" s="171">
        <f t="shared" si="576"/>
        <v>0</v>
      </c>
      <c r="J2564" s="171">
        <f t="shared" si="576"/>
        <v>0</v>
      </c>
      <c r="K2564" s="171">
        <f t="shared" si="576"/>
        <v>0</v>
      </c>
      <c r="L2564" s="171">
        <f t="shared" si="576"/>
        <v>0</v>
      </c>
      <c r="M2564" s="345">
        <f t="shared" si="576"/>
        <v>0</v>
      </c>
    </row>
    <row r="2565" spans="2:13" s="3" customFormat="1" ht="12.75" x14ac:dyDescent="0.2">
      <c r="B2565" s="119"/>
      <c r="C2565" s="64"/>
      <c r="D2565" s="64"/>
      <c r="E2565" s="64"/>
      <c r="F2565" s="64"/>
      <c r="G2565" s="64"/>
      <c r="H2565" s="64"/>
      <c r="I2565" s="64"/>
      <c r="J2565" s="64"/>
      <c r="K2565" s="64"/>
      <c r="L2565" s="64"/>
      <c r="M2565" s="64"/>
    </row>
    <row r="2566" spans="2:13" s="3" customFormat="1" ht="12.75" customHeight="1" x14ac:dyDescent="0.2">
      <c r="B2566" s="119" t="s">
        <v>42</v>
      </c>
      <c r="C2566" s="346" t="str">
        <f t="shared" ref="C2566:M2566" si="577">IF(C2564&gt;0,C2556/C2564,"")</f>
        <v/>
      </c>
      <c r="D2566" s="346" t="str">
        <f t="shared" si="577"/>
        <v/>
      </c>
      <c r="E2566" s="346" t="str">
        <f t="shared" si="577"/>
        <v/>
      </c>
      <c r="F2566" s="346" t="str">
        <f t="shared" si="577"/>
        <v/>
      </c>
      <c r="G2566" s="346" t="str">
        <f t="shared" si="577"/>
        <v/>
      </c>
      <c r="H2566" s="346" t="str">
        <f t="shared" si="577"/>
        <v/>
      </c>
      <c r="I2566" s="346" t="str">
        <f t="shared" si="577"/>
        <v/>
      </c>
      <c r="J2566" s="346" t="str">
        <f t="shared" si="577"/>
        <v/>
      </c>
      <c r="K2566" s="346" t="str">
        <f t="shared" si="577"/>
        <v/>
      </c>
      <c r="L2566" s="346" t="str">
        <f t="shared" si="577"/>
        <v/>
      </c>
      <c r="M2566" s="346" t="str">
        <f t="shared" si="577"/>
        <v/>
      </c>
    </row>
    <row r="2567" spans="2:13" ht="12.75" customHeight="1" x14ac:dyDescent="0.2"/>
    <row r="2568" spans="2:13" ht="12.75" customHeight="1" x14ac:dyDescent="0.2">
      <c r="D2568" s="119" t="s">
        <v>249</v>
      </c>
      <c r="E2568" s="187" t="str">
        <f>IF(M2556=0,"",M2556/(DATEDIF('2. Grunddata'!C$20,'2. Grunddata'!C$21,"d")/365))</f>
        <v/>
      </c>
      <c r="H2568" s="119" t="s">
        <v>250</v>
      </c>
      <c r="I2568" s="187">
        <f>M2556/3</f>
        <v>0</v>
      </c>
      <c r="L2568" s="119" t="s">
        <v>248</v>
      </c>
      <c r="M2568" s="187">
        <f>M2556</f>
        <v>0</v>
      </c>
    </row>
    <row r="2569" spans="2:13" ht="12.75" customHeight="1" x14ac:dyDescent="0.2">
      <c r="B2569" s="80" t="s">
        <v>209</v>
      </c>
    </row>
    <row r="2570" spans="2:13" ht="12.75" customHeight="1" x14ac:dyDescent="0.2">
      <c r="B2570" s="551"/>
      <c r="C2570" s="552"/>
      <c r="D2570" s="552"/>
      <c r="E2570" s="552"/>
      <c r="F2570" s="552"/>
      <c r="G2570" s="552"/>
      <c r="H2570" s="552"/>
      <c r="I2570" s="552"/>
      <c r="J2570" s="552"/>
      <c r="K2570" s="552"/>
      <c r="L2570" s="553"/>
      <c r="M2570" s="387">
        <f>SUM(C2570:L2570)</f>
        <v>0</v>
      </c>
    </row>
    <row r="2571" spans="2:13" ht="12.75" customHeight="1" x14ac:dyDescent="0.2">
      <c r="B2571" s="554"/>
      <c r="C2571" s="555"/>
      <c r="D2571" s="555"/>
      <c r="E2571" s="555"/>
      <c r="F2571" s="555"/>
      <c r="G2571" s="555"/>
      <c r="H2571" s="555"/>
      <c r="I2571" s="555"/>
      <c r="J2571" s="555"/>
      <c r="K2571" s="555"/>
      <c r="L2571" s="556"/>
      <c r="M2571" s="319">
        <f t="shared" ref="M2571:M2574" si="578">SUM(C2571:L2571)</f>
        <v>0</v>
      </c>
    </row>
    <row r="2572" spans="2:13" ht="12.75" customHeight="1" x14ac:dyDescent="0.2">
      <c r="B2572" s="557"/>
      <c r="C2572" s="558"/>
      <c r="D2572" s="558"/>
      <c r="E2572" s="558"/>
      <c r="F2572" s="558"/>
      <c r="G2572" s="558"/>
      <c r="H2572" s="558"/>
      <c r="I2572" s="558"/>
      <c r="J2572" s="558"/>
      <c r="K2572" s="558"/>
      <c r="L2572" s="559"/>
      <c r="M2572" s="316">
        <f t="shared" si="578"/>
        <v>0</v>
      </c>
    </row>
    <row r="2573" spans="2:13" ht="12.75" customHeight="1" x14ac:dyDescent="0.2">
      <c r="B2573" s="554"/>
      <c r="C2573" s="555"/>
      <c r="D2573" s="555"/>
      <c r="E2573" s="555"/>
      <c r="F2573" s="555"/>
      <c r="G2573" s="555"/>
      <c r="H2573" s="555"/>
      <c r="I2573" s="555"/>
      <c r="J2573" s="555"/>
      <c r="K2573" s="555"/>
      <c r="L2573" s="556"/>
      <c r="M2573" s="319">
        <f t="shared" si="578"/>
        <v>0</v>
      </c>
    </row>
    <row r="2574" spans="2:13" ht="12.75" customHeight="1" x14ac:dyDescent="0.2">
      <c r="B2574" s="197"/>
      <c r="C2574" s="558"/>
      <c r="D2574" s="558"/>
      <c r="E2574" s="558"/>
      <c r="F2574" s="558"/>
      <c r="G2574" s="558"/>
      <c r="H2574" s="558"/>
      <c r="I2574" s="558"/>
      <c r="J2574" s="558"/>
      <c r="K2574" s="558"/>
      <c r="L2574" s="559"/>
      <c r="M2574" s="316">
        <f t="shared" si="578"/>
        <v>0</v>
      </c>
    </row>
    <row r="2575" spans="2:13" ht="12.75" customHeight="1" x14ac:dyDescent="0.2">
      <c r="B2575" s="165" t="str">
        <f>IF('2. Grunddata'!C$6="KONTRAKT","Total medfinansiering","Total förväntad medfinansiering")</f>
        <v>Total förväntad medfinansiering</v>
      </c>
      <c r="C2575" s="170">
        <f t="shared" ref="C2575:M2575" si="579">SUM(C2570:C2574)</f>
        <v>0</v>
      </c>
      <c r="D2575" s="170">
        <f t="shared" si="579"/>
        <v>0</v>
      </c>
      <c r="E2575" s="170">
        <f t="shared" si="579"/>
        <v>0</v>
      </c>
      <c r="F2575" s="170">
        <f t="shared" si="579"/>
        <v>0</v>
      </c>
      <c r="G2575" s="170">
        <f t="shared" si="579"/>
        <v>0</v>
      </c>
      <c r="H2575" s="170">
        <f t="shared" si="579"/>
        <v>0</v>
      </c>
      <c r="I2575" s="170">
        <f t="shared" si="579"/>
        <v>0</v>
      </c>
      <c r="J2575" s="170">
        <f t="shared" si="579"/>
        <v>0</v>
      </c>
      <c r="K2575" s="170">
        <f t="shared" si="579"/>
        <v>0</v>
      </c>
      <c r="L2575" s="170">
        <f t="shared" si="579"/>
        <v>0</v>
      </c>
      <c r="M2575" s="345">
        <f t="shared" si="579"/>
        <v>0</v>
      </c>
    </row>
    <row r="2576" spans="2:13" ht="12.75" customHeight="1" x14ac:dyDescent="0.2"/>
    <row r="2577" spans="2:13" ht="12.75" customHeight="1" x14ac:dyDescent="0.2">
      <c r="B2577" s="386" t="s">
        <v>210</v>
      </c>
      <c r="C2577" s="64" t="str">
        <f>B64</f>
        <v>Universitetsadministrationen</v>
      </c>
    </row>
    <row r="2578" spans="2:13" ht="12.75" customHeight="1" x14ac:dyDescent="0.2">
      <c r="B2578" s="719"/>
      <c r="C2578" s="720"/>
      <c r="D2578" s="720"/>
      <c r="E2578" s="720"/>
      <c r="F2578" s="720"/>
      <c r="G2578" s="720"/>
      <c r="H2578" s="720"/>
      <c r="I2578" s="720"/>
      <c r="J2578" s="720"/>
      <c r="K2578" s="720"/>
      <c r="L2578" s="720"/>
      <c r="M2578" s="721"/>
    </row>
    <row r="2579" spans="2:13" ht="12.75" customHeight="1" x14ac:dyDescent="0.2">
      <c r="B2579" s="722"/>
      <c r="C2579" s="735"/>
      <c r="D2579" s="735"/>
      <c r="E2579" s="735"/>
      <c r="F2579" s="735"/>
      <c r="G2579" s="735"/>
      <c r="H2579" s="735"/>
      <c r="I2579" s="735"/>
      <c r="J2579" s="735"/>
      <c r="K2579" s="735"/>
      <c r="L2579" s="735"/>
      <c r="M2579" s="724"/>
    </row>
    <row r="2580" spans="2:13" ht="12.75" customHeight="1" x14ac:dyDescent="0.2">
      <c r="B2580" s="722"/>
      <c r="C2580" s="735"/>
      <c r="D2580" s="735"/>
      <c r="E2580" s="735"/>
      <c r="F2580" s="735"/>
      <c r="G2580" s="735"/>
      <c r="H2580" s="735"/>
      <c r="I2580" s="735"/>
      <c r="J2580" s="735"/>
      <c r="K2580" s="735"/>
      <c r="L2580" s="735"/>
      <c r="M2580" s="724"/>
    </row>
    <row r="2581" spans="2:13" ht="12.75" customHeight="1" x14ac:dyDescent="0.2">
      <c r="B2581" s="722"/>
      <c r="C2581" s="735"/>
      <c r="D2581" s="735"/>
      <c r="E2581" s="735"/>
      <c r="F2581" s="735"/>
      <c r="G2581" s="735"/>
      <c r="H2581" s="735"/>
      <c r="I2581" s="735"/>
      <c r="J2581" s="735"/>
      <c r="K2581" s="735"/>
      <c r="L2581" s="735"/>
      <c r="M2581" s="724"/>
    </row>
    <row r="2582" spans="2:13" ht="12.75" customHeight="1" x14ac:dyDescent="0.2">
      <c r="B2582" s="725"/>
      <c r="C2582" s="726"/>
      <c r="D2582" s="726"/>
      <c r="E2582" s="726"/>
      <c r="F2582" s="726"/>
      <c r="G2582" s="726"/>
      <c r="H2582" s="726"/>
      <c r="I2582" s="726"/>
      <c r="J2582" s="726"/>
      <c r="K2582" s="726"/>
      <c r="L2582" s="726"/>
      <c r="M2582" s="727"/>
    </row>
    <row r="2584" spans="2:13" s="3" customFormat="1" ht="12.75" customHeight="1" x14ac:dyDescent="0.2">
      <c r="B2584" s="140" t="s">
        <v>165</v>
      </c>
      <c r="C2584" s="141" t="str">
        <f>'2. Grunddata'!C$7</f>
        <v>Hitta den oförklariga faktorn i matrix</v>
      </c>
      <c r="D2584" s="64"/>
      <c r="E2584" s="64"/>
      <c r="F2584" s="64"/>
      <c r="G2584" s="64"/>
      <c r="H2584" s="64"/>
      <c r="I2584" s="64"/>
      <c r="J2584" s="64"/>
      <c r="K2584" s="64"/>
      <c r="L2584" s="64"/>
      <c r="M2584" s="64"/>
    </row>
    <row r="2585" spans="2:13" s="3" customFormat="1" ht="12.75" x14ac:dyDescent="0.2">
      <c r="B2585" s="140" t="s">
        <v>122</v>
      </c>
      <c r="C2585" s="141" t="str">
        <f>IF('2. Grunddata'!$C$6="ANSÖKAN","ANSÖKAN",(IF('2. Grunddata'!$C$6="KONTRAKT","KONTRAKT","")))</f>
        <v>ANSÖKAN</v>
      </c>
      <c r="D2585" s="64"/>
      <c r="E2585" s="64"/>
      <c r="F2585" s="64"/>
      <c r="G2585" s="64"/>
      <c r="H2585" s="64"/>
      <c r="I2585" s="64"/>
      <c r="J2585" s="64"/>
      <c r="K2585" s="64"/>
      <c r="L2585" s="64"/>
      <c r="M2585" s="64"/>
    </row>
    <row r="2586" spans="2:13" s="3" customFormat="1" ht="12.75" x14ac:dyDescent="0.2">
      <c r="B2586" s="62" t="s">
        <v>254</v>
      </c>
      <c r="C2586" s="141" t="str">
        <f>'2. Grunddata'!C$8</f>
        <v>Stina</v>
      </c>
      <c r="D2586" s="64"/>
      <c r="E2586" s="64"/>
      <c r="F2586" s="64"/>
      <c r="I2586" s="120"/>
      <c r="J2586" s="120"/>
      <c r="K2586" s="120"/>
      <c r="L2586" s="120"/>
      <c r="M2586" s="120"/>
    </row>
    <row r="2587" spans="2:13" s="3" customFormat="1" ht="12.75" x14ac:dyDescent="0.2">
      <c r="B2587" s="140" t="s">
        <v>156</v>
      </c>
      <c r="C2587" s="64" t="str">
        <f>'2. Grunddata'!C$17</f>
        <v>SEK</v>
      </c>
      <c r="D2587" s="64"/>
      <c r="E2587" s="64"/>
      <c r="F2587" s="64"/>
      <c r="I2587" s="120"/>
      <c r="J2587" s="120"/>
      <c r="K2587" s="120"/>
      <c r="L2587" s="120"/>
      <c r="M2587" s="120"/>
    </row>
    <row r="2588" spans="2:13" s="3" customFormat="1" ht="12.75" x14ac:dyDescent="0.2">
      <c r="B2588" s="140"/>
      <c r="C2588" s="143" t="s">
        <v>137</v>
      </c>
      <c r="D2588" s="64"/>
      <c r="E2588" s="64"/>
      <c r="F2588" s="64"/>
      <c r="I2588" s="120"/>
      <c r="J2588" s="120"/>
      <c r="K2588" s="120"/>
      <c r="L2588" s="499" t="s">
        <v>315</v>
      </c>
      <c r="M2588" s="120"/>
    </row>
    <row r="2589" spans="2:13" ht="12.75" customHeight="1" x14ac:dyDescent="0.2">
      <c r="L2589" s="349" t="s">
        <v>316</v>
      </c>
    </row>
    <row r="2590" spans="2:13" s="3" customFormat="1" ht="15" x14ac:dyDescent="0.25">
      <c r="B2590" s="369" t="s">
        <v>38</v>
      </c>
      <c r="C2590" s="369" t="str">
        <f>B65</f>
        <v>SLU-gemensamt stöd</v>
      </c>
      <c r="E2590" s="64"/>
      <c r="G2590" s="64"/>
      <c r="H2590" s="64"/>
      <c r="I2590" s="64"/>
      <c r="J2590" s="64"/>
      <c r="K2590" s="64"/>
      <c r="L2590" s="618">
        <f>L2486+L2538</f>
        <v>0</v>
      </c>
      <c r="M2590" s="383" t="s">
        <v>208</v>
      </c>
    </row>
    <row r="2591" spans="2:13" s="3" customFormat="1" ht="6" customHeight="1" x14ac:dyDescent="0.2">
      <c r="B2591" s="85"/>
      <c r="C2591" s="64"/>
      <c r="D2591" s="64"/>
      <c r="E2591" s="64"/>
      <c r="F2591" s="64"/>
      <c r="G2591" s="64"/>
      <c r="H2591" s="64"/>
      <c r="I2591" s="64"/>
      <c r="J2591" s="64"/>
      <c r="K2591" s="64"/>
      <c r="L2591" s="64"/>
      <c r="M2591" s="64"/>
    </row>
    <row r="2592" spans="2:13" s="3" customFormat="1" ht="12.75" x14ac:dyDescent="0.2">
      <c r="B2592" s="309" t="str">
        <f>IF('2. Grunddata'!C$6="KONTRAKT","Kostnader täckta av finansiär","Kostnader förväntade att täckas av finansiär")</f>
        <v>Kostnader förväntade att täckas av finansiär</v>
      </c>
      <c r="C2592" s="310">
        <f>'5. Lön'!G$23</f>
        <v>2022</v>
      </c>
      <c r="D2592" s="310">
        <f>'5. Lön'!H$23</f>
        <v>2023</v>
      </c>
      <c r="E2592" s="310">
        <f>'5. Lön'!I$23</f>
        <v>2024</v>
      </c>
      <c r="F2592" s="310" t="str">
        <f>'5. Lön'!J$23</f>
        <v/>
      </c>
      <c r="G2592" s="310" t="str">
        <f>'5. Lön'!K$23</f>
        <v/>
      </c>
      <c r="H2592" s="310" t="str">
        <f>'5. Lön'!L$23</f>
        <v/>
      </c>
      <c r="I2592" s="310" t="str">
        <f>'5. Lön'!M$23</f>
        <v/>
      </c>
      <c r="J2592" s="310" t="str">
        <f>'5. Lön'!N$23</f>
        <v/>
      </c>
      <c r="K2592" s="310" t="str">
        <f>'5. Lön'!O$23</f>
        <v/>
      </c>
      <c r="L2592" s="310" t="str">
        <f>'5. Lön'!P$23</f>
        <v/>
      </c>
      <c r="M2592" s="311" t="s">
        <v>2</v>
      </c>
    </row>
    <row r="2593" spans="2:15" s="3" customFormat="1" ht="12.75" customHeight="1" x14ac:dyDescent="0.2">
      <c r="B2593" s="351" t="s">
        <v>203</v>
      </c>
      <c r="C2593" s="384">
        <f>C2489+C2541</f>
        <v>0</v>
      </c>
      <c r="D2593" s="384">
        <f t="shared" ref="D2593:L2593" si="580">D2489+D2541</f>
        <v>0</v>
      </c>
      <c r="E2593" s="384">
        <f t="shared" si="580"/>
        <v>0</v>
      </c>
      <c r="F2593" s="384">
        <f t="shared" si="580"/>
        <v>0</v>
      </c>
      <c r="G2593" s="384">
        <f t="shared" si="580"/>
        <v>0</v>
      </c>
      <c r="H2593" s="384">
        <f t="shared" si="580"/>
        <v>0</v>
      </c>
      <c r="I2593" s="384">
        <f t="shared" si="580"/>
        <v>0</v>
      </c>
      <c r="J2593" s="384">
        <f t="shared" si="580"/>
        <v>0</v>
      </c>
      <c r="K2593" s="384">
        <f t="shared" si="580"/>
        <v>0</v>
      </c>
      <c r="L2593" s="384">
        <f t="shared" si="580"/>
        <v>0</v>
      </c>
      <c r="M2593" s="353">
        <f t="shared" ref="M2593:M2598" si="581">SUM(C2593:L2593)</f>
        <v>0</v>
      </c>
      <c r="O2593" s="4"/>
    </row>
    <row r="2594" spans="2:15" s="3" customFormat="1" ht="12.75" customHeight="1" x14ac:dyDescent="0.2">
      <c r="B2594" s="354" t="s">
        <v>202</v>
      </c>
      <c r="C2594" s="392">
        <f>C2490+C2542</f>
        <v>0</v>
      </c>
      <c r="D2594" s="392">
        <f t="shared" ref="D2594:L2594" si="582">D2490+D2542</f>
        <v>0</v>
      </c>
      <c r="E2594" s="392">
        <f t="shared" si="582"/>
        <v>0</v>
      </c>
      <c r="F2594" s="392">
        <f t="shared" si="582"/>
        <v>0</v>
      </c>
      <c r="G2594" s="392">
        <f t="shared" si="582"/>
        <v>0</v>
      </c>
      <c r="H2594" s="392">
        <f t="shared" si="582"/>
        <v>0</v>
      </c>
      <c r="I2594" s="392">
        <f t="shared" si="582"/>
        <v>0</v>
      </c>
      <c r="J2594" s="392">
        <f t="shared" si="582"/>
        <v>0</v>
      </c>
      <c r="K2594" s="392">
        <f t="shared" si="582"/>
        <v>0</v>
      </c>
      <c r="L2594" s="392">
        <f t="shared" si="582"/>
        <v>0</v>
      </c>
      <c r="M2594" s="355">
        <f t="shared" si="581"/>
        <v>0</v>
      </c>
    </row>
    <row r="2595" spans="2:15" s="3" customFormat="1" ht="12.75" x14ac:dyDescent="0.2">
      <c r="B2595" s="356" t="s">
        <v>30</v>
      </c>
      <c r="C2595" s="385">
        <f>C2491+C2543</f>
        <v>0</v>
      </c>
      <c r="D2595" s="385">
        <f t="shared" ref="D2595:L2595" si="583">D2491+D2543</f>
        <v>0</v>
      </c>
      <c r="E2595" s="385">
        <f t="shared" si="583"/>
        <v>0</v>
      </c>
      <c r="F2595" s="385">
        <f t="shared" si="583"/>
        <v>0</v>
      </c>
      <c r="G2595" s="385">
        <f t="shared" si="583"/>
        <v>0</v>
      </c>
      <c r="H2595" s="385">
        <f t="shared" si="583"/>
        <v>0</v>
      </c>
      <c r="I2595" s="385">
        <f t="shared" si="583"/>
        <v>0</v>
      </c>
      <c r="J2595" s="385">
        <f t="shared" si="583"/>
        <v>0</v>
      </c>
      <c r="K2595" s="385">
        <f t="shared" si="583"/>
        <v>0</v>
      </c>
      <c r="L2595" s="385">
        <f t="shared" si="583"/>
        <v>0</v>
      </c>
      <c r="M2595" s="357">
        <f t="shared" si="581"/>
        <v>0</v>
      </c>
    </row>
    <row r="2596" spans="2:15" s="3" customFormat="1" ht="12.75" x14ac:dyDescent="0.2">
      <c r="B2596" s="389" t="str">
        <f>IF('2. Grunddata'!C$13="NEJ","Lokal accepterad som direkt kostnad av finansiär","Lokal")</f>
        <v>Lokal accepterad som direkt kostnad av finansiär</v>
      </c>
      <c r="C2596" s="392">
        <f>C2492+C2544</f>
        <v>0</v>
      </c>
      <c r="D2596" s="392">
        <f t="shared" ref="D2596:L2596" si="584">D2492+D2544</f>
        <v>0</v>
      </c>
      <c r="E2596" s="392">
        <f t="shared" si="584"/>
        <v>0</v>
      </c>
      <c r="F2596" s="392">
        <f t="shared" si="584"/>
        <v>0</v>
      </c>
      <c r="G2596" s="392">
        <f t="shared" si="584"/>
        <v>0</v>
      </c>
      <c r="H2596" s="392">
        <f t="shared" si="584"/>
        <v>0</v>
      </c>
      <c r="I2596" s="392">
        <f t="shared" si="584"/>
        <v>0</v>
      </c>
      <c r="J2596" s="392">
        <f t="shared" si="584"/>
        <v>0</v>
      </c>
      <c r="K2596" s="392">
        <f t="shared" si="584"/>
        <v>0</v>
      </c>
      <c r="L2596" s="392">
        <f t="shared" si="584"/>
        <v>0</v>
      </c>
      <c r="M2596" s="355">
        <f t="shared" si="581"/>
        <v>0</v>
      </c>
    </row>
    <row r="2597" spans="2:15" s="3" customFormat="1" ht="12.75" x14ac:dyDescent="0.2">
      <c r="B2597" s="390" t="str">
        <f>IF('2. Grunddata'!C$13="NEJ","Indirekt och lokalpåslag accepterade som OH av finansiär","Indirekta")</f>
        <v>Indirekt och lokalpåslag accepterade som OH av finansiär</v>
      </c>
      <c r="C2597" s="391">
        <f>C2493+C2545</f>
        <v>0</v>
      </c>
      <c r="D2597" s="391">
        <f t="shared" ref="D2597:L2597" si="585">D2493+D2545</f>
        <v>0</v>
      </c>
      <c r="E2597" s="391">
        <f t="shared" si="585"/>
        <v>0</v>
      </c>
      <c r="F2597" s="391">
        <f t="shared" si="585"/>
        <v>0</v>
      </c>
      <c r="G2597" s="391">
        <f t="shared" si="585"/>
        <v>0</v>
      </c>
      <c r="H2597" s="391">
        <f t="shared" si="585"/>
        <v>0</v>
      </c>
      <c r="I2597" s="391">
        <f t="shared" si="585"/>
        <v>0</v>
      </c>
      <c r="J2597" s="391">
        <f t="shared" si="585"/>
        <v>0</v>
      </c>
      <c r="K2597" s="391">
        <f t="shared" si="585"/>
        <v>0</v>
      </c>
      <c r="L2597" s="391">
        <f t="shared" si="585"/>
        <v>0</v>
      </c>
      <c r="M2597" s="360">
        <f t="shared" si="581"/>
        <v>0</v>
      </c>
    </row>
    <row r="2598" spans="2:15" s="3" customFormat="1" ht="12.75" x14ac:dyDescent="0.2">
      <c r="B2598" s="323" t="str">
        <f>IF('2. Grunddata'!C$6="KONTRAKT","Total kostnad i kontrakt med finansiär ","Total kostnad i ansökan till finansiär ")</f>
        <v xml:space="preserve">Total kostnad i ansökan till finansiär </v>
      </c>
      <c r="C2598" s="376">
        <f>SUM(C2593:C2597)</f>
        <v>0</v>
      </c>
      <c r="D2598" s="376">
        <f t="shared" ref="D2598:L2598" si="586">SUM(D2593:D2597)</f>
        <v>0</v>
      </c>
      <c r="E2598" s="376">
        <f t="shared" si="586"/>
        <v>0</v>
      </c>
      <c r="F2598" s="376">
        <f t="shared" si="586"/>
        <v>0</v>
      </c>
      <c r="G2598" s="376">
        <f t="shared" si="586"/>
        <v>0</v>
      </c>
      <c r="H2598" s="376">
        <f t="shared" si="586"/>
        <v>0</v>
      </c>
      <c r="I2598" s="376">
        <f t="shared" si="586"/>
        <v>0</v>
      </c>
      <c r="J2598" s="376">
        <f t="shared" si="586"/>
        <v>0</v>
      </c>
      <c r="K2598" s="376">
        <f t="shared" si="586"/>
        <v>0</v>
      </c>
      <c r="L2598" s="376">
        <f t="shared" si="586"/>
        <v>0</v>
      </c>
      <c r="M2598" s="324">
        <f t="shared" si="581"/>
        <v>0</v>
      </c>
    </row>
    <row r="2599" spans="2:15" s="3" customFormat="1" ht="6" customHeight="1" x14ac:dyDescent="0.2">
      <c r="B2599" s="325"/>
      <c r="C2599" s="326"/>
      <c r="D2599" s="326"/>
      <c r="E2599" s="326"/>
      <c r="F2599" s="326"/>
      <c r="G2599" s="326"/>
      <c r="H2599" s="326"/>
      <c r="I2599" s="326"/>
      <c r="J2599" s="326"/>
      <c r="K2599" s="326"/>
      <c r="L2599" s="326"/>
      <c r="M2599" s="327"/>
    </row>
    <row r="2600" spans="2:15" s="3" customFormat="1" ht="12.75" x14ac:dyDescent="0.2">
      <c r="B2600" s="328" t="str">
        <f>IF('2. Grunddata'!C$6="KONTRAKT","Kostnader att medfinansiera","Kostnader förväntade att medfinansiera")</f>
        <v>Kostnader förväntade att medfinansiera</v>
      </c>
      <c r="C2600" s="168"/>
      <c r="D2600" s="168"/>
      <c r="E2600" s="168"/>
      <c r="F2600" s="168"/>
      <c r="G2600" s="168"/>
      <c r="H2600" s="168"/>
      <c r="I2600" s="168"/>
      <c r="J2600" s="168"/>
      <c r="K2600" s="168"/>
      <c r="L2600" s="168"/>
      <c r="M2600" s="329"/>
    </row>
    <row r="2601" spans="2:15" s="3" customFormat="1" ht="12.75" x14ac:dyDescent="0.2">
      <c r="B2601" s="337" t="str">
        <f>IF('2. Grunddata'!C$13="NEJ","Indirekt och lokalpåslag inte accepterade som OH av finansiär","")</f>
        <v>Indirekt och lokalpåslag inte accepterade som OH av finansiär</v>
      </c>
      <c r="C2601" s="394">
        <f t="shared" ref="C2601:C2607" si="587">C2497+C2549</f>
        <v>0</v>
      </c>
      <c r="D2601" s="394">
        <f t="shared" ref="D2601:L2601" si="588">D2497+D2549</f>
        <v>0</v>
      </c>
      <c r="E2601" s="394">
        <f t="shared" si="588"/>
        <v>0</v>
      </c>
      <c r="F2601" s="394">
        <f t="shared" si="588"/>
        <v>0</v>
      </c>
      <c r="G2601" s="394">
        <f t="shared" si="588"/>
        <v>0</v>
      </c>
      <c r="H2601" s="394">
        <f t="shared" si="588"/>
        <v>0</v>
      </c>
      <c r="I2601" s="394">
        <f t="shared" si="588"/>
        <v>0</v>
      </c>
      <c r="J2601" s="394">
        <f t="shared" si="588"/>
        <v>0</v>
      </c>
      <c r="K2601" s="394">
        <f t="shared" si="588"/>
        <v>0</v>
      </c>
      <c r="L2601" s="394">
        <f t="shared" si="588"/>
        <v>0</v>
      </c>
      <c r="M2601" s="353">
        <f t="shared" ref="M2601:M2607" si="589">SUM(C2601:L2601)</f>
        <v>0</v>
      </c>
    </row>
    <row r="2602" spans="2:15" s="3" customFormat="1" ht="12.75" customHeight="1" x14ac:dyDescent="0.2">
      <c r="B2602" s="363" t="str">
        <f>IF('2. Grunddata'!C$16&gt;0,"LKP som inte accepteras av finansiär","")</f>
        <v/>
      </c>
      <c r="C2602" s="413">
        <f t="shared" si="587"/>
        <v>0</v>
      </c>
      <c r="D2602" s="413">
        <f t="shared" ref="D2602:L2602" si="590">D2498+D2550</f>
        <v>0</v>
      </c>
      <c r="E2602" s="413">
        <f t="shared" si="590"/>
        <v>0</v>
      </c>
      <c r="F2602" s="413">
        <f t="shared" si="590"/>
        <v>0</v>
      </c>
      <c r="G2602" s="413">
        <f t="shared" si="590"/>
        <v>0</v>
      </c>
      <c r="H2602" s="413">
        <f t="shared" si="590"/>
        <v>0</v>
      </c>
      <c r="I2602" s="413">
        <f t="shared" si="590"/>
        <v>0</v>
      </c>
      <c r="J2602" s="413">
        <f t="shared" si="590"/>
        <v>0</v>
      </c>
      <c r="K2602" s="413">
        <f t="shared" si="590"/>
        <v>0</v>
      </c>
      <c r="L2602" s="413">
        <f t="shared" si="590"/>
        <v>0</v>
      </c>
      <c r="M2602" s="355">
        <f t="shared" si="589"/>
        <v>0</v>
      </c>
    </row>
    <row r="2603" spans="2:15" s="3" customFormat="1" ht="12.75" customHeight="1" x14ac:dyDescent="0.2">
      <c r="B2603" s="356" t="str">
        <f>IF('5. Lön'!BO$152&gt;0,"Lön inklusive LKP","")</f>
        <v>Lön inklusive LKP</v>
      </c>
      <c r="C2603" s="396">
        <f t="shared" si="587"/>
        <v>0</v>
      </c>
      <c r="D2603" s="396">
        <f t="shared" ref="D2603:L2603" si="591">D2499+D2551</f>
        <v>0</v>
      </c>
      <c r="E2603" s="396">
        <f t="shared" si="591"/>
        <v>0</v>
      </c>
      <c r="F2603" s="396">
        <f t="shared" si="591"/>
        <v>0</v>
      </c>
      <c r="G2603" s="396">
        <f t="shared" si="591"/>
        <v>0</v>
      </c>
      <c r="H2603" s="396">
        <f t="shared" si="591"/>
        <v>0</v>
      </c>
      <c r="I2603" s="396">
        <f t="shared" si="591"/>
        <v>0</v>
      </c>
      <c r="J2603" s="396">
        <f t="shared" si="591"/>
        <v>0</v>
      </c>
      <c r="K2603" s="396">
        <f t="shared" si="591"/>
        <v>0</v>
      </c>
      <c r="L2603" s="396">
        <f t="shared" si="591"/>
        <v>0</v>
      </c>
      <c r="M2603" s="357">
        <f t="shared" si="589"/>
        <v>0</v>
      </c>
    </row>
    <row r="2604" spans="2:15" s="3" customFormat="1" ht="12.75" x14ac:dyDescent="0.2">
      <c r="B2604" s="158" t="str">
        <f>IF('6. Drift'!AR$102&gt;0,"Drift","")</f>
        <v/>
      </c>
      <c r="C2604" s="413">
        <f t="shared" si="587"/>
        <v>0</v>
      </c>
      <c r="D2604" s="413">
        <f t="shared" ref="D2604:L2604" si="592">D2500+D2552</f>
        <v>0</v>
      </c>
      <c r="E2604" s="413">
        <f t="shared" si="592"/>
        <v>0</v>
      </c>
      <c r="F2604" s="413">
        <f t="shared" si="592"/>
        <v>0</v>
      </c>
      <c r="G2604" s="413">
        <f t="shared" si="592"/>
        <v>0</v>
      </c>
      <c r="H2604" s="413">
        <f t="shared" si="592"/>
        <v>0</v>
      </c>
      <c r="I2604" s="413">
        <f t="shared" si="592"/>
        <v>0</v>
      </c>
      <c r="J2604" s="413">
        <f t="shared" si="592"/>
        <v>0</v>
      </c>
      <c r="K2604" s="413">
        <f t="shared" si="592"/>
        <v>0</v>
      </c>
      <c r="L2604" s="413">
        <f t="shared" si="592"/>
        <v>0</v>
      </c>
      <c r="M2604" s="355">
        <f t="shared" si="589"/>
        <v>0</v>
      </c>
    </row>
    <row r="2605" spans="2:15" s="3" customFormat="1" ht="12.75" x14ac:dyDescent="0.2">
      <c r="B2605" s="317" t="str">
        <f>IF('7. Utrustning'!AS$50&gt;0,"Utrustning","")</f>
        <v/>
      </c>
      <c r="C2605" s="396">
        <f t="shared" si="587"/>
        <v>0</v>
      </c>
      <c r="D2605" s="396">
        <f t="shared" ref="D2605:L2605" si="593">D2501+D2553</f>
        <v>0</v>
      </c>
      <c r="E2605" s="396">
        <f t="shared" si="593"/>
        <v>0</v>
      </c>
      <c r="F2605" s="396">
        <f t="shared" si="593"/>
        <v>0</v>
      </c>
      <c r="G2605" s="396">
        <f t="shared" si="593"/>
        <v>0</v>
      </c>
      <c r="H2605" s="396">
        <f t="shared" si="593"/>
        <v>0</v>
      </c>
      <c r="I2605" s="396">
        <f t="shared" si="593"/>
        <v>0</v>
      </c>
      <c r="J2605" s="396">
        <f t="shared" si="593"/>
        <v>0</v>
      </c>
      <c r="K2605" s="396">
        <f t="shared" si="593"/>
        <v>0</v>
      </c>
      <c r="L2605" s="396">
        <f t="shared" si="593"/>
        <v>0</v>
      </c>
      <c r="M2605" s="357">
        <f t="shared" si="589"/>
        <v>0</v>
      </c>
    </row>
    <row r="2606" spans="2:15" s="3" customFormat="1" ht="12.75" x14ac:dyDescent="0.2">
      <c r="B2606" s="320" t="str">
        <f>IF('8. Lokal'!AP$51&gt;0,"Lokal","")</f>
        <v>Lokal</v>
      </c>
      <c r="C2606" s="413">
        <f t="shared" si="587"/>
        <v>0</v>
      </c>
      <c r="D2606" s="413">
        <f t="shared" ref="D2606:L2606" si="594">D2502+D2554</f>
        <v>0</v>
      </c>
      <c r="E2606" s="413">
        <f t="shared" si="594"/>
        <v>0</v>
      </c>
      <c r="F2606" s="413">
        <f t="shared" si="594"/>
        <v>0</v>
      </c>
      <c r="G2606" s="413">
        <f t="shared" si="594"/>
        <v>0</v>
      </c>
      <c r="H2606" s="413">
        <f t="shared" si="594"/>
        <v>0</v>
      </c>
      <c r="I2606" s="413">
        <f t="shared" si="594"/>
        <v>0</v>
      </c>
      <c r="J2606" s="413">
        <f t="shared" si="594"/>
        <v>0</v>
      </c>
      <c r="K2606" s="413">
        <f t="shared" si="594"/>
        <v>0</v>
      </c>
      <c r="L2606" s="413">
        <f t="shared" si="594"/>
        <v>0</v>
      </c>
      <c r="M2606" s="355">
        <f t="shared" si="589"/>
        <v>0</v>
      </c>
    </row>
    <row r="2607" spans="2:15" s="1" customFormat="1" ht="12.75" x14ac:dyDescent="0.2">
      <c r="B2607" s="390" t="str">
        <f>IF(('5. Lön'!CM$152+'6. Drift'!BP$102)&gt;0,"Indirekt","")</f>
        <v>Indirekt</v>
      </c>
      <c r="C2607" s="397">
        <f t="shared" si="587"/>
        <v>0</v>
      </c>
      <c r="D2607" s="397">
        <f t="shared" ref="D2607:L2607" si="595">D2503+D2555</f>
        <v>0</v>
      </c>
      <c r="E2607" s="397">
        <f t="shared" si="595"/>
        <v>0</v>
      </c>
      <c r="F2607" s="397">
        <f t="shared" si="595"/>
        <v>0</v>
      </c>
      <c r="G2607" s="397">
        <f t="shared" si="595"/>
        <v>0</v>
      </c>
      <c r="H2607" s="397">
        <f t="shared" si="595"/>
        <v>0</v>
      </c>
      <c r="I2607" s="397">
        <f t="shared" si="595"/>
        <v>0</v>
      </c>
      <c r="J2607" s="397">
        <f t="shared" si="595"/>
        <v>0</v>
      </c>
      <c r="K2607" s="397">
        <f t="shared" si="595"/>
        <v>0</v>
      </c>
      <c r="L2607" s="397">
        <f t="shared" si="595"/>
        <v>0</v>
      </c>
      <c r="M2607" s="360">
        <f t="shared" si="589"/>
        <v>0</v>
      </c>
    </row>
    <row r="2608" spans="2:15" s="3" customFormat="1" ht="12.75" x14ac:dyDescent="0.2">
      <c r="B2608" s="323" t="str">
        <f>IF('2. Grunddata'!C$6="KONTRAKT","Total kostnad i medfinansiering av kontrakt med finansiär","Total kostnad i medfinansiering av ansökan till finansiär")</f>
        <v>Total kostnad i medfinansiering av ansökan till finansiär</v>
      </c>
      <c r="C2608" s="376">
        <f>SUM(C2601:C2607)</f>
        <v>0</v>
      </c>
      <c r="D2608" s="376">
        <f t="shared" ref="D2608:M2608" si="596">SUM(D2601:D2607)</f>
        <v>0</v>
      </c>
      <c r="E2608" s="376">
        <f t="shared" si="596"/>
        <v>0</v>
      </c>
      <c r="F2608" s="376">
        <f t="shared" si="596"/>
        <v>0</v>
      </c>
      <c r="G2608" s="376">
        <f t="shared" si="596"/>
        <v>0</v>
      </c>
      <c r="H2608" s="376">
        <f t="shared" si="596"/>
        <v>0</v>
      </c>
      <c r="I2608" s="376">
        <f t="shared" si="596"/>
        <v>0</v>
      </c>
      <c r="J2608" s="376">
        <f t="shared" si="596"/>
        <v>0</v>
      </c>
      <c r="K2608" s="376">
        <f t="shared" si="596"/>
        <v>0</v>
      </c>
      <c r="L2608" s="376">
        <f t="shared" si="596"/>
        <v>0</v>
      </c>
      <c r="M2608" s="324">
        <f t="shared" si="596"/>
        <v>0</v>
      </c>
      <c r="N2608" s="26"/>
      <c r="O2608" s="26"/>
    </row>
    <row r="2609" spans="2:13" s="3" customFormat="1" ht="6" customHeight="1" x14ac:dyDescent="0.2">
      <c r="B2609" s="335"/>
      <c r="C2609" s="326"/>
      <c r="D2609" s="326"/>
      <c r="E2609" s="326"/>
      <c r="F2609" s="326"/>
      <c r="G2609" s="326"/>
      <c r="H2609" s="326"/>
      <c r="I2609" s="326"/>
      <c r="J2609" s="326"/>
      <c r="K2609" s="326"/>
      <c r="L2609" s="326"/>
      <c r="M2609" s="336"/>
    </row>
    <row r="2610" spans="2:13" s="3" customFormat="1" ht="12.75" x14ac:dyDescent="0.2">
      <c r="B2610" s="328" t="str">
        <f>IF('2. Grunddata'!C$6="KONTRAKT","Full kostnad","Förväntad full kostnad")</f>
        <v>Förväntad full kostnad</v>
      </c>
      <c r="C2610" s="326"/>
      <c r="D2610" s="326"/>
      <c r="E2610" s="326"/>
      <c r="F2610" s="326"/>
      <c r="G2610" s="326"/>
      <c r="H2610" s="326"/>
      <c r="I2610" s="326"/>
      <c r="J2610" s="326"/>
      <c r="K2610" s="326"/>
      <c r="L2610" s="326"/>
      <c r="M2610" s="336"/>
    </row>
    <row r="2611" spans="2:13" s="3" customFormat="1" ht="12.75" x14ac:dyDescent="0.2">
      <c r="B2611" s="337" t="s">
        <v>203</v>
      </c>
      <c r="C2611" s="405">
        <f>C2507+C2559</f>
        <v>0</v>
      </c>
      <c r="D2611" s="405">
        <f t="shared" ref="D2611:L2611" si="597">D2507+D2559</f>
        <v>0</v>
      </c>
      <c r="E2611" s="405">
        <f t="shared" si="597"/>
        <v>0</v>
      </c>
      <c r="F2611" s="405">
        <f t="shared" si="597"/>
        <v>0</v>
      </c>
      <c r="G2611" s="405">
        <f t="shared" si="597"/>
        <v>0</v>
      </c>
      <c r="H2611" s="405">
        <f t="shared" si="597"/>
        <v>0</v>
      </c>
      <c r="I2611" s="405">
        <f t="shared" si="597"/>
        <v>0</v>
      </c>
      <c r="J2611" s="405">
        <f t="shared" si="597"/>
        <v>0</v>
      </c>
      <c r="K2611" s="405">
        <f t="shared" si="597"/>
        <v>0</v>
      </c>
      <c r="L2611" s="405">
        <f t="shared" si="597"/>
        <v>0</v>
      </c>
      <c r="M2611" s="353">
        <f>SUM(C2611:L2611)</f>
        <v>0</v>
      </c>
    </row>
    <row r="2612" spans="2:13" s="3" customFormat="1" ht="12.75" x14ac:dyDescent="0.2">
      <c r="B2612" s="339" t="s">
        <v>202</v>
      </c>
      <c r="C2612" s="410">
        <f>C2508+C2560</f>
        <v>0</v>
      </c>
      <c r="D2612" s="410">
        <f t="shared" ref="D2612:L2612" si="598">D2508+D2560</f>
        <v>0</v>
      </c>
      <c r="E2612" s="410">
        <f t="shared" si="598"/>
        <v>0</v>
      </c>
      <c r="F2612" s="410">
        <f t="shared" si="598"/>
        <v>0</v>
      </c>
      <c r="G2612" s="410">
        <f t="shared" si="598"/>
        <v>0</v>
      </c>
      <c r="H2612" s="410">
        <f t="shared" si="598"/>
        <v>0</v>
      </c>
      <c r="I2612" s="410">
        <f t="shared" si="598"/>
        <v>0</v>
      </c>
      <c r="J2612" s="410">
        <f t="shared" si="598"/>
        <v>0</v>
      </c>
      <c r="K2612" s="410">
        <f t="shared" si="598"/>
        <v>0</v>
      </c>
      <c r="L2612" s="410">
        <f t="shared" si="598"/>
        <v>0</v>
      </c>
      <c r="M2612" s="355">
        <f>SUM(C2612:L2612)</f>
        <v>0</v>
      </c>
    </row>
    <row r="2613" spans="2:13" s="3" customFormat="1" ht="12.75" x14ac:dyDescent="0.2">
      <c r="B2613" s="341" t="s">
        <v>30</v>
      </c>
      <c r="C2613" s="407">
        <f>C2509+C2561</f>
        <v>0</v>
      </c>
      <c r="D2613" s="407">
        <f t="shared" ref="D2613:L2613" si="599">D2509+D2561</f>
        <v>0</v>
      </c>
      <c r="E2613" s="407">
        <f t="shared" si="599"/>
        <v>0</v>
      </c>
      <c r="F2613" s="407">
        <f t="shared" si="599"/>
        <v>0</v>
      </c>
      <c r="G2613" s="407">
        <f t="shared" si="599"/>
        <v>0</v>
      </c>
      <c r="H2613" s="407">
        <f t="shared" si="599"/>
        <v>0</v>
      </c>
      <c r="I2613" s="407">
        <f t="shared" si="599"/>
        <v>0</v>
      </c>
      <c r="J2613" s="407">
        <f t="shared" si="599"/>
        <v>0</v>
      </c>
      <c r="K2613" s="407">
        <f t="shared" si="599"/>
        <v>0</v>
      </c>
      <c r="L2613" s="407">
        <f t="shared" si="599"/>
        <v>0</v>
      </c>
      <c r="M2613" s="357">
        <f>SUM(C2613:L2613)</f>
        <v>0</v>
      </c>
    </row>
    <row r="2614" spans="2:13" s="3" customFormat="1" ht="12.75" x14ac:dyDescent="0.2">
      <c r="B2614" s="339" t="s">
        <v>31</v>
      </c>
      <c r="C2614" s="410">
        <f>C2510+C2562</f>
        <v>0</v>
      </c>
      <c r="D2614" s="410">
        <f t="shared" ref="D2614:L2614" si="600">D2510+D2562</f>
        <v>0</v>
      </c>
      <c r="E2614" s="410">
        <f t="shared" si="600"/>
        <v>0</v>
      </c>
      <c r="F2614" s="410">
        <f t="shared" si="600"/>
        <v>0</v>
      </c>
      <c r="G2614" s="410">
        <f t="shared" si="600"/>
        <v>0</v>
      </c>
      <c r="H2614" s="410">
        <f t="shared" si="600"/>
        <v>0</v>
      </c>
      <c r="I2614" s="410">
        <f t="shared" si="600"/>
        <v>0</v>
      </c>
      <c r="J2614" s="410">
        <f t="shared" si="600"/>
        <v>0</v>
      </c>
      <c r="K2614" s="410">
        <f t="shared" si="600"/>
        <v>0</v>
      </c>
      <c r="L2614" s="410">
        <f t="shared" si="600"/>
        <v>0</v>
      </c>
      <c r="M2614" s="355">
        <f>SUM(C2614:L2614)</f>
        <v>0</v>
      </c>
    </row>
    <row r="2615" spans="2:13" s="3" customFormat="1" ht="12.75" x14ac:dyDescent="0.2">
      <c r="B2615" s="343" t="s">
        <v>26</v>
      </c>
      <c r="C2615" s="408">
        <f>C2511+C2563</f>
        <v>0</v>
      </c>
      <c r="D2615" s="408">
        <f t="shared" ref="D2615:L2615" si="601">D2511+D2563</f>
        <v>0</v>
      </c>
      <c r="E2615" s="408">
        <f t="shared" si="601"/>
        <v>0</v>
      </c>
      <c r="F2615" s="408">
        <f t="shared" si="601"/>
        <v>0</v>
      </c>
      <c r="G2615" s="408">
        <f t="shared" si="601"/>
        <v>0</v>
      </c>
      <c r="H2615" s="408">
        <f t="shared" si="601"/>
        <v>0</v>
      </c>
      <c r="I2615" s="408">
        <f t="shared" si="601"/>
        <v>0</v>
      </c>
      <c r="J2615" s="408">
        <f t="shared" si="601"/>
        <v>0</v>
      </c>
      <c r="K2615" s="408">
        <f t="shared" si="601"/>
        <v>0</v>
      </c>
      <c r="L2615" s="408">
        <f t="shared" si="601"/>
        <v>0</v>
      </c>
      <c r="M2615" s="360">
        <f>SUM(C2615:L2615)</f>
        <v>0</v>
      </c>
    </row>
    <row r="2616" spans="2:13" s="3" customFormat="1" ht="12.75" x14ac:dyDescent="0.2">
      <c r="B2616" s="323" t="str">
        <f>IF('2. Grunddata'!C$6="KONTRAKT","Total full kostnad","Total förväntad full kostnad")</f>
        <v>Total förväntad full kostnad</v>
      </c>
      <c r="C2616" s="242">
        <f t="shared" ref="C2616:M2616" si="602">SUM(C2611:C2615)</f>
        <v>0</v>
      </c>
      <c r="D2616" s="242">
        <f t="shared" si="602"/>
        <v>0</v>
      </c>
      <c r="E2616" s="242">
        <f t="shared" si="602"/>
        <v>0</v>
      </c>
      <c r="F2616" s="242">
        <f t="shared" si="602"/>
        <v>0</v>
      </c>
      <c r="G2616" s="242">
        <f t="shared" si="602"/>
        <v>0</v>
      </c>
      <c r="H2616" s="242">
        <f t="shared" si="602"/>
        <v>0</v>
      </c>
      <c r="I2616" s="242">
        <f t="shared" si="602"/>
        <v>0</v>
      </c>
      <c r="J2616" s="242">
        <f t="shared" si="602"/>
        <v>0</v>
      </c>
      <c r="K2616" s="242">
        <f t="shared" si="602"/>
        <v>0</v>
      </c>
      <c r="L2616" s="242">
        <f t="shared" si="602"/>
        <v>0</v>
      </c>
      <c r="M2616" s="345">
        <f t="shared" si="602"/>
        <v>0</v>
      </c>
    </row>
    <row r="2617" spans="2:13" s="3" customFormat="1" ht="12.75" x14ac:dyDescent="0.2">
      <c r="B2617" s="323"/>
      <c r="C2617" s="366"/>
      <c r="D2617" s="366"/>
      <c r="E2617" s="366"/>
      <c r="F2617" s="366"/>
      <c r="G2617" s="366"/>
      <c r="H2617" s="366"/>
      <c r="I2617" s="366"/>
      <c r="J2617" s="366"/>
      <c r="K2617" s="366"/>
      <c r="L2617" s="366"/>
      <c r="M2617" s="336"/>
    </row>
    <row r="2618" spans="2:13" ht="12.75" customHeight="1" x14ac:dyDescent="0.2">
      <c r="D2618" s="119" t="s">
        <v>249</v>
      </c>
      <c r="E2618" s="187" t="str">
        <f>IF(M2608=0,"",M2608/(DATEDIF('2. Grunddata'!C$20,'2. Grunddata'!C$21,"d")/365))</f>
        <v/>
      </c>
      <c r="H2618" s="119" t="s">
        <v>250</v>
      </c>
      <c r="I2618" s="187">
        <f>M2608/3</f>
        <v>0</v>
      </c>
      <c r="L2618" s="119" t="s">
        <v>248</v>
      </c>
      <c r="M2618" s="187">
        <f>M2608</f>
        <v>0</v>
      </c>
    </row>
    <row r="2619" spans="2:13" s="3" customFormat="1" ht="12.75" x14ac:dyDescent="0.2">
      <c r="B2619" s="323"/>
      <c r="C2619" s="366"/>
      <c r="D2619" s="366"/>
      <c r="E2619" s="366"/>
      <c r="F2619" s="366"/>
      <c r="G2619" s="366"/>
      <c r="H2619" s="366"/>
      <c r="I2619" s="366"/>
      <c r="J2619" s="366"/>
      <c r="K2619" s="366"/>
      <c r="L2619" s="366"/>
      <c r="M2619" s="336"/>
    </row>
    <row r="2620" spans="2:13" s="3" customFormat="1" ht="12.75" customHeight="1" x14ac:dyDescent="0.2">
      <c r="B2620" s="140" t="s">
        <v>165</v>
      </c>
      <c r="C2620" s="141" t="str">
        <f>'2. Grunddata'!C$7</f>
        <v>Hitta den oförklariga faktorn i matrix</v>
      </c>
      <c r="D2620" s="64"/>
      <c r="E2620" s="64"/>
      <c r="F2620" s="64"/>
      <c r="G2620" s="64"/>
      <c r="H2620" s="64"/>
      <c r="I2620" s="64"/>
      <c r="J2620" s="64"/>
      <c r="K2620" s="64"/>
      <c r="L2620" s="64"/>
      <c r="M2620" s="64"/>
    </row>
    <row r="2621" spans="2:13" s="3" customFormat="1" ht="12.75" x14ac:dyDescent="0.2">
      <c r="B2621" s="140" t="s">
        <v>122</v>
      </c>
      <c r="C2621" s="141" t="str">
        <f>IF('2. Grunddata'!$C$6="ANSÖKAN","ANSÖKAN",(IF('2. Grunddata'!$C$6="KONTRAKT","KONTRAKT","")))</f>
        <v>ANSÖKAN</v>
      </c>
      <c r="D2621" s="64"/>
      <c r="E2621" s="64"/>
      <c r="F2621" s="64"/>
      <c r="G2621" s="64"/>
      <c r="H2621" s="64"/>
      <c r="I2621" s="64"/>
      <c r="J2621" s="64"/>
      <c r="K2621" s="64"/>
      <c r="L2621" s="64"/>
      <c r="M2621" s="64"/>
    </row>
    <row r="2622" spans="2:13" s="3" customFormat="1" ht="12.75" x14ac:dyDescent="0.2">
      <c r="B2622" s="62" t="s">
        <v>254</v>
      </c>
      <c r="C2622" s="141" t="str">
        <f>'2. Grunddata'!C$8</f>
        <v>Stina</v>
      </c>
      <c r="D2622" s="64"/>
      <c r="E2622" s="64"/>
      <c r="F2622" s="64"/>
      <c r="I2622" s="120"/>
      <c r="J2622" s="120"/>
      <c r="K2622" s="120"/>
      <c r="L2622" s="120"/>
      <c r="M2622" s="120"/>
    </row>
    <row r="2623" spans="2:13" s="3" customFormat="1" ht="12.75" x14ac:dyDescent="0.2">
      <c r="B2623" s="140" t="s">
        <v>156</v>
      </c>
      <c r="C2623" s="64" t="str">
        <f>'2. Grunddata'!C$17</f>
        <v>SEK</v>
      </c>
      <c r="D2623" s="64"/>
      <c r="E2623" s="64"/>
      <c r="F2623" s="64"/>
      <c r="I2623" s="120"/>
      <c r="J2623" s="120"/>
      <c r="K2623" s="120"/>
      <c r="L2623" s="120"/>
      <c r="M2623" s="120"/>
    </row>
    <row r="2624" spans="2:13" s="3" customFormat="1" ht="12.75" x14ac:dyDescent="0.2">
      <c r="B2624" s="140"/>
      <c r="C2624" s="143" t="s">
        <v>137</v>
      </c>
      <c r="D2624" s="64"/>
      <c r="E2624" s="64"/>
      <c r="F2624" s="64"/>
      <c r="I2624" s="120"/>
      <c r="J2624" s="120"/>
      <c r="K2624" s="120"/>
      <c r="L2624" s="499" t="s">
        <v>315</v>
      </c>
      <c r="M2624" s="120"/>
    </row>
    <row r="2625" spans="2:15" ht="12.75" customHeight="1" x14ac:dyDescent="0.2">
      <c r="L2625" s="349" t="s">
        <v>316</v>
      </c>
    </row>
    <row r="2626" spans="2:15" s="3" customFormat="1" ht="15" x14ac:dyDescent="0.25">
      <c r="B2626" s="369" t="s">
        <v>38</v>
      </c>
      <c r="C2626" s="369" t="str">
        <f>B66</f>
        <v xml:space="preserve">SLU totalt </v>
      </c>
      <c r="E2626" s="64"/>
      <c r="G2626" s="64"/>
      <c r="H2626" s="64"/>
      <c r="I2626" s="64"/>
      <c r="J2626" s="64"/>
      <c r="K2626" s="64"/>
      <c r="L2626" s="618">
        <f>L522+L1234+L1894+L2450+L2590</f>
        <v>6</v>
      </c>
      <c r="M2626" s="383" t="s">
        <v>208</v>
      </c>
    </row>
    <row r="2627" spans="2:15" s="3" customFormat="1" ht="6" customHeight="1" x14ac:dyDescent="0.2">
      <c r="B2627" s="85"/>
      <c r="C2627" s="64"/>
      <c r="D2627" s="64"/>
      <c r="E2627" s="64"/>
      <c r="F2627" s="64"/>
      <c r="G2627" s="64"/>
      <c r="H2627" s="64"/>
      <c r="I2627" s="64"/>
      <c r="J2627" s="64"/>
      <c r="K2627" s="64"/>
      <c r="L2627" s="64"/>
      <c r="M2627" s="64"/>
    </row>
    <row r="2628" spans="2:15" s="3" customFormat="1" ht="12.75" x14ac:dyDescent="0.2">
      <c r="B2628" s="309" t="str">
        <f>IF('2. Grunddata'!C$6="KONTRAKT","Kostnader täckta av finansiär","Kostnader förväntade att täckas av finansiär")</f>
        <v>Kostnader förväntade att täckas av finansiär</v>
      </c>
      <c r="C2628" s="310">
        <f>'5. Lön'!G$23</f>
        <v>2022</v>
      </c>
      <c r="D2628" s="310">
        <f>'5. Lön'!H$23</f>
        <v>2023</v>
      </c>
      <c r="E2628" s="310">
        <f>'5. Lön'!I$23</f>
        <v>2024</v>
      </c>
      <c r="F2628" s="310" t="str">
        <f>'5. Lön'!J$23</f>
        <v/>
      </c>
      <c r="G2628" s="310" t="str">
        <f>'5. Lön'!K$23</f>
        <v/>
      </c>
      <c r="H2628" s="310" t="str">
        <f>'5. Lön'!L$23</f>
        <v/>
      </c>
      <c r="I2628" s="310" t="str">
        <f>'5. Lön'!M$23</f>
        <v/>
      </c>
      <c r="J2628" s="310" t="str">
        <f>'5. Lön'!N$23</f>
        <v/>
      </c>
      <c r="K2628" s="310" t="str">
        <f>'5. Lön'!O$23</f>
        <v/>
      </c>
      <c r="L2628" s="310" t="str">
        <f>'5. Lön'!P$23</f>
        <v/>
      </c>
      <c r="M2628" s="311" t="s">
        <v>2</v>
      </c>
    </row>
    <row r="2629" spans="2:15" s="3" customFormat="1" ht="12.75" customHeight="1" x14ac:dyDescent="0.2">
      <c r="B2629" s="351" t="s">
        <v>203</v>
      </c>
      <c r="C2629" s="384">
        <f t="shared" ref="C2629:L2629" si="603">C525+C1237+C1897+C2453+C2593</f>
        <v>70892.55</v>
      </c>
      <c r="D2629" s="313">
        <f t="shared" si="603"/>
        <v>72310.400999999998</v>
      </c>
      <c r="E2629" s="379">
        <f t="shared" si="603"/>
        <v>147513.21804000001</v>
      </c>
      <c r="F2629" s="313">
        <f t="shared" si="603"/>
        <v>0</v>
      </c>
      <c r="G2629" s="379">
        <f t="shared" si="603"/>
        <v>0</v>
      </c>
      <c r="H2629" s="313">
        <f t="shared" si="603"/>
        <v>0</v>
      </c>
      <c r="I2629" s="379">
        <f t="shared" si="603"/>
        <v>0</v>
      </c>
      <c r="J2629" s="313">
        <f t="shared" si="603"/>
        <v>0</v>
      </c>
      <c r="K2629" s="379">
        <f t="shared" si="603"/>
        <v>0</v>
      </c>
      <c r="L2629" s="313">
        <f t="shared" si="603"/>
        <v>0</v>
      </c>
      <c r="M2629" s="353">
        <f t="shared" ref="M2629:M2634" si="604">SUM(C2629:L2629)</f>
        <v>290716.16904000001</v>
      </c>
      <c r="O2629" s="4"/>
    </row>
    <row r="2630" spans="2:15" s="3" customFormat="1" ht="12.75" customHeight="1" x14ac:dyDescent="0.2">
      <c r="B2630" s="354" t="s">
        <v>202</v>
      </c>
      <c r="C2630" s="392">
        <f t="shared" ref="C2630:L2630" si="605">C526+C1238+C1898+C2454+C2594</f>
        <v>300000</v>
      </c>
      <c r="D2630" s="315">
        <f t="shared" si="605"/>
        <v>350000</v>
      </c>
      <c r="E2630" s="303">
        <f t="shared" si="605"/>
        <v>225000</v>
      </c>
      <c r="F2630" s="315">
        <f t="shared" si="605"/>
        <v>0</v>
      </c>
      <c r="G2630" s="303">
        <f t="shared" si="605"/>
        <v>0</v>
      </c>
      <c r="H2630" s="315">
        <f t="shared" si="605"/>
        <v>0</v>
      </c>
      <c r="I2630" s="303">
        <f t="shared" si="605"/>
        <v>0</v>
      </c>
      <c r="J2630" s="315">
        <f t="shared" si="605"/>
        <v>0</v>
      </c>
      <c r="K2630" s="303">
        <f t="shared" si="605"/>
        <v>0</v>
      </c>
      <c r="L2630" s="315">
        <f t="shared" si="605"/>
        <v>0</v>
      </c>
      <c r="M2630" s="355">
        <f t="shared" si="604"/>
        <v>875000</v>
      </c>
    </row>
    <row r="2631" spans="2:15" s="3" customFormat="1" ht="12.75" x14ac:dyDescent="0.2">
      <c r="B2631" s="356" t="s">
        <v>30</v>
      </c>
      <c r="C2631" s="385">
        <f t="shared" ref="C2631:L2631" si="606">C527+C1239+C1899+C2455+C2595</f>
        <v>20000</v>
      </c>
      <c r="D2631" s="318">
        <f t="shared" si="606"/>
        <v>0</v>
      </c>
      <c r="E2631" s="377">
        <f t="shared" si="606"/>
        <v>0</v>
      </c>
      <c r="F2631" s="318">
        <f t="shared" si="606"/>
        <v>0</v>
      </c>
      <c r="G2631" s="377">
        <f t="shared" si="606"/>
        <v>0</v>
      </c>
      <c r="H2631" s="318">
        <f t="shared" si="606"/>
        <v>0</v>
      </c>
      <c r="I2631" s="377">
        <f t="shared" si="606"/>
        <v>0</v>
      </c>
      <c r="J2631" s="318">
        <f t="shared" si="606"/>
        <v>0</v>
      </c>
      <c r="K2631" s="377">
        <f t="shared" si="606"/>
        <v>0</v>
      </c>
      <c r="L2631" s="318">
        <f t="shared" si="606"/>
        <v>0</v>
      </c>
      <c r="M2631" s="357">
        <f t="shared" si="604"/>
        <v>20000</v>
      </c>
    </row>
    <row r="2632" spans="2:15" s="3" customFormat="1" ht="12.75" x14ac:dyDescent="0.2">
      <c r="B2632" s="389" t="str">
        <f>IF('2. Grunddata'!C$13="NEJ","Lokal accepterad som direkt kostnad av finansiär","Lokal")</f>
        <v>Lokal accepterad som direkt kostnad av finansiär</v>
      </c>
      <c r="C2632" s="392">
        <f t="shared" ref="C2632:L2632" si="607">C528+C1240+C1900+C2456+C2596</f>
        <v>0</v>
      </c>
      <c r="D2632" s="315">
        <f t="shared" si="607"/>
        <v>0</v>
      </c>
      <c r="E2632" s="303">
        <f t="shared" si="607"/>
        <v>0</v>
      </c>
      <c r="F2632" s="315">
        <f t="shared" si="607"/>
        <v>0</v>
      </c>
      <c r="G2632" s="303">
        <f t="shared" si="607"/>
        <v>0</v>
      </c>
      <c r="H2632" s="315">
        <f t="shared" si="607"/>
        <v>0</v>
      </c>
      <c r="I2632" s="303">
        <f t="shared" si="607"/>
        <v>0</v>
      </c>
      <c r="J2632" s="315">
        <f t="shared" si="607"/>
        <v>0</v>
      </c>
      <c r="K2632" s="303">
        <f t="shared" si="607"/>
        <v>0</v>
      </c>
      <c r="L2632" s="315">
        <f t="shared" si="607"/>
        <v>0</v>
      </c>
      <c r="M2632" s="355">
        <f t="shared" si="604"/>
        <v>0</v>
      </c>
    </row>
    <row r="2633" spans="2:15" s="3" customFormat="1" ht="12.75" x14ac:dyDescent="0.2">
      <c r="B2633" s="390" t="str">
        <f>IF('2. Grunddata'!C$13="NEJ","Indirekt och lokalpåslag accepterade som OH av finansiär","Indirekta")</f>
        <v>Indirekt och lokalpåslag accepterade som OH av finansiär</v>
      </c>
      <c r="C2633" s="391">
        <f t="shared" ref="C2633:L2633" si="608">C529+C1241+C1901+C2457+C2597</f>
        <v>17723.137500000001</v>
      </c>
      <c r="D2633" s="293">
        <f t="shared" si="608"/>
        <v>18077.60025</v>
      </c>
      <c r="E2633" s="380">
        <f t="shared" si="608"/>
        <v>36878.304510000002</v>
      </c>
      <c r="F2633" s="293">
        <f t="shared" si="608"/>
        <v>0</v>
      </c>
      <c r="G2633" s="380">
        <f t="shared" si="608"/>
        <v>0</v>
      </c>
      <c r="H2633" s="293">
        <f t="shared" si="608"/>
        <v>0</v>
      </c>
      <c r="I2633" s="380">
        <f t="shared" si="608"/>
        <v>0</v>
      </c>
      <c r="J2633" s="293">
        <f t="shared" si="608"/>
        <v>0</v>
      </c>
      <c r="K2633" s="380">
        <f t="shared" si="608"/>
        <v>0</v>
      </c>
      <c r="L2633" s="293">
        <f t="shared" si="608"/>
        <v>0</v>
      </c>
      <c r="M2633" s="360">
        <f t="shared" si="604"/>
        <v>72679.042260000002</v>
      </c>
    </row>
    <row r="2634" spans="2:15" s="3" customFormat="1" ht="12.75" x14ac:dyDescent="0.2">
      <c r="B2634" s="323" t="str">
        <f>IF('2. Grunddata'!C$6="KONTRAKT","Total kostnad i kontrakt med finansiär ","Total kostnad i ansökan till finansiär ")</f>
        <v xml:space="preserve">Total kostnad i ansökan till finansiär </v>
      </c>
      <c r="C2634" s="376">
        <f>SUM(C2629:C2633)</f>
        <v>408615.6875</v>
      </c>
      <c r="D2634" s="376">
        <f t="shared" ref="D2634:L2634" si="609">SUM(D2629:D2633)</f>
        <v>440388.00125000003</v>
      </c>
      <c r="E2634" s="376">
        <f t="shared" si="609"/>
        <v>409391.52254999999</v>
      </c>
      <c r="F2634" s="376">
        <f t="shared" si="609"/>
        <v>0</v>
      </c>
      <c r="G2634" s="376">
        <f t="shared" si="609"/>
        <v>0</v>
      </c>
      <c r="H2634" s="376">
        <f t="shared" si="609"/>
        <v>0</v>
      </c>
      <c r="I2634" s="376">
        <f t="shared" si="609"/>
        <v>0</v>
      </c>
      <c r="J2634" s="376">
        <f t="shared" si="609"/>
        <v>0</v>
      </c>
      <c r="K2634" s="376">
        <f t="shared" si="609"/>
        <v>0</v>
      </c>
      <c r="L2634" s="376">
        <f t="shared" si="609"/>
        <v>0</v>
      </c>
      <c r="M2634" s="324">
        <f t="shared" si="604"/>
        <v>1258395.2113000001</v>
      </c>
    </row>
    <row r="2635" spans="2:15" s="3" customFormat="1" ht="6" customHeight="1" x14ac:dyDescent="0.2">
      <c r="B2635" s="325"/>
      <c r="C2635" s="326"/>
      <c r="D2635" s="326"/>
      <c r="E2635" s="326"/>
      <c r="F2635" s="326"/>
      <c r="G2635" s="326"/>
      <c r="H2635" s="326"/>
      <c r="I2635" s="326"/>
      <c r="J2635" s="326"/>
      <c r="K2635" s="326"/>
      <c r="L2635" s="326"/>
      <c r="M2635" s="327"/>
    </row>
    <row r="2636" spans="2:15" s="3" customFormat="1" ht="12.75" x14ac:dyDescent="0.2">
      <c r="B2636" s="328" t="str">
        <f>IF('2. Grunddata'!C$6="KONTRAKT","Kostnader att medfinansiera","Kostnader förväntade att medfinansiera")</f>
        <v>Kostnader förväntade att medfinansiera</v>
      </c>
      <c r="C2636" s="168"/>
      <c r="D2636" s="168"/>
      <c r="E2636" s="168"/>
      <c r="F2636" s="168"/>
      <c r="G2636" s="168"/>
      <c r="H2636" s="168"/>
      <c r="I2636" s="168"/>
      <c r="J2636" s="168"/>
      <c r="K2636" s="168"/>
      <c r="L2636" s="168"/>
      <c r="M2636" s="329"/>
    </row>
    <row r="2637" spans="2:15" s="3" customFormat="1" ht="12.75" x14ac:dyDescent="0.2">
      <c r="B2637" s="337" t="str">
        <f>IF('2. Grunddata'!C$13="NEJ","Indirekt och lokalpåslag inte accepterade som OH av finansiär","")</f>
        <v>Indirekt och lokalpåslag inte accepterade som OH av finansiär</v>
      </c>
      <c r="C2637" s="394">
        <f t="shared" ref="C2637:L2637" si="610">C533+C1245+C1905+C2461+C2601</f>
        <v>24198.424805474086</v>
      </c>
      <c r="D2637" s="394">
        <f t="shared" si="610"/>
        <v>24682.393301583576</v>
      </c>
      <c r="E2637" s="394">
        <f t="shared" si="610"/>
        <v>50352.082335230487</v>
      </c>
      <c r="F2637" s="394">
        <f t="shared" si="610"/>
        <v>0</v>
      </c>
      <c r="G2637" s="394">
        <f t="shared" si="610"/>
        <v>0</v>
      </c>
      <c r="H2637" s="394">
        <f t="shared" si="610"/>
        <v>0</v>
      </c>
      <c r="I2637" s="394">
        <f t="shared" si="610"/>
        <v>0</v>
      </c>
      <c r="J2637" s="394">
        <f t="shared" si="610"/>
        <v>0</v>
      </c>
      <c r="K2637" s="394">
        <f t="shared" si="610"/>
        <v>0</v>
      </c>
      <c r="L2637" s="394">
        <f t="shared" si="610"/>
        <v>0</v>
      </c>
      <c r="M2637" s="353">
        <f t="shared" ref="M2637:M2643" si="611">SUM(C2637:L2637)</f>
        <v>99232.900442288141</v>
      </c>
    </row>
    <row r="2638" spans="2:15" s="3" customFormat="1" ht="12.75" customHeight="1" x14ac:dyDescent="0.2">
      <c r="B2638" s="363" t="str">
        <f>IF('2. Grunddata'!C$16&gt;0,"LKP som inte accepteras av finansiär","")</f>
        <v/>
      </c>
      <c r="C2638" s="413">
        <f t="shared" ref="C2638:L2638" si="612">C534+C1246+C1906+C2462+C2602</f>
        <v>0</v>
      </c>
      <c r="D2638" s="402">
        <f t="shared" si="612"/>
        <v>0</v>
      </c>
      <c r="E2638" s="403">
        <f t="shared" si="612"/>
        <v>0</v>
      </c>
      <c r="F2638" s="402">
        <f t="shared" si="612"/>
        <v>0</v>
      </c>
      <c r="G2638" s="403">
        <f t="shared" si="612"/>
        <v>0</v>
      </c>
      <c r="H2638" s="402">
        <f t="shared" si="612"/>
        <v>0</v>
      </c>
      <c r="I2638" s="403">
        <f t="shared" si="612"/>
        <v>0</v>
      </c>
      <c r="J2638" s="402">
        <f t="shared" si="612"/>
        <v>0</v>
      </c>
      <c r="K2638" s="403">
        <f t="shared" si="612"/>
        <v>0</v>
      </c>
      <c r="L2638" s="402">
        <f t="shared" si="612"/>
        <v>0</v>
      </c>
      <c r="M2638" s="355">
        <f t="shared" si="611"/>
        <v>0</v>
      </c>
    </row>
    <row r="2639" spans="2:15" s="3" customFormat="1" ht="12.75" customHeight="1" x14ac:dyDescent="0.2">
      <c r="B2639" s="356" t="str">
        <f>IF('5. Lön'!BO$152&gt;0,"Lön inklusive LKP","")</f>
        <v>Lön inklusive LKP</v>
      </c>
      <c r="C2639" s="396">
        <f t="shared" ref="C2639:L2639" si="613">C535+C1247+C1907+C2463+C2603</f>
        <v>35446.275000000001</v>
      </c>
      <c r="D2639" s="400">
        <f t="shared" si="613"/>
        <v>36155.200499999999</v>
      </c>
      <c r="E2639" s="393">
        <f t="shared" si="613"/>
        <v>73756.609020000004</v>
      </c>
      <c r="F2639" s="400">
        <f t="shared" si="613"/>
        <v>0</v>
      </c>
      <c r="G2639" s="393">
        <f t="shared" si="613"/>
        <v>0</v>
      </c>
      <c r="H2639" s="400">
        <f t="shared" si="613"/>
        <v>0</v>
      </c>
      <c r="I2639" s="393">
        <f t="shared" si="613"/>
        <v>0</v>
      </c>
      <c r="J2639" s="400">
        <f t="shared" si="613"/>
        <v>0</v>
      </c>
      <c r="K2639" s="393">
        <f t="shared" si="613"/>
        <v>0</v>
      </c>
      <c r="L2639" s="400">
        <f t="shared" si="613"/>
        <v>0</v>
      </c>
      <c r="M2639" s="357">
        <f t="shared" si="611"/>
        <v>145358.08452</v>
      </c>
    </row>
    <row r="2640" spans="2:15" s="3" customFormat="1" ht="12.75" x14ac:dyDescent="0.2">
      <c r="B2640" s="158" t="str">
        <f>IF('6. Drift'!AR$102&gt;0,"Drift","")</f>
        <v/>
      </c>
      <c r="C2640" s="413">
        <f t="shared" ref="C2640:L2640" si="614">C536+C1248+C1908+C2464+C2604</f>
        <v>0</v>
      </c>
      <c r="D2640" s="402">
        <f t="shared" si="614"/>
        <v>0</v>
      </c>
      <c r="E2640" s="403">
        <f t="shared" si="614"/>
        <v>0</v>
      </c>
      <c r="F2640" s="402">
        <f t="shared" si="614"/>
        <v>0</v>
      </c>
      <c r="G2640" s="403">
        <f t="shared" si="614"/>
        <v>0</v>
      </c>
      <c r="H2640" s="402">
        <f t="shared" si="614"/>
        <v>0</v>
      </c>
      <c r="I2640" s="403">
        <f t="shared" si="614"/>
        <v>0</v>
      </c>
      <c r="J2640" s="402">
        <f t="shared" si="614"/>
        <v>0</v>
      </c>
      <c r="K2640" s="403">
        <f t="shared" si="614"/>
        <v>0</v>
      </c>
      <c r="L2640" s="402">
        <f t="shared" si="614"/>
        <v>0</v>
      </c>
      <c r="M2640" s="355">
        <f t="shared" si="611"/>
        <v>0</v>
      </c>
    </row>
    <row r="2641" spans="2:15" s="3" customFormat="1" ht="12.75" x14ac:dyDescent="0.2">
      <c r="B2641" s="317" t="str">
        <f>IF('7. Utrustning'!AS$50&gt;0,"Utrustning","")</f>
        <v/>
      </c>
      <c r="C2641" s="396">
        <f t="shared" ref="C2641:L2641" si="615">C537+C1249+C1909+C2465+C2605</f>
        <v>0</v>
      </c>
      <c r="D2641" s="400">
        <f t="shared" si="615"/>
        <v>0</v>
      </c>
      <c r="E2641" s="393">
        <f t="shared" si="615"/>
        <v>0</v>
      </c>
      <c r="F2641" s="400">
        <f t="shared" si="615"/>
        <v>0</v>
      </c>
      <c r="G2641" s="393">
        <f t="shared" si="615"/>
        <v>0</v>
      </c>
      <c r="H2641" s="400">
        <f t="shared" si="615"/>
        <v>0</v>
      </c>
      <c r="I2641" s="393">
        <f t="shared" si="615"/>
        <v>0</v>
      </c>
      <c r="J2641" s="400">
        <f t="shared" si="615"/>
        <v>0</v>
      </c>
      <c r="K2641" s="393">
        <f t="shared" si="615"/>
        <v>0</v>
      </c>
      <c r="L2641" s="400">
        <f t="shared" si="615"/>
        <v>0</v>
      </c>
      <c r="M2641" s="357">
        <f t="shared" si="611"/>
        <v>0</v>
      </c>
    </row>
    <row r="2642" spans="2:15" s="3" customFormat="1" ht="12.75" x14ac:dyDescent="0.2">
      <c r="B2642" s="320" t="str">
        <f>IF('8. Lokal'!AP$51&gt;0,"Lokal","")</f>
        <v>Lokal</v>
      </c>
      <c r="C2642" s="413">
        <f t="shared" ref="C2642:L2642" si="616">C538+C1250+C1910+C2466+C2606</f>
        <v>4487.498415</v>
      </c>
      <c r="D2642" s="402">
        <f t="shared" si="616"/>
        <v>4577.2483832999997</v>
      </c>
      <c r="E2642" s="403">
        <f t="shared" si="616"/>
        <v>9337.5867019319994</v>
      </c>
      <c r="F2642" s="402">
        <f t="shared" si="616"/>
        <v>0</v>
      </c>
      <c r="G2642" s="403">
        <f t="shared" si="616"/>
        <v>0</v>
      </c>
      <c r="H2642" s="402">
        <f t="shared" si="616"/>
        <v>0</v>
      </c>
      <c r="I2642" s="403">
        <f t="shared" si="616"/>
        <v>0</v>
      </c>
      <c r="J2642" s="402">
        <f t="shared" si="616"/>
        <v>0</v>
      </c>
      <c r="K2642" s="403">
        <f t="shared" si="616"/>
        <v>0</v>
      </c>
      <c r="L2642" s="402">
        <f t="shared" si="616"/>
        <v>0</v>
      </c>
      <c r="M2642" s="355">
        <f t="shared" si="611"/>
        <v>18402.333500231998</v>
      </c>
    </row>
    <row r="2643" spans="2:15" s="1" customFormat="1" ht="12.75" x14ac:dyDescent="0.2">
      <c r="B2643" s="390" t="str">
        <f>IF(('5. Lön'!CM$152+'6. Drift'!BP$102)&gt;0,"Indirekt","")</f>
        <v>Indirekt</v>
      </c>
      <c r="C2643" s="397">
        <f t="shared" ref="C2643:L2643" si="617">C539+C1251+C1911+C2467+C2607</f>
        <v>16473.282737737045</v>
      </c>
      <c r="D2643" s="401">
        <f t="shared" si="617"/>
        <v>16802.748392491787</v>
      </c>
      <c r="E2643" s="398">
        <f t="shared" si="617"/>
        <v>34277.606720683245</v>
      </c>
      <c r="F2643" s="401">
        <f t="shared" si="617"/>
        <v>0</v>
      </c>
      <c r="G2643" s="398">
        <f t="shared" si="617"/>
        <v>0</v>
      </c>
      <c r="H2643" s="401">
        <f t="shared" si="617"/>
        <v>0</v>
      </c>
      <c r="I2643" s="398">
        <f t="shared" si="617"/>
        <v>0</v>
      </c>
      <c r="J2643" s="401">
        <f t="shared" si="617"/>
        <v>0</v>
      </c>
      <c r="K2643" s="398">
        <f t="shared" si="617"/>
        <v>0</v>
      </c>
      <c r="L2643" s="401">
        <f t="shared" si="617"/>
        <v>0</v>
      </c>
      <c r="M2643" s="360">
        <f t="shared" si="611"/>
        <v>67553.637850912084</v>
      </c>
    </row>
    <row r="2644" spans="2:15" s="3" customFormat="1" ht="12.75" x14ac:dyDescent="0.2">
      <c r="B2644" s="323" t="str">
        <f>IF('2. Grunddata'!C$6="KONTRAKT","Total kostnad i medfinansiering av kontrakt med finansiär","Total kostnad i medfinansiering av ansökan till finansiär")</f>
        <v>Total kostnad i medfinansiering av ansökan till finansiär</v>
      </c>
      <c r="C2644" s="376">
        <f>SUM(C2637:C2643)</f>
        <v>80605.480958211134</v>
      </c>
      <c r="D2644" s="376">
        <f t="shared" ref="D2644:M2644" si="618">SUM(D2637:D2643)</f>
        <v>82217.590577375362</v>
      </c>
      <c r="E2644" s="376">
        <f t="shared" si="618"/>
        <v>167723.88477784573</v>
      </c>
      <c r="F2644" s="376">
        <f t="shared" si="618"/>
        <v>0</v>
      </c>
      <c r="G2644" s="376">
        <f t="shared" si="618"/>
        <v>0</v>
      </c>
      <c r="H2644" s="376">
        <f t="shared" si="618"/>
        <v>0</v>
      </c>
      <c r="I2644" s="376">
        <f t="shared" si="618"/>
        <v>0</v>
      </c>
      <c r="J2644" s="376">
        <f t="shared" si="618"/>
        <v>0</v>
      </c>
      <c r="K2644" s="376">
        <f t="shared" si="618"/>
        <v>0</v>
      </c>
      <c r="L2644" s="376">
        <f t="shared" si="618"/>
        <v>0</v>
      </c>
      <c r="M2644" s="324">
        <f t="shared" si="618"/>
        <v>330546.95631343219</v>
      </c>
      <c r="N2644" s="26"/>
      <c r="O2644" s="26"/>
    </row>
    <row r="2645" spans="2:15" s="3" customFormat="1" ht="6" customHeight="1" x14ac:dyDescent="0.2">
      <c r="B2645" s="335"/>
      <c r="C2645" s="326"/>
      <c r="D2645" s="326"/>
      <c r="E2645" s="326"/>
      <c r="F2645" s="326"/>
      <c r="G2645" s="326"/>
      <c r="H2645" s="326"/>
      <c r="I2645" s="326"/>
      <c r="J2645" s="326"/>
      <c r="K2645" s="326"/>
      <c r="L2645" s="326"/>
      <c r="M2645" s="336"/>
    </row>
    <row r="2646" spans="2:15" s="3" customFormat="1" ht="12.75" x14ac:dyDescent="0.2">
      <c r="B2646" s="328" t="str">
        <f>IF('2. Grunddata'!C$6="KONTRAKT","Full kostnad","Förväntad full kostnad")</f>
        <v>Förväntad full kostnad</v>
      </c>
      <c r="C2646" s="326"/>
      <c r="D2646" s="326"/>
      <c r="E2646" s="326"/>
      <c r="F2646" s="326"/>
      <c r="G2646" s="326"/>
      <c r="H2646" s="326"/>
      <c r="I2646" s="326"/>
      <c r="J2646" s="326"/>
      <c r="K2646" s="326"/>
      <c r="L2646" s="326"/>
      <c r="M2646" s="336"/>
    </row>
    <row r="2647" spans="2:15" s="3" customFormat="1" ht="12.75" x14ac:dyDescent="0.2">
      <c r="B2647" s="337" t="s">
        <v>203</v>
      </c>
      <c r="C2647" s="405">
        <f t="shared" ref="C2647:L2647" si="619">C543+C1255+C1915+C2471+C2611</f>
        <v>106338.82500000001</v>
      </c>
      <c r="D2647" s="338">
        <f t="shared" si="619"/>
        <v>108465.60149999999</v>
      </c>
      <c r="E2647" s="406">
        <f t="shared" si="619"/>
        <v>221269.82706000001</v>
      </c>
      <c r="F2647" s="338">
        <f t="shared" si="619"/>
        <v>0</v>
      </c>
      <c r="G2647" s="406">
        <f t="shared" si="619"/>
        <v>0</v>
      </c>
      <c r="H2647" s="338">
        <f t="shared" si="619"/>
        <v>0</v>
      </c>
      <c r="I2647" s="406">
        <f t="shared" si="619"/>
        <v>0</v>
      </c>
      <c r="J2647" s="338">
        <f t="shared" si="619"/>
        <v>0</v>
      </c>
      <c r="K2647" s="406">
        <f t="shared" si="619"/>
        <v>0</v>
      </c>
      <c r="L2647" s="338">
        <f t="shared" si="619"/>
        <v>0</v>
      </c>
      <c r="M2647" s="353">
        <f>SUM(C2647:L2647)</f>
        <v>436074.25355999998</v>
      </c>
    </row>
    <row r="2648" spans="2:15" s="3" customFormat="1" ht="12.75" x14ac:dyDescent="0.2">
      <c r="B2648" s="339" t="s">
        <v>202</v>
      </c>
      <c r="C2648" s="410">
        <f t="shared" ref="C2648:L2648" si="620">C544+C1256+C1916+C2472+C2612</f>
        <v>300000</v>
      </c>
      <c r="D2648" s="411">
        <f t="shared" si="620"/>
        <v>350000</v>
      </c>
      <c r="E2648" s="412">
        <f t="shared" si="620"/>
        <v>225000</v>
      </c>
      <c r="F2648" s="411">
        <f t="shared" si="620"/>
        <v>0</v>
      </c>
      <c r="G2648" s="412">
        <f t="shared" si="620"/>
        <v>0</v>
      </c>
      <c r="H2648" s="411">
        <f t="shared" si="620"/>
        <v>0</v>
      </c>
      <c r="I2648" s="412">
        <f t="shared" si="620"/>
        <v>0</v>
      </c>
      <c r="J2648" s="411">
        <f t="shared" si="620"/>
        <v>0</v>
      </c>
      <c r="K2648" s="412">
        <f t="shared" si="620"/>
        <v>0</v>
      </c>
      <c r="L2648" s="411">
        <f t="shared" si="620"/>
        <v>0</v>
      </c>
      <c r="M2648" s="355">
        <f>SUM(C2648:L2648)</f>
        <v>875000</v>
      </c>
    </row>
    <row r="2649" spans="2:15" s="3" customFormat="1" ht="12.75" x14ac:dyDescent="0.2">
      <c r="B2649" s="341" t="s">
        <v>30</v>
      </c>
      <c r="C2649" s="407">
        <f t="shared" ref="C2649:L2649" si="621">C545+C1257+C1917+C2473+C2613</f>
        <v>20000</v>
      </c>
      <c r="D2649" s="342">
        <f t="shared" si="621"/>
        <v>0</v>
      </c>
      <c r="E2649" s="404">
        <f t="shared" si="621"/>
        <v>0</v>
      </c>
      <c r="F2649" s="342">
        <f t="shared" si="621"/>
        <v>0</v>
      </c>
      <c r="G2649" s="404">
        <f t="shared" si="621"/>
        <v>0</v>
      </c>
      <c r="H2649" s="342">
        <f t="shared" si="621"/>
        <v>0</v>
      </c>
      <c r="I2649" s="404">
        <f t="shared" si="621"/>
        <v>0</v>
      </c>
      <c r="J2649" s="342">
        <f t="shared" si="621"/>
        <v>0</v>
      </c>
      <c r="K2649" s="404">
        <f t="shared" si="621"/>
        <v>0</v>
      </c>
      <c r="L2649" s="342">
        <f t="shared" si="621"/>
        <v>0</v>
      </c>
      <c r="M2649" s="357">
        <f>SUM(C2649:L2649)</f>
        <v>20000</v>
      </c>
    </row>
    <row r="2650" spans="2:15" s="3" customFormat="1" ht="12.75" x14ac:dyDescent="0.2">
      <c r="B2650" s="339" t="s">
        <v>31</v>
      </c>
      <c r="C2650" s="410">
        <f t="shared" ref="C2650:L2650" si="622">C546+C1258+C1918+C2474+C2614</f>
        <v>13462.495245</v>
      </c>
      <c r="D2650" s="411">
        <f t="shared" si="622"/>
        <v>13731.745149899998</v>
      </c>
      <c r="E2650" s="412">
        <f t="shared" si="622"/>
        <v>28012.760105795998</v>
      </c>
      <c r="F2650" s="411">
        <f t="shared" si="622"/>
        <v>0</v>
      </c>
      <c r="G2650" s="412">
        <f t="shared" si="622"/>
        <v>0</v>
      </c>
      <c r="H2650" s="411">
        <f t="shared" si="622"/>
        <v>0</v>
      </c>
      <c r="I2650" s="412">
        <f t="shared" si="622"/>
        <v>0</v>
      </c>
      <c r="J2650" s="411">
        <f t="shared" si="622"/>
        <v>0</v>
      </c>
      <c r="K2650" s="412">
        <f t="shared" si="622"/>
        <v>0</v>
      </c>
      <c r="L2650" s="411">
        <f t="shared" si="622"/>
        <v>0</v>
      </c>
      <c r="M2650" s="355">
        <f>SUM(C2650:L2650)</f>
        <v>55207.000500695998</v>
      </c>
    </row>
    <row r="2651" spans="2:15" s="3" customFormat="1" ht="12.75" x14ac:dyDescent="0.2">
      <c r="B2651" s="343" t="s">
        <v>26</v>
      </c>
      <c r="C2651" s="408">
        <f t="shared" ref="C2651:L2651" si="623">C547+C1259+C1919+C2475+C2615</f>
        <v>49419.848213211138</v>
      </c>
      <c r="D2651" s="344">
        <f t="shared" si="623"/>
        <v>50408.245177475357</v>
      </c>
      <c r="E2651" s="409">
        <f t="shared" si="623"/>
        <v>102832.82016204973</v>
      </c>
      <c r="F2651" s="344">
        <f t="shared" si="623"/>
        <v>0</v>
      </c>
      <c r="G2651" s="409">
        <f t="shared" si="623"/>
        <v>0</v>
      </c>
      <c r="H2651" s="344">
        <f t="shared" si="623"/>
        <v>0</v>
      </c>
      <c r="I2651" s="409">
        <f t="shared" si="623"/>
        <v>0</v>
      </c>
      <c r="J2651" s="344">
        <f t="shared" si="623"/>
        <v>0</v>
      </c>
      <c r="K2651" s="409">
        <f t="shared" si="623"/>
        <v>0</v>
      </c>
      <c r="L2651" s="344">
        <f t="shared" si="623"/>
        <v>0</v>
      </c>
      <c r="M2651" s="360">
        <f>SUM(C2651:L2651)</f>
        <v>202660.91355273622</v>
      </c>
    </row>
    <row r="2652" spans="2:15" s="3" customFormat="1" ht="12.75" x14ac:dyDescent="0.2">
      <c r="B2652" s="323" t="str">
        <f>IF('2. Grunddata'!C$6="KONTRAKT","Total full kostnad","Total förväntad full kostnad")</f>
        <v>Total förväntad full kostnad</v>
      </c>
      <c r="C2652" s="242">
        <f t="shared" ref="C2652:M2652" si="624">SUM(C2647:C2651)</f>
        <v>489221.16845821112</v>
      </c>
      <c r="D2652" s="242">
        <f t="shared" si="624"/>
        <v>522605.59182737535</v>
      </c>
      <c r="E2652" s="242">
        <f t="shared" si="624"/>
        <v>577115.40732784569</v>
      </c>
      <c r="F2652" s="242">
        <f t="shared" si="624"/>
        <v>0</v>
      </c>
      <c r="G2652" s="242">
        <f t="shared" si="624"/>
        <v>0</v>
      </c>
      <c r="H2652" s="242">
        <f t="shared" si="624"/>
        <v>0</v>
      </c>
      <c r="I2652" s="242">
        <f t="shared" si="624"/>
        <v>0</v>
      </c>
      <c r="J2652" s="242">
        <f t="shared" si="624"/>
        <v>0</v>
      </c>
      <c r="K2652" s="242">
        <f t="shared" si="624"/>
        <v>0</v>
      </c>
      <c r="L2652" s="242">
        <f t="shared" si="624"/>
        <v>0</v>
      </c>
      <c r="M2652" s="345">
        <f t="shared" si="624"/>
        <v>1588942.1676134323</v>
      </c>
    </row>
    <row r="2653" spans="2:15" s="3" customFormat="1" ht="12.75" x14ac:dyDescent="0.2">
      <c r="B2653" s="323"/>
      <c r="C2653" s="366"/>
      <c r="D2653" s="366"/>
      <c r="E2653" s="366"/>
      <c r="F2653" s="366"/>
      <c r="G2653" s="366"/>
      <c r="H2653" s="366"/>
      <c r="I2653" s="366"/>
      <c r="J2653" s="366"/>
      <c r="K2653" s="366"/>
      <c r="L2653" s="366"/>
      <c r="M2653" s="336"/>
    </row>
    <row r="2654" spans="2:15" ht="12.75" customHeight="1" x14ac:dyDescent="0.2">
      <c r="D2654" s="119" t="s">
        <v>249</v>
      </c>
      <c r="E2654" s="187">
        <f>IF(M2644=0,"",M2644/(DATEDIF('2. Grunddata'!C$20,'2. Grunddata'!C$21,"d")/365))</f>
        <v>110182.31877114407</v>
      </c>
      <c r="H2654" s="119" t="s">
        <v>250</v>
      </c>
      <c r="I2654" s="187">
        <f>M2644/3</f>
        <v>110182.31877114407</v>
      </c>
      <c r="L2654" s="119" t="s">
        <v>248</v>
      </c>
      <c r="M2654" s="187">
        <f>M2644</f>
        <v>330546.95631343219</v>
      </c>
    </row>
    <row r="2655" spans="2:15" ht="12.75" customHeight="1" x14ac:dyDescent="0.2"/>
    <row r="2656" spans="2:15" s="3" customFormat="1" ht="12.75" customHeight="1" x14ac:dyDescent="0.2">
      <c r="B2656" s="140" t="s">
        <v>165</v>
      </c>
      <c r="C2656" s="141" t="str">
        <f>'2. Grunddata'!C$7</f>
        <v>Hitta den oförklariga faktorn i matrix</v>
      </c>
      <c r="D2656" s="64"/>
      <c r="E2656" s="64"/>
      <c r="F2656" s="64"/>
      <c r="G2656" s="64"/>
      <c r="H2656" s="64"/>
      <c r="I2656" s="64"/>
      <c r="J2656" s="64"/>
      <c r="K2656" s="64"/>
      <c r="L2656" s="64"/>
      <c r="M2656" s="64"/>
    </row>
    <row r="2657" spans="2:15" s="3" customFormat="1" ht="12.75" x14ac:dyDescent="0.2">
      <c r="B2657" s="140" t="s">
        <v>122</v>
      </c>
      <c r="C2657" s="141" t="str">
        <f>IF('2. Grunddata'!$C$6="ANSÖKAN","ANSÖKAN",(IF('2. Grunddata'!$C$6="KONTRAKT","KONTRAKT","")))</f>
        <v>ANSÖKAN</v>
      </c>
      <c r="D2657" s="64"/>
      <c r="E2657" s="64"/>
      <c r="F2657" s="64"/>
      <c r="G2657" s="64"/>
      <c r="H2657" s="64"/>
      <c r="I2657" s="64"/>
      <c r="J2657" s="64"/>
      <c r="K2657" s="64"/>
      <c r="L2657" s="64"/>
      <c r="M2657" s="64"/>
    </row>
    <row r="2658" spans="2:15" s="3" customFormat="1" ht="12.75" x14ac:dyDescent="0.2">
      <c r="B2658" s="62" t="s">
        <v>254</v>
      </c>
      <c r="C2658" s="141" t="str">
        <f>'2. Grunddata'!C$8</f>
        <v>Stina</v>
      </c>
      <c r="D2658" s="64"/>
      <c r="E2658" s="64"/>
      <c r="F2658" s="64"/>
      <c r="I2658" s="120"/>
      <c r="J2658" s="120"/>
      <c r="K2658" s="120"/>
      <c r="L2658" s="120"/>
      <c r="M2658" s="120"/>
    </row>
    <row r="2659" spans="2:15" s="3" customFormat="1" ht="12.75" x14ac:dyDescent="0.2">
      <c r="B2659" s="140" t="s">
        <v>156</v>
      </c>
      <c r="C2659" s="64" t="str">
        <f>'2. Grunddata'!C$17</f>
        <v>SEK</v>
      </c>
      <c r="D2659" s="64"/>
      <c r="E2659" s="64"/>
      <c r="F2659" s="64"/>
      <c r="I2659" s="120"/>
      <c r="J2659" s="120"/>
      <c r="K2659" s="120"/>
      <c r="L2659" s="120"/>
      <c r="M2659" s="120"/>
    </row>
    <row r="2660" spans="2:15" s="3" customFormat="1" ht="12.75" x14ac:dyDescent="0.2">
      <c r="B2660" s="140"/>
      <c r="C2660" s="143" t="s">
        <v>137</v>
      </c>
      <c r="D2660" s="64"/>
      <c r="E2660" s="64"/>
      <c r="F2660" s="64"/>
      <c r="I2660" s="120"/>
      <c r="J2660" s="120"/>
      <c r="K2660" s="120"/>
      <c r="L2660" s="499" t="s">
        <v>315</v>
      </c>
      <c r="M2660" s="120"/>
    </row>
    <row r="2661" spans="2:15" ht="12.75" customHeight="1" x14ac:dyDescent="0.2">
      <c r="L2661" s="349" t="s">
        <v>316</v>
      </c>
    </row>
    <row r="2662" spans="2:15" s="3" customFormat="1" ht="15" x14ac:dyDescent="0.25">
      <c r="B2662" s="369" t="s">
        <v>38</v>
      </c>
      <c r="C2662" s="369" t="str">
        <f>B67</f>
        <v>Inte SLU Koordinator</v>
      </c>
      <c r="E2662" s="64"/>
      <c r="G2662" s="375" t="str">
        <f>J67</f>
        <v/>
      </c>
      <c r="H2662" s="64"/>
      <c r="I2662" s="64"/>
      <c r="J2662" s="64"/>
      <c r="K2662" s="64"/>
      <c r="L2662" s="625">
        <f>SUMIF('5. Lön'!$B$25:$B$151,$G2662,'5. Lön'!AE$25:AE$151)</f>
        <v>0</v>
      </c>
      <c r="M2662" s="585" t="s">
        <v>208</v>
      </c>
    </row>
    <row r="2663" spans="2:15" s="3" customFormat="1" ht="6" customHeight="1" x14ac:dyDescent="0.2">
      <c r="B2663" s="85"/>
      <c r="C2663" s="64"/>
      <c r="D2663" s="64"/>
      <c r="E2663" s="64"/>
      <c r="F2663" s="64"/>
      <c r="G2663" s="64"/>
      <c r="H2663" s="64"/>
      <c r="I2663" s="64"/>
      <c r="J2663" s="64"/>
      <c r="K2663" s="64"/>
      <c r="L2663" s="64"/>
      <c r="M2663" s="64"/>
    </row>
    <row r="2664" spans="2:15" s="3" customFormat="1" ht="12.75" x14ac:dyDescent="0.2">
      <c r="B2664" s="309" t="str">
        <f>IF('2. Grunddata'!C$6="KONTRAKT","Kostnader täckta av finansiär","Kostnader förväntade att täckas av finansiär")</f>
        <v>Kostnader förväntade att täckas av finansiär</v>
      </c>
      <c r="C2664" s="310">
        <f>'5. Lön'!G$23</f>
        <v>2022</v>
      </c>
      <c r="D2664" s="310">
        <f>'5. Lön'!H$23</f>
        <v>2023</v>
      </c>
      <c r="E2664" s="310">
        <f>'5. Lön'!I$23</f>
        <v>2024</v>
      </c>
      <c r="F2664" s="310" t="str">
        <f>'5. Lön'!J$23</f>
        <v/>
      </c>
      <c r="G2664" s="310" t="str">
        <f>'5. Lön'!K$23</f>
        <v/>
      </c>
      <c r="H2664" s="310" t="str">
        <f>'5. Lön'!L$23</f>
        <v/>
      </c>
      <c r="I2664" s="310" t="str">
        <f>'5. Lön'!M$23</f>
        <v/>
      </c>
      <c r="J2664" s="310" t="str">
        <f>'5. Lön'!N$23</f>
        <v/>
      </c>
      <c r="K2664" s="310" t="str">
        <f>'5. Lön'!O$23</f>
        <v/>
      </c>
      <c r="L2664" s="310" t="str">
        <f>'5. Lön'!P$23</f>
        <v/>
      </c>
      <c r="M2664" s="311" t="s">
        <v>2</v>
      </c>
    </row>
    <row r="2665" spans="2:15" s="3" customFormat="1" ht="12.75" customHeight="1" x14ac:dyDescent="0.2">
      <c r="B2665" s="312" t="s">
        <v>203</v>
      </c>
      <c r="C2665" s="313">
        <f>IF('2. Grunddata'!$C$16&gt;0,SUMIF('5. Lön'!$B$25:$B$151,$G2662,'5. Lön'!DM$25:DM$151),SUMIF('5. Lön'!$B$25:$B$151,$G2662,'5. Lön'!AS$25:AS$151))</f>
        <v>0</v>
      </c>
      <c r="D2665" s="313">
        <f>IF('2. Grunddata'!$C$16&gt;0,SUMIF('5. Lön'!$B$25:$B$151,$G2662,'5. Lön'!DN$25:DN$151),SUMIF('5. Lön'!$B$25:$B$151,$G2662,'5. Lön'!AT$25:AT$151))</f>
        <v>0</v>
      </c>
      <c r="E2665" s="313">
        <f>IF('2. Grunddata'!$C$16&gt;0,SUMIF('5. Lön'!$B$25:$B$151,$G2662,'5. Lön'!DO$25:DO$151),SUMIF('5. Lön'!$B$25:$B$151,$G2662,'5. Lön'!AU$25:AU$151))</f>
        <v>0</v>
      </c>
      <c r="F2665" s="313">
        <f>IF('2. Grunddata'!$C$16&gt;0,SUMIF('5. Lön'!$B$25:$B$151,$G2662,'5. Lön'!DP$25:DP$151),SUMIF('5. Lön'!$B$25:$B$151,$G2662,'5. Lön'!AV$25:AV$151))</f>
        <v>0</v>
      </c>
      <c r="G2665" s="313">
        <f>IF('2. Grunddata'!$C$16&gt;0,SUMIF('5. Lön'!$B$25:$B$151,$G2662,'5. Lön'!DQ$25:DQ$151),SUMIF('5. Lön'!$B$25:$B$151,$G2662,'5. Lön'!AW$25:AW$151))</f>
        <v>0</v>
      </c>
      <c r="H2665" s="313">
        <f>IF('2. Grunddata'!$C$16&gt;0,SUMIF('5. Lön'!$B$25:$B$151,$G2662,'5. Lön'!DR$25:DR$151),SUMIF('5. Lön'!$B$25:$B$151,$G2662,'5. Lön'!AX$25:AX$151))</f>
        <v>0</v>
      </c>
      <c r="I2665" s="313">
        <f>IF('2. Grunddata'!$C$16&gt;0,SUMIF('5. Lön'!$B$25:$B$151,$G2662,'5. Lön'!DS$25:DS$151),SUMIF('5. Lön'!$B$25:$B$151,$G2662,'5. Lön'!AY$25:AY$151))</f>
        <v>0</v>
      </c>
      <c r="J2665" s="313">
        <f>IF('2. Grunddata'!$C$16&gt;0,SUMIF('5. Lön'!$B$25:$B$151,$G2662,'5. Lön'!DT$25:DT$151),SUMIF('5. Lön'!$B$25:$B$151,$G2662,'5. Lön'!AZ$25:AZ$151))</f>
        <v>0</v>
      </c>
      <c r="K2665" s="313">
        <f>IF('2. Grunddata'!$C$16&gt;0,SUMIF('5. Lön'!$B$25:$B$151,$G2662,'5. Lön'!DU$25:DU$151),SUMIF('5. Lön'!$B$25:$B$151,$G2662,'5. Lön'!BA$25:BA$151))</f>
        <v>0</v>
      </c>
      <c r="L2665" s="313">
        <f>IF('2. Grunddata'!$C$16&gt;0,SUMIF('5. Lön'!$B$25:$B$151,$G2662,'5. Lön'!DV$25:DV$151),SUMIF('5. Lön'!$B$25:$B$151,$G2662,'5. Lön'!BB$25:BB$151))</f>
        <v>0</v>
      </c>
      <c r="M2665" s="314">
        <f t="shared" ref="M2665:M2670" si="625">SUM(C2665:L2665)</f>
        <v>0</v>
      </c>
      <c r="N2665" s="4"/>
      <c r="O2665" s="4"/>
    </row>
    <row r="2666" spans="2:15" s="3" customFormat="1" ht="12.75" customHeight="1" x14ac:dyDescent="0.2">
      <c r="B2666" s="158" t="s">
        <v>202</v>
      </c>
      <c r="C2666" s="315">
        <f>SUMIF('6. Drift'!$B$18:$B$101,$G2662,'6. Drift'!V$18:V$101)</f>
        <v>0</v>
      </c>
      <c r="D2666" s="315">
        <f>SUMIF('6. Drift'!$B$18:$B$101,$G2662,'6. Drift'!W$18:W$101)</f>
        <v>0</v>
      </c>
      <c r="E2666" s="315">
        <f>SUMIF('6. Drift'!$B$18:$B$101,$G2662,'6. Drift'!X$18:X$101)</f>
        <v>0</v>
      </c>
      <c r="F2666" s="315">
        <f>SUMIF('6. Drift'!$B$18:$B$101,$G2662,'6. Drift'!Y$18:Y$101)</f>
        <v>0</v>
      </c>
      <c r="G2666" s="315">
        <f>SUMIF('6. Drift'!$B$18:$B$101,$G2662,'6. Drift'!Z$18:Z$101)</f>
        <v>0</v>
      </c>
      <c r="H2666" s="315">
        <f>SUMIF('6. Drift'!$B$18:$B$101,$G2662,'6. Drift'!AA$18:AA$101)</f>
        <v>0</v>
      </c>
      <c r="I2666" s="315">
        <f>SUMIF('6. Drift'!$B$18:$B$101,$G2662,'6. Drift'!AB$18:AB$101)</f>
        <v>0</v>
      </c>
      <c r="J2666" s="315">
        <f>SUMIF('6. Drift'!$B$18:$B$101,$G2662,'6. Drift'!AC$18:AC$101)</f>
        <v>0</v>
      </c>
      <c r="K2666" s="315">
        <f>SUMIF('6. Drift'!$B$18:$B$101,$G2662,'6. Drift'!AD$18:AD$101)</f>
        <v>0</v>
      </c>
      <c r="L2666" s="315">
        <f>SUMIF('6. Drift'!$B$18:$B$101,$G2662,'6. Drift'!AE$18:AE$101)</f>
        <v>0</v>
      </c>
      <c r="M2666" s="316">
        <f t="shared" si="625"/>
        <v>0</v>
      </c>
    </row>
    <row r="2667" spans="2:15" s="3" customFormat="1" ht="12.75" x14ac:dyDescent="0.2">
      <c r="B2667" s="317" t="s">
        <v>30</v>
      </c>
      <c r="C2667" s="318">
        <f>SUMIF('7. Utrustning'!$B$17:$B$49,$G2662,'7. Utrustning'!W$17:W$49)</f>
        <v>0</v>
      </c>
      <c r="D2667" s="318">
        <f>SUMIF('7. Utrustning'!$B$17:$B$49,$G2662,'7. Utrustning'!X$17:X$49)</f>
        <v>0</v>
      </c>
      <c r="E2667" s="318">
        <f>SUMIF('7. Utrustning'!$B$17:$B$49,$G2662,'7. Utrustning'!Y$17:Y$49)</f>
        <v>0</v>
      </c>
      <c r="F2667" s="318">
        <f>SUMIF('7. Utrustning'!$B$17:$B$49,$G2662,'7. Utrustning'!Z$17:Z$49)</f>
        <v>0</v>
      </c>
      <c r="G2667" s="318">
        <f>SUMIF('7. Utrustning'!$B$17:$B$49,$G2662,'7. Utrustning'!AA$17:AA$49)</f>
        <v>0</v>
      </c>
      <c r="H2667" s="318">
        <f>SUMIF('7. Utrustning'!$B$17:$B$49,$G2662,'7. Utrustning'!AB$17:AB$49)</f>
        <v>0</v>
      </c>
      <c r="I2667" s="318">
        <f>SUMIF('7. Utrustning'!$B$17:$B$49,$G2662,'7. Utrustning'!AC$17:AC$49)</f>
        <v>0</v>
      </c>
      <c r="J2667" s="318">
        <f>SUMIF('7. Utrustning'!$B$17:$B$49,$G2662,'7. Utrustning'!AD$17:AD$49)</f>
        <v>0</v>
      </c>
      <c r="K2667" s="318">
        <f>SUMIF('7. Utrustning'!$B$17:$B$49,$G2662,'7. Utrustning'!AE$17:AE$49)</f>
        <v>0</v>
      </c>
      <c r="L2667" s="318">
        <f>SUMIF('7. Utrustning'!$B$17:$B$49,$G2662,'7. Utrustning'!AF$17:AF$49)</f>
        <v>0</v>
      </c>
      <c r="M2667" s="319">
        <f t="shared" si="625"/>
        <v>0</v>
      </c>
    </row>
    <row r="2668" spans="2:15" s="3" customFormat="1" ht="12.75" x14ac:dyDescent="0.2">
      <c r="B2668" s="320" t="str">
        <f>IF('2. Grunddata'!C$13="NEJ","Lokal accepterad som direkt kostnad av finansiär","Lokal")</f>
        <v>Lokal accepterad som direkt kostnad av finansiär</v>
      </c>
      <c r="C2668" s="315">
        <f>IF('2. Grunddata'!$C$13="NEJ",SUMIF('8. Lokal'!$B$18:$B$50,$G2662,'8. Lokal'!T$18:T$50),SUMIF('5. Lön'!$B$25:$B$151,$G2662,'5. Lön'!CO$25:CO$151)+SUMIF('6. Drift'!$B$18:$B$101,$G2662,'6. Drift'!BR$18:BR$101)+SUMIF('8. Lokal'!$B$18:$B$50,$G2662,'8. Lokal'!T$18:T$50))</f>
        <v>0</v>
      </c>
      <c r="D2668" s="315">
        <f>IF('2. Grunddata'!$C$13="NEJ",SUMIF('8. Lokal'!$B$18:$B$50,$G2662,'8. Lokal'!U$18:U$50),SUMIF('5. Lön'!$B$25:$B$151,$G2662,'5. Lön'!CP$25:CP$151)+SUMIF('6. Drift'!$B$18:$B$101,$G2662,'6. Drift'!BS$18:BS$101)+SUMIF('8. Lokal'!$B$18:$B$50,$G2662,'8. Lokal'!U$18:U$50))</f>
        <v>0</v>
      </c>
      <c r="E2668" s="315">
        <f>IF('2. Grunddata'!$C$13="NEJ",SUMIF('8. Lokal'!$B$18:$B$50,$G2662,'8. Lokal'!V$18:V$50),SUMIF('5. Lön'!$B$25:$B$151,$G2662,'5. Lön'!CQ$25:CQ$151)+SUMIF('6. Drift'!$B$18:$B$101,$G2662,'6. Drift'!BT$18:BT$101)+SUMIF('8. Lokal'!$B$18:$B$50,$G2662,'8. Lokal'!V$18:V$50))</f>
        <v>0</v>
      </c>
      <c r="F2668" s="315">
        <f>IF('2. Grunddata'!$C$13="NEJ",SUMIF('8. Lokal'!$B$18:$B$50,$G2662,'8. Lokal'!W$18:W$50),SUMIF('5. Lön'!$B$25:$B$151,$G2662,'5. Lön'!CR$25:CR$151)+SUMIF('6. Drift'!$B$18:$B$101,$G2662,'6. Drift'!BU$18:BU$101)+SUMIF('8. Lokal'!$B$18:$B$50,$G2662,'8. Lokal'!W$18:W$50))</f>
        <v>0</v>
      </c>
      <c r="G2668" s="315">
        <f>IF('2. Grunddata'!$C$13="NEJ",SUMIF('8. Lokal'!$B$18:$B$50,$G2662,'8. Lokal'!X$18:X$50),SUMIF('5. Lön'!$B$25:$B$151,$G2662,'5. Lön'!CS$25:CS$151)+SUMIF('6. Drift'!$B$18:$B$101,$G2662,'6. Drift'!BV$18:BV$101)+SUMIF('8. Lokal'!$B$18:$B$50,$G2662,'8. Lokal'!X$18:X$50))</f>
        <v>0</v>
      </c>
      <c r="H2668" s="315">
        <f>IF('2. Grunddata'!$C$13="NEJ",SUMIF('8. Lokal'!$B$18:$B$50,$G2662,'8. Lokal'!Y$18:Y$50),SUMIF('5. Lön'!$B$25:$B$151,$G2662,'5. Lön'!CT$25:CT$151)+SUMIF('6. Drift'!$B$18:$B$101,$G2662,'6. Drift'!BW$18:BW$101)+SUMIF('8. Lokal'!$B$18:$B$50,$G2662,'8. Lokal'!Y$18:Y$50))</f>
        <v>0</v>
      </c>
      <c r="I2668" s="315">
        <f>IF('2. Grunddata'!$C$13="NEJ",SUMIF('8. Lokal'!$B$18:$B$50,$G2662,'8. Lokal'!Z$18:Z$50),SUMIF('5. Lön'!$B$25:$B$151,$G2662,'5. Lön'!CU$25:CU$151)+SUMIF('6. Drift'!$B$18:$B$101,$G2662,'6. Drift'!BX$18:BX$101)+SUMIF('8. Lokal'!$B$18:$B$50,$G2662,'8. Lokal'!Z$18:Z$50))</f>
        <v>0</v>
      </c>
      <c r="J2668" s="315">
        <f>IF('2. Grunddata'!$C$13="NEJ",SUMIF('8. Lokal'!$B$18:$B$50,$G2662,'8. Lokal'!AA$18:AA$50),SUMIF('5. Lön'!$B$25:$B$151,$G2662,'5. Lön'!CV$25:CV$151)+SUMIF('6. Drift'!$B$18:$B$101,$G2662,'6. Drift'!BY$18:BY$101)+SUMIF('8. Lokal'!$B$18:$B$50,$G2662,'8. Lokal'!AA$18:AA$50))</f>
        <v>0</v>
      </c>
      <c r="K2668" s="315">
        <f>IF('2. Grunddata'!$C$13="NEJ",SUMIF('8. Lokal'!$B$18:$B$50,$G2662,'8. Lokal'!AB$18:AB$50),SUMIF('5. Lön'!$B$25:$B$151,$G2662,'5. Lön'!CW$25:CW$151)+SUMIF('6. Drift'!$B$18:$B$101,$G2662,'6. Drift'!BZ$18:BZ$101)+SUMIF('8. Lokal'!$B$18:$B$50,$G2662,'8. Lokal'!AB$18:AB$50))</f>
        <v>0</v>
      </c>
      <c r="L2668" s="315">
        <f>IF('2. Grunddata'!$C$13="NEJ",SUMIF('8. Lokal'!$B$18:$B$50,$G2662,'8. Lokal'!AC$18:AC$50),SUMIF('5. Lön'!$B$25:$B$151,$G2662,'5. Lön'!CX$25:CX$151)+SUMIF('6. Drift'!$B$18:$B$101,$G2662,'6. Drift'!CA$18:CA$101)+SUMIF('8. Lokal'!$B$18:$B$50,$G2662,'8. Lokal'!AC$18:AC$50))</f>
        <v>0</v>
      </c>
      <c r="M2668" s="316">
        <f t="shared" si="625"/>
        <v>0</v>
      </c>
    </row>
    <row r="2669" spans="2:15" s="3" customFormat="1" ht="12.75" x14ac:dyDescent="0.2">
      <c r="B2669" s="321" t="str">
        <f>IF('2. Grunddata'!C$13="NEJ","Indirekt och lokalpåslag accepterade som OH av finansiär","Indirekta")</f>
        <v>Indirekt och lokalpåslag accepterade som OH av finansiär</v>
      </c>
      <c r="C2669" s="293">
        <f>IF('2. Grunddata'!$C$13="NEJ",SUMIF('5. Lön'!$B$25:$B$151,$G2662,'5. Lön'!DY$25:DY$151)+SUMIF('6. Drift'!$B$18:$B$101,$G2662,'6. Drift'!CP$18:CP$101)+SUMIF('7. Utrustning'!$B$17:$B$49,$G2662,'7. Utrustning'!AU$17:AU$49)+SUMIF('8. Lokal'!$B$18:$B$50,$G2662,'8. Lokal'!AR$18:AR$50),SUMIF('5. Lön'!$B$25:$B$151,$G2662,'5. Lön'!BQ$25:BQ$151)+SUMIF('6. Drift'!$B$18:$B$101,$G2662,'6. Drift'!AT$18:AT$101))</f>
        <v>0</v>
      </c>
      <c r="D2669" s="293">
        <f>IF('2. Grunddata'!$C$13="NEJ",SUMIF('5. Lön'!$B$25:$B$151,$G2662,'5. Lön'!DZ$25:DZ$151)+SUMIF('6. Drift'!$B$18:$B$101,$G2662,'6. Drift'!CQ$18:CQ$101)+SUMIF('7. Utrustning'!$B$17:$B$49,$G2662,'7. Utrustning'!AV$17:AV$49)+SUMIF('8. Lokal'!$B$18:$B$50,$G2662,'8. Lokal'!AS$18:AS$50),SUMIF('5. Lön'!$B$25:$B$151,$G2662,'5. Lön'!BR$25:BR$151)+SUMIF('6. Drift'!$B$18:$B$101,$G2662,'6. Drift'!AU$18:AU$101))</f>
        <v>0</v>
      </c>
      <c r="E2669" s="293">
        <f>IF('2. Grunddata'!$C$13="NEJ",SUMIF('5. Lön'!$B$25:$B$151,$G2662,'5. Lön'!EA$25:EA$151)+SUMIF('6. Drift'!$B$18:$B$101,$G2662,'6. Drift'!CR$18:CR$101)+SUMIF('7. Utrustning'!$B$17:$B$49,$G2662,'7. Utrustning'!AW$17:AW$49)+SUMIF('8. Lokal'!$B$18:$B$50,$G2662,'8. Lokal'!AT$18:AT$50),SUMIF('5. Lön'!$B$25:$B$151,$G2662,'5. Lön'!BS$25:BS$151)+SUMIF('6. Drift'!$B$18:$B$101,$G2662,'6. Drift'!AV$18:AV$101))</f>
        <v>0</v>
      </c>
      <c r="F2669" s="293">
        <f>IF('2. Grunddata'!$C$13="NEJ",SUMIF('5. Lön'!$B$25:$B$151,$G2662,'5. Lön'!EB$25:EB$151)+SUMIF('6. Drift'!$B$18:$B$101,$G2662,'6. Drift'!CS$18:CS$101)+SUMIF('7. Utrustning'!$B$17:$B$49,$G2662,'7. Utrustning'!AX$17:AX$49)+SUMIF('8. Lokal'!$B$18:$B$50,$G2662,'8. Lokal'!AU$18:AU$50),SUMIF('5. Lön'!$B$25:$B$151,$G2662,'5. Lön'!BT$25:BT$151)+SUMIF('6. Drift'!$B$18:$B$101,$G2662,'6. Drift'!AW$18:AW$101))</f>
        <v>0</v>
      </c>
      <c r="G2669" s="293">
        <f>IF('2. Grunddata'!$C$13="NEJ",SUMIF('5. Lön'!$B$25:$B$151,$G2662,'5. Lön'!EC$25:EC$151)+SUMIF('6. Drift'!$B$18:$B$101,$G2662,'6. Drift'!CT$18:CT$101)+SUMIF('7. Utrustning'!$B$17:$B$49,$G2662,'7. Utrustning'!AY$17:AY$49)+SUMIF('8. Lokal'!$B$18:$B$50,$G2662,'8. Lokal'!AV$18:AV$50),SUMIF('5. Lön'!$B$25:$B$151,$G2662,'5. Lön'!BU$25:BU$151)+SUMIF('6. Drift'!$B$18:$B$101,$G2662,'6. Drift'!AX$18:AX$101))</f>
        <v>0</v>
      </c>
      <c r="H2669" s="293">
        <f>IF('2. Grunddata'!$C$13="NEJ",SUMIF('5. Lön'!$B$25:$B$151,$G2662,'5. Lön'!ED$25:ED$151)+SUMIF('6. Drift'!$B$18:$B$101,$G2662,'6. Drift'!CU$18:CU$101)+SUMIF('7. Utrustning'!$B$17:$B$49,$G2662,'7. Utrustning'!AZ$17:AZ$49)+SUMIF('8. Lokal'!$B$18:$B$50,$G2662,'8. Lokal'!AW$18:AW$50),SUMIF('5. Lön'!$B$25:$B$151,$G2662,'5. Lön'!BV$25:BV$151)+SUMIF('6. Drift'!$B$18:$B$101,$G2662,'6. Drift'!AY$18:AY$101))</f>
        <v>0</v>
      </c>
      <c r="I2669" s="293">
        <f>IF('2. Grunddata'!$C$13="NEJ",SUMIF('5. Lön'!$B$25:$B$151,$G2662,'5. Lön'!EE$25:EE$151)+SUMIF('6. Drift'!$B$18:$B$101,$G2662,'6. Drift'!CV$18:CV$101)+SUMIF('7. Utrustning'!$B$17:$B$49,$G2662,'7. Utrustning'!BA$17:BA$49)+SUMIF('8. Lokal'!$B$18:$B$50,$G2662,'8. Lokal'!AX$18:AX$50),SUMIF('5. Lön'!$B$25:$B$151,$G2662,'5. Lön'!BW$25:BW$151)+SUMIF('6. Drift'!$B$18:$B$101,$G2662,'6. Drift'!AZ$18:AZ$101))</f>
        <v>0</v>
      </c>
      <c r="J2669" s="293">
        <f>IF('2. Grunddata'!$C$13="NEJ",SUMIF('5. Lön'!$B$25:$B$151,$G2662,'5. Lön'!EF$25:EF$151)+SUMIF('6. Drift'!$B$18:$B$101,$G2662,'6. Drift'!CW$18:CW$101)+SUMIF('7. Utrustning'!$B$17:$B$49,$G2662,'7. Utrustning'!BB$17:BB$49)+SUMIF('8. Lokal'!$B$18:$B$50,$G2662,'8. Lokal'!AY$18:AY$50),SUMIF('5. Lön'!$B$25:$B$151,$G2662,'5. Lön'!BX$25:BX$151)+SUMIF('6. Drift'!$B$18:$B$101,$G2662,'6. Drift'!BA$18:BA$101))</f>
        <v>0</v>
      </c>
      <c r="K2669" s="293">
        <f>IF('2. Grunddata'!$C$13="NEJ",SUMIF('5. Lön'!$B$25:$B$151,$G2662,'5. Lön'!EG$25:EG$151)+SUMIF('6. Drift'!$B$18:$B$101,$G2662,'6. Drift'!CX$18:CX$101)+SUMIF('7. Utrustning'!$B$17:$B$49,$G2662,'7. Utrustning'!BC$17:BC$49)+SUMIF('8. Lokal'!$B$18:$B$50,$G2662,'8. Lokal'!AZ$18:AZ$50),SUMIF('5. Lön'!$B$25:$B$151,$G2662,'5. Lön'!BY$25:BY$151)+SUMIF('6. Drift'!$B$18:$B$101,$G2662,'6. Drift'!BB$18:BB$101))</f>
        <v>0</v>
      </c>
      <c r="L2669" s="293">
        <f>IF('2. Grunddata'!$C$13="NEJ",SUMIF('5. Lön'!$B$25:$B$151,$G2662,'5. Lön'!EH$25:EH$151)+SUMIF('6. Drift'!$B$18:$B$101,$G2662,'6. Drift'!CY$18:CY$101)+SUMIF('7. Utrustning'!$B$17:$B$49,$G2662,'7. Utrustning'!BD$17:BD$49)+SUMIF('8. Lokal'!$B$18:$B$50,$G2662,'8. Lokal'!BA$18:BA$50),SUMIF('5. Lön'!$B$25:$B$151,$G2662,'5. Lön'!BZ$25:BZ$151)+SUMIF('6. Drift'!$B$18:$B$101,$G2662,'6. Drift'!BC$18:BC$101))</f>
        <v>0</v>
      </c>
      <c r="M2669" s="322">
        <f t="shared" si="625"/>
        <v>0</v>
      </c>
    </row>
    <row r="2670" spans="2:15" s="3" customFormat="1" ht="12.75" x14ac:dyDescent="0.2">
      <c r="B2670" s="323" t="str">
        <f>IF('2. Grunddata'!C$6="KONTRAKT","Total kostnad i kontrakt med finansiär ","Total kostnad i ansökan till finansiär ")</f>
        <v xml:space="preserve">Total kostnad i ansökan till finansiär </v>
      </c>
      <c r="C2670" s="237">
        <f>SUM(C2665:C2669)</f>
        <v>0</v>
      </c>
      <c r="D2670" s="237">
        <f t="shared" ref="D2670:L2670" si="626">SUM(D2665:D2669)</f>
        <v>0</v>
      </c>
      <c r="E2670" s="237">
        <f t="shared" si="626"/>
        <v>0</v>
      </c>
      <c r="F2670" s="237">
        <f t="shared" si="626"/>
        <v>0</v>
      </c>
      <c r="G2670" s="237">
        <f t="shared" si="626"/>
        <v>0</v>
      </c>
      <c r="H2670" s="237">
        <f t="shared" si="626"/>
        <v>0</v>
      </c>
      <c r="I2670" s="237">
        <f t="shared" si="626"/>
        <v>0</v>
      </c>
      <c r="J2670" s="237">
        <f t="shared" si="626"/>
        <v>0</v>
      </c>
      <c r="K2670" s="237">
        <f t="shared" si="626"/>
        <v>0</v>
      </c>
      <c r="L2670" s="237">
        <f t="shared" si="626"/>
        <v>0</v>
      </c>
      <c r="M2670" s="324">
        <f t="shared" si="625"/>
        <v>0</v>
      </c>
    </row>
    <row r="2671" spans="2:15" s="3" customFormat="1" ht="6" customHeight="1" x14ac:dyDescent="0.2">
      <c r="B2671" s="325"/>
      <c r="C2671" s="326"/>
      <c r="D2671" s="326"/>
      <c r="E2671" s="326"/>
      <c r="F2671" s="326"/>
      <c r="G2671" s="326"/>
      <c r="H2671" s="326"/>
      <c r="I2671" s="326"/>
      <c r="J2671" s="326"/>
      <c r="K2671" s="326"/>
      <c r="L2671" s="326"/>
      <c r="M2671" s="327"/>
    </row>
    <row r="2672" spans="2:15" s="3" customFormat="1" ht="12.75" x14ac:dyDescent="0.2">
      <c r="B2672" s="328" t="str">
        <f>IF('2. Grunddata'!C$6="KONTRAKT","Kostnader att medfinansiera","Kostnader förväntade att medfinansiera")</f>
        <v>Kostnader förväntade att medfinansiera</v>
      </c>
      <c r="C2672" s="168"/>
      <c r="D2672" s="168"/>
      <c r="E2672" s="168"/>
      <c r="F2672" s="168"/>
      <c r="G2672" s="168"/>
      <c r="H2672" s="168"/>
      <c r="I2672" s="168"/>
      <c r="J2672" s="168"/>
      <c r="K2672" s="168"/>
      <c r="L2672" s="168"/>
      <c r="M2672" s="329"/>
    </row>
    <row r="2673" spans="2:15" s="3" customFormat="1" ht="12.75" x14ac:dyDescent="0.2">
      <c r="B2673" s="371" t="str">
        <f>IF('2. Grunddata'!C$13="NEJ","Indirekt och lokalpåslag inte accepterade som OH av finansiär","")</f>
        <v>Indirekt och lokalpåslag inte accepterade som OH av finansiär</v>
      </c>
      <c r="C2673" s="330">
        <f>IF('2. Grunddata'!$C$13="NEJ",(SUMIF('5. Lön'!$B$25:$B$151,$G2662,'5. Lön'!BQ$25:BQ$151)+SUMIF('5. Lön'!$B$25:$B$151,$G2662,'5. Lön'!CO$25:CO$151)+SUMIF('6. Drift'!$B$18:$B$101,$G2662,'6. Drift'!AT$18:AT$101)+SUMIF('6. Drift'!$B$18:$B$101,$G2662,'6. Drift'!BR$18:BR$101))-(SUMIF('5. Lön'!$B$25:$B$151,$G2662,'5. Lön'!DY$25:DY$151)+SUMIF('6. Drift'!$B$18:$B$101,$G2662,'6. Drift'!CP$18:CP$101)+SUMIF('7. Utrustning'!$B$17:$B$49,$G2662,'7. Utrustning'!AU$17:AU$49)+SUMIF('8. Lokal'!$B$18:$B$50,$G2662,'8. Lokal'!AR$18:AR$50)),0)</f>
        <v>0</v>
      </c>
      <c r="D2673" s="330">
        <f>IF('2. Grunddata'!$C$13="NEJ",(SUMIF('5. Lön'!$B$25:$B$151,$G2662,'5. Lön'!BR$25:BR$151)+SUMIF('5. Lön'!$B$25:$B$151,$G2662,'5. Lön'!CP$25:CP$151)+SUMIF('6. Drift'!$B$18:$B$101,$G2662,'6. Drift'!AU$18:AU$101)+SUMIF('6. Drift'!$B$18:$B$101,$G2662,'6. Drift'!BS$18:BS$101))-(SUMIF('5. Lön'!$B$25:$B$151,$G2662,'5. Lön'!DZ$25:DZ$151)+SUMIF('6. Drift'!$B$18:$B$101,$G2662,'6. Drift'!CQ$18:CQ$101)+SUMIF('7. Utrustning'!$B$17:$B$49,$G2662,'7. Utrustning'!AV$17:AV$49)+SUMIF('8. Lokal'!$B$18:$B$50,$G2662,'8. Lokal'!AS$18:AS$50)),0)</f>
        <v>0</v>
      </c>
      <c r="E2673" s="330">
        <f>IF('2. Grunddata'!$C$13="NEJ",(SUMIF('5. Lön'!$B$25:$B$151,$G2662,'5. Lön'!BS$25:BS$151)+SUMIF('5. Lön'!$B$25:$B$151,$G2662,'5. Lön'!CQ$25:CQ$151)+SUMIF('6. Drift'!$B$18:$B$101,$G2662,'6. Drift'!AV$18:AV$101)+SUMIF('6. Drift'!$B$18:$B$101,$G2662,'6. Drift'!BT$18:BT$101))-(SUMIF('5. Lön'!$B$25:$B$151,$G2662,'5. Lön'!EA$25:EA$151)+SUMIF('6. Drift'!$B$18:$B$101,$G2662,'6. Drift'!CR$18:CR$101)+SUMIF('7. Utrustning'!$B$17:$B$49,$G2662,'7. Utrustning'!AW$17:AW$49)+SUMIF('8. Lokal'!$B$18:$B$50,$G2662,'8. Lokal'!AT$18:AT$50)),0)</f>
        <v>0</v>
      </c>
      <c r="F2673" s="330">
        <f>IF('2. Grunddata'!$C$13="NEJ",(SUMIF('5. Lön'!$B$25:$B$151,$G2662,'5. Lön'!BT$25:BT$151)+SUMIF('5. Lön'!$B$25:$B$151,$G2662,'5. Lön'!CR$25:CR$151)+SUMIF('6. Drift'!$B$18:$B$101,$G2662,'6. Drift'!AW$18:AW$101)+SUMIF('6. Drift'!$B$18:$B$101,$G2662,'6. Drift'!BU$18:BU$101))-(SUMIF('5. Lön'!$B$25:$B$151,$G2662,'5. Lön'!EB$25:EB$151)+SUMIF('6. Drift'!$B$18:$B$101,$G2662,'6. Drift'!CS$18:CS$101)+SUMIF('7. Utrustning'!$B$17:$B$49,$G2662,'7. Utrustning'!AX$17:AX$49)+SUMIF('8. Lokal'!$B$18:$B$50,$G2662,'8. Lokal'!AU$18:AU$50)),0)</f>
        <v>0</v>
      </c>
      <c r="G2673" s="330">
        <f>IF('2. Grunddata'!$C$13="NEJ",(SUMIF('5. Lön'!$B$25:$B$151,$G2662,'5. Lön'!BU$25:BU$151)+SUMIF('5. Lön'!$B$25:$B$151,$G2662,'5. Lön'!CS$25:CS$151)+SUMIF('6. Drift'!$B$18:$B$101,$G2662,'6. Drift'!AX$18:AX$101)+SUMIF('6. Drift'!$B$18:$B$101,$G2662,'6. Drift'!BV$18:BV$101))-(SUMIF('5. Lön'!$B$25:$B$151,$G2662,'5. Lön'!EC$25:EC$151)+SUMIF('6. Drift'!$B$18:$B$101,$G2662,'6. Drift'!CT$18:CT$101)+SUMIF('7. Utrustning'!$B$17:$B$49,$G2662,'7. Utrustning'!AY$17:AY$49)+SUMIF('8. Lokal'!$B$18:$B$50,$G2662,'8. Lokal'!AV$18:AV$50)),0)</f>
        <v>0</v>
      </c>
      <c r="H2673" s="330">
        <f>IF('2. Grunddata'!$C$13="NEJ",(SUMIF('5. Lön'!$B$25:$B$151,$G2662,'5. Lön'!BV$25:BV$151)+SUMIF('5. Lön'!$B$25:$B$151,$G2662,'5. Lön'!CT$25:CT$151)+SUMIF('6. Drift'!$B$18:$B$101,$G2662,'6. Drift'!AY$18:AY$101)+SUMIF('6. Drift'!$B$18:$B$101,$G2662,'6. Drift'!BW$18:BW$101))-(SUMIF('5. Lön'!$B$25:$B$151,$G2662,'5. Lön'!ED$25:ED$151)+SUMIF('6. Drift'!$B$18:$B$101,$G2662,'6. Drift'!CU$18:CU$101)+SUMIF('7. Utrustning'!$B$17:$B$49,$G2662,'7. Utrustning'!AZ$17:AZ$49)+SUMIF('8. Lokal'!$B$18:$B$50,$G2662,'8. Lokal'!AW$18:AW$50)),0)</f>
        <v>0</v>
      </c>
      <c r="I2673" s="330">
        <f>IF('2. Grunddata'!$C$13="NEJ",(SUMIF('5. Lön'!$B$25:$B$151,$G2662,'5. Lön'!BW$25:BW$151)+SUMIF('5. Lön'!$B$25:$B$151,$G2662,'5. Lön'!CU$25:CU$151)+SUMIF('6. Drift'!$B$18:$B$101,$G2662,'6. Drift'!AZ$18:AZ$101)+SUMIF('6. Drift'!$B$18:$B$101,$G2662,'6. Drift'!BX$18:BX$101))-(SUMIF('5. Lön'!$B$25:$B$151,$G2662,'5. Lön'!EE$25:EE$151)+SUMIF('6. Drift'!$B$18:$B$101,$G2662,'6. Drift'!CV$18:CV$101)+SUMIF('7. Utrustning'!$B$17:$B$49,$G2662,'7. Utrustning'!BA$17:BA$49)+SUMIF('8. Lokal'!$B$18:$B$50,$G2662,'8. Lokal'!AX$18:AX$50)),0)</f>
        <v>0</v>
      </c>
      <c r="J2673" s="330">
        <f>IF('2. Grunddata'!$C$13="NEJ",(SUMIF('5. Lön'!$B$25:$B$151,$G2662,'5. Lön'!BX$25:BX$151)+SUMIF('5. Lön'!$B$25:$B$151,$G2662,'5. Lön'!CV$25:CV$151)+SUMIF('6. Drift'!$B$18:$B$101,$G2662,'6. Drift'!BA$18:BA$101)+SUMIF('6. Drift'!$B$18:$B$101,$G2662,'6. Drift'!BY$18:BY$101))-(SUMIF('5. Lön'!$B$25:$B$151,$G2662,'5. Lön'!EF$25:EF$151)+SUMIF('6. Drift'!$B$18:$B$101,$G2662,'6. Drift'!CW$18:CW$101)+SUMIF('7. Utrustning'!$B$17:$B$49,$G2662,'7. Utrustning'!BB$17:BB$49)+SUMIF('8. Lokal'!$B$18:$B$50,$G2662,'8. Lokal'!AY$18:AY$50)),0)</f>
        <v>0</v>
      </c>
      <c r="K2673" s="330">
        <f>IF('2. Grunddata'!$C$13="NEJ",(SUMIF('5. Lön'!$B$25:$B$151,$G2662,'5. Lön'!BY$25:BY$151)+SUMIF('5. Lön'!$B$25:$B$151,$G2662,'5. Lön'!CW$25:CW$151)+SUMIF('6. Drift'!$B$18:$B$101,$G2662,'6. Drift'!BB$18:BB$101)+SUMIF('6. Drift'!$B$18:$B$101,$G2662,'6. Drift'!BZ$18:BZ$101))-(SUMIF('5. Lön'!$B$25:$B$151,$G2662,'5. Lön'!EG$25:EG$151)+SUMIF('6. Drift'!$B$18:$B$101,$G2662,'6. Drift'!CX$18:CX$101)+SUMIF('7. Utrustning'!$B$17:$B$49,$G2662,'7. Utrustning'!BC$17:BC$49)+SUMIF('8. Lokal'!$B$18:$B$50,$G2662,'8. Lokal'!AZ$18:AZ$50)),0)</f>
        <v>0</v>
      </c>
      <c r="L2673" s="330">
        <f>IF('2. Grunddata'!$C$13="NEJ",(SUMIF('5. Lön'!$B$25:$B$151,$G2662,'5. Lön'!BZ$25:BZ$151)+SUMIF('5. Lön'!$B$25:$B$151,$G2662,'5. Lön'!CX$25:CX$151)+SUMIF('6. Drift'!$B$18:$B$101,$G2662,'6. Drift'!BC$18:BC$101)+SUMIF('6. Drift'!$B$18:$B$101,$G2662,'6. Drift'!CA$18:CA$101))-(SUMIF('5. Lön'!$B$25:$B$151,$G2662,'5. Lön'!EH$25:EH$151)+SUMIF('6. Drift'!$B$18:$B$101,$G2662,'6. Drift'!CY$18:CY$101)+SUMIF('7. Utrustning'!$B$17:$B$49,$G2662,'7. Utrustning'!BD$17:BD$49)+SUMIF('8. Lokal'!$B$18:$B$50,$G2662,'8. Lokal'!BA$18:BA$50)),0)</f>
        <v>0</v>
      </c>
      <c r="M2673" s="314">
        <f t="shared" ref="M2673:M2679" si="627">SUM(C2673:L2673)</f>
        <v>0</v>
      </c>
    </row>
    <row r="2674" spans="2:15" s="3" customFormat="1" ht="12.75" customHeight="1" x14ac:dyDescent="0.2">
      <c r="B2674" s="331" t="str">
        <f>IF('2. Grunddata'!C$16&gt;0,"LKP som inte accepteras av finansiär","")</f>
        <v/>
      </c>
      <c r="C2674" s="332">
        <f>IF('2. Grunddata'!$C$16&gt;0,SUMIF('5. Lön'!$B$25:$B$151,$G2662,'5. Lön'!AS$25:AS$151)-SUMIF('5. Lön'!$B$25:$B$151,$G2662,'5. Lön'!DM$25:DM$151),0)</f>
        <v>0</v>
      </c>
      <c r="D2674" s="332">
        <f>IF('2. Grunddata'!$C$16&gt;0,SUMIF('5. Lön'!$B$25:$B$151,$G2662,'5. Lön'!AT$25:AT$151)-SUMIF('5. Lön'!$B$25:$B$151,$G2662,'5. Lön'!DN$25:DN$151),0)</f>
        <v>0</v>
      </c>
      <c r="E2674" s="332">
        <f>IF('2. Grunddata'!$C$16&gt;0,SUMIF('5. Lön'!$B$25:$B$151,$G2662,'5. Lön'!AU$25:AU$151)-SUMIF('5. Lön'!$B$25:$B$151,$G2662,'5. Lön'!DO$25:DO$151),0)</f>
        <v>0</v>
      </c>
      <c r="F2674" s="332">
        <f>IF('2. Grunddata'!$C$16&gt;0,SUMIF('5. Lön'!$B$25:$B$151,$G2662,'5. Lön'!AV$25:AV$151)-SUMIF('5. Lön'!$B$25:$B$151,$G2662,'5. Lön'!DP$25:DP$151),0)</f>
        <v>0</v>
      </c>
      <c r="G2674" s="332">
        <f>IF('2. Grunddata'!$C$16&gt;0,SUMIF('5. Lön'!$B$25:$B$151,$G2662,'5. Lön'!AW$25:AW$151)-SUMIF('5. Lön'!$B$25:$B$151,$G2662,'5. Lön'!DQ$25:DQ$151),0)</f>
        <v>0</v>
      </c>
      <c r="H2674" s="332">
        <f>IF('2. Grunddata'!$C$16&gt;0,SUMIF('5. Lön'!$B$25:$B$151,$G2662,'5. Lön'!AX$25:AX$151)-SUMIF('5. Lön'!$B$25:$B$151,$G2662,'5. Lön'!DR$25:DR$151),0)</f>
        <v>0</v>
      </c>
      <c r="I2674" s="332">
        <f>IF('2. Grunddata'!$C$16&gt;0,SUMIF('5. Lön'!$B$25:$B$151,$G2662,'5. Lön'!AY$25:AY$151)-SUMIF('5. Lön'!$B$25:$B$151,$G2662,'5. Lön'!DS$25:DS$151),0)</f>
        <v>0</v>
      </c>
      <c r="J2674" s="332">
        <f>IF('2. Grunddata'!$C$16&gt;0,SUMIF('5. Lön'!$B$25:$B$151,$G2662,'5. Lön'!AZ$25:AZ$151)-SUMIF('5. Lön'!$B$25:$B$151,$G2662,'5. Lön'!DT$25:DT$151),0)</f>
        <v>0</v>
      </c>
      <c r="K2674" s="332">
        <f>IF('2. Grunddata'!$C$16&gt;0,SUMIF('5. Lön'!$B$25:$B$151,$G2662,'5. Lön'!BA$25:BA$151)-SUMIF('5. Lön'!$B$25:$B$151,$G2662,'5. Lön'!DU$25:DU$151),0)</f>
        <v>0</v>
      </c>
      <c r="L2674" s="332">
        <f>IF('2. Grunddata'!$C$16&gt;0,SUMIF('5. Lön'!$B$25:$B$151,$G2662,'5. Lön'!BB$25:BB$151)-SUMIF('5. Lön'!$B$25:$B$151,$G2662,'5. Lön'!DV$25:DV$151),0)</f>
        <v>0</v>
      </c>
      <c r="M2674" s="316">
        <f t="shared" si="627"/>
        <v>0</v>
      </c>
    </row>
    <row r="2675" spans="2:15" s="3" customFormat="1" ht="12.75" customHeight="1" x14ac:dyDescent="0.2">
      <c r="B2675" s="317" t="str">
        <f>IF('5. Lön'!BO$152&gt;0,"Lön inklusive LKP","")</f>
        <v>Lön inklusive LKP</v>
      </c>
      <c r="C2675" s="333">
        <f>SUMIF('5. Lön'!$B$25:$B$151,$G2662,'5. Lön'!BE$25:BE$151)</f>
        <v>0</v>
      </c>
      <c r="D2675" s="333">
        <f>SUMIF('5. Lön'!$B$25:$B$151,$G2662,'5. Lön'!BF$25:BF$151)</f>
        <v>0</v>
      </c>
      <c r="E2675" s="333">
        <f>SUMIF('5. Lön'!$B$25:$B$151,$G2662,'5. Lön'!BG$25:BG$151)</f>
        <v>0</v>
      </c>
      <c r="F2675" s="333">
        <f>SUMIF('5. Lön'!$B$25:$B$151,$G2662,'5. Lön'!BH$25:BH$151)</f>
        <v>0</v>
      </c>
      <c r="G2675" s="333">
        <f>SUMIF('5. Lön'!$B$25:$B$151,$G2662,'5. Lön'!BI$25:BI$151)</f>
        <v>0</v>
      </c>
      <c r="H2675" s="333">
        <f>SUMIF('5. Lön'!$B$25:$B$151,$G2662,'5. Lön'!BJ$25:BJ$151)</f>
        <v>0</v>
      </c>
      <c r="I2675" s="333">
        <f>SUMIF('5. Lön'!$B$25:$B$151,$G2662,'5. Lön'!BK$25:BK$151)</f>
        <v>0</v>
      </c>
      <c r="J2675" s="333">
        <f>SUMIF('5. Lön'!$B$25:$B$151,$G2662,'5. Lön'!BL$25:BL$151)</f>
        <v>0</v>
      </c>
      <c r="K2675" s="333">
        <f>SUMIF('5. Lön'!$B$25:$B$151,$G2662,'5. Lön'!BM$25:BM$151)</f>
        <v>0</v>
      </c>
      <c r="L2675" s="333">
        <f>SUMIF('5. Lön'!$B$25:$B$151,$G2662,'5. Lön'!BN$25:BN$151)</f>
        <v>0</v>
      </c>
      <c r="M2675" s="319">
        <f t="shared" si="627"/>
        <v>0</v>
      </c>
    </row>
    <row r="2676" spans="2:15" s="3" customFormat="1" ht="12.75" x14ac:dyDescent="0.2">
      <c r="B2676" s="158" t="str">
        <f>IF('6. Drift'!AR$102&gt;0,"Drift","")</f>
        <v/>
      </c>
      <c r="C2676" s="334">
        <f>SUMIF('6. Drift'!$B$18:$B$101,$G2662,'6. Drift'!AH$18:AH$101)</f>
        <v>0</v>
      </c>
      <c r="D2676" s="334">
        <f>SUMIF('6. Drift'!$B$18:$B$101,$G2662,'6. Drift'!AI$18:AI$101)</f>
        <v>0</v>
      </c>
      <c r="E2676" s="334">
        <f>SUMIF('6. Drift'!$B$18:$B$101,$G2662,'6. Drift'!AJ$18:AJ$101)</f>
        <v>0</v>
      </c>
      <c r="F2676" s="334">
        <f>SUMIF('6. Drift'!$B$18:$B$101,$G2662,'6. Drift'!AK$18:AK$101)</f>
        <v>0</v>
      </c>
      <c r="G2676" s="334">
        <f>SUMIF('6. Drift'!$B$18:$B$101,$G2662,'6. Drift'!AL$18:AL$101)</f>
        <v>0</v>
      </c>
      <c r="H2676" s="334">
        <f>SUMIF('6. Drift'!$B$18:$B$101,$G2662,'6. Drift'!AM$18:AM$101)</f>
        <v>0</v>
      </c>
      <c r="I2676" s="334">
        <f>SUMIF('6. Drift'!$B$18:$B$101,$G2662,'6. Drift'!AN$18:AN$101)</f>
        <v>0</v>
      </c>
      <c r="J2676" s="334">
        <f>SUMIF('6. Drift'!$B$18:$B$101,$G2662,'6. Drift'!AO$18:AO$101)</f>
        <v>0</v>
      </c>
      <c r="K2676" s="334">
        <f>SUMIF('6. Drift'!$B$18:$B$101,$G2662,'6. Drift'!AP$18:AP$101)</f>
        <v>0</v>
      </c>
      <c r="L2676" s="334">
        <f>SUMIF('6. Drift'!$B$18:$B$101,$G2662,'6. Drift'!AQ$18:AQ$101)</f>
        <v>0</v>
      </c>
      <c r="M2676" s="316">
        <f t="shared" si="627"/>
        <v>0</v>
      </c>
    </row>
    <row r="2677" spans="2:15" s="3" customFormat="1" ht="12.75" x14ac:dyDescent="0.2">
      <c r="B2677" s="317" t="str">
        <f>IF('7. Utrustning'!AS$50&gt;0,"Utrustning","")</f>
        <v/>
      </c>
      <c r="C2677" s="333">
        <f>SUMIF('7. Utrustning'!$B$17:$B$49,$G2662,'7. Utrustning'!AI$17:AI$49)</f>
        <v>0</v>
      </c>
      <c r="D2677" s="333">
        <f>SUMIF('7. Utrustning'!$B$17:$B$49,$G2662,'7. Utrustning'!AJ$17:AJ$49)</f>
        <v>0</v>
      </c>
      <c r="E2677" s="333">
        <f>SUMIF('7. Utrustning'!$B$17:$B$49,$G2662,'7. Utrustning'!AK$17:AK$49)</f>
        <v>0</v>
      </c>
      <c r="F2677" s="333">
        <f>SUMIF('7. Utrustning'!$B$17:$B$49,$G2662,'7. Utrustning'!AL$17:AL$49)</f>
        <v>0</v>
      </c>
      <c r="G2677" s="333">
        <f>SUMIF('7. Utrustning'!$B$17:$B$49,$G2662,'7. Utrustning'!AM$17:AM$49)</f>
        <v>0</v>
      </c>
      <c r="H2677" s="333">
        <f>SUMIF('7. Utrustning'!$B$17:$B$49,$G2662,'7. Utrustning'!AN$17:AN$49)</f>
        <v>0</v>
      </c>
      <c r="I2677" s="333">
        <f>SUMIF('7. Utrustning'!$B$17:$B$49,$G2662,'7. Utrustning'!AO$17:AO$49)</f>
        <v>0</v>
      </c>
      <c r="J2677" s="333">
        <f>SUMIF('7. Utrustning'!$B$17:$B$49,$G2662,'7. Utrustning'!AP$17:AP$49)</f>
        <v>0</v>
      </c>
      <c r="K2677" s="333">
        <f>SUMIF('7. Utrustning'!$B$17:$B$49,$G2662,'7. Utrustning'!AQ$17:AQ$49)</f>
        <v>0</v>
      </c>
      <c r="L2677" s="333">
        <f>SUMIF('7. Utrustning'!$B$17:$B$49,$G2662,'7. Utrustning'!AR$17:AR$49)</f>
        <v>0</v>
      </c>
      <c r="M2677" s="319">
        <f t="shared" si="627"/>
        <v>0</v>
      </c>
    </row>
    <row r="2678" spans="2:15" s="3" customFormat="1" ht="12.75" x14ac:dyDescent="0.2">
      <c r="B2678" s="320" t="str">
        <f>IF('8. Lokal'!AP$51&gt;0,"Lokal","")</f>
        <v>Lokal</v>
      </c>
      <c r="C2678" s="334">
        <f>SUMIF('5. Lön'!$B$25:$B$151,$G2662,'5. Lön'!DA$25:DA$151)+SUMIF('6. Drift'!$B$18:$B$101,$G2662,'6. Drift'!CD$18:CD$101)+SUMIF('8. Lokal'!$B$18:$B$50,$G2662,'8. Lokal'!AF$18:AF$50)</f>
        <v>0</v>
      </c>
      <c r="D2678" s="334">
        <f>SUMIF('5. Lön'!$B$25:$B$151,$G2662,'5. Lön'!DB$25:DB$151)+SUMIF('6. Drift'!$B$18:$B$101,$G2662,'6. Drift'!CE$18:CE$101)+SUMIF('8. Lokal'!$B$18:$B$50,$G2662,'8. Lokal'!AG$18:AG$50)</f>
        <v>0</v>
      </c>
      <c r="E2678" s="334">
        <f>SUMIF('5. Lön'!$B$25:$B$151,$G2662,'5. Lön'!DC$25:DC$151)+SUMIF('6. Drift'!$B$18:$B$101,$G2662,'6. Drift'!CF$18:CF$101)+SUMIF('8. Lokal'!$B$18:$B$50,$G2662,'8. Lokal'!AH$18:AH$50)</f>
        <v>0</v>
      </c>
      <c r="F2678" s="334">
        <f>SUMIF('5. Lön'!$B$25:$B$151,$G2662,'5. Lön'!DD$25:DD$151)+SUMIF('6. Drift'!$B$18:$B$101,$G2662,'6. Drift'!CG$18:CG$101)+SUMIF('8. Lokal'!$B$18:$B$50,$G2662,'8. Lokal'!AI$18:AI$50)</f>
        <v>0</v>
      </c>
      <c r="G2678" s="334">
        <f>SUMIF('5. Lön'!$B$25:$B$151,$G2662,'5. Lön'!DE$25:DE$151)+SUMIF('6. Drift'!$B$18:$B$101,$G2662,'6. Drift'!CH$18:CH$101)+SUMIF('8. Lokal'!$B$18:$B$50,$G2662,'8. Lokal'!AJ$18:AJ$50)</f>
        <v>0</v>
      </c>
      <c r="H2678" s="334">
        <f>SUMIF('5. Lön'!$B$25:$B$151,$G2662,'5. Lön'!DF$25:DF$151)+SUMIF('6. Drift'!$B$18:$B$101,$G2662,'6. Drift'!CI$18:CI$101)+SUMIF('8. Lokal'!$B$18:$B$50,$G2662,'8. Lokal'!AK$18:AK$50)</f>
        <v>0</v>
      </c>
      <c r="I2678" s="334">
        <f>SUMIF('5. Lön'!$B$25:$B$151,$G2662,'5. Lön'!DG$25:DG$151)+SUMIF('6. Drift'!$B$18:$B$101,$G2662,'6. Drift'!CJ$18:CJ$101)+SUMIF('8. Lokal'!$B$18:$B$50,$G2662,'8. Lokal'!AL$18:AL$50)</f>
        <v>0</v>
      </c>
      <c r="J2678" s="334">
        <f>SUMIF('5. Lön'!$B$25:$B$151,$G2662,'5. Lön'!DH$25:DH$151)+SUMIF('6. Drift'!$B$18:$B$101,$G2662,'6. Drift'!CK$18:CK$101)+SUMIF('8. Lokal'!$B$18:$B$50,$G2662,'8. Lokal'!AM$18:AM$50)</f>
        <v>0</v>
      </c>
      <c r="K2678" s="334">
        <f>SUMIF('5. Lön'!$B$25:$B$151,$G2662,'5. Lön'!DI$25:DI$151)+SUMIF('6. Drift'!$B$18:$B$101,$G2662,'6. Drift'!CL$18:CL$101)+SUMIF('8. Lokal'!$B$18:$B$50,$G2662,'8. Lokal'!AN$18:AN$50)</f>
        <v>0</v>
      </c>
      <c r="L2678" s="334">
        <f>SUMIF('5. Lön'!$B$25:$B$151,$G2662,'5. Lön'!DJ$25:DJ$151)+SUMIF('6. Drift'!$B$18:$B$101,$G2662,'6. Drift'!CM$18:CM$101)+SUMIF('8. Lokal'!$B$18:$B$50,$G2662,'8. Lokal'!AO$18:AO$50)</f>
        <v>0</v>
      </c>
      <c r="M2678" s="316">
        <f t="shared" si="627"/>
        <v>0</v>
      </c>
    </row>
    <row r="2679" spans="2:15" s="1" customFormat="1" ht="12.75" x14ac:dyDescent="0.2">
      <c r="B2679" s="321" t="str">
        <f>IF(('5. Lön'!CM$152+'6. Drift'!BP$102)&gt;0,"Indirekt","")</f>
        <v>Indirekt</v>
      </c>
      <c r="C2679" s="293">
        <f>SUMIF('5. Lön'!$B$25:$B$151,$G2662,'5. Lön'!CC$25:CC$151)+SUMIF('6. Drift'!$B$18:$B$101,$G2662,'6. Drift'!BF$18:BF$101)</f>
        <v>0</v>
      </c>
      <c r="D2679" s="293">
        <f>SUMIF('5. Lön'!$B$25:$B$151,$G2662,'5. Lön'!CD$25:CD$151)+SUMIF('6. Drift'!$B$18:$B$101,$G2662,'6. Drift'!BG$18:BG$101)</f>
        <v>0</v>
      </c>
      <c r="E2679" s="293">
        <f>SUMIF('5. Lön'!$B$25:$B$151,$G2662,'5. Lön'!CE$25:CE$151)+SUMIF('6. Drift'!$B$18:$B$101,$G2662,'6. Drift'!BH$18:BH$101)</f>
        <v>0</v>
      </c>
      <c r="F2679" s="293">
        <f>SUMIF('5. Lön'!$B$25:$B$151,$G2662,'5. Lön'!CF$25:CF$151)+SUMIF('6. Drift'!$B$18:$B$101,$G2662,'6. Drift'!BI$18:BI$101)</f>
        <v>0</v>
      </c>
      <c r="G2679" s="293">
        <f>SUMIF('5. Lön'!$B$25:$B$151,$G2662,'5. Lön'!CG$25:CG$151)+SUMIF('6. Drift'!$B$18:$B$101,$G2662,'6. Drift'!BJ$18:BJ$101)</f>
        <v>0</v>
      </c>
      <c r="H2679" s="293">
        <f>SUMIF('5. Lön'!$B$25:$B$151,$G2662,'5. Lön'!CH$25:CH$151)+SUMIF('6. Drift'!$B$18:$B$101,$G2662,'6. Drift'!BK$18:BK$101)</f>
        <v>0</v>
      </c>
      <c r="I2679" s="293">
        <f>SUMIF('5. Lön'!$B$25:$B$151,$G2662,'5. Lön'!CI$25:CI$151)+SUMIF('6. Drift'!$B$18:$B$101,$G2662,'6. Drift'!BL$18:BL$101)</f>
        <v>0</v>
      </c>
      <c r="J2679" s="293">
        <f>SUMIF('5. Lön'!$B$25:$B$151,$G2662,'5. Lön'!CJ$25:CJ$151)+SUMIF('6. Drift'!$B$18:$B$101,$G2662,'6. Drift'!BM$18:BM$101)</f>
        <v>0</v>
      </c>
      <c r="K2679" s="293">
        <f>SUMIF('5. Lön'!$B$25:$B$151,$G2662,'5. Lön'!CK$25:CK$151)+SUMIF('6. Drift'!$B$18:$B$101,$G2662,'6. Drift'!BN$18:BN$101)</f>
        <v>0</v>
      </c>
      <c r="L2679" s="293">
        <f>SUMIF('5. Lön'!$B$25:$B$151,$G2662,'5. Lön'!CL$25:CL$151)+SUMIF('6. Drift'!$B$18:$B$101,$G2662,'6. Drift'!BO$18:BO$101)</f>
        <v>0</v>
      </c>
      <c r="M2679" s="322">
        <f t="shared" si="627"/>
        <v>0</v>
      </c>
    </row>
    <row r="2680" spans="2:15" s="3" customFormat="1" ht="12.75" x14ac:dyDescent="0.2">
      <c r="B2680" s="323" t="str">
        <f>IF('2. Grunddata'!C$6="KONTRAKT","Total kostnad i medfinansiering av kontrakt med finansiär","Total kostnad i medfinansiering av ansökan till finansiär")</f>
        <v>Total kostnad i medfinansiering av ansökan till finansiär</v>
      </c>
      <c r="C2680" s="237">
        <f>SUM(C2673:C2679)</f>
        <v>0</v>
      </c>
      <c r="D2680" s="237">
        <f t="shared" ref="D2680:M2680" si="628">SUM(D2673:D2679)</f>
        <v>0</v>
      </c>
      <c r="E2680" s="237">
        <f t="shared" si="628"/>
        <v>0</v>
      </c>
      <c r="F2680" s="237">
        <f t="shared" si="628"/>
        <v>0</v>
      </c>
      <c r="G2680" s="237">
        <f t="shared" si="628"/>
        <v>0</v>
      </c>
      <c r="H2680" s="237">
        <f t="shared" si="628"/>
        <v>0</v>
      </c>
      <c r="I2680" s="237">
        <f t="shared" si="628"/>
        <v>0</v>
      </c>
      <c r="J2680" s="237">
        <f t="shared" si="628"/>
        <v>0</v>
      </c>
      <c r="K2680" s="237">
        <f t="shared" si="628"/>
        <v>0</v>
      </c>
      <c r="L2680" s="237">
        <f t="shared" si="628"/>
        <v>0</v>
      </c>
      <c r="M2680" s="324">
        <f t="shared" si="628"/>
        <v>0</v>
      </c>
      <c r="N2680" s="26"/>
      <c r="O2680" s="26"/>
    </row>
    <row r="2681" spans="2:15" s="3" customFormat="1" ht="6" customHeight="1" x14ac:dyDescent="0.2">
      <c r="B2681" s="335"/>
      <c r="C2681" s="326"/>
      <c r="D2681" s="326"/>
      <c r="E2681" s="326"/>
      <c r="F2681" s="326"/>
      <c r="G2681" s="326"/>
      <c r="H2681" s="326"/>
      <c r="I2681" s="326"/>
      <c r="J2681" s="326"/>
      <c r="K2681" s="326"/>
      <c r="L2681" s="326"/>
      <c r="M2681" s="336"/>
    </row>
    <row r="2682" spans="2:15" s="3" customFormat="1" ht="12.75" x14ac:dyDescent="0.2">
      <c r="B2682" s="328" t="str">
        <f>IF('2. Grunddata'!C$6="KONTRAKT","Full kostnad","Förväntad full kostnad")</f>
        <v>Förväntad full kostnad</v>
      </c>
      <c r="C2682" s="326"/>
      <c r="D2682" s="326"/>
      <c r="E2682" s="326"/>
      <c r="F2682" s="326"/>
      <c r="G2682" s="326"/>
      <c r="H2682" s="326"/>
      <c r="I2682" s="326"/>
      <c r="J2682" s="326"/>
      <c r="K2682" s="326"/>
      <c r="L2682" s="326"/>
      <c r="M2682" s="336"/>
    </row>
    <row r="2683" spans="2:15" s="3" customFormat="1" ht="12.75" x14ac:dyDescent="0.2">
      <c r="B2683" s="337" t="s">
        <v>203</v>
      </c>
      <c r="C2683" s="338">
        <f>C2665+C2674+C2675</f>
        <v>0</v>
      </c>
      <c r="D2683" s="338">
        <f t="shared" ref="D2683:L2683" si="629">D2665+D2674+D2675</f>
        <v>0</v>
      </c>
      <c r="E2683" s="338">
        <f t="shared" si="629"/>
        <v>0</v>
      </c>
      <c r="F2683" s="338">
        <f t="shared" si="629"/>
        <v>0</v>
      </c>
      <c r="G2683" s="338">
        <f t="shared" si="629"/>
        <v>0</v>
      </c>
      <c r="H2683" s="338">
        <f t="shared" si="629"/>
        <v>0</v>
      </c>
      <c r="I2683" s="338">
        <f t="shared" si="629"/>
        <v>0</v>
      </c>
      <c r="J2683" s="338">
        <f t="shared" si="629"/>
        <v>0</v>
      </c>
      <c r="K2683" s="338">
        <f t="shared" si="629"/>
        <v>0</v>
      </c>
      <c r="L2683" s="338">
        <f t="shared" si="629"/>
        <v>0</v>
      </c>
      <c r="M2683" s="314">
        <f>SUM(C2683:L2683)</f>
        <v>0</v>
      </c>
    </row>
    <row r="2684" spans="2:15" s="3" customFormat="1" ht="12.75" x14ac:dyDescent="0.2">
      <c r="B2684" s="339" t="s">
        <v>202</v>
      </c>
      <c r="C2684" s="340">
        <f>C2666+C2676</f>
        <v>0</v>
      </c>
      <c r="D2684" s="340">
        <f t="shared" ref="D2684:L2684" si="630">D2666+D2676</f>
        <v>0</v>
      </c>
      <c r="E2684" s="340">
        <f t="shared" si="630"/>
        <v>0</v>
      </c>
      <c r="F2684" s="340">
        <f t="shared" si="630"/>
        <v>0</v>
      </c>
      <c r="G2684" s="340">
        <f t="shared" si="630"/>
        <v>0</v>
      </c>
      <c r="H2684" s="340">
        <f t="shared" si="630"/>
        <v>0</v>
      </c>
      <c r="I2684" s="340">
        <f t="shared" si="630"/>
        <v>0</v>
      </c>
      <c r="J2684" s="340">
        <f t="shared" si="630"/>
        <v>0</v>
      </c>
      <c r="K2684" s="340">
        <f t="shared" si="630"/>
        <v>0</v>
      </c>
      <c r="L2684" s="340">
        <f t="shared" si="630"/>
        <v>0</v>
      </c>
      <c r="M2684" s="316">
        <f>SUM(C2684:L2684)</f>
        <v>0</v>
      </c>
    </row>
    <row r="2685" spans="2:15" s="3" customFormat="1" ht="12.75" x14ac:dyDescent="0.2">
      <c r="B2685" s="341" t="s">
        <v>30</v>
      </c>
      <c r="C2685" s="342">
        <f>C2667+C2677</f>
        <v>0</v>
      </c>
      <c r="D2685" s="342">
        <f t="shared" ref="D2685:L2685" si="631">D2667+D2677</f>
        <v>0</v>
      </c>
      <c r="E2685" s="342">
        <f t="shared" si="631"/>
        <v>0</v>
      </c>
      <c r="F2685" s="342">
        <f t="shared" si="631"/>
        <v>0</v>
      </c>
      <c r="G2685" s="342">
        <f t="shared" si="631"/>
        <v>0</v>
      </c>
      <c r="H2685" s="342">
        <f t="shared" si="631"/>
        <v>0</v>
      </c>
      <c r="I2685" s="342">
        <f t="shared" si="631"/>
        <v>0</v>
      </c>
      <c r="J2685" s="342">
        <f t="shared" si="631"/>
        <v>0</v>
      </c>
      <c r="K2685" s="342">
        <f t="shared" si="631"/>
        <v>0</v>
      </c>
      <c r="L2685" s="342">
        <f t="shared" si="631"/>
        <v>0</v>
      </c>
      <c r="M2685" s="319">
        <f>SUM(C2685:L2685)</f>
        <v>0</v>
      </c>
    </row>
    <row r="2686" spans="2:15" s="3" customFormat="1" ht="12.75" x14ac:dyDescent="0.2">
      <c r="B2686" s="339" t="s">
        <v>31</v>
      </c>
      <c r="C2686" s="340">
        <f>SUMIF('5. Lön'!$B$25:$B$151,$G2662,'5. Lön'!CO$25:CO$151)+SUMIF('5. Lön'!$B$25:$B$151,$G2662,'5. Lön'!DA$25:DA$151)+SUMIF('6. Drift'!$B$18:$B$101,$G2662,'6. Drift'!BR$18:BR$101)+SUMIF('6. Drift'!$B$18:$B$101,$G2662,'6. Drift'!CD$18:CD$101)+SUMIF('8. Lokal'!$B$18:$B$50,$G2662,'8. Lokal'!T$18:T$50)+SUMIF('8. Lokal'!$B$18:$B$50,$G2662,'8. Lokal'!AF$18:AF$50)</f>
        <v>0</v>
      </c>
      <c r="D2686" s="340">
        <f>SUMIF('5. Lön'!$B$25:$B$151,$G2662,'5. Lön'!CP$25:CP$151)+SUMIF('5. Lön'!$B$25:$B$151,$G2662,'5. Lön'!DB$25:DB$151)+SUMIF('6. Drift'!$B$18:$B$101,$G2662,'6. Drift'!BS$18:BS$101)+SUMIF('6. Drift'!$B$18:$B$101,$G2662,'6. Drift'!CE$18:CE$101)+SUMIF('8. Lokal'!$B$18:$B$50,$G2662,'8. Lokal'!U$18:U$50)+SUMIF('8. Lokal'!$B$18:$B$50,$G2662,'8. Lokal'!AG$18:AG$50)</f>
        <v>0</v>
      </c>
      <c r="E2686" s="340">
        <f>SUMIF('5. Lön'!$B$25:$B$151,$G2662,'5. Lön'!CQ$25:CQ$151)+SUMIF('5. Lön'!$B$25:$B$151,$G2662,'5. Lön'!DC$25:DC$151)+SUMIF('6. Drift'!$B$18:$B$101,$G2662,'6. Drift'!BT$18:BT$101)+SUMIF('6. Drift'!$B$18:$B$101,$G2662,'6. Drift'!CF$18:CF$101)+SUMIF('8. Lokal'!$B$18:$B$50,$G2662,'8. Lokal'!V$18:V$50)+SUMIF('8. Lokal'!$B$18:$B$50,$G2662,'8. Lokal'!AH$18:AH$50)</f>
        <v>0</v>
      </c>
      <c r="F2686" s="340">
        <f>SUMIF('5. Lön'!$B$25:$B$151,$G2662,'5. Lön'!CR$25:CR$151)+SUMIF('5. Lön'!$B$25:$B$151,$G2662,'5. Lön'!DD$25:DD$151)+SUMIF('6. Drift'!$B$18:$B$101,$G2662,'6. Drift'!BU$18:BU$101)+SUMIF('6. Drift'!$B$18:$B$101,$G2662,'6. Drift'!CG$18:CG$101)+SUMIF('8. Lokal'!$B$18:$B$50,$G2662,'8. Lokal'!W$18:W$50)+SUMIF('8. Lokal'!$B$18:$B$50,$G2662,'8. Lokal'!AI$18:AI$50)</f>
        <v>0</v>
      </c>
      <c r="G2686" s="340">
        <f>SUMIF('5. Lön'!$B$25:$B$151,$G2662,'5. Lön'!CS$25:CS$151)+SUMIF('5. Lön'!$B$25:$B$151,$G2662,'5. Lön'!DE$25:DE$151)+SUMIF('6. Drift'!$B$18:$B$101,$G2662,'6. Drift'!BV$18:BV$101)+SUMIF('6. Drift'!$B$18:$B$101,$G2662,'6. Drift'!CH$18:CH$101)+SUMIF('8. Lokal'!$B$18:$B$50,$G2662,'8. Lokal'!X$18:X$50)+SUMIF('8. Lokal'!$B$18:$B$50,$G2662,'8. Lokal'!AJ$18:AJ$50)</f>
        <v>0</v>
      </c>
      <c r="H2686" s="340">
        <f>SUMIF('5. Lön'!$B$25:$B$151,$G2662,'5. Lön'!CT$25:CT$151)+SUMIF('5. Lön'!$B$25:$B$151,$G2662,'5. Lön'!DF$25:DF$151)+SUMIF('6. Drift'!$B$18:$B$101,$G2662,'6. Drift'!BW$18:BW$101)+SUMIF('6. Drift'!$B$18:$B$101,$G2662,'6. Drift'!CI$18:CI$101)+SUMIF('8. Lokal'!$B$18:$B$50,$G2662,'8. Lokal'!Y$18:Y$50)+SUMIF('8. Lokal'!$B$18:$B$50,$G2662,'8. Lokal'!AK$18:AK$50)</f>
        <v>0</v>
      </c>
      <c r="I2686" s="340">
        <f>SUMIF('5. Lön'!$B$25:$B$151,$G2662,'5. Lön'!CU$25:CU$151)+SUMIF('5. Lön'!$B$25:$B$151,$G2662,'5. Lön'!DG$25:DG$151)+SUMIF('6. Drift'!$B$18:$B$101,$G2662,'6. Drift'!BX$18:BX$101)+SUMIF('6. Drift'!$B$18:$B$101,$G2662,'6. Drift'!CJ$18:CJ$101)+SUMIF('8. Lokal'!$B$18:$B$50,$G2662,'8. Lokal'!Z$18:Z$50)+SUMIF('8. Lokal'!$B$18:$B$50,$G2662,'8. Lokal'!AL$18:AL$50)</f>
        <v>0</v>
      </c>
      <c r="J2686" s="340">
        <f>SUMIF('5. Lön'!$B$25:$B$151,$G2662,'5. Lön'!CV$25:CV$151)+SUMIF('5. Lön'!$B$25:$B$151,$G2662,'5. Lön'!DH$25:DH$151)+SUMIF('6. Drift'!$B$18:$B$101,$G2662,'6. Drift'!BY$18:BY$101)+SUMIF('6. Drift'!$B$18:$B$101,$G2662,'6. Drift'!CK$18:CK$101)+SUMIF('8. Lokal'!$B$18:$B$50,$G2662,'8. Lokal'!AA$18:AA$50)+SUMIF('8. Lokal'!$B$18:$B$50,$G2662,'8. Lokal'!AM$18:AM$50)</f>
        <v>0</v>
      </c>
      <c r="K2686" s="340">
        <f>SUMIF('5. Lön'!$B$25:$B$151,$G2662,'5. Lön'!CW$25:CW$151)+SUMIF('5. Lön'!$B$25:$B$151,$G2662,'5. Lön'!DI$25:DI$151)+SUMIF('6. Drift'!$B$18:$B$101,$G2662,'6. Drift'!BZ$18:BZ$101)+SUMIF('6. Drift'!$B$18:$B$101,$G2662,'6. Drift'!CL$18:CL$101)+SUMIF('8. Lokal'!$B$18:$B$50,$G2662,'8. Lokal'!AB$18:AB$50)+SUMIF('8. Lokal'!$B$18:$B$50,$G2662,'8. Lokal'!AN$18:AN$50)</f>
        <v>0</v>
      </c>
      <c r="L2686" s="340">
        <f>SUMIF('5. Lön'!$B$25:$B$151,$G2662,'5. Lön'!CX$25:CX$151)+SUMIF('5. Lön'!$B$25:$B$151,$G2662,'5. Lön'!DJ$25:DJ$151)+SUMIF('6. Drift'!$B$18:$B$101,$G2662,'6. Drift'!CA$18:CA$101)+SUMIF('6. Drift'!$B$18:$B$101,$G2662,'6. Drift'!CM$18:CM$101)+SUMIF('8. Lokal'!$B$18:$B$50,$G2662,'8. Lokal'!AC$18:AC$50)+SUMIF('8. Lokal'!$B$18:$B$50,$G2662,'8. Lokal'!AO$18:AO$50)</f>
        <v>0</v>
      </c>
      <c r="M2686" s="316">
        <f>SUM(C2686:L2686)</f>
        <v>0</v>
      </c>
    </row>
    <row r="2687" spans="2:15" s="3" customFormat="1" ht="12.75" x14ac:dyDescent="0.2">
      <c r="B2687" s="343" t="s">
        <v>26</v>
      </c>
      <c r="C2687" s="344">
        <f>SUMIF('5. Lön'!$B$25:$B$151,$G2662,'5. Lön'!BQ$25:BQ$151)+SUMIF('5. Lön'!$B$25:$B$151,$G2662,'5. Lön'!CC$25:CC$151)+SUMIF('6. Drift'!$B$18:$B$101,$G2662,'6. Drift'!AT$18:AT$101)+SUMIF('6. Drift'!$B$18:$B$101,$G2662,'6. Drift'!BF$18:BF$101)</f>
        <v>0</v>
      </c>
      <c r="D2687" s="344">
        <f>SUMIF('5. Lön'!$B$25:$B$151,$G2662,'5. Lön'!BR$25:BR$151)+SUMIF('5. Lön'!$B$25:$B$151,$G2662,'5. Lön'!CD$25:CD$151)+SUMIF('6. Drift'!$B$18:$B$101,$G2662,'6. Drift'!AU$18:AU$101)+SUMIF('6. Drift'!$B$18:$B$101,$G2662,'6. Drift'!BG$18:BG$101)</f>
        <v>0</v>
      </c>
      <c r="E2687" s="344">
        <f>SUMIF('5. Lön'!$B$25:$B$151,$G2662,'5. Lön'!BS$25:BS$151)+SUMIF('5. Lön'!$B$25:$B$151,$G2662,'5. Lön'!CE$25:CE$151)+SUMIF('6. Drift'!$B$18:$B$101,$G2662,'6. Drift'!AV$18:AV$101)+SUMIF('6. Drift'!$B$18:$B$101,$G2662,'6. Drift'!BH$18:BH$101)</f>
        <v>0</v>
      </c>
      <c r="F2687" s="344">
        <f>SUMIF('5. Lön'!$B$25:$B$151,$G2662,'5. Lön'!BT$25:BT$151)+SUMIF('5. Lön'!$B$25:$B$151,$G2662,'5. Lön'!CF$25:CF$151)+SUMIF('6. Drift'!$B$18:$B$101,$G2662,'6. Drift'!AW$18:AW$101)+SUMIF('6. Drift'!$B$18:$B$101,$G2662,'6. Drift'!BI$18:BI$101)</f>
        <v>0</v>
      </c>
      <c r="G2687" s="344">
        <f>SUMIF('5. Lön'!$B$25:$B$151,$G2662,'5. Lön'!BU$25:BU$151)+SUMIF('5. Lön'!$B$25:$B$151,$G2662,'5. Lön'!CG$25:CG$151)+SUMIF('6. Drift'!$B$18:$B$101,$G2662,'6. Drift'!AX$18:AX$101)+SUMIF('6. Drift'!$B$18:$B$101,$G2662,'6. Drift'!BJ$18:BJ$101)</f>
        <v>0</v>
      </c>
      <c r="H2687" s="344">
        <f>SUMIF('5. Lön'!$B$25:$B$151,$G2662,'5. Lön'!BV$25:BV$151)+SUMIF('5. Lön'!$B$25:$B$151,$G2662,'5. Lön'!CH$25:CH$151)+SUMIF('6. Drift'!$B$18:$B$101,$G2662,'6. Drift'!AY$18:AY$101)+SUMIF('6. Drift'!$B$18:$B$101,$G2662,'6. Drift'!BK$18:BK$101)</f>
        <v>0</v>
      </c>
      <c r="I2687" s="344">
        <f>SUMIF('5. Lön'!$B$25:$B$151,$G2662,'5. Lön'!BW$25:BW$151)+SUMIF('5. Lön'!$B$25:$B$151,$G2662,'5. Lön'!CI$25:CI$151)+SUMIF('6. Drift'!$B$18:$B$101,$G2662,'6. Drift'!AZ$18:AZ$101)+SUMIF('6. Drift'!$B$18:$B$101,$G2662,'6. Drift'!BL$18:BL$101)</f>
        <v>0</v>
      </c>
      <c r="J2687" s="344">
        <f>SUMIF('5. Lön'!$B$25:$B$151,$G2662,'5. Lön'!BX$25:BX$151)+SUMIF('5. Lön'!$B$25:$B$151,$G2662,'5. Lön'!CJ$25:CJ$151)+SUMIF('6. Drift'!$B$18:$B$101,$G2662,'6. Drift'!BA$18:BA$101)+SUMIF('6. Drift'!$B$18:$B$101,$G2662,'6. Drift'!BM$18:BM$101)</f>
        <v>0</v>
      </c>
      <c r="K2687" s="344">
        <f>SUMIF('5. Lön'!$B$25:$B$151,$G2662,'5. Lön'!BY$25:BY$151)+SUMIF('5. Lön'!$B$25:$B$151,$G2662,'5. Lön'!CK$25:CK$151)+SUMIF('6. Drift'!$B$18:$B$101,$G2662,'6. Drift'!BB$18:BB$101)+SUMIF('6. Drift'!$B$18:$B$101,$G2662,'6. Drift'!BN$18:BN$101)</f>
        <v>0</v>
      </c>
      <c r="L2687" s="344">
        <f>SUMIF('5. Lön'!$B$25:$B$151,$G2662,'5. Lön'!BZ$25:BZ$151)+SUMIF('5. Lön'!$B$25:$B$151,$G2662,'5. Lön'!CL$25:CL$151)+SUMIF('6. Drift'!$B$18:$B$101,$G2662,'6. Drift'!BC$18:BC$101)+SUMIF('6. Drift'!$B$18:$B$101,$G2662,'6. Drift'!BO$18:BO$101)</f>
        <v>0</v>
      </c>
      <c r="M2687" s="322">
        <f>SUM(C2687:L2687)</f>
        <v>0</v>
      </c>
    </row>
    <row r="2688" spans="2:15" s="3" customFormat="1" ht="12.75" x14ac:dyDescent="0.2">
      <c r="B2688" s="323" t="str">
        <f>IF('2. Grunddata'!C$6="KONTRAKT","Total full kostnad","Total förväntad full kostnad")</f>
        <v>Total förväntad full kostnad</v>
      </c>
      <c r="C2688" s="171">
        <f>SUM(C2683:C2687)</f>
        <v>0</v>
      </c>
      <c r="D2688" s="171">
        <f t="shared" ref="D2688:M2688" si="632">SUM(D2683:D2687)</f>
        <v>0</v>
      </c>
      <c r="E2688" s="171">
        <f t="shared" si="632"/>
        <v>0</v>
      </c>
      <c r="F2688" s="171">
        <f t="shared" si="632"/>
        <v>0</v>
      </c>
      <c r="G2688" s="171">
        <f t="shared" si="632"/>
        <v>0</v>
      </c>
      <c r="H2688" s="171">
        <f t="shared" si="632"/>
        <v>0</v>
      </c>
      <c r="I2688" s="171">
        <f t="shared" si="632"/>
        <v>0</v>
      </c>
      <c r="J2688" s="171">
        <f t="shared" si="632"/>
        <v>0</v>
      </c>
      <c r="K2688" s="171">
        <f t="shared" si="632"/>
        <v>0</v>
      </c>
      <c r="L2688" s="171">
        <f t="shared" si="632"/>
        <v>0</v>
      </c>
      <c r="M2688" s="345">
        <f t="shared" si="632"/>
        <v>0</v>
      </c>
      <c r="N2688" s="4"/>
    </row>
    <row r="2689" spans="2:13" s="3" customFormat="1" ht="12.75" x14ac:dyDescent="0.2">
      <c r="B2689" s="119"/>
      <c r="C2689" s="64"/>
      <c r="D2689" s="64"/>
      <c r="E2689" s="64"/>
      <c r="F2689" s="64"/>
      <c r="G2689" s="64"/>
      <c r="H2689" s="64"/>
      <c r="I2689" s="64"/>
      <c r="J2689" s="64"/>
      <c r="K2689" s="64"/>
      <c r="L2689" s="64"/>
      <c r="M2689" s="64"/>
    </row>
    <row r="2690" spans="2:13" s="3" customFormat="1" ht="12.75" customHeight="1" x14ac:dyDescent="0.2">
      <c r="B2690" s="119" t="s">
        <v>42</v>
      </c>
      <c r="C2690" s="346" t="str">
        <f t="shared" ref="C2690:M2690" si="633">IF(C2688&gt;0,C2680/C2688,"")</f>
        <v/>
      </c>
      <c r="D2690" s="346" t="str">
        <f t="shared" si="633"/>
        <v/>
      </c>
      <c r="E2690" s="346" t="str">
        <f t="shared" si="633"/>
        <v/>
      </c>
      <c r="F2690" s="346" t="str">
        <f t="shared" si="633"/>
        <v/>
      </c>
      <c r="G2690" s="346" t="str">
        <f t="shared" si="633"/>
        <v/>
      </c>
      <c r="H2690" s="346" t="str">
        <f t="shared" si="633"/>
        <v/>
      </c>
      <c r="I2690" s="346" t="str">
        <f t="shared" si="633"/>
        <v/>
      </c>
      <c r="J2690" s="346" t="str">
        <f t="shared" si="633"/>
        <v/>
      </c>
      <c r="K2690" s="346" t="str">
        <f t="shared" si="633"/>
        <v/>
      </c>
      <c r="L2690" s="346" t="str">
        <f t="shared" si="633"/>
        <v/>
      </c>
      <c r="M2690" s="346" t="str">
        <f t="shared" si="633"/>
        <v/>
      </c>
    </row>
    <row r="2691" spans="2:13" ht="12.75" customHeight="1" x14ac:dyDescent="0.2"/>
    <row r="2692" spans="2:13" ht="12.75" customHeight="1" x14ac:dyDescent="0.2">
      <c r="B2692" s="349" t="s">
        <v>209</v>
      </c>
    </row>
    <row r="2693" spans="2:13" ht="12.75" customHeight="1" x14ac:dyDescent="0.2">
      <c r="B2693" s="551"/>
      <c r="C2693" s="552"/>
      <c r="D2693" s="552"/>
      <c r="E2693" s="552"/>
      <c r="F2693" s="552"/>
      <c r="G2693" s="552"/>
      <c r="H2693" s="552"/>
      <c r="I2693" s="552"/>
      <c r="J2693" s="552"/>
      <c r="K2693" s="552"/>
      <c r="L2693" s="553"/>
      <c r="M2693" s="387">
        <f>SUM(C2693:L2693)</f>
        <v>0</v>
      </c>
    </row>
    <row r="2694" spans="2:13" ht="12.75" customHeight="1" x14ac:dyDescent="0.2">
      <c r="B2694" s="554"/>
      <c r="C2694" s="555"/>
      <c r="D2694" s="555"/>
      <c r="E2694" s="555"/>
      <c r="F2694" s="555"/>
      <c r="G2694" s="555"/>
      <c r="H2694" s="555"/>
      <c r="I2694" s="555"/>
      <c r="J2694" s="555"/>
      <c r="K2694" s="555"/>
      <c r="L2694" s="556"/>
      <c r="M2694" s="319">
        <f t="shared" ref="M2694:M2698" si="634">SUM(C2694:L2694)</f>
        <v>0</v>
      </c>
    </row>
    <row r="2695" spans="2:13" ht="12.75" customHeight="1" x14ac:dyDescent="0.2">
      <c r="B2695" s="557"/>
      <c r="C2695" s="558"/>
      <c r="D2695" s="558"/>
      <c r="E2695" s="558"/>
      <c r="F2695" s="558"/>
      <c r="G2695" s="558"/>
      <c r="H2695" s="558"/>
      <c r="I2695" s="558"/>
      <c r="J2695" s="558"/>
      <c r="K2695" s="558"/>
      <c r="L2695" s="559"/>
      <c r="M2695" s="316">
        <f t="shared" si="634"/>
        <v>0</v>
      </c>
    </row>
    <row r="2696" spans="2:13" ht="12.75" customHeight="1" x14ac:dyDescent="0.2">
      <c r="B2696" s="554"/>
      <c r="C2696" s="555"/>
      <c r="D2696" s="555"/>
      <c r="E2696" s="555"/>
      <c r="F2696" s="555"/>
      <c r="G2696" s="555"/>
      <c r="H2696" s="555"/>
      <c r="I2696" s="555"/>
      <c r="J2696" s="555"/>
      <c r="K2696" s="555"/>
      <c r="L2696" s="556"/>
      <c r="M2696" s="319">
        <f t="shared" si="634"/>
        <v>0</v>
      </c>
    </row>
    <row r="2697" spans="2:13" ht="12.75" customHeight="1" x14ac:dyDescent="0.2">
      <c r="B2697" s="557"/>
      <c r="C2697" s="558"/>
      <c r="D2697" s="558"/>
      <c r="E2697" s="558"/>
      <c r="F2697" s="558"/>
      <c r="G2697" s="558"/>
      <c r="H2697" s="558"/>
      <c r="I2697" s="558"/>
      <c r="J2697" s="558"/>
      <c r="K2697" s="558"/>
      <c r="L2697" s="559"/>
      <c r="M2697" s="316">
        <f t="shared" si="634"/>
        <v>0</v>
      </c>
    </row>
    <row r="2698" spans="2:13" ht="12.75" customHeight="1" x14ac:dyDescent="0.2">
      <c r="B2698" s="560"/>
      <c r="C2698" s="555"/>
      <c r="D2698" s="555"/>
      <c r="E2698" s="555"/>
      <c r="F2698" s="555"/>
      <c r="G2698" s="555"/>
      <c r="H2698" s="555"/>
      <c r="I2698" s="555"/>
      <c r="J2698" s="555"/>
      <c r="K2698" s="555"/>
      <c r="L2698" s="556"/>
      <c r="M2698" s="319">
        <f t="shared" si="634"/>
        <v>0</v>
      </c>
    </row>
    <row r="2699" spans="2:13" ht="12.75" customHeight="1" x14ac:dyDescent="0.2">
      <c r="B2699" s="165" t="str">
        <f>IF('2. Grunddata'!C$6="KONTRAKT","Total medfinansiering","Total förväntad medfinansiering")</f>
        <v>Total förväntad medfinansiering</v>
      </c>
      <c r="C2699" s="170">
        <f t="shared" ref="C2699:M2699" si="635">SUM(C2693:C2698)</f>
        <v>0</v>
      </c>
      <c r="D2699" s="170">
        <f t="shared" si="635"/>
        <v>0</v>
      </c>
      <c r="E2699" s="170">
        <f t="shared" si="635"/>
        <v>0</v>
      </c>
      <c r="F2699" s="170">
        <f t="shared" si="635"/>
        <v>0</v>
      </c>
      <c r="G2699" s="170">
        <f t="shared" si="635"/>
        <v>0</v>
      </c>
      <c r="H2699" s="170">
        <f t="shared" si="635"/>
        <v>0</v>
      </c>
      <c r="I2699" s="170">
        <f t="shared" si="635"/>
        <v>0</v>
      </c>
      <c r="J2699" s="170">
        <f t="shared" si="635"/>
        <v>0</v>
      </c>
      <c r="K2699" s="170">
        <f t="shared" si="635"/>
        <v>0</v>
      </c>
      <c r="L2699" s="170">
        <f t="shared" si="635"/>
        <v>0</v>
      </c>
      <c r="M2699" s="345">
        <f t="shared" si="635"/>
        <v>0</v>
      </c>
    </row>
    <row r="2700" spans="2:13" ht="12.75" customHeight="1" x14ac:dyDescent="0.2"/>
    <row r="2701" spans="2:13" ht="12.75" customHeight="1" x14ac:dyDescent="0.2">
      <c r="B2701" s="386" t="s">
        <v>210</v>
      </c>
      <c r="C2701" s="64" t="str">
        <f>B67</f>
        <v>Inte SLU Koordinator</v>
      </c>
      <c r="G2701" s="64" t="str">
        <f>J67</f>
        <v/>
      </c>
    </row>
    <row r="2702" spans="2:13" ht="12.75" customHeight="1" x14ac:dyDescent="0.2">
      <c r="B2702" s="719"/>
      <c r="C2702" s="720"/>
      <c r="D2702" s="720"/>
      <c r="E2702" s="720"/>
      <c r="F2702" s="720"/>
      <c r="G2702" s="720"/>
      <c r="H2702" s="720"/>
      <c r="I2702" s="720"/>
      <c r="J2702" s="720"/>
      <c r="K2702" s="720"/>
      <c r="L2702" s="720"/>
      <c r="M2702" s="721"/>
    </row>
    <row r="2703" spans="2:13" ht="12.75" customHeight="1" x14ac:dyDescent="0.2">
      <c r="B2703" s="722"/>
      <c r="C2703" s="735"/>
      <c r="D2703" s="735"/>
      <c r="E2703" s="735"/>
      <c r="F2703" s="735"/>
      <c r="G2703" s="735"/>
      <c r="H2703" s="735"/>
      <c r="I2703" s="735"/>
      <c r="J2703" s="735"/>
      <c r="K2703" s="735"/>
      <c r="L2703" s="735"/>
      <c r="M2703" s="724"/>
    </row>
    <row r="2704" spans="2:13" ht="12.75" customHeight="1" x14ac:dyDescent="0.2">
      <c r="B2704" s="722"/>
      <c r="C2704" s="735"/>
      <c r="D2704" s="735"/>
      <c r="E2704" s="735"/>
      <c r="F2704" s="735"/>
      <c r="G2704" s="735"/>
      <c r="H2704" s="735"/>
      <c r="I2704" s="735"/>
      <c r="J2704" s="735"/>
      <c r="K2704" s="735"/>
      <c r="L2704" s="735"/>
      <c r="M2704" s="724"/>
    </row>
    <row r="2705" spans="2:15" ht="12.75" customHeight="1" x14ac:dyDescent="0.2">
      <c r="B2705" s="722"/>
      <c r="C2705" s="735"/>
      <c r="D2705" s="735"/>
      <c r="E2705" s="735"/>
      <c r="F2705" s="735"/>
      <c r="G2705" s="735"/>
      <c r="H2705" s="735"/>
      <c r="I2705" s="735"/>
      <c r="J2705" s="735"/>
      <c r="K2705" s="735"/>
      <c r="L2705" s="735"/>
      <c r="M2705" s="724"/>
    </row>
    <row r="2706" spans="2:15" ht="12.75" customHeight="1" x14ac:dyDescent="0.2">
      <c r="B2706" s="725"/>
      <c r="C2706" s="726"/>
      <c r="D2706" s="726"/>
      <c r="E2706" s="726"/>
      <c r="F2706" s="726"/>
      <c r="G2706" s="726"/>
      <c r="H2706" s="726"/>
      <c r="I2706" s="726"/>
      <c r="J2706" s="726"/>
      <c r="K2706" s="726"/>
      <c r="L2706" s="726"/>
      <c r="M2706" s="727"/>
    </row>
    <row r="2707" spans="2:15" ht="12.75" customHeight="1" x14ac:dyDescent="0.2">
      <c r="B2707" s="388"/>
      <c r="C2707" s="388"/>
      <c r="D2707" s="388"/>
      <c r="E2707" s="388"/>
      <c r="F2707" s="388"/>
      <c r="G2707" s="388"/>
      <c r="H2707" s="388"/>
      <c r="I2707" s="388"/>
      <c r="J2707" s="388"/>
      <c r="K2707" s="388"/>
      <c r="L2707" s="388"/>
      <c r="M2707" s="388"/>
    </row>
    <row r="2708" spans="2:15" s="3" customFormat="1" ht="12.75" customHeight="1" x14ac:dyDescent="0.2">
      <c r="B2708" s="140" t="s">
        <v>165</v>
      </c>
      <c r="C2708" s="141" t="str">
        <f>'2. Grunddata'!C$7</f>
        <v>Hitta den oförklariga faktorn i matrix</v>
      </c>
      <c r="D2708" s="64"/>
      <c r="E2708" s="64"/>
      <c r="F2708" s="64"/>
      <c r="G2708" s="64"/>
      <c r="H2708" s="64"/>
      <c r="I2708" s="64"/>
      <c r="J2708" s="64"/>
      <c r="K2708" s="64"/>
      <c r="L2708" s="64"/>
      <c r="M2708" s="64"/>
    </row>
    <row r="2709" spans="2:15" s="3" customFormat="1" ht="12.75" x14ac:dyDescent="0.2">
      <c r="B2709" s="140" t="s">
        <v>122</v>
      </c>
      <c r="C2709" s="141" t="str">
        <f>IF('2. Grunddata'!$C$6="ANSÖKAN","ANSÖKAN",(IF('2. Grunddata'!$C$6="KONTRAKT","KONTRAKT","")))</f>
        <v>ANSÖKAN</v>
      </c>
      <c r="D2709" s="64"/>
      <c r="E2709" s="64"/>
      <c r="F2709" s="64"/>
      <c r="G2709" s="64"/>
      <c r="H2709" s="64"/>
      <c r="I2709" s="64"/>
      <c r="J2709" s="64"/>
      <c r="K2709" s="64"/>
      <c r="L2709" s="64"/>
      <c r="M2709" s="64"/>
    </row>
    <row r="2710" spans="2:15" s="3" customFormat="1" ht="12.75" x14ac:dyDescent="0.2">
      <c r="B2710" s="62" t="s">
        <v>254</v>
      </c>
      <c r="C2710" s="141" t="str">
        <f>'2. Grunddata'!C$8</f>
        <v>Stina</v>
      </c>
      <c r="D2710" s="64"/>
      <c r="E2710" s="64"/>
      <c r="F2710" s="64"/>
      <c r="I2710" s="120"/>
      <c r="J2710" s="120"/>
      <c r="K2710" s="120"/>
      <c r="L2710" s="120"/>
      <c r="M2710" s="120"/>
    </row>
    <row r="2711" spans="2:15" s="3" customFormat="1" ht="12.75" x14ac:dyDescent="0.2">
      <c r="B2711" s="140" t="s">
        <v>156</v>
      </c>
      <c r="C2711" s="64" t="str">
        <f>'2. Grunddata'!C$17</f>
        <v>SEK</v>
      </c>
      <c r="D2711" s="64"/>
      <c r="E2711" s="64"/>
      <c r="F2711" s="64"/>
      <c r="I2711" s="120"/>
      <c r="J2711" s="120"/>
      <c r="K2711" s="120"/>
      <c r="L2711" s="120"/>
      <c r="M2711" s="120"/>
    </row>
    <row r="2712" spans="2:15" s="3" customFormat="1" ht="12.75" x14ac:dyDescent="0.2">
      <c r="B2712" s="140"/>
      <c r="C2712" s="143" t="s">
        <v>137</v>
      </c>
      <c r="D2712" s="64"/>
      <c r="E2712" s="64"/>
      <c r="F2712" s="64"/>
      <c r="I2712" s="120"/>
      <c r="J2712" s="120"/>
      <c r="K2712" s="120"/>
      <c r="L2712" s="499" t="s">
        <v>315</v>
      </c>
      <c r="M2712" s="120"/>
    </row>
    <row r="2713" spans="2:15" ht="12.75" customHeight="1" x14ac:dyDescent="0.2">
      <c r="L2713" s="349" t="s">
        <v>316</v>
      </c>
    </row>
    <row r="2714" spans="2:15" s="3" customFormat="1" ht="15" x14ac:dyDescent="0.25">
      <c r="B2714" s="369" t="s">
        <v>38</v>
      </c>
      <c r="C2714" s="369" t="str">
        <f>B68</f>
        <v>Inte SLU Partner 2</v>
      </c>
      <c r="E2714" s="64"/>
      <c r="G2714" s="375" t="str">
        <f>J68</f>
        <v/>
      </c>
      <c r="H2714" s="64"/>
      <c r="I2714" s="64"/>
      <c r="J2714" s="64"/>
      <c r="K2714" s="64"/>
      <c r="L2714" s="625">
        <f>SUMIF('5. Lön'!$B$25:$B$151,$G2714,'5. Lön'!AE$25:AE$151)</f>
        <v>0</v>
      </c>
      <c r="M2714" s="383" t="s">
        <v>208</v>
      </c>
    </row>
    <row r="2715" spans="2:15" s="3" customFormat="1" ht="6" customHeight="1" x14ac:dyDescent="0.2">
      <c r="B2715" s="85"/>
      <c r="C2715" s="64"/>
      <c r="D2715" s="64"/>
      <c r="E2715" s="64"/>
      <c r="F2715" s="64"/>
      <c r="G2715" s="64"/>
      <c r="H2715" s="64"/>
      <c r="I2715" s="64"/>
      <c r="J2715" s="64"/>
      <c r="K2715" s="64"/>
      <c r="L2715" s="64"/>
      <c r="M2715" s="64"/>
    </row>
    <row r="2716" spans="2:15" s="3" customFormat="1" ht="12.75" x14ac:dyDescent="0.2">
      <c r="B2716" s="309" t="str">
        <f>IF('2. Grunddata'!C$6="KONTRAKT","Kostnader täckta av finansiär","Kostnader förväntade att täckas av finansiär")</f>
        <v>Kostnader förväntade att täckas av finansiär</v>
      </c>
      <c r="C2716" s="310">
        <f>'5. Lön'!G$23</f>
        <v>2022</v>
      </c>
      <c r="D2716" s="310">
        <f>'5. Lön'!H$23</f>
        <v>2023</v>
      </c>
      <c r="E2716" s="310">
        <f>'5. Lön'!I$23</f>
        <v>2024</v>
      </c>
      <c r="F2716" s="310" t="str">
        <f>'5. Lön'!J$23</f>
        <v/>
      </c>
      <c r="G2716" s="310" t="str">
        <f>'5. Lön'!K$23</f>
        <v/>
      </c>
      <c r="H2716" s="310" t="str">
        <f>'5. Lön'!L$23</f>
        <v/>
      </c>
      <c r="I2716" s="310" t="str">
        <f>'5. Lön'!M$23</f>
        <v/>
      </c>
      <c r="J2716" s="310" t="str">
        <f>'5. Lön'!N$23</f>
        <v/>
      </c>
      <c r="K2716" s="310" t="str">
        <f>'5. Lön'!O$23</f>
        <v/>
      </c>
      <c r="L2716" s="310" t="str">
        <f>'5. Lön'!P$23</f>
        <v/>
      </c>
      <c r="M2716" s="311" t="s">
        <v>2</v>
      </c>
    </row>
    <row r="2717" spans="2:15" s="3" customFormat="1" ht="12.75" customHeight="1" x14ac:dyDescent="0.2">
      <c r="B2717" s="312" t="s">
        <v>203</v>
      </c>
      <c r="C2717" s="313">
        <f>IF('2. Grunddata'!$C$16&gt;0,SUMIF('5. Lön'!$B$25:$B$151,$G2714,'5. Lön'!DM$25:DM$151),SUMIF('5. Lön'!$B$25:$B$151,$G2714,'5. Lön'!AS$25:AS$151))</f>
        <v>0</v>
      </c>
      <c r="D2717" s="313">
        <f>IF('2. Grunddata'!$C$16&gt;0,SUMIF('5. Lön'!$B$25:$B$151,$G2714,'5. Lön'!DN$25:DN$151),SUMIF('5. Lön'!$B$25:$B$151,$G2714,'5. Lön'!AT$25:AT$151))</f>
        <v>0</v>
      </c>
      <c r="E2717" s="313">
        <f>IF('2. Grunddata'!$C$16&gt;0,SUMIF('5. Lön'!$B$25:$B$151,$G2714,'5. Lön'!DO$25:DO$151),SUMIF('5. Lön'!$B$25:$B$151,$G2714,'5. Lön'!AU$25:AU$151))</f>
        <v>0</v>
      </c>
      <c r="F2717" s="313">
        <f>IF('2. Grunddata'!$C$16&gt;0,SUMIF('5. Lön'!$B$25:$B$151,$G2714,'5. Lön'!DP$25:DP$151),SUMIF('5. Lön'!$B$25:$B$151,$G2714,'5. Lön'!AV$25:AV$151))</f>
        <v>0</v>
      </c>
      <c r="G2717" s="313">
        <f>IF('2. Grunddata'!$C$16&gt;0,SUMIF('5. Lön'!$B$25:$B$151,$G2714,'5. Lön'!DQ$25:DQ$151),SUMIF('5. Lön'!$B$25:$B$151,$G2714,'5. Lön'!AW$25:AW$151))</f>
        <v>0</v>
      </c>
      <c r="H2717" s="313">
        <f>IF('2. Grunddata'!$C$16&gt;0,SUMIF('5. Lön'!$B$25:$B$151,$G2714,'5. Lön'!DR$25:DR$151),SUMIF('5. Lön'!$B$25:$B$151,$G2714,'5. Lön'!AX$25:AX$151))</f>
        <v>0</v>
      </c>
      <c r="I2717" s="313">
        <f>IF('2. Grunddata'!$C$16&gt;0,SUMIF('5. Lön'!$B$25:$B$151,$G2714,'5. Lön'!DS$25:DS$151),SUMIF('5. Lön'!$B$25:$B$151,$G2714,'5. Lön'!AY$25:AY$151))</f>
        <v>0</v>
      </c>
      <c r="J2717" s="313">
        <f>IF('2. Grunddata'!$C$16&gt;0,SUMIF('5. Lön'!$B$25:$B$151,$G2714,'5. Lön'!DT$25:DT$151),SUMIF('5. Lön'!$B$25:$B$151,$G2714,'5. Lön'!AZ$25:AZ$151))</f>
        <v>0</v>
      </c>
      <c r="K2717" s="313">
        <f>IF('2. Grunddata'!$C$16&gt;0,SUMIF('5. Lön'!$B$25:$B$151,$G2714,'5. Lön'!DU$25:DU$151),SUMIF('5. Lön'!$B$25:$B$151,$G2714,'5. Lön'!BA$25:BA$151))</f>
        <v>0</v>
      </c>
      <c r="L2717" s="313">
        <f>IF('2. Grunddata'!$C$16&gt;0,SUMIF('5. Lön'!$B$25:$B$151,$G2714,'5. Lön'!DV$25:DV$151),SUMIF('5. Lön'!$B$25:$B$151,$G2714,'5. Lön'!BB$25:BB$151))</f>
        <v>0</v>
      </c>
      <c r="M2717" s="314">
        <f t="shared" ref="M2717:M2722" si="636">SUM(C2717:L2717)</f>
        <v>0</v>
      </c>
      <c r="N2717" s="4"/>
      <c r="O2717" s="4"/>
    </row>
    <row r="2718" spans="2:15" s="3" customFormat="1" ht="12.75" customHeight="1" x14ac:dyDescent="0.2">
      <c r="B2718" s="158" t="s">
        <v>202</v>
      </c>
      <c r="C2718" s="315">
        <f>SUMIF('6. Drift'!$B$18:$B$101,$G2714,'6. Drift'!V$18:V$101)</f>
        <v>0</v>
      </c>
      <c r="D2718" s="315">
        <f>SUMIF('6. Drift'!$B$18:$B$101,$G2714,'6. Drift'!W$18:W$101)</f>
        <v>0</v>
      </c>
      <c r="E2718" s="315">
        <f>SUMIF('6. Drift'!$B$18:$B$101,$G2714,'6. Drift'!X$18:X$101)</f>
        <v>0</v>
      </c>
      <c r="F2718" s="315">
        <f>SUMIF('6. Drift'!$B$18:$B$101,$G2714,'6. Drift'!Y$18:Y$101)</f>
        <v>0</v>
      </c>
      <c r="G2718" s="315">
        <f>SUMIF('6. Drift'!$B$18:$B$101,$G2714,'6. Drift'!Z$18:Z$101)</f>
        <v>0</v>
      </c>
      <c r="H2718" s="315">
        <f>SUMIF('6. Drift'!$B$18:$B$101,$G2714,'6. Drift'!AA$18:AA$101)</f>
        <v>0</v>
      </c>
      <c r="I2718" s="315">
        <f>SUMIF('6. Drift'!$B$18:$B$101,$G2714,'6. Drift'!AB$18:AB$101)</f>
        <v>0</v>
      </c>
      <c r="J2718" s="315">
        <f>SUMIF('6. Drift'!$B$18:$B$101,$G2714,'6. Drift'!AC$18:AC$101)</f>
        <v>0</v>
      </c>
      <c r="K2718" s="315">
        <f>SUMIF('6. Drift'!$B$18:$B$101,$G2714,'6. Drift'!AD$18:AD$101)</f>
        <v>0</v>
      </c>
      <c r="L2718" s="315">
        <f>SUMIF('6. Drift'!$B$18:$B$101,$G2714,'6. Drift'!AE$18:AE$101)</f>
        <v>0</v>
      </c>
      <c r="M2718" s="316">
        <f t="shared" si="636"/>
        <v>0</v>
      </c>
    </row>
    <row r="2719" spans="2:15" s="3" customFormat="1" ht="12.75" x14ac:dyDescent="0.2">
      <c r="B2719" s="317" t="s">
        <v>30</v>
      </c>
      <c r="C2719" s="318">
        <f>SUMIF('7. Utrustning'!$B$17:$B$49,$G2714,'7. Utrustning'!W$17:W$49)</f>
        <v>0</v>
      </c>
      <c r="D2719" s="318">
        <f>SUMIF('7. Utrustning'!$B$17:$B$49,$G2714,'7. Utrustning'!X$17:X$49)</f>
        <v>0</v>
      </c>
      <c r="E2719" s="318">
        <f>SUMIF('7. Utrustning'!$B$17:$B$49,$G2714,'7. Utrustning'!Y$17:Y$49)</f>
        <v>0</v>
      </c>
      <c r="F2719" s="318">
        <f>SUMIF('7. Utrustning'!$B$17:$B$49,$G2714,'7. Utrustning'!Z$17:Z$49)</f>
        <v>0</v>
      </c>
      <c r="G2719" s="318">
        <f>SUMIF('7. Utrustning'!$B$17:$B$49,$G2714,'7. Utrustning'!AA$17:AA$49)</f>
        <v>0</v>
      </c>
      <c r="H2719" s="318">
        <f>SUMIF('7. Utrustning'!$B$17:$B$49,$G2714,'7. Utrustning'!AB$17:AB$49)</f>
        <v>0</v>
      </c>
      <c r="I2719" s="318">
        <f>SUMIF('7. Utrustning'!$B$17:$B$49,$G2714,'7. Utrustning'!AC$17:AC$49)</f>
        <v>0</v>
      </c>
      <c r="J2719" s="318">
        <f>SUMIF('7. Utrustning'!$B$17:$B$49,$G2714,'7. Utrustning'!AD$17:AD$49)</f>
        <v>0</v>
      </c>
      <c r="K2719" s="318">
        <f>SUMIF('7. Utrustning'!$B$17:$B$49,$G2714,'7. Utrustning'!AE$17:AE$49)</f>
        <v>0</v>
      </c>
      <c r="L2719" s="318">
        <f>SUMIF('7. Utrustning'!$B$17:$B$49,$G2714,'7. Utrustning'!AF$17:AF$49)</f>
        <v>0</v>
      </c>
      <c r="M2719" s="319">
        <f t="shared" si="636"/>
        <v>0</v>
      </c>
    </row>
    <row r="2720" spans="2:15" s="3" customFormat="1" ht="12.75" x14ac:dyDescent="0.2">
      <c r="B2720" s="320" t="str">
        <f>IF('2. Grunddata'!C$13="NEJ","Lokal accepterad som direkt kostnad av finansiär","Lokal")</f>
        <v>Lokal accepterad som direkt kostnad av finansiär</v>
      </c>
      <c r="C2720" s="315">
        <f>IF('2. Grunddata'!$C$13="NEJ",SUMIF('8. Lokal'!$B$18:$B$50,$G2714,'8. Lokal'!T$18:T$50),SUMIF('5. Lön'!$B$25:$B$151,$G2714,'5. Lön'!CO$25:CO$151)+SUMIF('6. Drift'!$B$18:$B$101,$G2714,'6. Drift'!BR$18:BR$101)+SUMIF('8. Lokal'!$B$18:$B$50,$G2714,'8. Lokal'!T$18:T$50))</f>
        <v>0</v>
      </c>
      <c r="D2720" s="315">
        <f>IF('2. Grunddata'!$C$13="NEJ",SUMIF('8. Lokal'!$B$18:$B$50,$G2714,'8. Lokal'!U$18:U$50),SUMIF('5. Lön'!$B$25:$B$151,$G2714,'5. Lön'!CP$25:CP$151)+SUMIF('6. Drift'!$B$18:$B$101,$G2714,'6. Drift'!BS$18:BS$101)+SUMIF('8. Lokal'!$B$18:$B$50,$G2714,'8. Lokal'!U$18:U$50))</f>
        <v>0</v>
      </c>
      <c r="E2720" s="315">
        <f>IF('2. Grunddata'!$C$13="NEJ",SUMIF('8. Lokal'!$B$18:$B$50,$G2714,'8. Lokal'!V$18:V$50),SUMIF('5. Lön'!$B$25:$B$151,$G2714,'5. Lön'!CQ$25:CQ$151)+SUMIF('6. Drift'!$B$18:$B$101,$G2714,'6. Drift'!BT$18:BT$101)+SUMIF('8. Lokal'!$B$18:$B$50,$G2714,'8. Lokal'!V$18:V$50))</f>
        <v>0</v>
      </c>
      <c r="F2720" s="315">
        <f>IF('2. Grunddata'!$C$13="NEJ",SUMIF('8. Lokal'!$B$18:$B$50,$G2714,'8. Lokal'!W$18:W$50),SUMIF('5. Lön'!$B$25:$B$151,$G2714,'5. Lön'!CR$25:CR$151)+SUMIF('6. Drift'!$B$18:$B$101,$G2714,'6. Drift'!BU$18:BU$101)+SUMIF('8. Lokal'!$B$18:$B$50,$G2714,'8. Lokal'!W$18:W$50))</f>
        <v>0</v>
      </c>
      <c r="G2720" s="315">
        <f>IF('2. Grunddata'!$C$13="NEJ",SUMIF('8. Lokal'!$B$18:$B$50,$G2714,'8. Lokal'!X$18:X$50),SUMIF('5. Lön'!$B$25:$B$151,$G2714,'5. Lön'!CS$25:CS$151)+SUMIF('6. Drift'!$B$18:$B$101,$G2714,'6. Drift'!BV$18:BV$101)+SUMIF('8. Lokal'!$B$18:$B$50,$G2714,'8. Lokal'!X$18:X$50))</f>
        <v>0</v>
      </c>
      <c r="H2720" s="315">
        <f>IF('2. Grunddata'!$C$13="NEJ",SUMIF('8. Lokal'!$B$18:$B$50,$G2714,'8. Lokal'!Y$18:Y$50),SUMIF('5. Lön'!$B$25:$B$151,$G2714,'5. Lön'!CT$25:CT$151)+SUMIF('6. Drift'!$B$18:$B$101,$G2714,'6. Drift'!BW$18:BW$101)+SUMIF('8. Lokal'!$B$18:$B$50,$G2714,'8. Lokal'!Y$18:Y$50))</f>
        <v>0</v>
      </c>
      <c r="I2720" s="315">
        <f>IF('2. Grunddata'!$C$13="NEJ",SUMIF('8. Lokal'!$B$18:$B$50,$G2714,'8. Lokal'!Z$18:Z$50),SUMIF('5. Lön'!$B$25:$B$151,$G2714,'5. Lön'!CU$25:CU$151)+SUMIF('6. Drift'!$B$18:$B$101,$G2714,'6. Drift'!BX$18:BX$101)+SUMIF('8. Lokal'!$B$18:$B$50,$G2714,'8. Lokal'!Z$18:Z$50))</f>
        <v>0</v>
      </c>
      <c r="J2720" s="315">
        <f>IF('2. Grunddata'!$C$13="NEJ",SUMIF('8. Lokal'!$B$18:$B$50,$G2714,'8. Lokal'!AA$18:AA$50),SUMIF('5. Lön'!$B$25:$B$151,$G2714,'5. Lön'!CV$25:CV$151)+SUMIF('6. Drift'!$B$18:$B$101,$G2714,'6. Drift'!BY$18:BY$101)+SUMIF('8. Lokal'!$B$18:$B$50,$G2714,'8. Lokal'!AA$18:AA$50))</f>
        <v>0</v>
      </c>
      <c r="K2720" s="315">
        <f>IF('2. Grunddata'!$C$13="NEJ",SUMIF('8. Lokal'!$B$18:$B$50,$G2714,'8. Lokal'!AB$18:AB$50),SUMIF('5. Lön'!$B$25:$B$151,$G2714,'5. Lön'!CW$25:CW$151)+SUMIF('6. Drift'!$B$18:$B$101,$G2714,'6. Drift'!BZ$18:BZ$101)+SUMIF('8. Lokal'!$B$18:$B$50,$G2714,'8. Lokal'!AB$18:AB$50))</f>
        <v>0</v>
      </c>
      <c r="L2720" s="315">
        <f>IF('2. Grunddata'!$C$13="NEJ",SUMIF('8. Lokal'!$B$18:$B$50,$G2714,'8. Lokal'!AC$18:AC$50),SUMIF('5. Lön'!$B$25:$B$151,$G2714,'5. Lön'!CX$25:CX$151)+SUMIF('6. Drift'!$B$18:$B$101,$G2714,'6. Drift'!CA$18:CA$101)+SUMIF('8. Lokal'!$B$18:$B$50,$G2714,'8. Lokal'!AC$18:AC$50))</f>
        <v>0</v>
      </c>
      <c r="M2720" s="316">
        <f t="shared" si="636"/>
        <v>0</v>
      </c>
    </row>
    <row r="2721" spans="2:15" s="3" customFormat="1" ht="12.75" x14ac:dyDescent="0.2">
      <c r="B2721" s="321" t="str">
        <f>IF('2. Grunddata'!C$13="NEJ","Indirekt och lokalpåslag accepterade som OH av finansiär","Indirekta")</f>
        <v>Indirekt och lokalpåslag accepterade som OH av finansiär</v>
      </c>
      <c r="C2721" s="293">
        <f>IF('2. Grunddata'!$C$13="NEJ",SUMIF('5. Lön'!$B$25:$B$151,$G2714,'5. Lön'!DY$25:DY$151)+SUMIF('6. Drift'!$B$18:$B$101,$G2714,'6. Drift'!CP$18:CP$101)+SUMIF('7. Utrustning'!$B$17:$B$49,$G2714,'7. Utrustning'!AU$17:AU$49)+SUMIF('8. Lokal'!$B$18:$B$50,$G2714,'8. Lokal'!AR$18:AR$50),SUMIF('5. Lön'!$B$25:$B$151,$G2714,'5. Lön'!BQ$25:BQ$151)+SUMIF('6. Drift'!$B$18:$B$101,$G2714,'6. Drift'!AT$18:AT$101))</f>
        <v>0</v>
      </c>
      <c r="D2721" s="293">
        <f>IF('2. Grunddata'!$C$13="NEJ",SUMIF('5. Lön'!$B$25:$B$151,$G2714,'5. Lön'!DZ$25:DZ$151)+SUMIF('6. Drift'!$B$18:$B$101,$G2714,'6. Drift'!CQ$18:CQ$101)+SUMIF('7. Utrustning'!$B$17:$B$49,$G2714,'7. Utrustning'!AV$17:AV$49)+SUMIF('8. Lokal'!$B$18:$B$50,$G2714,'8. Lokal'!AS$18:AS$50),SUMIF('5. Lön'!$B$25:$B$151,$G2714,'5. Lön'!BR$25:BR$151)+SUMIF('6. Drift'!$B$18:$B$101,$G2714,'6. Drift'!AU$18:AU$101))</f>
        <v>0</v>
      </c>
      <c r="E2721" s="293">
        <f>IF('2. Grunddata'!$C$13="NEJ",SUMIF('5. Lön'!$B$25:$B$151,$G2714,'5. Lön'!EA$25:EA$151)+SUMIF('6. Drift'!$B$18:$B$101,$G2714,'6. Drift'!CR$18:CR$101)+SUMIF('7. Utrustning'!$B$17:$B$49,$G2714,'7. Utrustning'!AW$17:AW$49)+SUMIF('8. Lokal'!$B$18:$B$50,$G2714,'8. Lokal'!AT$18:AT$50),SUMIF('5. Lön'!$B$25:$B$151,$G2714,'5. Lön'!BS$25:BS$151)+SUMIF('6. Drift'!$B$18:$B$101,$G2714,'6. Drift'!AV$18:AV$101))</f>
        <v>0</v>
      </c>
      <c r="F2721" s="293">
        <f>IF('2. Grunddata'!$C$13="NEJ",SUMIF('5. Lön'!$B$25:$B$151,$G2714,'5. Lön'!EB$25:EB$151)+SUMIF('6. Drift'!$B$18:$B$101,$G2714,'6. Drift'!CS$18:CS$101)+SUMIF('7. Utrustning'!$B$17:$B$49,$G2714,'7. Utrustning'!AX$17:AX$49)+SUMIF('8. Lokal'!$B$18:$B$50,$G2714,'8. Lokal'!AU$18:AU$50),SUMIF('5. Lön'!$B$25:$B$151,$G2714,'5. Lön'!BT$25:BT$151)+SUMIF('6. Drift'!$B$18:$B$101,$G2714,'6. Drift'!AW$18:AW$101))</f>
        <v>0</v>
      </c>
      <c r="G2721" s="293">
        <f>IF('2. Grunddata'!$C$13="NEJ",SUMIF('5. Lön'!$B$25:$B$151,$G2714,'5. Lön'!EC$25:EC$151)+SUMIF('6. Drift'!$B$18:$B$101,$G2714,'6. Drift'!CT$18:CT$101)+SUMIF('7. Utrustning'!$B$17:$B$49,$G2714,'7. Utrustning'!AY$17:AY$49)+SUMIF('8. Lokal'!$B$18:$B$50,$G2714,'8. Lokal'!AV$18:AV$50),SUMIF('5. Lön'!$B$25:$B$151,$G2714,'5. Lön'!BU$25:BU$151)+SUMIF('6. Drift'!$B$18:$B$101,$G2714,'6. Drift'!AX$18:AX$101))</f>
        <v>0</v>
      </c>
      <c r="H2721" s="293">
        <f>IF('2. Grunddata'!$C$13="NEJ",SUMIF('5. Lön'!$B$25:$B$151,$G2714,'5. Lön'!ED$25:ED$151)+SUMIF('6. Drift'!$B$18:$B$101,$G2714,'6. Drift'!CU$18:CU$101)+SUMIF('7. Utrustning'!$B$17:$B$49,$G2714,'7. Utrustning'!AZ$17:AZ$49)+SUMIF('8. Lokal'!$B$18:$B$50,$G2714,'8. Lokal'!AW$18:AW$50),SUMIF('5. Lön'!$B$25:$B$151,$G2714,'5. Lön'!BV$25:BV$151)+SUMIF('6. Drift'!$B$18:$B$101,$G2714,'6. Drift'!AY$18:AY$101))</f>
        <v>0</v>
      </c>
      <c r="I2721" s="293">
        <f>IF('2. Grunddata'!$C$13="NEJ",SUMIF('5. Lön'!$B$25:$B$151,$G2714,'5. Lön'!EE$25:EE$151)+SUMIF('6. Drift'!$B$18:$B$101,$G2714,'6. Drift'!CV$18:CV$101)+SUMIF('7. Utrustning'!$B$17:$B$49,$G2714,'7. Utrustning'!BA$17:BA$49)+SUMIF('8. Lokal'!$B$18:$B$50,$G2714,'8. Lokal'!AX$18:AX$50),SUMIF('5. Lön'!$B$25:$B$151,$G2714,'5. Lön'!BW$25:BW$151)+SUMIF('6. Drift'!$B$18:$B$101,$G2714,'6. Drift'!AZ$18:AZ$101))</f>
        <v>0</v>
      </c>
      <c r="J2721" s="293">
        <f>IF('2. Grunddata'!$C$13="NEJ",SUMIF('5. Lön'!$B$25:$B$151,$G2714,'5. Lön'!EF$25:EF$151)+SUMIF('6. Drift'!$B$18:$B$101,$G2714,'6. Drift'!CW$18:CW$101)+SUMIF('7. Utrustning'!$B$17:$B$49,$G2714,'7. Utrustning'!BB$17:BB$49)+SUMIF('8. Lokal'!$B$18:$B$50,$G2714,'8. Lokal'!AY$18:AY$50),SUMIF('5. Lön'!$B$25:$B$151,$G2714,'5. Lön'!BX$25:BX$151)+SUMIF('6. Drift'!$B$18:$B$101,$G2714,'6. Drift'!BA$18:BA$101))</f>
        <v>0</v>
      </c>
      <c r="K2721" s="293">
        <f>IF('2. Grunddata'!$C$13="NEJ",SUMIF('5. Lön'!$B$25:$B$151,$G2714,'5. Lön'!EG$25:EG$151)+SUMIF('6. Drift'!$B$18:$B$101,$G2714,'6. Drift'!CX$18:CX$101)+SUMIF('7. Utrustning'!$B$17:$B$49,$G2714,'7. Utrustning'!BC$17:BC$49)+SUMIF('8. Lokal'!$B$18:$B$50,$G2714,'8. Lokal'!AZ$18:AZ$50),SUMIF('5. Lön'!$B$25:$B$151,$G2714,'5. Lön'!BY$25:BY$151)+SUMIF('6. Drift'!$B$18:$B$101,$G2714,'6. Drift'!BB$18:BB$101))</f>
        <v>0</v>
      </c>
      <c r="L2721" s="293">
        <f>IF('2. Grunddata'!$C$13="NEJ",SUMIF('5. Lön'!$B$25:$B$151,$G2714,'5. Lön'!EH$25:EH$151)+SUMIF('6. Drift'!$B$18:$B$101,$G2714,'6. Drift'!CY$18:CY$101)+SUMIF('7. Utrustning'!$B$17:$B$49,$G2714,'7. Utrustning'!BD$17:BD$49)+SUMIF('8. Lokal'!$B$18:$B$50,$G2714,'8. Lokal'!BA$18:BA$50),SUMIF('5. Lön'!$B$25:$B$151,$G2714,'5. Lön'!BZ$25:BZ$151)+SUMIF('6. Drift'!$B$18:$B$101,$G2714,'6. Drift'!BC$18:BC$101))</f>
        <v>0</v>
      </c>
      <c r="M2721" s="322">
        <f t="shared" si="636"/>
        <v>0</v>
      </c>
    </row>
    <row r="2722" spans="2:15" s="3" customFormat="1" ht="12.75" x14ac:dyDescent="0.2">
      <c r="B2722" s="323" t="str">
        <f>IF('2. Grunddata'!C$6="KONTRAKT","Total kostnad i kontrakt med finansiär ","Total kostnad i ansökan till finansiär ")</f>
        <v xml:space="preserve">Total kostnad i ansökan till finansiär </v>
      </c>
      <c r="C2722" s="237">
        <f>SUM(C2717:C2721)</f>
        <v>0</v>
      </c>
      <c r="D2722" s="237">
        <f t="shared" ref="D2722:L2722" si="637">SUM(D2717:D2721)</f>
        <v>0</v>
      </c>
      <c r="E2722" s="237">
        <f t="shared" si="637"/>
        <v>0</v>
      </c>
      <c r="F2722" s="237">
        <f t="shared" si="637"/>
        <v>0</v>
      </c>
      <c r="G2722" s="237">
        <f t="shared" si="637"/>
        <v>0</v>
      </c>
      <c r="H2722" s="237">
        <f t="shared" si="637"/>
        <v>0</v>
      </c>
      <c r="I2722" s="237">
        <f t="shared" si="637"/>
        <v>0</v>
      </c>
      <c r="J2722" s="237">
        <f t="shared" si="637"/>
        <v>0</v>
      </c>
      <c r="K2722" s="237">
        <f t="shared" si="637"/>
        <v>0</v>
      </c>
      <c r="L2722" s="237">
        <f t="shared" si="637"/>
        <v>0</v>
      </c>
      <c r="M2722" s="324">
        <f t="shared" si="636"/>
        <v>0</v>
      </c>
    </row>
    <row r="2723" spans="2:15" s="3" customFormat="1" ht="6" customHeight="1" x14ac:dyDescent="0.2">
      <c r="B2723" s="325"/>
      <c r="C2723" s="326"/>
      <c r="D2723" s="326"/>
      <c r="E2723" s="326"/>
      <c r="F2723" s="326"/>
      <c r="G2723" s="326"/>
      <c r="H2723" s="326"/>
      <c r="I2723" s="326"/>
      <c r="J2723" s="326"/>
      <c r="K2723" s="326"/>
      <c r="L2723" s="326"/>
      <c r="M2723" s="327"/>
    </row>
    <row r="2724" spans="2:15" s="3" customFormat="1" ht="12.75" x14ac:dyDescent="0.2">
      <c r="B2724" s="328" t="str">
        <f>IF('2. Grunddata'!C$6="KONTRAKT","Kostnader att medfinansiera","Kostnader förväntade att medfinansiera")</f>
        <v>Kostnader förväntade att medfinansiera</v>
      </c>
      <c r="C2724" s="168"/>
      <c r="D2724" s="168"/>
      <c r="E2724" s="168"/>
      <c r="F2724" s="168"/>
      <c r="G2724" s="168"/>
      <c r="H2724" s="168"/>
      <c r="I2724" s="168"/>
      <c r="J2724" s="168"/>
      <c r="K2724" s="168"/>
      <c r="L2724" s="168"/>
      <c r="M2724" s="329"/>
    </row>
    <row r="2725" spans="2:15" s="3" customFormat="1" ht="12.75" x14ac:dyDescent="0.2">
      <c r="B2725" s="371" t="str">
        <f>IF('2. Grunddata'!C$13="NEJ","Indirekt och lokalpåslag inte accepterade som OH av finansiär","")</f>
        <v>Indirekt och lokalpåslag inte accepterade som OH av finansiär</v>
      </c>
      <c r="C2725" s="330">
        <f>IF('2. Grunddata'!$C$13="NEJ",(SUMIF('5. Lön'!$B$25:$B$151,$G2714,'5. Lön'!BQ$25:BQ$151)+SUMIF('5. Lön'!$B$25:$B$151,$G2714,'5. Lön'!CO$25:CO$151)+SUMIF('6. Drift'!$B$18:$B$101,$G2714,'6. Drift'!AT$18:AT$101)+SUMIF('6. Drift'!$B$18:$B$101,$G2714,'6. Drift'!BR$18:BR$101))-(SUMIF('5. Lön'!$B$25:$B$151,$G2714,'5. Lön'!DY$25:DY$151)+SUMIF('6. Drift'!$B$18:$B$101,$G2714,'6. Drift'!CP$18:CP$101)+SUMIF('7. Utrustning'!$B$17:$B$49,$G2714,'7. Utrustning'!AU$17:AU$49)+SUMIF('8. Lokal'!$B$18:$B$50,$G2714,'8. Lokal'!AR$18:AR$50)),0)</f>
        <v>0</v>
      </c>
      <c r="D2725" s="330">
        <f>IF('2. Grunddata'!$C$13="NEJ",(SUMIF('5. Lön'!$B$25:$B$151,$G2714,'5. Lön'!BR$25:BR$151)+SUMIF('5. Lön'!$B$25:$B$151,$G2714,'5. Lön'!CP$25:CP$151)+SUMIF('6. Drift'!$B$18:$B$101,$G2714,'6. Drift'!AU$18:AU$101)+SUMIF('6. Drift'!$B$18:$B$101,$G2714,'6. Drift'!BS$18:BS$101))-(SUMIF('5. Lön'!$B$25:$B$151,$G2714,'5. Lön'!DZ$25:DZ$151)+SUMIF('6. Drift'!$B$18:$B$101,$G2714,'6. Drift'!CQ$18:CQ$101)+SUMIF('7. Utrustning'!$B$17:$B$49,$G2714,'7. Utrustning'!AV$17:AV$49)+SUMIF('8. Lokal'!$B$18:$B$50,$G2714,'8. Lokal'!AS$18:AS$50)),0)</f>
        <v>0</v>
      </c>
      <c r="E2725" s="330">
        <f>IF('2. Grunddata'!$C$13="NEJ",(SUMIF('5. Lön'!$B$25:$B$151,$G2714,'5. Lön'!BS$25:BS$151)+SUMIF('5. Lön'!$B$25:$B$151,$G2714,'5. Lön'!CQ$25:CQ$151)+SUMIF('6. Drift'!$B$18:$B$101,$G2714,'6. Drift'!AV$18:AV$101)+SUMIF('6. Drift'!$B$18:$B$101,$G2714,'6. Drift'!BT$18:BT$101))-(SUMIF('5. Lön'!$B$25:$B$151,$G2714,'5. Lön'!EA$25:EA$151)+SUMIF('6. Drift'!$B$18:$B$101,$G2714,'6. Drift'!CR$18:CR$101)+SUMIF('7. Utrustning'!$B$17:$B$49,$G2714,'7. Utrustning'!AW$17:AW$49)+SUMIF('8. Lokal'!$B$18:$B$50,$G2714,'8. Lokal'!AT$18:AT$50)),0)</f>
        <v>0</v>
      </c>
      <c r="F2725" s="330">
        <f>IF('2. Grunddata'!$C$13="NEJ",(SUMIF('5. Lön'!$B$25:$B$151,$G2714,'5. Lön'!BT$25:BT$151)+SUMIF('5. Lön'!$B$25:$B$151,$G2714,'5. Lön'!CR$25:CR$151)+SUMIF('6. Drift'!$B$18:$B$101,$G2714,'6. Drift'!AW$18:AW$101)+SUMIF('6. Drift'!$B$18:$B$101,$G2714,'6. Drift'!BU$18:BU$101))-(SUMIF('5. Lön'!$B$25:$B$151,$G2714,'5. Lön'!EB$25:EB$151)+SUMIF('6. Drift'!$B$18:$B$101,$G2714,'6. Drift'!CS$18:CS$101)+SUMIF('7. Utrustning'!$B$17:$B$49,$G2714,'7. Utrustning'!AX$17:AX$49)+SUMIF('8. Lokal'!$B$18:$B$50,$G2714,'8. Lokal'!AU$18:AU$50)),0)</f>
        <v>0</v>
      </c>
      <c r="G2725" s="330">
        <f>IF('2. Grunddata'!$C$13="NEJ",(SUMIF('5. Lön'!$B$25:$B$151,$G2714,'5. Lön'!BU$25:BU$151)+SUMIF('5. Lön'!$B$25:$B$151,$G2714,'5. Lön'!CS$25:CS$151)+SUMIF('6. Drift'!$B$18:$B$101,$G2714,'6. Drift'!AX$18:AX$101)+SUMIF('6. Drift'!$B$18:$B$101,$G2714,'6. Drift'!BV$18:BV$101))-(SUMIF('5. Lön'!$B$25:$B$151,$G2714,'5. Lön'!EC$25:EC$151)+SUMIF('6. Drift'!$B$18:$B$101,$G2714,'6. Drift'!CT$18:CT$101)+SUMIF('7. Utrustning'!$B$17:$B$49,$G2714,'7. Utrustning'!AY$17:AY$49)+SUMIF('8. Lokal'!$B$18:$B$50,$G2714,'8. Lokal'!AV$18:AV$50)),0)</f>
        <v>0</v>
      </c>
      <c r="H2725" s="330">
        <f>IF('2. Grunddata'!$C$13="NEJ",(SUMIF('5. Lön'!$B$25:$B$151,$G2714,'5. Lön'!BV$25:BV$151)+SUMIF('5. Lön'!$B$25:$B$151,$G2714,'5. Lön'!CT$25:CT$151)+SUMIF('6. Drift'!$B$18:$B$101,$G2714,'6. Drift'!AY$18:AY$101)+SUMIF('6. Drift'!$B$18:$B$101,$G2714,'6. Drift'!BW$18:BW$101))-(SUMIF('5. Lön'!$B$25:$B$151,$G2714,'5. Lön'!ED$25:ED$151)+SUMIF('6. Drift'!$B$18:$B$101,$G2714,'6. Drift'!CU$18:CU$101)+SUMIF('7. Utrustning'!$B$17:$B$49,$G2714,'7. Utrustning'!AZ$17:AZ$49)+SUMIF('8. Lokal'!$B$18:$B$50,$G2714,'8. Lokal'!AW$18:AW$50)),0)</f>
        <v>0</v>
      </c>
      <c r="I2725" s="330">
        <f>IF('2. Grunddata'!$C$13="NEJ",(SUMIF('5. Lön'!$B$25:$B$151,$G2714,'5. Lön'!BW$25:BW$151)+SUMIF('5. Lön'!$B$25:$B$151,$G2714,'5. Lön'!CU$25:CU$151)+SUMIF('6. Drift'!$B$18:$B$101,$G2714,'6. Drift'!AZ$18:AZ$101)+SUMIF('6. Drift'!$B$18:$B$101,$G2714,'6. Drift'!BX$18:BX$101))-(SUMIF('5. Lön'!$B$25:$B$151,$G2714,'5. Lön'!EE$25:EE$151)+SUMIF('6. Drift'!$B$18:$B$101,$G2714,'6. Drift'!CV$18:CV$101)+SUMIF('7. Utrustning'!$B$17:$B$49,$G2714,'7. Utrustning'!BA$17:BA$49)+SUMIF('8. Lokal'!$B$18:$B$50,$G2714,'8. Lokal'!AX$18:AX$50)),0)</f>
        <v>0</v>
      </c>
      <c r="J2725" s="330">
        <f>IF('2. Grunddata'!$C$13="NEJ",(SUMIF('5. Lön'!$B$25:$B$151,$G2714,'5. Lön'!BX$25:BX$151)+SUMIF('5. Lön'!$B$25:$B$151,$G2714,'5. Lön'!CV$25:CV$151)+SUMIF('6. Drift'!$B$18:$B$101,$G2714,'6. Drift'!BA$18:BA$101)+SUMIF('6. Drift'!$B$18:$B$101,$G2714,'6. Drift'!BY$18:BY$101))-(SUMIF('5. Lön'!$B$25:$B$151,$G2714,'5. Lön'!EF$25:EF$151)+SUMIF('6. Drift'!$B$18:$B$101,$G2714,'6. Drift'!CW$18:CW$101)+SUMIF('7. Utrustning'!$B$17:$B$49,$G2714,'7. Utrustning'!BB$17:BB$49)+SUMIF('8. Lokal'!$B$18:$B$50,$G2714,'8. Lokal'!AY$18:AY$50)),0)</f>
        <v>0</v>
      </c>
      <c r="K2725" s="330">
        <f>IF('2. Grunddata'!$C$13="NEJ",(SUMIF('5. Lön'!$B$25:$B$151,$G2714,'5. Lön'!BY$25:BY$151)+SUMIF('5. Lön'!$B$25:$B$151,$G2714,'5. Lön'!CW$25:CW$151)+SUMIF('6. Drift'!$B$18:$B$101,$G2714,'6. Drift'!BB$18:BB$101)+SUMIF('6. Drift'!$B$18:$B$101,$G2714,'6. Drift'!BZ$18:BZ$101))-(SUMIF('5. Lön'!$B$25:$B$151,$G2714,'5. Lön'!EG$25:EG$151)+SUMIF('6. Drift'!$B$18:$B$101,$G2714,'6. Drift'!CX$18:CX$101)+SUMIF('7. Utrustning'!$B$17:$B$49,$G2714,'7. Utrustning'!BC$17:BC$49)+SUMIF('8. Lokal'!$B$18:$B$50,$G2714,'8. Lokal'!AZ$18:AZ$50)),0)</f>
        <v>0</v>
      </c>
      <c r="L2725" s="330">
        <f>IF('2. Grunddata'!$C$13="NEJ",(SUMIF('5. Lön'!$B$25:$B$151,$G2714,'5. Lön'!BZ$25:BZ$151)+SUMIF('5. Lön'!$B$25:$B$151,$G2714,'5. Lön'!CX$25:CX$151)+SUMIF('6. Drift'!$B$18:$B$101,$G2714,'6. Drift'!BC$18:BC$101)+SUMIF('6. Drift'!$B$18:$B$101,$G2714,'6. Drift'!CA$18:CA$101))-(SUMIF('5. Lön'!$B$25:$B$151,$G2714,'5. Lön'!EH$25:EH$151)+SUMIF('6. Drift'!$B$18:$B$101,$G2714,'6. Drift'!CY$18:CY$101)+SUMIF('7. Utrustning'!$B$17:$B$49,$G2714,'7. Utrustning'!BD$17:BD$49)+SUMIF('8. Lokal'!$B$18:$B$50,$G2714,'8. Lokal'!BA$18:BA$50)),0)</f>
        <v>0</v>
      </c>
      <c r="M2725" s="314">
        <f t="shared" ref="M2725:M2731" si="638">SUM(C2725:L2725)</f>
        <v>0</v>
      </c>
    </row>
    <row r="2726" spans="2:15" s="3" customFormat="1" ht="12.75" customHeight="1" x14ac:dyDescent="0.2">
      <c r="B2726" s="331" t="str">
        <f>IF('2. Grunddata'!C$16&gt;0,"LKP som inte accepteras av finansiär","")</f>
        <v/>
      </c>
      <c r="C2726" s="332">
        <f>IF('2. Grunddata'!$C$16&gt;0,SUMIF('5. Lön'!$B$25:$B$151,$G2714,'5. Lön'!AS$25:AS$151)-SUMIF('5. Lön'!$B$25:$B$151,$G2714,'5. Lön'!DM$25:DM$151),0)</f>
        <v>0</v>
      </c>
      <c r="D2726" s="332">
        <f>IF('2. Grunddata'!$C$16&gt;0,SUMIF('5. Lön'!$B$25:$B$151,$G2714,'5. Lön'!AT$25:AT$151)-SUMIF('5. Lön'!$B$25:$B$151,$G2714,'5. Lön'!DN$25:DN$151),0)</f>
        <v>0</v>
      </c>
      <c r="E2726" s="332">
        <f>IF('2. Grunddata'!$C$16&gt;0,SUMIF('5. Lön'!$B$25:$B$151,$G2714,'5. Lön'!AU$25:AU$151)-SUMIF('5. Lön'!$B$25:$B$151,$G2714,'5. Lön'!DO$25:DO$151),0)</f>
        <v>0</v>
      </c>
      <c r="F2726" s="332">
        <f>IF('2. Grunddata'!$C$16&gt;0,SUMIF('5. Lön'!$B$25:$B$151,$G2714,'5. Lön'!AV$25:AV$151)-SUMIF('5. Lön'!$B$25:$B$151,$G2714,'5. Lön'!DP$25:DP$151),0)</f>
        <v>0</v>
      </c>
      <c r="G2726" s="332">
        <f>IF('2. Grunddata'!$C$16&gt;0,SUMIF('5. Lön'!$B$25:$B$151,$G2714,'5. Lön'!AW$25:AW$151)-SUMIF('5. Lön'!$B$25:$B$151,$G2714,'5. Lön'!DQ$25:DQ$151),0)</f>
        <v>0</v>
      </c>
      <c r="H2726" s="332">
        <f>IF('2. Grunddata'!$C$16&gt;0,SUMIF('5. Lön'!$B$25:$B$151,$G2714,'5. Lön'!AX$25:AX$151)-SUMIF('5. Lön'!$B$25:$B$151,$G2714,'5. Lön'!DR$25:DR$151),0)</f>
        <v>0</v>
      </c>
      <c r="I2726" s="332">
        <f>IF('2. Grunddata'!$C$16&gt;0,SUMIF('5. Lön'!$B$25:$B$151,$G2714,'5. Lön'!AY$25:AY$151)-SUMIF('5. Lön'!$B$25:$B$151,$G2714,'5. Lön'!DS$25:DS$151),0)</f>
        <v>0</v>
      </c>
      <c r="J2726" s="332">
        <f>IF('2. Grunddata'!$C$16&gt;0,SUMIF('5. Lön'!$B$25:$B$151,$G2714,'5. Lön'!AZ$25:AZ$151)-SUMIF('5. Lön'!$B$25:$B$151,$G2714,'5. Lön'!DT$25:DT$151),0)</f>
        <v>0</v>
      </c>
      <c r="K2726" s="332">
        <f>IF('2. Grunddata'!$C$16&gt;0,SUMIF('5. Lön'!$B$25:$B$151,$G2714,'5. Lön'!BA$25:BA$151)-SUMIF('5. Lön'!$B$25:$B$151,$G2714,'5. Lön'!DU$25:DU$151),0)</f>
        <v>0</v>
      </c>
      <c r="L2726" s="332">
        <f>IF('2. Grunddata'!$C$16&gt;0,SUMIF('5. Lön'!$B$25:$B$151,$G2714,'5. Lön'!BB$25:BB$151)-SUMIF('5. Lön'!$B$25:$B$151,$G2714,'5. Lön'!DV$25:DV$151),0)</f>
        <v>0</v>
      </c>
      <c r="M2726" s="316">
        <f t="shared" si="638"/>
        <v>0</v>
      </c>
    </row>
    <row r="2727" spans="2:15" s="3" customFormat="1" ht="12.75" customHeight="1" x14ac:dyDescent="0.2">
      <c r="B2727" s="317" t="str">
        <f>IF('5. Lön'!BO$152&gt;0,"Lön inklusive LKP","")</f>
        <v>Lön inklusive LKP</v>
      </c>
      <c r="C2727" s="333">
        <f>SUMIF('5. Lön'!$B$25:$B$151,$G2714,'5. Lön'!BE$25:BE$151)</f>
        <v>0</v>
      </c>
      <c r="D2727" s="333">
        <f>SUMIF('5. Lön'!$B$25:$B$151,$G2714,'5. Lön'!BF$25:BF$151)</f>
        <v>0</v>
      </c>
      <c r="E2727" s="333">
        <f>SUMIF('5. Lön'!$B$25:$B$151,$G2714,'5. Lön'!BG$25:BG$151)</f>
        <v>0</v>
      </c>
      <c r="F2727" s="333">
        <f>SUMIF('5. Lön'!$B$25:$B$151,$G2714,'5. Lön'!BH$25:BH$151)</f>
        <v>0</v>
      </c>
      <c r="G2727" s="333">
        <f>SUMIF('5. Lön'!$B$25:$B$151,$G2714,'5. Lön'!BI$25:BI$151)</f>
        <v>0</v>
      </c>
      <c r="H2727" s="333">
        <f>SUMIF('5. Lön'!$B$25:$B$151,$G2714,'5. Lön'!BJ$25:BJ$151)</f>
        <v>0</v>
      </c>
      <c r="I2727" s="333">
        <f>SUMIF('5. Lön'!$B$25:$B$151,$G2714,'5. Lön'!BK$25:BK$151)</f>
        <v>0</v>
      </c>
      <c r="J2727" s="333">
        <f>SUMIF('5. Lön'!$B$25:$B$151,$G2714,'5. Lön'!BL$25:BL$151)</f>
        <v>0</v>
      </c>
      <c r="K2727" s="333">
        <f>SUMIF('5. Lön'!$B$25:$B$151,$G2714,'5. Lön'!BM$25:BM$151)</f>
        <v>0</v>
      </c>
      <c r="L2727" s="333">
        <f>SUMIF('5. Lön'!$B$25:$B$151,$G2714,'5. Lön'!BN$25:BN$151)</f>
        <v>0</v>
      </c>
      <c r="M2727" s="319">
        <f t="shared" si="638"/>
        <v>0</v>
      </c>
    </row>
    <row r="2728" spans="2:15" s="3" customFormat="1" ht="12.75" x14ac:dyDescent="0.2">
      <c r="B2728" s="158" t="str">
        <f>IF('6. Drift'!AR$102&gt;0,"Drift","")</f>
        <v/>
      </c>
      <c r="C2728" s="334">
        <f>SUMIF('6. Drift'!$B$18:$B$101,$G2714,'6. Drift'!AH$18:AH$101)</f>
        <v>0</v>
      </c>
      <c r="D2728" s="334">
        <f>SUMIF('6. Drift'!$B$18:$B$101,$G2714,'6. Drift'!AI$18:AI$101)</f>
        <v>0</v>
      </c>
      <c r="E2728" s="334">
        <f>SUMIF('6. Drift'!$B$18:$B$101,$G2714,'6. Drift'!AJ$18:AJ$101)</f>
        <v>0</v>
      </c>
      <c r="F2728" s="334">
        <f>SUMIF('6. Drift'!$B$18:$B$101,$G2714,'6. Drift'!AK$18:AK$101)</f>
        <v>0</v>
      </c>
      <c r="G2728" s="334">
        <f>SUMIF('6. Drift'!$B$18:$B$101,$G2714,'6. Drift'!AL$18:AL$101)</f>
        <v>0</v>
      </c>
      <c r="H2728" s="334">
        <f>SUMIF('6. Drift'!$B$18:$B$101,$G2714,'6. Drift'!AM$18:AM$101)</f>
        <v>0</v>
      </c>
      <c r="I2728" s="334">
        <f>SUMIF('6. Drift'!$B$18:$B$101,$G2714,'6. Drift'!AN$18:AN$101)</f>
        <v>0</v>
      </c>
      <c r="J2728" s="334">
        <f>SUMIF('6. Drift'!$B$18:$B$101,$G2714,'6. Drift'!AO$18:AO$101)</f>
        <v>0</v>
      </c>
      <c r="K2728" s="334">
        <f>SUMIF('6. Drift'!$B$18:$B$101,$G2714,'6. Drift'!AP$18:AP$101)</f>
        <v>0</v>
      </c>
      <c r="L2728" s="334">
        <f>SUMIF('6. Drift'!$B$18:$B$101,$G2714,'6. Drift'!AQ$18:AQ$101)</f>
        <v>0</v>
      </c>
      <c r="M2728" s="316">
        <f t="shared" si="638"/>
        <v>0</v>
      </c>
    </row>
    <row r="2729" spans="2:15" s="3" customFormat="1" ht="12.75" x14ac:dyDescent="0.2">
      <c r="B2729" s="317" t="str">
        <f>IF('7. Utrustning'!AS$50&gt;0,"Utrustning","")</f>
        <v/>
      </c>
      <c r="C2729" s="333">
        <f>SUMIF('7. Utrustning'!$B$17:$B$49,$G2714,'7. Utrustning'!AI$17:AI$49)</f>
        <v>0</v>
      </c>
      <c r="D2729" s="333">
        <f>SUMIF('7. Utrustning'!$B$17:$B$49,$G2714,'7. Utrustning'!AJ$17:AJ$49)</f>
        <v>0</v>
      </c>
      <c r="E2729" s="333">
        <f>SUMIF('7. Utrustning'!$B$17:$B$49,$G2714,'7. Utrustning'!AK$17:AK$49)</f>
        <v>0</v>
      </c>
      <c r="F2729" s="333">
        <f>SUMIF('7. Utrustning'!$B$17:$B$49,$G2714,'7. Utrustning'!AL$17:AL$49)</f>
        <v>0</v>
      </c>
      <c r="G2729" s="333">
        <f>SUMIF('7. Utrustning'!$B$17:$B$49,$G2714,'7. Utrustning'!AM$17:AM$49)</f>
        <v>0</v>
      </c>
      <c r="H2729" s="333">
        <f>SUMIF('7. Utrustning'!$B$17:$B$49,$G2714,'7. Utrustning'!AN$17:AN$49)</f>
        <v>0</v>
      </c>
      <c r="I2729" s="333">
        <f>SUMIF('7. Utrustning'!$B$17:$B$49,$G2714,'7. Utrustning'!AO$17:AO$49)</f>
        <v>0</v>
      </c>
      <c r="J2729" s="333">
        <f>SUMIF('7. Utrustning'!$B$17:$B$49,$G2714,'7. Utrustning'!AP$17:AP$49)</f>
        <v>0</v>
      </c>
      <c r="K2729" s="333">
        <f>SUMIF('7. Utrustning'!$B$17:$B$49,$G2714,'7. Utrustning'!AQ$17:AQ$49)</f>
        <v>0</v>
      </c>
      <c r="L2729" s="333">
        <f>SUMIF('7. Utrustning'!$B$17:$B$49,$G2714,'7. Utrustning'!AR$17:AR$49)</f>
        <v>0</v>
      </c>
      <c r="M2729" s="319">
        <f t="shared" si="638"/>
        <v>0</v>
      </c>
    </row>
    <row r="2730" spans="2:15" s="3" customFormat="1" ht="12.75" x14ac:dyDescent="0.2">
      <c r="B2730" s="320" t="str">
        <f>IF('8. Lokal'!AP$51&gt;0,"Lokal","")</f>
        <v>Lokal</v>
      </c>
      <c r="C2730" s="334">
        <f>SUMIF('5. Lön'!$B$25:$B$151,$G2714,'5. Lön'!DA$25:DA$151)+SUMIF('6. Drift'!$B$18:$B$101,$G2714,'6. Drift'!CD$18:CD$101)+SUMIF('8. Lokal'!$B$18:$B$50,$G2714,'8. Lokal'!AF$18:AF$50)</f>
        <v>0</v>
      </c>
      <c r="D2730" s="334">
        <f>SUMIF('5. Lön'!$B$25:$B$151,$G2714,'5. Lön'!DB$25:DB$151)+SUMIF('6. Drift'!$B$18:$B$101,$G2714,'6. Drift'!CE$18:CE$101)+SUMIF('8. Lokal'!$B$18:$B$50,$G2714,'8. Lokal'!AG$18:AG$50)</f>
        <v>0</v>
      </c>
      <c r="E2730" s="334">
        <f>SUMIF('5. Lön'!$B$25:$B$151,$G2714,'5. Lön'!DC$25:DC$151)+SUMIF('6. Drift'!$B$18:$B$101,$G2714,'6. Drift'!CF$18:CF$101)+SUMIF('8. Lokal'!$B$18:$B$50,$G2714,'8. Lokal'!AH$18:AH$50)</f>
        <v>0</v>
      </c>
      <c r="F2730" s="334">
        <f>SUMIF('5. Lön'!$B$25:$B$151,$G2714,'5. Lön'!DD$25:DD$151)+SUMIF('6. Drift'!$B$18:$B$101,$G2714,'6. Drift'!CG$18:CG$101)+SUMIF('8. Lokal'!$B$18:$B$50,$G2714,'8. Lokal'!AI$18:AI$50)</f>
        <v>0</v>
      </c>
      <c r="G2730" s="334">
        <f>SUMIF('5. Lön'!$B$25:$B$151,$G2714,'5. Lön'!DE$25:DE$151)+SUMIF('6. Drift'!$B$18:$B$101,$G2714,'6. Drift'!CH$18:CH$101)+SUMIF('8. Lokal'!$B$18:$B$50,$G2714,'8. Lokal'!AJ$18:AJ$50)</f>
        <v>0</v>
      </c>
      <c r="H2730" s="334">
        <f>SUMIF('5. Lön'!$B$25:$B$151,$G2714,'5. Lön'!DF$25:DF$151)+SUMIF('6. Drift'!$B$18:$B$101,$G2714,'6. Drift'!CI$18:CI$101)+SUMIF('8. Lokal'!$B$18:$B$50,$G2714,'8. Lokal'!AK$18:AK$50)</f>
        <v>0</v>
      </c>
      <c r="I2730" s="334">
        <f>SUMIF('5. Lön'!$B$25:$B$151,$G2714,'5. Lön'!DG$25:DG$151)+SUMIF('6. Drift'!$B$18:$B$101,$G2714,'6. Drift'!CJ$18:CJ$101)+SUMIF('8. Lokal'!$B$18:$B$50,$G2714,'8. Lokal'!AL$18:AL$50)</f>
        <v>0</v>
      </c>
      <c r="J2730" s="334">
        <f>SUMIF('5. Lön'!$B$25:$B$151,$G2714,'5. Lön'!DH$25:DH$151)+SUMIF('6. Drift'!$B$18:$B$101,$G2714,'6. Drift'!CK$18:CK$101)+SUMIF('8. Lokal'!$B$18:$B$50,$G2714,'8. Lokal'!AM$18:AM$50)</f>
        <v>0</v>
      </c>
      <c r="K2730" s="334">
        <f>SUMIF('5. Lön'!$B$25:$B$151,$G2714,'5. Lön'!DI$25:DI$151)+SUMIF('6. Drift'!$B$18:$B$101,$G2714,'6. Drift'!CL$18:CL$101)+SUMIF('8. Lokal'!$B$18:$B$50,$G2714,'8. Lokal'!AN$18:AN$50)</f>
        <v>0</v>
      </c>
      <c r="L2730" s="334">
        <f>SUMIF('5. Lön'!$B$25:$B$151,$G2714,'5. Lön'!DJ$25:DJ$151)+SUMIF('6. Drift'!$B$18:$B$101,$G2714,'6. Drift'!CM$18:CM$101)+SUMIF('8. Lokal'!$B$18:$B$50,$G2714,'8. Lokal'!AO$18:AO$50)</f>
        <v>0</v>
      </c>
      <c r="M2730" s="316">
        <f t="shared" si="638"/>
        <v>0</v>
      </c>
    </row>
    <row r="2731" spans="2:15" s="1" customFormat="1" ht="12.75" x14ac:dyDescent="0.2">
      <c r="B2731" s="321" t="str">
        <f>IF(('5. Lön'!CM$152+'6. Drift'!BP$102)&gt;0,"Indirekt","")</f>
        <v>Indirekt</v>
      </c>
      <c r="C2731" s="293">
        <f>SUMIF('5. Lön'!$B$25:$B$151,$G2714,'5. Lön'!CC$25:CC$151)+SUMIF('6. Drift'!$B$18:$B$101,$G2714,'6. Drift'!BF$18:BF$101)</f>
        <v>0</v>
      </c>
      <c r="D2731" s="293">
        <f>SUMIF('5. Lön'!$B$25:$B$151,$G2714,'5. Lön'!CD$25:CD$151)+SUMIF('6. Drift'!$B$18:$B$101,$G2714,'6. Drift'!BG$18:BG$101)</f>
        <v>0</v>
      </c>
      <c r="E2731" s="293">
        <f>SUMIF('5. Lön'!$B$25:$B$151,$G2714,'5. Lön'!CE$25:CE$151)+SUMIF('6. Drift'!$B$18:$B$101,$G2714,'6. Drift'!BH$18:BH$101)</f>
        <v>0</v>
      </c>
      <c r="F2731" s="293">
        <f>SUMIF('5. Lön'!$B$25:$B$151,$G2714,'5. Lön'!CF$25:CF$151)+SUMIF('6. Drift'!$B$18:$B$101,$G2714,'6. Drift'!BI$18:BI$101)</f>
        <v>0</v>
      </c>
      <c r="G2731" s="293">
        <f>SUMIF('5. Lön'!$B$25:$B$151,$G2714,'5. Lön'!CG$25:CG$151)+SUMIF('6. Drift'!$B$18:$B$101,$G2714,'6. Drift'!BJ$18:BJ$101)</f>
        <v>0</v>
      </c>
      <c r="H2731" s="293">
        <f>SUMIF('5. Lön'!$B$25:$B$151,$G2714,'5. Lön'!CH$25:CH$151)+SUMIF('6. Drift'!$B$18:$B$101,$G2714,'6. Drift'!BK$18:BK$101)</f>
        <v>0</v>
      </c>
      <c r="I2731" s="293">
        <f>SUMIF('5. Lön'!$B$25:$B$151,$G2714,'5. Lön'!CI$25:CI$151)+SUMIF('6. Drift'!$B$18:$B$101,$G2714,'6. Drift'!BL$18:BL$101)</f>
        <v>0</v>
      </c>
      <c r="J2731" s="293">
        <f>SUMIF('5. Lön'!$B$25:$B$151,$G2714,'5. Lön'!CJ$25:CJ$151)+SUMIF('6. Drift'!$B$18:$B$101,$G2714,'6. Drift'!BM$18:BM$101)</f>
        <v>0</v>
      </c>
      <c r="K2731" s="293">
        <f>SUMIF('5. Lön'!$B$25:$B$151,$G2714,'5. Lön'!CK$25:CK$151)+SUMIF('6. Drift'!$B$18:$B$101,$G2714,'6. Drift'!BN$18:BN$101)</f>
        <v>0</v>
      </c>
      <c r="L2731" s="293">
        <f>SUMIF('5. Lön'!$B$25:$B$151,$G2714,'5. Lön'!CL$25:CL$151)+SUMIF('6. Drift'!$B$18:$B$101,$G2714,'6. Drift'!BO$18:BO$101)</f>
        <v>0</v>
      </c>
      <c r="M2731" s="322">
        <f t="shared" si="638"/>
        <v>0</v>
      </c>
    </row>
    <row r="2732" spans="2:15" s="3" customFormat="1" ht="12.75" x14ac:dyDescent="0.2">
      <c r="B2732" s="323" t="str">
        <f>IF('2. Grunddata'!C$6="KONTRAKT","Total kostnad i medfinansiering av kontrakt med finansiär","Total kostnad i medfinansiering av ansökan till finansiär")</f>
        <v>Total kostnad i medfinansiering av ansökan till finansiär</v>
      </c>
      <c r="C2732" s="237">
        <f>SUM(C2725:C2731)</f>
        <v>0</v>
      </c>
      <c r="D2732" s="237">
        <f t="shared" ref="D2732:M2732" si="639">SUM(D2725:D2731)</f>
        <v>0</v>
      </c>
      <c r="E2732" s="237">
        <f t="shared" si="639"/>
        <v>0</v>
      </c>
      <c r="F2732" s="237">
        <f t="shared" si="639"/>
        <v>0</v>
      </c>
      <c r="G2732" s="237">
        <f t="shared" si="639"/>
        <v>0</v>
      </c>
      <c r="H2732" s="237">
        <f t="shared" si="639"/>
        <v>0</v>
      </c>
      <c r="I2732" s="237">
        <f t="shared" si="639"/>
        <v>0</v>
      </c>
      <c r="J2732" s="237">
        <f t="shared" si="639"/>
        <v>0</v>
      </c>
      <c r="K2732" s="237">
        <f t="shared" si="639"/>
        <v>0</v>
      </c>
      <c r="L2732" s="237">
        <f t="shared" si="639"/>
        <v>0</v>
      </c>
      <c r="M2732" s="324">
        <f t="shared" si="639"/>
        <v>0</v>
      </c>
      <c r="N2732" s="26"/>
      <c r="O2732" s="26"/>
    </row>
    <row r="2733" spans="2:15" s="3" customFormat="1" ht="6" customHeight="1" x14ac:dyDescent="0.2">
      <c r="B2733" s="335"/>
      <c r="C2733" s="326"/>
      <c r="D2733" s="326"/>
      <c r="E2733" s="326"/>
      <c r="F2733" s="326"/>
      <c r="G2733" s="326"/>
      <c r="H2733" s="326"/>
      <c r="I2733" s="326"/>
      <c r="J2733" s="326"/>
      <c r="K2733" s="326"/>
      <c r="L2733" s="326"/>
      <c r="M2733" s="336"/>
    </row>
    <row r="2734" spans="2:15" s="3" customFormat="1" ht="12.75" x14ac:dyDescent="0.2">
      <c r="B2734" s="328" t="str">
        <f>IF('2. Grunddata'!C$6="KONTRAKT","Full kostnad","Förväntad full kostnad")</f>
        <v>Förväntad full kostnad</v>
      </c>
      <c r="C2734" s="326"/>
      <c r="D2734" s="326"/>
      <c r="E2734" s="326"/>
      <c r="F2734" s="326"/>
      <c r="G2734" s="326"/>
      <c r="H2734" s="326"/>
      <c r="I2734" s="326"/>
      <c r="J2734" s="326"/>
      <c r="K2734" s="326"/>
      <c r="L2734" s="326"/>
      <c r="M2734" s="336"/>
    </row>
    <row r="2735" spans="2:15" s="3" customFormat="1" ht="12.75" x14ac:dyDescent="0.2">
      <c r="B2735" s="337" t="s">
        <v>203</v>
      </c>
      <c r="C2735" s="338">
        <f>C2717+C2726+C2727</f>
        <v>0</v>
      </c>
      <c r="D2735" s="338">
        <f t="shared" ref="D2735:L2735" si="640">D2717+D2726+D2727</f>
        <v>0</v>
      </c>
      <c r="E2735" s="338">
        <f t="shared" si="640"/>
        <v>0</v>
      </c>
      <c r="F2735" s="338">
        <f t="shared" si="640"/>
        <v>0</v>
      </c>
      <c r="G2735" s="338">
        <f t="shared" si="640"/>
        <v>0</v>
      </c>
      <c r="H2735" s="338">
        <f t="shared" si="640"/>
        <v>0</v>
      </c>
      <c r="I2735" s="338">
        <f t="shared" si="640"/>
        <v>0</v>
      </c>
      <c r="J2735" s="338">
        <f t="shared" si="640"/>
        <v>0</v>
      </c>
      <c r="K2735" s="338">
        <f t="shared" si="640"/>
        <v>0</v>
      </c>
      <c r="L2735" s="338">
        <f t="shared" si="640"/>
        <v>0</v>
      </c>
      <c r="M2735" s="314">
        <f>SUM(C2735:L2735)</f>
        <v>0</v>
      </c>
    </row>
    <row r="2736" spans="2:15" s="3" customFormat="1" ht="12.75" x14ac:dyDescent="0.2">
      <c r="B2736" s="339" t="s">
        <v>202</v>
      </c>
      <c r="C2736" s="340">
        <f>C2718+C2728</f>
        <v>0</v>
      </c>
      <c r="D2736" s="340">
        <f t="shared" ref="D2736:L2736" si="641">D2718+D2728</f>
        <v>0</v>
      </c>
      <c r="E2736" s="340">
        <f t="shared" si="641"/>
        <v>0</v>
      </c>
      <c r="F2736" s="340">
        <f t="shared" si="641"/>
        <v>0</v>
      </c>
      <c r="G2736" s="340">
        <f t="shared" si="641"/>
        <v>0</v>
      </c>
      <c r="H2736" s="340">
        <f t="shared" si="641"/>
        <v>0</v>
      </c>
      <c r="I2736" s="340">
        <f t="shared" si="641"/>
        <v>0</v>
      </c>
      <c r="J2736" s="340">
        <f t="shared" si="641"/>
        <v>0</v>
      </c>
      <c r="K2736" s="340">
        <f t="shared" si="641"/>
        <v>0</v>
      </c>
      <c r="L2736" s="340">
        <f t="shared" si="641"/>
        <v>0</v>
      </c>
      <c r="M2736" s="316">
        <f>SUM(C2736:L2736)</f>
        <v>0</v>
      </c>
    </row>
    <row r="2737" spans="2:14" s="3" customFormat="1" ht="12.75" x14ac:dyDescent="0.2">
      <c r="B2737" s="341" t="s">
        <v>30</v>
      </c>
      <c r="C2737" s="342">
        <f>C2719+C2729</f>
        <v>0</v>
      </c>
      <c r="D2737" s="342">
        <f t="shared" ref="D2737:L2737" si="642">D2719+D2729</f>
        <v>0</v>
      </c>
      <c r="E2737" s="342">
        <f t="shared" si="642"/>
        <v>0</v>
      </c>
      <c r="F2737" s="342">
        <f t="shared" si="642"/>
        <v>0</v>
      </c>
      <c r="G2737" s="342">
        <f t="shared" si="642"/>
        <v>0</v>
      </c>
      <c r="H2737" s="342">
        <f t="shared" si="642"/>
        <v>0</v>
      </c>
      <c r="I2737" s="342">
        <f t="shared" si="642"/>
        <v>0</v>
      </c>
      <c r="J2737" s="342">
        <f t="shared" si="642"/>
        <v>0</v>
      </c>
      <c r="K2737" s="342">
        <f t="shared" si="642"/>
        <v>0</v>
      </c>
      <c r="L2737" s="342">
        <f t="shared" si="642"/>
        <v>0</v>
      </c>
      <c r="M2737" s="319">
        <f>SUM(C2737:L2737)</f>
        <v>0</v>
      </c>
    </row>
    <row r="2738" spans="2:14" s="3" customFormat="1" ht="12.75" x14ac:dyDescent="0.2">
      <c r="B2738" s="339" t="s">
        <v>31</v>
      </c>
      <c r="C2738" s="340">
        <f>SUMIF('5. Lön'!$B$25:$B$151,$G2714,'5. Lön'!CO$25:CO$151)+SUMIF('5. Lön'!$B$25:$B$151,$G2714,'5. Lön'!DA$25:DA$151)+SUMIF('6. Drift'!$B$18:$B$101,$G2714,'6. Drift'!BR$18:BR$101)+SUMIF('6. Drift'!$B$18:$B$101,$G2714,'6. Drift'!CD$18:CD$101)+SUMIF('8. Lokal'!$B$18:$B$50,$G2714,'8. Lokal'!T$18:T$50)+SUMIF('8. Lokal'!$B$18:$B$50,$G2714,'8. Lokal'!AF$18:AF$50)</f>
        <v>0</v>
      </c>
      <c r="D2738" s="340">
        <f>SUMIF('5. Lön'!$B$25:$B$151,$G2714,'5. Lön'!CP$25:CP$151)+SUMIF('5. Lön'!$B$25:$B$151,$G2714,'5. Lön'!DB$25:DB$151)+SUMIF('6. Drift'!$B$18:$B$101,$G2714,'6. Drift'!BS$18:BS$101)+SUMIF('6. Drift'!$B$18:$B$101,$G2714,'6. Drift'!CE$18:CE$101)+SUMIF('8. Lokal'!$B$18:$B$50,$G2714,'8. Lokal'!U$18:U$50)+SUMIF('8. Lokal'!$B$18:$B$50,$G2714,'8. Lokal'!AG$18:AG$50)</f>
        <v>0</v>
      </c>
      <c r="E2738" s="340">
        <f>SUMIF('5. Lön'!$B$25:$B$151,$G2714,'5. Lön'!CQ$25:CQ$151)+SUMIF('5. Lön'!$B$25:$B$151,$G2714,'5. Lön'!DC$25:DC$151)+SUMIF('6. Drift'!$B$18:$B$101,$G2714,'6. Drift'!BT$18:BT$101)+SUMIF('6. Drift'!$B$18:$B$101,$G2714,'6. Drift'!CF$18:CF$101)+SUMIF('8. Lokal'!$B$18:$B$50,$G2714,'8. Lokal'!V$18:V$50)+SUMIF('8. Lokal'!$B$18:$B$50,$G2714,'8. Lokal'!AH$18:AH$50)</f>
        <v>0</v>
      </c>
      <c r="F2738" s="340">
        <f>SUMIF('5. Lön'!$B$25:$B$151,$G2714,'5. Lön'!CR$25:CR$151)+SUMIF('5. Lön'!$B$25:$B$151,$G2714,'5. Lön'!DD$25:DD$151)+SUMIF('6. Drift'!$B$18:$B$101,$G2714,'6. Drift'!BU$18:BU$101)+SUMIF('6. Drift'!$B$18:$B$101,$G2714,'6. Drift'!CG$18:CG$101)+SUMIF('8. Lokal'!$B$18:$B$50,$G2714,'8. Lokal'!W$18:W$50)+SUMIF('8. Lokal'!$B$18:$B$50,$G2714,'8. Lokal'!AI$18:AI$50)</f>
        <v>0</v>
      </c>
      <c r="G2738" s="340">
        <f>SUMIF('5. Lön'!$B$25:$B$151,$G2714,'5. Lön'!CS$25:CS$151)+SUMIF('5. Lön'!$B$25:$B$151,$G2714,'5. Lön'!DE$25:DE$151)+SUMIF('6. Drift'!$B$18:$B$101,$G2714,'6. Drift'!BV$18:BV$101)+SUMIF('6. Drift'!$B$18:$B$101,$G2714,'6. Drift'!CH$18:CH$101)+SUMIF('8. Lokal'!$B$18:$B$50,$G2714,'8. Lokal'!X$18:X$50)+SUMIF('8. Lokal'!$B$18:$B$50,$G2714,'8. Lokal'!AJ$18:AJ$50)</f>
        <v>0</v>
      </c>
      <c r="H2738" s="340">
        <f>SUMIF('5. Lön'!$B$25:$B$151,$G2714,'5. Lön'!CT$25:CT$151)+SUMIF('5. Lön'!$B$25:$B$151,$G2714,'5. Lön'!DF$25:DF$151)+SUMIF('6. Drift'!$B$18:$B$101,$G2714,'6. Drift'!BW$18:BW$101)+SUMIF('6. Drift'!$B$18:$B$101,$G2714,'6. Drift'!CI$18:CI$101)+SUMIF('8. Lokal'!$B$18:$B$50,$G2714,'8. Lokal'!Y$18:Y$50)+SUMIF('8. Lokal'!$B$18:$B$50,$G2714,'8. Lokal'!AK$18:AK$50)</f>
        <v>0</v>
      </c>
      <c r="I2738" s="340">
        <f>SUMIF('5. Lön'!$B$25:$B$151,$G2714,'5. Lön'!CU$25:CU$151)+SUMIF('5. Lön'!$B$25:$B$151,$G2714,'5. Lön'!DG$25:DG$151)+SUMIF('6. Drift'!$B$18:$B$101,$G2714,'6. Drift'!BX$18:BX$101)+SUMIF('6. Drift'!$B$18:$B$101,$G2714,'6. Drift'!CJ$18:CJ$101)+SUMIF('8. Lokal'!$B$18:$B$50,$G2714,'8. Lokal'!Z$18:Z$50)+SUMIF('8. Lokal'!$B$18:$B$50,$G2714,'8. Lokal'!AL$18:AL$50)</f>
        <v>0</v>
      </c>
      <c r="J2738" s="340">
        <f>SUMIF('5. Lön'!$B$25:$B$151,$G2714,'5. Lön'!CV$25:CV$151)+SUMIF('5. Lön'!$B$25:$B$151,$G2714,'5. Lön'!DH$25:DH$151)+SUMIF('6. Drift'!$B$18:$B$101,$G2714,'6. Drift'!BY$18:BY$101)+SUMIF('6. Drift'!$B$18:$B$101,$G2714,'6. Drift'!CK$18:CK$101)+SUMIF('8. Lokal'!$B$18:$B$50,$G2714,'8. Lokal'!AA$18:AA$50)+SUMIF('8. Lokal'!$B$18:$B$50,$G2714,'8. Lokal'!AM$18:AM$50)</f>
        <v>0</v>
      </c>
      <c r="K2738" s="340">
        <f>SUMIF('5. Lön'!$B$25:$B$151,$G2714,'5. Lön'!CW$25:CW$151)+SUMIF('5. Lön'!$B$25:$B$151,$G2714,'5. Lön'!DI$25:DI$151)+SUMIF('6. Drift'!$B$18:$B$101,$G2714,'6. Drift'!BZ$18:BZ$101)+SUMIF('6. Drift'!$B$18:$B$101,$G2714,'6. Drift'!CL$18:CL$101)+SUMIF('8. Lokal'!$B$18:$B$50,$G2714,'8. Lokal'!AB$18:AB$50)+SUMIF('8. Lokal'!$B$18:$B$50,$G2714,'8. Lokal'!AN$18:AN$50)</f>
        <v>0</v>
      </c>
      <c r="L2738" s="340">
        <f>SUMIF('5. Lön'!$B$25:$B$151,$G2714,'5. Lön'!CX$25:CX$151)+SUMIF('5. Lön'!$B$25:$B$151,$G2714,'5. Lön'!DJ$25:DJ$151)+SUMIF('6. Drift'!$B$18:$B$101,$G2714,'6. Drift'!CA$18:CA$101)+SUMIF('6. Drift'!$B$18:$B$101,$G2714,'6. Drift'!CM$18:CM$101)+SUMIF('8. Lokal'!$B$18:$B$50,$G2714,'8. Lokal'!AC$18:AC$50)+SUMIF('8. Lokal'!$B$18:$B$50,$G2714,'8. Lokal'!AO$18:AO$50)</f>
        <v>0</v>
      </c>
      <c r="M2738" s="316">
        <f>SUM(C2738:L2738)</f>
        <v>0</v>
      </c>
    </row>
    <row r="2739" spans="2:14" s="3" customFormat="1" ht="12.75" x14ac:dyDescent="0.2">
      <c r="B2739" s="343" t="s">
        <v>26</v>
      </c>
      <c r="C2739" s="344">
        <f>SUMIF('5. Lön'!$B$25:$B$151,$G2714,'5. Lön'!BQ$25:BQ$151)+SUMIF('5. Lön'!$B$25:$B$151,$G2714,'5. Lön'!CC$25:CC$151)+SUMIF('6. Drift'!$B$18:$B$101,$G2714,'6. Drift'!AT$18:AT$101)+SUMIF('6. Drift'!$B$18:$B$101,$G2714,'6. Drift'!BF$18:BF$101)</f>
        <v>0</v>
      </c>
      <c r="D2739" s="344">
        <f>SUMIF('5. Lön'!$B$25:$B$151,$G2714,'5. Lön'!BR$25:BR$151)+SUMIF('5. Lön'!$B$25:$B$151,$G2714,'5. Lön'!CD$25:CD$151)+SUMIF('6. Drift'!$B$18:$B$101,$G2714,'6. Drift'!AU$18:AU$101)+SUMIF('6. Drift'!$B$18:$B$101,$G2714,'6. Drift'!BG$18:BG$101)</f>
        <v>0</v>
      </c>
      <c r="E2739" s="344">
        <f>SUMIF('5. Lön'!$B$25:$B$151,$G2714,'5. Lön'!BS$25:BS$151)+SUMIF('5. Lön'!$B$25:$B$151,$G2714,'5. Lön'!CE$25:CE$151)+SUMIF('6. Drift'!$B$18:$B$101,$G2714,'6. Drift'!AV$18:AV$101)+SUMIF('6. Drift'!$B$18:$B$101,$G2714,'6. Drift'!BH$18:BH$101)</f>
        <v>0</v>
      </c>
      <c r="F2739" s="344">
        <f>SUMIF('5. Lön'!$B$25:$B$151,$G2714,'5. Lön'!BT$25:BT$151)+SUMIF('5. Lön'!$B$25:$B$151,$G2714,'5. Lön'!CF$25:CF$151)+SUMIF('6. Drift'!$B$18:$B$101,$G2714,'6. Drift'!AW$18:AW$101)+SUMIF('6. Drift'!$B$18:$B$101,$G2714,'6. Drift'!BI$18:BI$101)</f>
        <v>0</v>
      </c>
      <c r="G2739" s="344">
        <f>SUMIF('5. Lön'!$B$25:$B$151,$G2714,'5. Lön'!BU$25:BU$151)+SUMIF('5. Lön'!$B$25:$B$151,$G2714,'5. Lön'!CG$25:CG$151)+SUMIF('6. Drift'!$B$18:$B$101,$G2714,'6. Drift'!AX$18:AX$101)+SUMIF('6. Drift'!$B$18:$B$101,$G2714,'6. Drift'!BJ$18:BJ$101)</f>
        <v>0</v>
      </c>
      <c r="H2739" s="344">
        <f>SUMIF('5. Lön'!$B$25:$B$151,$G2714,'5. Lön'!BV$25:BV$151)+SUMIF('5. Lön'!$B$25:$B$151,$G2714,'5. Lön'!CH$25:CH$151)+SUMIF('6. Drift'!$B$18:$B$101,$G2714,'6. Drift'!AY$18:AY$101)+SUMIF('6. Drift'!$B$18:$B$101,$G2714,'6. Drift'!BK$18:BK$101)</f>
        <v>0</v>
      </c>
      <c r="I2739" s="344">
        <f>SUMIF('5. Lön'!$B$25:$B$151,$G2714,'5. Lön'!BW$25:BW$151)+SUMIF('5. Lön'!$B$25:$B$151,$G2714,'5. Lön'!CI$25:CI$151)+SUMIF('6. Drift'!$B$18:$B$101,$G2714,'6. Drift'!AZ$18:AZ$101)+SUMIF('6. Drift'!$B$18:$B$101,$G2714,'6. Drift'!BL$18:BL$101)</f>
        <v>0</v>
      </c>
      <c r="J2739" s="344">
        <f>SUMIF('5. Lön'!$B$25:$B$151,$G2714,'5. Lön'!BX$25:BX$151)+SUMIF('5. Lön'!$B$25:$B$151,$G2714,'5. Lön'!CJ$25:CJ$151)+SUMIF('6. Drift'!$B$18:$B$101,$G2714,'6. Drift'!BA$18:BA$101)+SUMIF('6. Drift'!$B$18:$B$101,$G2714,'6. Drift'!BM$18:BM$101)</f>
        <v>0</v>
      </c>
      <c r="K2739" s="344">
        <f>SUMIF('5. Lön'!$B$25:$B$151,$G2714,'5. Lön'!BY$25:BY$151)+SUMIF('5. Lön'!$B$25:$B$151,$G2714,'5. Lön'!CK$25:CK$151)+SUMIF('6. Drift'!$B$18:$B$101,$G2714,'6. Drift'!BB$18:BB$101)+SUMIF('6. Drift'!$B$18:$B$101,$G2714,'6. Drift'!BN$18:BN$101)</f>
        <v>0</v>
      </c>
      <c r="L2739" s="344">
        <f>SUMIF('5. Lön'!$B$25:$B$151,$G2714,'5. Lön'!BZ$25:BZ$151)+SUMIF('5. Lön'!$B$25:$B$151,$G2714,'5. Lön'!CL$25:CL$151)+SUMIF('6. Drift'!$B$18:$B$101,$G2714,'6. Drift'!BC$18:BC$101)+SUMIF('6. Drift'!$B$18:$B$101,$G2714,'6. Drift'!BO$18:BO$101)</f>
        <v>0</v>
      </c>
      <c r="M2739" s="322">
        <f>SUM(C2739:L2739)</f>
        <v>0</v>
      </c>
    </row>
    <row r="2740" spans="2:14" s="3" customFormat="1" ht="12.75" x14ac:dyDescent="0.2">
      <c r="B2740" s="323" t="str">
        <f>IF('2. Grunddata'!C$6="KONTRAKT","Total full kostnad","Total förväntad full kostnad")</f>
        <v>Total förväntad full kostnad</v>
      </c>
      <c r="C2740" s="171">
        <f>SUM(C2735:C2739)</f>
        <v>0</v>
      </c>
      <c r="D2740" s="171">
        <f t="shared" ref="D2740:M2740" si="643">SUM(D2735:D2739)</f>
        <v>0</v>
      </c>
      <c r="E2740" s="171">
        <f t="shared" si="643"/>
        <v>0</v>
      </c>
      <c r="F2740" s="171">
        <f t="shared" si="643"/>
        <v>0</v>
      </c>
      <c r="G2740" s="171">
        <f t="shared" si="643"/>
        <v>0</v>
      </c>
      <c r="H2740" s="171">
        <f t="shared" si="643"/>
        <v>0</v>
      </c>
      <c r="I2740" s="171">
        <f t="shared" si="643"/>
        <v>0</v>
      </c>
      <c r="J2740" s="171">
        <f t="shared" si="643"/>
        <v>0</v>
      </c>
      <c r="K2740" s="171">
        <f t="shared" si="643"/>
        <v>0</v>
      </c>
      <c r="L2740" s="171">
        <f t="shared" si="643"/>
        <v>0</v>
      </c>
      <c r="M2740" s="345">
        <f t="shared" si="643"/>
        <v>0</v>
      </c>
      <c r="N2740" s="4"/>
    </row>
    <row r="2741" spans="2:14" s="3" customFormat="1" ht="12.75" x14ac:dyDescent="0.2">
      <c r="B2741" s="119"/>
      <c r="C2741" s="64"/>
      <c r="D2741" s="64"/>
      <c r="E2741" s="64"/>
      <c r="F2741" s="64"/>
      <c r="G2741" s="64"/>
      <c r="H2741" s="64"/>
      <c r="I2741" s="64"/>
      <c r="J2741" s="64"/>
      <c r="K2741" s="64"/>
      <c r="L2741" s="64"/>
      <c r="M2741" s="64"/>
    </row>
    <row r="2742" spans="2:14" s="3" customFormat="1" ht="12.75" customHeight="1" x14ac:dyDescent="0.2">
      <c r="B2742" s="119" t="s">
        <v>42</v>
      </c>
      <c r="C2742" s="346" t="str">
        <f t="shared" ref="C2742:M2742" si="644">IF(C2740&gt;0,C2732/C2740,"")</f>
        <v/>
      </c>
      <c r="D2742" s="346" t="str">
        <f t="shared" si="644"/>
        <v/>
      </c>
      <c r="E2742" s="346" t="str">
        <f t="shared" si="644"/>
        <v/>
      </c>
      <c r="F2742" s="346" t="str">
        <f t="shared" si="644"/>
        <v/>
      </c>
      <c r="G2742" s="346" t="str">
        <f t="shared" si="644"/>
        <v/>
      </c>
      <c r="H2742" s="346" t="str">
        <f t="shared" si="644"/>
        <v/>
      </c>
      <c r="I2742" s="346" t="str">
        <f t="shared" si="644"/>
        <v/>
      </c>
      <c r="J2742" s="346" t="str">
        <f t="shared" si="644"/>
        <v/>
      </c>
      <c r="K2742" s="346" t="str">
        <f t="shared" si="644"/>
        <v/>
      </c>
      <c r="L2742" s="346" t="str">
        <f t="shared" si="644"/>
        <v/>
      </c>
      <c r="M2742" s="346" t="str">
        <f t="shared" si="644"/>
        <v/>
      </c>
    </row>
    <row r="2743" spans="2:14" ht="12.75" customHeight="1" x14ac:dyDescent="0.2"/>
    <row r="2744" spans="2:14" ht="12.75" customHeight="1" x14ac:dyDescent="0.2">
      <c r="B2744" s="349" t="s">
        <v>209</v>
      </c>
    </row>
    <row r="2745" spans="2:14" ht="12.75" customHeight="1" x14ac:dyDescent="0.2">
      <c r="B2745" s="551"/>
      <c r="C2745" s="552"/>
      <c r="D2745" s="552"/>
      <c r="E2745" s="552"/>
      <c r="F2745" s="552"/>
      <c r="G2745" s="552"/>
      <c r="H2745" s="552"/>
      <c r="I2745" s="552"/>
      <c r="J2745" s="552"/>
      <c r="K2745" s="552"/>
      <c r="L2745" s="553"/>
      <c r="M2745" s="387">
        <f>SUM(C2745:L2745)</f>
        <v>0</v>
      </c>
    </row>
    <row r="2746" spans="2:14" ht="12.75" customHeight="1" x14ac:dyDescent="0.2">
      <c r="B2746" s="554"/>
      <c r="C2746" s="555"/>
      <c r="D2746" s="555"/>
      <c r="E2746" s="555"/>
      <c r="F2746" s="555"/>
      <c r="G2746" s="555"/>
      <c r="H2746" s="555"/>
      <c r="I2746" s="555"/>
      <c r="J2746" s="555"/>
      <c r="K2746" s="555"/>
      <c r="L2746" s="556"/>
      <c r="M2746" s="319">
        <f t="shared" ref="M2746:M2750" si="645">SUM(C2746:L2746)</f>
        <v>0</v>
      </c>
    </row>
    <row r="2747" spans="2:14" ht="12.75" customHeight="1" x14ac:dyDescent="0.2">
      <c r="B2747" s="557"/>
      <c r="C2747" s="558"/>
      <c r="D2747" s="558"/>
      <c r="E2747" s="558"/>
      <c r="F2747" s="558"/>
      <c r="G2747" s="558"/>
      <c r="H2747" s="558"/>
      <c r="I2747" s="558"/>
      <c r="J2747" s="558"/>
      <c r="K2747" s="558"/>
      <c r="L2747" s="559"/>
      <c r="M2747" s="316">
        <f t="shared" si="645"/>
        <v>0</v>
      </c>
    </row>
    <row r="2748" spans="2:14" ht="12.75" customHeight="1" x14ac:dyDescent="0.2">
      <c r="B2748" s="554"/>
      <c r="C2748" s="555"/>
      <c r="D2748" s="555"/>
      <c r="E2748" s="555"/>
      <c r="F2748" s="555"/>
      <c r="G2748" s="555"/>
      <c r="H2748" s="555"/>
      <c r="I2748" s="555"/>
      <c r="J2748" s="555"/>
      <c r="K2748" s="555"/>
      <c r="L2748" s="556"/>
      <c r="M2748" s="319">
        <f t="shared" si="645"/>
        <v>0</v>
      </c>
    </row>
    <row r="2749" spans="2:14" ht="12.75" customHeight="1" x14ac:dyDescent="0.2">
      <c r="B2749" s="557"/>
      <c r="C2749" s="558"/>
      <c r="D2749" s="558"/>
      <c r="E2749" s="558"/>
      <c r="F2749" s="558"/>
      <c r="G2749" s="558"/>
      <c r="H2749" s="558"/>
      <c r="I2749" s="558"/>
      <c r="J2749" s="558"/>
      <c r="K2749" s="558"/>
      <c r="L2749" s="559"/>
      <c r="M2749" s="316">
        <f t="shared" si="645"/>
        <v>0</v>
      </c>
    </row>
    <row r="2750" spans="2:14" ht="12.75" customHeight="1" x14ac:dyDescent="0.2">
      <c r="B2750" s="560"/>
      <c r="C2750" s="555"/>
      <c r="D2750" s="555"/>
      <c r="E2750" s="555"/>
      <c r="F2750" s="555"/>
      <c r="G2750" s="555"/>
      <c r="H2750" s="555"/>
      <c r="I2750" s="555"/>
      <c r="J2750" s="555"/>
      <c r="K2750" s="555"/>
      <c r="L2750" s="556"/>
      <c r="M2750" s="319">
        <f t="shared" si="645"/>
        <v>0</v>
      </c>
    </row>
    <row r="2751" spans="2:14" ht="12.75" customHeight="1" x14ac:dyDescent="0.2">
      <c r="B2751" s="165" t="str">
        <f>IF('2. Grunddata'!C$6="KONTRAKT","Total medfinansiering","Total förväntad medfinansiering")</f>
        <v>Total förväntad medfinansiering</v>
      </c>
      <c r="C2751" s="170">
        <f t="shared" ref="C2751:M2751" si="646">SUM(C2745:C2750)</f>
        <v>0</v>
      </c>
      <c r="D2751" s="170">
        <f t="shared" si="646"/>
        <v>0</v>
      </c>
      <c r="E2751" s="170">
        <f t="shared" si="646"/>
        <v>0</v>
      </c>
      <c r="F2751" s="170">
        <f t="shared" si="646"/>
        <v>0</v>
      </c>
      <c r="G2751" s="170">
        <f t="shared" si="646"/>
        <v>0</v>
      </c>
      <c r="H2751" s="170">
        <f t="shared" si="646"/>
        <v>0</v>
      </c>
      <c r="I2751" s="170">
        <f t="shared" si="646"/>
        <v>0</v>
      </c>
      <c r="J2751" s="170">
        <f t="shared" si="646"/>
        <v>0</v>
      </c>
      <c r="K2751" s="170">
        <f t="shared" si="646"/>
        <v>0</v>
      </c>
      <c r="L2751" s="170">
        <f t="shared" si="646"/>
        <v>0</v>
      </c>
      <c r="M2751" s="345">
        <f t="shared" si="646"/>
        <v>0</v>
      </c>
    </row>
    <row r="2752" spans="2:14" ht="12.75" customHeight="1" x14ac:dyDescent="0.2"/>
    <row r="2753" spans="2:13" ht="12.75" customHeight="1" x14ac:dyDescent="0.2">
      <c r="B2753" s="386" t="s">
        <v>210</v>
      </c>
      <c r="C2753" s="64" t="str">
        <f>B68</f>
        <v>Inte SLU Partner 2</v>
      </c>
      <c r="G2753" s="64" t="str">
        <f>J68</f>
        <v/>
      </c>
    </row>
    <row r="2754" spans="2:13" ht="12.75" customHeight="1" x14ac:dyDescent="0.2">
      <c r="B2754" s="719"/>
      <c r="C2754" s="720"/>
      <c r="D2754" s="720"/>
      <c r="E2754" s="720"/>
      <c r="F2754" s="720"/>
      <c r="G2754" s="720"/>
      <c r="H2754" s="720"/>
      <c r="I2754" s="720"/>
      <c r="J2754" s="720"/>
      <c r="K2754" s="720"/>
      <c r="L2754" s="720"/>
      <c r="M2754" s="721"/>
    </row>
    <row r="2755" spans="2:13" ht="12.75" customHeight="1" x14ac:dyDescent="0.2">
      <c r="B2755" s="722"/>
      <c r="C2755" s="735"/>
      <c r="D2755" s="735"/>
      <c r="E2755" s="735"/>
      <c r="F2755" s="735"/>
      <c r="G2755" s="735"/>
      <c r="H2755" s="735"/>
      <c r="I2755" s="735"/>
      <c r="J2755" s="735"/>
      <c r="K2755" s="735"/>
      <c r="L2755" s="735"/>
      <c r="M2755" s="724"/>
    </row>
    <row r="2756" spans="2:13" ht="12.75" customHeight="1" x14ac:dyDescent="0.2">
      <c r="B2756" s="722"/>
      <c r="C2756" s="735"/>
      <c r="D2756" s="735"/>
      <c r="E2756" s="735"/>
      <c r="F2756" s="735"/>
      <c r="G2756" s="735"/>
      <c r="H2756" s="735"/>
      <c r="I2756" s="735"/>
      <c r="J2756" s="735"/>
      <c r="K2756" s="735"/>
      <c r="L2756" s="735"/>
      <c r="M2756" s="724"/>
    </row>
    <row r="2757" spans="2:13" ht="12.75" customHeight="1" x14ac:dyDescent="0.2">
      <c r="B2757" s="722"/>
      <c r="C2757" s="735"/>
      <c r="D2757" s="735"/>
      <c r="E2757" s="735"/>
      <c r="F2757" s="735"/>
      <c r="G2757" s="735"/>
      <c r="H2757" s="735"/>
      <c r="I2757" s="735"/>
      <c r="J2757" s="735"/>
      <c r="K2757" s="735"/>
      <c r="L2757" s="735"/>
      <c r="M2757" s="724"/>
    </row>
    <row r="2758" spans="2:13" ht="12.75" customHeight="1" x14ac:dyDescent="0.2">
      <c r="B2758" s="725"/>
      <c r="C2758" s="726"/>
      <c r="D2758" s="726"/>
      <c r="E2758" s="726"/>
      <c r="F2758" s="726"/>
      <c r="G2758" s="726"/>
      <c r="H2758" s="726"/>
      <c r="I2758" s="726"/>
      <c r="J2758" s="726"/>
      <c r="K2758" s="726"/>
      <c r="L2758" s="726"/>
      <c r="M2758" s="727"/>
    </row>
    <row r="2760" spans="2:13" s="3" customFormat="1" ht="12.75" customHeight="1" x14ac:dyDescent="0.2">
      <c r="B2760" s="140" t="s">
        <v>165</v>
      </c>
      <c r="C2760" s="141" t="str">
        <f>'2. Grunddata'!C$7</f>
        <v>Hitta den oförklariga faktorn i matrix</v>
      </c>
      <c r="D2760" s="64"/>
      <c r="E2760" s="64"/>
      <c r="F2760" s="64"/>
      <c r="G2760" s="64"/>
      <c r="H2760" s="64"/>
      <c r="I2760" s="64"/>
      <c r="J2760" s="64"/>
      <c r="K2760" s="64"/>
      <c r="L2760" s="64"/>
      <c r="M2760" s="64"/>
    </row>
    <row r="2761" spans="2:13" s="3" customFormat="1" ht="12.75" x14ac:dyDescent="0.2">
      <c r="B2761" s="140" t="s">
        <v>122</v>
      </c>
      <c r="C2761" s="141" t="str">
        <f>IF('2. Grunddata'!$C$6="ANSÖKAN","ANSÖKAN",(IF('2. Grunddata'!$C$6="KONTRAKT","KONTRAKT","")))</f>
        <v>ANSÖKAN</v>
      </c>
      <c r="D2761" s="64"/>
      <c r="E2761" s="64"/>
      <c r="F2761" s="64"/>
      <c r="G2761" s="64"/>
      <c r="H2761" s="64"/>
      <c r="I2761" s="64"/>
      <c r="J2761" s="64"/>
      <c r="K2761" s="64"/>
      <c r="L2761" s="64"/>
      <c r="M2761" s="64"/>
    </row>
    <row r="2762" spans="2:13" s="3" customFormat="1" ht="12.75" x14ac:dyDescent="0.2">
      <c r="B2762" s="62" t="s">
        <v>254</v>
      </c>
      <c r="C2762" s="141" t="str">
        <f>'2. Grunddata'!C$8</f>
        <v>Stina</v>
      </c>
      <c r="D2762" s="64"/>
      <c r="E2762" s="64"/>
      <c r="F2762" s="64"/>
      <c r="I2762" s="120"/>
      <c r="J2762" s="120"/>
      <c r="K2762" s="120"/>
      <c r="L2762" s="120"/>
      <c r="M2762" s="120"/>
    </row>
    <row r="2763" spans="2:13" s="3" customFormat="1" ht="12.75" x14ac:dyDescent="0.2">
      <c r="B2763" s="140" t="s">
        <v>156</v>
      </c>
      <c r="C2763" s="64" t="str">
        <f>'2. Grunddata'!C$17</f>
        <v>SEK</v>
      </c>
      <c r="D2763" s="64"/>
      <c r="E2763" s="64"/>
      <c r="F2763" s="64"/>
      <c r="I2763" s="120"/>
      <c r="J2763" s="120"/>
      <c r="K2763" s="120"/>
      <c r="L2763" s="120"/>
      <c r="M2763" s="120"/>
    </row>
    <row r="2764" spans="2:13" s="3" customFormat="1" ht="12.75" x14ac:dyDescent="0.2">
      <c r="B2764" s="140"/>
      <c r="C2764" s="143" t="s">
        <v>137</v>
      </c>
      <c r="D2764" s="64"/>
      <c r="E2764" s="64"/>
      <c r="F2764" s="64"/>
      <c r="I2764" s="120"/>
      <c r="J2764" s="120"/>
      <c r="K2764" s="120"/>
      <c r="L2764" s="499" t="s">
        <v>315</v>
      </c>
      <c r="M2764" s="120"/>
    </row>
    <row r="2765" spans="2:13" ht="12.75" customHeight="1" x14ac:dyDescent="0.2">
      <c r="L2765" s="349" t="s">
        <v>316</v>
      </c>
    </row>
    <row r="2766" spans="2:13" s="3" customFormat="1" ht="15" x14ac:dyDescent="0.25">
      <c r="B2766" s="369" t="s">
        <v>38</v>
      </c>
      <c r="C2766" s="369" t="str">
        <f>B69</f>
        <v>Inte SLU Partner 3</v>
      </c>
      <c r="E2766" s="64"/>
      <c r="G2766" s="375" t="str">
        <f>J69</f>
        <v/>
      </c>
      <c r="H2766" s="64"/>
      <c r="I2766" s="64"/>
      <c r="J2766" s="64"/>
      <c r="K2766" s="64"/>
      <c r="L2766" s="625">
        <f>SUMIF('5. Lön'!$B$25:$B$151,$G2766,'5. Lön'!AE$25:AE$151)</f>
        <v>0</v>
      </c>
      <c r="M2766" s="585" t="s">
        <v>208</v>
      </c>
    </row>
    <row r="2767" spans="2:13" s="3" customFormat="1" ht="6" customHeight="1" x14ac:dyDescent="0.2">
      <c r="B2767" s="85"/>
      <c r="C2767" s="64"/>
      <c r="D2767" s="64"/>
      <c r="E2767" s="64"/>
      <c r="F2767" s="64"/>
      <c r="G2767" s="64"/>
      <c r="H2767" s="64"/>
      <c r="I2767" s="64"/>
      <c r="J2767" s="64"/>
      <c r="K2767" s="64"/>
      <c r="L2767" s="64"/>
      <c r="M2767" s="64"/>
    </row>
    <row r="2768" spans="2:13" s="3" customFormat="1" ht="12.75" x14ac:dyDescent="0.2">
      <c r="B2768" s="309" t="str">
        <f>IF('2. Grunddata'!C$6="KONTRAKT","Kostnader täckta av finansiär","Kostnader förväntade att täckas av finansiär")</f>
        <v>Kostnader förväntade att täckas av finansiär</v>
      </c>
      <c r="C2768" s="310">
        <f>'5. Lön'!G$23</f>
        <v>2022</v>
      </c>
      <c r="D2768" s="310">
        <f>'5. Lön'!H$23</f>
        <v>2023</v>
      </c>
      <c r="E2768" s="310">
        <f>'5. Lön'!I$23</f>
        <v>2024</v>
      </c>
      <c r="F2768" s="310" t="str">
        <f>'5. Lön'!J$23</f>
        <v/>
      </c>
      <c r="G2768" s="310" t="str">
        <f>'5. Lön'!K$23</f>
        <v/>
      </c>
      <c r="H2768" s="310" t="str">
        <f>'5. Lön'!L$23</f>
        <v/>
      </c>
      <c r="I2768" s="310" t="str">
        <f>'5. Lön'!M$23</f>
        <v/>
      </c>
      <c r="J2768" s="310" t="str">
        <f>'5. Lön'!N$23</f>
        <v/>
      </c>
      <c r="K2768" s="310" t="str">
        <f>'5. Lön'!O$23</f>
        <v/>
      </c>
      <c r="L2768" s="310" t="str">
        <f>'5. Lön'!P$23</f>
        <v/>
      </c>
      <c r="M2768" s="311" t="s">
        <v>2</v>
      </c>
    </row>
    <row r="2769" spans="2:15" s="3" customFormat="1" ht="12.75" customHeight="1" x14ac:dyDescent="0.2">
      <c r="B2769" s="312" t="s">
        <v>203</v>
      </c>
      <c r="C2769" s="313">
        <f>IF('2. Grunddata'!$C$16&gt;0,SUMIF('5. Lön'!$B$25:$B$151,$G2766,'5. Lön'!DM$25:DM$151),SUMIF('5. Lön'!$B$25:$B$151,$G2766,'5. Lön'!AS$25:AS$151))</f>
        <v>0</v>
      </c>
      <c r="D2769" s="313">
        <f>IF('2. Grunddata'!$C$16&gt;0,SUMIF('5. Lön'!$B$25:$B$151,$G2766,'5. Lön'!DN$25:DN$151),SUMIF('5. Lön'!$B$25:$B$151,$G2766,'5. Lön'!AT$25:AT$151))</f>
        <v>0</v>
      </c>
      <c r="E2769" s="313">
        <f>IF('2. Grunddata'!$C$16&gt;0,SUMIF('5. Lön'!$B$25:$B$151,$G2766,'5. Lön'!DO$25:DO$151),SUMIF('5. Lön'!$B$25:$B$151,$G2766,'5. Lön'!AU$25:AU$151))</f>
        <v>0</v>
      </c>
      <c r="F2769" s="313">
        <f>IF('2. Grunddata'!$C$16&gt;0,SUMIF('5. Lön'!$B$25:$B$151,$G2766,'5. Lön'!DP$25:DP$151),SUMIF('5. Lön'!$B$25:$B$151,$G2766,'5. Lön'!AV$25:AV$151))</f>
        <v>0</v>
      </c>
      <c r="G2769" s="313">
        <f>IF('2. Grunddata'!$C$16&gt;0,SUMIF('5. Lön'!$B$25:$B$151,$G2766,'5. Lön'!DQ$25:DQ$151),SUMIF('5. Lön'!$B$25:$B$151,$G2766,'5. Lön'!AW$25:AW$151))</f>
        <v>0</v>
      </c>
      <c r="H2769" s="313">
        <f>IF('2. Grunddata'!$C$16&gt;0,SUMIF('5. Lön'!$B$25:$B$151,$G2766,'5. Lön'!DR$25:DR$151),SUMIF('5. Lön'!$B$25:$B$151,$G2766,'5. Lön'!AX$25:AX$151))</f>
        <v>0</v>
      </c>
      <c r="I2769" s="313">
        <f>IF('2. Grunddata'!$C$16&gt;0,SUMIF('5. Lön'!$B$25:$B$151,$G2766,'5. Lön'!DS$25:DS$151),SUMIF('5. Lön'!$B$25:$B$151,$G2766,'5. Lön'!AY$25:AY$151))</f>
        <v>0</v>
      </c>
      <c r="J2769" s="313">
        <f>IF('2. Grunddata'!$C$16&gt;0,SUMIF('5. Lön'!$B$25:$B$151,$G2766,'5. Lön'!DT$25:DT$151),SUMIF('5. Lön'!$B$25:$B$151,$G2766,'5. Lön'!AZ$25:AZ$151))</f>
        <v>0</v>
      </c>
      <c r="K2769" s="313">
        <f>IF('2. Grunddata'!$C$16&gt;0,SUMIF('5. Lön'!$B$25:$B$151,$G2766,'5. Lön'!DU$25:DU$151),SUMIF('5. Lön'!$B$25:$B$151,$G2766,'5. Lön'!BA$25:BA$151))</f>
        <v>0</v>
      </c>
      <c r="L2769" s="313">
        <f>IF('2. Grunddata'!$C$16&gt;0,SUMIF('5. Lön'!$B$25:$B$151,$G2766,'5. Lön'!DV$25:DV$151),SUMIF('5. Lön'!$B$25:$B$151,$G2766,'5. Lön'!BB$25:BB$151))</f>
        <v>0</v>
      </c>
      <c r="M2769" s="314">
        <f t="shared" ref="M2769:M2774" si="647">SUM(C2769:L2769)</f>
        <v>0</v>
      </c>
      <c r="N2769" s="4"/>
      <c r="O2769" s="4"/>
    </row>
    <row r="2770" spans="2:15" s="3" customFormat="1" ht="12.75" customHeight="1" x14ac:dyDescent="0.2">
      <c r="B2770" s="158" t="s">
        <v>202</v>
      </c>
      <c r="C2770" s="315">
        <f>SUMIF('6. Drift'!$B$18:$B$101,$G2766,'6. Drift'!V$18:V$101)</f>
        <v>0</v>
      </c>
      <c r="D2770" s="315">
        <f>SUMIF('6. Drift'!$B$18:$B$101,$G2766,'6. Drift'!W$18:W$101)</f>
        <v>0</v>
      </c>
      <c r="E2770" s="315">
        <f>SUMIF('6. Drift'!$B$18:$B$101,$G2766,'6. Drift'!X$18:X$101)</f>
        <v>0</v>
      </c>
      <c r="F2770" s="315">
        <f>SUMIF('6. Drift'!$B$18:$B$101,$G2766,'6. Drift'!Y$18:Y$101)</f>
        <v>0</v>
      </c>
      <c r="G2770" s="315">
        <f>SUMIF('6. Drift'!$B$18:$B$101,$G2766,'6. Drift'!Z$18:Z$101)</f>
        <v>0</v>
      </c>
      <c r="H2770" s="315">
        <f>SUMIF('6. Drift'!$B$18:$B$101,$G2766,'6. Drift'!AA$18:AA$101)</f>
        <v>0</v>
      </c>
      <c r="I2770" s="315">
        <f>SUMIF('6. Drift'!$B$18:$B$101,$G2766,'6. Drift'!AB$18:AB$101)</f>
        <v>0</v>
      </c>
      <c r="J2770" s="315">
        <f>SUMIF('6. Drift'!$B$18:$B$101,$G2766,'6. Drift'!AC$18:AC$101)</f>
        <v>0</v>
      </c>
      <c r="K2770" s="315">
        <f>SUMIF('6. Drift'!$B$18:$B$101,$G2766,'6. Drift'!AD$18:AD$101)</f>
        <v>0</v>
      </c>
      <c r="L2770" s="315">
        <f>SUMIF('6. Drift'!$B$18:$B$101,$G2766,'6. Drift'!AE$18:AE$101)</f>
        <v>0</v>
      </c>
      <c r="M2770" s="316">
        <f t="shared" si="647"/>
        <v>0</v>
      </c>
    </row>
    <row r="2771" spans="2:15" s="3" customFormat="1" ht="12.75" x14ac:dyDescent="0.2">
      <c r="B2771" s="317" t="s">
        <v>30</v>
      </c>
      <c r="C2771" s="318">
        <f>SUMIF('7. Utrustning'!$B$17:$B$49,$G2766,'7. Utrustning'!W$17:W$49)</f>
        <v>0</v>
      </c>
      <c r="D2771" s="318">
        <f>SUMIF('7. Utrustning'!$B$17:$B$49,$G2766,'7. Utrustning'!X$17:X$49)</f>
        <v>0</v>
      </c>
      <c r="E2771" s="318">
        <f>SUMIF('7. Utrustning'!$B$17:$B$49,$G2766,'7. Utrustning'!Y$17:Y$49)</f>
        <v>0</v>
      </c>
      <c r="F2771" s="318">
        <f>SUMIF('7. Utrustning'!$B$17:$B$49,$G2766,'7. Utrustning'!Z$17:Z$49)</f>
        <v>0</v>
      </c>
      <c r="G2771" s="318">
        <f>SUMIF('7. Utrustning'!$B$17:$B$49,$G2766,'7. Utrustning'!AA$17:AA$49)</f>
        <v>0</v>
      </c>
      <c r="H2771" s="318">
        <f>SUMIF('7. Utrustning'!$B$17:$B$49,$G2766,'7. Utrustning'!AB$17:AB$49)</f>
        <v>0</v>
      </c>
      <c r="I2771" s="318">
        <f>SUMIF('7. Utrustning'!$B$17:$B$49,$G2766,'7. Utrustning'!AC$17:AC$49)</f>
        <v>0</v>
      </c>
      <c r="J2771" s="318">
        <f>SUMIF('7. Utrustning'!$B$17:$B$49,$G2766,'7. Utrustning'!AD$17:AD$49)</f>
        <v>0</v>
      </c>
      <c r="K2771" s="318">
        <f>SUMIF('7. Utrustning'!$B$17:$B$49,$G2766,'7. Utrustning'!AE$17:AE$49)</f>
        <v>0</v>
      </c>
      <c r="L2771" s="318">
        <f>SUMIF('7. Utrustning'!$B$17:$B$49,$G2766,'7. Utrustning'!AF$17:AF$49)</f>
        <v>0</v>
      </c>
      <c r="M2771" s="319">
        <f t="shared" si="647"/>
        <v>0</v>
      </c>
    </row>
    <row r="2772" spans="2:15" s="3" customFormat="1" ht="12.75" x14ac:dyDescent="0.2">
      <c r="B2772" s="320" t="str">
        <f>IF('2. Grunddata'!C$13="NEJ","Lokal accepterad som direkt kostnad av finansiär","Lokal")</f>
        <v>Lokal accepterad som direkt kostnad av finansiär</v>
      </c>
      <c r="C2772" s="315">
        <f>IF('2. Grunddata'!$C$13="NEJ",SUMIF('8. Lokal'!$B$18:$B$50,$G2766,'8. Lokal'!T$18:T$50),SUMIF('5. Lön'!$B$25:$B$151,$G2766,'5. Lön'!CO$25:CO$151)+SUMIF('6. Drift'!$B$18:$B$101,$G2766,'6. Drift'!BR$18:BR$101)+SUMIF('8. Lokal'!$B$18:$B$50,$G2766,'8. Lokal'!T$18:T$50))</f>
        <v>0</v>
      </c>
      <c r="D2772" s="315">
        <f>IF('2. Grunddata'!$C$13="NEJ",SUMIF('8. Lokal'!$B$18:$B$50,$G2766,'8. Lokal'!U$18:U$50),SUMIF('5. Lön'!$B$25:$B$151,$G2766,'5. Lön'!CP$25:CP$151)+SUMIF('6. Drift'!$B$18:$B$101,$G2766,'6. Drift'!BS$18:BS$101)+SUMIF('8. Lokal'!$B$18:$B$50,$G2766,'8. Lokal'!U$18:U$50))</f>
        <v>0</v>
      </c>
      <c r="E2772" s="315">
        <f>IF('2. Grunddata'!$C$13="NEJ",SUMIF('8. Lokal'!$B$18:$B$50,$G2766,'8. Lokal'!V$18:V$50),SUMIF('5. Lön'!$B$25:$B$151,$G2766,'5. Lön'!CQ$25:CQ$151)+SUMIF('6. Drift'!$B$18:$B$101,$G2766,'6. Drift'!BT$18:BT$101)+SUMIF('8. Lokal'!$B$18:$B$50,$G2766,'8. Lokal'!V$18:V$50))</f>
        <v>0</v>
      </c>
      <c r="F2772" s="315">
        <f>IF('2. Grunddata'!$C$13="NEJ",SUMIF('8. Lokal'!$B$18:$B$50,$G2766,'8. Lokal'!W$18:W$50),SUMIF('5. Lön'!$B$25:$B$151,$G2766,'5. Lön'!CR$25:CR$151)+SUMIF('6. Drift'!$B$18:$B$101,$G2766,'6. Drift'!BU$18:BU$101)+SUMIF('8. Lokal'!$B$18:$B$50,$G2766,'8. Lokal'!W$18:W$50))</f>
        <v>0</v>
      </c>
      <c r="G2772" s="315">
        <f>IF('2. Grunddata'!$C$13="NEJ",SUMIF('8. Lokal'!$B$18:$B$50,$G2766,'8. Lokal'!X$18:X$50),SUMIF('5. Lön'!$B$25:$B$151,$G2766,'5. Lön'!CS$25:CS$151)+SUMIF('6. Drift'!$B$18:$B$101,$G2766,'6. Drift'!BV$18:BV$101)+SUMIF('8. Lokal'!$B$18:$B$50,$G2766,'8. Lokal'!X$18:X$50))</f>
        <v>0</v>
      </c>
      <c r="H2772" s="315">
        <f>IF('2. Grunddata'!$C$13="NEJ",SUMIF('8. Lokal'!$B$18:$B$50,$G2766,'8. Lokal'!Y$18:Y$50),SUMIF('5. Lön'!$B$25:$B$151,$G2766,'5. Lön'!CT$25:CT$151)+SUMIF('6. Drift'!$B$18:$B$101,$G2766,'6. Drift'!BW$18:BW$101)+SUMIF('8. Lokal'!$B$18:$B$50,$G2766,'8. Lokal'!Y$18:Y$50))</f>
        <v>0</v>
      </c>
      <c r="I2772" s="315">
        <f>IF('2. Grunddata'!$C$13="NEJ",SUMIF('8. Lokal'!$B$18:$B$50,$G2766,'8. Lokal'!Z$18:Z$50),SUMIF('5. Lön'!$B$25:$B$151,$G2766,'5. Lön'!CU$25:CU$151)+SUMIF('6. Drift'!$B$18:$B$101,$G2766,'6. Drift'!BX$18:BX$101)+SUMIF('8. Lokal'!$B$18:$B$50,$G2766,'8. Lokal'!Z$18:Z$50))</f>
        <v>0</v>
      </c>
      <c r="J2772" s="315">
        <f>IF('2. Grunddata'!$C$13="NEJ",SUMIF('8. Lokal'!$B$18:$B$50,$G2766,'8. Lokal'!AA$18:AA$50),SUMIF('5. Lön'!$B$25:$B$151,$G2766,'5. Lön'!CV$25:CV$151)+SUMIF('6. Drift'!$B$18:$B$101,$G2766,'6. Drift'!BY$18:BY$101)+SUMIF('8. Lokal'!$B$18:$B$50,$G2766,'8. Lokal'!AA$18:AA$50))</f>
        <v>0</v>
      </c>
      <c r="K2772" s="315">
        <f>IF('2. Grunddata'!$C$13="NEJ",SUMIF('8. Lokal'!$B$18:$B$50,$G2766,'8. Lokal'!AB$18:AB$50),SUMIF('5. Lön'!$B$25:$B$151,$G2766,'5. Lön'!CW$25:CW$151)+SUMIF('6. Drift'!$B$18:$B$101,$G2766,'6. Drift'!BZ$18:BZ$101)+SUMIF('8. Lokal'!$B$18:$B$50,$G2766,'8. Lokal'!AB$18:AB$50))</f>
        <v>0</v>
      </c>
      <c r="L2772" s="315">
        <f>IF('2. Grunddata'!$C$13="NEJ",SUMIF('8. Lokal'!$B$18:$B$50,$G2766,'8. Lokal'!AC$18:AC$50),SUMIF('5. Lön'!$B$25:$B$151,$G2766,'5. Lön'!CX$25:CX$151)+SUMIF('6. Drift'!$B$18:$B$101,$G2766,'6. Drift'!CA$18:CA$101)+SUMIF('8. Lokal'!$B$18:$B$50,$G2766,'8. Lokal'!AC$18:AC$50))</f>
        <v>0</v>
      </c>
      <c r="M2772" s="316">
        <f t="shared" si="647"/>
        <v>0</v>
      </c>
    </row>
    <row r="2773" spans="2:15" s="3" customFormat="1" ht="12.75" x14ac:dyDescent="0.2">
      <c r="B2773" s="321" t="str">
        <f>IF('2. Grunddata'!C$13="NEJ","Indirekt och lokalpåslag accepterade som OH av finansiär","Indirekta")</f>
        <v>Indirekt och lokalpåslag accepterade som OH av finansiär</v>
      </c>
      <c r="C2773" s="293">
        <f>IF('2. Grunddata'!$C$13="NEJ",SUMIF('5. Lön'!$B$25:$B$151,$G2766,'5. Lön'!DY$25:DY$151)+SUMIF('6. Drift'!$B$18:$B$101,$G2766,'6. Drift'!CP$18:CP$101)+SUMIF('7. Utrustning'!$B$17:$B$49,$G2766,'7. Utrustning'!AU$17:AU$49)+SUMIF('8. Lokal'!$B$18:$B$50,$G2766,'8. Lokal'!AR$18:AR$50),SUMIF('5. Lön'!$B$25:$B$151,$G2766,'5. Lön'!BQ$25:BQ$151)+SUMIF('6. Drift'!$B$18:$B$101,$G2766,'6. Drift'!AT$18:AT$101))</f>
        <v>0</v>
      </c>
      <c r="D2773" s="293">
        <f>IF('2. Grunddata'!$C$13="NEJ",SUMIF('5. Lön'!$B$25:$B$151,$G2766,'5. Lön'!DZ$25:DZ$151)+SUMIF('6. Drift'!$B$18:$B$101,$G2766,'6. Drift'!CQ$18:CQ$101)+SUMIF('7. Utrustning'!$B$17:$B$49,$G2766,'7. Utrustning'!AV$17:AV$49)+SUMIF('8. Lokal'!$B$18:$B$50,$G2766,'8. Lokal'!AS$18:AS$50),SUMIF('5. Lön'!$B$25:$B$151,$G2766,'5. Lön'!BR$25:BR$151)+SUMIF('6. Drift'!$B$18:$B$101,$G2766,'6. Drift'!AU$18:AU$101))</f>
        <v>0</v>
      </c>
      <c r="E2773" s="293">
        <f>IF('2. Grunddata'!$C$13="NEJ",SUMIF('5. Lön'!$B$25:$B$151,$G2766,'5. Lön'!EA$25:EA$151)+SUMIF('6. Drift'!$B$18:$B$101,$G2766,'6. Drift'!CR$18:CR$101)+SUMIF('7. Utrustning'!$B$17:$B$49,$G2766,'7. Utrustning'!AW$17:AW$49)+SUMIF('8. Lokal'!$B$18:$B$50,$G2766,'8. Lokal'!AT$18:AT$50),SUMIF('5. Lön'!$B$25:$B$151,$G2766,'5. Lön'!BS$25:BS$151)+SUMIF('6. Drift'!$B$18:$B$101,$G2766,'6. Drift'!AV$18:AV$101))</f>
        <v>0</v>
      </c>
      <c r="F2773" s="293">
        <f>IF('2. Grunddata'!$C$13="NEJ",SUMIF('5. Lön'!$B$25:$B$151,$G2766,'5. Lön'!EB$25:EB$151)+SUMIF('6. Drift'!$B$18:$B$101,$G2766,'6. Drift'!CS$18:CS$101)+SUMIF('7. Utrustning'!$B$17:$B$49,$G2766,'7. Utrustning'!AX$17:AX$49)+SUMIF('8. Lokal'!$B$18:$B$50,$G2766,'8. Lokal'!AU$18:AU$50),SUMIF('5. Lön'!$B$25:$B$151,$G2766,'5. Lön'!BT$25:BT$151)+SUMIF('6. Drift'!$B$18:$B$101,$G2766,'6. Drift'!AW$18:AW$101))</f>
        <v>0</v>
      </c>
      <c r="G2773" s="293">
        <f>IF('2. Grunddata'!$C$13="NEJ",SUMIF('5. Lön'!$B$25:$B$151,$G2766,'5. Lön'!EC$25:EC$151)+SUMIF('6. Drift'!$B$18:$B$101,$G2766,'6. Drift'!CT$18:CT$101)+SUMIF('7. Utrustning'!$B$17:$B$49,$G2766,'7. Utrustning'!AY$17:AY$49)+SUMIF('8. Lokal'!$B$18:$B$50,$G2766,'8. Lokal'!AV$18:AV$50),SUMIF('5. Lön'!$B$25:$B$151,$G2766,'5. Lön'!BU$25:BU$151)+SUMIF('6. Drift'!$B$18:$B$101,$G2766,'6. Drift'!AX$18:AX$101))</f>
        <v>0</v>
      </c>
      <c r="H2773" s="293">
        <f>IF('2. Grunddata'!$C$13="NEJ",SUMIF('5. Lön'!$B$25:$B$151,$G2766,'5. Lön'!ED$25:ED$151)+SUMIF('6. Drift'!$B$18:$B$101,$G2766,'6. Drift'!CU$18:CU$101)+SUMIF('7. Utrustning'!$B$17:$B$49,$G2766,'7. Utrustning'!AZ$17:AZ$49)+SUMIF('8. Lokal'!$B$18:$B$50,$G2766,'8. Lokal'!AW$18:AW$50),SUMIF('5. Lön'!$B$25:$B$151,$G2766,'5. Lön'!BV$25:BV$151)+SUMIF('6. Drift'!$B$18:$B$101,$G2766,'6. Drift'!AY$18:AY$101))</f>
        <v>0</v>
      </c>
      <c r="I2773" s="293">
        <f>IF('2. Grunddata'!$C$13="NEJ",SUMIF('5. Lön'!$B$25:$B$151,$G2766,'5. Lön'!EE$25:EE$151)+SUMIF('6. Drift'!$B$18:$B$101,$G2766,'6. Drift'!CV$18:CV$101)+SUMIF('7. Utrustning'!$B$17:$B$49,$G2766,'7. Utrustning'!BA$17:BA$49)+SUMIF('8. Lokal'!$B$18:$B$50,$G2766,'8. Lokal'!AX$18:AX$50),SUMIF('5. Lön'!$B$25:$B$151,$G2766,'5. Lön'!BW$25:BW$151)+SUMIF('6. Drift'!$B$18:$B$101,$G2766,'6. Drift'!AZ$18:AZ$101))</f>
        <v>0</v>
      </c>
      <c r="J2773" s="293">
        <f>IF('2. Grunddata'!$C$13="NEJ",SUMIF('5. Lön'!$B$25:$B$151,$G2766,'5. Lön'!EF$25:EF$151)+SUMIF('6. Drift'!$B$18:$B$101,$G2766,'6. Drift'!CW$18:CW$101)+SUMIF('7. Utrustning'!$B$17:$B$49,$G2766,'7. Utrustning'!BB$17:BB$49)+SUMIF('8. Lokal'!$B$18:$B$50,$G2766,'8. Lokal'!AY$18:AY$50),SUMIF('5. Lön'!$B$25:$B$151,$G2766,'5. Lön'!BX$25:BX$151)+SUMIF('6. Drift'!$B$18:$B$101,$G2766,'6. Drift'!BA$18:BA$101))</f>
        <v>0</v>
      </c>
      <c r="K2773" s="293">
        <f>IF('2. Grunddata'!$C$13="NEJ",SUMIF('5. Lön'!$B$25:$B$151,$G2766,'5. Lön'!EG$25:EG$151)+SUMIF('6. Drift'!$B$18:$B$101,$G2766,'6. Drift'!CX$18:CX$101)+SUMIF('7. Utrustning'!$B$17:$B$49,$G2766,'7. Utrustning'!BC$17:BC$49)+SUMIF('8. Lokal'!$B$18:$B$50,$G2766,'8. Lokal'!AZ$18:AZ$50),SUMIF('5. Lön'!$B$25:$B$151,$G2766,'5. Lön'!BY$25:BY$151)+SUMIF('6. Drift'!$B$18:$B$101,$G2766,'6. Drift'!BB$18:BB$101))</f>
        <v>0</v>
      </c>
      <c r="L2773" s="293">
        <f>IF('2. Grunddata'!$C$13="NEJ",SUMIF('5. Lön'!$B$25:$B$151,$G2766,'5. Lön'!EH$25:EH$151)+SUMIF('6. Drift'!$B$18:$B$101,$G2766,'6. Drift'!CY$18:CY$101)+SUMIF('7. Utrustning'!$B$17:$B$49,$G2766,'7. Utrustning'!BD$17:BD$49)+SUMIF('8. Lokal'!$B$18:$B$50,$G2766,'8. Lokal'!BA$18:BA$50),SUMIF('5. Lön'!$B$25:$B$151,$G2766,'5. Lön'!BZ$25:BZ$151)+SUMIF('6. Drift'!$B$18:$B$101,$G2766,'6. Drift'!BC$18:BC$101))</f>
        <v>0</v>
      </c>
      <c r="M2773" s="322">
        <f t="shared" si="647"/>
        <v>0</v>
      </c>
    </row>
    <row r="2774" spans="2:15" s="3" customFormat="1" ht="12.75" x14ac:dyDescent="0.2">
      <c r="B2774" s="323" t="str">
        <f>IF('2. Grunddata'!C$6="KONTRAKT","Total kostnad i kontrakt med finansiär ","Total kostnad i ansökan till finansiär ")</f>
        <v xml:space="preserve">Total kostnad i ansökan till finansiär </v>
      </c>
      <c r="C2774" s="237">
        <f>SUM(C2769:C2773)</f>
        <v>0</v>
      </c>
      <c r="D2774" s="237">
        <f t="shared" ref="D2774:L2774" si="648">SUM(D2769:D2773)</f>
        <v>0</v>
      </c>
      <c r="E2774" s="237">
        <f t="shared" si="648"/>
        <v>0</v>
      </c>
      <c r="F2774" s="237">
        <f t="shared" si="648"/>
        <v>0</v>
      </c>
      <c r="G2774" s="237">
        <f t="shared" si="648"/>
        <v>0</v>
      </c>
      <c r="H2774" s="237">
        <f t="shared" si="648"/>
        <v>0</v>
      </c>
      <c r="I2774" s="237">
        <f t="shared" si="648"/>
        <v>0</v>
      </c>
      <c r="J2774" s="237">
        <f t="shared" si="648"/>
        <v>0</v>
      </c>
      <c r="K2774" s="237">
        <f t="shared" si="648"/>
        <v>0</v>
      </c>
      <c r="L2774" s="237">
        <f t="shared" si="648"/>
        <v>0</v>
      </c>
      <c r="M2774" s="324">
        <f t="shared" si="647"/>
        <v>0</v>
      </c>
    </row>
    <row r="2775" spans="2:15" s="3" customFormat="1" ht="6" customHeight="1" x14ac:dyDescent="0.2">
      <c r="B2775" s="325"/>
      <c r="C2775" s="326"/>
      <c r="D2775" s="326"/>
      <c r="E2775" s="326"/>
      <c r="F2775" s="326"/>
      <c r="G2775" s="326"/>
      <c r="H2775" s="326"/>
      <c r="I2775" s="326"/>
      <c r="J2775" s="326"/>
      <c r="K2775" s="326"/>
      <c r="L2775" s="326"/>
      <c r="M2775" s="327"/>
    </row>
    <row r="2776" spans="2:15" s="3" customFormat="1" ht="12.75" x14ac:dyDescent="0.2">
      <c r="B2776" s="328" t="str">
        <f>IF('2. Grunddata'!C$6="KONTRAKT","Kostnader att medfinansiera","Kostnader förväntade att medfinansiera")</f>
        <v>Kostnader förväntade att medfinansiera</v>
      </c>
      <c r="C2776" s="168"/>
      <c r="D2776" s="168"/>
      <c r="E2776" s="168"/>
      <c r="F2776" s="168"/>
      <c r="G2776" s="168"/>
      <c r="H2776" s="168"/>
      <c r="I2776" s="168"/>
      <c r="J2776" s="168"/>
      <c r="K2776" s="168"/>
      <c r="L2776" s="168"/>
      <c r="M2776" s="329"/>
    </row>
    <row r="2777" spans="2:15" s="3" customFormat="1" ht="12.75" x14ac:dyDescent="0.2">
      <c r="B2777" s="371" t="str">
        <f>IF('2. Grunddata'!C$13="NEJ","Indirekt och lokalpåslag inte accepterade som OH av finansiär","")</f>
        <v>Indirekt och lokalpåslag inte accepterade som OH av finansiär</v>
      </c>
      <c r="C2777" s="330">
        <f>IF('2. Grunddata'!$C$13="NEJ",(SUMIF('5. Lön'!$B$25:$B$151,$G2766,'5. Lön'!BQ$25:BQ$151)+SUMIF('5. Lön'!$B$25:$B$151,$G2766,'5. Lön'!CO$25:CO$151)+SUMIF('6. Drift'!$B$18:$B$101,$G2766,'6. Drift'!AT$18:AT$101)+SUMIF('6. Drift'!$B$18:$B$101,$G2766,'6. Drift'!BR$18:BR$101))-(SUMIF('5. Lön'!$B$25:$B$151,$G2766,'5. Lön'!DY$25:DY$151)+SUMIF('6. Drift'!$B$18:$B$101,$G2766,'6. Drift'!CP$18:CP$101)+SUMIF('7. Utrustning'!$B$17:$B$49,$G2766,'7. Utrustning'!AU$17:AU$49)+SUMIF('8. Lokal'!$B$18:$B$50,$G2766,'8. Lokal'!AR$18:AR$50)),0)</f>
        <v>0</v>
      </c>
      <c r="D2777" s="330">
        <f>IF('2. Grunddata'!$C$13="NEJ",(SUMIF('5. Lön'!$B$25:$B$151,$G2766,'5. Lön'!BR$25:BR$151)+SUMIF('5. Lön'!$B$25:$B$151,$G2766,'5. Lön'!CP$25:CP$151)+SUMIF('6. Drift'!$B$18:$B$101,$G2766,'6. Drift'!AU$18:AU$101)+SUMIF('6. Drift'!$B$18:$B$101,$G2766,'6. Drift'!BS$18:BS$101))-(SUMIF('5. Lön'!$B$25:$B$151,$G2766,'5. Lön'!DZ$25:DZ$151)+SUMIF('6. Drift'!$B$18:$B$101,$G2766,'6. Drift'!CQ$18:CQ$101)+SUMIF('7. Utrustning'!$B$17:$B$49,$G2766,'7. Utrustning'!AV$17:AV$49)+SUMIF('8. Lokal'!$B$18:$B$50,$G2766,'8. Lokal'!AS$18:AS$50)),0)</f>
        <v>0</v>
      </c>
      <c r="E2777" s="330">
        <f>IF('2. Grunddata'!$C$13="NEJ",(SUMIF('5. Lön'!$B$25:$B$151,$G2766,'5. Lön'!BS$25:BS$151)+SUMIF('5. Lön'!$B$25:$B$151,$G2766,'5. Lön'!CQ$25:CQ$151)+SUMIF('6. Drift'!$B$18:$B$101,$G2766,'6. Drift'!AV$18:AV$101)+SUMIF('6. Drift'!$B$18:$B$101,$G2766,'6. Drift'!BT$18:BT$101))-(SUMIF('5. Lön'!$B$25:$B$151,$G2766,'5. Lön'!EA$25:EA$151)+SUMIF('6. Drift'!$B$18:$B$101,$G2766,'6. Drift'!CR$18:CR$101)+SUMIF('7. Utrustning'!$B$17:$B$49,$G2766,'7. Utrustning'!AW$17:AW$49)+SUMIF('8. Lokal'!$B$18:$B$50,$G2766,'8. Lokal'!AT$18:AT$50)),0)</f>
        <v>0</v>
      </c>
      <c r="F2777" s="330">
        <f>IF('2. Grunddata'!$C$13="NEJ",(SUMIF('5. Lön'!$B$25:$B$151,$G2766,'5. Lön'!BT$25:BT$151)+SUMIF('5. Lön'!$B$25:$B$151,$G2766,'5. Lön'!CR$25:CR$151)+SUMIF('6. Drift'!$B$18:$B$101,$G2766,'6. Drift'!AW$18:AW$101)+SUMIF('6. Drift'!$B$18:$B$101,$G2766,'6. Drift'!BU$18:BU$101))-(SUMIF('5. Lön'!$B$25:$B$151,$G2766,'5. Lön'!EB$25:EB$151)+SUMIF('6. Drift'!$B$18:$B$101,$G2766,'6. Drift'!CS$18:CS$101)+SUMIF('7. Utrustning'!$B$17:$B$49,$G2766,'7. Utrustning'!AX$17:AX$49)+SUMIF('8. Lokal'!$B$18:$B$50,$G2766,'8. Lokal'!AU$18:AU$50)),0)</f>
        <v>0</v>
      </c>
      <c r="G2777" s="330">
        <f>IF('2. Grunddata'!$C$13="NEJ",(SUMIF('5. Lön'!$B$25:$B$151,$G2766,'5. Lön'!BU$25:BU$151)+SUMIF('5. Lön'!$B$25:$B$151,$G2766,'5. Lön'!CS$25:CS$151)+SUMIF('6. Drift'!$B$18:$B$101,$G2766,'6. Drift'!AX$18:AX$101)+SUMIF('6. Drift'!$B$18:$B$101,$G2766,'6. Drift'!BV$18:BV$101))-(SUMIF('5. Lön'!$B$25:$B$151,$G2766,'5. Lön'!EC$25:EC$151)+SUMIF('6. Drift'!$B$18:$B$101,$G2766,'6. Drift'!CT$18:CT$101)+SUMIF('7. Utrustning'!$B$17:$B$49,$G2766,'7. Utrustning'!AY$17:AY$49)+SUMIF('8. Lokal'!$B$18:$B$50,$G2766,'8. Lokal'!AV$18:AV$50)),0)</f>
        <v>0</v>
      </c>
      <c r="H2777" s="330">
        <f>IF('2. Grunddata'!$C$13="NEJ",(SUMIF('5. Lön'!$B$25:$B$151,$G2766,'5. Lön'!BV$25:BV$151)+SUMIF('5. Lön'!$B$25:$B$151,$G2766,'5. Lön'!CT$25:CT$151)+SUMIF('6. Drift'!$B$18:$B$101,$G2766,'6. Drift'!AY$18:AY$101)+SUMIF('6. Drift'!$B$18:$B$101,$G2766,'6. Drift'!BW$18:BW$101))-(SUMIF('5. Lön'!$B$25:$B$151,$G2766,'5. Lön'!ED$25:ED$151)+SUMIF('6. Drift'!$B$18:$B$101,$G2766,'6. Drift'!CU$18:CU$101)+SUMIF('7. Utrustning'!$B$17:$B$49,$G2766,'7. Utrustning'!AZ$17:AZ$49)+SUMIF('8. Lokal'!$B$18:$B$50,$G2766,'8. Lokal'!AW$18:AW$50)),0)</f>
        <v>0</v>
      </c>
      <c r="I2777" s="330">
        <f>IF('2. Grunddata'!$C$13="NEJ",(SUMIF('5. Lön'!$B$25:$B$151,$G2766,'5. Lön'!BW$25:BW$151)+SUMIF('5. Lön'!$B$25:$B$151,$G2766,'5. Lön'!CU$25:CU$151)+SUMIF('6. Drift'!$B$18:$B$101,$G2766,'6. Drift'!AZ$18:AZ$101)+SUMIF('6. Drift'!$B$18:$B$101,$G2766,'6. Drift'!BX$18:BX$101))-(SUMIF('5. Lön'!$B$25:$B$151,$G2766,'5. Lön'!EE$25:EE$151)+SUMIF('6. Drift'!$B$18:$B$101,$G2766,'6. Drift'!CV$18:CV$101)+SUMIF('7. Utrustning'!$B$17:$B$49,$G2766,'7. Utrustning'!BA$17:BA$49)+SUMIF('8. Lokal'!$B$18:$B$50,$G2766,'8. Lokal'!AX$18:AX$50)),0)</f>
        <v>0</v>
      </c>
      <c r="J2777" s="330">
        <f>IF('2. Grunddata'!$C$13="NEJ",(SUMIF('5. Lön'!$B$25:$B$151,$G2766,'5. Lön'!BX$25:BX$151)+SUMIF('5. Lön'!$B$25:$B$151,$G2766,'5. Lön'!CV$25:CV$151)+SUMIF('6. Drift'!$B$18:$B$101,$G2766,'6. Drift'!BA$18:BA$101)+SUMIF('6. Drift'!$B$18:$B$101,$G2766,'6. Drift'!BY$18:BY$101))-(SUMIF('5. Lön'!$B$25:$B$151,$G2766,'5. Lön'!EF$25:EF$151)+SUMIF('6. Drift'!$B$18:$B$101,$G2766,'6. Drift'!CW$18:CW$101)+SUMIF('7. Utrustning'!$B$17:$B$49,$G2766,'7. Utrustning'!BB$17:BB$49)+SUMIF('8. Lokal'!$B$18:$B$50,$G2766,'8. Lokal'!AY$18:AY$50)),0)</f>
        <v>0</v>
      </c>
      <c r="K2777" s="330">
        <f>IF('2. Grunddata'!$C$13="NEJ",(SUMIF('5. Lön'!$B$25:$B$151,$G2766,'5. Lön'!BY$25:BY$151)+SUMIF('5. Lön'!$B$25:$B$151,$G2766,'5. Lön'!CW$25:CW$151)+SUMIF('6. Drift'!$B$18:$B$101,$G2766,'6. Drift'!BB$18:BB$101)+SUMIF('6. Drift'!$B$18:$B$101,$G2766,'6. Drift'!BZ$18:BZ$101))-(SUMIF('5. Lön'!$B$25:$B$151,$G2766,'5. Lön'!EG$25:EG$151)+SUMIF('6. Drift'!$B$18:$B$101,$G2766,'6. Drift'!CX$18:CX$101)+SUMIF('7. Utrustning'!$B$17:$B$49,$G2766,'7. Utrustning'!BC$17:BC$49)+SUMIF('8. Lokal'!$B$18:$B$50,$G2766,'8. Lokal'!AZ$18:AZ$50)),0)</f>
        <v>0</v>
      </c>
      <c r="L2777" s="330">
        <f>IF('2. Grunddata'!$C$13="NEJ",(SUMIF('5. Lön'!$B$25:$B$151,$G2766,'5. Lön'!BZ$25:BZ$151)+SUMIF('5. Lön'!$B$25:$B$151,$G2766,'5. Lön'!CX$25:CX$151)+SUMIF('6. Drift'!$B$18:$B$101,$G2766,'6. Drift'!BC$18:BC$101)+SUMIF('6. Drift'!$B$18:$B$101,$G2766,'6. Drift'!CA$18:CA$101))-(SUMIF('5. Lön'!$B$25:$B$151,$G2766,'5. Lön'!EH$25:EH$151)+SUMIF('6. Drift'!$B$18:$B$101,$G2766,'6. Drift'!CY$18:CY$101)+SUMIF('7. Utrustning'!$B$17:$B$49,$G2766,'7. Utrustning'!BD$17:BD$49)+SUMIF('8. Lokal'!$B$18:$B$50,$G2766,'8. Lokal'!BA$18:BA$50)),0)</f>
        <v>0</v>
      </c>
      <c r="M2777" s="314">
        <f t="shared" ref="M2777:M2783" si="649">SUM(C2777:L2777)</f>
        <v>0</v>
      </c>
    </row>
    <row r="2778" spans="2:15" s="3" customFormat="1" ht="12.75" customHeight="1" x14ac:dyDescent="0.2">
      <c r="B2778" s="331" t="str">
        <f>IF('2. Grunddata'!C$16&gt;0,"LKP som inte accepteras av finansiär","")</f>
        <v/>
      </c>
      <c r="C2778" s="332">
        <f>IF('2. Grunddata'!$C$16&gt;0,SUMIF('5. Lön'!$B$25:$B$151,$G2766,'5. Lön'!AS$25:AS$151)-SUMIF('5. Lön'!$B$25:$B$151,$G2766,'5. Lön'!DM$25:DM$151),0)</f>
        <v>0</v>
      </c>
      <c r="D2778" s="332">
        <f>IF('2. Grunddata'!$C$16&gt;0,SUMIF('5. Lön'!$B$25:$B$151,$G2766,'5. Lön'!AT$25:AT$151)-SUMIF('5. Lön'!$B$25:$B$151,$G2766,'5. Lön'!DN$25:DN$151),0)</f>
        <v>0</v>
      </c>
      <c r="E2778" s="332">
        <f>IF('2. Grunddata'!$C$16&gt;0,SUMIF('5. Lön'!$B$25:$B$151,$G2766,'5. Lön'!AU$25:AU$151)-SUMIF('5. Lön'!$B$25:$B$151,$G2766,'5. Lön'!DO$25:DO$151),0)</f>
        <v>0</v>
      </c>
      <c r="F2778" s="332">
        <f>IF('2. Grunddata'!$C$16&gt;0,SUMIF('5. Lön'!$B$25:$B$151,$G2766,'5. Lön'!AV$25:AV$151)-SUMIF('5. Lön'!$B$25:$B$151,$G2766,'5. Lön'!DP$25:DP$151),0)</f>
        <v>0</v>
      </c>
      <c r="G2778" s="332">
        <f>IF('2. Grunddata'!$C$16&gt;0,SUMIF('5. Lön'!$B$25:$B$151,$G2766,'5. Lön'!AW$25:AW$151)-SUMIF('5. Lön'!$B$25:$B$151,$G2766,'5. Lön'!DQ$25:DQ$151),0)</f>
        <v>0</v>
      </c>
      <c r="H2778" s="332">
        <f>IF('2. Grunddata'!$C$16&gt;0,SUMIF('5. Lön'!$B$25:$B$151,$G2766,'5. Lön'!AX$25:AX$151)-SUMIF('5. Lön'!$B$25:$B$151,$G2766,'5. Lön'!DR$25:DR$151),0)</f>
        <v>0</v>
      </c>
      <c r="I2778" s="332">
        <f>IF('2. Grunddata'!$C$16&gt;0,SUMIF('5. Lön'!$B$25:$B$151,$G2766,'5. Lön'!AY$25:AY$151)-SUMIF('5. Lön'!$B$25:$B$151,$G2766,'5. Lön'!DS$25:DS$151),0)</f>
        <v>0</v>
      </c>
      <c r="J2778" s="332">
        <f>IF('2. Grunddata'!$C$16&gt;0,SUMIF('5. Lön'!$B$25:$B$151,$G2766,'5. Lön'!AZ$25:AZ$151)-SUMIF('5. Lön'!$B$25:$B$151,$G2766,'5. Lön'!DT$25:DT$151),0)</f>
        <v>0</v>
      </c>
      <c r="K2778" s="332">
        <f>IF('2. Grunddata'!$C$16&gt;0,SUMIF('5. Lön'!$B$25:$B$151,$G2766,'5. Lön'!BA$25:BA$151)-SUMIF('5. Lön'!$B$25:$B$151,$G2766,'5. Lön'!DU$25:DU$151),0)</f>
        <v>0</v>
      </c>
      <c r="L2778" s="332">
        <f>IF('2. Grunddata'!$C$16&gt;0,SUMIF('5. Lön'!$B$25:$B$151,$G2766,'5. Lön'!BB$25:BB$151)-SUMIF('5. Lön'!$B$25:$B$151,$G2766,'5. Lön'!DV$25:DV$151),0)</f>
        <v>0</v>
      </c>
      <c r="M2778" s="316">
        <f t="shared" si="649"/>
        <v>0</v>
      </c>
    </row>
    <row r="2779" spans="2:15" s="3" customFormat="1" ht="12.75" customHeight="1" x14ac:dyDescent="0.2">
      <c r="B2779" s="317" t="str">
        <f>IF('5. Lön'!BO$152&gt;0,"Lön inklusive LKP","")</f>
        <v>Lön inklusive LKP</v>
      </c>
      <c r="C2779" s="333">
        <f>SUMIF('5. Lön'!$B$25:$B$151,$G2766,'5. Lön'!BE$25:BE$151)</f>
        <v>0</v>
      </c>
      <c r="D2779" s="333">
        <f>SUMIF('5. Lön'!$B$25:$B$151,$G2766,'5. Lön'!BF$25:BF$151)</f>
        <v>0</v>
      </c>
      <c r="E2779" s="333">
        <f>SUMIF('5. Lön'!$B$25:$B$151,$G2766,'5. Lön'!BG$25:BG$151)</f>
        <v>0</v>
      </c>
      <c r="F2779" s="333">
        <f>SUMIF('5. Lön'!$B$25:$B$151,$G2766,'5. Lön'!BH$25:BH$151)</f>
        <v>0</v>
      </c>
      <c r="G2779" s="333">
        <f>SUMIF('5. Lön'!$B$25:$B$151,$G2766,'5. Lön'!BI$25:BI$151)</f>
        <v>0</v>
      </c>
      <c r="H2779" s="333">
        <f>SUMIF('5. Lön'!$B$25:$B$151,$G2766,'5. Lön'!BJ$25:BJ$151)</f>
        <v>0</v>
      </c>
      <c r="I2779" s="333">
        <f>SUMIF('5. Lön'!$B$25:$B$151,$G2766,'5. Lön'!BK$25:BK$151)</f>
        <v>0</v>
      </c>
      <c r="J2779" s="333">
        <f>SUMIF('5. Lön'!$B$25:$B$151,$G2766,'5. Lön'!BL$25:BL$151)</f>
        <v>0</v>
      </c>
      <c r="K2779" s="333">
        <f>SUMIF('5. Lön'!$B$25:$B$151,$G2766,'5. Lön'!BM$25:BM$151)</f>
        <v>0</v>
      </c>
      <c r="L2779" s="333">
        <f>SUMIF('5. Lön'!$B$25:$B$151,$G2766,'5. Lön'!BN$25:BN$151)</f>
        <v>0</v>
      </c>
      <c r="M2779" s="319">
        <f t="shared" si="649"/>
        <v>0</v>
      </c>
    </row>
    <row r="2780" spans="2:15" s="3" customFormat="1" ht="12.75" x14ac:dyDescent="0.2">
      <c r="B2780" s="158" t="str">
        <f>IF('6. Drift'!AR$102&gt;0,"Drift","")</f>
        <v/>
      </c>
      <c r="C2780" s="334">
        <f>SUMIF('6. Drift'!$B$18:$B$101,$G2766,'6. Drift'!AH$18:AH$101)</f>
        <v>0</v>
      </c>
      <c r="D2780" s="334">
        <f>SUMIF('6. Drift'!$B$18:$B$101,$G2766,'6. Drift'!AI$18:AI$101)</f>
        <v>0</v>
      </c>
      <c r="E2780" s="334">
        <f>SUMIF('6. Drift'!$B$18:$B$101,$G2766,'6. Drift'!AJ$18:AJ$101)</f>
        <v>0</v>
      </c>
      <c r="F2780" s="334">
        <f>SUMIF('6. Drift'!$B$18:$B$101,$G2766,'6. Drift'!AK$18:AK$101)</f>
        <v>0</v>
      </c>
      <c r="G2780" s="334">
        <f>SUMIF('6. Drift'!$B$18:$B$101,$G2766,'6. Drift'!AL$18:AL$101)</f>
        <v>0</v>
      </c>
      <c r="H2780" s="334">
        <f>SUMIF('6. Drift'!$B$18:$B$101,$G2766,'6. Drift'!AM$18:AM$101)</f>
        <v>0</v>
      </c>
      <c r="I2780" s="334">
        <f>SUMIF('6. Drift'!$B$18:$B$101,$G2766,'6. Drift'!AN$18:AN$101)</f>
        <v>0</v>
      </c>
      <c r="J2780" s="334">
        <f>SUMIF('6. Drift'!$B$18:$B$101,$G2766,'6. Drift'!AO$18:AO$101)</f>
        <v>0</v>
      </c>
      <c r="K2780" s="334">
        <f>SUMIF('6. Drift'!$B$18:$B$101,$G2766,'6. Drift'!AP$18:AP$101)</f>
        <v>0</v>
      </c>
      <c r="L2780" s="334">
        <f>SUMIF('6. Drift'!$B$18:$B$101,$G2766,'6. Drift'!AQ$18:AQ$101)</f>
        <v>0</v>
      </c>
      <c r="M2780" s="316">
        <f t="shared" si="649"/>
        <v>0</v>
      </c>
    </row>
    <row r="2781" spans="2:15" s="3" customFormat="1" ht="12.75" x14ac:dyDescent="0.2">
      <c r="B2781" s="317" t="str">
        <f>IF('7. Utrustning'!AS$50&gt;0,"Utrustning","")</f>
        <v/>
      </c>
      <c r="C2781" s="333">
        <f>SUMIF('7. Utrustning'!$B$17:$B$49,$G2766,'7. Utrustning'!AI$17:AI$49)</f>
        <v>0</v>
      </c>
      <c r="D2781" s="333">
        <f>SUMIF('7. Utrustning'!$B$17:$B$49,$G2766,'7. Utrustning'!AJ$17:AJ$49)</f>
        <v>0</v>
      </c>
      <c r="E2781" s="333">
        <f>SUMIF('7. Utrustning'!$B$17:$B$49,$G2766,'7. Utrustning'!AK$17:AK$49)</f>
        <v>0</v>
      </c>
      <c r="F2781" s="333">
        <f>SUMIF('7. Utrustning'!$B$17:$B$49,$G2766,'7. Utrustning'!AL$17:AL$49)</f>
        <v>0</v>
      </c>
      <c r="G2781" s="333">
        <f>SUMIF('7. Utrustning'!$B$17:$B$49,$G2766,'7. Utrustning'!AM$17:AM$49)</f>
        <v>0</v>
      </c>
      <c r="H2781" s="333">
        <f>SUMIF('7. Utrustning'!$B$17:$B$49,$G2766,'7. Utrustning'!AN$17:AN$49)</f>
        <v>0</v>
      </c>
      <c r="I2781" s="333">
        <f>SUMIF('7. Utrustning'!$B$17:$B$49,$G2766,'7. Utrustning'!AO$17:AO$49)</f>
        <v>0</v>
      </c>
      <c r="J2781" s="333">
        <f>SUMIF('7. Utrustning'!$B$17:$B$49,$G2766,'7. Utrustning'!AP$17:AP$49)</f>
        <v>0</v>
      </c>
      <c r="K2781" s="333">
        <f>SUMIF('7. Utrustning'!$B$17:$B$49,$G2766,'7. Utrustning'!AQ$17:AQ$49)</f>
        <v>0</v>
      </c>
      <c r="L2781" s="333">
        <f>SUMIF('7. Utrustning'!$B$17:$B$49,$G2766,'7. Utrustning'!AR$17:AR$49)</f>
        <v>0</v>
      </c>
      <c r="M2781" s="319">
        <f t="shared" si="649"/>
        <v>0</v>
      </c>
    </row>
    <row r="2782" spans="2:15" s="3" customFormat="1" ht="12.75" x14ac:dyDescent="0.2">
      <c r="B2782" s="320" t="str">
        <f>IF('8. Lokal'!AP$51&gt;0,"Lokal","")</f>
        <v>Lokal</v>
      </c>
      <c r="C2782" s="334">
        <f>SUMIF('5. Lön'!$B$25:$B$151,$G2766,'5. Lön'!DA$25:DA$151)+SUMIF('6. Drift'!$B$18:$B$101,$G2766,'6. Drift'!CD$18:CD$101)+SUMIF('8. Lokal'!$B$18:$B$50,$G2766,'8. Lokal'!AF$18:AF$50)</f>
        <v>0</v>
      </c>
      <c r="D2782" s="334">
        <f>SUMIF('5. Lön'!$B$25:$B$151,$G2766,'5. Lön'!DB$25:DB$151)+SUMIF('6. Drift'!$B$18:$B$101,$G2766,'6. Drift'!CE$18:CE$101)+SUMIF('8. Lokal'!$B$18:$B$50,$G2766,'8. Lokal'!AG$18:AG$50)</f>
        <v>0</v>
      </c>
      <c r="E2782" s="334">
        <f>SUMIF('5. Lön'!$B$25:$B$151,$G2766,'5. Lön'!DC$25:DC$151)+SUMIF('6. Drift'!$B$18:$B$101,$G2766,'6. Drift'!CF$18:CF$101)+SUMIF('8. Lokal'!$B$18:$B$50,$G2766,'8. Lokal'!AH$18:AH$50)</f>
        <v>0</v>
      </c>
      <c r="F2782" s="334">
        <f>SUMIF('5. Lön'!$B$25:$B$151,$G2766,'5. Lön'!DD$25:DD$151)+SUMIF('6. Drift'!$B$18:$B$101,$G2766,'6. Drift'!CG$18:CG$101)+SUMIF('8. Lokal'!$B$18:$B$50,$G2766,'8. Lokal'!AI$18:AI$50)</f>
        <v>0</v>
      </c>
      <c r="G2782" s="334">
        <f>SUMIF('5. Lön'!$B$25:$B$151,$G2766,'5. Lön'!DE$25:DE$151)+SUMIF('6. Drift'!$B$18:$B$101,$G2766,'6. Drift'!CH$18:CH$101)+SUMIF('8. Lokal'!$B$18:$B$50,$G2766,'8. Lokal'!AJ$18:AJ$50)</f>
        <v>0</v>
      </c>
      <c r="H2782" s="334">
        <f>SUMIF('5. Lön'!$B$25:$B$151,$G2766,'5. Lön'!DF$25:DF$151)+SUMIF('6. Drift'!$B$18:$B$101,$G2766,'6. Drift'!CI$18:CI$101)+SUMIF('8. Lokal'!$B$18:$B$50,$G2766,'8. Lokal'!AK$18:AK$50)</f>
        <v>0</v>
      </c>
      <c r="I2782" s="334">
        <f>SUMIF('5. Lön'!$B$25:$B$151,$G2766,'5. Lön'!DG$25:DG$151)+SUMIF('6. Drift'!$B$18:$B$101,$G2766,'6. Drift'!CJ$18:CJ$101)+SUMIF('8. Lokal'!$B$18:$B$50,$G2766,'8. Lokal'!AL$18:AL$50)</f>
        <v>0</v>
      </c>
      <c r="J2782" s="334">
        <f>SUMIF('5. Lön'!$B$25:$B$151,$G2766,'5. Lön'!DH$25:DH$151)+SUMIF('6. Drift'!$B$18:$B$101,$G2766,'6. Drift'!CK$18:CK$101)+SUMIF('8. Lokal'!$B$18:$B$50,$G2766,'8. Lokal'!AM$18:AM$50)</f>
        <v>0</v>
      </c>
      <c r="K2782" s="334">
        <f>SUMIF('5. Lön'!$B$25:$B$151,$G2766,'5. Lön'!DI$25:DI$151)+SUMIF('6. Drift'!$B$18:$B$101,$G2766,'6. Drift'!CL$18:CL$101)+SUMIF('8. Lokal'!$B$18:$B$50,$G2766,'8. Lokal'!AN$18:AN$50)</f>
        <v>0</v>
      </c>
      <c r="L2782" s="334">
        <f>SUMIF('5. Lön'!$B$25:$B$151,$G2766,'5. Lön'!DJ$25:DJ$151)+SUMIF('6. Drift'!$B$18:$B$101,$G2766,'6. Drift'!CM$18:CM$101)+SUMIF('8. Lokal'!$B$18:$B$50,$G2766,'8. Lokal'!AO$18:AO$50)</f>
        <v>0</v>
      </c>
      <c r="M2782" s="316">
        <f t="shared" si="649"/>
        <v>0</v>
      </c>
    </row>
    <row r="2783" spans="2:15" s="1" customFormat="1" ht="12.75" x14ac:dyDescent="0.2">
      <c r="B2783" s="321" t="str">
        <f>IF(('5. Lön'!CM$152+'6. Drift'!BP$102)&gt;0,"Indirekt","")</f>
        <v>Indirekt</v>
      </c>
      <c r="C2783" s="293">
        <f>SUMIF('5. Lön'!$B$25:$B$151,$G2766,'5. Lön'!CC$25:CC$151)+SUMIF('6. Drift'!$B$18:$B$101,$G2766,'6. Drift'!BF$18:BF$101)</f>
        <v>0</v>
      </c>
      <c r="D2783" s="293">
        <f>SUMIF('5. Lön'!$B$25:$B$151,$G2766,'5. Lön'!CD$25:CD$151)+SUMIF('6. Drift'!$B$18:$B$101,$G2766,'6. Drift'!BG$18:BG$101)</f>
        <v>0</v>
      </c>
      <c r="E2783" s="293">
        <f>SUMIF('5. Lön'!$B$25:$B$151,$G2766,'5. Lön'!CE$25:CE$151)+SUMIF('6. Drift'!$B$18:$B$101,$G2766,'6. Drift'!BH$18:BH$101)</f>
        <v>0</v>
      </c>
      <c r="F2783" s="293">
        <f>SUMIF('5. Lön'!$B$25:$B$151,$G2766,'5. Lön'!CF$25:CF$151)+SUMIF('6. Drift'!$B$18:$B$101,$G2766,'6. Drift'!BI$18:BI$101)</f>
        <v>0</v>
      </c>
      <c r="G2783" s="293">
        <f>SUMIF('5. Lön'!$B$25:$B$151,$G2766,'5. Lön'!CG$25:CG$151)+SUMIF('6. Drift'!$B$18:$B$101,$G2766,'6. Drift'!BJ$18:BJ$101)</f>
        <v>0</v>
      </c>
      <c r="H2783" s="293">
        <f>SUMIF('5. Lön'!$B$25:$B$151,$G2766,'5. Lön'!CH$25:CH$151)+SUMIF('6. Drift'!$B$18:$B$101,$G2766,'6. Drift'!BK$18:BK$101)</f>
        <v>0</v>
      </c>
      <c r="I2783" s="293">
        <f>SUMIF('5. Lön'!$B$25:$B$151,$G2766,'5. Lön'!CI$25:CI$151)+SUMIF('6. Drift'!$B$18:$B$101,$G2766,'6. Drift'!BL$18:BL$101)</f>
        <v>0</v>
      </c>
      <c r="J2783" s="293">
        <f>SUMIF('5. Lön'!$B$25:$B$151,$G2766,'5. Lön'!CJ$25:CJ$151)+SUMIF('6. Drift'!$B$18:$B$101,$G2766,'6. Drift'!BM$18:BM$101)</f>
        <v>0</v>
      </c>
      <c r="K2783" s="293">
        <f>SUMIF('5. Lön'!$B$25:$B$151,$G2766,'5. Lön'!CK$25:CK$151)+SUMIF('6. Drift'!$B$18:$B$101,$G2766,'6. Drift'!BN$18:BN$101)</f>
        <v>0</v>
      </c>
      <c r="L2783" s="293">
        <f>SUMIF('5. Lön'!$B$25:$B$151,$G2766,'5. Lön'!CL$25:CL$151)+SUMIF('6. Drift'!$B$18:$B$101,$G2766,'6. Drift'!BO$18:BO$101)</f>
        <v>0</v>
      </c>
      <c r="M2783" s="322">
        <f t="shared" si="649"/>
        <v>0</v>
      </c>
    </row>
    <row r="2784" spans="2:15" s="3" customFormat="1" ht="12.75" x14ac:dyDescent="0.2">
      <c r="B2784" s="323" t="str">
        <f>IF('2. Grunddata'!C$6="KONTRAKT","Total kostnad i medfinansiering av kontrakt med finansiär","Total kostnad i medfinansiering av ansökan till finansiär")</f>
        <v>Total kostnad i medfinansiering av ansökan till finansiär</v>
      </c>
      <c r="C2784" s="237">
        <f>SUM(C2777:C2783)</f>
        <v>0</v>
      </c>
      <c r="D2784" s="237">
        <f t="shared" ref="D2784:M2784" si="650">SUM(D2777:D2783)</f>
        <v>0</v>
      </c>
      <c r="E2784" s="237">
        <f t="shared" si="650"/>
        <v>0</v>
      </c>
      <c r="F2784" s="237">
        <f t="shared" si="650"/>
        <v>0</v>
      </c>
      <c r="G2784" s="237">
        <f t="shared" si="650"/>
        <v>0</v>
      </c>
      <c r="H2784" s="237">
        <f t="shared" si="650"/>
        <v>0</v>
      </c>
      <c r="I2784" s="237">
        <f t="shared" si="650"/>
        <v>0</v>
      </c>
      <c r="J2784" s="237">
        <f t="shared" si="650"/>
        <v>0</v>
      </c>
      <c r="K2784" s="237">
        <f t="shared" si="650"/>
        <v>0</v>
      </c>
      <c r="L2784" s="237">
        <f t="shared" si="650"/>
        <v>0</v>
      </c>
      <c r="M2784" s="324">
        <f t="shared" si="650"/>
        <v>0</v>
      </c>
      <c r="N2784" s="26"/>
      <c r="O2784" s="26"/>
    </row>
    <row r="2785" spans="2:14" s="3" customFormat="1" ht="6" customHeight="1" x14ac:dyDescent="0.2">
      <c r="B2785" s="335"/>
      <c r="C2785" s="326"/>
      <c r="D2785" s="326"/>
      <c r="E2785" s="326"/>
      <c r="F2785" s="326"/>
      <c r="G2785" s="326"/>
      <c r="H2785" s="326"/>
      <c r="I2785" s="326"/>
      <c r="J2785" s="326"/>
      <c r="K2785" s="326"/>
      <c r="L2785" s="326"/>
      <c r="M2785" s="336"/>
    </row>
    <row r="2786" spans="2:14" s="3" customFormat="1" ht="12.75" x14ac:dyDescent="0.2">
      <c r="B2786" s="328" t="str">
        <f>IF('2. Grunddata'!C$6="KONTRAKT","Full kostnad","Förväntad full kostnad")</f>
        <v>Förväntad full kostnad</v>
      </c>
      <c r="C2786" s="326"/>
      <c r="D2786" s="326"/>
      <c r="E2786" s="326"/>
      <c r="F2786" s="326"/>
      <c r="G2786" s="326"/>
      <c r="H2786" s="326"/>
      <c r="I2786" s="326"/>
      <c r="J2786" s="326"/>
      <c r="K2786" s="326"/>
      <c r="L2786" s="326"/>
      <c r="M2786" s="336"/>
    </row>
    <row r="2787" spans="2:14" s="3" customFormat="1" ht="12.75" x14ac:dyDescent="0.2">
      <c r="B2787" s="337" t="s">
        <v>203</v>
      </c>
      <c r="C2787" s="338">
        <f>C2769+C2778+C2779</f>
        <v>0</v>
      </c>
      <c r="D2787" s="338">
        <f t="shared" ref="D2787:L2787" si="651">D2769+D2778+D2779</f>
        <v>0</v>
      </c>
      <c r="E2787" s="338">
        <f t="shared" si="651"/>
        <v>0</v>
      </c>
      <c r="F2787" s="338">
        <f t="shared" si="651"/>
        <v>0</v>
      </c>
      <c r="G2787" s="338">
        <f t="shared" si="651"/>
        <v>0</v>
      </c>
      <c r="H2787" s="338">
        <f t="shared" si="651"/>
        <v>0</v>
      </c>
      <c r="I2787" s="338">
        <f t="shared" si="651"/>
        <v>0</v>
      </c>
      <c r="J2787" s="338">
        <f t="shared" si="651"/>
        <v>0</v>
      </c>
      <c r="K2787" s="338">
        <f t="shared" si="651"/>
        <v>0</v>
      </c>
      <c r="L2787" s="338">
        <f t="shared" si="651"/>
        <v>0</v>
      </c>
      <c r="M2787" s="314">
        <f>SUM(C2787:L2787)</f>
        <v>0</v>
      </c>
    </row>
    <row r="2788" spans="2:14" s="3" customFormat="1" ht="12.75" x14ac:dyDescent="0.2">
      <c r="B2788" s="339" t="s">
        <v>202</v>
      </c>
      <c r="C2788" s="340">
        <f>C2770+C2780</f>
        <v>0</v>
      </c>
      <c r="D2788" s="340">
        <f t="shared" ref="D2788:L2788" si="652">D2770+D2780</f>
        <v>0</v>
      </c>
      <c r="E2788" s="340">
        <f t="shared" si="652"/>
        <v>0</v>
      </c>
      <c r="F2788" s="340">
        <f t="shared" si="652"/>
        <v>0</v>
      </c>
      <c r="G2788" s="340">
        <f t="shared" si="652"/>
        <v>0</v>
      </c>
      <c r="H2788" s="340">
        <f t="shared" si="652"/>
        <v>0</v>
      </c>
      <c r="I2788" s="340">
        <f t="shared" si="652"/>
        <v>0</v>
      </c>
      <c r="J2788" s="340">
        <f t="shared" si="652"/>
        <v>0</v>
      </c>
      <c r="K2788" s="340">
        <f t="shared" si="652"/>
        <v>0</v>
      </c>
      <c r="L2788" s="340">
        <f t="shared" si="652"/>
        <v>0</v>
      </c>
      <c r="M2788" s="316">
        <f>SUM(C2788:L2788)</f>
        <v>0</v>
      </c>
    </row>
    <row r="2789" spans="2:14" s="3" customFormat="1" ht="12.75" x14ac:dyDescent="0.2">
      <c r="B2789" s="341" t="s">
        <v>30</v>
      </c>
      <c r="C2789" s="342">
        <f>C2771+C2781</f>
        <v>0</v>
      </c>
      <c r="D2789" s="342">
        <f t="shared" ref="D2789:L2789" si="653">D2771+D2781</f>
        <v>0</v>
      </c>
      <c r="E2789" s="342">
        <f t="shared" si="653"/>
        <v>0</v>
      </c>
      <c r="F2789" s="342">
        <f t="shared" si="653"/>
        <v>0</v>
      </c>
      <c r="G2789" s="342">
        <f t="shared" si="653"/>
        <v>0</v>
      </c>
      <c r="H2789" s="342">
        <f t="shared" si="653"/>
        <v>0</v>
      </c>
      <c r="I2789" s="342">
        <f t="shared" si="653"/>
        <v>0</v>
      </c>
      <c r="J2789" s="342">
        <f t="shared" si="653"/>
        <v>0</v>
      </c>
      <c r="K2789" s="342">
        <f t="shared" si="653"/>
        <v>0</v>
      </c>
      <c r="L2789" s="342">
        <f t="shared" si="653"/>
        <v>0</v>
      </c>
      <c r="M2789" s="319">
        <f>SUM(C2789:L2789)</f>
        <v>0</v>
      </c>
    </row>
    <row r="2790" spans="2:14" s="3" customFormat="1" ht="12.75" x14ac:dyDescent="0.2">
      <c r="B2790" s="339" t="s">
        <v>31</v>
      </c>
      <c r="C2790" s="340">
        <f>SUMIF('5. Lön'!$B$25:$B$151,$G2766,'5. Lön'!CO$25:CO$151)+SUMIF('5. Lön'!$B$25:$B$151,$G2766,'5. Lön'!DA$25:DA$151)+SUMIF('6. Drift'!$B$18:$B$101,$G2766,'6. Drift'!BR$18:BR$101)+SUMIF('6. Drift'!$B$18:$B$101,$G2766,'6. Drift'!CD$18:CD$101)+SUMIF('8. Lokal'!$B$18:$B$50,$G2766,'8. Lokal'!T$18:T$50)+SUMIF('8. Lokal'!$B$18:$B$50,$G2766,'8. Lokal'!AF$18:AF$50)</f>
        <v>0</v>
      </c>
      <c r="D2790" s="340">
        <f>SUMIF('5. Lön'!$B$25:$B$151,$G2766,'5. Lön'!CP$25:CP$151)+SUMIF('5. Lön'!$B$25:$B$151,$G2766,'5. Lön'!DB$25:DB$151)+SUMIF('6. Drift'!$B$18:$B$101,$G2766,'6. Drift'!BS$18:BS$101)+SUMIF('6. Drift'!$B$18:$B$101,$G2766,'6. Drift'!CE$18:CE$101)+SUMIF('8. Lokal'!$B$18:$B$50,$G2766,'8. Lokal'!U$18:U$50)+SUMIF('8. Lokal'!$B$18:$B$50,$G2766,'8. Lokal'!AG$18:AG$50)</f>
        <v>0</v>
      </c>
      <c r="E2790" s="340">
        <f>SUMIF('5. Lön'!$B$25:$B$151,$G2766,'5. Lön'!CQ$25:CQ$151)+SUMIF('5. Lön'!$B$25:$B$151,$G2766,'5. Lön'!DC$25:DC$151)+SUMIF('6. Drift'!$B$18:$B$101,$G2766,'6. Drift'!BT$18:BT$101)+SUMIF('6. Drift'!$B$18:$B$101,$G2766,'6. Drift'!CF$18:CF$101)+SUMIF('8. Lokal'!$B$18:$B$50,$G2766,'8. Lokal'!V$18:V$50)+SUMIF('8. Lokal'!$B$18:$B$50,$G2766,'8. Lokal'!AH$18:AH$50)</f>
        <v>0</v>
      </c>
      <c r="F2790" s="340">
        <f>SUMIF('5. Lön'!$B$25:$B$151,$G2766,'5. Lön'!CR$25:CR$151)+SUMIF('5. Lön'!$B$25:$B$151,$G2766,'5. Lön'!DD$25:DD$151)+SUMIF('6. Drift'!$B$18:$B$101,$G2766,'6. Drift'!BU$18:BU$101)+SUMIF('6. Drift'!$B$18:$B$101,$G2766,'6. Drift'!CG$18:CG$101)+SUMIF('8. Lokal'!$B$18:$B$50,$G2766,'8. Lokal'!W$18:W$50)+SUMIF('8. Lokal'!$B$18:$B$50,$G2766,'8. Lokal'!AI$18:AI$50)</f>
        <v>0</v>
      </c>
      <c r="G2790" s="340">
        <f>SUMIF('5. Lön'!$B$25:$B$151,$G2766,'5. Lön'!CS$25:CS$151)+SUMIF('5. Lön'!$B$25:$B$151,$G2766,'5. Lön'!DE$25:DE$151)+SUMIF('6. Drift'!$B$18:$B$101,$G2766,'6. Drift'!BV$18:BV$101)+SUMIF('6. Drift'!$B$18:$B$101,$G2766,'6. Drift'!CH$18:CH$101)+SUMIF('8. Lokal'!$B$18:$B$50,$G2766,'8. Lokal'!X$18:X$50)+SUMIF('8. Lokal'!$B$18:$B$50,$G2766,'8. Lokal'!AJ$18:AJ$50)</f>
        <v>0</v>
      </c>
      <c r="H2790" s="340">
        <f>SUMIF('5. Lön'!$B$25:$B$151,$G2766,'5. Lön'!CT$25:CT$151)+SUMIF('5. Lön'!$B$25:$B$151,$G2766,'5. Lön'!DF$25:DF$151)+SUMIF('6. Drift'!$B$18:$B$101,$G2766,'6. Drift'!BW$18:BW$101)+SUMIF('6. Drift'!$B$18:$B$101,$G2766,'6. Drift'!CI$18:CI$101)+SUMIF('8. Lokal'!$B$18:$B$50,$G2766,'8. Lokal'!Y$18:Y$50)+SUMIF('8. Lokal'!$B$18:$B$50,$G2766,'8. Lokal'!AK$18:AK$50)</f>
        <v>0</v>
      </c>
      <c r="I2790" s="340">
        <f>SUMIF('5. Lön'!$B$25:$B$151,$G2766,'5. Lön'!CU$25:CU$151)+SUMIF('5. Lön'!$B$25:$B$151,$G2766,'5. Lön'!DG$25:DG$151)+SUMIF('6. Drift'!$B$18:$B$101,$G2766,'6. Drift'!BX$18:BX$101)+SUMIF('6. Drift'!$B$18:$B$101,$G2766,'6. Drift'!CJ$18:CJ$101)+SUMIF('8. Lokal'!$B$18:$B$50,$G2766,'8. Lokal'!Z$18:Z$50)+SUMIF('8. Lokal'!$B$18:$B$50,$G2766,'8. Lokal'!AL$18:AL$50)</f>
        <v>0</v>
      </c>
      <c r="J2790" s="340">
        <f>SUMIF('5. Lön'!$B$25:$B$151,$G2766,'5. Lön'!CV$25:CV$151)+SUMIF('5. Lön'!$B$25:$B$151,$G2766,'5. Lön'!DH$25:DH$151)+SUMIF('6. Drift'!$B$18:$B$101,$G2766,'6. Drift'!BY$18:BY$101)+SUMIF('6. Drift'!$B$18:$B$101,$G2766,'6. Drift'!CK$18:CK$101)+SUMIF('8. Lokal'!$B$18:$B$50,$G2766,'8. Lokal'!AA$18:AA$50)+SUMIF('8. Lokal'!$B$18:$B$50,$G2766,'8. Lokal'!AM$18:AM$50)</f>
        <v>0</v>
      </c>
      <c r="K2790" s="340">
        <f>SUMIF('5. Lön'!$B$25:$B$151,$G2766,'5. Lön'!CW$25:CW$151)+SUMIF('5. Lön'!$B$25:$B$151,$G2766,'5. Lön'!DI$25:DI$151)+SUMIF('6. Drift'!$B$18:$B$101,$G2766,'6. Drift'!BZ$18:BZ$101)+SUMIF('6. Drift'!$B$18:$B$101,$G2766,'6. Drift'!CL$18:CL$101)+SUMIF('8. Lokal'!$B$18:$B$50,$G2766,'8. Lokal'!AB$18:AB$50)+SUMIF('8. Lokal'!$B$18:$B$50,$G2766,'8. Lokal'!AN$18:AN$50)</f>
        <v>0</v>
      </c>
      <c r="L2790" s="340">
        <f>SUMIF('5. Lön'!$B$25:$B$151,$G2766,'5. Lön'!CX$25:CX$151)+SUMIF('5. Lön'!$B$25:$B$151,$G2766,'5. Lön'!DJ$25:DJ$151)+SUMIF('6. Drift'!$B$18:$B$101,$G2766,'6. Drift'!CA$18:CA$101)+SUMIF('6. Drift'!$B$18:$B$101,$G2766,'6. Drift'!CM$18:CM$101)+SUMIF('8. Lokal'!$B$18:$B$50,$G2766,'8. Lokal'!AC$18:AC$50)+SUMIF('8. Lokal'!$B$18:$B$50,$G2766,'8. Lokal'!AO$18:AO$50)</f>
        <v>0</v>
      </c>
      <c r="M2790" s="316">
        <f>SUM(C2790:L2790)</f>
        <v>0</v>
      </c>
    </row>
    <row r="2791" spans="2:14" s="3" customFormat="1" ht="12.75" x14ac:dyDescent="0.2">
      <c r="B2791" s="343" t="s">
        <v>26</v>
      </c>
      <c r="C2791" s="344">
        <f>SUMIF('5. Lön'!$B$25:$B$151,$G2766,'5. Lön'!BQ$25:BQ$151)+SUMIF('5. Lön'!$B$25:$B$151,$G2766,'5. Lön'!CC$25:CC$151)+SUMIF('6. Drift'!$B$18:$B$101,$G2766,'6. Drift'!AT$18:AT$101)+SUMIF('6. Drift'!$B$18:$B$101,$G2766,'6. Drift'!BF$18:BF$101)</f>
        <v>0</v>
      </c>
      <c r="D2791" s="344">
        <f>SUMIF('5. Lön'!$B$25:$B$151,$G2766,'5. Lön'!BR$25:BR$151)+SUMIF('5. Lön'!$B$25:$B$151,$G2766,'5. Lön'!CD$25:CD$151)+SUMIF('6. Drift'!$B$18:$B$101,$G2766,'6. Drift'!AU$18:AU$101)+SUMIF('6. Drift'!$B$18:$B$101,$G2766,'6. Drift'!BG$18:BG$101)</f>
        <v>0</v>
      </c>
      <c r="E2791" s="344">
        <f>SUMIF('5. Lön'!$B$25:$B$151,$G2766,'5. Lön'!BS$25:BS$151)+SUMIF('5. Lön'!$B$25:$B$151,$G2766,'5. Lön'!CE$25:CE$151)+SUMIF('6. Drift'!$B$18:$B$101,$G2766,'6. Drift'!AV$18:AV$101)+SUMIF('6. Drift'!$B$18:$B$101,$G2766,'6. Drift'!BH$18:BH$101)</f>
        <v>0</v>
      </c>
      <c r="F2791" s="344">
        <f>SUMIF('5. Lön'!$B$25:$B$151,$G2766,'5. Lön'!BT$25:BT$151)+SUMIF('5. Lön'!$B$25:$B$151,$G2766,'5. Lön'!CF$25:CF$151)+SUMIF('6. Drift'!$B$18:$B$101,$G2766,'6. Drift'!AW$18:AW$101)+SUMIF('6. Drift'!$B$18:$B$101,$G2766,'6. Drift'!BI$18:BI$101)</f>
        <v>0</v>
      </c>
      <c r="G2791" s="344">
        <f>SUMIF('5. Lön'!$B$25:$B$151,$G2766,'5. Lön'!BU$25:BU$151)+SUMIF('5. Lön'!$B$25:$B$151,$G2766,'5. Lön'!CG$25:CG$151)+SUMIF('6. Drift'!$B$18:$B$101,$G2766,'6. Drift'!AX$18:AX$101)+SUMIF('6. Drift'!$B$18:$B$101,$G2766,'6. Drift'!BJ$18:BJ$101)</f>
        <v>0</v>
      </c>
      <c r="H2791" s="344">
        <f>SUMIF('5. Lön'!$B$25:$B$151,$G2766,'5. Lön'!BV$25:BV$151)+SUMIF('5. Lön'!$B$25:$B$151,$G2766,'5. Lön'!CH$25:CH$151)+SUMIF('6. Drift'!$B$18:$B$101,$G2766,'6. Drift'!AY$18:AY$101)+SUMIF('6. Drift'!$B$18:$B$101,$G2766,'6. Drift'!BK$18:BK$101)</f>
        <v>0</v>
      </c>
      <c r="I2791" s="344">
        <f>SUMIF('5. Lön'!$B$25:$B$151,$G2766,'5. Lön'!BW$25:BW$151)+SUMIF('5. Lön'!$B$25:$B$151,$G2766,'5. Lön'!CI$25:CI$151)+SUMIF('6. Drift'!$B$18:$B$101,$G2766,'6. Drift'!AZ$18:AZ$101)+SUMIF('6. Drift'!$B$18:$B$101,$G2766,'6. Drift'!BL$18:BL$101)</f>
        <v>0</v>
      </c>
      <c r="J2791" s="344">
        <f>SUMIF('5. Lön'!$B$25:$B$151,$G2766,'5. Lön'!BX$25:BX$151)+SUMIF('5. Lön'!$B$25:$B$151,$G2766,'5. Lön'!CJ$25:CJ$151)+SUMIF('6. Drift'!$B$18:$B$101,$G2766,'6. Drift'!BA$18:BA$101)+SUMIF('6. Drift'!$B$18:$B$101,$G2766,'6. Drift'!BM$18:BM$101)</f>
        <v>0</v>
      </c>
      <c r="K2791" s="344">
        <f>SUMIF('5. Lön'!$B$25:$B$151,$G2766,'5. Lön'!BY$25:BY$151)+SUMIF('5. Lön'!$B$25:$B$151,$G2766,'5. Lön'!CK$25:CK$151)+SUMIF('6. Drift'!$B$18:$B$101,$G2766,'6. Drift'!BB$18:BB$101)+SUMIF('6. Drift'!$B$18:$B$101,$G2766,'6. Drift'!BN$18:BN$101)</f>
        <v>0</v>
      </c>
      <c r="L2791" s="344">
        <f>SUMIF('5. Lön'!$B$25:$B$151,$G2766,'5. Lön'!BZ$25:BZ$151)+SUMIF('5. Lön'!$B$25:$B$151,$G2766,'5. Lön'!CL$25:CL$151)+SUMIF('6. Drift'!$B$18:$B$101,$G2766,'6. Drift'!BC$18:BC$101)+SUMIF('6. Drift'!$B$18:$B$101,$G2766,'6. Drift'!BO$18:BO$101)</f>
        <v>0</v>
      </c>
      <c r="M2791" s="322">
        <f>SUM(C2791:L2791)</f>
        <v>0</v>
      </c>
    </row>
    <row r="2792" spans="2:14" s="3" customFormat="1" ht="12.75" x14ac:dyDescent="0.2">
      <c r="B2792" s="323" t="str">
        <f>IF('2. Grunddata'!C$6="KONTRAKT","Total full kostnad","Total förväntad full kostnad")</f>
        <v>Total förväntad full kostnad</v>
      </c>
      <c r="C2792" s="171">
        <f>SUM(C2787:C2791)</f>
        <v>0</v>
      </c>
      <c r="D2792" s="171">
        <f t="shared" ref="D2792:M2792" si="654">SUM(D2787:D2791)</f>
        <v>0</v>
      </c>
      <c r="E2792" s="171">
        <f t="shared" si="654"/>
        <v>0</v>
      </c>
      <c r="F2792" s="171">
        <f t="shared" si="654"/>
        <v>0</v>
      </c>
      <c r="G2792" s="171">
        <f t="shared" si="654"/>
        <v>0</v>
      </c>
      <c r="H2792" s="171">
        <f t="shared" si="654"/>
        <v>0</v>
      </c>
      <c r="I2792" s="171">
        <f t="shared" si="654"/>
        <v>0</v>
      </c>
      <c r="J2792" s="171">
        <f t="shared" si="654"/>
        <v>0</v>
      </c>
      <c r="K2792" s="171">
        <f t="shared" si="654"/>
        <v>0</v>
      </c>
      <c r="L2792" s="171">
        <f t="shared" si="654"/>
        <v>0</v>
      </c>
      <c r="M2792" s="345">
        <f t="shared" si="654"/>
        <v>0</v>
      </c>
      <c r="N2792" s="4"/>
    </row>
    <row r="2793" spans="2:14" s="3" customFormat="1" ht="12.75" x14ac:dyDescent="0.2">
      <c r="B2793" s="119"/>
      <c r="C2793" s="64"/>
      <c r="D2793" s="64"/>
      <c r="E2793" s="64"/>
      <c r="F2793" s="64"/>
      <c r="G2793" s="64"/>
      <c r="H2793" s="64"/>
      <c r="I2793" s="64"/>
      <c r="J2793" s="64"/>
      <c r="K2793" s="64"/>
      <c r="L2793" s="64"/>
      <c r="M2793" s="64"/>
    </row>
    <row r="2794" spans="2:14" s="3" customFormat="1" ht="12.75" customHeight="1" x14ac:dyDescent="0.2">
      <c r="B2794" s="119" t="s">
        <v>42</v>
      </c>
      <c r="C2794" s="346" t="str">
        <f t="shared" ref="C2794:M2794" si="655">IF(C2792&gt;0,C2784/C2792,"")</f>
        <v/>
      </c>
      <c r="D2794" s="346" t="str">
        <f t="shared" si="655"/>
        <v/>
      </c>
      <c r="E2794" s="346" t="str">
        <f t="shared" si="655"/>
        <v/>
      </c>
      <c r="F2794" s="346" t="str">
        <f t="shared" si="655"/>
        <v/>
      </c>
      <c r="G2794" s="346" t="str">
        <f t="shared" si="655"/>
        <v/>
      </c>
      <c r="H2794" s="346" t="str">
        <f t="shared" si="655"/>
        <v/>
      </c>
      <c r="I2794" s="346" t="str">
        <f t="shared" si="655"/>
        <v/>
      </c>
      <c r="J2794" s="346" t="str">
        <f t="shared" si="655"/>
        <v/>
      </c>
      <c r="K2794" s="346" t="str">
        <f t="shared" si="655"/>
        <v/>
      </c>
      <c r="L2794" s="346" t="str">
        <f t="shared" si="655"/>
        <v/>
      </c>
      <c r="M2794" s="346" t="str">
        <f t="shared" si="655"/>
        <v/>
      </c>
    </row>
    <row r="2795" spans="2:14" ht="12.75" customHeight="1" x14ac:dyDescent="0.2"/>
    <row r="2796" spans="2:14" ht="12.75" customHeight="1" x14ac:dyDescent="0.2">
      <c r="B2796" s="349" t="s">
        <v>209</v>
      </c>
    </row>
    <row r="2797" spans="2:14" ht="12.75" customHeight="1" x14ac:dyDescent="0.2">
      <c r="B2797" s="551"/>
      <c r="C2797" s="552"/>
      <c r="D2797" s="552"/>
      <c r="E2797" s="552"/>
      <c r="F2797" s="552"/>
      <c r="G2797" s="552"/>
      <c r="H2797" s="552"/>
      <c r="I2797" s="552"/>
      <c r="J2797" s="552"/>
      <c r="K2797" s="552"/>
      <c r="L2797" s="553"/>
      <c r="M2797" s="387">
        <f>SUM(C2797:L2797)</f>
        <v>0</v>
      </c>
    </row>
    <row r="2798" spans="2:14" ht="12.75" customHeight="1" x14ac:dyDescent="0.2">
      <c r="B2798" s="554"/>
      <c r="C2798" s="555"/>
      <c r="D2798" s="555"/>
      <c r="E2798" s="555"/>
      <c r="F2798" s="555"/>
      <c r="G2798" s="555"/>
      <c r="H2798" s="555"/>
      <c r="I2798" s="555"/>
      <c r="J2798" s="555"/>
      <c r="K2798" s="555"/>
      <c r="L2798" s="556"/>
      <c r="M2798" s="319">
        <f t="shared" ref="M2798:M2802" si="656">SUM(C2798:L2798)</f>
        <v>0</v>
      </c>
    </row>
    <row r="2799" spans="2:14" ht="12.75" customHeight="1" x14ac:dyDescent="0.2">
      <c r="B2799" s="557"/>
      <c r="C2799" s="558"/>
      <c r="D2799" s="558"/>
      <c r="E2799" s="558"/>
      <c r="F2799" s="558"/>
      <c r="G2799" s="558"/>
      <c r="H2799" s="558"/>
      <c r="I2799" s="558"/>
      <c r="J2799" s="558"/>
      <c r="K2799" s="558"/>
      <c r="L2799" s="559"/>
      <c r="M2799" s="316">
        <f t="shared" si="656"/>
        <v>0</v>
      </c>
    </row>
    <row r="2800" spans="2:14" ht="12.75" customHeight="1" x14ac:dyDescent="0.2">
      <c r="B2800" s="554"/>
      <c r="C2800" s="555"/>
      <c r="D2800" s="555"/>
      <c r="E2800" s="555"/>
      <c r="F2800" s="555"/>
      <c r="G2800" s="555"/>
      <c r="H2800" s="555"/>
      <c r="I2800" s="555"/>
      <c r="J2800" s="555"/>
      <c r="K2800" s="555"/>
      <c r="L2800" s="556"/>
      <c r="M2800" s="319">
        <f t="shared" si="656"/>
        <v>0</v>
      </c>
    </row>
    <row r="2801" spans="2:13" ht="12.75" customHeight="1" x14ac:dyDescent="0.2">
      <c r="B2801" s="557"/>
      <c r="C2801" s="558"/>
      <c r="D2801" s="558"/>
      <c r="E2801" s="558"/>
      <c r="F2801" s="558"/>
      <c r="G2801" s="558"/>
      <c r="H2801" s="558"/>
      <c r="I2801" s="558"/>
      <c r="J2801" s="558"/>
      <c r="K2801" s="558"/>
      <c r="L2801" s="559"/>
      <c r="M2801" s="316">
        <f t="shared" si="656"/>
        <v>0</v>
      </c>
    </row>
    <row r="2802" spans="2:13" ht="12.75" customHeight="1" x14ac:dyDescent="0.2">
      <c r="B2802" s="560"/>
      <c r="C2802" s="555"/>
      <c r="D2802" s="555"/>
      <c r="E2802" s="555"/>
      <c r="F2802" s="555"/>
      <c r="G2802" s="555"/>
      <c r="H2802" s="555"/>
      <c r="I2802" s="555"/>
      <c r="J2802" s="555"/>
      <c r="K2802" s="555"/>
      <c r="L2802" s="556"/>
      <c r="M2802" s="319">
        <f t="shared" si="656"/>
        <v>0</v>
      </c>
    </row>
    <row r="2803" spans="2:13" ht="12.75" customHeight="1" x14ac:dyDescent="0.2">
      <c r="B2803" s="165" t="str">
        <f>IF('2. Grunddata'!C$6="KONTRAKT","Total medfinansiering","Total förväntad medfinansiering")</f>
        <v>Total förväntad medfinansiering</v>
      </c>
      <c r="C2803" s="170">
        <f t="shared" ref="C2803:M2803" si="657">SUM(C2797:C2802)</f>
        <v>0</v>
      </c>
      <c r="D2803" s="170">
        <f t="shared" si="657"/>
        <v>0</v>
      </c>
      <c r="E2803" s="170">
        <f t="shared" si="657"/>
        <v>0</v>
      </c>
      <c r="F2803" s="170">
        <f t="shared" si="657"/>
        <v>0</v>
      </c>
      <c r="G2803" s="170">
        <f t="shared" si="657"/>
        <v>0</v>
      </c>
      <c r="H2803" s="170">
        <f t="shared" si="657"/>
        <v>0</v>
      </c>
      <c r="I2803" s="170">
        <f t="shared" si="657"/>
        <v>0</v>
      </c>
      <c r="J2803" s="170">
        <f t="shared" si="657"/>
        <v>0</v>
      </c>
      <c r="K2803" s="170">
        <f t="shared" si="657"/>
        <v>0</v>
      </c>
      <c r="L2803" s="170">
        <f t="shared" si="657"/>
        <v>0</v>
      </c>
      <c r="M2803" s="345">
        <f t="shared" si="657"/>
        <v>0</v>
      </c>
    </row>
    <row r="2804" spans="2:13" ht="12.75" customHeight="1" x14ac:dyDescent="0.2"/>
    <row r="2805" spans="2:13" ht="12.75" customHeight="1" x14ac:dyDescent="0.2">
      <c r="B2805" s="386" t="s">
        <v>210</v>
      </c>
      <c r="C2805" s="64" t="str">
        <f>B69</f>
        <v>Inte SLU Partner 3</v>
      </c>
      <c r="G2805" s="64" t="str">
        <f>J69</f>
        <v/>
      </c>
    </row>
    <row r="2806" spans="2:13" ht="12.75" customHeight="1" x14ac:dyDescent="0.2">
      <c r="B2806" s="719"/>
      <c r="C2806" s="720"/>
      <c r="D2806" s="720"/>
      <c r="E2806" s="720"/>
      <c r="F2806" s="720"/>
      <c r="G2806" s="720"/>
      <c r="H2806" s="720"/>
      <c r="I2806" s="720"/>
      <c r="J2806" s="720"/>
      <c r="K2806" s="720"/>
      <c r="L2806" s="720"/>
      <c r="M2806" s="721"/>
    </row>
    <row r="2807" spans="2:13" ht="12.75" customHeight="1" x14ac:dyDescent="0.2">
      <c r="B2807" s="722"/>
      <c r="C2807" s="735"/>
      <c r="D2807" s="735"/>
      <c r="E2807" s="735"/>
      <c r="F2807" s="735"/>
      <c r="G2807" s="735"/>
      <c r="H2807" s="735"/>
      <c r="I2807" s="735"/>
      <c r="J2807" s="735"/>
      <c r="K2807" s="735"/>
      <c r="L2807" s="735"/>
      <c r="M2807" s="724"/>
    </row>
    <row r="2808" spans="2:13" ht="12.75" customHeight="1" x14ac:dyDescent="0.2">
      <c r="B2808" s="722"/>
      <c r="C2808" s="735"/>
      <c r="D2808" s="735"/>
      <c r="E2808" s="735"/>
      <c r="F2808" s="735"/>
      <c r="G2808" s="735"/>
      <c r="H2808" s="735"/>
      <c r="I2808" s="735"/>
      <c r="J2808" s="735"/>
      <c r="K2808" s="735"/>
      <c r="L2808" s="735"/>
      <c r="M2808" s="724"/>
    </row>
    <row r="2809" spans="2:13" ht="12.75" customHeight="1" x14ac:dyDescent="0.2">
      <c r="B2809" s="722"/>
      <c r="C2809" s="735"/>
      <c r="D2809" s="735"/>
      <c r="E2809" s="735"/>
      <c r="F2809" s="735"/>
      <c r="G2809" s="735"/>
      <c r="H2809" s="735"/>
      <c r="I2809" s="735"/>
      <c r="J2809" s="735"/>
      <c r="K2809" s="735"/>
      <c r="L2809" s="735"/>
      <c r="M2809" s="724"/>
    </row>
    <row r="2810" spans="2:13" ht="12.75" customHeight="1" x14ac:dyDescent="0.2">
      <c r="B2810" s="725"/>
      <c r="C2810" s="726"/>
      <c r="D2810" s="726"/>
      <c r="E2810" s="726"/>
      <c r="F2810" s="726"/>
      <c r="G2810" s="726"/>
      <c r="H2810" s="726"/>
      <c r="I2810" s="726"/>
      <c r="J2810" s="726"/>
      <c r="K2810" s="726"/>
      <c r="L2810" s="726"/>
      <c r="M2810" s="727"/>
    </row>
    <row r="2812" spans="2:13" s="3" customFormat="1" ht="12.75" customHeight="1" x14ac:dyDescent="0.2">
      <c r="B2812" s="140" t="s">
        <v>165</v>
      </c>
      <c r="C2812" s="141" t="str">
        <f>'2. Grunddata'!C$7</f>
        <v>Hitta den oförklariga faktorn i matrix</v>
      </c>
      <c r="D2812" s="64"/>
      <c r="E2812" s="64"/>
      <c r="F2812" s="64"/>
      <c r="G2812" s="64"/>
      <c r="H2812" s="64"/>
      <c r="I2812" s="64"/>
      <c r="J2812" s="64"/>
      <c r="K2812" s="64"/>
      <c r="L2812" s="64"/>
      <c r="M2812" s="64"/>
    </row>
    <row r="2813" spans="2:13" s="3" customFormat="1" ht="12.75" x14ac:dyDescent="0.2">
      <c r="B2813" s="140" t="s">
        <v>122</v>
      </c>
      <c r="C2813" s="141" t="str">
        <f>IF('2. Grunddata'!$C$6="ANSÖKAN","ANSÖKAN",(IF('2. Grunddata'!$C$6="KONTRAKT","KONTRAKT","")))</f>
        <v>ANSÖKAN</v>
      </c>
      <c r="D2813" s="64"/>
      <c r="E2813" s="64"/>
      <c r="F2813" s="64"/>
      <c r="G2813" s="64"/>
      <c r="H2813" s="64"/>
      <c r="I2813" s="64"/>
      <c r="J2813" s="64"/>
      <c r="K2813" s="64"/>
      <c r="L2813" s="64"/>
      <c r="M2813" s="64"/>
    </row>
    <row r="2814" spans="2:13" s="3" customFormat="1" ht="12.75" x14ac:dyDescent="0.2">
      <c r="B2814" s="62" t="s">
        <v>254</v>
      </c>
      <c r="C2814" s="141" t="str">
        <f>'2. Grunddata'!C$8</f>
        <v>Stina</v>
      </c>
      <c r="D2814" s="64"/>
      <c r="E2814" s="64"/>
      <c r="F2814" s="64"/>
      <c r="I2814" s="120"/>
      <c r="J2814" s="120"/>
      <c r="K2814" s="120"/>
      <c r="L2814" s="120"/>
      <c r="M2814" s="120"/>
    </row>
    <row r="2815" spans="2:13" s="3" customFormat="1" ht="12.75" x14ac:dyDescent="0.2">
      <c r="B2815" s="140" t="s">
        <v>156</v>
      </c>
      <c r="C2815" s="64" t="str">
        <f>'2. Grunddata'!C$17</f>
        <v>SEK</v>
      </c>
      <c r="D2815" s="64"/>
      <c r="E2815" s="64"/>
      <c r="F2815" s="64"/>
      <c r="I2815" s="120"/>
      <c r="J2815" s="120"/>
      <c r="K2815" s="120"/>
      <c r="L2815" s="120"/>
      <c r="M2815" s="120"/>
    </row>
    <row r="2816" spans="2:13" s="3" customFormat="1" ht="12.75" x14ac:dyDescent="0.2">
      <c r="B2816" s="140"/>
      <c r="C2816" s="143" t="s">
        <v>137</v>
      </c>
      <c r="D2816" s="64"/>
      <c r="E2816" s="64"/>
      <c r="F2816" s="64"/>
      <c r="I2816" s="120"/>
      <c r="J2816" s="120"/>
      <c r="K2816" s="120"/>
      <c r="L2816" s="499" t="s">
        <v>315</v>
      </c>
      <c r="M2816" s="120"/>
    </row>
    <row r="2817" spans="2:15" ht="12.75" customHeight="1" x14ac:dyDescent="0.2">
      <c r="L2817" s="349" t="s">
        <v>316</v>
      </c>
    </row>
    <row r="2818" spans="2:15" s="3" customFormat="1" ht="15" x14ac:dyDescent="0.25">
      <c r="B2818" s="369" t="s">
        <v>38</v>
      </c>
      <c r="C2818" s="369" t="str">
        <f>B70</f>
        <v xml:space="preserve">Inte SLU Partner 4 </v>
      </c>
      <c r="E2818" s="64"/>
      <c r="G2818" s="375" t="str">
        <f>J70</f>
        <v/>
      </c>
      <c r="H2818" s="64"/>
      <c r="I2818" s="64"/>
      <c r="J2818" s="64"/>
      <c r="K2818" s="64"/>
      <c r="L2818" s="625">
        <f>SUMIF('5. Lön'!$B$25:$B$151,$G2818,'5. Lön'!AE$25:AE$151)</f>
        <v>0</v>
      </c>
      <c r="M2818" s="585" t="s">
        <v>208</v>
      </c>
    </row>
    <row r="2819" spans="2:15" s="3" customFormat="1" ht="6" customHeight="1" x14ac:dyDescent="0.2">
      <c r="B2819" s="85"/>
      <c r="C2819" s="64"/>
      <c r="D2819" s="64"/>
      <c r="E2819" s="64"/>
      <c r="F2819" s="64"/>
      <c r="G2819" s="64"/>
      <c r="H2819" s="64"/>
      <c r="I2819" s="64"/>
      <c r="J2819" s="64"/>
      <c r="K2819" s="64"/>
      <c r="L2819" s="64"/>
      <c r="M2819" s="64"/>
    </row>
    <row r="2820" spans="2:15" s="3" customFormat="1" ht="12.75" x14ac:dyDescent="0.2">
      <c r="B2820" s="309" t="str">
        <f>IF('2. Grunddata'!C$6="KONTRAKT","Kostnader täckta av finansiär","Kostnader förväntade att täckas av finansiär")</f>
        <v>Kostnader förväntade att täckas av finansiär</v>
      </c>
      <c r="C2820" s="310">
        <f>'5. Lön'!G$23</f>
        <v>2022</v>
      </c>
      <c r="D2820" s="310">
        <f>'5. Lön'!H$23</f>
        <v>2023</v>
      </c>
      <c r="E2820" s="310">
        <f>'5. Lön'!I$23</f>
        <v>2024</v>
      </c>
      <c r="F2820" s="310" t="str">
        <f>'5. Lön'!J$23</f>
        <v/>
      </c>
      <c r="G2820" s="310" t="str">
        <f>'5. Lön'!K$23</f>
        <v/>
      </c>
      <c r="H2820" s="310" t="str">
        <f>'5. Lön'!L$23</f>
        <v/>
      </c>
      <c r="I2820" s="310" t="str">
        <f>'5. Lön'!M$23</f>
        <v/>
      </c>
      <c r="J2820" s="310" t="str">
        <f>'5. Lön'!N$23</f>
        <v/>
      </c>
      <c r="K2820" s="310" t="str">
        <f>'5. Lön'!O$23</f>
        <v/>
      </c>
      <c r="L2820" s="310" t="str">
        <f>'5. Lön'!P$23</f>
        <v/>
      </c>
      <c r="M2820" s="311" t="s">
        <v>2</v>
      </c>
    </row>
    <row r="2821" spans="2:15" s="3" customFormat="1" ht="12.75" customHeight="1" x14ac:dyDescent="0.2">
      <c r="B2821" s="312" t="s">
        <v>203</v>
      </c>
      <c r="C2821" s="313">
        <f>IF('2. Grunddata'!$C$16&gt;0,SUMIF('5. Lön'!$B$25:$B$151,$G2818,'5. Lön'!DM$25:DM$151),SUMIF('5. Lön'!$B$25:$B$151,$G2818,'5. Lön'!AS$25:AS$151))</f>
        <v>0</v>
      </c>
      <c r="D2821" s="313">
        <f>IF('2. Grunddata'!$C$16&gt;0,SUMIF('5. Lön'!$B$25:$B$151,$G2818,'5. Lön'!DN$25:DN$151),SUMIF('5. Lön'!$B$25:$B$151,$G2818,'5. Lön'!AT$25:AT$151))</f>
        <v>0</v>
      </c>
      <c r="E2821" s="313">
        <f>IF('2. Grunddata'!$C$16&gt;0,SUMIF('5. Lön'!$B$25:$B$151,$G2818,'5. Lön'!DO$25:DO$151),SUMIF('5. Lön'!$B$25:$B$151,$G2818,'5. Lön'!AU$25:AU$151))</f>
        <v>0</v>
      </c>
      <c r="F2821" s="313">
        <f>IF('2. Grunddata'!$C$16&gt;0,SUMIF('5. Lön'!$B$25:$B$151,$G2818,'5. Lön'!DP$25:DP$151),SUMIF('5. Lön'!$B$25:$B$151,$G2818,'5. Lön'!AV$25:AV$151))</f>
        <v>0</v>
      </c>
      <c r="G2821" s="313">
        <f>IF('2. Grunddata'!$C$16&gt;0,SUMIF('5. Lön'!$B$25:$B$151,$G2818,'5. Lön'!DQ$25:DQ$151),SUMIF('5. Lön'!$B$25:$B$151,$G2818,'5. Lön'!AW$25:AW$151))</f>
        <v>0</v>
      </c>
      <c r="H2821" s="313">
        <f>IF('2. Grunddata'!$C$16&gt;0,SUMIF('5. Lön'!$B$25:$B$151,$G2818,'5. Lön'!DR$25:DR$151),SUMIF('5. Lön'!$B$25:$B$151,$G2818,'5. Lön'!AX$25:AX$151))</f>
        <v>0</v>
      </c>
      <c r="I2821" s="313">
        <f>IF('2. Grunddata'!$C$16&gt;0,SUMIF('5. Lön'!$B$25:$B$151,$G2818,'5. Lön'!DS$25:DS$151),SUMIF('5. Lön'!$B$25:$B$151,$G2818,'5. Lön'!AY$25:AY$151))</f>
        <v>0</v>
      </c>
      <c r="J2821" s="313">
        <f>IF('2. Grunddata'!$C$16&gt;0,SUMIF('5. Lön'!$B$25:$B$151,$G2818,'5. Lön'!DT$25:DT$151),SUMIF('5. Lön'!$B$25:$B$151,$G2818,'5. Lön'!AZ$25:AZ$151))</f>
        <v>0</v>
      </c>
      <c r="K2821" s="313">
        <f>IF('2. Grunddata'!$C$16&gt;0,SUMIF('5. Lön'!$B$25:$B$151,$G2818,'5. Lön'!DU$25:DU$151),SUMIF('5. Lön'!$B$25:$B$151,$G2818,'5. Lön'!BA$25:BA$151))</f>
        <v>0</v>
      </c>
      <c r="L2821" s="313">
        <f>IF('2. Grunddata'!$C$16&gt;0,SUMIF('5. Lön'!$B$25:$B$151,$G2818,'5. Lön'!DV$25:DV$151),SUMIF('5. Lön'!$B$25:$B$151,$G2818,'5. Lön'!BB$25:BB$151))</f>
        <v>0</v>
      </c>
      <c r="M2821" s="314">
        <f t="shared" ref="M2821:M2826" si="658">SUM(C2821:L2821)</f>
        <v>0</v>
      </c>
      <c r="N2821" s="4"/>
      <c r="O2821" s="4"/>
    </row>
    <row r="2822" spans="2:15" s="3" customFormat="1" ht="12.75" customHeight="1" x14ac:dyDescent="0.2">
      <c r="B2822" s="158" t="s">
        <v>202</v>
      </c>
      <c r="C2822" s="315">
        <f>SUMIF('6. Drift'!$B$18:$B$101,$G2818,'6. Drift'!V$18:V$101)</f>
        <v>0</v>
      </c>
      <c r="D2822" s="315">
        <f>SUMIF('6. Drift'!$B$18:$B$101,$G2818,'6. Drift'!W$18:W$101)</f>
        <v>0</v>
      </c>
      <c r="E2822" s="315">
        <f>SUMIF('6. Drift'!$B$18:$B$101,$G2818,'6. Drift'!X$18:X$101)</f>
        <v>0</v>
      </c>
      <c r="F2822" s="315">
        <f>SUMIF('6. Drift'!$B$18:$B$101,$G2818,'6. Drift'!Y$18:Y$101)</f>
        <v>0</v>
      </c>
      <c r="G2822" s="315">
        <f>SUMIF('6. Drift'!$B$18:$B$101,$G2818,'6. Drift'!Z$18:Z$101)</f>
        <v>0</v>
      </c>
      <c r="H2822" s="315">
        <f>SUMIF('6. Drift'!$B$18:$B$101,$G2818,'6. Drift'!AA$18:AA$101)</f>
        <v>0</v>
      </c>
      <c r="I2822" s="315">
        <f>SUMIF('6. Drift'!$B$18:$B$101,$G2818,'6. Drift'!AB$18:AB$101)</f>
        <v>0</v>
      </c>
      <c r="J2822" s="315">
        <f>SUMIF('6. Drift'!$B$18:$B$101,$G2818,'6. Drift'!AC$18:AC$101)</f>
        <v>0</v>
      </c>
      <c r="K2822" s="315">
        <f>SUMIF('6. Drift'!$B$18:$B$101,$G2818,'6. Drift'!AD$18:AD$101)</f>
        <v>0</v>
      </c>
      <c r="L2822" s="315">
        <f>SUMIF('6. Drift'!$B$18:$B$101,$G2818,'6. Drift'!AE$18:AE$101)</f>
        <v>0</v>
      </c>
      <c r="M2822" s="316">
        <f t="shared" si="658"/>
        <v>0</v>
      </c>
    </row>
    <row r="2823" spans="2:15" s="3" customFormat="1" ht="12.75" x14ac:dyDescent="0.2">
      <c r="B2823" s="317" t="s">
        <v>30</v>
      </c>
      <c r="C2823" s="318">
        <f>SUMIF('7. Utrustning'!$B$17:$B$49,$G2818,'7. Utrustning'!W$17:W$49)</f>
        <v>0</v>
      </c>
      <c r="D2823" s="318">
        <f>SUMIF('7. Utrustning'!$B$17:$B$49,$G2818,'7. Utrustning'!X$17:X$49)</f>
        <v>0</v>
      </c>
      <c r="E2823" s="318">
        <f>SUMIF('7. Utrustning'!$B$17:$B$49,$G2818,'7. Utrustning'!Y$17:Y$49)</f>
        <v>0</v>
      </c>
      <c r="F2823" s="318">
        <f>SUMIF('7. Utrustning'!$B$17:$B$49,$G2818,'7. Utrustning'!Z$17:Z$49)</f>
        <v>0</v>
      </c>
      <c r="G2823" s="318">
        <f>SUMIF('7. Utrustning'!$B$17:$B$49,$G2818,'7. Utrustning'!AA$17:AA$49)</f>
        <v>0</v>
      </c>
      <c r="H2823" s="318">
        <f>SUMIF('7. Utrustning'!$B$17:$B$49,$G2818,'7. Utrustning'!AB$17:AB$49)</f>
        <v>0</v>
      </c>
      <c r="I2823" s="318">
        <f>SUMIF('7. Utrustning'!$B$17:$B$49,$G2818,'7. Utrustning'!AC$17:AC$49)</f>
        <v>0</v>
      </c>
      <c r="J2823" s="318">
        <f>SUMIF('7. Utrustning'!$B$17:$B$49,$G2818,'7. Utrustning'!AD$17:AD$49)</f>
        <v>0</v>
      </c>
      <c r="K2823" s="318">
        <f>SUMIF('7. Utrustning'!$B$17:$B$49,$G2818,'7. Utrustning'!AE$17:AE$49)</f>
        <v>0</v>
      </c>
      <c r="L2823" s="318">
        <f>SUMIF('7. Utrustning'!$B$17:$B$49,$G2818,'7. Utrustning'!AF$17:AF$49)</f>
        <v>0</v>
      </c>
      <c r="M2823" s="319">
        <f t="shared" si="658"/>
        <v>0</v>
      </c>
    </row>
    <row r="2824" spans="2:15" s="3" customFormat="1" ht="12.75" x14ac:dyDescent="0.2">
      <c r="B2824" s="320" t="str">
        <f>IF('2. Grunddata'!C$13="NEJ","Lokal accepterad som direkt kostnad av finansiär","Lokal")</f>
        <v>Lokal accepterad som direkt kostnad av finansiär</v>
      </c>
      <c r="C2824" s="315">
        <f>IF('2. Grunddata'!$C$13="NEJ",SUMIF('8. Lokal'!$B$18:$B$50,$G2818,'8. Lokal'!T$18:T$50),SUMIF('5. Lön'!$B$25:$B$151,$G2818,'5. Lön'!CO$25:CO$151)+SUMIF('6. Drift'!$B$18:$B$101,$G2818,'6. Drift'!BR$18:BR$101)+SUMIF('8. Lokal'!$B$18:$B$50,$G2818,'8. Lokal'!T$18:T$50))</f>
        <v>0</v>
      </c>
      <c r="D2824" s="315">
        <f>IF('2. Grunddata'!$C$13="NEJ",SUMIF('8. Lokal'!$B$18:$B$50,$G2818,'8. Lokal'!U$18:U$50),SUMIF('5. Lön'!$B$25:$B$151,$G2818,'5. Lön'!CP$25:CP$151)+SUMIF('6. Drift'!$B$18:$B$101,$G2818,'6. Drift'!BS$18:BS$101)+SUMIF('8. Lokal'!$B$18:$B$50,$G2818,'8. Lokal'!U$18:U$50))</f>
        <v>0</v>
      </c>
      <c r="E2824" s="315">
        <f>IF('2. Grunddata'!$C$13="NEJ",SUMIF('8. Lokal'!$B$18:$B$50,$G2818,'8. Lokal'!V$18:V$50),SUMIF('5. Lön'!$B$25:$B$151,$G2818,'5. Lön'!CQ$25:CQ$151)+SUMIF('6. Drift'!$B$18:$B$101,$G2818,'6. Drift'!BT$18:BT$101)+SUMIF('8. Lokal'!$B$18:$B$50,$G2818,'8. Lokal'!V$18:V$50))</f>
        <v>0</v>
      </c>
      <c r="F2824" s="315">
        <f>IF('2. Grunddata'!$C$13="NEJ",SUMIF('8. Lokal'!$B$18:$B$50,$G2818,'8. Lokal'!W$18:W$50),SUMIF('5. Lön'!$B$25:$B$151,$G2818,'5. Lön'!CR$25:CR$151)+SUMIF('6. Drift'!$B$18:$B$101,$G2818,'6. Drift'!BU$18:BU$101)+SUMIF('8. Lokal'!$B$18:$B$50,$G2818,'8. Lokal'!W$18:W$50))</f>
        <v>0</v>
      </c>
      <c r="G2824" s="315">
        <f>IF('2. Grunddata'!$C$13="NEJ",SUMIF('8. Lokal'!$B$18:$B$50,$G2818,'8. Lokal'!X$18:X$50),SUMIF('5. Lön'!$B$25:$B$151,$G2818,'5. Lön'!CS$25:CS$151)+SUMIF('6. Drift'!$B$18:$B$101,$G2818,'6. Drift'!BV$18:BV$101)+SUMIF('8. Lokal'!$B$18:$B$50,$G2818,'8. Lokal'!X$18:X$50))</f>
        <v>0</v>
      </c>
      <c r="H2824" s="315">
        <f>IF('2. Grunddata'!$C$13="NEJ",SUMIF('8. Lokal'!$B$18:$B$50,$G2818,'8. Lokal'!Y$18:Y$50),SUMIF('5. Lön'!$B$25:$B$151,$G2818,'5. Lön'!CT$25:CT$151)+SUMIF('6. Drift'!$B$18:$B$101,$G2818,'6. Drift'!BW$18:BW$101)+SUMIF('8. Lokal'!$B$18:$B$50,$G2818,'8. Lokal'!Y$18:Y$50))</f>
        <v>0</v>
      </c>
      <c r="I2824" s="315">
        <f>IF('2. Grunddata'!$C$13="NEJ",SUMIF('8. Lokal'!$B$18:$B$50,$G2818,'8. Lokal'!Z$18:Z$50),SUMIF('5. Lön'!$B$25:$B$151,$G2818,'5. Lön'!CU$25:CU$151)+SUMIF('6. Drift'!$B$18:$B$101,$G2818,'6. Drift'!BX$18:BX$101)+SUMIF('8. Lokal'!$B$18:$B$50,$G2818,'8. Lokal'!Z$18:Z$50))</f>
        <v>0</v>
      </c>
      <c r="J2824" s="315">
        <f>IF('2. Grunddata'!$C$13="NEJ",SUMIF('8. Lokal'!$B$18:$B$50,$G2818,'8. Lokal'!AA$18:AA$50),SUMIF('5. Lön'!$B$25:$B$151,$G2818,'5. Lön'!CV$25:CV$151)+SUMIF('6. Drift'!$B$18:$B$101,$G2818,'6. Drift'!BY$18:BY$101)+SUMIF('8. Lokal'!$B$18:$B$50,$G2818,'8. Lokal'!AA$18:AA$50))</f>
        <v>0</v>
      </c>
      <c r="K2824" s="315">
        <f>IF('2. Grunddata'!$C$13="NEJ",SUMIF('8. Lokal'!$B$18:$B$50,$G2818,'8. Lokal'!AB$18:AB$50),SUMIF('5. Lön'!$B$25:$B$151,$G2818,'5. Lön'!CW$25:CW$151)+SUMIF('6. Drift'!$B$18:$B$101,$G2818,'6. Drift'!BZ$18:BZ$101)+SUMIF('8. Lokal'!$B$18:$B$50,$G2818,'8. Lokal'!AB$18:AB$50))</f>
        <v>0</v>
      </c>
      <c r="L2824" s="315">
        <f>IF('2. Grunddata'!$C$13="NEJ",SUMIF('8. Lokal'!$B$18:$B$50,$G2818,'8. Lokal'!AC$18:AC$50),SUMIF('5. Lön'!$B$25:$B$151,$G2818,'5. Lön'!CX$25:CX$151)+SUMIF('6. Drift'!$B$18:$B$101,$G2818,'6. Drift'!CA$18:CA$101)+SUMIF('8. Lokal'!$B$18:$B$50,$G2818,'8. Lokal'!AC$18:AC$50))</f>
        <v>0</v>
      </c>
      <c r="M2824" s="316">
        <f t="shared" si="658"/>
        <v>0</v>
      </c>
    </row>
    <row r="2825" spans="2:15" s="3" customFormat="1" ht="12.75" x14ac:dyDescent="0.2">
      <c r="B2825" s="321" t="str">
        <f>IF('2. Grunddata'!C$13="NEJ","Indirekt och lokalpåslag accepterade som OH av finansiär","Indirekta")</f>
        <v>Indirekt och lokalpåslag accepterade som OH av finansiär</v>
      </c>
      <c r="C2825" s="293">
        <f>IF('2. Grunddata'!$C$13="NEJ",SUMIF('5. Lön'!$B$25:$B$151,$G2818,'5. Lön'!DY$25:DY$151)+SUMIF('6. Drift'!$B$18:$B$101,$G2818,'6. Drift'!CP$18:CP$101)+SUMIF('7. Utrustning'!$B$17:$B$49,$G2818,'7. Utrustning'!AU$17:AU$49)+SUMIF('8. Lokal'!$B$18:$B$50,$G2818,'8. Lokal'!AR$18:AR$50),SUMIF('5. Lön'!$B$25:$B$151,$G2818,'5. Lön'!BQ$25:BQ$151)+SUMIF('6. Drift'!$B$18:$B$101,$G2818,'6. Drift'!AT$18:AT$101))</f>
        <v>0</v>
      </c>
      <c r="D2825" s="293">
        <f>IF('2. Grunddata'!$C$13="NEJ",SUMIF('5. Lön'!$B$25:$B$151,$G2818,'5. Lön'!DZ$25:DZ$151)+SUMIF('6. Drift'!$B$18:$B$101,$G2818,'6. Drift'!CQ$18:CQ$101)+SUMIF('7. Utrustning'!$B$17:$B$49,$G2818,'7. Utrustning'!AV$17:AV$49)+SUMIF('8. Lokal'!$B$18:$B$50,$G2818,'8. Lokal'!AS$18:AS$50),SUMIF('5. Lön'!$B$25:$B$151,$G2818,'5. Lön'!BR$25:BR$151)+SUMIF('6. Drift'!$B$18:$B$101,$G2818,'6. Drift'!AU$18:AU$101))</f>
        <v>0</v>
      </c>
      <c r="E2825" s="293">
        <f>IF('2. Grunddata'!$C$13="NEJ",SUMIF('5. Lön'!$B$25:$B$151,$G2818,'5. Lön'!EA$25:EA$151)+SUMIF('6. Drift'!$B$18:$B$101,$G2818,'6. Drift'!CR$18:CR$101)+SUMIF('7. Utrustning'!$B$17:$B$49,$G2818,'7. Utrustning'!AW$17:AW$49)+SUMIF('8. Lokal'!$B$18:$B$50,$G2818,'8. Lokal'!AT$18:AT$50),SUMIF('5. Lön'!$B$25:$B$151,$G2818,'5. Lön'!BS$25:BS$151)+SUMIF('6. Drift'!$B$18:$B$101,$G2818,'6. Drift'!AV$18:AV$101))</f>
        <v>0</v>
      </c>
      <c r="F2825" s="293">
        <f>IF('2. Grunddata'!$C$13="NEJ",SUMIF('5. Lön'!$B$25:$B$151,$G2818,'5. Lön'!EB$25:EB$151)+SUMIF('6. Drift'!$B$18:$B$101,$G2818,'6. Drift'!CS$18:CS$101)+SUMIF('7. Utrustning'!$B$17:$B$49,$G2818,'7. Utrustning'!AX$17:AX$49)+SUMIF('8. Lokal'!$B$18:$B$50,$G2818,'8. Lokal'!AU$18:AU$50),SUMIF('5. Lön'!$B$25:$B$151,$G2818,'5. Lön'!BT$25:BT$151)+SUMIF('6. Drift'!$B$18:$B$101,$G2818,'6. Drift'!AW$18:AW$101))</f>
        <v>0</v>
      </c>
      <c r="G2825" s="293">
        <f>IF('2. Grunddata'!$C$13="NEJ",SUMIF('5. Lön'!$B$25:$B$151,$G2818,'5. Lön'!EC$25:EC$151)+SUMIF('6. Drift'!$B$18:$B$101,$G2818,'6. Drift'!CT$18:CT$101)+SUMIF('7. Utrustning'!$B$17:$B$49,$G2818,'7. Utrustning'!AY$17:AY$49)+SUMIF('8. Lokal'!$B$18:$B$50,$G2818,'8. Lokal'!AV$18:AV$50),SUMIF('5. Lön'!$B$25:$B$151,$G2818,'5. Lön'!BU$25:BU$151)+SUMIF('6. Drift'!$B$18:$B$101,$G2818,'6. Drift'!AX$18:AX$101))</f>
        <v>0</v>
      </c>
      <c r="H2825" s="293">
        <f>IF('2. Grunddata'!$C$13="NEJ",SUMIF('5. Lön'!$B$25:$B$151,$G2818,'5. Lön'!ED$25:ED$151)+SUMIF('6. Drift'!$B$18:$B$101,$G2818,'6. Drift'!CU$18:CU$101)+SUMIF('7. Utrustning'!$B$17:$B$49,$G2818,'7. Utrustning'!AZ$17:AZ$49)+SUMIF('8. Lokal'!$B$18:$B$50,$G2818,'8. Lokal'!AW$18:AW$50),SUMIF('5. Lön'!$B$25:$B$151,$G2818,'5. Lön'!BV$25:BV$151)+SUMIF('6. Drift'!$B$18:$B$101,$G2818,'6. Drift'!AY$18:AY$101))</f>
        <v>0</v>
      </c>
      <c r="I2825" s="293">
        <f>IF('2. Grunddata'!$C$13="NEJ",SUMIF('5. Lön'!$B$25:$B$151,$G2818,'5. Lön'!EE$25:EE$151)+SUMIF('6. Drift'!$B$18:$B$101,$G2818,'6. Drift'!CV$18:CV$101)+SUMIF('7. Utrustning'!$B$17:$B$49,$G2818,'7. Utrustning'!BA$17:BA$49)+SUMIF('8. Lokal'!$B$18:$B$50,$G2818,'8. Lokal'!AX$18:AX$50),SUMIF('5. Lön'!$B$25:$B$151,$G2818,'5. Lön'!BW$25:BW$151)+SUMIF('6. Drift'!$B$18:$B$101,$G2818,'6. Drift'!AZ$18:AZ$101))</f>
        <v>0</v>
      </c>
      <c r="J2825" s="293">
        <f>IF('2. Grunddata'!$C$13="NEJ",SUMIF('5. Lön'!$B$25:$B$151,$G2818,'5. Lön'!EF$25:EF$151)+SUMIF('6. Drift'!$B$18:$B$101,$G2818,'6. Drift'!CW$18:CW$101)+SUMIF('7. Utrustning'!$B$17:$B$49,$G2818,'7. Utrustning'!BB$17:BB$49)+SUMIF('8. Lokal'!$B$18:$B$50,$G2818,'8. Lokal'!AY$18:AY$50),SUMIF('5. Lön'!$B$25:$B$151,$G2818,'5. Lön'!BX$25:BX$151)+SUMIF('6. Drift'!$B$18:$B$101,$G2818,'6. Drift'!BA$18:BA$101))</f>
        <v>0</v>
      </c>
      <c r="K2825" s="293">
        <f>IF('2. Grunddata'!$C$13="NEJ",SUMIF('5. Lön'!$B$25:$B$151,$G2818,'5. Lön'!EG$25:EG$151)+SUMIF('6. Drift'!$B$18:$B$101,$G2818,'6. Drift'!CX$18:CX$101)+SUMIF('7. Utrustning'!$B$17:$B$49,$G2818,'7. Utrustning'!BC$17:BC$49)+SUMIF('8. Lokal'!$B$18:$B$50,$G2818,'8. Lokal'!AZ$18:AZ$50),SUMIF('5. Lön'!$B$25:$B$151,$G2818,'5. Lön'!BY$25:BY$151)+SUMIF('6. Drift'!$B$18:$B$101,$G2818,'6. Drift'!BB$18:BB$101))</f>
        <v>0</v>
      </c>
      <c r="L2825" s="293">
        <f>IF('2. Grunddata'!$C$13="NEJ",SUMIF('5. Lön'!$B$25:$B$151,$G2818,'5. Lön'!EH$25:EH$151)+SUMIF('6. Drift'!$B$18:$B$101,$G2818,'6. Drift'!CY$18:CY$101)+SUMIF('7. Utrustning'!$B$17:$B$49,$G2818,'7. Utrustning'!BD$17:BD$49)+SUMIF('8. Lokal'!$B$18:$B$50,$G2818,'8. Lokal'!BA$18:BA$50),SUMIF('5. Lön'!$B$25:$B$151,$G2818,'5. Lön'!BZ$25:BZ$151)+SUMIF('6. Drift'!$B$18:$B$101,$G2818,'6. Drift'!BC$18:BC$101))</f>
        <v>0</v>
      </c>
      <c r="M2825" s="322">
        <f t="shared" si="658"/>
        <v>0</v>
      </c>
    </row>
    <row r="2826" spans="2:15" s="3" customFormat="1" ht="12.75" x14ac:dyDescent="0.2">
      <c r="B2826" s="323" t="str">
        <f>IF('2. Grunddata'!C$6="KONTRAKT","Total kostnad i kontrakt med finansiär ","Total kostnad i ansökan till finansiär ")</f>
        <v xml:space="preserve">Total kostnad i ansökan till finansiär </v>
      </c>
      <c r="C2826" s="237">
        <f>SUM(C2821:C2825)</f>
        <v>0</v>
      </c>
      <c r="D2826" s="237">
        <f t="shared" ref="D2826:L2826" si="659">SUM(D2821:D2825)</f>
        <v>0</v>
      </c>
      <c r="E2826" s="237">
        <f t="shared" si="659"/>
        <v>0</v>
      </c>
      <c r="F2826" s="237">
        <f t="shared" si="659"/>
        <v>0</v>
      </c>
      <c r="G2826" s="237">
        <f t="shared" si="659"/>
        <v>0</v>
      </c>
      <c r="H2826" s="237">
        <f t="shared" si="659"/>
        <v>0</v>
      </c>
      <c r="I2826" s="237">
        <f t="shared" si="659"/>
        <v>0</v>
      </c>
      <c r="J2826" s="237">
        <f t="shared" si="659"/>
        <v>0</v>
      </c>
      <c r="K2826" s="237">
        <f t="shared" si="659"/>
        <v>0</v>
      </c>
      <c r="L2826" s="237">
        <f t="shared" si="659"/>
        <v>0</v>
      </c>
      <c r="M2826" s="324">
        <f t="shared" si="658"/>
        <v>0</v>
      </c>
    </row>
    <row r="2827" spans="2:15" s="3" customFormat="1" ht="6" customHeight="1" x14ac:dyDescent="0.2">
      <c r="B2827" s="325"/>
      <c r="C2827" s="326"/>
      <c r="D2827" s="326"/>
      <c r="E2827" s="326"/>
      <c r="F2827" s="326"/>
      <c r="G2827" s="326"/>
      <c r="H2827" s="326"/>
      <c r="I2827" s="326"/>
      <c r="J2827" s="326"/>
      <c r="K2827" s="326"/>
      <c r="L2827" s="326"/>
      <c r="M2827" s="327"/>
    </row>
    <row r="2828" spans="2:15" s="3" customFormat="1" ht="12.75" x14ac:dyDescent="0.2">
      <c r="B2828" s="328" t="str">
        <f>IF('2. Grunddata'!C$6="KONTRAKT","Kostnader att medfinansiera","Kostnader förväntade att medfinansiera")</f>
        <v>Kostnader förväntade att medfinansiera</v>
      </c>
      <c r="C2828" s="168"/>
      <c r="D2828" s="168"/>
      <c r="E2828" s="168"/>
      <c r="F2828" s="168"/>
      <c r="G2828" s="168"/>
      <c r="H2828" s="168"/>
      <c r="I2828" s="168"/>
      <c r="J2828" s="168"/>
      <c r="K2828" s="168"/>
      <c r="L2828" s="168"/>
      <c r="M2828" s="329"/>
    </row>
    <row r="2829" spans="2:15" s="3" customFormat="1" ht="12.75" x14ac:dyDescent="0.2">
      <c r="B2829" s="371" t="str">
        <f>IF('2. Grunddata'!C$13="NEJ","Indirekt och lokalpåslag inte accepterade som OH av finansiär","")</f>
        <v>Indirekt och lokalpåslag inte accepterade som OH av finansiär</v>
      </c>
      <c r="C2829" s="330">
        <f>IF('2. Grunddata'!$C$13="NEJ",(SUMIF('5. Lön'!$B$25:$B$151,$G2818,'5. Lön'!BQ$25:BQ$151)+SUMIF('5. Lön'!$B$25:$B$151,$G2818,'5. Lön'!CO$25:CO$151)+SUMIF('6. Drift'!$B$18:$B$101,$G2818,'6. Drift'!AT$18:AT$101)+SUMIF('6. Drift'!$B$18:$B$101,$G2818,'6. Drift'!BR$18:BR$101))-(SUMIF('5. Lön'!$B$25:$B$151,$G2818,'5. Lön'!DY$25:DY$151)+SUMIF('6. Drift'!$B$18:$B$101,$G2818,'6. Drift'!CP$18:CP$101)+SUMIF('7. Utrustning'!$B$17:$B$49,$G2818,'7. Utrustning'!AU$17:AU$49)+SUMIF('8. Lokal'!$B$18:$B$50,$G2818,'8. Lokal'!AR$18:AR$50)),0)</f>
        <v>0</v>
      </c>
      <c r="D2829" s="330">
        <f>IF('2. Grunddata'!$C$13="NEJ",(SUMIF('5. Lön'!$B$25:$B$151,$G2818,'5. Lön'!BR$25:BR$151)+SUMIF('5. Lön'!$B$25:$B$151,$G2818,'5. Lön'!CP$25:CP$151)+SUMIF('6. Drift'!$B$18:$B$101,$G2818,'6. Drift'!AU$18:AU$101)+SUMIF('6. Drift'!$B$18:$B$101,$G2818,'6. Drift'!BS$18:BS$101))-(SUMIF('5. Lön'!$B$25:$B$151,$G2818,'5. Lön'!DZ$25:DZ$151)+SUMIF('6. Drift'!$B$18:$B$101,$G2818,'6. Drift'!CQ$18:CQ$101)+SUMIF('7. Utrustning'!$B$17:$B$49,$G2818,'7. Utrustning'!AV$17:AV$49)+SUMIF('8. Lokal'!$B$18:$B$50,$G2818,'8. Lokal'!AS$18:AS$50)),0)</f>
        <v>0</v>
      </c>
      <c r="E2829" s="330">
        <f>IF('2. Grunddata'!$C$13="NEJ",(SUMIF('5. Lön'!$B$25:$B$151,$G2818,'5. Lön'!BS$25:BS$151)+SUMIF('5. Lön'!$B$25:$B$151,$G2818,'5. Lön'!CQ$25:CQ$151)+SUMIF('6. Drift'!$B$18:$B$101,$G2818,'6. Drift'!AV$18:AV$101)+SUMIF('6. Drift'!$B$18:$B$101,$G2818,'6. Drift'!BT$18:BT$101))-(SUMIF('5. Lön'!$B$25:$B$151,$G2818,'5. Lön'!EA$25:EA$151)+SUMIF('6. Drift'!$B$18:$B$101,$G2818,'6. Drift'!CR$18:CR$101)+SUMIF('7. Utrustning'!$B$17:$B$49,$G2818,'7. Utrustning'!AW$17:AW$49)+SUMIF('8. Lokal'!$B$18:$B$50,$G2818,'8. Lokal'!AT$18:AT$50)),0)</f>
        <v>0</v>
      </c>
      <c r="F2829" s="330">
        <f>IF('2. Grunddata'!$C$13="NEJ",(SUMIF('5. Lön'!$B$25:$B$151,$G2818,'5. Lön'!BT$25:BT$151)+SUMIF('5. Lön'!$B$25:$B$151,$G2818,'5. Lön'!CR$25:CR$151)+SUMIF('6. Drift'!$B$18:$B$101,$G2818,'6. Drift'!AW$18:AW$101)+SUMIF('6. Drift'!$B$18:$B$101,$G2818,'6. Drift'!BU$18:BU$101))-(SUMIF('5. Lön'!$B$25:$B$151,$G2818,'5. Lön'!EB$25:EB$151)+SUMIF('6. Drift'!$B$18:$B$101,$G2818,'6. Drift'!CS$18:CS$101)+SUMIF('7. Utrustning'!$B$17:$B$49,$G2818,'7. Utrustning'!AX$17:AX$49)+SUMIF('8. Lokal'!$B$18:$B$50,$G2818,'8. Lokal'!AU$18:AU$50)),0)</f>
        <v>0</v>
      </c>
      <c r="G2829" s="330">
        <f>IF('2. Grunddata'!$C$13="NEJ",(SUMIF('5. Lön'!$B$25:$B$151,$G2818,'5. Lön'!BU$25:BU$151)+SUMIF('5. Lön'!$B$25:$B$151,$G2818,'5. Lön'!CS$25:CS$151)+SUMIF('6. Drift'!$B$18:$B$101,$G2818,'6. Drift'!AX$18:AX$101)+SUMIF('6. Drift'!$B$18:$B$101,$G2818,'6. Drift'!BV$18:BV$101))-(SUMIF('5. Lön'!$B$25:$B$151,$G2818,'5. Lön'!EC$25:EC$151)+SUMIF('6. Drift'!$B$18:$B$101,$G2818,'6. Drift'!CT$18:CT$101)+SUMIF('7. Utrustning'!$B$17:$B$49,$G2818,'7. Utrustning'!AY$17:AY$49)+SUMIF('8. Lokal'!$B$18:$B$50,$G2818,'8. Lokal'!AV$18:AV$50)),0)</f>
        <v>0</v>
      </c>
      <c r="H2829" s="330">
        <f>IF('2. Grunddata'!$C$13="NEJ",(SUMIF('5. Lön'!$B$25:$B$151,$G2818,'5. Lön'!BV$25:BV$151)+SUMIF('5. Lön'!$B$25:$B$151,$G2818,'5. Lön'!CT$25:CT$151)+SUMIF('6. Drift'!$B$18:$B$101,$G2818,'6. Drift'!AY$18:AY$101)+SUMIF('6. Drift'!$B$18:$B$101,$G2818,'6. Drift'!BW$18:BW$101))-(SUMIF('5. Lön'!$B$25:$B$151,$G2818,'5. Lön'!ED$25:ED$151)+SUMIF('6. Drift'!$B$18:$B$101,$G2818,'6. Drift'!CU$18:CU$101)+SUMIF('7. Utrustning'!$B$17:$B$49,$G2818,'7. Utrustning'!AZ$17:AZ$49)+SUMIF('8. Lokal'!$B$18:$B$50,$G2818,'8. Lokal'!AW$18:AW$50)),0)</f>
        <v>0</v>
      </c>
      <c r="I2829" s="330">
        <f>IF('2. Grunddata'!$C$13="NEJ",(SUMIF('5. Lön'!$B$25:$B$151,$G2818,'5. Lön'!BW$25:BW$151)+SUMIF('5. Lön'!$B$25:$B$151,$G2818,'5. Lön'!CU$25:CU$151)+SUMIF('6. Drift'!$B$18:$B$101,$G2818,'6. Drift'!AZ$18:AZ$101)+SUMIF('6. Drift'!$B$18:$B$101,$G2818,'6. Drift'!BX$18:BX$101))-(SUMIF('5. Lön'!$B$25:$B$151,$G2818,'5. Lön'!EE$25:EE$151)+SUMIF('6. Drift'!$B$18:$B$101,$G2818,'6. Drift'!CV$18:CV$101)+SUMIF('7. Utrustning'!$B$17:$B$49,$G2818,'7. Utrustning'!BA$17:BA$49)+SUMIF('8. Lokal'!$B$18:$B$50,$G2818,'8. Lokal'!AX$18:AX$50)),0)</f>
        <v>0</v>
      </c>
      <c r="J2829" s="330">
        <f>IF('2. Grunddata'!$C$13="NEJ",(SUMIF('5. Lön'!$B$25:$B$151,$G2818,'5. Lön'!BX$25:BX$151)+SUMIF('5. Lön'!$B$25:$B$151,$G2818,'5. Lön'!CV$25:CV$151)+SUMIF('6. Drift'!$B$18:$B$101,$G2818,'6. Drift'!BA$18:BA$101)+SUMIF('6. Drift'!$B$18:$B$101,$G2818,'6. Drift'!BY$18:BY$101))-(SUMIF('5. Lön'!$B$25:$B$151,$G2818,'5. Lön'!EF$25:EF$151)+SUMIF('6. Drift'!$B$18:$B$101,$G2818,'6. Drift'!CW$18:CW$101)+SUMIF('7. Utrustning'!$B$17:$B$49,$G2818,'7. Utrustning'!BB$17:BB$49)+SUMIF('8. Lokal'!$B$18:$B$50,$G2818,'8. Lokal'!AY$18:AY$50)),0)</f>
        <v>0</v>
      </c>
      <c r="K2829" s="330">
        <f>IF('2. Grunddata'!$C$13="NEJ",(SUMIF('5. Lön'!$B$25:$B$151,$G2818,'5. Lön'!BY$25:BY$151)+SUMIF('5. Lön'!$B$25:$B$151,$G2818,'5. Lön'!CW$25:CW$151)+SUMIF('6. Drift'!$B$18:$B$101,$G2818,'6. Drift'!BB$18:BB$101)+SUMIF('6. Drift'!$B$18:$B$101,$G2818,'6. Drift'!BZ$18:BZ$101))-(SUMIF('5. Lön'!$B$25:$B$151,$G2818,'5. Lön'!EG$25:EG$151)+SUMIF('6. Drift'!$B$18:$B$101,$G2818,'6. Drift'!CX$18:CX$101)+SUMIF('7. Utrustning'!$B$17:$B$49,$G2818,'7. Utrustning'!BC$17:BC$49)+SUMIF('8. Lokal'!$B$18:$B$50,$G2818,'8. Lokal'!AZ$18:AZ$50)),0)</f>
        <v>0</v>
      </c>
      <c r="L2829" s="330">
        <f>IF('2. Grunddata'!$C$13="NEJ",(SUMIF('5. Lön'!$B$25:$B$151,$G2818,'5. Lön'!BZ$25:BZ$151)+SUMIF('5. Lön'!$B$25:$B$151,$G2818,'5. Lön'!CX$25:CX$151)+SUMIF('6. Drift'!$B$18:$B$101,$G2818,'6. Drift'!BC$18:BC$101)+SUMIF('6. Drift'!$B$18:$B$101,$G2818,'6. Drift'!CA$18:CA$101))-(SUMIF('5. Lön'!$B$25:$B$151,$G2818,'5. Lön'!EH$25:EH$151)+SUMIF('6. Drift'!$B$18:$B$101,$G2818,'6. Drift'!CY$18:CY$101)+SUMIF('7. Utrustning'!$B$17:$B$49,$G2818,'7. Utrustning'!BD$17:BD$49)+SUMIF('8. Lokal'!$B$18:$B$50,$G2818,'8. Lokal'!BA$18:BA$50)),0)</f>
        <v>0</v>
      </c>
      <c r="M2829" s="314">
        <f t="shared" ref="M2829:M2835" si="660">SUM(C2829:L2829)</f>
        <v>0</v>
      </c>
    </row>
    <row r="2830" spans="2:15" s="3" customFormat="1" ht="12.75" customHeight="1" x14ac:dyDescent="0.2">
      <c r="B2830" s="331" t="str">
        <f>IF('2. Grunddata'!C$16&gt;0,"LKP som inte accepteras av finansiär","")</f>
        <v/>
      </c>
      <c r="C2830" s="332">
        <f>IF('2. Grunddata'!$C$16&gt;0,SUMIF('5. Lön'!$B$25:$B$151,$G2818,'5. Lön'!AS$25:AS$151)-SUMIF('5. Lön'!$B$25:$B$151,$G2818,'5. Lön'!DM$25:DM$151),0)</f>
        <v>0</v>
      </c>
      <c r="D2830" s="332">
        <f>IF('2. Grunddata'!$C$16&gt;0,SUMIF('5. Lön'!$B$25:$B$151,$G2818,'5. Lön'!AT$25:AT$151)-SUMIF('5. Lön'!$B$25:$B$151,$G2818,'5. Lön'!DN$25:DN$151),0)</f>
        <v>0</v>
      </c>
      <c r="E2830" s="332">
        <f>IF('2. Grunddata'!$C$16&gt;0,SUMIF('5. Lön'!$B$25:$B$151,$G2818,'5. Lön'!AU$25:AU$151)-SUMIF('5. Lön'!$B$25:$B$151,$G2818,'5. Lön'!DO$25:DO$151),0)</f>
        <v>0</v>
      </c>
      <c r="F2830" s="332">
        <f>IF('2. Grunddata'!$C$16&gt;0,SUMIF('5. Lön'!$B$25:$B$151,$G2818,'5. Lön'!AV$25:AV$151)-SUMIF('5. Lön'!$B$25:$B$151,$G2818,'5. Lön'!DP$25:DP$151),0)</f>
        <v>0</v>
      </c>
      <c r="G2830" s="332">
        <f>IF('2. Grunddata'!$C$16&gt;0,SUMIF('5. Lön'!$B$25:$B$151,$G2818,'5. Lön'!AW$25:AW$151)-SUMIF('5. Lön'!$B$25:$B$151,$G2818,'5. Lön'!DQ$25:DQ$151),0)</f>
        <v>0</v>
      </c>
      <c r="H2830" s="332">
        <f>IF('2. Grunddata'!$C$16&gt;0,SUMIF('5. Lön'!$B$25:$B$151,$G2818,'5. Lön'!AX$25:AX$151)-SUMIF('5. Lön'!$B$25:$B$151,$G2818,'5. Lön'!DR$25:DR$151),0)</f>
        <v>0</v>
      </c>
      <c r="I2830" s="332">
        <f>IF('2. Grunddata'!$C$16&gt;0,SUMIF('5. Lön'!$B$25:$B$151,$G2818,'5. Lön'!AY$25:AY$151)-SUMIF('5. Lön'!$B$25:$B$151,$G2818,'5. Lön'!DS$25:DS$151),0)</f>
        <v>0</v>
      </c>
      <c r="J2830" s="332">
        <f>IF('2. Grunddata'!$C$16&gt;0,SUMIF('5. Lön'!$B$25:$B$151,$G2818,'5. Lön'!AZ$25:AZ$151)-SUMIF('5. Lön'!$B$25:$B$151,$G2818,'5. Lön'!DT$25:DT$151),0)</f>
        <v>0</v>
      </c>
      <c r="K2830" s="332">
        <f>IF('2. Grunddata'!$C$16&gt;0,SUMIF('5. Lön'!$B$25:$B$151,$G2818,'5. Lön'!BA$25:BA$151)-SUMIF('5. Lön'!$B$25:$B$151,$G2818,'5. Lön'!DU$25:DU$151),0)</f>
        <v>0</v>
      </c>
      <c r="L2830" s="332">
        <f>IF('2. Grunddata'!$C$16&gt;0,SUMIF('5. Lön'!$B$25:$B$151,$G2818,'5. Lön'!BB$25:BB$151)-SUMIF('5. Lön'!$B$25:$B$151,$G2818,'5. Lön'!DV$25:DV$151),0)</f>
        <v>0</v>
      </c>
      <c r="M2830" s="316">
        <f t="shared" si="660"/>
        <v>0</v>
      </c>
    </row>
    <row r="2831" spans="2:15" s="3" customFormat="1" ht="12.75" customHeight="1" x14ac:dyDescent="0.2">
      <c r="B2831" s="317" t="str">
        <f>IF('5. Lön'!BO$152&gt;0,"Lön inklusive LKP","")</f>
        <v>Lön inklusive LKP</v>
      </c>
      <c r="C2831" s="333">
        <f>SUMIF('5. Lön'!$B$25:$B$151,$G2818,'5. Lön'!BE$25:BE$151)</f>
        <v>0</v>
      </c>
      <c r="D2831" s="333">
        <f>SUMIF('5. Lön'!$B$25:$B$151,$G2818,'5. Lön'!BF$25:BF$151)</f>
        <v>0</v>
      </c>
      <c r="E2831" s="333">
        <f>SUMIF('5. Lön'!$B$25:$B$151,$G2818,'5. Lön'!BG$25:BG$151)</f>
        <v>0</v>
      </c>
      <c r="F2831" s="333">
        <f>SUMIF('5. Lön'!$B$25:$B$151,$G2818,'5. Lön'!BH$25:BH$151)</f>
        <v>0</v>
      </c>
      <c r="G2831" s="333">
        <f>SUMIF('5. Lön'!$B$25:$B$151,$G2818,'5. Lön'!BI$25:BI$151)</f>
        <v>0</v>
      </c>
      <c r="H2831" s="333">
        <f>SUMIF('5. Lön'!$B$25:$B$151,$G2818,'5. Lön'!BJ$25:BJ$151)</f>
        <v>0</v>
      </c>
      <c r="I2831" s="333">
        <f>SUMIF('5. Lön'!$B$25:$B$151,$G2818,'5. Lön'!BK$25:BK$151)</f>
        <v>0</v>
      </c>
      <c r="J2831" s="333">
        <f>SUMIF('5. Lön'!$B$25:$B$151,$G2818,'5. Lön'!BL$25:BL$151)</f>
        <v>0</v>
      </c>
      <c r="K2831" s="333">
        <f>SUMIF('5. Lön'!$B$25:$B$151,$G2818,'5. Lön'!BM$25:BM$151)</f>
        <v>0</v>
      </c>
      <c r="L2831" s="333">
        <f>SUMIF('5. Lön'!$B$25:$B$151,$G2818,'5. Lön'!BN$25:BN$151)</f>
        <v>0</v>
      </c>
      <c r="M2831" s="319">
        <f t="shared" si="660"/>
        <v>0</v>
      </c>
    </row>
    <row r="2832" spans="2:15" s="3" customFormat="1" ht="12.75" x14ac:dyDescent="0.2">
      <c r="B2832" s="158" t="str">
        <f>IF('6. Drift'!AR$102&gt;0,"Drift","")</f>
        <v/>
      </c>
      <c r="C2832" s="334">
        <f>SUMIF('6. Drift'!$B$18:$B$101,$G2818,'6. Drift'!AH$18:AH$101)</f>
        <v>0</v>
      </c>
      <c r="D2832" s="334">
        <f>SUMIF('6. Drift'!$B$18:$B$101,$G2818,'6. Drift'!AI$18:AI$101)</f>
        <v>0</v>
      </c>
      <c r="E2832" s="334">
        <f>SUMIF('6. Drift'!$B$18:$B$101,$G2818,'6. Drift'!AJ$18:AJ$101)</f>
        <v>0</v>
      </c>
      <c r="F2832" s="334">
        <f>SUMIF('6. Drift'!$B$18:$B$101,$G2818,'6. Drift'!AK$18:AK$101)</f>
        <v>0</v>
      </c>
      <c r="G2832" s="334">
        <f>SUMIF('6. Drift'!$B$18:$B$101,$G2818,'6. Drift'!AL$18:AL$101)</f>
        <v>0</v>
      </c>
      <c r="H2832" s="334">
        <f>SUMIF('6. Drift'!$B$18:$B$101,$G2818,'6. Drift'!AM$18:AM$101)</f>
        <v>0</v>
      </c>
      <c r="I2832" s="334">
        <f>SUMIF('6. Drift'!$B$18:$B$101,$G2818,'6. Drift'!AN$18:AN$101)</f>
        <v>0</v>
      </c>
      <c r="J2832" s="334">
        <f>SUMIF('6. Drift'!$B$18:$B$101,$G2818,'6. Drift'!AO$18:AO$101)</f>
        <v>0</v>
      </c>
      <c r="K2832" s="334">
        <f>SUMIF('6. Drift'!$B$18:$B$101,$G2818,'6. Drift'!AP$18:AP$101)</f>
        <v>0</v>
      </c>
      <c r="L2832" s="334">
        <f>SUMIF('6. Drift'!$B$18:$B$101,$G2818,'6. Drift'!AQ$18:AQ$101)</f>
        <v>0</v>
      </c>
      <c r="M2832" s="316">
        <f t="shared" si="660"/>
        <v>0</v>
      </c>
    </row>
    <row r="2833" spans="2:15" s="3" customFormat="1" ht="12.75" x14ac:dyDescent="0.2">
      <c r="B2833" s="317" t="str">
        <f>IF('7. Utrustning'!AS$50&gt;0,"Utrustning","")</f>
        <v/>
      </c>
      <c r="C2833" s="333">
        <f>SUMIF('7. Utrustning'!$B$17:$B$49,$G2818,'7. Utrustning'!AI$17:AI$49)</f>
        <v>0</v>
      </c>
      <c r="D2833" s="333">
        <f>SUMIF('7. Utrustning'!$B$17:$B$49,$G2818,'7. Utrustning'!AJ$17:AJ$49)</f>
        <v>0</v>
      </c>
      <c r="E2833" s="333">
        <f>SUMIF('7. Utrustning'!$B$17:$B$49,$G2818,'7. Utrustning'!AK$17:AK$49)</f>
        <v>0</v>
      </c>
      <c r="F2833" s="333">
        <f>SUMIF('7. Utrustning'!$B$17:$B$49,$G2818,'7. Utrustning'!AL$17:AL$49)</f>
        <v>0</v>
      </c>
      <c r="G2833" s="333">
        <f>SUMIF('7. Utrustning'!$B$17:$B$49,$G2818,'7. Utrustning'!AM$17:AM$49)</f>
        <v>0</v>
      </c>
      <c r="H2833" s="333">
        <f>SUMIF('7. Utrustning'!$B$17:$B$49,$G2818,'7. Utrustning'!AN$17:AN$49)</f>
        <v>0</v>
      </c>
      <c r="I2833" s="333">
        <f>SUMIF('7. Utrustning'!$B$17:$B$49,$G2818,'7. Utrustning'!AO$17:AO$49)</f>
        <v>0</v>
      </c>
      <c r="J2833" s="333">
        <f>SUMIF('7. Utrustning'!$B$17:$B$49,$G2818,'7. Utrustning'!AP$17:AP$49)</f>
        <v>0</v>
      </c>
      <c r="K2833" s="333">
        <f>SUMIF('7. Utrustning'!$B$17:$B$49,$G2818,'7. Utrustning'!AQ$17:AQ$49)</f>
        <v>0</v>
      </c>
      <c r="L2833" s="333">
        <f>SUMIF('7. Utrustning'!$B$17:$B$49,$G2818,'7. Utrustning'!AR$17:AR$49)</f>
        <v>0</v>
      </c>
      <c r="M2833" s="319">
        <f t="shared" si="660"/>
        <v>0</v>
      </c>
    </row>
    <row r="2834" spans="2:15" s="3" customFormat="1" ht="12.75" x14ac:dyDescent="0.2">
      <c r="B2834" s="320" t="str">
        <f>IF('8. Lokal'!AP$51&gt;0,"Lokal","")</f>
        <v>Lokal</v>
      </c>
      <c r="C2834" s="334">
        <f>SUMIF('5. Lön'!$B$25:$B$151,$G2818,'5. Lön'!DA$25:DA$151)+SUMIF('6. Drift'!$B$18:$B$101,$G2818,'6. Drift'!CD$18:CD$101)+SUMIF('8. Lokal'!$B$18:$B$50,$G2818,'8. Lokal'!AF$18:AF$50)</f>
        <v>0</v>
      </c>
      <c r="D2834" s="334">
        <f>SUMIF('5. Lön'!$B$25:$B$151,$G2818,'5. Lön'!DB$25:DB$151)+SUMIF('6. Drift'!$B$18:$B$101,$G2818,'6. Drift'!CE$18:CE$101)+SUMIF('8. Lokal'!$B$18:$B$50,$G2818,'8. Lokal'!AG$18:AG$50)</f>
        <v>0</v>
      </c>
      <c r="E2834" s="334">
        <f>SUMIF('5. Lön'!$B$25:$B$151,$G2818,'5. Lön'!DC$25:DC$151)+SUMIF('6. Drift'!$B$18:$B$101,$G2818,'6. Drift'!CF$18:CF$101)+SUMIF('8. Lokal'!$B$18:$B$50,$G2818,'8. Lokal'!AH$18:AH$50)</f>
        <v>0</v>
      </c>
      <c r="F2834" s="334">
        <f>SUMIF('5. Lön'!$B$25:$B$151,$G2818,'5. Lön'!DD$25:DD$151)+SUMIF('6. Drift'!$B$18:$B$101,$G2818,'6. Drift'!CG$18:CG$101)+SUMIF('8. Lokal'!$B$18:$B$50,$G2818,'8. Lokal'!AI$18:AI$50)</f>
        <v>0</v>
      </c>
      <c r="G2834" s="334">
        <f>SUMIF('5. Lön'!$B$25:$B$151,$G2818,'5. Lön'!DE$25:DE$151)+SUMIF('6. Drift'!$B$18:$B$101,$G2818,'6. Drift'!CH$18:CH$101)+SUMIF('8. Lokal'!$B$18:$B$50,$G2818,'8. Lokal'!AJ$18:AJ$50)</f>
        <v>0</v>
      </c>
      <c r="H2834" s="334">
        <f>SUMIF('5. Lön'!$B$25:$B$151,$G2818,'5. Lön'!DF$25:DF$151)+SUMIF('6. Drift'!$B$18:$B$101,$G2818,'6. Drift'!CI$18:CI$101)+SUMIF('8. Lokal'!$B$18:$B$50,$G2818,'8. Lokal'!AK$18:AK$50)</f>
        <v>0</v>
      </c>
      <c r="I2834" s="334">
        <f>SUMIF('5. Lön'!$B$25:$B$151,$G2818,'5. Lön'!DG$25:DG$151)+SUMIF('6. Drift'!$B$18:$B$101,$G2818,'6. Drift'!CJ$18:CJ$101)+SUMIF('8. Lokal'!$B$18:$B$50,$G2818,'8. Lokal'!AL$18:AL$50)</f>
        <v>0</v>
      </c>
      <c r="J2834" s="334">
        <f>SUMIF('5. Lön'!$B$25:$B$151,$G2818,'5. Lön'!DH$25:DH$151)+SUMIF('6. Drift'!$B$18:$B$101,$G2818,'6. Drift'!CK$18:CK$101)+SUMIF('8. Lokal'!$B$18:$B$50,$G2818,'8. Lokal'!AM$18:AM$50)</f>
        <v>0</v>
      </c>
      <c r="K2834" s="334">
        <f>SUMIF('5. Lön'!$B$25:$B$151,$G2818,'5. Lön'!DI$25:DI$151)+SUMIF('6. Drift'!$B$18:$B$101,$G2818,'6. Drift'!CL$18:CL$101)+SUMIF('8. Lokal'!$B$18:$B$50,$G2818,'8. Lokal'!AN$18:AN$50)</f>
        <v>0</v>
      </c>
      <c r="L2834" s="334">
        <f>SUMIF('5. Lön'!$B$25:$B$151,$G2818,'5. Lön'!DJ$25:DJ$151)+SUMIF('6. Drift'!$B$18:$B$101,$G2818,'6. Drift'!CM$18:CM$101)+SUMIF('8. Lokal'!$B$18:$B$50,$G2818,'8. Lokal'!AO$18:AO$50)</f>
        <v>0</v>
      </c>
      <c r="M2834" s="316">
        <f t="shared" si="660"/>
        <v>0</v>
      </c>
    </row>
    <row r="2835" spans="2:15" s="1" customFormat="1" ht="12.75" x14ac:dyDescent="0.2">
      <c r="B2835" s="321" t="str">
        <f>IF(('5. Lön'!CM$152+'6. Drift'!BP$102)&gt;0,"Indirekt","")</f>
        <v>Indirekt</v>
      </c>
      <c r="C2835" s="293">
        <f>SUMIF('5. Lön'!$B$25:$B$151,$G2818,'5. Lön'!CC$25:CC$151)+SUMIF('6. Drift'!$B$18:$B$101,$G2818,'6. Drift'!BF$18:BF$101)</f>
        <v>0</v>
      </c>
      <c r="D2835" s="293">
        <f>SUMIF('5. Lön'!$B$25:$B$151,$G2818,'5. Lön'!CD$25:CD$151)+SUMIF('6. Drift'!$B$18:$B$101,$G2818,'6. Drift'!BG$18:BG$101)</f>
        <v>0</v>
      </c>
      <c r="E2835" s="293">
        <f>SUMIF('5. Lön'!$B$25:$B$151,$G2818,'5. Lön'!CE$25:CE$151)+SUMIF('6. Drift'!$B$18:$B$101,$G2818,'6. Drift'!BH$18:BH$101)</f>
        <v>0</v>
      </c>
      <c r="F2835" s="293">
        <f>SUMIF('5. Lön'!$B$25:$B$151,$G2818,'5. Lön'!CF$25:CF$151)+SUMIF('6. Drift'!$B$18:$B$101,$G2818,'6. Drift'!BI$18:BI$101)</f>
        <v>0</v>
      </c>
      <c r="G2835" s="293">
        <f>SUMIF('5. Lön'!$B$25:$B$151,$G2818,'5. Lön'!CG$25:CG$151)+SUMIF('6. Drift'!$B$18:$B$101,$G2818,'6. Drift'!BJ$18:BJ$101)</f>
        <v>0</v>
      </c>
      <c r="H2835" s="293">
        <f>SUMIF('5. Lön'!$B$25:$B$151,$G2818,'5. Lön'!CH$25:CH$151)+SUMIF('6. Drift'!$B$18:$B$101,$G2818,'6. Drift'!BK$18:BK$101)</f>
        <v>0</v>
      </c>
      <c r="I2835" s="293">
        <f>SUMIF('5. Lön'!$B$25:$B$151,$G2818,'5. Lön'!CI$25:CI$151)+SUMIF('6. Drift'!$B$18:$B$101,$G2818,'6. Drift'!BL$18:BL$101)</f>
        <v>0</v>
      </c>
      <c r="J2835" s="293">
        <f>SUMIF('5. Lön'!$B$25:$B$151,$G2818,'5. Lön'!CJ$25:CJ$151)+SUMIF('6. Drift'!$B$18:$B$101,$G2818,'6. Drift'!BM$18:BM$101)</f>
        <v>0</v>
      </c>
      <c r="K2835" s="293">
        <f>SUMIF('5. Lön'!$B$25:$B$151,$G2818,'5. Lön'!CK$25:CK$151)+SUMIF('6. Drift'!$B$18:$B$101,$G2818,'6. Drift'!BN$18:BN$101)</f>
        <v>0</v>
      </c>
      <c r="L2835" s="293">
        <f>SUMIF('5. Lön'!$B$25:$B$151,$G2818,'5. Lön'!CL$25:CL$151)+SUMIF('6. Drift'!$B$18:$B$101,$G2818,'6. Drift'!BO$18:BO$101)</f>
        <v>0</v>
      </c>
      <c r="M2835" s="322">
        <f t="shared" si="660"/>
        <v>0</v>
      </c>
    </row>
    <row r="2836" spans="2:15" s="3" customFormat="1" ht="12.75" x14ac:dyDescent="0.2">
      <c r="B2836" s="323" t="str">
        <f>IF('2. Grunddata'!C$6="KONTRAKT","Total kostnad i medfinansiering av kontrakt med finansiär","Total kostnad i medfinansiering av ansökan till finansiär")</f>
        <v>Total kostnad i medfinansiering av ansökan till finansiär</v>
      </c>
      <c r="C2836" s="237">
        <f>SUM(C2829:C2835)</f>
        <v>0</v>
      </c>
      <c r="D2836" s="237">
        <f t="shared" ref="D2836:M2836" si="661">SUM(D2829:D2835)</f>
        <v>0</v>
      </c>
      <c r="E2836" s="237">
        <f t="shared" si="661"/>
        <v>0</v>
      </c>
      <c r="F2836" s="237">
        <f t="shared" si="661"/>
        <v>0</v>
      </c>
      <c r="G2836" s="237">
        <f t="shared" si="661"/>
        <v>0</v>
      </c>
      <c r="H2836" s="237">
        <f t="shared" si="661"/>
        <v>0</v>
      </c>
      <c r="I2836" s="237">
        <f t="shared" si="661"/>
        <v>0</v>
      </c>
      <c r="J2836" s="237">
        <f t="shared" si="661"/>
        <v>0</v>
      </c>
      <c r="K2836" s="237">
        <f t="shared" si="661"/>
        <v>0</v>
      </c>
      <c r="L2836" s="237">
        <f t="shared" si="661"/>
        <v>0</v>
      </c>
      <c r="M2836" s="324">
        <f t="shared" si="661"/>
        <v>0</v>
      </c>
      <c r="N2836" s="26"/>
      <c r="O2836" s="26"/>
    </row>
    <row r="2837" spans="2:15" s="3" customFormat="1" ht="6" customHeight="1" x14ac:dyDescent="0.2">
      <c r="B2837" s="335"/>
      <c r="C2837" s="326"/>
      <c r="D2837" s="326"/>
      <c r="E2837" s="326"/>
      <c r="F2837" s="326"/>
      <c r="G2837" s="326"/>
      <c r="H2837" s="326"/>
      <c r="I2837" s="326"/>
      <c r="J2837" s="326"/>
      <c r="K2837" s="326"/>
      <c r="L2837" s="326"/>
      <c r="M2837" s="336"/>
    </row>
    <row r="2838" spans="2:15" s="3" customFormat="1" ht="12.75" x14ac:dyDescent="0.2">
      <c r="B2838" s="328" t="str">
        <f>IF('2. Grunddata'!C$6="KONTRAKT","Full kostnad","Förväntad full kostnad")</f>
        <v>Förväntad full kostnad</v>
      </c>
      <c r="C2838" s="326"/>
      <c r="D2838" s="326"/>
      <c r="E2838" s="326"/>
      <c r="F2838" s="326"/>
      <c r="G2838" s="326"/>
      <c r="H2838" s="326"/>
      <c r="I2838" s="326"/>
      <c r="J2838" s="326"/>
      <c r="K2838" s="326"/>
      <c r="L2838" s="326"/>
      <c r="M2838" s="336"/>
    </row>
    <row r="2839" spans="2:15" s="3" customFormat="1" ht="12.75" x14ac:dyDescent="0.2">
      <c r="B2839" s="337" t="s">
        <v>203</v>
      </c>
      <c r="C2839" s="338">
        <f>C2821+C2830+C2831</f>
        <v>0</v>
      </c>
      <c r="D2839" s="338">
        <f t="shared" ref="D2839:L2839" si="662">D2821+D2830+D2831</f>
        <v>0</v>
      </c>
      <c r="E2839" s="338">
        <f t="shared" si="662"/>
        <v>0</v>
      </c>
      <c r="F2839" s="338">
        <f t="shared" si="662"/>
        <v>0</v>
      </c>
      <c r="G2839" s="338">
        <f t="shared" si="662"/>
        <v>0</v>
      </c>
      <c r="H2839" s="338">
        <f t="shared" si="662"/>
        <v>0</v>
      </c>
      <c r="I2839" s="338">
        <f t="shared" si="662"/>
        <v>0</v>
      </c>
      <c r="J2839" s="338">
        <f t="shared" si="662"/>
        <v>0</v>
      </c>
      <c r="K2839" s="338">
        <f t="shared" si="662"/>
        <v>0</v>
      </c>
      <c r="L2839" s="338">
        <f t="shared" si="662"/>
        <v>0</v>
      </c>
      <c r="M2839" s="314">
        <f>SUM(C2839:L2839)</f>
        <v>0</v>
      </c>
    </row>
    <row r="2840" spans="2:15" s="3" customFormat="1" ht="12.75" x14ac:dyDescent="0.2">
      <c r="B2840" s="339" t="s">
        <v>202</v>
      </c>
      <c r="C2840" s="340">
        <f>C2822+C2832</f>
        <v>0</v>
      </c>
      <c r="D2840" s="340">
        <f t="shared" ref="D2840:L2840" si="663">D2822+D2832</f>
        <v>0</v>
      </c>
      <c r="E2840" s="340">
        <f t="shared" si="663"/>
        <v>0</v>
      </c>
      <c r="F2840" s="340">
        <f t="shared" si="663"/>
        <v>0</v>
      </c>
      <c r="G2840" s="340">
        <f t="shared" si="663"/>
        <v>0</v>
      </c>
      <c r="H2840" s="340">
        <f t="shared" si="663"/>
        <v>0</v>
      </c>
      <c r="I2840" s="340">
        <f t="shared" si="663"/>
        <v>0</v>
      </c>
      <c r="J2840" s="340">
        <f t="shared" si="663"/>
        <v>0</v>
      </c>
      <c r="K2840" s="340">
        <f t="shared" si="663"/>
        <v>0</v>
      </c>
      <c r="L2840" s="340">
        <f t="shared" si="663"/>
        <v>0</v>
      </c>
      <c r="M2840" s="316">
        <f>SUM(C2840:L2840)</f>
        <v>0</v>
      </c>
    </row>
    <row r="2841" spans="2:15" s="3" customFormat="1" ht="12.75" x14ac:dyDescent="0.2">
      <c r="B2841" s="341" t="s">
        <v>30</v>
      </c>
      <c r="C2841" s="342">
        <f>C2823+C2833</f>
        <v>0</v>
      </c>
      <c r="D2841" s="342">
        <f t="shared" ref="D2841:L2841" si="664">D2823+D2833</f>
        <v>0</v>
      </c>
      <c r="E2841" s="342">
        <f t="shared" si="664"/>
        <v>0</v>
      </c>
      <c r="F2841" s="342">
        <f t="shared" si="664"/>
        <v>0</v>
      </c>
      <c r="G2841" s="342">
        <f t="shared" si="664"/>
        <v>0</v>
      </c>
      <c r="H2841" s="342">
        <f t="shared" si="664"/>
        <v>0</v>
      </c>
      <c r="I2841" s="342">
        <f t="shared" si="664"/>
        <v>0</v>
      </c>
      <c r="J2841" s="342">
        <f t="shared" si="664"/>
        <v>0</v>
      </c>
      <c r="K2841" s="342">
        <f t="shared" si="664"/>
        <v>0</v>
      </c>
      <c r="L2841" s="342">
        <f t="shared" si="664"/>
        <v>0</v>
      </c>
      <c r="M2841" s="319">
        <f>SUM(C2841:L2841)</f>
        <v>0</v>
      </c>
    </row>
    <row r="2842" spans="2:15" s="3" customFormat="1" ht="12.75" x14ac:dyDescent="0.2">
      <c r="B2842" s="339" t="s">
        <v>31</v>
      </c>
      <c r="C2842" s="340">
        <f>SUMIF('5. Lön'!$B$25:$B$151,$G2818,'5. Lön'!CO$25:CO$151)+SUMIF('5. Lön'!$B$25:$B$151,$G2818,'5. Lön'!DA$25:DA$151)+SUMIF('6. Drift'!$B$18:$B$101,$G2818,'6. Drift'!BR$18:BR$101)+SUMIF('6. Drift'!$B$18:$B$101,$G2818,'6. Drift'!CD$18:CD$101)+SUMIF('8. Lokal'!$B$18:$B$50,$G2818,'8. Lokal'!T$18:T$50)+SUMIF('8. Lokal'!$B$18:$B$50,$G2818,'8. Lokal'!AF$18:AF$50)</f>
        <v>0</v>
      </c>
      <c r="D2842" s="340">
        <f>SUMIF('5. Lön'!$B$25:$B$151,$G2818,'5. Lön'!CP$25:CP$151)+SUMIF('5. Lön'!$B$25:$B$151,$G2818,'5. Lön'!DB$25:DB$151)+SUMIF('6. Drift'!$B$18:$B$101,$G2818,'6. Drift'!BS$18:BS$101)+SUMIF('6. Drift'!$B$18:$B$101,$G2818,'6. Drift'!CE$18:CE$101)+SUMIF('8. Lokal'!$B$18:$B$50,$G2818,'8. Lokal'!U$18:U$50)+SUMIF('8. Lokal'!$B$18:$B$50,$G2818,'8. Lokal'!AG$18:AG$50)</f>
        <v>0</v>
      </c>
      <c r="E2842" s="340">
        <f>SUMIF('5. Lön'!$B$25:$B$151,$G2818,'5. Lön'!CQ$25:CQ$151)+SUMIF('5. Lön'!$B$25:$B$151,$G2818,'5. Lön'!DC$25:DC$151)+SUMIF('6. Drift'!$B$18:$B$101,$G2818,'6. Drift'!BT$18:BT$101)+SUMIF('6. Drift'!$B$18:$B$101,$G2818,'6. Drift'!CF$18:CF$101)+SUMIF('8. Lokal'!$B$18:$B$50,$G2818,'8. Lokal'!V$18:V$50)+SUMIF('8. Lokal'!$B$18:$B$50,$G2818,'8. Lokal'!AH$18:AH$50)</f>
        <v>0</v>
      </c>
      <c r="F2842" s="340">
        <f>SUMIF('5. Lön'!$B$25:$B$151,$G2818,'5. Lön'!CR$25:CR$151)+SUMIF('5. Lön'!$B$25:$B$151,$G2818,'5. Lön'!DD$25:DD$151)+SUMIF('6. Drift'!$B$18:$B$101,$G2818,'6. Drift'!BU$18:BU$101)+SUMIF('6. Drift'!$B$18:$B$101,$G2818,'6. Drift'!CG$18:CG$101)+SUMIF('8. Lokal'!$B$18:$B$50,$G2818,'8. Lokal'!W$18:W$50)+SUMIF('8. Lokal'!$B$18:$B$50,$G2818,'8. Lokal'!AI$18:AI$50)</f>
        <v>0</v>
      </c>
      <c r="G2842" s="340">
        <f>SUMIF('5. Lön'!$B$25:$B$151,$G2818,'5. Lön'!CS$25:CS$151)+SUMIF('5. Lön'!$B$25:$B$151,$G2818,'5. Lön'!DE$25:DE$151)+SUMIF('6. Drift'!$B$18:$B$101,$G2818,'6. Drift'!BV$18:BV$101)+SUMIF('6. Drift'!$B$18:$B$101,$G2818,'6. Drift'!CH$18:CH$101)+SUMIF('8. Lokal'!$B$18:$B$50,$G2818,'8. Lokal'!X$18:X$50)+SUMIF('8. Lokal'!$B$18:$B$50,$G2818,'8. Lokal'!AJ$18:AJ$50)</f>
        <v>0</v>
      </c>
      <c r="H2842" s="340">
        <f>SUMIF('5. Lön'!$B$25:$B$151,$G2818,'5. Lön'!CT$25:CT$151)+SUMIF('5. Lön'!$B$25:$B$151,$G2818,'5. Lön'!DF$25:DF$151)+SUMIF('6. Drift'!$B$18:$B$101,$G2818,'6. Drift'!BW$18:BW$101)+SUMIF('6. Drift'!$B$18:$B$101,$G2818,'6. Drift'!CI$18:CI$101)+SUMIF('8. Lokal'!$B$18:$B$50,$G2818,'8. Lokal'!Y$18:Y$50)+SUMIF('8. Lokal'!$B$18:$B$50,$G2818,'8. Lokal'!AK$18:AK$50)</f>
        <v>0</v>
      </c>
      <c r="I2842" s="340">
        <f>SUMIF('5. Lön'!$B$25:$B$151,$G2818,'5. Lön'!CU$25:CU$151)+SUMIF('5. Lön'!$B$25:$B$151,$G2818,'5. Lön'!DG$25:DG$151)+SUMIF('6. Drift'!$B$18:$B$101,$G2818,'6. Drift'!BX$18:BX$101)+SUMIF('6. Drift'!$B$18:$B$101,$G2818,'6. Drift'!CJ$18:CJ$101)+SUMIF('8. Lokal'!$B$18:$B$50,$G2818,'8. Lokal'!Z$18:Z$50)+SUMIF('8. Lokal'!$B$18:$B$50,$G2818,'8. Lokal'!AL$18:AL$50)</f>
        <v>0</v>
      </c>
      <c r="J2842" s="340">
        <f>SUMIF('5. Lön'!$B$25:$B$151,$G2818,'5. Lön'!CV$25:CV$151)+SUMIF('5. Lön'!$B$25:$B$151,$G2818,'5. Lön'!DH$25:DH$151)+SUMIF('6. Drift'!$B$18:$B$101,$G2818,'6. Drift'!BY$18:BY$101)+SUMIF('6. Drift'!$B$18:$B$101,$G2818,'6. Drift'!CK$18:CK$101)+SUMIF('8. Lokal'!$B$18:$B$50,$G2818,'8. Lokal'!AA$18:AA$50)+SUMIF('8. Lokal'!$B$18:$B$50,$G2818,'8. Lokal'!AM$18:AM$50)</f>
        <v>0</v>
      </c>
      <c r="K2842" s="340">
        <f>SUMIF('5. Lön'!$B$25:$B$151,$G2818,'5. Lön'!CW$25:CW$151)+SUMIF('5. Lön'!$B$25:$B$151,$G2818,'5. Lön'!DI$25:DI$151)+SUMIF('6. Drift'!$B$18:$B$101,$G2818,'6. Drift'!BZ$18:BZ$101)+SUMIF('6. Drift'!$B$18:$B$101,$G2818,'6. Drift'!CL$18:CL$101)+SUMIF('8. Lokal'!$B$18:$B$50,$G2818,'8. Lokal'!AB$18:AB$50)+SUMIF('8. Lokal'!$B$18:$B$50,$G2818,'8. Lokal'!AN$18:AN$50)</f>
        <v>0</v>
      </c>
      <c r="L2842" s="340">
        <f>SUMIF('5. Lön'!$B$25:$B$151,$G2818,'5. Lön'!CX$25:CX$151)+SUMIF('5. Lön'!$B$25:$B$151,$G2818,'5. Lön'!DJ$25:DJ$151)+SUMIF('6. Drift'!$B$18:$B$101,$G2818,'6. Drift'!CA$18:CA$101)+SUMIF('6. Drift'!$B$18:$B$101,$G2818,'6. Drift'!CM$18:CM$101)+SUMIF('8. Lokal'!$B$18:$B$50,$G2818,'8. Lokal'!AC$18:AC$50)+SUMIF('8. Lokal'!$B$18:$B$50,$G2818,'8. Lokal'!AO$18:AO$50)</f>
        <v>0</v>
      </c>
      <c r="M2842" s="316">
        <f>SUM(C2842:L2842)</f>
        <v>0</v>
      </c>
    </row>
    <row r="2843" spans="2:15" s="3" customFormat="1" ht="12.75" x14ac:dyDescent="0.2">
      <c r="B2843" s="343" t="s">
        <v>26</v>
      </c>
      <c r="C2843" s="344">
        <f>SUMIF('5. Lön'!$B$25:$B$151,$G2818,'5. Lön'!BQ$25:BQ$151)+SUMIF('5. Lön'!$B$25:$B$151,$G2818,'5. Lön'!CC$25:CC$151)+SUMIF('6. Drift'!$B$18:$B$101,$G2818,'6. Drift'!AT$18:AT$101)+SUMIF('6. Drift'!$B$18:$B$101,$G2818,'6. Drift'!BF$18:BF$101)</f>
        <v>0</v>
      </c>
      <c r="D2843" s="344">
        <f>SUMIF('5. Lön'!$B$25:$B$151,$G2818,'5. Lön'!BR$25:BR$151)+SUMIF('5. Lön'!$B$25:$B$151,$G2818,'5. Lön'!CD$25:CD$151)+SUMIF('6. Drift'!$B$18:$B$101,$G2818,'6. Drift'!AU$18:AU$101)+SUMIF('6. Drift'!$B$18:$B$101,$G2818,'6. Drift'!BG$18:BG$101)</f>
        <v>0</v>
      </c>
      <c r="E2843" s="344">
        <f>SUMIF('5. Lön'!$B$25:$B$151,$G2818,'5. Lön'!BS$25:BS$151)+SUMIF('5. Lön'!$B$25:$B$151,$G2818,'5. Lön'!CE$25:CE$151)+SUMIF('6. Drift'!$B$18:$B$101,$G2818,'6. Drift'!AV$18:AV$101)+SUMIF('6. Drift'!$B$18:$B$101,$G2818,'6. Drift'!BH$18:BH$101)</f>
        <v>0</v>
      </c>
      <c r="F2843" s="344">
        <f>SUMIF('5. Lön'!$B$25:$B$151,$G2818,'5. Lön'!BT$25:BT$151)+SUMIF('5. Lön'!$B$25:$B$151,$G2818,'5. Lön'!CF$25:CF$151)+SUMIF('6. Drift'!$B$18:$B$101,$G2818,'6. Drift'!AW$18:AW$101)+SUMIF('6. Drift'!$B$18:$B$101,$G2818,'6. Drift'!BI$18:BI$101)</f>
        <v>0</v>
      </c>
      <c r="G2843" s="344">
        <f>SUMIF('5. Lön'!$B$25:$B$151,$G2818,'5. Lön'!BU$25:BU$151)+SUMIF('5. Lön'!$B$25:$B$151,$G2818,'5. Lön'!CG$25:CG$151)+SUMIF('6. Drift'!$B$18:$B$101,$G2818,'6. Drift'!AX$18:AX$101)+SUMIF('6. Drift'!$B$18:$B$101,$G2818,'6. Drift'!BJ$18:BJ$101)</f>
        <v>0</v>
      </c>
      <c r="H2843" s="344">
        <f>SUMIF('5. Lön'!$B$25:$B$151,$G2818,'5. Lön'!BV$25:BV$151)+SUMIF('5. Lön'!$B$25:$B$151,$G2818,'5. Lön'!CH$25:CH$151)+SUMIF('6. Drift'!$B$18:$B$101,$G2818,'6. Drift'!AY$18:AY$101)+SUMIF('6. Drift'!$B$18:$B$101,$G2818,'6. Drift'!BK$18:BK$101)</f>
        <v>0</v>
      </c>
      <c r="I2843" s="344">
        <f>SUMIF('5. Lön'!$B$25:$B$151,$G2818,'5. Lön'!BW$25:BW$151)+SUMIF('5. Lön'!$B$25:$B$151,$G2818,'5. Lön'!CI$25:CI$151)+SUMIF('6. Drift'!$B$18:$B$101,$G2818,'6. Drift'!AZ$18:AZ$101)+SUMIF('6. Drift'!$B$18:$B$101,$G2818,'6. Drift'!BL$18:BL$101)</f>
        <v>0</v>
      </c>
      <c r="J2843" s="344">
        <f>SUMIF('5. Lön'!$B$25:$B$151,$G2818,'5. Lön'!BX$25:BX$151)+SUMIF('5. Lön'!$B$25:$B$151,$G2818,'5. Lön'!CJ$25:CJ$151)+SUMIF('6. Drift'!$B$18:$B$101,$G2818,'6. Drift'!BA$18:BA$101)+SUMIF('6. Drift'!$B$18:$B$101,$G2818,'6. Drift'!BM$18:BM$101)</f>
        <v>0</v>
      </c>
      <c r="K2843" s="344">
        <f>SUMIF('5. Lön'!$B$25:$B$151,$G2818,'5. Lön'!BY$25:BY$151)+SUMIF('5. Lön'!$B$25:$B$151,$G2818,'5. Lön'!CK$25:CK$151)+SUMIF('6. Drift'!$B$18:$B$101,$G2818,'6. Drift'!BB$18:BB$101)+SUMIF('6. Drift'!$B$18:$B$101,$G2818,'6. Drift'!BN$18:BN$101)</f>
        <v>0</v>
      </c>
      <c r="L2843" s="344">
        <f>SUMIF('5. Lön'!$B$25:$B$151,$G2818,'5. Lön'!BZ$25:BZ$151)+SUMIF('5. Lön'!$B$25:$B$151,$G2818,'5. Lön'!CL$25:CL$151)+SUMIF('6. Drift'!$B$18:$B$101,$G2818,'6. Drift'!BC$18:BC$101)+SUMIF('6. Drift'!$B$18:$B$101,$G2818,'6. Drift'!BO$18:BO$101)</f>
        <v>0</v>
      </c>
      <c r="M2843" s="322">
        <f>SUM(C2843:L2843)</f>
        <v>0</v>
      </c>
    </row>
    <row r="2844" spans="2:15" s="3" customFormat="1" ht="12.75" x14ac:dyDescent="0.2">
      <c r="B2844" s="323" t="str">
        <f>IF('2. Grunddata'!C$6="KONTRAKT","Total full kostnad","Total förväntad full kostnad")</f>
        <v>Total förväntad full kostnad</v>
      </c>
      <c r="C2844" s="171">
        <f>SUM(C2839:C2843)</f>
        <v>0</v>
      </c>
      <c r="D2844" s="171">
        <f t="shared" ref="D2844:M2844" si="665">SUM(D2839:D2843)</f>
        <v>0</v>
      </c>
      <c r="E2844" s="171">
        <f t="shared" si="665"/>
        <v>0</v>
      </c>
      <c r="F2844" s="171">
        <f t="shared" si="665"/>
        <v>0</v>
      </c>
      <c r="G2844" s="171">
        <f t="shared" si="665"/>
        <v>0</v>
      </c>
      <c r="H2844" s="171">
        <f t="shared" si="665"/>
        <v>0</v>
      </c>
      <c r="I2844" s="171">
        <f t="shared" si="665"/>
        <v>0</v>
      </c>
      <c r="J2844" s="171">
        <f t="shared" si="665"/>
        <v>0</v>
      </c>
      <c r="K2844" s="171">
        <f t="shared" si="665"/>
        <v>0</v>
      </c>
      <c r="L2844" s="171">
        <f t="shared" si="665"/>
        <v>0</v>
      </c>
      <c r="M2844" s="345">
        <f t="shared" si="665"/>
        <v>0</v>
      </c>
      <c r="N2844" s="4"/>
    </row>
    <row r="2845" spans="2:15" s="3" customFormat="1" ht="12.75" x14ac:dyDescent="0.2">
      <c r="B2845" s="119"/>
      <c r="C2845" s="64"/>
      <c r="D2845" s="64"/>
      <c r="E2845" s="64"/>
      <c r="F2845" s="64"/>
      <c r="G2845" s="64"/>
      <c r="H2845" s="64"/>
      <c r="I2845" s="64"/>
      <c r="J2845" s="64"/>
      <c r="K2845" s="64"/>
      <c r="L2845" s="64"/>
      <c r="M2845" s="64"/>
    </row>
    <row r="2846" spans="2:15" s="3" customFormat="1" ht="12.75" customHeight="1" x14ac:dyDescent="0.2">
      <c r="B2846" s="119" t="s">
        <v>42</v>
      </c>
      <c r="C2846" s="346" t="str">
        <f t="shared" ref="C2846:M2846" si="666">IF(C2844&gt;0,C2836/C2844,"")</f>
        <v/>
      </c>
      <c r="D2846" s="346" t="str">
        <f t="shared" si="666"/>
        <v/>
      </c>
      <c r="E2846" s="346" t="str">
        <f t="shared" si="666"/>
        <v/>
      </c>
      <c r="F2846" s="346" t="str">
        <f t="shared" si="666"/>
        <v/>
      </c>
      <c r="G2846" s="346" t="str">
        <f t="shared" si="666"/>
        <v/>
      </c>
      <c r="H2846" s="346" t="str">
        <f t="shared" si="666"/>
        <v/>
      </c>
      <c r="I2846" s="346" t="str">
        <f t="shared" si="666"/>
        <v/>
      </c>
      <c r="J2846" s="346" t="str">
        <f t="shared" si="666"/>
        <v/>
      </c>
      <c r="K2846" s="346" t="str">
        <f t="shared" si="666"/>
        <v/>
      </c>
      <c r="L2846" s="346" t="str">
        <f t="shared" si="666"/>
        <v/>
      </c>
      <c r="M2846" s="346" t="str">
        <f t="shared" si="666"/>
        <v/>
      </c>
    </row>
    <row r="2847" spans="2:15" ht="12.75" customHeight="1" x14ac:dyDescent="0.2"/>
    <row r="2848" spans="2:15" ht="12.75" customHeight="1" x14ac:dyDescent="0.2">
      <c r="B2848" s="349" t="s">
        <v>209</v>
      </c>
    </row>
    <row r="2849" spans="2:13" ht="12.75" customHeight="1" x14ac:dyDescent="0.2">
      <c r="B2849" s="551"/>
      <c r="C2849" s="552"/>
      <c r="D2849" s="552"/>
      <c r="E2849" s="552"/>
      <c r="F2849" s="552"/>
      <c r="G2849" s="552"/>
      <c r="H2849" s="552"/>
      <c r="I2849" s="552"/>
      <c r="J2849" s="552"/>
      <c r="K2849" s="552"/>
      <c r="L2849" s="553"/>
      <c r="M2849" s="387">
        <f>SUM(C2849:L2849)</f>
        <v>0</v>
      </c>
    </row>
    <row r="2850" spans="2:13" ht="12.75" customHeight="1" x14ac:dyDescent="0.2">
      <c r="B2850" s="554"/>
      <c r="C2850" s="555"/>
      <c r="D2850" s="555"/>
      <c r="E2850" s="555"/>
      <c r="F2850" s="555"/>
      <c r="G2850" s="555"/>
      <c r="H2850" s="555"/>
      <c r="I2850" s="555"/>
      <c r="J2850" s="555"/>
      <c r="K2850" s="555"/>
      <c r="L2850" s="556"/>
      <c r="M2850" s="319">
        <f t="shared" ref="M2850:M2854" si="667">SUM(C2850:L2850)</f>
        <v>0</v>
      </c>
    </row>
    <row r="2851" spans="2:13" ht="12.75" customHeight="1" x14ac:dyDescent="0.2">
      <c r="B2851" s="557"/>
      <c r="C2851" s="558"/>
      <c r="D2851" s="558"/>
      <c r="E2851" s="558"/>
      <c r="F2851" s="558"/>
      <c r="G2851" s="558"/>
      <c r="H2851" s="558"/>
      <c r="I2851" s="558"/>
      <c r="J2851" s="558"/>
      <c r="K2851" s="558"/>
      <c r="L2851" s="559"/>
      <c r="M2851" s="316">
        <f t="shared" si="667"/>
        <v>0</v>
      </c>
    </row>
    <row r="2852" spans="2:13" ht="12.75" customHeight="1" x14ac:dyDescent="0.2">
      <c r="B2852" s="554"/>
      <c r="C2852" s="555"/>
      <c r="D2852" s="555"/>
      <c r="E2852" s="555"/>
      <c r="F2852" s="555"/>
      <c r="G2852" s="555"/>
      <c r="H2852" s="555"/>
      <c r="I2852" s="555"/>
      <c r="J2852" s="555"/>
      <c r="K2852" s="555"/>
      <c r="L2852" s="556"/>
      <c r="M2852" s="319">
        <f t="shared" si="667"/>
        <v>0</v>
      </c>
    </row>
    <row r="2853" spans="2:13" ht="12.75" customHeight="1" x14ac:dyDescent="0.2">
      <c r="B2853" s="557"/>
      <c r="C2853" s="558"/>
      <c r="D2853" s="558"/>
      <c r="E2853" s="558"/>
      <c r="F2853" s="558"/>
      <c r="G2853" s="558"/>
      <c r="H2853" s="558"/>
      <c r="I2853" s="558"/>
      <c r="J2853" s="558"/>
      <c r="K2853" s="558"/>
      <c r="L2853" s="559"/>
      <c r="M2853" s="316">
        <f t="shared" si="667"/>
        <v>0</v>
      </c>
    </row>
    <row r="2854" spans="2:13" ht="12.75" customHeight="1" x14ac:dyDescent="0.2">
      <c r="B2854" s="560"/>
      <c r="C2854" s="555"/>
      <c r="D2854" s="555"/>
      <c r="E2854" s="555"/>
      <c r="F2854" s="555"/>
      <c r="G2854" s="555"/>
      <c r="H2854" s="555"/>
      <c r="I2854" s="555"/>
      <c r="J2854" s="555"/>
      <c r="K2854" s="555"/>
      <c r="L2854" s="556"/>
      <c r="M2854" s="319">
        <f t="shared" si="667"/>
        <v>0</v>
      </c>
    </row>
    <row r="2855" spans="2:13" ht="12.75" customHeight="1" x14ac:dyDescent="0.2">
      <c r="B2855" s="165" t="str">
        <f>IF('2. Grunddata'!C$6="KONTRAKT","Total medfinansiering","Total förväntad medfinansiering")</f>
        <v>Total förväntad medfinansiering</v>
      </c>
      <c r="C2855" s="170">
        <f t="shared" ref="C2855:M2855" si="668">SUM(C2849:C2854)</f>
        <v>0</v>
      </c>
      <c r="D2855" s="170">
        <f t="shared" si="668"/>
        <v>0</v>
      </c>
      <c r="E2855" s="170">
        <f t="shared" si="668"/>
        <v>0</v>
      </c>
      <c r="F2855" s="170">
        <f t="shared" si="668"/>
        <v>0</v>
      </c>
      <c r="G2855" s="170">
        <f t="shared" si="668"/>
        <v>0</v>
      </c>
      <c r="H2855" s="170">
        <f t="shared" si="668"/>
        <v>0</v>
      </c>
      <c r="I2855" s="170">
        <f t="shared" si="668"/>
        <v>0</v>
      </c>
      <c r="J2855" s="170">
        <f t="shared" si="668"/>
        <v>0</v>
      </c>
      <c r="K2855" s="170">
        <f t="shared" si="668"/>
        <v>0</v>
      </c>
      <c r="L2855" s="170">
        <f t="shared" si="668"/>
        <v>0</v>
      </c>
      <c r="M2855" s="345">
        <f t="shared" si="668"/>
        <v>0</v>
      </c>
    </row>
    <row r="2856" spans="2:13" ht="12.75" customHeight="1" x14ac:dyDescent="0.2"/>
    <row r="2857" spans="2:13" ht="12.75" customHeight="1" x14ac:dyDescent="0.2">
      <c r="B2857" s="386" t="s">
        <v>210</v>
      </c>
      <c r="C2857" s="64" t="str">
        <f>B70</f>
        <v xml:space="preserve">Inte SLU Partner 4 </v>
      </c>
      <c r="G2857" s="64" t="str">
        <f>J70</f>
        <v/>
      </c>
    </row>
    <row r="2858" spans="2:13" ht="12.75" customHeight="1" x14ac:dyDescent="0.2">
      <c r="B2858" s="719"/>
      <c r="C2858" s="720"/>
      <c r="D2858" s="720"/>
      <c r="E2858" s="720"/>
      <c r="F2858" s="720"/>
      <c r="G2858" s="720"/>
      <c r="H2858" s="720"/>
      <c r="I2858" s="720"/>
      <c r="J2858" s="720"/>
      <c r="K2858" s="720"/>
      <c r="L2858" s="720"/>
      <c r="M2858" s="721"/>
    </row>
    <row r="2859" spans="2:13" ht="12.75" customHeight="1" x14ac:dyDescent="0.2">
      <c r="B2859" s="722"/>
      <c r="C2859" s="735"/>
      <c r="D2859" s="735"/>
      <c r="E2859" s="735"/>
      <c r="F2859" s="735"/>
      <c r="G2859" s="735"/>
      <c r="H2859" s="735"/>
      <c r="I2859" s="735"/>
      <c r="J2859" s="735"/>
      <c r="K2859" s="735"/>
      <c r="L2859" s="735"/>
      <c r="M2859" s="724"/>
    </row>
    <row r="2860" spans="2:13" ht="12.75" customHeight="1" x14ac:dyDescent="0.2">
      <c r="B2860" s="722"/>
      <c r="C2860" s="735"/>
      <c r="D2860" s="735"/>
      <c r="E2860" s="735"/>
      <c r="F2860" s="735"/>
      <c r="G2860" s="735"/>
      <c r="H2860" s="735"/>
      <c r="I2860" s="735"/>
      <c r="J2860" s="735"/>
      <c r="K2860" s="735"/>
      <c r="L2860" s="735"/>
      <c r="M2860" s="724"/>
    </row>
    <row r="2861" spans="2:13" ht="12.75" customHeight="1" x14ac:dyDescent="0.2">
      <c r="B2861" s="722"/>
      <c r="C2861" s="735"/>
      <c r="D2861" s="735"/>
      <c r="E2861" s="735"/>
      <c r="F2861" s="735"/>
      <c r="G2861" s="735"/>
      <c r="H2861" s="735"/>
      <c r="I2861" s="735"/>
      <c r="J2861" s="735"/>
      <c r="K2861" s="735"/>
      <c r="L2861" s="735"/>
      <c r="M2861" s="724"/>
    </row>
    <row r="2862" spans="2:13" ht="12.75" customHeight="1" x14ac:dyDescent="0.2">
      <c r="B2862" s="725"/>
      <c r="C2862" s="726"/>
      <c r="D2862" s="726"/>
      <c r="E2862" s="726"/>
      <c r="F2862" s="726"/>
      <c r="G2862" s="726"/>
      <c r="H2862" s="726"/>
      <c r="I2862" s="726"/>
      <c r="J2862" s="726"/>
      <c r="K2862" s="726"/>
      <c r="L2862" s="726"/>
      <c r="M2862" s="727"/>
    </row>
    <row r="2864" spans="2:13" s="3" customFormat="1" ht="12.75" customHeight="1" x14ac:dyDescent="0.2">
      <c r="B2864" s="140" t="s">
        <v>165</v>
      </c>
      <c r="C2864" s="141" t="str">
        <f>'2. Grunddata'!C$7</f>
        <v>Hitta den oförklariga faktorn i matrix</v>
      </c>
      <c r="D2864" s="64"/>
      <c r="E2864" s="64"/>
      <c r="F2864" s="64"/>
      <c r="G2864" s="64"/>
      <c r="H2864" s="64"/>
      <c r="I2864" s="64"/>
      <c r="J2864" s="64"/>
      <c r="K2864" s="64"/>
      <c r="L2864" s="64"/>
      <c r="M2864" s="64"/>
    </row>
    <row r="2865" spans="2:15" s="3" customFormat="1" ht="12.75" x14ac:dyDescent="0.2">
      <c r="B2865" s="140" t="s">
        <v>122</v>
      </c>
      <c r="C2865" s="141" t="str">
        <f>IF('2. Grunddata'!$C$6="ANSÖKAN","ANSÖKAN",(IF('2. Grunddata'!$C$6="KONTRAKT","KONTRAKT","")))</f>
        <v>ANSÖKAN</v>
      </c>
      <c r="D2865" s="64"/>
      <c r="E2865" s="64"/>
      <c r="F2865" s="64"/>
      <c r="G2865" s="64"/>
      <c r="H2865" s="64"/>
      <c r="I2865" s="64"/>
      <c r="J2865" s="64"/>
      <c r="K2865" s="64"/>
      <c r="L2865" s="64"/>
      <c r="M2865" s="64"/>
    </row>
    <row r="2866" spans="2:15" s="3" customFormat="1" ht="12.75" x14ac:dyDescent="0.2">
      <c r="B2866" s="62" t="s">
        <v>254</v>
      </c>
      <c r="C2866" s="141" t="str">
        <f>'2. Grunddata'!C$8</f>
        <v>Stina</v>
      </c>
      <c r="D2866" s="64"/>
      <c r="E2866" s="64"/>
      <c r="F2866" s="64"/>
      <c r="I2866" s="120"/>
      <c r="J2866" s="120"/>
      <c r="K2866" s="120"/>
      <c r="L2866" s="120"/>
      <c r="M2866" s="120"/>
    </row>
    <row r="2867" spans="2:15" s="3" customFormat="1" ht="12.75" x14ac:dyDescent="0.2">
      <c r="B2867" s="140" t="s">
        <v>156</v>
      </c>
      <c r="C2867" s="64" t="str">
        <f>'2. Grunddata'!C$17</f>
        <v>SEK</v>
      </c>
      <c r="D2867" s="64"/>
      <c r="E2867" s="64"/>
      <c r="F2867" s="64"/>
      <c r="I2867" s="120"/>
      <c r="J2867" s="120"/>
      <c r="K2867" s="120"/>
      <c r="L2867" s="120"/>
      <c r="M2867" s="120"/>
    </row>
    <row r="2868" spans="2:15" s="3" customFormat="1" ht="12.75" x14ac:dyDescent="0.2">
      <c r="B2868" s="140"/>
      <c r="C2868" s="143" t="s">
        <v>137</v>
      </c>
      <c r="D2868" s="64"/>
      <c r="E2868" s="64"/>
      <c r="F2868" s="64"/>
      <c r="I2868" s="120"/>
      <c r="J2868" s="120"/>
      <c r="K2868" s="120"/>
      <c r="L2868" s="499" t="s">
        <v>315</v>
      </c>
      <c r="M2868" s="120"/>
    </row>
    <row r="2869" spans="2:15" ht="12.75" customHeight="1" x14ac:dyDescent="0.2">
      <c r="L2869" s="349" t="s">
        <v>316</v>
      </c>
    </row>
    <row r="2870" spans="2:15" s="3" customFormat="1" ht="15" x14ac:dyDescent="0.25">
      <c r="B2870" s="369" t="s">
        <v>38</v>
      </c>
      <c r="C2870" s="369" t="str">
        <f>B71</f>
        <v>Inte SLU Partner 5</v>
      </c>
      <c r="E2870" s="64"/>
      <c r="G2870" s="375" t="str">
        <f>J71</f>
        <v/>
      </c>
      <c r="H2870" s="64"/>
      <c r="I2870" s="64"/>
      <c r="J2870" s="64"/>
      <c r="K2870" s="64"/>
      <c r="L2870" s="625">
        <f>SUMIF('5. Lön'!$B$25:$B$151,$G2870,'5. Lön'!AE$25:AE$151)</f>
        <v>0</v>
      </c>
      <c r="M2870" s="585" t="s">
        <v>208</v>
      </c>
    </row>
    <row r="2871" spans="2:15" s="3" customFormat="1" ht="6" customHeight="1" x14ac:dyDescent="0.2">
      <c r="B2871" s="85"/>
      <c r="C2871" s="64"/>
      <c r="D2871" s="64"/>
      <c r="E2871" s="64"/>
      <c r="F2871" s="64"/>
      <c r="G2871" s="64"/>
      <c r="H2871" s="64"/>
      <c r="I2871" s="64"/>
      <c r="J2871" s="64"/>
      <c r="K2871" s="64"/>
      <c r="L2871" s="64"/>
      <c r="M2871" s="64"/>
    </row>
    <row r="2872" spans="2:15" s="3" customFormat="1" ht="12.75" x14ac:dyDescent="0.2">
      <c r="B2872" s="309" t="str">
        <f>IF('2. Grunddata'!C$6="KONTRAKT","Kostnader täckta av finansiär","Kostnader förväntade att täckas av finansiär")</f>
        <v>Kostnader förväntade att täckas av finansiär</v>
      </c>
      <c r="C2872" s="310">
        <f>'5. Lön'!G$23</f>
        <v>2022</v>
      </c>
      <c r="D2872" s="310">
        <f>'5. Lön'!H$23</f>
        <v>2023</v>
      </c>
      <c r="E2872" s="310">
        <f>'5. Lön'!I$23</f>
        <v>2024</v>
      </c>
      <c r="F2872" s="310" t="str">
        <f>'5. Lön'!J$23</f>
        <v/>
      </c>
      <c r="G2872" s="310" t="str">
        <f>'5. Lön'!K$23</f>
        <v/>
      </c>
      <c r="H2872" s="310" t="str">
        <f>'5. Lön'!L$23</f>
        <v/>
      </c>
      <c r="I2872" s="310" t="str">
        <f>'5. Lön'!M$23</f>
        <v/>
      </c>
      <c r="J2872" s="310" t="str">
        <f>'5. Lön'!N$23</f>
        <v/>
      </c>
      <c r="K2872" s="310" t="str">
        <f>'5. Lön'!O$23</f>
        <v/>
      </c>
      <c r="L2872" s="310" t="str">
        <f>'5. Lön'!P$23</f>
        <v/>
      </c>
      <c r="M2872" s="311" t="s">
        <v>2</v>
      </c>
    </row>
    <row r="2873" spans="2:15" s="3" customFormat="1" ht="12.75" customHeight="1" x14ac:dyDescent="0.2">
      <c r="B2873" s="312" t="s">
        <v>203</v>
      </c>
      <c r="C2873" s="313">
        <f>IF('2. Grunddata'!$C$16&gt;0,SUMIF('5. Lön'!$B$25:$B$151,$G2870,'5. Lön'!DM$25:DM$151),SUMIF('5. Lön'!$B$25:$B$151,$G2870,'5. Lön'!AS$25:AS$151))</f>
        <v>0</v>
      </c>
      <c r="D2873" s="313">
        <f>IF('2. Grunddata'!$C$16&gt;0,SUMIF('5. Lön'!$B$25:$B$151,$G2870,'5. Lön'!DN$25:DN$151),SUMIF('5. Lön'!$B$25:$B$151,$G2870,'5. Lön'!AT$25:AT$151))</f>
        <v>0</v>
      </c>
      <c r="E2873" s="313">
        <f>IF('2. Grunddata'!$C$16&gt;0,SUMIF('5. Lön'!$B$25:$B$151,$G2870,'5. Lön'!DO$25:DO$151),SUMIF('5. Lön'!$B$25:$B$151,$G2870,'5. Lön'!AU$25:AU$151))</f>
        <v>0</v>
      </c>
      <c r="F2873" s="313">
        <f>IF('2. Grunddata'!$C$16&gt;0,SUMIF('5. Lön'!$B$25:$B$151,$G2870,'5. Lön'!DP$25:DP$151),SUMIF('5. Lön'!$B$25:$B$151,$G2870,'5. Lön'!AV$25:AV$151))</f>
        <v>0</v>
      </c>
      <c r="G2873" s="313">
        <f>IF('2. Grunddata'!$C$16&gt;0,SUMIF('5. Lön'!$B$25:$B$151,$G2870,'5. Lön'!DQ$25:DQ$151),SUMIF('5. Lön'!$B$25:$B$151,$G2870,'5. Lön'!AW$25:AW$151))</f>
        <v>0</v>
      </c>
      <c r="H2873" s="313">
        <f>IF('2. Grunddata'!$C$16&gt;0,SUMIF('5. Lön'!$B$25:$B$151,$G2870,'5. Lön'!DR$25:DR$151),SUMIF('5. Lön'!$B$25:$B$151,$G2870,'5. Lön'!AX$25:AX$151))</f>
        <v>0</v>
      </c>
      <c r="I2873" s="313">
        <f>IF('2. Grunddata'!$C$16&gt;0,SUMIF('5. Lön'!$B$25:$B$151,$G2870,'5. Lön'!DS$25:DS$151),SUMIF('5. Lön'!$B$25:$B$151,$G2870,'5. Lön'!AY$25:AY$151))</f>
        <v>0</v>
      </c>
      <c r="J2873" s="313">
        <f>IF('2. Grunddata'!$C$16&gt;0,SUMIF('5. Lön'!$B$25:$B$151,$G2870,'5. Lön'!DT$25:DT$151),SUMIF('5. Lön'!$B$25:$B$151,$G2870,'5. Lön'!AZ$25:AZ$151))</f>
        <v>0</v>
      </c>
      <c r="K2873" s="313">
        <f>IF('2. Grunddata'!$C$16&gt;0,SUMIF('5. Lön'!$B$25:$B$151,$G2870,'5. Lön'!DU$25:DU$151),SUMIF('5. Lön'!$B$25:$B$151,$G2870,'5. Lön'!BA$25:BA$151))</f>
        <v>0</v>
      </c>
      <c r="L2873" s="313">
        <f>IF('2. Grunddata'!$C$16&gt;0,SUMIF('5. Lön'!$B$25:$B$151,$G2870,'5. Lön'!DV$25:DV$151),SUMIF('5. Lön'!$B$25:$B$151,$G2870,'5. Lön'!BB$25:BB$151))</f>
        <v>0</v>
      </c>
      <c r="M2873" s="314">
        <f t="shared" ref="M2873:M2878" si="669">SUM(C2873:L2873)</f>
        <v>0</v>
      </c>
      <c r="N2873" s="4"/>
      <c r="O2873" s="4"/>
    </row>
    <row r="2874" spans="2:15" s="3" customFormat="1" ht="12.75" customHeight="1" x14ac:dyDescent="0.2">
      <c r="B2874" s="158" t="s">
        <v>202</v>
      </c>
      <c r="C2874" s="315">
        <f>SUMIF('6. Drift'!$B$18:$B$101,$G2870,'6. Drift'!V$18:V$101)</f>
        <v>0</v>
      </c>
      <c r="D2874" s="315">
        <f>SUMIF('6. Drift'!$B$18:$B$101,$G2870,'6. Drift'!W$18:W$101)</f>
        <v>0</v>
      </c>
      <c r="E2874" s="315">
        <f>SUMIF('6. Drift'!$B$18:$B$101,$G2870,'6. Drift'!X$18:X$101)</f>
        <v>0</v>
      </c>
      <c r="F2874" s="315">
        <f>SUMIF('6. Drift'!$B$18:$B$101,$G2870,'6. Drift'!Y$18:Y$101)</f>
        <v>0</v>
      </c>
      <c r="G2874" s="315">
        <f>SUMIF('6. Drift'!$B$18:$B$101,$G2870,'6. Drift'!Z$18:Z$101)</f>
        <v>0</v>
      </c>
      <c r="H2874" s="315">
        <f>SUMIF('6. Drift'!$B$18:$B$101,$G2870,'6. Drift'!AA$18:AA$101)</f>
        <v>0</v>
      </c>
      <c r="I2874" s="315">
        <f>SUMIF('6. Drift'!$B$18:$B$101,$G2870,'6. Drift'!AB$18:AB$101)</f>
        <v>0</v>
      </c>
      <c r="J2874" s="315">
        <f>SUMIF('6. Drift'!$B$18:$B$101,$G2870,'6. Drift'!AC$18:AC$101)</f>
        <v>0</v>
      </c>
      <c r="K2874" s="315">
        <f>SUMIF('6. Drift'!$B$18:$B$101,$G2870,'6. Drift'!AD$18:AD$101)</f>
        <v>0</v>
      </c>
      <c r="L2874" s="315">
        <f>SUMIF('6. Drift'!$B$18:$B$101,$G2870,'6. Drift'!AE$18:AE$101)</f>
        <v>0</v>
      </c>
      <c r="M2874" s="316">
        <f t="shared" si="669"/>
        <v>0</v>
      </c>
    </row>
    <row r="2875" spans="2:15" s="3" customFormat="1" ht="12.75" x14ac:dyDescent="0.2">
      <c r="B2875" s="317" t="s">
        <v>30</v>
      </c>
      <c r="C2875" s="318">
        <f>SUMIF('7. Utrustning'!$B$17:$B$49,$G2870,'7. Utrustning'!W$17:W$49)</f>
        <v>0</v>
      </c>
      <c r="D2875" s="318">
        <f>SUMIF('7. Utrustning'!$B$17:$B$49,$G2870,'7. Utrustning'!X$17:X$49)</f>
        <v>0</v>
      </c>
      <c r="E2875" s="318">
        <f>SUMIF('7. Utrustning'!$B$17:$B$49,$G2870,'7. Utrustning'!Y$17:Y$49)</f>
        <v>0</v>
      </c>
      <c r="F2875" s="318">
        <f>SUMIF('7. Utrustning'!$B$17:$B$49,$G2870,'7. Utrustning'!Z$17:Z$49)</f>
        <v>0</v>
      </c>
      <c r="G2875" s="318">
        <f>SUMIF('7. Utrustning'!$B$17:$B$49,$G2870,'7. Utrustning'!AA$17:AA$49)</f>
        <v>0</v>
      </c>
      <c r="H2875" s="318">
        <f>SUMIF('7. Utrustning'!$B$17:$B$49,$G2870,'7. Utrustning'!AB$17:AB$49)</f>
        <v>0</v>
      </c>
      <c r="I2875" s="318">
        <f>SUMIF('7. Utrustning'!$B$17:$B$49,$G2870,'7. Utrustning'!AC$17:AC$49)</f>
        <v>0</v>
      </c>
      <c r="J2875" s="318">
        <f>SUMIF('7. Utrustning'!$B$17:$B$49,$G2870,'7. Utrustning'!AD$17:AD$49)</f>
        <v>0</v>
      </c>
      <c r="K2875" s="318">
        <f>SUMIF('7. Utrustning'!$B$17:$B$49,$G2870,'7. Utrustning'!AE$17:AE$49)</f>
        <v>0</v>
      </c>
      <c r="L2875" s="318">
        <f>SUMIF('7. Utrustning'!$B$17:$B$49,$G2870,'7. Utrustning'!AF$17:AF$49)</f>
        <v>0</v>
      </c>
      <c r="M2875" s="319">
        <f t="shared" si="669"/>
        <v>0</v>
      </c>
    </row>
    <row r="2876" spans="2:15" s="3" customFormat="1" ht="12.75" x14ac:dyDescent="0.2">
      <c r="B2876" s="320" t="str">
        <f>IF('2. Grunddata'!C$13="NEJ","Lokal accepterad som direkt kostnad av finansiär","Lokal")</f>
        <v>Lokal accepterad som direkt kostnad av finansiär</v>
      </c>
      <c r="C2876" s="315">
        <f>IF('2. Grunddata'!$C$13="NEJ",SUMIF('8. Lokal'!$B$18:$B$50,$G2870,'8. Lokal'!T$18:T$50),SUMIF('5. Lön'!$B$25:$B$151,$G2870,'5. Lön'!CO$25:CO$151)+SUMIF('6. Drift'!$B$18:$B$101,$G2870,'6. Drift'!BR$18:BR$101)+SUMIF('8. Lokal'!$B$18:$B$50,$G2870,'8. Lokal'!T$18:T$50))</f>
        <v>0</v>
      </c>
      <c r="D2876" s="315">
        <f>IF('2. Grunddata'!$C$13="NEJ",SUMIF('8. Lokal'!$B$18:$B$50,$G2870,'8. Lokal'!U$18:U$50),SUMIF('5. Lön'!$B$25:$B$151,$G2870,'5. Lön'!CP$25:CP$151)+SUMIF('6. Drift'!$B$18:$B$101,$G2870,'6. Drift'!BS$18:BS$101)+SUMIF('8. Lokal'!$B$18:$B$50,$G2870,'8. Lokal'!U$18:U$50))</f>
        <v>0</v>
      </c>
      <c r="E2876" s="315">
        <f>IF('2. Grunddata'!$C$13="NEJ",SUMIF('8. Lokal'!$B$18:$B$50,$G2870,'8. Lokal'!V$18:V$50),SUMIF('5. Lön'!$B$25:$B$151,$G2870,'5. Lön'!CQ$25:CQ$151)+SUMIF('6. Drift'!$B$18:$B$101,$G2870,'6. Drift'!BT$18:BT$101)+SUMIF('8. Lokal'!$B$18:$B$50,$G2870,'8. Lokal'!V$18:V$50))</f>
        <v>0</v>
      </c>
      <c r="F2876" s="315">
        <f>IF('2. Grunddata'!$C$13="NEJ",SUMIF('8. Lokal'!$B$18:$B$50,$G2870,'8. Lokal'!W$18:W$50),SUMIF('5. Lön'!$B$25:$B$151,$G2870,'5. Lön'!CR$25:CR$151)+SUMIF('6. Drift'!$B$18:$B$101,$G2870,'6. Drift'!BU$18:BU$101)+SUMIF('8. Lokal'!$B$18:$B$50,$G2870,'8. Lokal'!W$18:W$50))</f>
        <v>0</v>
      </c>
      <c r="G2876" s="315">
        <f>IF('2. Grunddata'!$C$13="NEJ",SUMIF('8. Lokal'!$B$18:$B$50,$G2870,'8. Lokal'!X$18:X$50),SUMIF('5. Lön'!$B$25:$B$151,$G2870,'5. Lön'!CS$25:CS$151)+SUMIF('6. Drift'!$B$18:$B$101,$G2870,'6. Drift'!BV$18:BV$101)+SUMIF('8. Lokal'!$B$18:$B$50,$G2870,'8. Lokal'!X$18:X$50))</f>
        <v>0</v>
      </c>
      <c r="H2876" s="315">
        <f>IF('2. Grunddata'!$C$13="NEJ",SUMIF('8. Lokal'!$B$18:$B$50,$G2870,'8. Lokal'!Y$18:Y$50),SUMIF('5. Lön'!$B$25:$B$151,$G2870,'5. Lön'!CT$25:CT$151)+SUMIF('6. Drift'!$B$18:$B$101,$G2870,'6. Drift'!BW$18:BW$101)+SUMIF('8. Lokal'!$B$18:$B$50,$G2870,'8. Lokal'!Y$18:Y$50))</f>
        <v>0</v>
      </c>
      <c r="I2876" s="315">
        <f>IF('2. Grunddata'!$C$13="NEJ",SUMIF('8. Lokal'!$B$18:$B$50,$G2870,'8. Lokal'!Z$18:Z$50),SUMIF('5. Lön'!$B$25:$B$151,$G2870,'5. Lön'!CU$25:CU$151)+SUMIF('6. Drift'!$B$18:$B$101,$G2870,'6. Drift'!BX$18:BX$101)+SUMIF('8. Lokal'!$B$18:$B$50,$G2870,'8. Lokal'!Z$18:Z$50))</f>
        <v>0</v>
      </c>
      <c r="J2876" s="315">
        <f>IF('2. Grunddata'!$C$13="NEJ",SUMIF('8. Lokal'!$B$18:$B$50,$G2870,'8. Lokal'!AA$18:AA$50),SUMIF('5. Lön'!$B$25:$B$151,$G2870,'5. Lön'!CV$25:CV$151)+SUMIF('6. Drift'!$B$18:$B$101,$G2870,'6. Drift'!BY$18:BY$101)+SUMIF('8. Lokal'!$B$18:$B$50,$G2870,'8. Lokal'!AA$18:AA$50))</f>
        <v>0</v>
      </c>
      <c r="K2876" s="315">
        <f>IF('2. Grunddata'!$C$13="NEJ",SUMIF('8. Lokal'!$B$18:$B$50,$G2870,'8. Lokal'!AB$18:AB$50),SUMIF('5. Lön'!$B$25:$B$151,$G2870,'5. Lön'!CW$25:CW$151)+SUMIF('6. Drift'!$B$18:$B$101,$G2870,'6. Drift'!BZ$18:BZ$101)+SUMIF('8. Lokal'!$B$18:$B$50,$G2870,'8. Lokal'!AB$18:AB$50))</f>
        <v>0</v>
      </c>
      <c r="L2876" s="315">
        <f>IF('2. Grunddata'!$C$13="NEJ",SUMIF('8. Lokal'!$B$18:$B$50,$G2870,'8. Lokal'!AC$18:AC$50),SUMIF('5. Lön'!$B$25:$B$151,$G2870,'5. Lön'!CX$25:CX$151)+SUMIF('6. Drift'!$B$18:$B$101,$G2870,'6. Drift'!CA$18:CA$101)+SUMIF('8. Lokal'!$B$18:$B$50,$G2870,'8. Lokal'!AC$18:AC$50))</f>
        <v>0</v>
      </c>
      <c r="M2876" s="316">
        <f t="shared" si="669"/>
        <v>0</v>
      </c>
    </row>
    <row r="2877" spans="2:15" s="3" customFormat="1" ht="12.75" x14ac:dyDescent="0.2">
      <c r="B2877" s="321" t="str">
        <f>IF('2. Grunddata'!C$13="NEJ","Indirekt och lokalpåslag accepterade som OH av finansiär","Indirekta")</f>
        <v>Indirekt och lokalpåslag accepterade som OH av finansiär</v>
      </c>
      <c r="C2877" s="293">
        <f>IF('2. Grunddata'!$C$13="NEJ",SUMIF('5. Lön'!$B$25:$B$151,$G2870,'5. Lön'!DY$25:DY$151)+SUMIF('6. Drift'!$B$18:$B$101,$G2870,'6. Drift'!CP$18:CP$101)+SUMIF('7. Utrustning'!$B$17:$B$49,$G2870,'7. Utrustning'!AU$17:AU$49)+SUMIF('8. Lokal'!$B$18:$B$50,$G2870,'8. Lokal'!AR$18:AR$50),SUMIF('5. Lön'!$B$25:$B$151,$G2870,'5. Lön'!BQ$25:BQ$151)+SUMIF('6. Drift'!$B$18:$B$101,$G2870,'6. Drift'!AT$18:AT$101))</f>
        <v>0</v>
      </c>
      <c r="D2877" s="293">
        <f>IF('2. Grunddata'!$C$13="NEJ",SUMIF('5. Lön'!$B$25:$B$151,$G2870,'5. Lön'!DZ$25:DZ$151)+SUMIF('6. Drift'!$B$18:$B$101,$G2870,'6. Drift'!CQ$18:CQ$101)+SUMIF('7. Utrustning'!$B$17:$B$49,$G2870,'7. Utrustning'!AV$17:AV$49)+SUMIF('8. Lokal'!$B$18:$B$50,$G2870,'8. Lokal'!AS$18:AS$50),SUMIF('5. Lön'!$B$25:$B$151,$G2870,'5. Lön'!BR$25:BR$151)+SUMIF('6. Drift'!$B$18:$B$101,$G2870,'6. Drift'!AU$18:AU$101))</f>
        <v>0</v>
      </c>
      <c r="E2877" s="293">
        <f>IF('2. Grunddata'!$C$13="NEJ",SUMIF('5. Lön'!$B$25:$B$151,$G2870,'5. Lön'!EA$25:EA$151)+SUMIF('6. Drift'!$B$18:$B$101,$G2870,'6. Drift'!CR$18:CR$101)+SUMIF('7. Utrustning'!$B$17:$B$49,$G2870,'7. Utrustning'!AW$17:AW$49)+SUMIF('8. Lokal'!$B$18:$B$50,$G2870,'8. Lokal'!AT$18:AT$50),SUMIF('5. Lön'!$B$25:$B$151,$G2870,'5. Lön'!BS$25:BS$151)+SUMIF('6. Drift'!$B$18:$B$101,$G2870,'6. Drift'!AV$18:AV$101))</f>
        <v>0</v>
      </c>
      <c r="F2877" s="293">
        <f>IF('2. Grunddata'!$C$13="NEJ",SUMIF('5. Lön'!$B$25:$B$151,$G2870,'5. Lön'!EB$25:EB$151)+SUMIF('6. Drift'!$B$18:$B$101,$G2870,'6. Drift'!CS$18:CS$101)+SUMIF('7. Utrustning'!$B$17:$B$49,$G2870,'7. Utrustning'!AX$17:AX$49)+SUMIF('8. Lokal'!$B$18:$B$50,$G2870,'8. Lokal'!AU$18:AU$50),SUMIF('5. Lön'!$B$25:$B$151,$G2870,'5. Lön'!BT$25:BT$151)+SUMIF('6. Drift'!$B$18:$B$101,$G2870,'6. Drift'!AW$18:AW$101))</f>
        <v>0</v>
      </c>
      <c r="G2877" s="293">
        <f>IF('2. Grunddata'!$C$13="NEJ",SUMIF('5. Lön'!$B$25:$B$151,$G2870,'5. Lön'!EC$25:EC$151)+SUMIF('6. Drift'!$B$18:$B$101,$G2870,'6. Drift'!CT$18:CT$101)+SUMIF('7. Utrustning'!$B$17:$B$49,$G2870,'7. Utrustning'!AY$17:AY$49)+SUMIF('8. Lokal'!$B$18:$B$50,$G2870,'8. Lokal'!AV$18:AV$50),SUMIF('5. Lön'!$B$25:$B$151,$G2870,'5. Lön'!BU$25:BU$151)+SUMIF('6. Drift'!$B$18:$B$101,$G2870,'6. Drift'!AX$18:AX$101))</f>
        <v>0</v>
      </c>
      <c r="H2877" s="293">
        <f>IF('2. Grunddata'!$C$13="NEJ",SUMIF('5. Lön'!$B$25:$B$151,$G2870,'5. Lön'!ED$25:ED$151)+SUMIF('6. Drift'!$B$18:$B$101,$G2870,'6. Drift'!CU$18:CU$101)+SUMIF('7. Utrustning'!$B$17:$B$49,$G2870,'7. Utrustning'!AZ$17:AZ$49)+SUMIF('8. Lokal'!$B$18:$B$50,$G2870,'8. Lokal'!AW$18:AW$50),SUMIF('5. Lön'!$B$25:$B$151,$G2870,'5. Lön'!BV$25:BV$151)+SUMIF('6. Drift'!$B$18:$B$101,$G2870,'6. Drift'!AY$18:AY$101))</f>
        <v>0</v>
      </c>
      <c r="I2877" s="293">
        <f>IF('2. Grunddata'!$C$13="NEJ",SUMIF('5. Lön'!$B$25:$B$151,$G2870,'5. Lön'!EE$25:EE$151)+SUMIF('6. Drift'!$B$18:$B$101,$G2870,'6. Drift'!CV$18:CV$101)+SUMIF('7. Utrustning'!$B$17:$B$49,$G2870,'7. Utrustning'!BA$17:BA$49)+SUMIF('8. Lokal'!$B$18:$B$50,$G2870,'8. Lokal'!AX$18:AX$50),SUMIF('5. Lön'!$B$25:$B$151,$G2870,'5. Lön'!BW$25:BW$151)+SUMIF('6. Drift'!$B$18:$B$101,$G2870,'6. Drift'!AZ$18:AZ$101))</f>
        <v>0</v>
      </c>
      <c r="J2877" s="293">
        <f>IF('2. Grunddata'!$C$13="NEJ",SUMIF('5. Lön'!$B$25:$B$151,$G2870,'5. Lön'!EF$25:EF$151)+SUMIF('6. Drift'!$B$18:$B$101,$G2870,'6. Drift'!CW$18:CW$101)+SUMIF('7. Utrustning'!$B$17:$B$49,$G2870,'7. Utrustning'!BB$17:BB$49)+SUMIF('8. Lokal'!$B$18:$B$50,$G2870,'8. Lokal'!AY$18:AY$50),SUMIF('5. Lön'!$B$25:$B$151,$G2870,'5. Lön'!BX$25:BX$151)+SUMIF('6. Drift'!$B$18:$B$101,$G2870,'6. Drift'!BA$18:BA$101))</f>
        <v>0</v>
      </c>
      <c r="K2877" s="293">
        <f>IF('2. Grunddata'!$C$13="NEJ",SUMIF('5. Lön'!$B$25:$B$151,$G2870,'5. Lön'!EG$25:EG$151)+SUMIF('6. Drift'!$B$18:$B$101,$G2870,'6. Drift'!CX$18:CX$101)+SUMIF('7. Utrustning'!$B$17:$B$49,$G2870,'7. Utrustning'!BC$17:BC$49)+SUMIF('8. Lokal'!$B$18:$B$50,$G2870,'8. Lokal'!AZ$18:AZ$50),SUMIF('5. Lön'!$B$25:$B$151,$G2870,'5. Lön'!BY$25:BY$151)+SUMIF('6. Drift'!$B$18:$B$101,$G2870,'6. Drift'!BB$18:BB$101))</f>
        <v>0</v>
      </c>
      <c r="L2877" s="293">
        <f>IF('2. Grunddata'!$C$13="NEJ",SUMIF('5. Lön'!$B$25:$B$151,$G2870,'5. Lön'!EH$25:EH$151)+SUMIF('6. Drift'!$B$18:$B$101,$G2870,'6. Drift'!CY$18:CY$101)+SUMIF('7. Utrustning'!$B$17:$B$49,$G2870,'7. Utrustning'!BD$17:BD$49)+SUMIF('8. Lokal'!$B$18:$B$50,$G2870,'8. Lokal'!BA$18:BA$50),SUMIF('5. Lön'!$B$25:$B$151,$G2870,'5. Lön'!BZ$25:BZ$151)+SUMIF('6. Drift'!$B$18:$B$101,$G2870,'6. Drift'!BC$18:BC$101))</f>
        <v>0</v>
      </c>
      <c r="M2877" s="322">
        <f t="shared" si="669"/>
        <v>0</v>
      </c>
    </row>
    <row r="2878" spans="2:15" s="3" customFormat="1" ht="12.75" x14ac:dyDescent="0.2">
      <c r="B2878" s="323" t="str">
        <f>IF('2. Grunddata'!C$6="KONTRAKT","Total kostnad i kontrakt med finansiär ","Total kostnad i ansökan till finansiär ")</f>
        <v xml:space="preserve">Total kostnad i ansökan till finansiär </v>
      </c>
      <c r="C2878" s="237">
        <f>SUM(C2873:C2877)</f>
        <v>0</v>
      </c>
      <c r="D2878" s="237">
        <f t="shared" ref="D2878:L2878" si="670">SUM(D2873:D2877)</f>
        <v>0</v>
      </c>
      <c r="E2878" s="237">
        <f t="shared" si="670"/>
        <v>0</v>
      </c>
      <c r="F2878" s="237">
        <f t="shared" si="670"/>
        <v>0</v>
      </c>
      <c r="G2878" s="237">
        <f t="shared" si="670"/>
        <v>0</v>
      </c>
      <c r="H2878" s="237">
        <f t="shared" si="670"/>
        <v>0</v>
      </c>
      <c r="I2878" s="237">
        <f t="shared" si="670"/>
        <v>0</v>
      </c>
      <c r="J2878" s="237">
        <f t="shared" si="670"/>
        <v>0</v>
      </c>
      <c r="K2878" s="237">
        <f t="shared" si="670"/>
        <v>0</v>
      </c>
      <c r="L2878" s="237">
        <f t="shared" si="670"/>
        <v>0</v>
      </c>
      <c r="M2878" s="324">
        <f t="shared" si="669"/>
        <v>0</v>
      </c>
    </row>
    <row r="2879" spans="2:15" s="3" customFormat="1" ht="6" customHeight="1" x14ac:dyDescent="0.2">
      <c r="B2879" s="325"/>
      <c r="C2879" s="326"/>
      <c r="D2879" s="326"/>
      <c r="E2879" s="326"/>
      <c r="F2879" s="326"/>
      <c r="G2879" s="326"/>
      <c r="H2879" s="326"/>
      <c r="I2879" s="326"/>
      <c r="J2879" s="326"/>
      <c r="K2879" s="326"/>
      <c r="L2879" s="326"/>
      <c r="M2879" s="327"/>
    </row>
    <row r="2880" spans="2:15" s="3" customFormat="1" ht="12.75" x14ac:dyDescent="0.2">
      <c r="B2880" s="328" t="str">
        <f>IF('2. Grunddata'!C$6="KONTRAKT","Kostnader att medfinansiera","Kostnader förväntade att medfinansiera")</f>
        <v>Kostnader förväntade att medfinansiera</v>
      </c>
      <c r="C2880" s="168"/>
      <c r="D2880" s="168"/>
      <c r="E2880" s="168"/>
      <c r="F2880" s="168"/>
      <c r="G2880" s="168"/>
      <c r="H2880" s="168"/>
      <c r="I2880" s="168"/>
      <c r="J2880" s="168"/>
      <c r="K2880" s="168"/>
      <c r="L2880" s="168"/>
      <c r="M2880" s="329"/>
    </row>
    <row r="2881" spans="2:15" s="3" customFormat="1" ht="12.75" x14ac:dyDescent="0.2">
      <c r="B2881" s="371" t="str">
        <f>IF('2. Grunddata'!C$13="NEJ","Indirekt och lokalpåslag inte accepterade som OH av finansiär","")</f>
        <v>Indirekt och lokalpåslag inte accepterade som OH av finansiär</v>
      </c>
      <c r="C2881" s="330">
        <f>IF('2. Grunddata'!$C$13="NEJ",(SUMIF('5. Lön'!$B$25:$B$151,$G2870,'5. Lön'!BQ$25:BQ$151)+SUMIF('5. Lön'!$B$25:$B$151,$G2870,'5. Lön'!CO$25:CO$151)+SUMIF('6. Drift'!$B$18:$B$101,$G2870,'6. Drift'!AT$18:AT$101)+SUMIF('6. Drift'!$B$18:$B$101,$G2870,'6. Drift'!BR$18:BR$101))-(SUMIF('5. Lön'!$B$25:$B$151,$G2870,'5. Lön'!DY$25:DY$151)+SUMIF('6. Drift'!$B$18:$B$101,$G2870,'6. Drift'!CP$18:CP$101)+SUMIF('7. Utrustning'!$B$17:$B$49,$G2870,'7. Utrustning'!AU$17:AU$49)+SUMIF('8. Lokal'!$B$18:$B$50,$G2870,'8. Lokal'!AR$18:AR$50)),0)</f>
        <v>0</v>
      </c>
      <c r="D2881" s="330">
        <f>IF('2. Grunddata'!$C$13="NEJ",(SUMIF('5. Lön'!$B$25:$B$151,$G2870,'5. Lön'!BR$25:BR$151)+SUMIF('5. Lön'!$B$25:$B$151,$G2870,'5. Lön'!CP$25:CP$151)+SUMIF('6. Drift'!$B$18:$B$101,$G2870,'6. Drift'!AU$18:AU$101)+SUMIF('6. Drift'!$B$18:$B$101,$G2870,'6. Drift'!BS$18:BS$101))-(SUMIF('5. Lön'!$B$25:$B$151,$G2870,'5. Lön'!DZ$25:DZ$151)+SUMIF('6. Drift'!$B$18:$B$101,$G2870,'6. Drift'!CQ$18:CQ$101)+SUMIF('7. Utrustning'!$B$17:$B$49,$G2870,'7. Utrustning'!AV$17:AV$49)+SUMIF('8. Lokal'!$B$18:$B$50,$G2870,'8. Lokal'!AS$18:AS$50)),0)</f>
        <v>0</v>
      </c>
      <c r="E2881" s="330">
        <f>IF('2. Grunddata'!$C$13="NEJ",(SUMIF('5. Lön'!$B$25:$B$151,$G2870,'5. Lön'!BS$25:BS$151)+SUMIF('5. Lön'!$B$25:$B$151,$G2870,'5. Lön'!CQ$25:CQ$151)+SUMIF('6. Drift'!$B$18:$B$101,$G2870,'6. Drift'!AV$18:AV$101)+SUMIF('6. Drift'!$B$18:$B$101,$G2870,'6. Drift'!BT$18:BT$101))-(SUMIF('5. Lön'!$B$25:$B$151,$G2870,'5. Lön'!EA$25:EA$151)+SUMIF('6. Drift'!$B$18:$B$101,$G2870,'6. Drift'!CR$18:CR$101)+SUMIF('7. Utrustning'!$B$17:$B$49,$G2870,'7. Utrustning'!AW$17:AW$49)+SUMIF('8. Lokal'!$B$18:$B$50,$G2870,'8. Lokal'!AT$18:AT$50)),0)</f>
        <v>0</v>
      </c>
      <c r="F2881" s="330">
        <f>IF('2. Grunddata'!$C$13="NEJ",(SUMIF('5. Lön'!$B$25:$B$151,$G2870,'5. Lön'!BT$25:BT$151)+SUMIF('5. Lön'!$B$25:$B$151,$G2870,'5. Lön'!CR$25:CR$151)+SUMIF('6. Drift'!$B$18:$B$101,$G2870,'6. Drift'!AW$18:AW$101)+SUMIF('6. Drift'!$B$18:$B$101,$G2870,'6. Drift'!BU$18:BU$101))-(SUMIF('5. Lön'!$B$25:$B$151,$G2870,'5. Lön'!EB$25:EB$151)+SUMIF('6. Drift'!$B$18:$B$101,$G2870,'6. Drift'!CS$18:CS$101)+SUMIF('7. Utrustning'!$B$17:$B$49,$G2870,'7. Utrustning'!AX$17:AX$49)+SUMIF('8. Lokal'!$B$18:$B$50,$G2870,'8. Lokal'!AU$18:AU$50)),0)</f>
        <v>0</v>
      </c>
      <c r="G2881" s="330">
        <f>IF('2. Grunddata'!$C$13="NEJ",(SUMIF('5. Lön'!$B$25:$B$151,$G2870,'5. Lön'!BU$25:BU$151)+SUMIF('5. Lön'!$B$25:$B$151,$G2870,'5. Lön'!CS$25:CS$151)+SUMIF('6. Drift'!$B$18:$B$101,$G2870,'6. Drift'!AX$18:AX$101)+SUMIF('6. Drift'!$B$18:$B$101,$G2870,'6. Drift'!BV$18:BV$101))-(SUMIF('5. Lön'!$B$25:$B$151,$G2870,'5. Lön'!EC$25:EC$151)+SUMIF('6. Drift'!$B$18:$B$101,$G2870,'6. Drift'!CT$18:CT$101)+SUMIF('7. Utrustning'!$B$17:$B$49,$G2870,'7. Utrustning'!AY$17:AY$49)+SUMIF('8. Lokal'!$B$18:$B$50,$G2870,'8. Lokal'!AV$18:AV$50)),0)</f>
        <v>0</v>
      </c>
      <c r="H2881" s="330">
        <f>IF('2. Grunddata'!$C$13="NEJ",(SUMIF('5. Lön'!$B$25:$B$151,$G2870,'5. Lön'!BV$25:BV$151)+SUMIF('5. Lön'!$B$25:$B$151,$G2870,'5. Lön'!CT$25:CT$151)+SUMIF('6. Drift'!$B$18:$B$101,$G2870,'6. Drift'!AY$18:AY$101)+SUMIF('6. Drift'!$B$18:$B$101,$G2870,'6. Drift'!BW$18:BW$101))-(SUMIF('5. Lön'!$B$25:$B$151,$G2870,'5. Lön'!ED$25:ED$151)+SUMIF('6. Drift'!$B$18:$B$101,$G2870,'6. Drift'!CU$18:CU$101)+SUMIF('7. Utrustning'!$B$17:$B$49,$G2870,'7. Utrustning'!AZ$17:AZ$49)+SUMIF('8. Lokal'!$B$18:$B$50,$G2870,'8. Lokal'!AW$18:AW$50)),0)</f>
        <v>0</v>
      </c>
      <c r="I2881" s="330">
        <f>IF('2. Grunddata'!$C$13="NEJ",(SUMIF('5. Lön'!$B$25:$B$151,$G2870,'5. Lön'!BW$25:BW$151)+SUMIF('5. Lön'!$B$25:$B$151,$G2870,'5. Lön'!CU$25:CU$151)+SUMIF('6. Drift'!$B$18:$B$101,$G2870,'6. Drift'!AZ$18:AZ$101)+SUMIF('6. Drift'!$B$18:$B$101,$G2870,'6. Drift'!BX$18:BX$101))-(SUMIF('5. Lön'!$B$25:$B$151,$G2870,'5. Lön'!EE$25:EE$151)+SUMIF('6. Drift'!$B$18:$B$101,$G2870,'6. Drift'!CV$18:CV$101)+SUMIF('7. Utrustning'!$B$17:$B$49,$G2870,'7. Utrustning'!BA$17:BA$49)+SUMIF('8. Lokal'!$B$18:$B$50,$G2870,'8. Lokal'!AX$18:AX$50)),0)</f>
        <v>0</v>
      </c>
      <c r="J2881" s="330">
        <f>IF('2. Grunddata'!$C$13="NEJ",(SUMIF('5. Lön'!$B$25:$B$151,$G2870,'5. Lön'!BX$25:BX$151)+SUMIF('5. Lön'!$B$25:$B$151,$G2870,'5. Lön'!CV$25:CV$151)+SUMIF('6. Drift'!$B$18:$B$101,$G2870,'6. Drift'!BA$18:BA$101)+SUMIF('6. Drift'!$B$18:$B$101,$G2870,'6. Drift'!BY$18:BY$101))-(SUMIF('5. Lön'!$B$25:$B$151,$G2870,'5. Lön'!EF$25:EF$151)+SUMIF('6. Drift'!$B$18:$B$101,$G2870,'6. Drift'!CW$18:CW$101)+SUMIF('7. Utrustning'!$B$17:$B$49,$G2870,'7. Utrustning'!BB$17:BB$49)+SUMIF('8. Lokal'!$B$18:$B$50,$G2870,'8. Lokal'!AY$18:AY$50)),0)</f>
        <v>0</v>
      </c>
      <c r="K2881" s="330">
        <f>IF('2. Grunddata'!$C$13="NEJ",(SUMIF('5. Lön'!$B$25:$B$151,$G2870,'5. Lön'!BY$25:BY$151)+SUMIF('5. Lön'!$B$25:$B$151,$G2870,'5. Lön'!CW$25:CW$151)+SUMIF('6. Drift'!$B$18:$B$101,$G2870,'6. Drift'!BB$18:BB$101)+SUMIF('6. Drift'!$B$18:$B$101,$G2870,'6. Drift'!BZ$18:BZ$101))-(SUMIF('5. Lön'!$B$25:$B$151,$G2870,'5. Lön'!EG$25:EG$151)+SUMIF('6. Drift'!$B$18:$B$101,$G2870,'6. Drift'!CX$18:CX$101)+SUMIF('7. Utrustning'!$B$17:$B$49,$G2870,'7. Utrustning'!BC$17:BC$49)+SUMIF('8. Lokal'!$B$18:$B$50,$G2870,'8. Lokal'!AZ$18:AZ$50)),0)</f>
        <v>0</v>
      </c>
      <c r="L2881" s="330">
        <f>IF('2. Grunddata'!$C$13="NEJ",(SUMIF('5. Lön'!$B$25:$B$151,$G2870,'5. Lön'!BZ$25:BZ$151)+SUMIF('5. Lön'!$B$25:$B$151,$G2870,'5. Lön'!CX$25:CX$151)+SUMIF('6. Drift'!$B$18:$B$101,$G2870,'6. Drift'!BC$18:BC$101)+SUMIF('6. Drift'!$B$18:$B$101,$G2870,'6. Drift'!CA$18:CA$101))-(SUMIF('5. Lön'!$B$25:$B$151,$G2870,'5. Lön'!EH$25:EH$151)+SUMIF('6. Drift'!$B$18:$B$101,$G2870,'6. Drift'!CY$18:CY$101)+SUMIF('7. Utrustning'!$B$17:$B$49,$G2870,'7. Utrustning'!BD$17:BD$49)+SUMIF('8. Lokal'!$B$18:$B$50,$G2870,'8. Lokal'!BA$18:BA$50)),0)</f>
        <v>0</v>
      </c>
      <c r="M2881" s="314">
        <f t="shared" ref="M2881:M2887" si="671">SUM(C2881:L2881)</f>
        <v>0</v>
      </c>
    </row>
    <row r="2882" spans="2:15" s="3" customFormat="1" ht="12.75" customHeight="1" x14ac:dyDescent="0.2">
      <c r="B2882" s="331" t="str">
        <f>IF('2. Grunddata'!C$16&gt;0,"LKP som inte accepteras av finansiär","")</f>
        <v/>
      </c>
      <c r="C2882" s="332">
        <f>IF('2. Grunddata'!$C$16&gt;0,SUMIF('5. Lön'!$B$25:$B$151,$G2870,'5. Lön'!AS$25:AS$151)-SUMIF('5. Lön'!$B$25:$B$151,$G2870,'5. Lön'!DM$25:DM$151),0)</f>
        <v>0</v>
      </c>
      <c r="D2882" s="332">
        <f>IF('2. Grunddata'!$C$16&gt;0,SUMIF('5. Lön'!$B$25:$B$151,$G2870,'5. Lön'!AT$25:AT$151)-SUMIF('5. Lön'!$B$25:$B$151,$G2870,'5. Lön'!DN$25:DN$151),0)</f>
        <v>0</v>
      </c>
      <c r="E2882" s="332">
        <f>IF('2. Grunddata'!$C$16&gt;0,SUMIF('5. Lön'!$B$25:$B$151,$G2870,'5. Lön'!AU$25:AU$151)-SUMIF('5. Lön'!$B$25:$B$151,$G2870,'5. Lön'!DO$25:DO$151),0)</f>
        <v>0</v>
      </c>
      <c r="F2882" s="332">
        <f>IF('2. Grunddata'!$C$16&gt;0,SUMIF('5. Lön'!$B$25:$B$151,$G2870,'5. Lön'!AV$25:AV$151)-SUMIF('5. Lön'!$B$25:$B$151,$G2870,'5. Lön'!DP$25:DP$151),0)</f>
        <v>0</v>
      </c>
      <c r="G2882" s="332">
        <f>IF('2. Grunddata'!$C$16&gt;0,SUMIF('5. Lön'!$B$25:$B$151,$G2870,'5. Lön'!AW$25:AW$151)-SUMIF('5. Lön'!$B$25:$B$151,$G2870,'5. Lön'!DQ$25:DQ$151),0)</f>
        <v>0</v>
      </c>
      <c r="H2882" s="332">
        <f>IF('2. Grunddata'!$C$16&gt;0,SUMIF('5. Lön'!$B$25:$B$151,$G2870,'5. Lön'!AX$25:AX$151)-SUMIF('5. Lön'!$B$25:$B$151,$G2870,'5. Lön'!DR$25:DR$151),0)</f>
        <v>0</v>
      </c>
      <c r="I2882" s="332">
        <f>IF('2. Grunddata'!$C$16&gt;0,SUMIF('5. Lön'!$B$25:$B$151,$G2870,'5. Lön'!AY$25:AY$151)-SUMIF('5. Lön'!$B$25:$B$151,$G2870,'5. Lön'!DS$25:DS$151),0)</f>
        <v>0</v>
      </c>
      <c r="J2882" s="332">
        <f>IF('2. Grunddata'!$C$16&gt;0,SUMIF('5. Lön'!$B$25:$B$151,$G2870,'5. Lön'!AZ$25:AZ$151)-SUMIF('5. Lön'!$B$25:$B$151,$G2870,'5. Lön'!DT$25:DT$151),0)</f>
        <v>0</v>
      </c>
      <c r="K2882" s="332">
        <f>IF('2. Grunddata'!$C$16&gt;0,SUMIF('5. Lön'!$B$25:$B$151,$G2870,'5. Lön'!BA$25:BA$151)-SUMIF('5. Lön'!$B$25:$B$151,$G2870,'5. Lön'!DU$25:DU$151),0)</f>
        <v>0</v>
      </c>
      <c r="L2882" s="332">
        <f>IF('2. Grunddata'!$C$16&gt;0,SUMIF('5. Lön'!$B$25:$B$151,$G2870,'5. Lön'!BB$25:BB$151)-SUMIF('5. Lön'!$B$25:$B$151,$G2870,'5. Lön'!DV$25:DV$151),0)</f>
        <v>0</v>
      </c>
      <c r="M2882" s="316">
        <f t="shared" si="671"/>
        <v>0</v>
      </c>
    </row>
    <row r="2883" spans="2:15" s="3" customFormat="1" ht="12.75" customHeight="1" x14ac:dyDescent="0.2">
      <c r="B2883" s="317" t="str">
        <f>IF('5. Lön'!BO$152&gt;0,"Lön inklusive LKP","")</f>
        <v>Lön inklusive LKP</v>
      </c>
      <c r="C2883" s="333">
        <f>SUMIF('5. Lön'!$B$25:$B$151,$G2870,'5. Lön'!BE$25:BE$151)</f>
        <v>0</v>
      </c>
      <c r="D2883" s="333">
        <f>SUMIF('5. Lön'!$B$25:$B$151,$G2870,'5. Lön'!BF$25:BF$151)</f>
        <v>0</v>
      </c>
      <c r="E2883" s="333">
        <f>SUMIF('5. Lön'!$B$25:$B$151,$G2870,'5. Lön'!BG$25:BG$151)</f>
        <v>0</v>
      </c>
      <c r="F2883" s="333">
        <f>SUMIF('5. Lön'!$B$25:$B$151,$G2870,'5. Lön'!BH$25:BH$151)</f>
        <v>0</v>
      </c>
      <c r="G2883" s="333">
        <f>SUMIF('5. Lön'!$B$25:$B$151,$G2870,'5. Lön'!BI$25:BI$151)</f>
        <v>0</v>
      </c>
      <c r="H2883" s="333">
        <f>SUMIF('5. Lön'!$B$25:$B$151,$G2870,'5. Lön'!BJ$25:BJ$151)</f>
        <v>0</v>
      </c>
      <c r="I2883" s="333">
        <f>SUMIF('5. Lön'!$B$25:$B$151,$G2870,'5. Lön'!BK$25:BK$151)</f>
        <v>0</v>
      </c>
      <c r="J2883" s="333">
        <f>SUMIF('5. Lön'!$B$25:$B$151,$G2870,'5. Lön'!BL$25:BL$151)</f>
        <v>0</v>
      </c>
      <c r="K2883" s="333">
        <f>SUMIF('5. Lön'!$B$25:$B$151,$G2870,'5. Lön'!BM$25:BM$151)</f>
        <v>0</v>
      </c>
      <c r="L2883" s="333">
        <f>SUMIF('5. Lön'!$B$25:$B$151,$G2870,'5. Lön'!BN$25:BN$151)</f>
        <v>0</v>
      </c>
      <c r="M2883" s="319">
        <f t="shared" si="671"/>
        <v>0</v>
      </c>
    </row>
    <row r="2884" spans="2:15" s="3" customFormat="1" ht="12.75" x14ac:dyDescent="0.2">
      <c r="B2884" s="158" t="str">
        <f>IF('6. Drift'!AR$102&gt;0,"Drift","")</f>
        <v/>
      </c>
      <c r="C2884" s="334">
        <f>SUMIF('6. Drift'!$B$18:$B$101,$G2870,'6. Drift'!AH$18:AH$101)</f>
        <v>0</v>
      </c>
      <c r="D2884" s="334">
        <f>SUMIF('6. Drift'!$B$18:$B$101,$G2870,'6. Drift'!AI$18:AI$101)</f>
        <v>0</v>
      </c>
      <c r="E2884" s="334">
        <f>SUMIF('6. Drift'!$B$18:$B$101,$G2870,'6. Drift'!AJ$18:AJ$101)</f>
        <v>0</v>
      </c>
      <c r="F2884" s="334">
        <f>SUMIF('6. Drift'!$B$18:$B$101,$G2870,'6. Drift'!AK$18:AK$101)</f>
        <v>0</v>
      </c>
      <c r="G2884" s="334">
        <f>SUMIF('6. Drift'!$B$18:$B$101,$G2870,'6. Drift'!AL$18:AL$101)</f>
        <v>0</v>
      </c>
      <c r="H2884" s="334">
        <f>SUMIF('6. Drift'!$B$18:$B$101,$G2870,'6. Drift'!AM$18:AM$101)</f>
        <v>0</v>
      </c>
      <c r="I2884" s="334">
        <f>SUMIF('6. Drift'!$B$18:$B$101,$G2870,'6. Drift'!AN$18:AN$101)</f>
        <v>0</v>
      </c>
      <c r="J2884" s="334">
        <f>SUMIF('6. Drift'!$B$18:$B$101,$G2870,'6. Drift'!AO$18:AO$101)</f>
        <v>0</v>
      </c>
      <c r="K2884" s="334">
        <f>SUMIF('6. Drift'!$B$18:$B$101,$G2870,'6. Drift'!AP$18:AP$101)</f>
        <v>0</v>
      </c>
      <c r="L2884" s="334">
        <f>SUMIF('6. Drift'!$B$18:$B$101,$G2870,'6. Drift'!AQ$18:AQ$101)</f>
        <v>0</v>
      </c>
      <c r="M2884" s="316">
        <f t="shared" si="671"/>
        <v>0</v>
      </c>
    </row>
    <row r="2885" spans="2:15" s="3" customFormat="1" ht="12.75" x14ac:dyDescent="0.2">
      <c r="B2885" s="317" t="str">
        <f>IF('7. Utrustning'!AS$50&gt;0,"Utrustning","")</f>
        <v/>
      </c>
      <c r="C2885" s="333">
        <f>SUMIF('7. Utrustning'!$B$17:$B$49,$G2870,'7. Utrustning'!AI$17:AI$49)</f>
        <v>0</v>
      </c>
      <c r="D2885" s="333">
        <f>SUMIF('7. Utrustning'!$B$17:$B$49,$G2870,'7. Utrustning'!AJ$17:AJ$49)</f>
        <v>0</v>
      </c>
      <c r="E2885" s="333">
        <f>SUMIF('7. Utrustning'!$B$17:$B$49,$G2870,'7. Utrustning'!AK$17:AK$49)</f>
        <v>0</v>
      </c>
      <c r="F2885" s="333">
        <f>SUMIF('7. Utrustning'!$B$17:$B$49,$G2870,'7. Utrustning'!AL$17:AL$49)</f>
        <v>0</v>
      </c>
      <c r="G2885" s="333">
        <f>SUMIF('7. Utrustning'!$B$17:$B$49,$G2870,'7. Utrustning'!AM$17:AM$49)</f>
        <v>0</v>
      </c>
      <c r="H2885" s="333">
        <f>SUMIF('7. Utrustning'!$B$17:$B$49,$G2870,'7. Utrustning'!AN$17:AN$49)</f>
        <v>0</v>
      </c>
      <c r="I2885" s="333">
        <f>SUMIF('7. Utrustning'!$B$17:$B$49,$G2870,'7. Utrustning'!AO$17:AO$49)</f>
        <v>0</v>
      </c>
      <c r="J2885" s="333">
        <f>SUMIF('7. Utrustning'!$B$17:$B$49,$G2870,'7. Utrustning'!AP$17:AP$49)</f>
        <v>0</v>
      </c>
      <c r="K2885" s="333">
        <f>SUMIF('7. Utrustning'!$B$17:$B$49,$G2870,'7. Utrustning'!AQ$17:AQ$49)</f>
        <v>0</v>
      </c>
      <c r="L2885" s="333">
        <f>SUMIF('7. Utrustning'!$B$17:$B$49,$G2870,'7. Utrustning'!AR$17:AR$49)</f>
        <v>0</v>
      </c>
      <c r="M2885" s="319">
        <f t="shared" si="671"/>
        <v>0</v>
      </c>
    </row>
    <row r="2886" spans="2:15" s="3" customFormat="1" ht="12.75" x14ac:dyDescent="0.2">
      <c r="B2886" s="320" t="str">
        <f>IF('8. Lokal'!AP$51&gt;0,"Lokal","")</f>
        <v>Lokal</v>
      </c>
      <c r="C2886" s="334">
        <f>SUMIF('5. Lön'!$B$25:$B$151,$G2870,'5. Lön'!DA$25:DA$151)+SUMIF('6. Drift'!$B$18:$B$101,$G2870,'6. Drift'!CD$18:CD$101)+SUMIF('8. Lokal'!$B$18:$B$50,$G2870,'8. Lokal'!AF$18:AF$50)</f>
        <v>0</v>
      </c>
      <c r="D2886" s="334">
        <f>SUMIF('5. Lön'!$B$25:$B$151,$G2870,'5. Lön'!DB$25:DB$151)+SUMIF('6. Drift'!$B$18:$B$101,$G2870,'6. Drift'!CE$18:CE$101)+SUMIF('8. Lokal'!$B$18:$B$50,$G2870,'8. Lokal'!AG$18:AG$50)</f>
        <v>0</v>
      </c>
      <c r="E2886" s="334">
        <f>SUMIF('5. Lön'!$B$25:$B$151,$G2870,'5. Lön'!DC$25:DC$151)+SUMIF('6. Drift'!$B$18:$B$101,$G2870,'6. Drift'!CF$18:CF$101)+SUMIF('8. Lokal'!$B$18:$B$50,$G2870,'8. Lokal'!AH$18:AH$50)</f>
        <v>0</v>
      </c>
      <c r="F2886" s="334">
        <f>SUMIF('5. Lön'!$B$25:$B$151,$G2870,'5. Lön'!DD$25:DD$151)+SUMIF('6. Drift'!$B$18:$B$101,$G2870,'6. Drift'!CG$18:CG$101)+SUMIF('8. Lokal'!$B$18:$B$50,$G2870,'8. Lokal'!AI$18:AI$50)</f>
        <v>0</v>
      </c>
      <c r="G2886" s="334">
        <f>SUMIF('5. Lön'!$B$25:$B$151,$G2870,'5. Lön'!DE$25:DE$151)+SUMIF('6. Drift'!$B$18:$B$101,$G2870,'6. Drift'!CH$18:CH$101)+SUMIF('8. Lokal'!$B$18:$B$50,$G2870,'8. Lokal'!AJ$18:AJ$50)</f>
        <v>0</v>
      </c>
      <c r="H2886" s="334">
        <f>SUMIF('5. Lön'!$B$25:$B$151,$G2870,'5. Lön'!DF$25:DF$151)+SUMIF('6. Drift'!$B$18:$B$101,$G2870,'6. Drift'!CI$18:CI$101)+SUMIF('8. Lokal'!$B$18:$B$50,$G2870,'8. Lokal'!AK$18:AK$50)</f>
        <v>0</v>
      </c>
      <c r="I2886" s="334">
        <f>SUMIF('5. Lön'!$B$25:$B$151,$G2870,'5. Lön'!DG$25:DG$151)+SUMIF('6. Drift'!$B$18:$B$101,$G2870,'6. Drift'!CJ$18:CJ$101)+SUMIF('8. Lokal'!$B$18:$B$50,$G2870,'8. Lokal'!AL$18:AL$50)</f>
        <v>0</v>
      </c>
      <c r="J2886" s="334">
        <f>SUMIF('5. Lön'!$B$25:$B$151,$G2870,'5. Lön'!DH$25:DH$151)+SUMIF('6. Drift'!$B$18:$B$101,$G2870,'6. Drift'!CK$18:CK$101)+SUMIF('8. Lokal'!$B$18:$B$50,$G2870,'8. Lokal'!AM$18:AM$50)</f>
        <v>0</v>
      </c>
      <c r="K2886" s="334">
        <f>SUMIF('5. Lön'!$B$25:$B$151,$G2870,'5. Lön'!DI$25:DI$151)+SUMIF('6. Drift'!$B$18:$B$101,$G2870,'6. Drift'!CL$18:CL$101)+SUMIF('8. Lokal'!$B$18:$B$50,$G2870,'8. Lokal'!AN$18:AN$50)</f>
        <v>0</v>
      </c>
      <c r="L2886" s="334">
        <f>SUMIF('5. Lön'!$B$25:$B$151,$G2870,'5. Lön'!DJ$25:DJ$151)+SUMIF('6. Drift'!$B$18:$B$101,$G2870,'6. Drift'!CM$18:CM$101)+SUMIF('8. Lokal'!$B$18:$B$50,$G2870,'8. Lokal'!AO$18:AO$50)</f>
        <v>0</v>
      </c>
      <c r="M2886" s="316">
        <f t="shared" si="671"/>
        <v>0</v>
      </c>
    </row>
    <row r="2887" spans="2:15" s="1" customFormat="1" ht="12.75" x14ac:dyDescent="0.2">
      <c r="B2887" s="321" t="str">
        <f>IF(('5. Lön'!CM$152+'6. Drift'!BP$102)&gt;0,"Indirekt","")</f>
        <v>Indirekt</v>
      </c>
      <c r="C2887" s="293">
        <f>SUMIF('5. Lön'!$B$25:$B$151,$G2870,'5. Lön'!CC$25:CC$151)+SUMIF('6. Drift'!$B$18:$B$101,$G2870,'6. Drift'!BF$18:BF$101)</f>
        <v>0</v>
      </c>
      <c r="D2887" s="293">
        <f>SUMIF('5. Lön'!$B$25:$B$151,$G2870,'5. Lön'!CD$25:CD$151)+SUMIF('6. Drift'!$B$18:$B$101,$G2870,'6. Drift'!BG$18:BG$101)</f>
        <v>0</v>
      </c>
      <c r="E2887" s="293">
        <f>SUMIF('5. Lön'!$B$25:$B$151,$G2870,'5. Lön'!CE$25:CE$151)+SUMIF('6. Drift'!$B$18:$B$101,$G2870,'6. Drift'!BH$18:BH$101)</f>
        <v>0</v>
      </c>
      <c r="F2887" s="293">
        <f>SUMIF('5. Lön'!$B$25:$B$151,$G2870,'5. Lön'!CF$25:CF$151)+SUMIF('6. Drift'!$B$18:$B$101,$G2870,'6. Drift'!BI$18:BI$101)</f>
        <v>0</v>
      </c>
      <c r="G2887" s="293">
        <f>SUMIF('5. Lön'!$B$25:$B$151,$G2870,'5. Lön'!CG$25:CG$151)+SUMIF('6. Drift'!$B$18:$B$101,$G2870,'6. Drift'!BJ$18:BJ$101)</f>
        <v>0</v>
      </c>
      <c r="H2887" s="293">
        <f>SUMIF('5. Lön'!$B$25:$B$151,$G2870,'5. Lön'!CH$25:CH$151)+SUMIF('6. Drift'!$B$18:$B$101,$G2870,'6. Drift'!BK$18:BK$101)</f>
        <v>0</v>
      </c>
      <c r="I2887" s="293">
        <f>SUMIF('5. Lön'!$B$25:$B$151,$G2870,'5. Lön'!CI$25:CI$151)+SUMIF('6. Drift'!$B$18:$B$101,$G2870,'6. Drift'!BL$18:BL$101)</f>
        <v>0</v>
      </c>
      <c r="J2887" s="293">
        <f>SUMIF('5. Lön'!$B$25:$B$151,$G2870,'5. Lön'!CJ$25:CJ$151)+SUMIF('6. Drift'!$B$18:$B$101,$G2870,'6. Drift'!BM$18:BM$101)</f>
        <v>0</v>
      </c>
      <c r="K2887" s="293">
        <f>SUMIF('5. Lön'!$B$25:$B$151,$G2870,'5. Lön'!CK$25:CK$151)+SUMIF('6. Drift'!$B$18:$B$101,$G2870,'6. Drift'!BN$18:BN$101)</f>
        <v>0</v>
      </c>
      <c r="L2887" s="293">
        <f>SUMIF('5. Lön'!$B$25:$B$151,$G2870,'5. Lön'!CL$25:CL$151)+SUMIF('6. Drift'!$B$18:$B$101,$G2870,'6. Drift'!BO$18:BO$101)</f>
        <v>0</v>
      </c>
      <c r="M2887" s="322">
        <f t="shared" si="671"/>
        <v>0</v>
      </c>
    </row>
    <row r="2888" spans="2:15" s="3" customFormat="1" ht="12.75" x14ac:dyDescent="0.2">
      <c r="B2888" s="323" t="str">
        <f>IF('2. Grunddata'!C$6="KONTRAKT","Total kostnad i medfinansiering av kontrakt med finansiär","Total kostnad i medfinansiering av ansökan till finansiär")</f>
        <v>Total kostnad i medfinansiering av ansökan till finansiär</v>
      </c>
      <c r="C2888" s="237">
        <f>SUM(C2881:C2887)</f>
        <v>0</v>
      </c>
      <c r="D2888" s="237">
        <f t="shared" ref="D2888:M2888" si="672">SUM(D2881:D2887)</f>
        <v>0</v>
      </c>
      <c r="E2888" s="237">
        <f t="shared" si="672"/>
        <v>0</v>
      </c>
      <c r="F2888" s="237">
        <f t="shared" si="672"/>
        <v>0</v>
      </c>
      <c r="G2888" s="237">
        <f t="shared" si="672"/>
        <v>0</v>
      </c>
      <c r="H2888" s="237">
        <f t="shared" si="672"/>
        <v>0</v>
      </c>
      <c r="I2888" s="237">
        <f t="shared" si="672"/>
        <v>0</v>
      </c>
      <c r="J2888" s="237">
        <f t="shared" si="672"/>
        <v>0</v>
      </c>
      <c r="K2888" s="237">
        <f t="shared" si="672"/>
        <v>0</v>
      </c>
      <c r="L2888" s="237">
        <f t="shared" si="672"/>
        <v>0</v>
      </c>
      <c r="M2888" s="324">
        <f t="shared" si="672"/>
        <v>0</v>
      </c>
      <c r="N2888" s="26"/>
      <c r="O2888" s="26"/>
    </row>
    <row r="2889" spans="2:15" s="3" customFormat="1" ht="6" customHeight="1" x14ac:dyDescent="0.2">
      <c r="B2889" s="335"/>
      <c r="C2889" s="326"/>
      <c r="D2889" s="326"/>
      <c r="E2889" s="326"/>
      <c r="F2889" s="326"/>
      <c r="G2889" s="326"/>
      <c r="H2889" s="326"/>
      <c r="I2889" s="326"/>
      <c r="J2889" s="326"/>
      <c r="K2889" s="326"/>
      <c r="L2889" s="326"/>
      <c r="M2889" s="336"/>
    </row>
    <row r="2890" spans="2:15" s="3" customFormat="1" ht="12.75" x14ac:dyDescent="0.2">
      <c r="B2890" s="328" t="str">
        <f>IF('2. Grunddata'!C$6="KONTRAKT","Full kostnad","Förväntad full kostnad")</f>
        <v>Förväntad full kostnad</v>
      </c>
      <c r="C2890" s="326"/>
      <c r="D2890" s="326"/>
      <c r="E2890" s="326"/>
      <c r="F2890" s="326"/>
      <c r="G2890" s="326"/>
      <c r="H2890" s="326"/>
      <c r="I2890" s="326"/>
      <c r="J2890" s="326"/>
      <c r="K2890" s="326"/>
      <c r="L2890" s="326"/>
      <c r="M2890" s="336"/>
    </row>
    <row r="2891" spans="2:15" s="3" customFormat="1" ht="12.75" x14ac:dyDescent="0.2">
      <c r="B2891" s="337" t="s">
        <v>203</v>
      </c>
      <c r="C2891" s="338">
        <f>C2873+C2882+C2883</f>
        <v>0</v>
      </c>
      <c r="D2891" s="338">
        <f t="shared" ref="D2891:L2891" si="673">D2873+D2882+D2883</f>
        <v>0</v>
      </c>
      <c r="E2891" s="338">
        <f t="shared" si="673"/>
        <v>0</v>
      </c>
      <c r="F2891" s="338">
        <f t="shared" si="673"/>
        <v>0</v>
      </c>
      <c r="G2891" s="338">
        <f t="shared" si="673"/>
        <v>0</v>
      </c>
      <c r="H2891" s="338">
        <f t="shared" si="673"/>
        <v>0</v>
      </c>
      <c r="I2891" s="338">
        <f t="shared" si="673"/>
        <v>0</v>
      </c>
      <c r="J2891" s="338">
        <f t="shared" si="673"/>
        <v>0</v>
      </c>
      <c r="K2891" s="338">
        <f t="shared" si="673"/>
        <v>0</v>
      </c>
      <c r="L2891" s="338">
        <f t="shared" si="673"/>
        <v>0</v>
      </c>
      <c r="M2891" s="314">
        <f>SUM(C2891:L2891)</f>
        <v>0</v>
      </c>
    </row>
    <row r="2892" spans="2:15" s="3" customFormat="1" ht="12.75" x14ac:dyDescent="0.2">
      <c r="B2892" s="339" t="s">
        <v>202</v>
      </c>
      <c r="C2892" s="340">
        <f>C2874+C2884</f>
        <v>0</v>
      </c>
      <c r="D2892" s="340">
        <f t="shared" ref="D2892:L2892" si="674">D2874+D2884</f>
        <v>0</v>
      </c>
      <c r="E2892" s="340">
        <f t="shared" si="674"/>
        <v>0</v>
      </c>
      <c r="F2892" s="340">
        <f t="shared" si="674"/>
        <v>0</v>
      </c>
      <c r="G2892" s="340">
        <f t="shared" si="674"/>
        <v>0</v>
      </c>
      <c r="H2892" s="340">
        <f t="shared" si="674"/>
        <v>0</v>
      </c>
      <c r="I2892" s="340">
        <f t="shared" si="674"/>
        <v>0</v>
      </c>
      <c r="J2892" s="340">
        <f t="shared" si="674"/>
        <v>0</v>
      </c>
      <c r="K2892" s="340">
        <f t="shared" si="674"/>
        <v>0</v>
      </c>
      <c r="L2892" s="340">
        <f t="shared" si="674"/>
        <v>0</v>
      </c>
      <c r="M2892" s="316">
        <f>SUM(C2892:L2892)</f>
        <v>0</v>
      </c>
    </row>
    <row r="2893" spans="2:15" s="3" customFormat="1" ht="12.75" x14ac:dyDescent="0.2">
      <c r="B2893" s="341" t="s">
        <v>30</v>
      </c>
      <c r="C2893" s="342">
        <f>C2875+C2885</f>
        <v>0</v>
      </c>
      <c r="D2893" s="342">
        <f t="shared" ref="D2893:L2893" si="675">D2875+D2885</f>
        <v>0</v>
      </c>
      <c r="E2893" s="342">
        <f t="shared" si="675"/>
        <v>0</v>
      </c>
      <c r="F2893" s="342">
        <f t="shared" si="675"/>
        <v>0</v>
      </c>
      <c r="G2893" s="342">
        <f t="shared" si="675"/>
        <v>0</v>
      </c>
      <c r="H2893" s="342">
        <f t="shared" si="675"/>
        <v>0</v>
      </c>
      <c r="I2893" s="342">
        <f t="shared" si="675"/>
        <v>0</v>
      </c>
      <c r="J2893" s="342">
        <f t="shared" si="675"/>
        <v>0</v>
      </c>
      <c r="K2893" s="342">
        <f t="shared" si="675"/>
        <v>0</v>
      </c>
      <c r="L2893" s="342">
        <f t="shared" si="675"/>
        <v>0</v>
      </c>
      <c r="M2893" s="319">
        <f>SUM(C2893:L2893)</f>
        <v>0</v>
      </c>
    </row>
    <row r="2894" spans="2:15" s="3" customFormat="1" ht="12.75" x14ac:dyDescent="0.2">
      <c r="B2894" s="339" t="s">
        <v>31</v>
      </c>
      <c r="C2894" s="340">
        <f>SUMIF('5. Lön'!$B$25:$B$151,$G2870,'5. Lön'!CO$25:CO$151)+SUMIF('5. Lön'!$B$25:$B$151,$G2870,'5. Lön'!DA$25:DA$151)+SUMIF('6. Drift'!$B$18:$B$101,$G2870,'6. Drift'!BR$18:BR$101)+SUMIF('6. Drift'!$B$18:$B$101,$G2870,'6. Drift'!CD$18:CD$101)+SUMIF('8. Lokal'!$B$18:$B$50,$G2870,'8. Lokal'!T$18:T$50)+SUMIF('8. Lokal'!$B$18:$B$50,$G2870,'8. Lokal'!AF$18:AF$50)</f>
        <v>0</v>
      </c>
      <c r="D2894" s="340">
        <f>SUMIF('5. Lön'!$B$25:$B$151,$G2870,'5. Lön'!CP$25:CP$151)+SUMIF('5. Lön'!$B$25:$B$151,$G2870,'5. Lön'!DB$25:DB$151)+SUMIF('6. Drift'!$B$18:$B$101,$G2870,'6. Drift'!BS$18:BS$101)+SUMIF('6. Drift'!$B$18:$B$101,$G2870,'6. Drift'!CE$18:CE$101)+SUMIF('8. Lokal'!$B$18:$B$50,$G2870,'8. Lokal'!U$18:U$50)+SUMIF('8. Lokal'!$B$18:$B$50,$G2870,'8. Lokal'!AG$18:AG$50)</f>
        <v>0</v>
      </c>
      <c r="E2894" s="340">
        <f>SUMIF('5. Lön'!$B$25:$B$151,$G2870,'5. Lön'!CQ$25:CQ$151)+SUMIF('5. Lön'!$B$25:$B$151,$G2870,'5. Lön'!DC$25:DC$151)+SUMIF('6. Drift'!$B$18:$B$101,$G2870,'6. Drift'!BT$18:BT$101)+SUMIF('6. Drift'!$B$18:$B$101,$G2870,'6. Drift'!CF$18:CF$101)+SUMIF('8. Lokal'!$B$18:$B$50,$G2870,'8. Lokal'!V$18:V$50)+SUMIF('8. Lokal'!$B$18:$B$50,$G2870,'8. Lokal'!AH$18:AH$50)</f>
        <v>0</v>
      </c>
      <c r="F2894" s="340">
        <f>SUMIF('5. Lön'!$B$25:$B$151,$G2870,'5. Lön'!CR$25:CR$151)+SUMIF('5. Lön'!$B$25:$B$151,$G2870,'5. Lön'!DD$25:DD$151)+SUMIF('6. Drift'!$B$18:$B$101,$G2870,'6. Drift'!BU$18:BU$101)+SUMIF('6. Drift'!$B$18:$B$101,$G2870,'6. Drift'!CG$18:CG$101)+SUMIF('8. Lokal'!$B$18:$B$50,$G2870,'8. Lokal'!W$18:W$50)+SUMIF('8. Lokal'!$B$18:$B$50,$G2870,'8. Lokal'!AI$18:AI$50)</f>
        <v>0</v>
      </c>
      <c r="G2894" s="340">
        <f>SUMIF('5. Lön'!$B$25:$B$151,$G2870,'5. Lön'!CS$25:CS$151)+SUMIF('5. Lön'!$B$25:$B$151,$G2870,'5. Lön'!DE$25:DE$151)+SUMIF('6. Drift'!$B$18:$B$101,$G2870,'6. Drift'!BV$18:BV$101)+SUMIF('6. Drift'!$B$18:$B$101,$G2870,'6. Drift'!CH$18:CH$101)+SUMIF('8. Lokal'!$B$18:$B$50,$G2870,'8. Lokal'!X$18:X$50)+SUMIF('8. Lokal'!$B$18:$B$50,$G2870,'8. Lokal'!AJ$18:AJ$50)</f>
        <v>0</v>
      </c>
      <c r="H2894" s="340">
        <f>SUMIF('5. Lön'!$B$25:$B$151,$G2870,'5. Lön'!CT$25:CT$151)+SUMIF('5. Lön'!$B$25:$B$151,$G2870,'5. Lön'!DF$25:DF$151)+SUMIF('6. Drift'!$B$18:$B$101,$G2870,'6. Drift'!BW$18:BW$101)+SUMIF('6. Drift'!$B$18:$B$101,$G2870,'6. Drift'!CI$18:CI$101)+SUMIF('8. Lokal'!$B$18:$B$50,$G2870,'8. Lokal'!Y$18:Y$50)+SUMIF('8. Lokal'!$B$18:$B$50,$G2870,'8. Lokal'!AK$18:AK$50)</f>
        <v>0</v>
      </c>
      <c r="I2894" s="340">
        <f>SUMIF('5. Lön'!$B$25:$B$151,$G2870,'5. Lön'!CU$25:CU$151)+SUMIF('5. Lön'!$B$25:$B$151,$G2870,'5. Lön'!DG$25:DG$151)+SUMIF('6. Drift'!$B$18:$B$101,$G2870,'6. Drift'!BX$18:BX$101)+SUMIF('6. Drift'!$B$18:$B$101,$G2870,'6. Drift'!CJ$18:CJ$101)+SUMIF('8. Lokal'!$B$18:$B$50,$G2870,'8. Lokal'!Z$18:Z$50)+SUMIF('8. Lokal'!$B$18:$B$50,$G2870,'8. Lokal'!AL$18:AL$50)</f>
        <v>0</v>
      </c>
      <c r="J2894" s="340">
        <f>SUMIF('5. Lön'!$B$25:$B$151,$G2870,'5. Lön'!CV$25:CV$151)+SUMIF('5. Lön'!$B$25:$B$151,$G2870,'5. Lön'!DH$25:DH$151)+SUMIF('6. Drift'!$B$18:$B$101,$G2870,'6. Drift'!BY$18:BY$101)+SUMIF('6. Drift'!$B$18:$B$101,$G2870,'6. Drift'!CK$18:CK$101)+SUMIF('8. Lokal'!$B$18:$B$50,$G2870,'8. Lokal'!AA$18:AA$50)+SUMIF('8. Lokal'!$B$18:$B$50,$G2870,'8. Lokal'!AM$18:AM$50)</f>
        <v>0</v>
      </c>
      <c r="K2894" s="340">
        <f>SUMIF('5. Lön'!$B$25:$B$151,$G2870,'5. Lön'!CW$25:CW$151)+SUMIF('5. Lön'!$B$25:$B$151,$G2870,'5. Lön'!DI$25:DI$151)+SUMIF('6. Drift'!$B$18:$B$101,$G2870,'6. Drift'!BZ$18:BZ$101)+SUMIF('6. Drift'!$B$18:$B$101,$G2870,'6. Drift'!CL$18:CL$101)+SUMIF('8. Lokal'!$B$18:$B$50,$G2870,'8. Lokal'!AB$18:AB$50)+SUMIF('8. Lokal'!$B$18:$B$50,$G2870,'8. Lokal'!AN$18:AN$50)</f>
        <v>0</v>
      </c>
      <c r="L2894" s="340">
        <f>SUMIF('5. Lön'!$B$25:$B$151,$G2870,'5. Lön'!CX$25:CX$151)+SUMIF('5. Lön'!$B$25:$B$151,$G2870,'5. Lön'!DJ$25:DJ$151)+SUMIF('6. Drift'!$B$18:$B$101,$G2870,'6. Drift'!CA$18:CA$101)+SUMIF('6. Drift'!$B$18:$B$101,$G2870,'6. Drift'!CM$18:CM$101)+SUMIF('8. Lokal'!$B$18:$B$50,$G2870,'8. Lokal'!AC$18:AC$50)+SUMIF('8. Lokal'!$B$18:$B$50,$G2870,'8. Lokal'!AO$18:AO$50)</f>
        <v>0</v>
      </c>
      <c r="M2894" s="316">
        <f>SUM(C2894:L2894)</f>
        <v>0</v>
      </c>
    </row>
    <row r="2895" spans="2:15" s="3" customFormat="1" ht="12.75" x14ac:dyDescent="0.2">
      <c r="B2895" s="343" t="s">
        <v>26</v>
      </c>
      <c r="C2895" s="344">
        <f>SUMIF('5. Lön'!$B$25:$B$151,$G2870,'5. Lön'!BQ$25:BQ$151)+SUMIF('5. Lön'!$B$25:$B$151,$G2870,'5. Lön'!CC$25:CC$151)+SUMIF('6. Drift'!$B$18:$B$101,$G2870,'6. Drift'!AT$18:AT$101)+SUMIF('6. Drift'!$B$18:$B$101,$G2870,'6. Drift'!BF$18:BF$101)</f>
        <v>0</v>
      </c>
      <c r="D2895" s="344">
        <f>SUMIF('5. Lön'!$B$25:$B$151,$G2870,'5. Lön'!BR$25:BR$151)+SUMIF('5. Lön'!$B$25:$B$151,$G2870,'5. Lön'!CD$25:CD$151)+SUMIF('6. Drift'!$B$18:$B$101,$G2870,'6. Drift'!AU$18:AU$101)+SUMIF('6. Drift'!$B$18:$B$101,$G2870,'6. Drift'!BG$18:BG$101)</f>
        <v>0</v>
      </c>
      <c r="E2895" s="344">
        <f>SUMIF('5. Lön'!$B$25:$B$151,$G2870,'5. Lön'!BS$25:BS$151)+SUMIF('5. Lön'!$B$25:$B$151,$G2870,'5. Lön'!CE$25:CE$151)+SUMIF('6. Drift'!$B$18:$B$101,$G2870,'6. Drift'!AV$18:AV$101)+SUMIF('6. Drift'!$B$18:$B$101,$G2870,'6. Drift'!BH$18:BH$101)</f>
        <v>0</v>
      </c>
      <c r="F2895" s="344">
        <f>SUMIF('5. Lön'!$B$25:$B$151,$G2870,'5. Lön'!BT$25:BT$151)+SUMIF('5. Lön'!$B$25:$B$151,$G2870,'5. Lön'!CF$25:CF$151)+SUMIF('6. Drift'!$B$18:$B$101,$G2870,'6. Drift'!AW$18:AW$101)+SUMIF('6. Drift'!$B$18:$B$101,$G2870,'6. Drift'!BI$18:BI$101)</f>
        <v>0</v>
      </c>
      <c r="G2895" s="344">
        <f>SUMIF('5. Lön'!$B$25:$B$151,$G2870,'5. Lön'!BU$25:BU$151)+SUMIF('5. Lön'!$B$25:$B$151,$G2870,'5. Lön'!CG$25:CG$151)+SUMIF('6. Drift'!$B$18:$B$101,$G2870,'6. Drift'!AX$18:AX$101)+SUMIF('6. Drift'!$B$18:$B$101,$G2870,'6. Drift'!BJ$18:BJ$101)</f>
        <v>0</v>
      </c>
      <c r="H2895" s="344">
        <f>SUMIF('5. Lön'!$B$25:$B$151,$G2870,'5. Lön'!BV$25:BV$151)+SUMIF('5. Lön'!$B$25:$B$151,$G2870,'5. Lön'!CH$25:CH$151)+SUMIF('6. Drift'!$B$18:$B$101,$G2870,'6. Drift'!AY$18:AY$101)+SUMIF('6. Drift'!$B$18:$B$101,$G2870,'6. Drift'!BK$18:BK$101)</f>
        <v>0</v>
      </c>
      <c r="I2895" s="344">
        <f>SUMIF('5. Lön'!$B$25:$B$151,$G2870,'5. Lön'!BW$25:BW$151)+SUMIF('5. Lön'!$B$25:$B$151,$G2870,'5. Lön'!CI$25:CI$151)+SUMIF('6. Drift'!$B$18:$B$101,$G2870,'6. Drift'!AZ$18:AZ$101)+SUMIF('6. Drift'!$B$18:$B$101,$G2870,'6. Drift'!BL$18:BL$101)</f>
        <v>0</v>
      </c>
      <c r="J2895" s="344">
        <f>SUMIF('5. Lön'!$B$25:$B$151,$G2870,'5. Lön'!BX$25:BX$151)+SUMIF('5. Lön'!$B$25:$B$151,$G2870,'5. Lön'!CJ$25:CJ$151)+SUMIF('6. Drift'!$B$18:$B$101,$G2870,'6. Drift'!BA$18:BA$101)+SUMIF('6. Drift'!$B$18:$B$101,$G2870,'6. Drift'!BM$18:BM$101)</f>
        <v>0</v>
      </c>
      <c r="K2895" s="344">
        <f>SUMIF('5. Lön'!$B$25:$B$151,$G2870,'5. Lön'!BY$25:BY$151)+SUMIF('5. Lön'!$B$25:$B$151,$G2870,'5. Lön'!CK$25:CK$151)+SUMIF('6. Drift'!$B$18:$B$101,$G2870,'6. Drift'!BB$18:BB$101)+SUMIF('6. Drift'!$B$18:$B$101,$G2870,'6. Drift'!BN$18:BN$101)</f>
        <v>0</v>
      </c>
      <c r="L2895" s="344">
        <f>SUMIF('5. Lön'!$B$25:$B$151,$G2870,'5. Lön'!BZ$25:BZ$151)+SUMIF('5. Lön'!$B$25:$B$151,$G2870,'5. Lön'!CL$25:CL$151)+SUMIF('6. Drift'!$B$18:$B$101,$G2870,'6. Drift'!BC$18:BC$101)+SUMIF('6. Drift'!$B$18:$B$101,$G2870,'6. Drift'!BO$18:BO$101)</f>
        <v>0</v>
      </c>
      <c r="M2895" s="322">
        <f>SUM(C2895:L2895)</f>
        <v>0</v>
      </c>
    </row>
    <row r="2896" spans="2:15" s="3" customFormat="1" ht="12.75" x14ac:dyDescent="0.2">
      <c r="B2896" s="323" t="str">
        <f>IF('2. Grunddata'!C$6="KONTRAKT","Total full kostnad","Total förväntad full kostnad")</f>
        <v>Total förväntad full kostnad</v>
      </c>
      <c r="C2896" s="171">
        <f>SUM(C2891:C2895)</f>
        <v>0</v>
      </c>
      <c r="D2896" s="171">
        <f t="shared" ref="D2896:M2896" si="676">SUM(D2891:D2895)</f>
        <v>0</v>
      </c>
      <c r="E2896" s="171">
        <f t="shared" si="676"/>
        <v>0</v>
      </c>
      <c r="F2896" s="171">
        <f t="shared" si="676"/>
        <v>0</v>
      </c>
      <c r="G2896" s="171">
        <f t="shared" si="676"/>
        <v>0</v>
      </c>
      <c r="H2896" s="171">
        <f t="shared" si="676"/>
        <v>0</v>
      </c>
      <c r="I2896" s="171">
        <f t="shared" si="676"/>
        <v>0</v>
      </c>
      <c r="J2896" s="171">
        <f t="shared" si="676"/>
        <v>0</v>
      </c>
      <c r="K2896" s="171">
        <f t="shared" si="676"/>
        <v>0</v>
      </c>
      <c r="L2896" s="171">
        <f t="shared" si="676"/>
        <v>0</v>
      </c>
      <c r="M2896" s="345">
        <f t="shared" si="676"/>
        <v>0</v>
      </c>
      <c r="N2896" s="4"/>
    </row>
    <row r="2897" spans="2:13" s="3" customFormat="1" ht="12.75" x14ac:dyDescent="0.2">
      <c r="B2897" s="119"/>
      <c r="C2897" s="64"/>
      <c r="D2897" s="64"/>
      <c r="E2897" s="64"/>
      <c r="F2897" s="64"/>
      <c r="G2897" s="64"/>
      <c r="H2897" s="64"/>
      <c r="I2897" s="64"/>
      <c r="J2897" s="64"/>
      <c r="K2897" s="64"/>
      <c r="L2897" s="64"/>
      <c r="M2897" s="64"/>
    </row>
    <row r="2898" spans="2:13" s="3" customFormat="1" ht="12.75" customHeight="1" x14ac:dyDescent="0.2">
      <c r="B2898" s="119" t="s">
        <v>42</v>
      </c>
      <c r="C2898" s="346" t="str">
        <f t="shared" ref="C2898:M2898" si="677">IF(C2896&gt;0,C2888/C2896,"")</f>
        <v/>
      </c>
      <c r="D2898" s="346" t="str">
        <f t="shared" si="677"/>
        <v/>
      </c>
      <c r="E2898" s="346" t="str">
        <f t="shared" si="677"/>
        <v/>
      </c>
      <c r="F2898" s="346" t="str">
        <f t="shared" si="677"/>
        <v/>
      </c>
      <c r="G2898" s="346" t="str">
        <f t="shared" si="677"/>
        <v/>
      </c>
      <c r="H2898" s="346" t="str">
        <f t="shared" si="677"/>
        <v/>
      </c>
      <c r="I2898" s="346" t="str">
        <f t="shared" si="677"/>
        <v/>
      </c>
      <c r="J2898" s="346" t="str">
        <f t="shared" si="677"/>
        <v/>
      </c>
      <c r="K2898" s="346" t="str">
        <f t="shared" si="677"/>
        <v/>
      </c>
      <c r="L2898" s="346" t="str">
        <f t="shared" si="677"/>
        <v/>
      </c>
      <c r="M2898" s="346" t="str">
        <f t="shared" si="677"/>
        <v/>
      </c>
    </row>
    <row r="2899" spans="2:13" ht="12.75" customHeight="1" x14ac:dyDescent="0.2"/>
    <row r="2900" spans="2:13" ht="12.75" customHeight="1" x14ac:dyDescent="0.2">
      <c r="B2900" s="349" t="s">
        <v>209</v>
      </c>
    </row>
    <row r="2901" spans="2:13" ht="12.75" customHeight="1" x14ac:dyDescent="0.2">
      <c r="B2901" s="551"/>
      <c r="C2901" s="552"/>
      <c r="D2901" s="552"/>
      <c r="E2901" s="552"/>
      <c r="F2901" s="552"/>
      <c r="G2901" s="552"/>
      <c r="H2901" s="552"/>
      <c r="I2901" s="552"/>
      <c r="J2901" s="552"/>
      <c r="K2901" s="552"/>
      <c r="L2901" s="553"/>
      <c r="M2901" s="387">
        <f>SUM(C2901:L2901)</f>
        <v>0</v>
      </c>
    </row>
    <row r="2902" spans="2:13" ht="12.75" customHeight="1" x14ac:dyDescent="0.2">
      <c r="B2902" s="554"/>
      <c r="C2902" s="555"/>
      <c r="D2902" s="555"/>
      <c r="E2902" s="555"/>
      <c r="F2902" s="555"/>
      <c r="G2902" s="555"/>
      <c r="H2902" s="555"/>
      <c r="I2902" s="555"/>
      <c r="J2902" s="555"/>
      <c r="K2902" s="555"/>
      <c r="L2902" s="556"/>
      <c r="M2902" s="319">
        <f t="shared" ref="M2902:M2906" si="678">SUM(C2902:L2902)</f>
        <v>0</v>
      </c>
    </row>
    <row r="2903" spans="2:13" ht="12.75" customHeight="1" x14ac:dyDescent="0.2">
      <c r="B2903" s="557"/>
      <c r="C2903" s="558"/>
      <c r="D2903" s="558"/>
      <c r="E2903" s="558"/>
      <c r="F2903" s="558"/>
      <c r="G2903" s="558"/>
      <c r="H2903" s="558"/>
      <c r="I2903" s="558"/>
      <c r="J2903" s="558"/>
      <c r="K2903" s="558"/>
      <c r="L2903" s="559"/>
      <c r="M2903" s="316">
        <f t="shared" si="678"/>
        <v>0</v>
      </c>
    </row>
    <row r="2904" spans="2:13" ht="12.75" customHeight="1" x14ac:dyDescent="0.2">
      <c r="B2904" s="554"/>
      <c r="C2904" s="555"/>
      <c r="D2904" s="555"/>
      <c r="E2904" s="555"/>
      <c r="F2904" s="555"/>
      <c r="G2904" s="555"/>
      <c r="H2904" s="555"/>
      <c r="I2904" s="555"/>
      <c r="J2904" s="555"/>
      <c r="K2904" s="555"/>
      <c r="L2904" s="556"/>
      <c r="M2904" s="319">
        <f t="shared" si="678"/>
        <v>0</v>
      </c>
    </row>
    <row r="2905" spans="2:13" ht="12.75" customHeight="1" x14ac:dyDescent="0.2">
      <c r="B2905" s="557"/>
      <c r="C2905" s="558"/>
      <c r="D2905" s="558"/>
      <c r="E2905" s="558"/>
      <c r="F2905" s="558"/>
      <c r="G2905" s="558"/>
      <c r="H2905" s="558"/>
      <c r="I2905" s="558"/>
      <c r="J2905" s="558"/>
      <c r="K2905" s="558"/>
      <c r="L2905" s="559"/>
      <c r="M2905" s="316">
        <f t="shared" si="678"/>
        <v>0</v>
      </c>
    </row>
    <row r="2906" spans="2:13" ht="12.75" customHeight="1" x14ac:dyDescent="0.2">
      <c r="B2906" s="560"/>
      <c r="C2906" s="555"/>
      <c r="D2906" s="555"/>
      <c r="E2906" s="555"/>
      <c r="F2906" s="555"/>
      <c r="G2906" s="555"/>
      <c r="H2906" s="555"/>
      <c r="I2906" s="555"/>
      <c r="J2906" s="555"/>
      <c r="K2906" s="555"/>
      <c r="L2906" s="556"/>
      <c r="M2906" s="319">
        <f t="shared" si="678"/>
        <v>0</v>
      </c>
    </row>
    <row r="2907" spans="2:13" ht="12.75" customHeight="1" x14ac:dyDescent="0.2">
      <c r="B2907" s="165" t="str">
        <f>IF('2. Grunddata'!C$6="KONTRAKT","Total medfinansiering","Total förväntad medfinansiering")</f>
        <v>Total förväntad medfinansiering</v>
      </c>
      <c r="C2907" s="170">
        <f t="shared" ref="C2907:M2907" si="679">SUM(C2901:C2906)</f>
        <v>0</v>
      </c>
      <c r="D2907" s="170">
        <f t="shared" si="679"/>
        <v>0</v>
      </c>
      <c r="E2907" s="170">
        <f t="shared" si="679"/>
        <v>0</v>
      </c>
      <c r="F2907" s="170">
        <f t="shared" si="679"/>
        <v>0</v>
      </c>
      <c r="G2907" s="170">
        <f t="shared" si="679"/>
        <v>0</v>
      </c>
      <c r="H2907" s="170">
        <f t="shared" si="679"/>
        <v>0</v>
      </c>
      <c r="I2907" s="170">
        <f t="shared" si="679"/>
        <v>0</v>
      </c>
      <c r="J2907" s="170">
        <f t="shared" si="679"/>
        <v>0</v>
      </c>
      <c r="K2907" s="170">
        <f t="shared" si="679"/>
        <v>0</v>
      </c>
      <c r="L2907" s="170">
        <f t="shared" si="679"/>
        <v>0</v>
      </c>
      <c r="M2907" s="345">
        <f t="shared" si="679"/>
        <v>0</v>
      </c>
    </row>
    <row r="2908" spans="2:13" ht="12.75" customHeight="1" x14ac:dyDescent="0.2"/>
    <row r="2909" spans="2:13" ht="12.75" customHeight="1" x14ac:dyDescent="0.2">
      <c r="B2909" s="386" t="s">
        <v>210</v>
      </c>
      <c r="C2909" s="64" t="str">
        <f>B71</f>
        <v>Inte SLU Partner 5</v>
      </c>
      <c r="G2909" s="64" t="str">
        <f>J71</f>
        <v/>
      </c>
    </row>
    <row r="2910" spans="2:13" ht="12.75" customHeight="1" x14ac:dyDescent="0.2">
      <c r="B2910" s="719"/>
      <c r="C2910" s="720"/>
      <c r="D2910" s="720"/>
      <c r="E2910" s="720"/>
      <c r="F2910" s="720"/>
      <c r="G2910" s="720"/>
      <c r="H2910" s="720"/>
      <c r="I2910" s="720"/>
      <c r="J2910" s="720"/>
      <c r="K2910" s="720"/>
      <c r="L2910" s="720"/>
      <c r="M2910" s="721"/>
    </row>
    <row r="2911" spans="2:13" ht="12.75" customHeight="1" x14ac:dyDescent="0.2">
      <c r="B2911" s="722"/>
      <c r="C2911" s="735"/>
      <c r="D2911" s="735"/>
      <c r="E2911" s="735"/>
      <c r="F2911" s="735"/>
      <c r="G2911" s="735"/>
      <c r="H2911" s="735"/>
      <c r="I2911" s="735"/>
      <c r="J2911" s="735"/>
      <c r="K2911" s="735"/>
      <c r="L2911" s="735"/>
      <c r="M2911" s="724"/>
    </row>
    <row r="2912" spans="2:13" ht="12.75" customHeight="1" x14ac:dyDescent="0.2">
      <c r="B2912" s="722"/>
      <c r="C2912" s="735"/>
      <c r="D2912" s="735"/>
      <c r="E2912" s="735"/>
      <c r="F2912" s="735"/>
      <c r="G2912" s="735"/>
      <c r="H2912" s="735"/>
      <c r="I2912" s="735"/>
      <c r="J2912" s="735"/>
      <c r="K2912" s="735"/>
      <c r="L2912" s="735"/>
      <c r="M2912" s="724"/>
    </row>
    <row r="2913" spans="2:15" ht="12.75" customHeight="1" x14ac:dyDescent="0.2">
      <c r="B2913" s="722"/>
      <c r="C2913" s="735"/>
      <c r="D2913" s="735"/>
      <c r="E2913" s="735"/>
      <c r="F2913" s="735"/>
      <c r="G2913" s="735"/>
      <c r="H2913" s="735"/>
      <c r="I2913" s="735"/>
      <c r="J2913" s="735"/>
      <c r="K2913" s="735"/>
      <c r="L2913" s="735"/>
      <c r="M2913" s="724"/>
    </row>
    <row r="2914" spans="2:15" ht="12.75" customHeight="1" x14ac:dyDescent="0.2">
      <c r="B2914" s="725"/>
      <c r="C2914" s="726"/>
      <c r="D2914" s="726"/>
      <c r="E2914" s="726"/>
      <c r="F2914" s="726"/>
      <c r="G2914" s="726"/>
      <c r="H2914" s="726"/>
      <c r="I2914" s="726"/>
      <c r="J2914" s="726"/>
      <c r="K2914" s="726"/>
      <c r="L2914" s="726"/>
      <c r="M2914" s="727"/>
    </row>
    <row r="2916" spans="2:15" s="3" customFormat="1" ht="12.75" customHeight="1" x14ac:dyDescent="0.2">
      <c r="B2916" s="140" t="s">
        <v>165</v>
      </c>
      <c r="C2916" s="141" t="str">
        <f>'2. Grunddata'!C$7</f>
        <v>Hitta den oförklariga faktorn i matrix</v>
      </c>
      <c r="D2916" s="64"/>
      <c r="E2916" s="64"/>
      <c r="F2916" s="64"/>
      <c r="G2916" s="64"/>
      <c r="H2916" s="64"/>
      <c r="I2916" s="64"/>
      <c r="J2916" s="64"/>
      <c r="K2916" s="64"/>
      <c r="L2916" s="64"/>
      <c r="M2916" s="64"/>
    </row>
    <row r="2917" spans="2:15" s="3" customFormat="1" ht="12.75" x14ac:dyDescent="0.2">
      <c r="B2917" s="140" t="s">
        <v>122</v>
      </c>
      <c r="C2917" s="141" t="str">
        <f>IF('2. Grunddata'!$C$6="ANSÖKAN","ANSÖKAN",(IF('2. Grunddata'!$C$6="KONTRAKT","KONTRAKT","")))</f>
        <v>ANSÖKAN</v>
      </c>
      <c r="D2917" s="64"/>
      <c r="E2917" s="64"/>
      <c r="F2917" s="64"/>
      <c r="G2917" s="64"/>
      <c r="H2917" s="64"/>
      <c r="I2917" s="64"/>
      <c r="J2917" s="64"/>
      <c r="K2917" s="64"/>
      <c r="L2917" s="64"/>
      <c r="M2917" s="64"/>
    </row>
    <row r="2918" spans="2:15" s="3" customFormat="1" ht="12.75" x14ac:dyDescent="0.2">
      <c r="B2918" s="62" t="s">
        <v>254</v>
      </c>
      <c r="C2918" s="141" t="str">
        <f>'2. Grunddata'!C$8</f>
        <v>Stina</v>
      </c>
      <c r="D2918" s="64"/>
      <c r="E2918" s="64"/>
      <c r="F2918" s="64"/>
      <c r="I2918" s="120"/>
      <c r="J2918" s="120"/>
      <c r="K2918" s="120"/>
      <c r="L2918" s="120"/>
      <c r="M2918" s="120"/>
    </row>
    <row r="2919" spans="2:15" s="3" customFormat="1" ht="12.75" x14ac:dyDescent="0.2">
      <c r="B2919" s="140" t="s">
        <v>156</v>
      </c>
      <c r="C2919" s="64" t="str">
        <f>'2. Grunddata'!C$17</f>
        <v>SEK</v>
      </c>
      <c r="D2919" s="64"/>
      <c r="E2919" s="64"/>
      <c r="F2919" s="64"/>
      <c r="I2919" s="120"/>
      <c r="J2919" s="120"/>
      <c r="K2919" s="120"/>
      <c r="L2919" s="120"/>
      <c r="M2919" s="120"/>
    </row>
    <row r="2920" spans="2:15" s="3" customFormat="1" ht="12.75" x14ac:dyDescent="0.2">
      <c r="B2920" s="140"/>
      <c r="C2920" s="143" t="s">
        <v>137</v>
      </c>
      <c r="D2920" s="64"/>
      <c r="E2920" s="64"/>
      <c r="F2920" s="64"/>
      <c r="I2920" s="120"/>
      <c r="J2920" s="120"/>
      <c r="K2920" s="120"/>
      <c r="L2920" s="499" t="s">
        <v>315</v>
      </c>
      <c r="M2920" s="120"/>
    </row>
    <row r="2921" spans="2:15" ht="12.75" customHeight="1" x14ac:dyDescent="0.2">
      <c r="L2921" s="349" t="s">
        <v>316</v>
      </c>
    </row>
    <row r="2922" spans="2:15" s="3" customFormat="1" ht="15" x14ac:dyDescent="0.25">
      <c r="B2922" s="369" t="s">
        <v>38</v>
      </c>
      <c r="C2922" s="369" t="str">
        <f>B72</f>
        <v>Inte SLU Partner 6</v>
      </c>
      <c r="E2922" s="64"/>
      <c r="G2922" s="375" t="str">
        <f>J72</f>
        <v/>
      </c>
      <c r="H2922" s="64"/>
      <c r="I2922" s="64"/>
      <c r="J2922" s="64"/>
      <c r="K2922" s="64"/>
      <c r="L2922" s="625">
        <f>SUMIF('5. Lön'!$B$25:$B$151,$G2922,'5. Lön'!AE$25:AE$151)</f>
        <v>0</v>
      </c>
      <c r="M2922" s="585" t="s">
        <v>208</v>
      </c>
    </row>
    <row r="2923" spans="2:15" s="3" customFormat="1" ht="6" customHeight="1" x14ac:dyDescent="0.2">
      <c r="B2923" s="85"/>
      <c r="C2923" s="64"/>
      <c r="D2923" s="64"/>
      <c r="E2923" s="64"/>
      <c r="F2923" s="64"/>
      <c r="G2923" s="64"/>
      <c r="H2923" s="64"/>
      <c r="I2923" s="64"/>
      <c r="J2923" s="64"/>
      <c r="K2923" s="64"/>
      <c r="L2923" s="64"/>
      <c r="M2923" s="64"/>
    </row>
    <row r="2924" spans="2:15" s="3" customFormat="1" ht="12.75" x14ac:dyDescent="0.2">
      <c r="B2924" s="309" t="str">
        <f>IF('2. Grunddata'!C$6="KONTRAKT","Kostnader täckta av finansiär","Kostnader förväntade att täckas av finansiär")</f>
        <v>Kostnader förväntade att täckas av finansiär</v>
      </c>
      <c r="C2924" s="310">
        <f>'5. Lön'!G$23</f>
        <v>2022</v>
      </c>
      <c r="D2924" s="310">
        <f>'5. Lön'!H$23</f>
        <v>2023</v>
      </c>
      <c r="E2924" s="310">
        <f>'5. Lön'!I$23</f>
        <v>2024</v>
      </c>
      <c r="F2924" s="310" t="str">
        <f>'5. Lön'!J$23</f>
        <v/>
      </c>
      <c r="G2924" s="310" t="str">
        <f>'5. Lön'!K$23</f>
        <v/>
      </c>
      <c r="H2924" s="310" t="str">
        <f>'5. Lön'!L$23</f>
        <v/>
      </c>
      <c r="I2924" s="310" t="str">
        <f>'5. Lön'!M$23</f>
        <v/>
      </c>
      <c r="J2924" s="310" t="str">
        <f>'5. Lön'!N$23</f>
        <v/>
      </c>
      <c r="K2924" s="310" t="str">
        <f>'5. Lön'!O$23</f>
        <v/>
      </c>
      <c r="L2924" s="310" t="str">
        <f>'5. Lön'!P$23</f>
        <v/>
      </c>
      <c r="M2924" s="311" t="s">
        <v>2</v>
      </c>
    </row>
    <row r="2925" spans="2:15" s="3" customFormat="1" ht="12.75" customHeight="1" x14ac:dyDescent="0.2">
      <c r="B2925" s="312" t="s">
        <v>203</v>
      </c>
      <c r="C2925" s="313">
        <f>IF('2. Grunddata'!$C$16&gt;0,SUMIF('5. Lön'!$B$25:$B$151,$G2922,'5. Lön'!DM$25:DM$151),SUMIF('5. Lön'!$B$25:$B$151,$G2922,'5. Lön'!AS$25:AS$151))</f>
        <v>0</v>
      </c>
      <c r="D2925" s="313">
        <f>IF('2. Grunddata'!$C$16&gt;0,SUMIF('5. Lön'!$B$25:$B$151,$G2922,'5. Lön'!DN$25:DN$151),SUMIF('5. Lön'!$B$25:$B$151,$G2922,'5. Lön'!AT$25:AT$151))</f>
        <v>0</v>
      </c>
      <c r="E2925" s="313">
        <f>IF('2. Grunddata'!$C$16&gt;0,SUMIF('5. Lön'!$B$25:$B$151,$G2922,'5. Lön'!DO$25:DO$151),SUMIF('5. Lön'!$B$25:$B$151,$G2922,'5. Lön'!AU$25:AU$151))</f>
        <v>0</v>
      </c>
      <c r="F2925" s="313">
        <f>IF('2. Grunddata'!$C$16&gt;0,SUMIF('5. Lön'!$B$25:$B$151,$G2922,'5. Lön'!DP$25:DP$151),SUMIF('5. Lön'!$B$25:$B$151,$G2922,'5. Lön'!AV$25:AV$151))</f>
        <v>0</v>
      </c>
      <c r="G2925" s="313">
        <f>IF('2. Grunddata'!$C$16&gt;0,SUMIF('5. Lön'!$B$25:$B$151,$G2922,'5. Lön'!DQ$25:DQ$151),SUMIF('5. Lön'!$B$25:$B$151,$G2922,'5. Lön'!AW$25:AW$151))</f>
        <v>0</v>
      </c>
      <c r="H2925" s="313">
        <f>IF('2. Grunddata'!$C$16&gt;0,SUMIF('5. Lön'!$B$25:$B$151,$G2922,'5. Lön'!DR$25:DR$151),SUMIF('5. Lön'!$B$25:$B$151,$G2922,'5. Lön'!AX$25:AX$151))</f>
        <v>0</v>
      </c>
      <c r="I2925" s="313">
        <f>IF('2. Grunddata'!$C$16&gt;0,SUMIF('5. Lön'!$B$25:$B$151,$G2922,'5. Lön'!DS$25:DS$151),SUMIF('5. Lön'!$B$25:$B$151,$G2922,'5. Lön'!AY$25:AY$151))</f>
        <v>0</v>
      </c>
      <c r="J2925" s="313">
        <f>IF('2. Grunddata'!$C$16&gt;0,SUMIF('5. Lön'!$B$25:$B$151,$G2922,'5. Lön'!DT$25:DT$151),SUMIF('5. Lön'!$B$25:$B$151,$G2922,'5. Lön'!AZ$25:AZ$151))</f>
        <v>0</v>
      </c>
      <c r="K2925" s="313">
        <f>IF('2. Grunddata'!$C$16&gt;0,SUMIF('5. Lön'!$B$25:$B$151,$G2922,'5. Lön'!DU$25:DU$151),SUMIF('5. Lön'!$B$25:$B$151,$G2922,'5. Lön'!BA$25:BA$151))</f>
        <v>0</v>
      </c>
      <c r="L2925" s="313">
        <f>IF('2. Grunddata'!$C$16&gt;0,SUMIF('5. Lön'!$B$25:$B$151,$G2922,'5. Lön'!DV$25:DV$151),SUMIF('5. Lön'!$B$25:$B$151,$G2922,'5. Lön'!BB$25:BB$151))</f>
        <v>0</v>
      </c>
      <c r="M2925" s="314">
        <f t="shared" ref="M2925:M2930" si="680">SUM(C2925:L2925)</f>
        <v>0</v>
      </c>
      <c r="N2925" s="4"/>
      <c r="O2925" s="4"/>
    </row>
    <row r="2926" spans="2:15" s="3" customFormat="1" ht="12.75" customHeight="1" x14ac:dyDescent="0.2">
      <c r="B2926" s="158" t="s">
        <v>202</v>
      </c>
      <c r="C2926" s="315">
        <f>SUMIF('6. Drift'!$B$18:$B$101,$G2922,'6. Drift'!V$18:V$101)</f>
        <v>0</v>
      </c>
      <c r="D2926" s="315">
        <f>SUMIF('6. Drift'!$B$18:$B$101,$G2922,'6. Drift'!W$18:W$101)</f>
        <v>0</v>
      </c>
      <c r="E2926" s="315">
        <f>SUMIF('6. Drift'!$B$18:$B$101,$G2922,'6. Drift'!X$18:X$101)</f>
        <v>0</v>
      </c>
      <c r="F2926" s="315">
        <f>SUMIF('6. Drift'!$B$18:$B$101,$G2922,'6. Drift'!Y$18:Y$101)</f>
        <v>0</v>
      </c>
      <c r="G2926" s="315">
        <f>SUMIF('6. Drift'!$B$18:$B$101,$G2922,'6. Drift'!Z$18:Z$101)</f>
        <v>0</v>
      </c>
      <c r="H2926" s="315">
        <f>SUMIF('6. Drift'!$B$18:$B$101,$G2922,'6. Drift'!AA$18:AA$101)</f>
        <v>0</v>
      </c>
      <c r="I2926" s="315">
        <f>SUMIF('6. Drift'!$B$18:$B$101,$G2922,'6. Drift'!AB$18:AB$101)</f>
        <v>0</v>
      </c>
      <c r="J2926" s="315">
        <f>SUMIF('6. Drift'!$B$18:$B$101,$G2922,'6. Drift'!AC$18:AC$101)</f>
        <v>0</v>
      </c>
      <c r="K2926" s="315">
        <f>SUMIF('6. Drift'!$B$18:$B$101,$G2922,'6. Drift'!AD$18:AD$101)</f>
        <v>0</v>
      </c>
      <c r="L2926" s="315">
        <f>SUMIF('6. Drift'!$B$18:$B$101,$G2922,'6. Drift'!AE$18:AE$101)</f>
        <v>0</v>
      </c>
      <c r="M2926" s="316">
        <f t="shared" si="680"/>
        <v>0</v>
      </c>
    </row>
    <row r="2927" spans="2:15" s="3" customFormat="1" ht="12.75" x14ac:dyDescent="0.2">
      <c r="B2927" s="317" t="s">
        <v>30</v>
      </c>
      <c r="C2927" s="318">
        <f>SUMIF('7. Utrustning'!$B$17:$B$49,$G2922,'7. Utrustning'!W$17:W$49)</f>
        <v>0</v>
      </c>
      <c r="D2927" s="318">
        <f>SUMIF('7. Utrustning'!$B$17:$B$49,$G2922,'7. Utrustning'!X$17:X$49)</f>
        <v>0</v>
      </c>
      <c r="E2927" s="318">
        <f>SUMIF('7. Utrustning'!$B$17:$B$49,$G2922,'7. Utrustning'!Y$17:Y$49)</f>
        <v>0</v>
      </c>
      <c r="F2927" s="318">
        <f>SUMIF('7. Utrustning'!$B$17:$B$49,$G2922,'7. Utrustning'!Z$17:Z$49)</f>
        <v>0</v>
      </c>
      <c r="G2927" s="318">
        <f>SUMIF('7. Utrustning'!$B$17:$B$49,$G2922,'7. Utrustning'!AA$17:AA$49)</f>
        <v>0</v>
      </c>
      <c r="H2927" s="318">
        <f>SUMIF('7. Utrustning'!$B$17:$B$49,$G2922,'7. Utrustning'!AB$17:AB$49)</f>
        <v>0</v>
      </c>
      <c r="I2927" s="318">
        <f>SUMIF('7. Utrustning'!$B$17:$B$49,$G2922,'7. Utrustning'!AC$17:AC$49)</f>
        <v>0</v>
      </c>
      <c r="J2927" s="318">
        <f>SUMIF('7. Utrustning'!$B$17:$B$49,$G2922,'7. Utrustning'!AD$17:AD$49)</f>
        <v>0</v>
      </c>
      <c r="K2927" s="318">
        <f>SUMIF('7. Utrustning'!$B$17:$B$49,$G2922,'7. Utrustning'!AE$17:AE$49)</f>
        <v>0</v>
      </c>
      <c r="L2927" s="318">
        <f>SUMIF('7. Utrustning'!$B$17:$B$49,$G2922,'7. Utrustning'!AF$17:AF$49)</f>
        <v>0</v>
      </c>
      <c r="M2927" s="319">
        <f t="shared" si="680"/>
        <v>0</v>
      </c>
    </row>
    <row r="2928" spans="2:15" s="3" customFormat="1" ht="12.75" x14ac:dyDescent="0.2">
      <c r="B2928" s="320" t="str">
        <f>IF('2. Grunddata'!C$13="NEJ","Lokal accepterad som direkt kostnad av finansiär","Lokal")</f>
        <v>Lokal accepterad som direkt kostnad av finansiär</v>
      </c>
      <c r="C2928" s="315">
        <f>IF('2. Grunddata'!$C$13="NEJ",SUMIF('8. Lokal'!$B$18:$B$50,$G2922,'8. Lokal'!T$18:T$50),SUMIF('5. Lön'!$B$25:$B$151,$G2922,'5. Lön'!CO$25:CO$151)+SUMIF('6. Drift'!$B$18:$B$101,$G2922,'6. Drift'!BR$18:BR$101)+SUMIF('8. Lokal'!$B$18:$B$50,$G2922,'8. Lokal'!T$18:T$50))</f>
        <v>0</v>
      </c>
      <c r="D2928" s="315">
        <f>IF('2. Grunddata'!$C$13="NEJ",SUMIF('8. Lokal'!$B$18:$B$50,$G2922,'8. Lokal'!U$18:U$50),SUMIF('5. Lön'!$B$25:$B$151,$G2922,'5. Lön'!CP$25:CP$151)+SUMIF('6. Drift'!$B$18:$B$101,$G2922,'6. Drift'!BS$18:BS$101)+SUMIF('8. Lokal'!$B$18:$B$50,$G2922,'8. Lokal'!U$18:U$50))</f>
        <v>0</v>
      </c>
      <c r="E2928" s="315">
        <f>IF('2. Grunddata'!$C$13="NEJ",SUMIF('8. Lokal'!$B$18:$B$50,$G2922,'8. Lokal'!V$18:V$50),SUMIF('5. Lön'!$B$25:$B$151,$G2922,'5. Lön'!CQ$25:CQ$151)+SUMIF('6. Drift'!$B$18:$B$101,$G2922,'6. Drift'!BT$18:BT$101)+SUMIF('8. Lokal'!$B$18:$B$50,$G2922,'8. Lokal'!V$18:V$50))</f>
        <v>0</v>
      </c>
      <c r="F2928" s="315">
        <f>IF('2. Grunddata'!$C$13="NEJ",SUMIF('8. Lokal'!$B$18:$B$50,$G2922,'8. Lokal'!W$18:W$50),SUMIF('5. Lön'!$B$25:$B$151,$G2922,'5. Lön'!CR$25:CR$151)+SUMIF('6. Drift'!$B$18:$B$101,$G2922,'6. Drift'!BU$18:BU$101)+SUMIF('8. Lokal'!$B$18:$B$50,$G2922,'8. Lokal'!W$18:W$50))</f>
        <v>0</v>
      </c>
      <c r="G2928" s="315">
        <f>IF('2. Grunddata'!$C$13="NEJ",SUMIF('8. Lokal'!$B$18:$B$50,$G2922,'8. Lokal'!X$18:X$50),SUMIF('5. Lön'!$B$25:$B$151,$G2922,'5. Lön'!CS$25:CS$151)+SUMIF('6. Drift'!$B$18:$B$101,$G2922,'6. Drift'!BV$18:BV$101)+SUMIF('8. Lokal'!$B$18:$B$50,$G2922,'8. Lokal'!X$18:X$50))</f>
        <v>0</v>
      </c>
      <c r="H2928" s="315">
        <f>IF('2. Grunddata'!$C$13="NEJ",SUMIF('8. Lokal'!$B$18:$B$50,$G2922,'8. Lokal'!Y$18:Y$50),SUMIF('5. Lön'!$B$25:$B$151,$G2922,'5. Lön'!CT$25:CT$151)+SUMIF('6. Drift'!$B$18:$B$101,$G2922,'6. Drift'!BW$18:BW$101)+SUMIF('8. Lokal'!$B$18:$B$50,$G2922,'8. Lokal'!Y$18:Y$50))</f>
        <v>0</v>
      </c>
      <c r="I2928" s="315">
        <f>IF('2. Grunddata'!$C$13="NEJ",SUMIF('8. Lokal'!$B$18:$B$50,$G2922,'8. Lokal'!Z$18:Z$50),SUMIF('5. Lön'!$B$25:$B$151,$G2922,'5. Lön'!CU$25:CU$151)+SUMIF('6. Drift'!$B$18:$B$101,$G2922,'6. Drift'!BX$18:BX$101)+SUMIF('8. Lokal'!$B$18:$B$50,$G2922,'8. Lokal'!Z$18:Z$50))</f>
        <v>0</v>
      </c>
      <c r="J2928" s="315">
        <f>IF('2. Grunddata'!$C$13="NEJ",SUMIF('8. Lokal'!$B$18:$B$50,$G2922,'8. Lokal'!AA$18:AA$50),SUMIF('5. Lön'!$B$25:$B$151,$G2922,'5. Lön'!CV$25:CV$151)+SUMIF('6. Drift'!$B$18:$B$101,$G2922,'6. Drift'!BY$18:BY$101)+SUMIF('8. Lokal'!$B$18:$B$50,$G2922,'8. Lokal'!AA$18:AA$50))</f>
        <v>0</v>
      </c>
      <c r="K2928" s="315">
        <f>IF('2. Grunddata'!$C$13="NEJ",SUMIF('8. Lokal'!$B$18:$B$50,$G2922,'8. Lokal'!AB$18:AB$50),SUMIF('5. Lön'!$B$25:$B$151,$G2922,'5. Lön'!CW$25:CW$151)+SUMIF('6. Drift'!$B$18:$B$101,$G2922,'6. Drift'!BZ$18:BZ$101)+SUMIF('8. Lokal'!$B$18:$B$50,$G2922,'8. Lokal'!AB$18:AB$50))</f>
        <v>0</v>
      </c>
      <c r="L2928" s="315">
        <f>IF('2. Grunddata'!$C$13="NEJ",SUMIF('8. Lokal'!$B$18:$B$50,$G2922,'8. Lokal'!AC$18:AC$50),SUMIF('5. Lön'!$B$25:$B$151,$G2922,'5. Lön'!CX$25:CX$151)+SUMIF('6. Drift'!$B$18:$B$101,$G2922,'6. Drift'!CA$18:CA$101)+SUMIF('8. Lokal'!$B$18:$B$50,$G2922,'8. Lokal'!AC$18:AC$50))</f>
        <v>0</v>
      </c>
      <c r="M2928" s="316">
        <f t="shared" si="680"/>
        <v>0</v>
      </c>
    </row>
    <row r="2929" spans="2:15" s="3" customFormat="1" ht="12.75" x14ac:dyDescent="0.2">
      <c r="B2929" s="321" t="str">
        <f>IF('2. Grunddata'!C$13="NEJ","Indirekt och lokalpåslag accepterade som OH av finansiär","Indirekta")</f>
        <v>Indirekt och lokalpåslag accepterade som OH av finansiär</v>
      </c>
      <c r="C2929" s="293">
        <f>IF('2. Grunddata'!$C$13="NEJ",SUMIF('5. Lön'!$B$25:$B$151,$G2922,'5. Lön'!DY$25:DY$151)+SUMIF('6. Drift'!$B$18:$B$101,$G2922,'6. Drift'!CP$18:CP$101)+SUMIF('7. Utrustning'!$B$17:$B$49,$G2922,'7. Utrustning'!AU$17:AU$49)+SUMIF('8. Lokal'!$B$18:$B$50,$G2922,'8. Lokal'!AR$18:AR$50),SUMIF('5. Lön'!$B$25:$B$151,$G2922,'5. Lön'!BQ$25:BQ$151)+SUMIF('6. Drift'!$B$18:$B$101,$G2922,'6. Drift'!AT$18:AT$101))</f>
        <v>0</v>
      </c>
      <c r="D2929" s="293">
        <f>IF('2. Grunddata'!$C$13="NEJ",SUMIF('5. Lön'!$B$25:$B$151,$G2922,'5. Lön'!DZ$25:DZ$151)+SUMIF('6. Drift'!$B$18:$B$101,$G2922,'6. Drift'!CQ$18:CQ$101)+SUMIF('7. Utrustning'!$B$17:$B$49,$G2922,'7. Utrustning'!AV$17:AV$49)+SUMIF('8. Lokal'!$B$18:$B$50,$G2922,'8. Lokal'!AS$18:AS$50),SUMIF('5. Lön'!$B$25:$B$151,$G2922,'5. Lön'!BR$25:BR$151)+SUMIF('6. Drift'!$B$18:$B$101,$G2922,'6. Drift'!AU$18:AU$101))</f>
        <v>0</v>
      </c>
      <c r="E2929" s="293">
        <f>IF('2. Grunddata'!$C$13="NEJ",SUMIF('5. Lön'!$B$25:$B$151,$G2922,'5. Lön'!EA$25:EA$151)+SUMIF('6. Drift'!$B$18:$B$101,$G2922,'6. Drift'!CR$18:CR$101)+SUMIF('7. Utrustning'!$B$17:$B$49,$G2922,'7. Utrustning'!AW$17:AW$49)+SUMIF('8. Lokal'!$B$18:$B$50,$G2922,'8. Lokal'!AT$18:AT$50),SUMIF('5. Lön'!$B$25:$B$151,$G2922,'5. Lön'!BS$25:BS$151)+SUMIF('6. Drift'!$B$18:$B$101,$G2922,'6. Drift'!AV$18:AV$101))</f>
        <v>0</v>
      </c>
      <c r="F2929" s="293">
        <f>IF('2. Grunddata'!$C$13="NEJ",SUMIF('5. Lön'!$B$25:$B$151,$G2922,'5. Lön'!EB$25:EB$151)+SUMIF('6. Drift'!$B$18:$B$101,$G2922,'6. Drift'!CS$18:CS$101)+SUMIF('7. Utrustning'!$B$17:$B$49,$G2922,'7. Utrustning'!AX$17:AX$49)+SUMIF('8. Lokal'!$B$18:$B$50,$G2922,'8. Lokal'!AU$18:AU$50),SUMIF('5. Lön'!$B$25:$B$151,$G2922,'5. Lön'!BT$25:BT$151)+SUMIF('6. Drift'!$B$18:$B$101,$G2922,'6. Drift'!AW$18:AW$101))</f>
        <v>0</v>
      </c>
      <c r="G2929" s="293">
        <f>IF('2. Grunddata'!$C$13="NEJ",SUMIF('5. Lön'!$B$25:$B$151,$G2922,'5. Lön'!EC$25:EC$151)+SUMIF('6. Drift'!$B$18:$B$101,$G2922,'6. Drift'!CT$18:CT$101)+SUMIF('7. Utrustning'!$B$17:$B$49,$G2922,'7. Utrustning'!AY$17:AY$49)+SUMIF('8. Lokal'!$B$18:$B$50,$G2922,'8. Lokal'!AV$18:AV$50),SUMIF('5. Lön'!$B$25:$B$151,$G2922,'5. Lön'!BU$25:BU$151)+SUMIF('6. Drift'!$B$18:$B$101,$G2922,'6. Drift'!AX$18:AX$101))</f>
        <v>0</v>
      </c>
      <c r="H2929" s="293">
        <f>IF('2. Grunddata'!$C$13="NEJ",SUMIF('5. Lön'!$B$25:$B$151,$G2922,'5. Lön'!ED$25:ED$151)+SUMIF('6. Drift'!$B$18:$B$101,$G2922,'6. Drift'!CU$18:CU$101)+SUMIF('7. Utrustning'!$B$17:$B$49,$G2922,'7. Utrustning'!AZ$17:AZ$49)+SUMIF('8. Lokal'!$B$18:$B$50,$G2922,'8. Lokal'!AW$18:AW$50),SUMIF('5. Lön'!$B$25:$B$151,$G2922,'5. Lön'!BV$25:BV$151)+SUMIF('6. Drift'!$B$18:$B$101,$G2922,'6. Drift'!AY$18:AY$101))</f>
        <v>0</v>
      </c>
      <c r="I2929" s="293">
        <f>IF('2. Grunddata'!$C$13="NEJ",SUMIF('5. Lön'!$B$25:$B$151,$G2922,'5. Lön'!EE$25:EE$151)+SUMIF('6. Drift'!$B$18:$B$101,$G2922,'6. Drift'!CV$18:CV$101)+SUMIF('7. Utrustning'!$B$17:$B$49,$G2922,'7. Utrustning'!BA$17:BA$49)+SUMIF('8. Lokal'!$B$18:$B$50,$G2922,'8. Lokal'!AX$18:AX$50),SUMIF('5. Lön'!$B$25:$B$151,$G2922,'5. Lön'!BW$25:BW$151)+SUMIF('6. Drift'!$B$18:$B$101,$G2922,'6. Drift'!AZ$18:AZ$101))</f>
        <v>0</v>
      </c>
      <c r="J2929" s="293">
        <f>IF('2. Grunddata'!$C$13="NEJ",SUMIF('5. Lön'!$B$25:$B$151,$G2922,'5. Lön'!EF$25:EF$151)+SUMIF('6. Drift'!$B$18:$B$101,$G2922,'6. Drift'!CW$18:CW$101)+SUMIF('7. Utrustning'!$B$17:$B$49,$G2922,'7. Utrustning'!BB$17:BB$49)+SUMIF('8. Lokal'!$B$18:$B$50,$G2922,'8. Lokal'!AY$18:AY$50),SUMIF('5. Lön'!$B$25:$B$151,$G2922,'5. Lön'!BX$25:BX$151)+SUMIF('6. Drift'!$B$18:$B$101,$G2922,'6. Drift'!BA$18:BA$101))</f>
        <v>0</v>
      </c>
      <c r="K2929" s="293">
        <f>IF('2. Grunddata'!$C$13="NEJ",SUMIF('5. Lön'!$B$25:$B$151,$G2922,'5. Lön'!EG$25:EG$151)+SUMIF('6. Drift'!$B$18:$B$101,$G2922,'6. Drift'!CX$18:CX$101)+SUMIF('7. Utrustning'!$B$17:$B$49,$G2922,'7. Utrustning'!BC$17:BC$49)+SUMIF('8. Lokal'!$B$18:$B$50,$G2922,'8. Lokal'!AZ$18:AZ$50),SUMIF('5. Lön'!$B$25:$B$151,$G2922,'5. Lön'!BY$25:BY$151)+SUMIF('6. Drift'!$B$18:$B$101,$G2922,'6. Drift'!BB$18:BB$101))</f>
        <v>0</v>
      </c>
      <c r="L2929" s="293">
        <f>IF('2. Grunddata'!$C$13="NEJ",SUMIF('5. Lön'!$B$25:$B$151,$G2922,'5. Lön'!EH$25:EH$151)+SUMIF('6. Drift'!$B$18:$B$101,$G2922,'6. Drift'!CY$18:CY$101)+SUMIF('7. Utrustning'!$B$17:$B$49,$G2922,'7. Utrustning'!BD$17:BD$49)+SUMIF('8. Lokal'!$B$18:$B$50,$G2922,'8. Lokal'!BA$18:BA$50),SUMIF('5. Lön'!$B$25:$B$151,$G2922,'5. Lön'!BZ$25:BZ$151)+SUMIF('6. Drift'!$B$18:$B$101,$G2922,'6. Drift'!BC$18:BC$101))</f>
        <v>0</v>
      </c>
      <c r="M2929" s="322">
        <f t="shared" si="680"/>
        <v>0</v>
      </c>
    </row>
    <row r="2930" spans="2:15" s="3" customFormat="1" ht="12.75" x14ac:dyDescent="0.2">
      <c r="B2930" s="323" t="str">
        <f>IF('2. Grunddata'!C$6="KONTRAKT","Total kostnad i kontrakt med finansiär ","Total kostnad i ansökan till finansiär ")</f>
        <v xml:space="preserve">Total kostnad i ansökan till finansiär </v>
      </c>
      <c r="C2930" s="237">
        <f>SUM(C2925:C2929)</f>
        <v>0</v>
      </c>
      <c r="D2930" s="237">
        <f t="shared" ref="D2930:L2930" si="681">SUM(D2925:D2929)</f>
        <v>0</v>
      </c>
      <c r="E2930" s="237">
        <f t="shared" si="681"/>
        <v>0</v>
      </c>
      <c r="F2930" s="237">
        <f t="shared" si="681"/>
        <v>0</v>
      </c>
      <c r="G2930" s="237">
        <f t="shared" si="681"/>
        <v>0</v>
      </c>
      <c r="H2930" s="237">
        <f t="shared" si="681"/>
        <v>0</v>
      </c>
      <c r="I2930" s="237">
        <f t="shared" si="681"/>
        <v>0</v>
      </c>
      <c r="J2930" s="237">
        <f t="shared" si="681"/>
        <v>0</v>
      </c>
      <c r="K2930" s="237">
        <f t="shared" si="681"/>
        <v>0</v>
      </c>
      <c r="L2930" s="237">
        <f t="shared" si="681"/>
        <v>0</v>
      </c>
      <c r="M2930" s="324">
        <f t="shared" si="680"/>
        <v>0</v>
      </c>
    </row>
    <row r="2931" spans="2:15" s="3" customFormat="1" ht="6" customHeight="1" x14ac:dyDescent="0.2">
      <c r="B2931" s="325"/>
      <c r="C2931" s="326"/>
      <c r="D2931" s="326"/>
      <c r="E2931" s="326"/>
      <c r="F2931" s="326"/>
      <c r="G2931" s="326"/>
      <c r="H2931" s="326"/>
      <c r="I2931" s="326"/>
      <c r="J2931" s="326"/>
      <c r="K2931" s="326"/>
      <c r="L2931" s="326"/>
      <c r="M2931" s="327"/>
    </row>
    <row r="2932" spans="2:15" s="3" customFormat="1" ht="12.75" x14ac:dyDescent="0.2">
      <c r="B2932" s="328" t="str">
        <f>IF('2. Grunddata'!C$6="KONTRAKT","Kostnader att medfinansiera","Kostnader förväntade att medfinansiera")</f>
        <v>Kostnader förväntade att medfinansiera</v>
      </c>
      <c r="C2932" s="168"/>
      <c r="D2932" s="168"/>
      <c r="E2932" s="168"/>
      <c r="F2932" s="168"/>
      <c r="G2932" s="168"/>
      <c r="H2932" s="168"/>
      <c r="I2932" s="168"/>
      <c r="J2932" s="168"/>
      <c r="K2932" s="168"/>
      <c r="L2932" s="168"/>
      <c r="M2932" s="329"/>
    </row>
    <row r="2933" spans="2:15" s="3" customFormat="1" ht="12.75" x14ac:dyDescent="0.2">
      <c r="B2933" s="371" t="str">
        <f>IF('2. Grunddata'!C$13="NEJ","Indirekt och lokalpåslag inte accepterade som OH av finansiär","")</f>
        <v>Indirekt och lokalpåslag inte accepterade som OH av finansiär</v>
      </c>
      <c r="C2933" s="330">
        <f>IF('2. Grunddata'!$C$13="NEJ",(SUMIF('5. Lön'!$B$25:$B$151,$G2922,'5. Lön'!BQ$25:BQ$151)+SUMIF('5. Lön'!$B$25:$B$151,$G2922,'5. Lön'!CO$25:CO$151)+SUMIF('6. Drift'!$B$18:$B$101,$G2922,'6. Drift'!AT$18:AT$101)+SUMIF('6. Drift'!$B$18:$B$101,$G2922,'6. Drift'!BR$18:BR$101))-(SUMIF('5. Lön'!$B$25:$B$151,$G2922,'5. Lön'!DY$25:DY$151)+SUMIF('6. Drift'!$B$18:$B$101,$G2922,'6. Drift'!CP$18:CP$101)+SUMIF('7. Utrustning'!$B$17:$B$49,$G2922,'7. Utrustning'!AU$17:AU$49)+SUMIF('8. Lokal'!$B$18:$B$50,$G2922,'8. Lokal'!AR$18:AR$50)),0)</f>
        <v>0</v>
      </c>
      <c r="D2933" s="330">
        <f>IF('2. Grunddata'!$C$13="NEJ",(SUMIF('5. Lön'!$B$25:$B$151,$G2922,'5. Lön'!BR$25:BR$151)+SUMIF('5. Lön'!$B$25:$B$151,$G2922,'5. Lön'!CP$25:CP$151)+SUMIF('6. Drift'!$B$18:$B$101,$G2922,'6. Drift'!AU$18:AU$101)+SUMIF('6. Drift'!$B$18:$B$101,$G2922,'6. Drift'!BS$18:BS$101))-(SUMIF('5. Lön'!$B$25:$B$151,$G2922,'5. Lön'!DZ$25:DZ$151)+SUMIF('6. Drift'!$B$18:$B$101,$G2922,'6. Drift'!CQ$18:CQ$101)+SUMIF('7. Utrustning'!$B$17:$B$49,$G2922,'7. Utrustning'!AV$17:AV$49)+SUMIF('8. Lokal'!$B$18:$B$50,$G2922,'8. Lokal'!AS$18:AS$50)),0)</f>
        <v>0</v>
      </c>
      <c r="E2933" s="330">
        <f>IF('2. Grunddata'!$C$13="NEJ",(SUMIF('5. Lön'!$B$25:$B$151,$G2922,'5. Lön'!BS$25:BS$151)+SUMIF('5. Lön'!$B$25:$B$151,$G2922,'5. Lön'!CQ$25:CQ$151)+SUMIF('6. Drift'!$B$18:$B$101,$G2922,'6. Drift'!AV$18:AV$101)+SUMIF('6. Drift'!$B$18:$B$101,$G2922,'6. Drift'!BT$18:BT$101))-(SUMIF('5. Lön'!$B$25:$B$151,$G2922,'5. Lön'!EA$25:EA$151)+SUMIF('6. Drift'!$B$18:$B$101,$G2922,'6. Drift'!CR$18:CR$101)+SUMIF('7. Utrustning'!$B$17:$B$49,$G2922,'7. Utrustning'!AW$17:AW$49)+SUMIF('8. Lokal'!$B$18:$B$50,$G2922,'8. Lokal'!AT$18:AT$50)),0)</f>
        <v>0</v>
      </c>
      <c r="F2933" s="330">
        <f>IF('2. Grunddata'!$C$13="NEJ",(SUMIF('5. Lön'!$B$25:$B$151,$G2922,'5. Lön'!BT$25:BT$151)+SUMIF('5. Lön'!$B$25:$B$151,$G2922,'5. Lön'!CR$25:CR$151)+SUMIF('6. Drift'!$B$18:$B$101,$G2922,'6. Drift'!AW$18:AW$101)+SUMIF('6. Drift'!$B$18:$B$101,$G2922,'6. Drift'!BU$18:BU$101))-(SUMIF('5. Lön'!$B$25:$B$151,$G2922,'5. Lön'!EB$25:EB$151)+SUMIF('6. Drift'!$B$18:$B$101,$G2922,'6. Drift'!CS$18:CS$101)+SUMIF('7. Utrustning'!$B$17:$B$49,$G2922,'7. Utrustning'!AX$17:AX$49)+SUMIF('8. Lokal'!$B$18:$B$50,$G2922,'8. Lokal'!AU$18:AU$50)),0)</f>
        <v>0</v>
      </c>
      <c r="G2933" s="330">
        <f>IF('2. Grunddata'!$C$13="NEJ",(SUMIF('5. Lön'!$B$25:$B$151,$G2922,'5. Lön'!BU$25:BU$151)+SUMIF('5. Lön'!$B$25:$B$151,$G2922,'5. Lön'!CS$25:CS$151)+SUMIF('6. Drift'!$B$18:$B$101,$G2922,'6. Drift'!AX$18:AX$101)+SUMIF('6. Drift'!$B$18:$B$101,$G2922,'6. Drift'!BV$18:BV$101))-(SUMIF('5. Lön'!$B$25:$B$151,$G2922,'5. Lön'!EC$25:EC$151)+SUMIF('6. Drift'!$B$18:$B$101,$G2922,'6. Drift'!CT$18:CT$101)+SUMIF('7. Utrustning'!$B$17:$B$49,$G2922,'7. Utrustning'!AY$17:AY$49)+SUMIF('8. Lokal'!$B$18:$B$50,$G2922,'8. Lokal'!AV$18:AV$50)),0)</f>
        <v>0</v>
      </c>
      <c r="H2933" s="330">
        <f>IF('2. Grunddata'!$C$13="NEJ",(SUMIF('5. Lön'!$B$25:$B$151,$G2922,'5. Lön'!BV$25:BV$151)+SUMIF('5. Lön'!$B$25:$B$151,$G2922,'5. Lön'!CT$25:CT$151)+SUMIF('6. Drift'!$B$18:$B$101,$G2922,'6. Drift'!AY$18:AY$101)+SUMIF('6. Drift'!$B$18:$B$101,$G2922,'6. Drift'!BW$18:BW$101))-(SUMIF('5. Lön'!$B$25:$B$151,$G2922,'5. Lön'!ED$25:ED$151)+SUMIF('6. Drift'!$B$18:$B$101,$G2922,'6. Drift'!CU$18:CU$101)+SUMIF('7. Utrustning'!$B$17:$B$49,$G2922,'7. Utrustning'!AZ$17:AZ$49)+SUMIF('8. Lokal'!$B$18:$B$50,$G2922,'8. Lokal'!AW$18:AW$50)),0)</f>
        <v>0</v>
      </c>
      <c r="I2933" s="330">
        <f>IF('2. Grunddata'!$C$13="NEJ",(SUMIF('5. Lön'!$B$25:$B$151,$G2922,'5. Lön'!BW$25:BW$151)+SUMIF('5. Lön'!$B$25:$B$151,$G2922,'5. Lön'!CU$25:CU$151)+SUMIF('6. Drift'!$B$18:$B$101,$G2922,'6. Drift'!AZ$18:AZ$101)+SUMIF('6. Drift'!$B$18:$B$101,$G2922,'6. Drift'!BX$18:BX$101))-(SUMIF('5. Lön'!$B$25:$B$151,$G2922,'5. Lön'!EE$25:EE$151)+SUMIF('6. Drift'!$B$18:$B$101,$G2922,'6. Drift'!CV$18:CV$101)+SUMIF('7. Utrustning'!$B$17:$B$49,$G2922,'7. Utrustning'!BA$17:BA$49)+SUMIF('8. Lokal'!$B$18:$B$50,$G2922,'8. Lokal'!AX$18:AX$50)),0)</f>
        <v>0</v>
      </c>
      <c r="J2933" s="330">
        <f>IF('2. Grunddata'!$C$13="NEJ",(SUMIF('5. Lön'!$B$25:$B$151,$G2922,'5. Lön'!BX$25:BX$151)+SUMIF('5. Lön'!$B$25:$B$151,$G2922,'5. Lön'!CV$25:CV$151)+SUMIF('6. Drift'!$B$18:$B$101,$G2922,'6. Drift'!BA$18:BA$101)+SUMIF('6. Drift'!$B$18:$B$101,$G2922,'6. Drift'!BY$18:BY$101))-(SUMIF('5. Lön'!$B$25:$B$151,$G2922,'5. Lön'!EF$25:EF$151)+SUMIF('6. Drift'!$B$18:$B$101,$G2922,'6. Drift'!CW$18:CW$101)+SUMIF('7. Utrustning'!$B$17:$B$49,$G2922,'7. Utrustning'!BB$17:BB$49)+SUMIF('8. Lokal'!$B$18:$B$50,$G2922,'8. Lokal'!AY$18:AY$50)),0)</f>
        <v>0</v>
      </c>
      <c r="K2933" s="330">
        <f>IF('2. Grunddata'!$C$13="NEJ",(SUMIF('5. Lön'!$B$25:$B$151,$G2922,'5. Lön'!BY$25:BY$151)+SUMIF('5. Lön'!$B$25:$B$151,$G2922,'5. Lön'!CW$25:CW$151)+SUMIF('6. Drift'!$B$18:$B$101,$G2922,'6. Drift'!BB$18:BB$101)+SUMIF('6. Drift'!$B$18:$B$101,$G2922,'6. Drift'!BZ$18:BZ$101))-(SUMIF('5. Lön'!$B$25:$B$151,$G2922,'5. Lön'!EG$25:EG$151)+SUMIF('6. Drift'!$B$18:$B$101,$G2922,'6. Drift'!CX$18:CX$101)+SUMIF('7. Utrustning'!$B$17:$B$49,$G2922,'7. Utrustning'!BC$17:BC$49)+SUMIF('8. Lokal'!$B$18:$B$50,$G2922,'8. Lokal'!AZ$18:AZ$50)),0)</f>
        <v>0</v>
      </c>
      <c r="L2933" s="330">
        <f>IF('2. Grunddata'!$C$13="NEJ",(SUMIF('5. Lön'!$B$25:$B$151,$G2922,'5. Lön'!BZ$25:BZ$151)+SUMIF('5. Lön'!$B$25:$B$151,$G2922,'5. Lön'!CX$25:CX$151)+SUMIF('6. Drift'!$B$18:$B$101,$G2922,'6. Drift'!BC$18:BC$101)+SUMIF('6. Drift'!$B$18:$B$101,$G2922,'6. Drift'!CA$18:CA$101))-(SUMIF('5. Lön'!$B$25:$B$151,$G2922,'5. Lön'!EH$25:EH$151)+SUMIF('6. Drift'!$B$18:$B$101,$G2922,'6. Drift'!CY$18:CY$101)+SUMIF('7. Utrustning'!$B$17:$B$49,$G2922,'7. Utrustning'!BD$17:BD$49)+SUMIF('8. Lokal'!$B$18:$B$50,$G2922,'8. Lokal'!BA$18:BA$50)),0)</f>
        <v>0</v>
      </c>
      <c r="M2933" s="314">
        <f t="shared" ref="M2933:M2939" si="682">SUM(C2933:L2933)</f>
        <v>0</v>
      </c>
    </row>
    <row r="2934" spans="2:15" s="3" customFormat="1" ht="12.75" customHeight="1" x14ac:dyDescent="0.2">
      <c r="B2934" s="331" t="str">
        <f>IF('2. Grunddata'!C$16&gt;0,"LKP som inte accepteras av finansiär","")</f>
        <v/>
      </c>
      <c r="C2934" s="332">
        <f>IF('2. Grunddata'!$C$16&gt;0,SUMIF('5. Lön'!$B$25:$B$151,$G2922,'5. Lön'!AS$25:AS$151)-SUMIF('5. Lön'!$B$25:$B$151,$G2922,'5. Lön'!DM$25:DM$151),0)</f>
        <v>0</v>
      </c>
      <c r="D2934" s="332">
        <f>IF('2. Grunddata'!$C$16&gt;0,SUMIF('5. Lön'!$B$25:$B$151,$G2922,'5. Lön'!AT$25:AT$151)-SUMIF('5. Lön'!$B$25:$B$151,$G2922,'5. Lön'!DN$25:DN$151),0)</f>
        <v>0</v>
      </c>
      <c r="E2934" s="332">
        <f>IF('2. Grunddata'!$C$16&gt;0,SUMIF('5. Lön'!$B$25:$B$151,$G2922,'5. Lön'!AU$25:AU$151)-SUMIF('5. Lön'!$B$25:$B$151,$G2922,'5. Lön'!DO$25:DO$151),0)</f>
        <v>0</v>
      </c>
      <c r="F2934" s="332">
        <f>IF('2. Grunddata'!$C$16&gt;0,SUMIF('5. Lön'!$B$25:$B$151,$G2922,'5. Lön'!AV$25:AV$151)-SUMIF('5. Lön'!$B$25:$B$151,$G2922,'5. Lön'!DP$25:DP$151),0)</f>
        <v>0</v>
      </c>
      <c r="G2934" s="332">
        <f>IF('2. Grunddata'!$C$16&gt;0,SUMIF('5. Lön'!$B$25:$B$151,$G2922,'5. Lön'!AW$25:AW$151)-SUMIF('5. Lön'!$B$25:$B$151,$G2922,'5. Lön'!DQ$25:DQ$151),0)</f>
        <v>0</v>
      </c>
      <c r="H2934" s="332">
        <f>IF('2. Grunddata'!$C$16&gt;0,SUMIF('5. Lön'!$B$25:$B$151,$G2922,'5. Lön'!AX$25:AX$151)-SUMIF('5. Lön'!$B$25:$B$151,$G2922,'5. Lön'!DR$25:DR$151),0)</f>
        <v>0</v>
      </c>
      <c r="I2934" s="332">
        <f>IF('2. Grunddata'!$C$16&gt;0,SUMIF('5. Lön'!$B$25:$B$151,$G2922,'5. Lön'!AY$25:AY$151)-SUMIF('5. Lön'!$B$25:$B$151,$G2922,'5. Lön'!DS$25:DS$151),0)</f>
        <v>0</v>
      </c>
      <c r="J2934" s="332">
        <f>IF('2. Grunddata'!$C$16&gt;0,SUMIF('5. Lön'!$B$25:$B$151,$G2922,'5. Lön'!AZ$25:AZ$151)-SUMIF('5. Lön'!$B$25:$B$151,$G2922,'5. Lön'!DT$25:DT$151),0)</f>
        <v>0</v>
      </c>
      <c r="K2934" s="332">
        <f>IF('2. Grunddata'!$C$16&gt;0,SUMIF('5. Lön'!$B$25:$B$151,$G2922,'5. Lön'!BA$25:BA$151)-SUMIF('5. Lön'!$B$25:$B$151,$G2922,'5. Lön'!DU$25:DU$151),0)</f>
        <v>0</v>
      </c>
      <c r="L2934" s="332">
        <f>IF('2. Grunddata'!$C$16&gt;0,SUMIF('5. Lön'!$B$25:$B$151,$G2922,'5. Lön'!BB$25:BB$151)-SUMIF('5. Lön'!$B$25:$B$151,$G2922,'5. Lön'!DV$25:DV$151),0)</f>
        <v>0</v>
      </c>
      <c r="M2934" s="316">
        <f t="shared" si="682"/>
        <v>0</v>
      </c>
    </row>
    <row r="2935" spans="2:15" s="3" customFormat="1" ht="12.75" customHeight="1" x14ac:dyDescent="0.2">
      <c r="B2935" s="317" t="str">
        <f>IF('5. Lön'!BO$152&gt;0,"Lön inklusive LKP","")</f>
        <v>Lön inklusive LKP</v>
      </c>
      <c r="C2935" s="333">
        <f>SUMIF('5. Lön'!$B$25:$B$151,$G2922,'5. Lön'!BE$25:BE$151)</f>
        <v>0</v>
      </c>
      <c r="D2935" s="333">
        <f>SUMIF('5. Lön'!$B$25:$B$151,$G2922,'5. Lön'!BF$25:BF$151)</f>
        <v>0</v>
      </c>
      <c r="E2935" s="333">
        <f>SUMIF('5. Lön'!$B$25:$B$151,$G2922,'5. Lön'!BG$25:BG$151)</f>
        <v>0</v>
      </c>
      <c r="F2935" s="333">
        <f>SUMIF('5. Lön'!$B$25:$B$151,$G2922,'5. Lön'!BH$25:BH$151)</f>
        <v>0</v>
      </c>
      <c r="G2935" s="333">
        <f>SUMIF('5. Lön'!$B$25:$B$151,$G2922,'5. Lön'!BI$25:BI$151)</f>
        <v>0</v>
      </c>
      <c r="H2935" s="333">
        <f>SUMIF('5. Lön'!$B$25:$B$151,$G2922,'5. Lön'!BJ$25:BJ$151)</f>
        <v>0</v>
      </c>
      <c r="I2935" s="333">
        <f>SUMIF('5. Lön'!$B$25:$B$151,$G2922,'5. Lön'!BK$25:BK$151)</f>
        <v>0</v>
      </c>
      <c r="J2935" s="333">
        <f>SUMIF('5. Lön'!$B$25:$B$151,$G2922,'5. Lön'!BL$25:BL$151)</f>
        <v>0</v>
      </c>
      <c r="K2935" s="333">
        <f>SUMIF('5. Lön'!$B$25:$B$151,$G2922,'5. Lön'!BM$25:BM$151)</f>
        <v>0</v>
      </c>
      <c r="L2935" s="333">
        <f>SUMIF('5. Lön'!$B$25:$B$151,$G2922,'5. Lön'!BN$25:BN$151)</f>
        <v>0</v>
      </c>
      <c r="M2935" s="319">
        <f t="shared" si="682"/>
        <v>0</v>
      </c>
    </row>
    <row r="2936" spans="2:15" s="3" customFormat="1" ht="12.75" x14ac:dyDescent="0.2">
      <c r="B2936" s="158" t="str">
        <f>IF('6. Drift'!AR$102&gt;0,"Drift","")</f>
        <v/>
      </c>
      <c r="C2936" s="334">
        <f>SUMIF('6. Drift'!$B$18:$B$101,$G2922,'6. Drift'!AH$18:AH$101)</f>
        <v>0</v>
      </c>
      <c r="D2936" s="334">
        <f>SUMIF('6. Drift'!$B$18:$B$101,$G2922,'6. Drift'!AI$18:AI$101)</f>
        <v>0</v>
      </c>
      <c r="E2936" s="334">
        <f>SUMIF('6. Drift'!$B$18:$B$101,$G2922,'6. Drift'!AJ$18:AJ$101)</f>
        <v>0</v>
      </c>
      <c r="F2936" s="334">
        <f>SUMIF('6. Drift'!$B$18:$B$101,$G2922,'6. Drift'!AK$18:AK$101)</f>
        <v>0</v>
      </c>
      <c r="G2936" s="334">
        <f>SUMIF('6. Drift'!$B$18:$B$101,$G2922,'6. Drift'!AL$18:AL$101)</f>
        <v>0</v>
      </c>
      <c r="H2936" s="334">
        <f>SUMIF('6. Drift'!$B$18:$B$101,$G2922,'6. Drift'!AM$18:AM$101)</f>
        <v>0</v>
      </c>
      <c r="I2936" s="334">
        <f>SUMIF('6. Drift'!$B$18:$B$101,$G2922,'6. Drift'!AN$18:AN$101)</f>
        <v>0</v>
      </c>
      <c r="J2936" s="334">
        <f>SUMIF('6. Drift'!$B$18:$B$101,$G2922,'6. Drift'!AO$18:AO$101)</f>
        <v>0</v>
      </c>
      <c r="K2936" s="334">
        <f>SUMIF('6. Drift'!$B$18:$B$101,$G2922,'6. Drift'!AP$18:AP$101)</f>
        <v>0</v>
      </c>
      <c r="L2936" s="334">
        <f>SUMIF('6. Drift'!$B$18:$B$101,$G2922,'6. Drift'!AQ$18:AQ$101)</f>
        <v>0</v>
      </c>
      <c r="M2936" s="316">
        <f t="shared" si="682"/>
        <v>0</v>
      </c>
    </row>
    <row r="2937" spans="2:15" s="3" customFormat="1" ht="12.75" x14ac:dyDescent="0.2">
      <c r="B2937" s="317" t="str">
        <f>IF('7. Utrustning'!AS$50&gt;0,"Utrustning","")</f>
        <v/>
      </c>
      <c r="C2937" s="333">
        <f>SUMIF('7. Utrustning'!$B$17:$B$49,$G2922,'7. Utrustning'!AI$17:AI$49)</f>
        <v>0</v>
      </c>
      <c r="D2937" s="333">
        <f>SUMIF('7. Utrustning'!$B$17:$B$49,$G2922,'7. Utrustning'!AJ$17:AJ$49)</f>
        <v>0</v>
      </c>
      <c r="E2937" s="333">
        <f>SUMIF('7. Utrustning'!$B$17:$B$49,$G2922,'7. Utrustning'!AK$17:AK$49)</f>
        <v>0</v>
      </c>
      <c r="F2937" s="333">
        <f>SUMIF('7. Utrustning'!$B$17:$B$49,$G2922,'7. Utrustning'!AL$17:AL$49)</f>
        <v>0</v>
      </c>
      <c r="G2937" s="333">
        <f>SUMIF('7. Utrustning'!$B$17:$B$49,$G2922,'7. Utrustning'!AM$17:AM$49)</f>
        <v>0</v>
      </c>
      <c r="H2937" s="333">
        <f>SUMIF('7. Utrustning'!$B$17:$B$49,$G2922,'7. Utrustning'!AN$17:AN$49)</f>
        <v>0</v>
      </c>
      <c r="I2937" s="333">
        <f>SUMIF('7. Utrustning'!$B$17:$B$49,$G2922,'7. Utrustning'!AO$17:AO$49)</f>
        <v>0</v>
      </c>
      <c r="J2937" s="333">
        <f>SUMIF('7. Utrustning'!$B$17:$B$49,$G2922,'7. Utrustning'!AP$17:AP$49)</f>
        <v>0</v>
      </c>
      <c r="K2937" s="333">
        <f>SUMIF('7. Utrustning'!$B$17:$B$49,$G2922,'7. Utrustning'!AQ$17:AQ$49)</f>
        <v>0</v>
      </c>
      <c r="L2937" s="333">
        <f>SUMIF('7. Utrustning'!$B$17:$B$49,$G2922,'7. Utrustning'!AR$17:AR$49)</f>
        <v>0</v>
      </c>
      <c r="M2937" s="319">
        <f t="shared" si="682"/>
        <v>0</v>
      </c>
    </row>
    <row r="2938" spans="2:15" s="3" customFormat="1" ht="12.75" x14ac:dyDescent="0.2">
      <c r="B2938" s="320" t="str">
        <f>IF('8. Lokal'!AP$51&gt;0,"Lokal","")</f>
        <v>Lokal</v>
      </c>
      <c r="C2938" s="334">
        <f>SUMIF('5. Lön'!$B$25:$B$151,$G2922,'5. Lön'!DA$25:DA$151)+SUMIF('6. Drift'!$B$18:$B$101,$G2922,'6. Drift'!CD$18:CD$101)+SUMIF('8. Lokal'!$B$18:$B$50,$G2922,'8. Lokal'!AF$18:AF$50)</f>
        <v>0</v>
      </c>
      <c r="D2938" s="334">
        <f>SUMIF('5. Lön'!$B$25:$B$151,$G2922,'5. Lön'!DB$25:DB$151)+SUMIF('6. Drift'!$B$18:$B$101,$G2922,'6. Drift'!CE$18:CE$101)+SUMIF('8. Lokal'!$B$18:$B$50,$G2922,'8. Lokal'!AG$18:AG$50)</f>
        <v>0</v>
      </c>
      <c r="E2938" s="334">
        <f>SUMIF('5. Lön'!$B$25:$B$151,$G2922,'5. Lön'!DC$25:DC$151)+SUMIF('6. Drift'!$B$18:$B$101,$G2922,'6. Drift'!CF$18:CF$101)+SUMIF('8. Lokal'!$B$18:$B$50,$G2922,'8. Lokal'!AH$18:AH$50)</f>
        <v>0</v>
      </c>
      <c r="F2938" s="334">
        <f>SUMIF('5. Lön'!$B$25:$B$151,$G2922,'5. Lön'!DD$25:DD$151)+SUMIF('6. Drift'!$B$18:$B$101,$G2922,'6. Drift'!CG$18:CG$101)+SUMIF('8. Lokal'!$B$18:$B$50,$G2922,'8. Lokal'!AI$18:AI$50)</f>
        <v>0</v>
      </c>
      <c r="G2938" s="334">
        <f>SUMIF('5. Lön'!$B$25:$B$151,$G2922,'5. Lön'!DE$25:DE$151)+SUMIF('6. Drift'!$B$18:$B$101,$G2922,'6. Drift'!CH$18:CH$101)+SUMIF('8. Lokal'!$B$18:$B$50,$G2922,'8. Lokal'!AJ$18:AJ$50)</f>
        <v>0</v>
      </c>
      <c r="H2938" s="334">
        <f>SUMIF('5. Lön'!$B$25:$B$151,$G2922,'5. Lön'!DF$25:DF$151)+SUMIF('6. Drift'!$B$18:$B$101,$G2922,'6. Drift'!CI$18:CI$101)+SUMIF('8. Lokal'!$B$18:$B$50,$G2922,'8. Lokal'!AK$18:AK$50)</f>
        <v>0</v>
      </c>
      <c r="I2938" s="334">
        <f>SUMIF('5. Lön'!$B$25:$B$151,$G2922,'5. Lön'!DG$25:DG$151)+SUMIF('6. Drift'!$B$18:$B$101,$G2922,'6. Drift'!CJ$18:CJ$101)+SUMIF('8. Lokal'!$B$18:$B$50,$G2922,'8. Lokal'!AL$18:AL$50)</f>
        <v>0</v>
      </c>
      <c r="J2938" s="334">
        <f>SUMIF('5. Lön'!$B$25:$B$151,$G2922,'5. Lön'!DH$25:DH$151)+SUMIF('6. Drift'!$B$18:$B$101,$G2922,'6. Drift'!CK$18:CK$101)+SUMIF('8. Lokal'!$B$18:$B$50,$G2922,'8. Lokal'!AM$18:AM$50)</f>
        <v>0</v>
      </c>
      <c r="K2938" s="334">
        <f>SUMIF('5. Lön'!$B$25:$B$151,$G2922,'5. Lön'!DI$25:DI$151)+SUMIF('6. Drift'!$B$18:$B$101,$G2922,'6. Drift'!CL$18:CL$101)+SUMIF('8. Lokal'!$B$18:$B$50,$G2922,'8. Lokal'!AN$18:AN$50)</f>
        <v>0</v>
      </c>
      <c r="L2938" s="334">
        <f>SUMIF('5. Lön'!$B$25:$B$151,$G2922,'5. Lön'!DJ$25:DJ$151)+SUMIF('6. Drift'!$B$18:$B$101,$G2922,'6. Drift'!CM$18:CM$101)+SUMIF('8. Lokal'!$B$18:$B$50,$G2922,'8. Lokal'!AO$18:AO$50)</f>
        <v>0</v>
      </c>
      <c r="M2938" s="316">
        <f t="shared" si="682"/>
        <v>0</v>
      </c>
    </row>
    <row r="2939" spans="2:15" s="1" customFormat="1" ht="12.75" x14ac:dyDescent="0.2">
      <c r="B2939" s="321" t="str">
        <f>IF(('5. Lön'!CM$152+'6. Drift'!BP$102)&gt;0,"Indirekt","")</f>
        <v>Indirekt</v>
      </c>
      <c r="C2939" s="293">
        <f>SUMIF('5. Lön'!$B$25:$B$151,$G2922,'5. Lön'!CC$25:CC$151)+SUMIF('6. Drift'!$B$18:$B$101,$G2922,'6. Drift'!BF$18:BF$101)</f>
        <v>0</v>
      </c>
      <c r="D2939" s="293">
        <f>SUMIF('5. Lön'!$B$25:$B$151,$G2922,'5. Lön'!CD$25:CD$151)+SUMIF('6. Drift'!$B$18:$B$101,$G2922,'6. Drift'!BG$18:BG$101)</f>
        <v>0</v>
      </c>
      <c r="E2939" s="293">
        <f>SUMIF('5. Lön'!$B$25:$B$151,$G2922,'5. Lön'!CE$25:CE$151)+SUMIF('6. Drift'!$B$18:$B$101,$G2922,'6. Drift'!BH$18:BH$101)</f>
        <v>0</v>
      </c>
      <c r="F2939" s="293">
        <f>SUMIF('5. Lön'!$B$25:$B$151,$G2922,'5. Lön'!CF$25:CF$151)+SUMIF('6. Drift'!$B$18:$B$101,$G2922,'6. Drift'!BI$18:BI$101)</f>
        <v>0</v>
      </c>
      <c r="G2939" s="293">
        <f>SUMIF('5. Lön'!$B$25:$B$151,$G2922,'5. Lön'!CG$25:CG$151)+SUMIF('6. Drift'!$B$18:$B$101,$G2922,'6. Drift'!BJ$18:BJ$101)</f>
        <v>0</v>
      </c>
      <c r="H2939" s="293">
        <f>SUMIF('5. Lön'!$B$25:$B$151,$G2922,'5. Lön'!CH$25:CH$151)+SUMIF('6. Drift'!$B$18:$B$101,$G2922,'6. Drift'!BK$18:BK$101)</f>
        <v>0</v>
      </c>
      <c r="I2939" s="293">
        <f>SUMIF('5. Lön'!$B$25:$B$151,$G2922,'5. Lön'!CI$25:CI$151)+SUMIF('6. Drift'!$B$18:$B$101,$G2922,'6. Drift'!BL$18:BL$101)</f>
        <v>0</v>
      </c>
      <c r="J2939" s="293">
        <f>SUMIF('5. Lön'!$B$25:$B$151,$G2922,'5. Lön'!CJ$25:CJ$151)+SUMIF('6. Drift'!$B$18:$B$101,$G2922,'6. Drift'!BM$18:BM$101)</f>
        <v>0</v>
      </c>
      <c r="K2939" s="293">
        <f>SUMIF('5. Lön'!$B$25:$B$151,$G2922,'5. Lön'!CK$25:CK$151)+SUMIF('6. Drift'!$B$18:$B$101,$G2922,'6. Drift'!BN$18:BN$101)</f>
        <v>0</v>
      </c>
      <c r="L2939" s="293">
        <f>SUMIF('5. Lön'!$B$25:$B$151,$G2922,'5. Lön'!CL$25:CL$151)+SUMIF('6. Drift'!$B$18:$B$101,$G2922,'6. Drift'!BO$18:BO$101)</f>
        <v>0</v>
      </c>
      <c r="M2939" s="322">
        <f t="shared" si="682"/>
        <v>0</v>
      </c>
    </row>
    <row r="2940" spans="2:15" s="3" customFormat="1" ht="12.75" x14ac:dyDescent="0.2">
      <c r="B2940" s="323" t="str">
        <f>IF('2. Grunddata'!C$6="KONTRAKT","Total kostnad i medfinansiering av kontrakt med finansiär","Total kostnad i medfinansiering av ansökan till finansiär")</f>
        <v>Total kostnad i medfinansiering av ansökan till finansiär</v>
      </c>
      <c r="C2940" s="237">
        <f>SUM(C2933:C2939)</f>
        <v>0</v>
      </c>
      <c r="D2940" s="237">
        <f t="shared" ref="D2940:M2940" si="683">SUM(D2933:D2939)</f>
        <v>0</v>
      </c>
      <c r="E2940" s="237">
        <f t="shared" si="683"/>
        <v>0</v>
      </c>
      <c r="F2940" s="237">
        <f t="shared" si="683"/>
        <v>0</v>
      </c>
      <c r="G2940" s="237">
        <f t="shared" si="683"/>
        <v>0</v>
      </c>
      <c r="H2940" s="237">
        <f t="shared" si="683"/>
        <v>0</v>
      </c>
      <c r="I2940" s="237">
        <f t="shared" si="683"/>
        <v>0</v>
      </c>
      <c r="J2940" s="237">
        <f t="shared" si="683"/>
        <v>0</v>
      </c>
      <c r="K2940" s="237">
        <f t="shared" si="683"/>
        <v>0</v>
      </c>
      <c r="L2940" s="237">
        <f t="shared" si="683"/>
        <v>0</v>
      </c>
      <c r="M2940" s="324">
        <f t="shared" si="683"/>
        <v>0</v>
      </c>
      <c r="N2940" s="26"/>
      <c r="O2940" s="26"/>
    </row>
    <row r="2941" spans="2:15" s="3" customFormat="1" ht="6" customHeight="1" x14ac:dyDescent="0.2">
      <c r="B2941" s="335"/>
      <c r="C2941" s="326"/>
      <c r="D2941" s="326"/>
      <c r="E2941" s="326"/>
      <c r="F2941" s="326"/>
      <c r="G2941" s="326"/>
      <c r="H2941" s="326"/>
      <c r="I2941" s="326"/>
      <c r="J2941" s="326"/>
      <c r="K2941" s="326"/>
      <c r="L2941" s="326"/>
      <c r="M2941" s="336"/>
    </row>
    <row r="2942" spans="2:15" s="3" customFormat="1" ht="12.75" x14ac:dyDescent="0.2">
      <c r="B2942" s="328" t="str">
        <f>IF('2. Grunddata'!C$6="KONTRAKT","Full kostnad","Förväntad full kostnad")</f>
        <v>Förväntad full kostnad</v>
      </c>
      <c r="C2942" s="326"/>
      <c r="D2942" s="326"/>
      <c r="E2942" s="326"/>
      <c r="F2942" s="326"/>
      <c r="G2942" s="326"/>
      <c r="H2942" s="326"/>
      <c r="I2942" s="326"/>
      <c r="J2942" s="326"/>
      <c r="K2942" s="326"/>
      <c r="L2942" s="326"/>
      <c r="M2942" s="336"/>
    </row>
    <row r="2943" spans="2:15" s="3" customFormat="1" ht="12.75" x14ac:dyDescent="0.2">
      <c r="B2943" s="337" t="s">
        <v>203</v>
      </c>
      <c r="C2943" s="338">
        <f>C2925+C2934+C2935</f>
        <v>0</v>
      </c>
      <c r="D2943" s="338">
        <f t="shared" ref="D2943:L2943" si="684">D2925+D2934+D2935</f>
        <v>0</v>
      </c>
      <c r="E2943" s="338">
        <f t="shared" si="684"/>
        <v>0</v>
      </c>
      <c r="F2943" s="338">
        <f t="shared" si="684"/>
        <v>0</v>
      </c>
      <c r="G2943" s="338">
        <f t="shared" si="684"/>
        <v>0</v>
      </c>
      <c r="H2943" s="338">
        <f t="shared" si="684"/>
        <v>0</v>
      </c>
      <c r="I2943" s="338">
        <f t="shared" si="684"/>
        <v>0</v>
      </c>
      <c r="J2943" s="338">
        <f t="shared" si="684"/>
        <v>0</v>
      </c>
      <c r="K2943" s="338">
        <f t="shared" si="684"/>
        <v>0</v>
      </c>
      <c r="L2943" s="338">
        <f t="shared" si="684"/>
        <v>0</v>
      </c>
      <c r="M2943" s="314">
        <f>SUM(C2943:L2943)</f>
        <v>0</v>
      </c>
    </row>
    <row r="2944" spans="2:15" s="3" customFormat="1" ht="12.75" x14ac:dyDescent="0.2">
      <c r="B2944" s="339" t="s">
        <v>202</v>
      </c>
      <c r="C2944" s="340">
        <f>C2926+C2936</f>
        <v>0</v>
      </c>
      <c r="D2944" s="340">
        <f t="shared" ref="D2944:L2944" si="685">D2926+D2936</f>
        <v>0</v>
      </c>
      <c r="E2944" s="340">
        <f t="shared" si="685"/>
        <v>0</v>
      </c>
      <c r="F2944" s="340">
        <f t="shared" si="685"/>
        <v>0</v>
      </c>
      <c r="G2944" s="340">
        <f t="shared" si="685"/>
        <v>0</v>
      </c>
      <c r="H2944" s="340">
        <f t="shared" si="685"/>
        <v>0</v>
      </c>
      <c r="I2944" s="340">
        <f t="shared" si="685"/>
        <v>0</v>
      </c>
      <c r="J2944" s="340">
        <f t="shared" si="685"/>
        <v>0</v>
      </c>
      <c r="K2944" s="340">
        <f t="shared" si="685"/>
        <v>0</v>
      </c>
      <c r="L2944" s="340">
        <f t="shared" si="685"/>
        <v>0</v>
      </c>
      <c r="M2944" s="316">
        <f>SUM(C2944:L2944)</f>
        <v>0</v>
      </c>
    </row>
    <row r="2945" spans="2:14" s="3" customFormat="1" ht="12.75" x14ac:dyDescent="0.2">
      <c r="B2945" s="341" t="s">
        <v>30</v>
      </c>
      <c r="C2945" s="342">
        <f>C2927+C2937</f>
        <v>0</v>
      </c>
      <c r="D2945" s="342">
        <f t="shared" ref="D2945:L2945" si="686">D2927+D2937</f>
        <v>0</v>
      </c>
      <c r="E2945" s="342">
        <f t="shared" si="686"/>
        <v>0</v>
      </c>
      <c r="F2945" s="342">
        <f t="shared" si="686"/>
        <v>0</v>
      </c>
      <c r="G2945" s="342">
        <f t="shared" si="686"/>
        <v>0</v>
      </c>
      <c r="H2945" s="342">
        <f t="shared" si="686"/>
        <v>0</v>
      </c>
      <c r="I2945" s="342">
        <f t="shared" si="686"/>
        <v>0</v>
      </c>
      <c r="J2945" s="342">
        <f t="shared" si="686"/>
        <v>0</v>
      </c>
      <c r="K2945" s="342">
        <f t="shared" si="686"/>
        <v>0</v>
      </c>
      <c r="L2945" s="342">
        <f t="shared" si="686"/>
        <v>0</v>
      </c>
      <c r="M2945" s="319">
        <f>SUM(C2945:L2945)</f>
        <v>0</v>
      </c>
    </row>
    <row r="2946" spans="2:14" s="3" customFormat="1" ht="12.75" x14ac:dyDescent="0.2">
      <c r="B2946" s="339" t="s">
        <v>31</v>
      </c>
      <c r="C2946" s="340">
        <f>SUMIF('5. Lön'!$B$25:$B$151,$G2922,'5. Lön'!CO$25:CO$151)+SUMIF('5. Lön'!$B$25:$B$151,$G2922,'5. Lön'!DA$25:DA$151)+SUMIF('6. Drift'!$B$18:$B$101,$G2922,'6. Drift'!BR$18:BR$101)+SUMIF('6. Drift'!$B$18:$B$101,$G2922,'6. Drift'!CD$18:CD$101)+SUMIF('8. Lokal'!$B$18:$B$50,$G2922,'8. Lokal'!T$18:T$50)+SUMIF('8. Lokal'!$B$18:$B$50,$G2922,'8. Lokal'!AF$18:AF$50)</f>
        <v>0</v>
      </c>
      <c r="D2946" s="340">
        <f>SUMIF('5. Lön'!$B$25:$B$151,$G2922,'5. Lön'!CP$25:CP$151)+SUMIF('5. Lön'!$B$25:$B$151,$G2922,'5. Lön'!DB$25:DB$151)+SUMIF('6. Drift'!$B$18:$B$101,$G2922,'6. Drift'!BS$18:BS$101)+SUMIF('6. Drift'!$B$18:$B$101,$G2922,'6. Drift'!CE$18:CE$101)+SUMIF('8. Lokal'!$B$18:$B$50,$G2922,'8. Lokal'!U$18:U$50)+SUMIF('8. Lokal'!$B$18:$B$50,$G2922,'8. Lokal'!AG$18:AG$50)</f>
        <v>0</v>
      </c>
      <c r="E2946" s="340">
        <f>SUMIF('5. Lön'!$B$25:$B$151,$G2922,'5. Lön'!CQ$25:CQ$151)+SUMIF('5. Lön'!$B$25:$B$151,$G2922,'5. Lön'!DC$25:DC$151)+SUMIF('6. Drift'!$B$18:$B$101,$G2922,'6. Drift'!BT$18:BT$101)+SUMIF('6. Drift'!$B$18:$B$101,$G2922,'6. Drift'!CF$18:CF$101)+SUMIF('8. Lokal'!$B$18:$B$50,$G2922,'8. Lokal'!V$18:V$50)+SUMIF('8. Lokal'!$B$18:$B$50,$G2922,'8. Lokal'!AH$18:AH$50)</f>
        <v>0</v>
      </c>
      <c r="F2946" s="340">
        <f>SUMIF('5. Lön'!$B$25:$B$151,$G2922,'5. Lön'!CR$25:CR$151)+SUMIF('5. Lön'!$B$25:$B$151,$G2922,'5. Lön'!DD$25:DD$151)+SUMIF('6. Drift'!$B$18:$B$101,$G2922,'6. Drift'!BU$18:BU$101)+SUMIF('6. Drift'!$B$18:$B$101,$G2922,'6. Drift'!CG$18:CG$101)+SUMIF('8. Lokal'!$B$18:$B$50,$G2922,'8. Lokal'!W$18:W$50)+SUMIF('8. Lokal'!$B$18:$B$50,$G2922,'8. Lokal'!AI$18:AI$50)</f>
        <v>0</v>
      </c>
      <c r="G2946" s="340">
        <f>SUMIF('5. Lön'!$B$25:$B$151,$G2922,'5. Lön'!CS$25:CS$151)+SUMIF('5. Lön'!$B$25:$B$151,$G2922,'5. Lön'!DE$25:DE$151)+SUMIF('6. Drift'!$B$18:$B$101,$G2922,'6. Drift'!BV$18:BV$101)+SUMIF('6. Drift'!$B$18:$B$101,$G2922,'6. Drift'!CH$18:CH$101)+SUMIF('8. Lokal'!$B$18:$B$50,$G2922,'8. Lokal'!X$18:X$50)+SUMIF('8. Lokal'!$B$18:$B$50,$G2922,'8. Lokal'!AJ$18:AJ$50)</f>
        <v>0</v>
      </c>
      <c r="H2946" s="340">
        <f>SUMIF('5. Lön'!$B$25:$B$151,$G2922,'5. Lön'!CT$25:CT$151)+SUMIF('5. Lön'!$B$25:$B$151,$G2922,'5. Lön'!DF$25:DF$151)+SUMIF('6. Drift'!$B$18:$B$101,$G2922,'6. Drift'!BW$18:BW$101)+SUMIF('6. Drift'!$B$18:$B$101,$G2922,'6. Drift'!CI$18:CI$101)+SUMIF('8. Lokal'!$B$18:$B$50,$G2922,'8. Lokal'!Y$18:Y$50)+SUMIF('8. Lokal'!$B$18:$B$50,$G2922,'8. Lokal'!AK$18:AK$50)</f>
        <v>0</v>
      </c>
      <c r="I2946" s="340">
        <f>SUMIF('5. Lön'!$B$25:$B$151,$G2922,'5. Lön'!CU$25:CU$151)+SUMIF('5. Lön'!$B$25:$B$151,$G2922,'5. Lön'!DG$25:DG$151)+SUMIF('6. Drift'!$B$18:$B$101,$G2922,'6. Drift'!BX$18:BX$101)+SUMIF('6. Drift'!$B$18:$B$101,$G2922,'6. Drift'!CJ$18:CJ$101)+SUMIF('8. Lokal'!$B$18:$B$50,$G2922,'8. Lokal'!Z$18:Z$50)+SUMIF('8. Lokal'!$B$18:$B$50,$G2922,'8. Lokal'!AL$18:AL$50)</f>
        <v>0</v>
      </c>
      <c r="J2946" s="340">
        <f>SUMIF('5. Lön'!$B$25:$B$151,$G2922,'5. Lön'!CV$25:CV$151)+SUMIF('5. Lön'!$B$25:$B$151,$G2922,'5. Lön'!DH$25:DH$151)+SUMIF('6. Drift'!$B$18:$B$101,$G2922,'6. Drift'!BY$18:BY$101)+SUMIF('6. Drift'!$B$18:$B$101,$G2922,'6. Drift'!CK$18:CK$101)+SUMIF('8. Lokal'!$B$18:$B$50,$G2922,'8. Lokal'!AA$18:AA$50)+SUMIF('8. Lokal'!$B$18:$B$50,$G2922,'8. Lokal'!AM$18:AM$50)</f>
        <v>0</v>
      </c>
      <c r="K2946" s="340">
        <f>SUMIF('5. Lön'!$B$25:$B$151,$G2922,'5. Lön'!CW$25:CW$151)+SUMIF('5. Lön'!$B$25:$B$151,$G2922,'5. Lön'!DI$25:DI$151)+SUMIF('6. Drift'!$B$18:$B$101,$G2922,'6. Drift'!BZ$18:BZ$101)+SUMIF('6. Drift'!$B$18:$B$101,$G2922,'6. Drift'!CL$18:CL$101)+SUMIF('8. Lokal'!$B$18:$B$50,$G2922,'8. Lokal'!AB$18:AB$50)+SUMIF('8. Lokal'!$B$18:$B$50,$G2922,'8. Lokal'!AN$18:AN$50)</f>
        <v>0</v>
      </c>
      <c r="L2946" s="340">
        <f>SUMIF('5. Lön'!$B$25:$B$151,$G2922,'5. Lön'!CX$25:CX$151)+SUMIF('5. Lön'!$B$25:$B$151,$G2922,'5. Lön'!DJ$25:DJ$151)+SUMIF('6. Drift'!$B$18:$B$101,$G2922,'6. Drift'!CA$18:CA$101)+SUMIF('6. Drift'!$B$18:$B$101,$G2922,'6. Drift'!CM$18:CM$101)+SUMIF('8. Lokal'!$B$18:$B$50,$G2922,'8. Lokal'!AC$18:AC$50)+SUMIF('8. Lokal'!$B$18:$B$50,$G2922,'8. Lokal'!AO$18:AO$50)</f>
        <v>0</v>
      </c>
      <c r="M2946" s="316">
        <f>SUM(C2946:L2946)</f>
        <v>0</v>
      </c>
    </row>
    <row r="2947" spans="2:14" s="3" customFormat="1" ht="12.75" x14ac:dyDescent="0.2">
      <c r="B2947" s="343" t="s">
        <v>26</v>
      </c>
      <c r="C2947" s="344">
        <f>SUMIF('5. Lön'!$B$25:$B$151,$G2922,'5. Lön'!BQ$25:BQ$151)+SUMIF('5. Lön'!$B$25:$B$151,$G2922,'5. Lön'!CC$25:CC$151)+SUMIF('6. Drift'!$B$18:$B$101,$G2922,'6. Drift'!AT$18:AT$101)+SUMIF('6. Drift'!$B$18:$B$101,$G2922,'6. Drift'!BF$18:BF$101)</f>
        <v>0</v>
      </c>
      <c r="D2947" s="344">
        <f>SUMIF('5. Lön'!$B$25:$B$151,$G2922,'5. Lön'!BR$25:BR$151)+SUMIF('5. Lön'!$B$25:$B$151,$G2922,'5. Lön'!CD$25:CD$151)+SUMIF('6. Drift'!$B$18:$B$101,$G2922,'6. Drift'!AU$18:AU$101)+SUMIF('6. Drift'!$B$18:$B$101,$G2922,'6. Drift'!BG$18:BG$101)</f>
        <v>0</v>
      </c>
      <c r="E2947" s="344">
        <f>SUMIF('5. Lön'!$B$25:$B$151,$G2922,'5. Lön'!BS$25:BS$151)+SUMIF('5. Lön'!$B$25:$B$151,$G2922,'5. Lön'!CE$25:CE$151)+SUMIF('6. Drift'!$B$18:$B$101,$G2922,'6. Drift'!AV$18:AV$101)+SUMIF('6. Drift'!$B$18:$B$101,$G2922,'6. Drift'!BH$18:BH$101)</f>
        <v>0</v>
      </c>
      <c r="F2947" s="344">
        <f>SUMIF('5. Lön'!$B$25:$B$151,$G2922,'5. Lön'!BT$25:BT$151)+SUMIF('5. Lön'!$B$25:$B$151,$G2922,'5. Lön'!CF$25:CF$151)+SUMIF('6. Drift'!$B$18:$B$101,$G2922,'6. Drift'!AW$18:AW$101)+SUMIF('6. Drift'!$B$18:$B$101,$G2922,'6. Drift'!BI$18:BI$101)</f>
        <v>0</v>
      </c>
      <c r="G2947" s="344">
        <f>SUMIF('5. Lön'!$B$25:$B$151,$G2922,'5. Lön'!BU$25:BU$151)+SUMIF('5. Lön'!$B$25:$B$151,$G2922,'5. Lön'!CG$25:CG$151)+SUMIF('6. Drift'!$B$18:$B$101,$G2922,'6. Drift'!AX$18:AX$101)+SUMIF('6. Drift'!$B$18:$B$101,$G2922,'6. Drift'!BJ$18:BJ$101)</f>
        <v>0</v>
      </c>
      <c r="H2947" s="344">
        <f>SUMIF('5. Lön'!$B$25:$B$151,$G2922,'5. Lön'!BV$25:BV$151)+SUMIF('5. Lön'!$B$25:$B$151,$G2922,'5. Lön'!CH$25:CH$151)+SUMIF('6. Drift'!$B$18:$B$101,$G2922,'6. Drift'!AY$18:AY$101)+SUMIF('6. Drift'!$B$18:$B$101,$G2922,'6. Drift'!BK$18:BK$101)</f>
        <v>0</v>
      </c>
      <c r="I2947" s="344">
        <f>SUMIF('5. Lön'!$B$25:$B$151,$G2922,'5. Lön'!BW$25:BW$151)+SUMIF('5. Lön'!$B$25:$B$151,$G2922,'5. Lön'!CI$25:CI$151)+SUMIF('6. Drift'!$B$18:$B$101,$G2922,'6. Drift'!AZ$18:AZ$101)+SUMIF('6. Drift'!$B$18:$B$101,$G2922,'6. Drift'!BL$18:BL$101)</f>
        <v>0</v>
      </c>
      <c r="J2947" s="344">
        <f>SUMIF('5. Lön'!$B$25:$B$151,$G2922,'5. Lön'!BX$25:BX$151)+SUMIF('5. Lön'!$B$25:$B$151,$G2922,'5. Lön'!CJ$25:CJ$151)+SUMIF('6. Drift'!$B$18:$B$101,$G2922,'6. Drift'!BA$18:BA$101)+SUMIF('6. Drift'!$B$18:$B$101,$G2922,'6. Drift'!BM$18:BM$101)</f>
        <v>0</v>
      </c>
      <c r="K2947" s="344">
        <f>SUMIF('5. Lön'!$B$25:$B$151,$G2922,'5. Lön'!BY$25:BY$151)+SUMIF('5. Lön'!$B$25:$B$151,$G2922,'5. Lön'!CK$25:CK$151)+SUMIF('6. Drift'!$B$18:$B$101,$G2922,'6. Drift'!BB$18:BB$101)+SUMIF('6. Drift'!$B$18:$B$101,$G2922,'6. Drift'!BN$18:BN$101)</f>
        <v>0</v>
      </c>
      <c r="L2947" s="344">
        <f>SUMIF('5. Lön'!$B$25:$B$151,$G2922,'5. Lön'!BZ$25:BZ$151)+SUMIF('5. Lön'!$B$25:$B$151,$G2922,'5. Lön'!CL$25:CL$151)+SUMIF('6. Drift'!$B$18:$B$101,$G2922,'6. Drift'!BC$18:BC$101)+SUMIF('6. Drift'!$B$18:$B$101,$G2922,'6. Drift'!BO$18:BO$101)</f>
        <v>0</v>
      </c>
      <c r="M2947" s="322">
        <f>SUM(C2947:L2947)</f>
        <v>0</v>
      </c>
    </row>
    <row r="2948" spans="2:14" s="3" customFormat="1" ht="12.75" x14ac:dyDescent="0.2">
      <c r="B2948" s="323" t="str">
        <f>IF('2. Grunddata'!C$6="KONTRAKT","Total full kostnad","Total förväntad full kostnad")</f>
        <v>Total förväntad full kostnad</v>
      </c>
      <c r="C2948" s="171">
        <f>SUM(C2943:C2947)</f>
        <v>0</v>
      </c>
      <c r="D2948" s="171">
        <f t="shared" ref="D2948:M2948" si="687">SUM(D2943:D2947)</f>
        <v>0</v>
      </c>
      <c r="E2948" s="171">
        <f t="shared" si="687"/>
        <v>0</v>
      </c>
      <c r="F2948" s="171">
        <f t="shared" si="687"/>
        <v>0</v>
      </c>
      <c r="G2948" s="171">
        <f t="shared" si="687"/>
        <v>0</v>
      </c>
      <c r="H2948" s="171">
        <f t="shared" si="687"/>
        <v>0</v>
      </c>
      <c r="I2948" s="171">
        <f t="shared" si="687"/>
        <v>0</v>
      </c>
      <c r="J2948" s="171">
        <f t="shared" si="687"/>
        <v>0</v>
      </c>
      <c r="K2948" s="171">
        <f t="shared" si="687"/>
        <v>0</v>
      </c>
      <c r="L2948" s="171">
        <f t="shared" si="687"/>
        <v>0</v>
      </c>
      <c r="M2948" s="345">
        <f t="shared" si="687"/>
        <v>0</v>
      </c>
      <c r="N2948" s="4"/>
    </row>
    <row r="2949" spans="2:14" s="3" customFormat="1" ht="12.75" x14ac:dyDescent="0.2">
      <c r="B2949" s="119"/>
      <c r="C2949" s="64"/>
      <c r="D2949" s="64"/>
      <c r="E2949" s="64"/>
      <c r="F2949" s="64"/>
      <c r="G2949" s="64"/>
      <c r="H2949" s="64"/>
      <c r="I2949" s="64"/>
      <c r="J2949" s="64"/>
      <c r="K2949" s="64"/>
      <c r="L2949" s="64"/>
      <c r="M2949" s="64"/>
    </row>
    <row r="2950" spans="2:14" s="3" customFormat="1" ht="12.75" customHeight="1" x14ac:dyDescent="0.2">
      <c r="B2950" s="119" t="s">
        <v>42</v>
      </c>
      <c r="C2950" s="346" t="str">
        <f t="shared" ref="C2950:M2950" si="688">IF(C2948&gt;0,C2940/C2948,"")</f>
        <v/>
      </c>
      <c r="D2950" s="346" t="str">
        <f t="shared" si="688"/>
        <v/>
      </c>
      <c r="E2950" s="346" t="str">
        <f t="shared" si="688"/>
        <v/>
      </c>
      <c r="F2950" s="346" t="str">
        <f t="shared" si="688"/>
        <v/>
      </c>
      <c r="G2950" s="346" t="str">
        <f t="shared" si="688"/>
        <v/>
      </c>
      <c r="H2950" s="346" t="str">
        <f t="shared" si="688"/>
        <v/>
      </c>
      <c r="I2950" s="346" t="str">
        <f t="shared" si="688"/>
        <v/>
      </c>
      <c r="J2950" s="346" t="str">
        <f t="shared" si="688"/>
        <v/>
      </c>
      <c r="K2950" s="346" t="str">
        <f t="shared" si="688"/>
        <v/>
      </c>
      <c r="L2950" s="346" t="str">
        <f t="shared" si="688"/>
        <v/>
      </c>
      <c r="M2950" s="346" t="str">
        <f t="shared" si="688"/>
        <v/>
      </c>
    </row>
    <row r="2951" spans="2:14" ht="12.75" customHeight="1" x14ac:dyDescent="0.2"/>
    <row r="2952" spans="2:14" ht="12.75" customHeight="1" x14ac:dyDescent="0.2">
      <c r="B2952" s="349" t="s">
        <v>209</v>
      </c>
    </row>
    <row r="2953" spans="2:14" ht="12.75" customHeight="1" x14ac:dyDescent="0.2">
      <c r="B2953" s="551"/>
      <c r="C2953" s="552"/>
      <c r="D2953" s="552"/>
      <c r="E2953" s="552"/>
      <c r="F2953" s="552"/>
      <c r="G2953" s="552"/>
      <c r="H2953" s="552"/>
      <c r="I2953" s="552"/>
      <c r="J2953" s="552"/>
      <c r="K2953" s="552"/>
      <c r="L2953" s="553"/>
      <c r="M2953" s="387">
        <f>SUM(C2953:L2953)</f>
        <v>0</v>
      </c>
    </row>
    <row r="2954" spans="2:14" ht="12.75" customHeight="1" x14ac:dyDescent="0.2">
      <c r="B2954" s="554"/>
      <c r="C2954" s="555"/>
      <c r="D2954" s="555"/>
      <c r="E2954" s="555"/>
      <c r="F2954" s="555"/>
      <c r="G2954" s="555"/>
      <c r="H2954" s="555"/>
      <c r="I2954" s="555"/>
      <c r="J2954" s="555"/>
      <c r="K2954" s="555"/>
      <c r="L2954" s="556"/>
      <c r="M2954" s="319">
        <f t="shared" ref="M2954:M2958" si="689">SUM(C2954:L2954)</f>
        <v>0</v>
      </c>
    </row>
    <row r="2955" spans="2:14" ht="12.75" customHeight="1" x14ac:dyDescent="0.2">
      <c r="B2955" s="557"/>
      <c r="C2955" s="558"/>
      <c r="D2955" s="558"/>
      <c r="E2955" s="558"/>
      <c r="F2955" s="558"/>
      <c r="G2955" s="558"/>
      <c r="H2955" s="558"/>
      <c r="I2955" s="558"/>
      <c r="J2955" s="558"/>
      <c r="K2955" s="558"/>
      <c r="L2955" s="559"/>
      <c r="M2955" s="316">
        <f t="shared" si="689"/>
        <v>0</v>
      </c>
    </row>
    <row r="2956" spans="2:14" ht="12.75" customHeight="1" x14ac:dyDescent="0.2">
      <c r="B2956" s="554"/>
      <c r="C2956" s="555"/>
      <c r="D2956" s="555"/>
      <c r="E2956" s="555"/>
      <c r="F2956" s="555"/>
      <c r="G2956" s="555"/>
      <c r="H2956" s="555"/>
      <c r="I2956" s="555"/>
      <c r="J2956" s="555"/>
      <c r="K2956" s="555"/>
      <c r="L2956" s="556"/>
      <c r="M2956" s="319">
        <f t="shared" si="689"/>
        <v>0</v>
      </c>
    </row>
    <row r="2957" spans="2:14" ht="12.75" customHeight="1" x14ac:dyDescent="0.2">
      <c r="B2957" s="557"/>
      <c r="C2957" s="558"/>
      <c r="D2957" s="558"/>
      <c r="E2957" s="558"/>
      <c r="F2957" s="558"/>
      <c r="G2957" s="558"/>
      <c r="H2957" s="558"/>
      <c r="I2957" s="558"/>
      <c r="J2957" s="558"/>
      <c r="K2957" s="558"/>
      <c r="L2957" s="559"/>
      <c r="M2957" s="316">
        <f t="shared" si="689"/>
        <v>0</v>
      </c>
    </row>
    <row r="2958" spans="2:14" ht="12.75" customHeight="1" x14ac:dyDescent="0.2">
      <c r="B2958" s="560"/>
      <c r="C2958" s="555"/>
      <c r="D2958" s="555"/>
      <c r="E2958" s="555"/>
      <c r="F2958" s="555"/>
      <c r="G2958" s="555"/>
      <c r="H2958" s="555"/>
      <c r="I2958" s="555"/>
      <c r="J2958" s="555"/>
      <c r="K2958" s="555"/>
      <c r="L2958" s="556"/>
      <c r="M2958" s="319">
        <f t="shared" si="689"/>
        <v>0</v>
      </c>
    </row>
    <row r="2959" spans="2:14" ht="12.75" customHeight="1" x14ac:dyDescent="0.2">
      <c r="B2959" s="165" t="str">
        <f>IF('2. Grunddata'!C$6="KONTRAKT","Total medfinansiering","Total förväntad medfinansiering")</f>
        <v>Total förväntad medfinansiering</v>
      </c>
      <c r="C2959" s="170">
        <f t="shared" ref="C2959:M2959" si="690">SUM(C2953:C2958)</f>
        <v>0</v>
      </c>
      <c r="D2959" s="170">
        <f t="shared" si="690"/>
        <v>0</v>
      </c>
      <c r="E2959" s="170">
        <f t="shared" si="690"/>
        <v>0</v>
      </c>
      <c r="F2959" s="170">
        <f t="shared" si="690"/>
        <v>0</v>
      </c>
      <c r="G2959" s="170">
        <f t="shared" si="690"/>
        <v>0</v>
      </c>
      <c r="H2959" s="170">
        <f t="shared" si="690"/>
        <v>0</v>
      </c>
      <c r="I2959" s="170">
        <f t="shared" si="690"/>
        <v>0</v>
      </c>
      <c r="J2959" s="170">
        <f t="shared" si="690"/>
        <v>0</v>
      </c>
      <c r="K2959" s="170">
        <f t="shared" si="690"/>
        <v>0</v>
      </c>
      <c r="L2959" s="170">
        <f t="shared" si="690"/>
        <v>0</v>
      </c>
      <c r="M2959" s="345">
        <f t="shared" si="690"/>
        <v>0</v>
      </c>
    </row>
    <row r="2960" spans="2:14" ht="12.75" customHeight="1" x14ac:dyDescent="0.2"/>
    <row r="2961" spans="2:13" ht="12.75" customHeight="1" x14ac:dyDescent="0.2">
      <c r="B2961" s="386" t="s">
        <v>210</v>
      </c>
      <c r="C2961" s="64" t="str">
        <f>B72</f>
        <v>Inte SLU Partner 6</v>
      </c>
      <c r="G2961" s="64" t="str">
        <f>J72</f>
        <v/>
      </c>
    </row>
    <row r="2962" spans="2:13" ht="12.75" customHeight="1" x14ac:dyDescent="0.2">
      <c r="B2962" s="719"/>
      <c r="C2962" s="720"/>
      <c r="D2962" s="720"/>
      <c r="E2962" s="720"/>
      <c r="F2962" s="720"/>
      <c r="G2962" s="720"/>
      <c r="H2962" s="720"/>
      <c r="I2962" s="720"/>
      <c r="J2962" s="720"/>
      <c r="K2962" s="720"/>
      <c r="L2962" s="720"/>
      <c r="M2962" s="721"/>
    </row>
    <row r="2963" spans="2:13" ht="12.75" customHeight="1" x14ac:dyDescent="0.2">
      <c r="B2963" s="722"/>
      <c r="C2963" s="735"/>
      <c r="D2963" s="735"/>
      <c r="E2963" s="735"/>
      <c r="F2963" s="735"/>
      <c r="G2963" s="735"/>
      <c r="H2963" s="735"/>
      <c r="I2963" s="735"/>
      <c r="J2963" s="735"/>
      <c r="K2963" s="735"/>
      <c r="L2963" s="735"/>
      <c r="M2963" s="724"/>
    </row>
    <row r="2964" spans="2:13" ht="12.75" customHeight="1" x14ac:dyDescent="0.2">
      <c r="B2964" s="722"/>
      <c r="C2964" s="735"/>
      <c r="D2964" s="735"/>
      <c r="E2964" s="735"/>
      <c r="F2964" s="735"/>
      <c r="G2964" s="735"/>
      <c r="H2964" s="735"/>
      <c r="I2964" s="735"/>
      <c r="J2964" s="735"/>
      <c r="K2964" s="735"/>
      <c r="L2964" s="735"/>
      <c r="M2964" s="724"/>
    </row>
    <row r="2965" spans="2:13" ht="12.75" customHeight="1" x14ac:dyDescent="0.2">
      <c r="B2965" s="722"/>
      <c r="C2965" s="735"/>
      <c r="D2965" s="735"/>
      <c r="E2965" s="735"/>
      <c r="F2965" s="735"/>
      <c r="G2965" s="735"/>
      <c r="H2965" s="735"/>
      <c r="I2965" s="735"/>
      <c r="J2965" s="735"/>
      <c r="K2965" s="735"/>
      <c r="L2965" s="735"/>
      <c r="M2965" s="724"/>
    </row>
    <row r="2966" spans="2:13" ht="12.75" customHeight="1" x14ac:dyDescent="0.2">
      <c r="B2966" s="725"/>
      <c r="C2966" s="726"/>
      <c r="D2966" s="726"/>
      <c r="E2966" s="726"/>
      <c r="F2966" s="726"/>
      <c r="G2966" s="726"/>
      <c r="H2966" s="726"/>
      <c r="I2966" s="726"/>
      <c r="J2966" s="726"/>
      <c r="K2966" s="726"/>
      <c r="L2966" s="726"/>
      <c r="M2966" s="727"/>
    </row>
    <row r="2968" spans="2:13" s="3" customFormat="1" ht="12.75" customHeight="1" x14ac:dyDescent="0.2">
      <c r="B2968" s="140" t="s">
        <v>165</v>
      </c>
      <c r="C2968" s="141" t="str">
        <f>'2. Grunddata'!C$7</f>
        <v>Hitta den oförklariga faktorn i matrix</v>
      </c>
      <c r="D2968" s="64"/>
      <c r="E2968" s="64"/>
      <c r="F2968" s="64"/>
      <c r="G2968" s="64"/>
      <c r="H2968" s="64"/>
      <c r="I2968" s="64"/>
      <c r="J2968" s="64"/>
      <c r="K2968" s="64"/>
      <c r="L2968" s="64"/>
      <c r="M2968" s="64"/>
    </row>
    <row r="2969" spans="2:13" s="3" customFormat="1" ht="12.75" x14ac:dyDescent="0.2">
      <c r="B2969" s="140" t="s">
        <v>122</v>
      </c>
      <c r="C2969" s="141" t="str">
        <f>IF('2. Grunddata'!$C$6="ANSÖKAN","ANSÖKAN",(IF('2. Grunddata'!$C$6="KONTRAKT","KONTRAKT","")))</f>
        <v>ANSÖKAN</v>
      </c>
      <c r="D2969" s="64"/>
      <c r="E2969" s="64"/>
      <c r="F2969" s="64"/>
      <c r="G2969" s="64"/>
      <c r="H2969" s="64"/>
      <c r="I2969" s="64"/>
      <c r="J2969" s="64"/>
      <c r="K2969" s="64"/>
      <c r="L2969" s="64"/>
      <c r="M2969" s="64"/>
    </row>
    <row r="2970" spans="2:13" s="3" customFormat="1" ht="12.75" x14ac:dyDescent="0.2">
      <c r="B2970" s="62" t="s">
        <v>254</v>
      </c>
      <c r="C2970" s="141" t="str">
        <f>'2. Grunddata'!C$8</f>
        <v>Stina</v>
      </c>
      <c r="D2970" s="64"/>
      <c r="E2970" s="64"/>
      <c r="F2970" s="64"/>
      <c r="I2970" s="120"/>
      <c r="J2970" s="120"/>
      <c r="K2970" s="120"/>
      <c r="L2970" s="120"/>
      <c r="M2970" s="120"/>
    </row>
    <row r="2971" spans="2:13" s="3" customFormat="1" ht="12.75" x14ac:dyDescent="0.2">
      <c r="B2971" s="140" t="s">
        <v>156</v>
      </c>
      <c r="C2971" s="64" t="str">
        <f>'2. Grunddata'!C$17</f>
        <v>SEK</v>
      </c>
      <c r="D2971" s="64"/>
      <c r="E2971" s="64"/>
      <c r="F2971" s="64"/>
      <c r="I2971" s="120"/>
      <c r="J2971" s="120"/>
      <c r="K2971" s="120"/>
      <c r="L2971" s="120"/>
      <c r="M2971" s="120"/>
    </row>
    <row r="2972" spans="2:13" s="3" customFormat="1" ht="12.75" x14ac:dyDescent="0.2">
      <c r="B2972" s="140"/>
      <c r="C2972" s="143" t="s">
        <v>137</v>
      </c>
      <c r="D2972" s="64"/>
      <c r="E2972" s="64"/>
      <c r="F2972" s="64"/>
      <c r="I2972" s="120"/>
      <c r="J2972" s="120"/>
      <c r="K2972" s="120"/>
      <c r="L2972" s="499" t="s">
        <v>315</v>
      </c>
      <c r="M2972" s="120"/>
    </row>
    <row r="2973" spans="2:13" ht="12.75" customHeight="1" x14ac:dyDescent="0.2">
      <c r="L2973" s="349" t="s">
        <v>316</v>
      </c>
    </row>
    <row r="2974" spans="2:13" s="3" customFormat="1" ht="15" x14ac:dyDescent="0.25">
      <c r="B2974" s="369" t="s">
        <v>38</v>
      </c>
      <c r="C2974" s="369" t="str">
        <f>B73</f>
        <v>Inte SLU Partner 7</v>
      </c>
      <c r="E2974" s="64"/>
      <c r="G2974" s="375" t="str">
        <f>J73</f>
        <v/>
      </c>
      <c r="H2974" s="64"/>
      <c r="I2974" s="64"/>
      <c r="J2974" s="64"/>
      <c r="K2974" s="64"/>
      <c r="L2974" s="625">
        <f>SUMIF('5. Lön'!$B$25:$B$151,$G2974,'5. Lön'!AE$25:AE$151)</f>
        <v>0</v>
      </c>
      <c r="M2974" s="585" t="s">
        <v>208</v>
      </c>
    </row>
    <row r="2975" spans="2:13" s="3" customFormat="1" ht="6" customHeight="1" x14ac:dyDescent="0.2">
      <c r="B2975" s="85"/>
      <c r="C2975" s="64"/>
      <c r="D2975" s="64"/>
      <c r="E2975" s="64"/>
      <c r="F2975" s="64"/>
      <c r="G2975" s="64"/>
      <c r="H2975" s="64"/>
      <c r="I2975" s="64"/>
      <c r="J2975" s="64"/>
      <c r="K2975" s="64"/>
      <c r="L2975" s="64"/>
      <c r="M2975" s="64"/>
    </row>
    <row r="2976" spans="2:13" s="3" customFormat="1" ht="12.75" x14ac:dyDescent="0.2">
      <c r="B2976" s="309" t="str">
        <f>IF('2. Grunddata'!C$6="KONTRAKT","Kostnader täckta av finansiär","Kostnader förväntade att täckas av finansiär")</f>
        <v>Kostnader förväntade att täckas av finansiär</v>
      </c>
      <c r="C2976" s="310">
        <f>'5. Lön'!G$23</f>
        <v>2022</v>
      </c>
      <c r="D2976" s="310">
        <f>'5. Lön'!H$23</f>
        <v>2023</v>
      </c>
      <c r="E2976" s="310">
        <f>'5. Lön'!I$23</f>
        <v>2024</v>
      </c>
      <c r="F2976" s="310" t="str">
        <f>'5. Lön'!J$23</f>
        <v/>
      </c>
      <c r="G2976" s="310" t="str">
        <f>'5. Lön'!K$23</f>
        <v/>
      </c>
      <c r="H2976" s="310" t="str">
        <f>'5. Lön'!L$23</f>
        <v/>
      </c>
      <c r="I2976" s="310" t="str">
        <f>'5. Lön'!M$23</f>
        <v/>
      </c>
      <c r="J2976" s="310" t="str">
        <f>'5. Lön'!N$23</f>
        <v/>
      </c>
      <c r="K2976" s="310" t="str">
        <f>'5. Lön'!O$23</f>
        <v/>
      </c>
      <c r="L2976" s="310" t="str">
        <f>'5. Lön'!P$23</f>
        <v/>
      </c>
      <c r="M2976" s="311" t="s">
        <v>2</v>
      </c>
    </row>
    <row r="2977" spans="2:15" s="3" customFormat="1" ht="12.75" customHeight="1" x14ac:dyDescent="0.2">
      <c r="B2977" s="312" t="s">
        <v>203</v>
      </c>
      <c r="C2977" s="313">
        <f>IF('2. Grunddata'!$C$16&gt;0,SUMIF('5. Lön'!$B$25:$B$151,$G2974,'5. Lön'!DM$25:DM$151),SUMIF('5. Lön'!$B$25:$B$151,$G2974,'5. Lön'!AS$25:AS$151))</f>
        <v>0</v>
      </c>
      <c r="D2977" s="313">
        <f>IF('2. Grunddata'!$C$16&gt;0,SUMIF('5. Lön'!$B$25:$B$151,$G2974,'5. Lön'!DN$25:DN$151),SUMIF('5. Lön'!$B$25:$B$151,$G2974,'5. Lön'!AT$25:AT$151))</f>
        <v>0</v>
      </c>
      <c r="E2977" s="313">
        <f>IF('2. Grunddata'!$C$16&gt;0,SUMIF('5. Lön'!$B$25:$B$151,$G2974,'5. Lön'!DO$25:DO$151),SUMIF('5. Lön'!$B$25:$B$151,$G2974,'5. Lön'!AU$25:AU$151))</f>
        <v>0</v>
      </c>
      <c r="F2977" s="313">
        <f>IF('2. Grunddata'!$C$16&gt;0,SUMIF('5. Lön'!$B$25:$B$151,$G2974,'5. Lön'!DP$25:DP$151),SUMIF('5. Lön'!$B$25:$B$151,$G2974,'5. Lön'!AV$25:AV$151))</f>
        <v>0</v>
      </c>
      <c r="G2977" s="313">
        <f>IF('2. Grunddata'!$C$16&gt;0,SUMIF('5. Lön'!$B$25:$B$151,$G2974,'5. Lön'!DQ$25:DQ$151),SUMIF('5. Lön'!$B$25:$B$151,$G2974,'5. Lön'!AW$25:AW$151))</f>
        <v>0</v>
      </c>
      <c r="H2977" s="313">
        <f>IF('2. Grunddata'!$C$16&gt;0,SUMIF('5. Lön'!$B$25:$B$151,$G2974,'5. Lön'!DR$25:DR$151),SUMIF('5. Lön'!$B$25:$B$151,$G2974,'5. Lön'!AX$25:AX$151))</f>
        <v>0</v>
      </c>
      <c r="I2977" s="313">
        <f>IF('2. Grunddata'!$C$16&gt;0,SUMIF('5. Lön'!$B$25:$B$151,$G2974,'5. Lön'!DS$25:DS$151),SUMIF('5. Lön'!$B$25:$B$151,$G2974,'5. Lön'!AY$25:AY$151))</f>
        <v>0</v>
      </c>
      <c r="J2977" s="313">
        <f>IF('2. Grunddata'!$C$16&gt;0,SUMIF('5. Lön'!$B$25:$B$151,$G2974,'5. Lön'!DT$25:DT$151),SUMIF('5. Lön'!$B$25:$B$151,$G2974,'5. Lön'!AZ$25:AZ$151))</f>
        <v>0</v>
      </c>
      <c r="K2977" s="313">
        <f>IF('2. Grunddata'!$C$16&gt;0,SUMIF('5. Lön'!$B$25:$B$151,$G2974,'5. Lön'!DU$25:DU$151),SUMIF('5. Lön'!$B$25:$B$151,$G2974,'5. Lön'!BA$25:BA$151))</f>
        <v>0</v>
      </c>
      <c r="L2977" s="313">
        <f>IF('2. Grunddata'!$C$16&gt;0,SUMIF('5. Lön'!$B$25:$B$151,$G2974,'5. Lön'!DV$25:DV$151),SUMIF('5. Lön'!$B$25:$B$151,$G2974,'5. Lön'!BB$25:BB$151))</f>
        <v>0</v>
      </c>
      <c r="M2977" s="314">
        <f t="shared" ref="M2977:M2982" si="691">SUM(C2977:L2977)</f>
        <v>0</v>
      </c>
      <c r="N2977" s="4"/>
      <c r="O2977" s="4"/>
    </row>
    <row r="2978" spans="2:15" s="3" customFormat="1" ht="12.75" customHeight="1" x14ac:dyDescent="0.2">
      <c r="B2978" s="158" t="s">
        <v>202</v>
      </c>
      <c r="C2978" s="315">
        <f>SUMIF('6. Drift'!$B$18:$B$101,$G2974,'6. Drift'!V$18:V$101)</f>
        <v>0</v>
      </c>
      <c r="D2978" s="315">
        <f>SUMIF('6. Drift'!$B$18:$B$101,$G2974,'6. Drift'!W$18:W$101)</f>
        <v>0</v>
      </c>
      <c r="E2978" s="315">
        <f>SUMIF('6. Drift'!$B$18:$B$101,$G2974,'6. Drift'!X$18:X$101)</f>
        <v>0</v>
      </c>
      <c r="F2978" s="315">
        <f>SUMIF('6. Drift'!$B$18:$B$101,$G2974,'6. Drift'!Y$18:Y$101)</f>
        <v>0</v>
      </c>
      <c r="G2978" s="315">
        <f>SUMIF('6. Drift'!$B$18:$B$101,$G2974,'6. Drift'!Z$18:Z$101)</f>
        <v>0</v>
      </c>
      <c r="H2978" s="315">
        <f>SUMIF('6. Drift'!$B$18:$B$101,$G2974,'6. Drift'!AA$18:AA$101)</f>
        <v>0</v>
      </c>
      <c r="I2978" s="315">
        <f>SUMIF('6. Drift'!$B$18:$B$101,$G2974,'6. Drift'!AB$18:AB$101)</f>
        <v>0</v>
      </c>
      <c r="J2978" s="315">
        <f>SUMIF('6. Drift'!$B$18:$B$101,$G2974,'6. Drift'!AC$18:AC$101)</f>
        <v>0</v>
      </c>
      <c r="K2978" s="315">
        <f>SUMIF('6. Drift'!$B$18:$B$101,$G2974,'6. Drift'!AD$18:AD$101)</f>
        <v>0</v>
      </c>
      <c r="L2978" s="315">
        <f>SUMIF('6. Drift'!$B$18:$B$101,$G2974,'6. Drift'!AE$18:AE$101)</f>
        <v>0</v>
      </c>
      <c r="M2978" s="316">
        <f t="shared" si="691"/>
        <v>0</v>
      </c>
    </row>
    <row r="2979" spans="2:15" s="3" customFormat="1" ht="12.75" x14ac:dyDescent="0.2">
      <c r="B2979" s="317" t="s">
        <v>30</v>
      </c>
      <c r="C2979" s="318">
        <f>SUMIF('7. Utrustning'!$B$17:$B$49,$G2974,'7. Utrustning'!W$17:W$49)</f>
        <v>0</v>
      </c>
      <c r="D2979" s="318">
        <f>SUMIF('7. Utrustning'!$B$17:$B$49,$G2974,'7. Utrustning'!X$17:X$49)</f>
        <v>0</v>
      </c>
      <c r="E2979" s="318">
        <f>SUMIF('7. Utrustning'!$B$17:$B$49,$G2974,'7. Utrustning'!Y$17:Y$49)</f>
        <v>0</v>
      </c>
      <c r="F2979" s="318">
        <f>SUMIF('7. Utrustning'!$B$17:$B$49,$G2974,'7. Utrustning'!Z$17:Z$49)</f>
        <v>0</v>
      </c>
      <c r="G2979" s="318">
        <f>SUMIF('7. Utrustning'!$B$17:$B$49,$G2974,'7. Utrustning'!AA$17:AA$49)</f>
        <v>0</v>
      </c>
      <c r="H2979" s="318">
        <f>SUMIF('7. Utrustning'!$B$17:$B$49,$G2974,'7. Utrustning'!AB$17:AB$49)</f>
        <v>0</v>
      </c>
      <c r="I2979" s="318">
        <f>SUMIF('7. Utrustning'!$B$17:$B$49,$G2974,'7. Utrustning'!AC$17:AC$49)</f>
        <v>0</v>
      </c>
      <c r="J2979" s="318">
        <f>SUMIF('7. Utrustning'!$B$17:$B$49,$G2974,'7. Utrustning'!AD$17:AD$49)</f>
        <v>0</v>
      </c>
      <c r="K2979" s="318">
        <f>SUMIF('7. Utrustning'!$B$17:$B$49,$G2974,'7. Utrustning'!AE$17:AE$49)</f>
        <v>0</v>
      </c>
      <c r="L2979" s="318">
        <f>SUMIF('7. Utrustning'!$B$17:$B$49,$G2974,'7. Utrustning'!AF$17:AF$49)</f>
        <v>0</v>
      </c>
      <c r="M2979" s="319">
        <f t="shared" si="691"/>
        <v>0</v>
      </c>
    </row>
    <row r="2980" spans="2:15" s="3" customFormat="1" ht="12.75" x14ac:dyDescent="0.2">
      <c r="B2980" s="320" t="str">
        <f>IF('2. Grunddata'!C$13="NEJ","Lokal accepterad som direkt kostnad av finansiär","Lokal")</f>
        <v>Lokal accepterad som direkt kostnad av finansiär</v>
      </c>
      <c r="C2980" s="315">
        <f>IF('2. Grunddata'!$C$13="NEJ",SUMIF('8. Lokal'!$B$18:$B$50,$G2974,'8. Lokal'!T$18:T$50),SUMIF('5. Lön'!$B$25:$B$151,$G2974,'5. Lön'!CO$25:CO$151)+SUMIF('6. Drift'!$B$18:$B$101,$G2974,'6. Drift'!BR$18:BR$101)+SUMIF('8. Lokal'!$B$18:$B$50,$G2974,'8. Lokal'!T$18:T$50))</f>
        <v>0</v>
      </c>
      <c r="D2980" s="315">
        <f>IF('2. Grunddata'!$C$13="NEJ",SUMIF('8. Lokal'!$B$18:$B$50,$G2974,'8. Lokal'!U$18:U$50),SUMIF('5. Lön'!$B$25:$B$151,$G2974,'5. Lön'!CP$25:CP$151)+SUMIF('6. Drift'!$B$18:$B$101,$G2974,'6. Drift'!BS$18:BS$101)+SUMIF('8. Lokal'!$B$18:$B$50,$G2974,'8. Lokal'!U$18:U$50))</f>
        <v>0</v>
      </c>
      <c r="E2980" s="315">
        <f>IF('2. Grunddata'!$C$13="NEJ",SUMIF('8. Lokal'!$B$18:$B$50,$G2974,'8. Lokal'!V$18:V$50),SUMIF('5. Lön'!$B$25:$B$151,$G2974,'5. Lön'!CQ$25:CQ$151)+SUMIF('6. Drift'!$B$18:$B$101,$G2974,'6. Drift'!BT$18:BT$101)+SUMIF('8. Lokal'!$B$18:$B$50,$G2974,'8. Lokal'!V$18:V$50))</f>
        <v>0</v>
      </c>
      <c r="F2980" s="315">
        <f>IF('2. Grunddata'!$C$13="NEJ",SUMIF('8. Lokal'!$B$18:$B$50,$G2974,'8. Lokal'!W$18:W$50),SUMIF('5. Lön'!$B$25:$B$151,$G2974,'5. Lön'!CR$25:CR$151)+SUMIF('6. Drift'!$B$18:$B$101,$G2974,'6. Drift'!BU$18:BU$101)+SUMIF('8. Lokal'!$B$18:$B$50,$G2974,'8. Lokal'!W$18:W$50))</f>
        <v>0</v>
      </c>
      <c r="G2980" s="315">
        <f>IF('2. Grunddata'!$C$13="NEJ",SUMIF('8. Lokal'!$B$18:$B$50,$G2974,'8. Lokal'!X$18:X$50),SUMIF('5. Lön'!$B$25:$B$151,$G2974,'5. Lön'!CS$25:CS$151)+SUMIF('6. Drift'!$B$18:$B$101,$G2974,'6. Drift'!BV$18:BV$101)+SUMIF('8. Lokal'!$B$18:$B$50,$G2974,'8. Lokal'!X$18:X$50))</f>
        <v>0</v>
      </c>
      <c r="H2980" s="315">
        <f>IF('2. Grunddata'!$C$13="NEJ",SUMIF('8. Lokal'!$B$18:$B$50,$G2974,'8. Lokal'!Y$18:Y$50),SUMIF('5. Lön'!$B$25:$B$151,$G2974,'5. Lön'!CT$25:CT$151)+SUMIF('6. Drift'!$B$18:$B$101,$G2974,'6. Drift'!BW$18:BW$101)+SUMIF('8. Lokal'!$B$18:$B$50,$G2974,'8. Lokal'!Y$18:Y$50))</f>
        <v>0</v>
      </c>
      <c r="I2980" s="315">
        <f>IF('2. Grunddata'!$C$13="NEJ",SUMIF('8. Lokal'!$B$18:$B$50,$G2974,'8. Lokal'!Z$18:Z$50),SUMIF('5. Lön'!$B$25:$B$151,$G2974,'5. Lön'!CU$25:CU$151)+SUMIF('6. Drift'!$B$18:$B$101,$G2974,'6. Drift'!BX$18:BX$101)+SUMIF('8. Lokal'!$B$18:$B$50,$G2974,'8. Lokal'!Z$18:Z$50))</f>
        <v>0</v>
      </c>
      <c r="J2980" s="315">
        <f>IF('2. Grunddata'!$C$13="NEJ",SUMIF('8. Lokal'!$B$18:$B$50,$G2974,'8. Lokal'!AA$18:AA$50),SUMIF('5. Lön'!$B$25:$B$151,$G2974,'5. Lön'!CV$25:CV$151)+SUMIF('6. Drift'!$B$18:$B$101,$G2974,'6. Drift'!BY$18:BY$101)+SUMIF('8. Lokal'!$B$18:$B$50,$G2974,'8. Lokal'!AA$18:AA$50))</f>
        <v>0</v>
      </c>
      <c r="K2980" s="315">
        <f>IF('2. Grunddata'!$C$13="NEJ",SUMIF('8. Lokal'!$B$18:$B$50,$G2974,'8. Lokal'!AB$18:AB$50),SUMIF('5. Lön'!$B$25:$B$151,$G2974,'5. Lön'!CW$25:CW$151)+SUMIF('6. Drift'!$B$18:$B$101,$G2974,'6. Drift'!BZ$18:BZ$101)+SUMIF('8. Lokal'!$B$18:$B$50,$G2974,'8. Lokal'!AB$18:AB$50))</f>
        <v>0</v>
      </c>
      <c r="L2980" s="315">
        <f>IF('2. Grunddata'!$C$13="NEJ",SUMIF('8. Lokal'!$B$18:$B$50,$G2974,'8. Lokal'!AC$18:AC$50),SUMIF('5. Lön'!$B$25:$B$151,$G2974,'5. Lön'!CX$25:CX$151)+SUMIF('6. Drift'!$B$18:$B$101,$G2974,'6. Drift'!CA$18:CA$101)+SUMIF('8. Lokal'!$B$18:$B$50,$G2974,'8. Lokal'!AC$18:AC$50))</f>
        <v>0</v>
      </c>
      <c r="M2980" s="316">
        <f t="shared" si="691"/>
        <v>0</v>
      </c>
    </row>
    <row r="2981" spans="2:15" s="3" customFormat="1" ht="12.75" x14ac:dyDescent="0.2">
      <c r="B2981" s="321" t="str">
        <f>IF('2. Grunddata'!C$13="NEJ","Indirekt och lokalpåslag accepterade som OH av finansiär","Indirekta")</f>
        <v>Indirekt och lokalpåslag accepterade som OH av finansiär</v>
      </c>
      <c r="C2981" s="293">
        <f>IF('2. Grunddata'!$C$13="NEJ",SUMIF('5. Lön'!$B$25:$B$151,$G2974,'5. Lön'!DY$25:DY$151)+SUMIF('6. Drift'!$B$18:$B$101,$G2974,'6. Drift'!CP$18:CP$101)+SUMIF('7. Utrustning'!$B$17:$B$49,$G2974,'7. Utrustning'!AU$17:AU$49)+SUMIF('8. Lokal'!$B$18:$B$50,$G2974,'8. Lokal'!AR$18:AR$50),SUMIF('5. Lön'!$B$25:$B$151,$G2974,'5. Lön'!BQ$25:BQ$151)+SUMIF('6. Drift'!$B$18:$B$101,$G2974,'6. Drift'!AT$18:AT$101))</f>
        <v>0</v>
      </c>
      <c r="D2981" s="293">
        <f>IF('2. Grunddata'!$C$13="NEJ",SUMIF('5. Lön'!$B$25:$B$151,$G2974,'5. Lön'!DZ$25:DZ$151)+SUMIF('6. Drift'!$B$18:$B$101,$G2974,'6. Drift'!CQ$18:CQ$101)+SUMIF('7. Utrustning'!$B$17:$B$49,$G2974,'7. Utrustning'!AV$17:AV$49)+SUMIF('8. Lokal'!$B$18:$B$50,$G2974,'8. Lokal'!AS$18:AS$50),SUMIF('5. Lön'!$B$25:$B$151,$G2974,'5. Lön'!BR$25:BR$151)+SUMIF('6. Drift'!$B$18:$B$101,$G2974,'6. Drift'!AU$18:AU$101))</f>
        <v>0</v>
      </c>
      <c r="E2981" s="293">
        <f>IF('2. Grunddata'!$C$13="NEJ",SUMIF('5. Lön'!$B$25:$B$151,$G2974,'5. Lön'!EA$25:EA$151)+SUMIF('6. Drift'!$B$18:$B$101,$G2974,'6. Drift'!CR$18:CR$101)+SUMIF('7. Utrustning'!$B$17:$B$49,$G2974,'7. Utrustning'!AW$17:AW$49)+SUMIF('8. Lokal'!$B$18:$B$50,$G2974,'8. Lokal'!AT$18:AT$50),SUMIF('5. Lön'!$B$25:$B$151,$G2974,'5. Lön'!BS$25:BS$151)+SUMIF('6. Drift'!$B$18:$B$101,$G2974,'6. Drift'!AV$18:AV$101))</f>
        <v>0</v>
      </c>
      <c r="F2981" s="293">
        <f>IF('2. Grunddata'!$C$13="NEJ",SUMIF('5. Lön'!$B$25:$B$151,$G2974,'5. Lön'!EB$25:EB$151)+SUMIF('6. Drift'!$B$18:$B$101,$G2974,'6. Drift'!CS$18:CS$101)+SUMIF('7. Utrustning'!$B$17:$B$49,$G2974,'7. Utrustning'!AX$17:AX$49)+SUMIF('8. Lokal'!$B$18:$B$50,$G2974,'8. Lokal'!AU$18:AU$50),SUMIF('5. Lön'!$B$25:$B$151,$G2974,'5. Lön'!BT$25:BT$151)+SUMIF('6. Drift'!$B$18:$B$101,$G2974,'6. Drift'!AW$18:AW$101))</f>
        <v>0</v>
      </c>
      <c r="G2981" s="293">
        <f>IF('2. Grunddata'!$C$13="NEJ",SUMIF('5. Lön'!$B$25:$B$151,$G2974,'5. Lön'!EC$25:EC$151)+SUMIF('6. Drift'!$B$18:$B$101,$G2974,'6. Drift'!CT$18:CT$101)+SUMIF('7. Utrustning'!$B$17:$B$49,$G2974,'7. Utrustning'!AY$17:AY$49)+SUMIF('8. Lokal'!$B$18:$B$50,$G2974,'8. Lokal'!AV$18:AV$50),SUMIF('5. Lön'!$B$25:$B$151,$G2974,'5. Lön'!BU$25:BU$151)+SUMIF('6. Drift'!$B$18:$B$101,$G2974,'6. Drift'!AX$18:AX$101))</f>
        <v>0</v>
      </c>
      <c r="H2981" s="293">
        <f>IF('2. Grunddata'!$C$13="NEJ",SUMIF('5. Lön'!$B$25:$B$151,$G2974,'5. Lön'!ED$25:ED$151)+SUMIF('6. Drift'!$B$18:$B$101,$G2974,'6. Drift'!CU$18:CU$101)+SUMIF('7. Utrustning'!$B$17:$B$49,$G2974,'7. Utrustning'!AZ$17:AZ$49)+SUMIF('8. Lokal'!$B$18:$B$50,$G2974,'8. Lokal'!AW$18:AW$50),SUMIF('5. Lön'!$B$25:$B$151,$G2974,'5. Lön'!BV$25:BV$151)+SUMIF('6. Drift'!$B$18:$B$101,$G2974,'6. Drift'!AY$18:AY$101))</f>
        <v>0</v>
      </c>
      <c r="I2981" s="293">
        <f>IF('2. Grunddata'!$C$13="NEJ",SUMIF('5. Lön'!$B$25:$B$151,$G2974,'5. Lön'!EE$25:EE$151)+SUMIF('6. Drift'!$B$18:$B$101,$G2974,'6. Drift'!CV$18:CV$101)+SUMIF('7. Utrustning'!$B$17:$B$49,$G2974,'7. Utrustning'!BA$17:BA$49)+SUMIF('8. Lokal'!$B$18:$B$50,$G2974,'8. Lokal'!AX$18:AX$50),SUMIF('5. Lön'!$B$25:$B$151,$G2974,'5. Lön'!BW$25:BW$151)+SUMIF('6. Drift'!$B$18:$B$101,$G2974,'6. Drift'!AZ$18:AZ$101))</f>
        <v>0</v>
      </c>
      <c r="J2981" s="293">
        <f>IF('2. Grunddata'!$C$13="NEJ",SUMIF('5. Lön'!$B$25:$B$151,$G2974,'5. Lön'!EF$25:EF$151)+SUMIF('6. Drift'!$B$18:$B$101,$G2974,'6. Drift'!CW$18:CW$101)+SUMIF('7. Utrustning'!$B$17:$B$49,$G2974,'7. Utrustning'!BB$17:BB$49)+SUMIF('8. Lokal'!$B$18:$B$50,$G2974,'8. Lokal'!AY$18:AY$50),SUMIF('5. Lön'!$B$25:$B$151,$G2974,'5. Lön'!BX$25:BX$151)+SUMIF('6. Drift'!$B$18:$B$101,$G2974,'6. Drift'!BA$18:BA$101))</f>
        <v>0</v>
      </c>
      <c r="K2981" s="293">
        <f>IF('2. Grunddata'!$C$13="NEJ",SUMIF('5. Lön'!$B$25:$B$151,$G2974,'5. Lön'!EG$25:EG$151)+SUMIF('6. Drift'!$B$18:$B$101,$G2974,'6. Drift'!CX$18:CX$101)+SUMIF('7. Utrustning'!$B$17:$B$49,$G2974,'7. Utrustning'!BC$17:BC$49)+SUMIF('8. Lokal'!$B$18:$B$50,$G2974,'8. Lokal'!AZ$18:AZ$50),SUMIF('5. Lön'!$B$25:$B$151,$G2974,'5. Lön'!BY$25:BY$151)+SUMIF('6. Drift'!$B$18:$B$101,$G2974,'6. Drift'!BB$18:BB$101))</f>
        <v>0</v>
      </c>
      <c r="L2981" s="293">
        <f>IF('2. Grunddata'!$C$13="NEJ",SUMIF('5. Lön'!$B$25:$B$151,$G2974,'5. Lön'!EH$25:EH$151)+SUMIF('6. Drift'!$B$18:$B$101,$G2974,'6. Drift'!CY$18:CY$101)+SUMIF('7. Utrustning'!$B$17:$B$49,$G2974,'7. Utrustning'!BD$17:BD$49)+SUMIF('8. Lokal'!$B$18:$B$50,$G2974,'8. Lokal'!BA$18:BA$50),SUMIF('5. Lön'!$B$25:$B$151,$G2974,'5. Lön'!BZ$25:BZ$151)+SUMIF('6. Drift'!$B$18:$B$101,$G2974,'6. Drift'!BC$18:BC$101))</f>
        <v>0</v>
      </c>
      <c r="M2981" s="322">
        <f t="shared" si="691"/>
        <v>0</v>
      </c>
    </row>
    <row r="2982" spans="2:15" s="3" customFormat="1" ht="12.75" x14ac:dyDescent="0.2">
      <c r="B2982" s="323" t="str">
        <f>IF('2. Grunddata'!C$6="KONTRAKT","Total kostnad i kontrakt med finansiär ","Total kostnad i ansökan till finansiär ")</f>
        <v xml:space="preserve">Total kostnad i ansökan till finansiär </v>
      </c>
      <c r="C2982" s="237">
        <f>SUM(C2977:C2981)</f>
        <v>0</v>
      </c>
      <c r="D2982" s="237">
        <f t="shared" ref="D2982:L2982" si="692">SUM(D2977:D2981)</f>
        <v>0</v>
      </c>
      <c r="E2982" s="237">
        <f t="shared" si="692"/>
        <v>0</v>
      </c>
      <c r="F2982" s="237">
        <f t="shared" si="692"/>
        <v>0</v>
      </c>
      <c r="G2982" s="237">
        <f t="shared" si="692"/>
        <v>0</v>
      </c>
      <c r="H2982" s="237">
        <f t="shared" si="692"/>
        <v>0</v>
      </c>
      <c r="I2982" s="237">
        <f t="shared" si="692"/>
        <v>0</v>
      </c>
      <c r="J2982" s="237">
        <f t="shared" si="692"/>
        <v>0</v>
      </c>
      <c r="K2982" s="237">
        <f t="shared" si="692"/>
        <v>0</v>
      </c>
      <c r="L2982" s="237">
        <f t="shared" si="692"/>
        <v>0</v>
      </c>
      <c r="M2982" s="324">
        <f t="shared" si="691"/>
        <v>0</v>
      </c>
    </row>
    <row r="2983" spans="2:15" s="3" customFormat="1" ht="6" customHeight="1" x14ac:dyDescent="0.2">
      <c r="B2983" s="325"/>
      <c r="C2983" s="326"/>
      <c r="D2983" s="326"/>
      <c r="E2983" s="326"/>
      <c r="F2983" s="326"/>
      <c r="G2983" s="326"/>
      <c r="H2983" s="326"/>
      <c r="I2983" s="326"/>
      <c r="J2983" s="326"/>
      <c r="K2983" s="326"/>
      <c r="L2983" s="326"/>
      <c r="M2983" s="327"/>
    </row>
    <row r="2984" spans="2:15" s="3" customFormat="1" ht="12.75" x14ac:dyDescent="0.2">
      <c r="B2984" s="328" t="str">
        <f>IF('2. Grunddata'!C$6="KONTRAKT","Kostnader att medfinansiera","Kostnader förväntade att medfinansiera")</f>
        <v>Kostnader förväntade att medfinansiera</v>
      </c>
      <c r="C2984" s="168"/>
      <c r="D2984" s="168"/>
      <c r="E2984" s="168"/>
      <c r="F2984" s="168"/>
      <c r="G2984" s="168"/>
      <c r="H2984" s="168"/>
      <c r="I2984" s="168"/>
      <c r="J2984" s="168"/>
      <c r="K2984" s="168"/>
      <c r="L2984" s="168"/>
      <c r="M2984" s="329"/>
    </row>
    <row r="2985" spans="2:15" s="3" customFormat="1" ht="12.75" x14ac:dyDescent="0.2">
      <c r="B2985" s="371" t="str">
        <f>IF('2. Grunddata'!C$13="NEJ","Indirekt och lokalpåslag inte accepterade som OH av finansiär","")</f>
        <v>Indirekt och lokalpåslag inte accepterade som OH av finansiär</v>
      </c>
      <c r="C2985" s="330">
        <f>IF('2. Grunddata'!$C$13="NEJ",(SUMIF('5. Lön'!$B$25:$B$151,$G2974,'5. Lön'!BQ$25:BQ$151)+SUMIF('5. Lön'!$B$25:$B$151,$G2974,'5. Lön'!CO$25:CO$151)+SUMIF('6. Drift'!$B$18:$B$101,$G2974,'6. Drift'!AT$18:AT$101)+SUMIF('6. Drift'!$B$18:$B$101,$G2974,'6. Drift'!BR$18:BR$101))-(SUMIF('5. Lön'!$B$25:$B$151,$G2974,'5. Lön'!DY$25:DY$151)+SUMIF('6. Drift'!$B$18:$B$101,$G2974,'6. Drift'!CP$18:CP$101)+SUMIF('7. Utrustning'!$B$17:$B$49,$G2974,'7. Utrustning'!AU$17:AU$49)+SUMIF('8. Lokal'!$B$18:$B$50,$G2974,'8. Lokal'!AR$18:AR$50)),0)</f>
        <v>0</v>
      </c>
      <c r="D2985" s="330">
        <f>IF('2. Grunddata'!$C$13="NEJ",(SUMIF('5. Lön'!$B$25:$B$151,$G2974,'5. Lön'!BR$25:BR$151)+SUMIF('5. Lön'!$B$25:$B$151,$G2974,'5. Lön'!CP$25:CP$151)+SUMIF('6. Drift'!$B$18:$B$101,$G2974,'6. Drift'!AU$18:AU$101)+SUMIF('6. Drift'!$B$18:$B$101,$G2974,'6. Drift'!BS$18:BS$101))-(SUMIF('5. Lön'!$B$25:$B$151,$G2974,'5. Lön'!DZ$25:DZ$151)+SUMIF('6. Drift'!$B$18:$B$101,$G2974,'6. Drift'!CQ$18:CQ$101)+SUMIF('7. Utrustning'!$B$17:$B$49,$G2974,'7. Utrustning'!AV$17:AV$49)+SUMIF('8. Lokal'!$B$18:$B$50,$G2974,'8. Lokal'!AS$18:AS$50)),0)</f>
        <v>0</v>
      </c>
      <c r="E2985" s="330">
        <f>IF('2. Grunddata'!$C$13="NEJ",(SUMIF('5. Lön'!$B$25:$B$151,$G2974,'5. Lön'!BS$25:BS$151)+SUMIF('5. Lön'!$B$25:$B$151,$G2974,'5. Lön'!CQ$25:CQ$151)+SUMIF('6. Drift'!$B$18:$B$101,$G2974,'6. Drift'!AV$18:AV$101)+SUMIF('6. Drift'!$B$18:$B$101,$G2974,'6. Drift'!BT$18:BT$101))-(SUMIF('5. Lön'!$B$25:$B$151,$G2974,'5. Lön'!EA$25:EA$151)+SUMIF('6. Drift'!$B$18:$B$101,$G2974,'6. Drift'!CR$18:CR$101)+SUMIF('7. Utrustning'!$B$17:$B$49,$G2974,'7. Utrustning'!AW$17:AW$49)+SUMIF('8. Lokal'!$B$18:$B$50,$G2974,'8. Lokal'!AT$18:AT$50)),0)</f>
        <v>0</v>
      </c>
      <c r="F2985" s="330">
        <f>IF('2. Grunddata'!$C$13="NEJ",(SUMIF('5. Lön'!$B$25:$B$151,$G2974,'5. Lön'!BT$25:BT$151)+SUMIF('5. Lön'!$B$25:$B$151,$G2974,'5. Lön'!CR$25:CR$151)+SUMIF('6. Drift'!$B$18:$B$101,$G2974,'6. Drift'!AW$18:AW$101)+SUMIF('6. Drift'!$B$18:$B$101,$G2974,'6. Drift'!BU$18:BU$101))-(SUMIF('5. Lön'!$B$25:$B$151,$G2974,'5. Lön'!EB$25:EB$151)+SUMIF('6. Drift'!$B$18:$B$101,$G2974,'6. Drift'!CS$18:CS$101)+SUMIF('7. Utrustning'!$B$17:$B$49,$G2974,'7. Utrustning'!AX$17:AX$49)+SUMIF('8. Lokal'!$B$18:$B$50,$G2974,'8. Lokal'!AU$18:AU$50)),0)</f>
        <v>0</v>
      </c>
      <c r="G2985" s="330">
        <f>IF('2. Grunddata'!$C$13="NEJ",(SUMIF('5. Lön'!$B$25:$B$151,$G2974,'5. Lön'!BU$25:BU$151)+SUMIF('5. Lön'!$B$25:$B$151,$G2974,'5. Lön'!CS$25:CS$151)+SUMIF('6. Drift'!$B$18:$B$101,$G2974,'6. Drift'!AX$18:AX$101)+SUMIF('6. Drift'!$B$18:$B$101,$G2974,'6. Drift'!BV$18:BV$101))-(SUMIF('5. Lön'!$B$25:$B$151,$G2974,'5. Lön'!EC$25:EC$151)+SUMIF('6. Drift'!$B$18:$B$101,$G2974,'6. Drift'!CT$18:CT$101)+SUMIF('7. Utrustning'!$B$17:$B$49,$G2974,'7. Utrustning'!AY$17:AY$49)+SUMIF('8. Lokal'!$B$18:$B$50,$G2974,'8. Lokal'!AV$18:AV$50)),0)</f>
        <v>0</v>
      </c>
      <c r="H2985" s="330">
        <f>IF('2. Grunddata'!$C$13="NEJ",(SUMIF('5. Lön'!$B$25:$B$151,$G2974,'5. Lön'!BV$25:BV$151)+SUMIF('5. Lön'!$B$25:$B$151,$G2974,'5. Lön'!CT$25:CT$151)+SUMIF('6. Drift'!$B$18:$B$101,$G2974,'6. Drift'!AY$18:AY$101)+SUMIF('6. Drift'!$B$18:$B$101,$G2974,'6. Drift'!BW$18:BW$101))-(SUMIF('5. Lön'!$B$25:$B$151,$G2974,'5. Lön'!ED$25:ED$151)+SUMIF('6. Drift'!$B$18:$B$101,$G2974,'6. Drift'!CU$18:CU$101)+SUMIF('7. Utrustning'!$B$17:$B$49,$G2974,'7. Utrustning'!AZ$17:AZ$49)+SUMIF('8. Lokal'!$B$18:$B$50,$G2974,'8. Lokal'!AW$18:AW$50)),0)</f>
        <v>0</v>
      </c>
      <c r="I2985" s="330">
        <f>IF('2. Grunddata'!$C$13="NEJ",(SUMIF('5. Lön'!$B$25:$B$151,$G2974,'5. Lön'!BW$25:BW$151)+SUMIF('5. Lön'!$B$25:$B$151,$G2974,'5. Lön'!CU$25:CU$151)+SUMIF('6. Drift'!$B$18:$B$101,$G2974,'6. Drift'!AZ$18:AZ$101)+SUMIF('6. Drift'!$B$18:$B$101,$G2974,'6. Drift'!BX$18:BX$101))-(SUMIF('5. Lön'!$B$25:$B$151,$G2974,'5. Lön'!EE$25:EE$151)+SUMIF('6. Drift'!$B$18:$B$101,$G2974,'6. Drift'!CV$18:CV$101)+SUMIF('7. Utrustning'!$B$17:$B$49,$G2974,'7. Utrustning'!BA$17:BA$49)+SUMIF('8. Lokal'!$B$18:$B$50,$G2974,'8. Lokal'!AX$18:AX$50)),0)</f>
        <v>0</v>
      </c>
      <c r="J2985" s="330">
        <f>IF('2. Grunddata'!$C$13="NEJ",(SUMIF('5. Lön'!$B$25:$B$151,$G2974,'5. Lön'!BX$25:BX$151)+SUMIF('5. Lön'!$B$25:$B$151,$G2974,'5. Lön'!CV$25:CV$151)+SUMIF('6. Drift'!$B$18:$B$101,$G2974,'6. Drift'!BA$18:BA$101)+SUMIF('6. Drift'!$B$18:$B$101,$G2974,'6. Drift'!BY$18:BY$101))-(SUMIF('5. Lön'!$B$25:$B$151,$G2974,'5. Lön'!EF$25:EF$151)+SUMIF('6. Drift'!$B$18:$B$101,$G2974,'6. Drift'!CW$18:CW$101)+SUMIF('7. Utrustning'!$B$17:$B$49,$G2974,'7. Utrustning'!BB$17:BB$49)+SUMIF('8. Lokal'!$B$18:$B$50,$G2974,'8. Lokal'!AY$18:AY$50)),0)</f>
        <v>0</v>
      </c>
      <c r="K2985" s="330">
        <f>IF('2. Grunddata'!$C$13="NEJ",(SUMIF('5. Lön'!$B$25:$B$151,$G2974,'5. Lön'!BY$25:BY$151)+SUMIF('5. Lön'!$B$25:$B$151,$G2974,'5. Lön'!CW$25:CW$151)+SUMIF('6. Drift'!$B$18:$B$101,$G2974,'6. Drift'!BB$18:BB$101)+SUMIF('6. Drift'!$B$18:$B$101,$G2974,'6. Drift'!BZ$18:BZ$101))-(SUMIF('5. Lön'!$B$25:$B$151,$G2974,'5. Lön'!EG$25:EG$151)+SUMIF('6. Drift'!$B$18:$B$101,$G2974,'6. Drift'!CX$18:CX$101)+SUMIF('7. Utrustning'!$B$17:$B$49,$G2974,'7. Utrustning'!BC$17:BC$49)+SUMIF('8. Lokal'!$B$18:$B$50,$G2974,'8. Lokal'!AZ$18:AZ$50)),0)</f>
        <v>0</v>
      </c>
      <c r="L2985" s="330">
        <f>IF('2. Grunddata'!$C$13="NEJ",(SUMIF('5. Lön'!$B$25:$B$151,$G2974,'5. Lön'!BZ$25:BZ$151)+SUMIF('5. Lön'!$B$25:$B$151,$G2974,'5. Lön'!CX$25:CX$151)+SUMIF('6. Drift'!$B$18:$B$101,$G2974,'6. Drift'!BC$18:BC$101)+SUMIF('6. Drift'!$B$18:$B$101,$G2974,'6. Drift'!CA$18:CA$101))-(SUMIF('5. Lön'!$B$25:$B$151,$G2974,'5. Lön'!EH$25:EH$151)+SUMIF('6. Drift'!$B$18:$B$101,$G2974,'6. Drift'!CY$18:CY$101)+SUMIF('7. Utrustning'!$B$17:$B$49,$G2974,'7. Utrustning'!BD$17:BD$49)+SUMIF('8. Lokal'!$B$18:$B$50,$G2974,'8. Lokal'!BA$18:BA$50)),0)</f>
        <v>0</v>
      </c>
      <c r="M2985" s="314">
        <f t="shared" ref="M2985:M2991" si="693">SUM(C2985:L2985)</f>
        <v>0</v>
      </c>
    </row>
    <row r="2986" spans="2:15" s="3" customFormat="1" ht="12.75" customHeight="1" x14ac:dyDescent="0.2">
      <c r="B2986" s="331" t="str">
        <f>IF('2. Grunddata'!C$16&gt;0,"LKP som inte accepteras av finansiär","")</f>
        <v/>
      </c>
      <c r="C2986" s="332">
        <f>IF('2. Grunddata'!$C$16&gt;0,SUMIF('5. Lön'!$B$25:$B$151,$G2974,'5. Lön'!AS$25:AS$151)-SUMIF('5. Lön'!$B$25:$B$151,$G2974,'5. Lön'!DM$25:DM$151),0)</f>
        <v>0</v>
      </c>
      <c r="D2986" s="332">
        <f>IF('2. Grunddata'!$C$16&gt;0,SUMIF('5. Lön'!$B$25:$B$151,$G2974,'5. Lön'!AT$25:AT$151)-SUMIF('5. Lön'!$B$25:$B$151,$G2974,'5. Lön'!DN$25:DN$151),0)</f>
        <v>0</v>
      </c>
      <c r="E2986" s="332">
        <f>IF('2. Grunddata'!$C$16&gt;0,SUMIF('5. Lön'!$B$25:$B$151,$G2974,'5. Lön'!AU$25:AU$151)-SUMIF('5. Lön'!$B$25:$B$151,$G2974,'5. Lön'!DO$25:DO$151),0)</f>
        <v>0</v>
      </c>
      <c r="F2986" s="332">
        <f>IF('2. Grunddata'!$C$16&gt;0,SUMIF('5. Lön'!$B$25:$B$151,$G2974,'5. Lön'!AV$25:AV$151)-SUMIF('5. Lön'!$B$25:$B$151,$G2974,'5. Lön'!DP$25:DP$151),0)</f>
        <v>0</v>
      </c>
      <c r="G2986" s="332">
        <f>IF('2. Grunddata'!$C$16&gt;0,SUMIF('5. Lön'!$B$25:$B$151,$G2974,'5. Lön'!AW$25:AW$151)-SUMIF('5. Lön'!$B$25:$B$151,$G2974,'5. Lön'!DQ$25:DQ$151),0)</f>
        <v>0</v>
      </c>
      <c r="H2986" s="332">
        <f>IF('2. Grunddata'!$C$16&gt;0,SUMIF('5. Lön'!$B$25:$B$151,$G2974,'5. Lön'!AX$25:AX$151)-SUMIF('5. Lön'!$B$25:$B$151,$G2974,'5. Lön'!DR$25:DR$151),0)</f>
        <v>0</v>
      </c>
      <c r="I2986" s="332">
        <f>IF('2. Grunddata'!$C$16&gt;0,SUMIF('5. Lön'!$B$25:$B$151,$G2974,'5. Lön'!AY$25:AY$151)-SUMIF('5. Lön'!$B$25:$B$151,$G2974,'5. Lön'!DS$25:DS$151),0)</f>
        <v>0</v>
      </c>
      <c r="J2986" s="332">
        <f>IF('2. Grunddata'!$C$16&gt;0,SUMIF('5. Lön'!$B$25:$B$151,$G2974,'5. Lön'!AZ$25:AZ$151)-SUMIF('5. Lön'!$B$25:$B$151,$G2974,'5. Lön'!DT$25:DT$151),0)</f>
        <v>0</v>
      </c>
      <c r="K2986" s="332">
        <f>IF('2. Grunddata'!$C$16&gt;0,SUMIF('5. Lön'!$B$25:$B$151,$G2974,'5. Lön'!BA$25:BA$151)-SUMIF('5. Lön'!$B$25:$B$151,$G2974,'5. Lön'!DU$25:DU$151),0)</f>
        <v>0</v>
      </c>
      <c r="L2986" s="332">
        <f>IF('2. Grunddata'!$C$16&gt;0,SUMIF('5. Lön'!$B$25:$B$151,$G2974,'5. Lön'!BB$25:BB$151)-SUMIF('5. Lön'!$B$25:$B$151,$G2974,'5. Lön'!DV$25:DV$151),0)</f>
        <v>0</v>
      </c>
      <c r="M2986" s="316">
        <f t="shared" si="693"/>
        <v>0</v>
      </c>
    </row>
    <row r="2987" spans="2:15" s="3" customFormat="1" ht="12.75" customHeight="1" x14ac:dyDescent="0.2">
      <c r="B2987" s="317" t="str">
        <f>IF('5. Lön'!BO$152&gt;0,"Lön inklusive LKP","")</f>
        <v>Lön inklusive LKP</v>
      </c>
      <c r="C2987" s="333">
        <f>SUMIF('5. Lön'!$B$25:$B$151,$G2974,'5. Lön'!BE$25:BE$151)</f>
        <v>0</v>
      </c>
      <c r="D2987" s="333">
        <f>SUMIF('5. Lön'!$B$25:$B$151,$G2974,'5. Lön'!BF$25:BF$151)</f>
        <v>0</v>
      </c>
      <c r="E2987" s="333">
        <f>SUMIF('5. Lön'!$B$25:$B$151,$G2974,'5. Lön'!BG$25:BG$151)</f>
        <v>0</v>
      </c>
      <c r="F2987" s="333">
        <f>SUMIF('5. Lön'!$B$25:$B$151,$G2974,'5. Lön'!BH$25:BH$151)</f>
        <v>0</v>
      </c>
      <c r="G2987" s="333">
        <f>SUMIF('5. Lön'!$B$25:$B$151,$G2974,'5. Lön'!BI$25:BI$151)</f>
        <v>0</v>
      </c>
      <c r="H2987" s="333">
        <f>SUMIF('5. Lön'!$B$25:$B$151,$G2974,'5. Lön'!BJ$25:BJ$151)</f>
        <v>0</v>
      </c>
      <c r="I2987" s="333">
        <f>SUMIF('5. Lön'!$B$25:$B$151,$G2974,'5. Lön'!BK$25:BK$151)</f>
        <v>0</v>
      </c>
      <c r="J2987" s="333">
        <f>SUMIF('5. Lön'!$B$25:$B$151,$G2974,'5. Lön'!BL$25:BL$151)</f>
        <v>0</v>
      </c>
      <c r="K2987" s="333">
        <f>SUMIF('5. Lön'!$B$25:$B$151,$G2974,'5. Lön'!BM$25:BM$151)</f>
        <v>0</v>
      </c>
      <c r="L2987" s="333">
        <f>SUMIF('5. Lön'!$B$25:$B$151,$G2974,'5. Lön'!BN$25:BN$151)</f>
        <v>0</v>
      </c>
      <c r="M2987" s="319">
        <f t="shared" si="693"/>
        <v>0</v>
      </c>
    </row>
    <row r="2988" spans="2:15" s="3" customFormat="1" ht="12.75" x14ac:dyDescent="0.2">
      <c r="B2988" s="158" t="str">
        <f>IF('6. Drift'!AR$102&gt;0,"Drift","")</f>
        <v/>
      </c>
      <c r="C2988" s="334">
        <f>SUMIF('6. Drift'!$B$18:$B$101,$G2974,'6. Drift'!AH$18:AH$101)</f>
        <v>0</v>
      </c>
      <c r="D2988" s="334">
        <f>SUMIF('6. Drift'!$B$18:$B$101,$G2974,'6. Drift'!AI$18:AI$101)</f>
        <v>0</v>
      </c>
      <c r="E2988" s="334">
        <f>SUMIF('6. Drift'!$B$18:$B$101,$G2974,'6. Drift'!AJ$18:AJ$101)</f>
        <v>0</v>
      </c>
      <c r="F2988" s="334">
        <f>SUMIF('6. Drift'!$B$18:$B$101,$G2974,'6. Drift'!AK$18:AK$101)</f>
        <v>0</v>
      </c>
      <c r="G2988" s="334">
        <f>SUMIF('6. Drift'!$B$18:$B$101,$G2974,'6. Drift'!AL$18:AL$101)</f>
        <v>0</v>
      </c>
      <c r="H2988" s="334">
        <f>SUMIF('6. Drift'!$B$18:$B$101,$G2974,'6. Drift'!AM$18:AM$101)</f>
        <v>0</v>
      </c>
      <c r="I2988" s="334">
        <f>SUMIF('6. Drift'!$B$18:$B$101,$G2974,'6. Drift'!AN$18:AN$101)</f>
        <v>0</v>
      </c>
      <c r="J2988" s="334">
        <f>SUMIF('6. Drift'!$B$18:$B$101,$G2974,'6. Drift'!AO$18:AO$101)</f>
        <v>0</v>
      </c>
      <c r="K2988" s="334">
        <f>SUMIF('6. Drift'!$B$18:$B$101,$G2974,'6. Drift'!AP$18:AP$101)</f>
        <v>0</v>
      </c>
      <c r="L2988" s="334">
        <f>SUMIF('6. Drift'!$B$18:$B$101,$G2974,'6. Drift'!AQ$18:AQ$101)</f>
        <v>0</v>
      </c>
      <c r="M2988" s="316">
        <f t="shared" si="693"/>
        <v>0</v>
      </c>
    </row>
    <row r="2989" spans="2:15" s="3" customFormat="1" ht="12.75" x14ac:dyDescent="0.2">
      <c r="B2989" s="317" t="str">
        <f>IF('7. Utrustning'!AS$50&gt;0,"Utrustning","")</f>
        <v/>
      </c>
      <c r="C2989" s="333">
        <f>SUMIF('7. Utrustning'!$B$17:$B$49,$G2974,'7. Utrustning'!AI$17:AI$49)</f>
        <v>0</v>
      </c>
      <c r="D2989" s="333">
        <f>SUMIF('7. Utrustning'!$B$17:$B$49,$G2974,'7. Utrustning'!AJ$17:AJ$49)</f>
        <v>0</v>
      </c>
      <c r="E2989" s="333">
        <f>SUMIF('7. Utrustning'!$B$17:$B$49,$G2974,'7. Utrustning'!AK$17:AK$49)</f>
        <v>0</v>
      </c>
      <c r="F2989" s="333">
        <f>SUMIF('7. Utrustning'!$B$17:$B$49,$G2974,'7. Utrustning'!AL$17:AL$49)</f>
        <v>0</v>
      </c>
      <c r="G2989" s="333">
        <f>SUMIF('7. Utrustning'!$B$17:$B$49,$G2974,'7. Utrustning'!AM$17:AM$49)</f>
        <v>0</v>
      </c>
      <c r="H2989" s="333">
        <f>SUMIF('7. Utrustning'!$B$17:$B$49,$G2974,'7. Utrustning'!AN$17:AN$49)</f>
        <v>0</v>
      </c>
      <c r="I2989" s="333">
        <f>SUMIF('7. Utrustning'!$B$17:$B$49,$G2974,'7. Utrustning'!AO$17:AO$49)</f>
        <v>0</v>
      </c>
      <c r="J2989" s="333">
        <f>SUMIF('7. Utrustning'!$B$17:$B$49,$G2974,'7. Utrustning'!AP$17:AP$49)</f>
        <v>0</v>
      </c>
      <c r="K2989" s="333">
        <f>SUMIF('7. Utrustning'!$B$17:$B$49,$G2974,'7. Utrustning'!AQ$17:AQ$49)</f>
        <v>0</v>
      </c>
      <c r="L2989" s="333">
        <f>SUMIF('7. Utrustning'!$B$17:$B$49,$G2974,'7. Utrustning'!AR$17:AR$49)</f>
        <v>0</v>
      </c>
      <c r="M2989" s="319">
        <f t="shared" si="693"/>
        <v>0</v>
      </c>
    </row>
    <row r="2990" spans="2:15" s="3" customFormat="1" ht="12.75" x14ac:dyDescent="0.2">
      <c r="B2990" s="320" t="str">
        <f>IF('8. Lokal'!AP$51&gt;0,"Lokal","")</f>
        <v>Lokal</v>
      </c>
      <c r="C2990" s="334">
        <f>SUMIF('5. Lön'!$B$25:$B$151,$G2974,'5. Lön'!DA$25:DA$151)+SUMIF('6. Drift'!$B$18:$B$101,$G2974,'6. Drift'!CD$18:CD$101)+SUMIF('8. Lokal'!$B$18:$B$50,$G2974,'8. Lokal'!AF$18:AF$50)</f>
        <v>0</v>
      </c>
      <c r="D2990" s="334">
        <f>SUMIF('5. Lön'!$B$25:$B$151,$G2974,'5. Lön'!DB$25:DB$151)+SUMIF('6. Drift'!$B$18:$B$101,$G2974,'6. Drift'!CE$18:CE$101)+SUMIF('8. Lokal'!$B$18:$B$50,$G2974,'8. Lokal'!AG$18:AG$50)</f>
        <v>0</v>
      </c>
      <c r="E2990" s="334">
        <f>SUMIF('5. Lön'!$B$25:$B$151,$G2974,'5. Lön'!DC$25:DC$151)+SUMIF('6. Drift'!$B$18:$B$101,$G2974,'6. Drift'!CF$18:CF$101)+SUMIF('8. Lokal'!$B$18:$B$50,$G2974,'8. Lokal'!AH$18:AH$50)</f>
        <v>0</v>
      </c>
      <c r="F2990" s="334">
        <f>SUMIF('5. Lön'!$B$25:$B$151,$G2974,'5. Lön'!DD$25:DD$151)+SUMIF('6. Drift'!$B$18:$B$101,$G2974,'6. Drift'!CG$18:CG$101)+SUMIF('8. Lokal'!$B$18:$B$50,$G2974,'8. Lokal'!AI$18:AI$50)</f>
        <v>0</v>
      </c>
      <c r="G2990" s="334">
        <f>SUMIF('5. Lön'!$B$25:$B$151,$G2974,'5. Lön'!DE$25:DE$151)+SUMIF('6. Drift'!$B$18:$B$101,$G2974,'6. Drift'!CH$18:CH$101)+SUMIF('8. Lokal'!$B$18:$B$50,$G2974,'8. Lokal'!AJ$18:AJ$50)</f>
        <v>0</v>
      </c>
      <c r="H2990" s="334">
        <f>SUMIF('5. Lön'!$B$25:$B$151,$G2974,'5. Lön'!DF$25:DF$151)+SUMIF('6. Drift'!$B$18:$B$101,$G2974,'6. Drift'!CI$18:CI$101)+SUMIF('8. Lokal'!$B$18:$B$50,$G2974,'8. Lokal'!AK$18:AK$50)</f>
        <v>0</v>
      </c>
      <c r="I2990" s="334">
        <f>SUMIF('5. Lön'!$B$25:$B$151,$G2974,'5. Lön'!DG$25:DG$151)+SUMIF('6. Drift'!$B$18:$B$101,$G2974,'6. Drift'!CJ$18:CJ$101)+SUMIF('8. Lokal'!$B$18:$B$50,$G2974,'8. Lokal'!AL$18:AL$50)</f>
        <v>0</v>
      </c>
      <c r="J2990" s="334">
        <f>SUMIF('5. Lön'!$B$25:$B$151,$G2974,'5. Lön'!DH$25:DH$151)+SUMIF('6. Drift'!$B$18:$B$101,$G2974,'6. Drift'!CK$18:CK$101)+SUMIF('8. Lokal'!$B$18:$B$50,$G2974,'8. Lokal'!AM$18:AM$50)</f>
        <v>0</v>
      </c>
      <c r="K2990" s="334">
        <f>SUMIF('5. Lön'!$B$25:$B$151,$G2974,'5. Lön'!DI$25:DI$151)+SUMIF('6. Drift'!$B$18:$B$101,$G2974,'6. Drift'!CL$18:CL$101)+SUMIF('8. Lokal'!$B$18:$B$50,$G2974,'8. Lokal'!AN$18:AN$50)</f>
        <v>0</v>
      </c>
      <c r="L2990" s="334">
        <f>SUMIF('5. Lön'!$B$25:$B$151,$G2974,'5. Lön'!DJ$25:DJ$151)+SUMIF('6. Drift'!$B$18:$B$101,$G2974,'6. Drift'!CM$18:CM$101)+SUMIF('8. Lokal'!$B$18:$B$50,$G2974,'8. Lokal'!AO$18:AO$50)</f>
        <v>0</v>
      </c>
      <c r="M2990" s="316">
        <f t="shared" si="693"/>
        <v>0</v>
      </c>
    </row>
    <row r="2991" spans="2:15" s="1" customFormat="1" ht="12.75" x14ac:dyDescent="0.2">
      <c r="B2991" s="321" t="str">
        <f>IF(('5. Lön'!CM$152+'6. Drift'!BP$102)&gt;0,"Indirekt","")</f>
        <v>Indirekt</v>
      </c>
      <c r="C2991" s="293">
        <f>SUMIF('5. Lön'!$B$25:$B$151,$G2974,'5. Lön'!CC$25:CC$151)+SUMIF('6. Drift'!$B$18:$B$101,$G2974,'6. Drift'!BF$18:BF$101)</f>
        <v>0</v>
      </c>
      <c r="D2991" s="293">
        <f>SUMIF('5. Lön'!$B$25:$B$151,$G2974,'5. Lön'!CD$25:CD$151)+SUMIF('6. Drift'!$B$18:$B$101,$G2974,'6. Drift'!BG$18:BG$101)</f>
        <v>0</v>
      </c>
      <c r="E2991" s="293">
        <f>SUMIF('5. Lön'!$B$25:$B$151,$G2974,'5. Lön'!CE$25:CE$151)+SUMIF('6. Drift'!$B$18:$B$101,$G2974,'6. Drift'!BH$18:BH$101)</f>
        <v>0</v>
      </c>
      <c r="F2991" s="293">
        <f>SUMIF('5. Lön'!$B$25:$B$151,$G2974,'5. Lön'!CF$25:CF$151)+SUMIF('6. Drift'!$B$18:$B$101,$G2974,'6. Drift'!BI$18:BI$101)</f>
        <v>0</v>
      </c>
      <c r="G2991" s="293">
        <f>SUMIF('5. Lön'!$B$25:$B$151,$G2974,'5. Lön'!CG$25:CG$151)+SUMIF('6. Drift'!$B$18:$B$101,$G2974,'6. Drift'!BJ$18:BJ$101)</f>
        <v>0</v>
      </c>
      <c r="H2991" s="293">
        <f>SUMIF('5. Lön'!$B$25:$B$151,$G2974,'5. Lön'!CH$25:CH$151)+SUMIF('6. Drift'!$B$18:$B$101,$G2974,'6. Drift'!BK$18:BK$101)</f>
        <v>0</v>
      </c>
      <c r="I2991" s="293">
        <f>SUMIF('5. Lön'!$B$25:$B$151,$G2974,'5. Lön'!CI$25:CI$151)+SUMIF('6. Drift'!$B$18:$B$101,$G2974,'6. Drift'!BL$18:BL$101)</f>
        <v>0</v>
      </c>
      <c r="J2991" s="293">
        <f>SUMIF('5. Lön'!$B$25:$B$151,$G2974,'5. Lön'!CJ$25:CJ$151)+SUMIF('6. Drift'!$B$18:$B$101,$G2974,'6. Drift'!BM$18:BM$101)</f>
        <v>0</v>
      </c>
      <c r="K2991" s="293">
        <f>SUMIF('5. Lön'!$B$25:$B$151,$G2974,'5. Lön'!CK$25:CK$151)+SUMIF('6. Drift'!$B$18:$B$101,$G2974,'6. Drift'!BN$18:BN$101)</f>
        <v>0</v>
      </c>
      <c r="L2991" s="293">
        <f>SUMIF('5. Lön'!$B$25:$B$151,$G2974,'5. Lön'!CL$25:CL$151)+SUMIF('6. Drift'!$B$18:$B$101,$G2974,'6. Drift'!BO$18:BO$101)</f>
        <v>0</v>
      </c>
      <c r="M2991" s="322">
        <f t="shared" si="693"/>
        <v>0</v>
      </c>
    </row>
    <row r="2992" spans="2:15" s="3" customFormat="1" ht="12.75" x14ac:dyDescent="0.2">
      <c r="B2992" s="323" t="str">
        <f>IF('2. Grunddata'!C$6="KONTRAKT","Total kostnad i medfinansiering av kontrakt med finansiär","Total kostnad i medfinansiering av ansökan till finansiär")</f>
        <v>Total kostnad i medfinansiering av ansökan till finansiär</v>
      </c>
      <c r="C2992" s="237">
        <f>SUM(C2985:C2991)</f>
        <v>0</v>
      </c>
      <c r="D2992" s="237">
        <f t="shared" ref="D2992:M2992" si="694">SUM(D2985:D2991)</f>
        <v>0</v>
      </c>
      <c r="E2992" s="237">
        <f t="shared" si="694"/>
        <v>0</v>
      </c>
      <c r="F2992" s="237">
        <f t="shared" si="694"/>
        <v>0</v>
      </c>
      <c r="G2992" s="237">
        <f t="shared" si="694"/>
        <v>0</v>
      </c>
      <c r="H2992" s="237">
        <f t="shared" si="694"/>
        <v>0</v>
      </c>
      <c r="I2992" s="237">
        <f t="shared" si="694"/>
        <v>0</v>
      </c>
      <c r="J2992" s="237">
        <f t="shared" si="694"/>
        <v>0</v>
      </c>
      <c r="K2992" s="237">
        <f t="shared" si="694"/>
        <v>0</v>
      </c>
      <c r="L2992" s="237">
        <f t="shared" si="694"/>
        <v>0</v>
      </c>
      <c r="M2992" s="324">
        <f t="shared" si="694"/>
        <v>0</v>
      </c>
      <c r="N2992" s="26"/>
      <c r="O2992" s="26"/>
    </row>
    <row r="2993" spans="2:14" s="3" customFormat="1" ht="6" customHeight="1" x14ac:dyDescent="0.2">
      <c r="B2993" s="335"/>
      <c r="C2993" s="326"/>
      <c r="D2993" s="326"/>
      <c r="E2993" s="326"/>
      <c r="F2993" s="326"/>
      <c r="G2993" s="326"/>
      <c r="H2993" s="326"/>
      <c r="I2993" s="326"/>
      <c r="J2993" s="326"/>
      <c r="K2993" s="326"/>
      <c r="L2993" s="326"/>
      <c r="M2993" s="336"/>
    </row>
    <row r="2994" spans="2:14" s="3" customFormat="1" ht="12.75" x14ac:dyDescent="0.2">
      <c r="B2994" s="328" t="str">
        <f>IF('2. Grunddata'!C$6="KONTRAKT","Full kostnad","Förväntad full kostnad")</f>
        <v>Förväntad full kostnad</v>
      </c>
      <c r="C2994" s="326"/>
      <c r="D2994" s="326"/>
      <c r="E2994" s="326"/>
      <c r="F2994" s="326"/>
      <c r="G2994" s="326"/>
      <c r="H2994" s="326"/>
      <c r="I2994" s="326"/>
      <c r="J2994" s="326"/>
      <c r="K2994" s="326"/>
      <c r="L2994" s="326"/>
      <c r="M2994" s="336"/>
    </row>
    <row r="2995" spans="2:14" s="3" customFormat="1" ht="12.75" x14ac:dyDescent="0.2">
      <c r="B2995" s="337" t="s">
        <v>203</v>
      </c>
      <c r="C2995" s="338">
        <f>C2977+C2986+C2987</f>
        <v>0</v>
      </c>
      <c r="D2995" s="338">
        <f t="shared" ref="D2995:L2995" si="695">D2977+D2986+D2987</f>
        <v>0</v>
      </c>
      <c r="E2995" s="338">
        <f t="shared" si="695"/>
        <v>0</v>
      </c>
      <c r="F2995" s="338">
        <f t="shared" si="695"/>
        <v>0</v>
      </c>
      <c r="G2995" s="338">
        <f t="shared" si="695"/>
        <v>0</v>
      </c>
      <c r="H2995" s="338">
        <f t="shared" si="695"/>
        <v>0</v>
      </c>
      <c r="I2995" s="338">
        <f t="shared" si="695"/>
        <v>0</v>
      </c>
      <c r="J2995" s="338">
        <f t="shared" si="695"/>
        <v>0</v>
      </c>
      <c r="K2995" s="338">
        <f t="shared" si="695"/>
        <v>0</v>
      </c>
      <c r="L2995" s="338">
        <f t="shared" si="695"/>
        <v>0</v>
      </c>
      <c r="M2995" s="314">
        <f>SUM(C2995:L2995)</f>
        <v>0</v>
      </c>
    </row>
    <row r="2996" spans="2:14" s="3" customFormat="1" ht="12.75" x14ac:dyDescent="0.2">
      <c r="B2996" s="339" t="s">
        <v>202</v>
      </c>
      <c r="C2996" s="340">
        <f>C2978+C2988</f>
        <v>0</v>
      </c>
      <c r="D2996" s="340">
        <f t="shared" ref="D2996:L2996" si="696">D2978+D2988</f>
        <v>0</v>
      </c>
      <c r="E2996" s="340">
        <f t="shared" si="696"/>
        <v>0</v>
      </c>
      <c r="F2996" s="340">
        <f t="shared" si="696"/>
        <v>0</v>
      </c>
      <c r="G2996" s="340">
        <f t="shared" si="696"/>
        <v>0</v>
      </c>
      <c r="H2996" s="340">
        <f t="shared" si="696"/>
        <v>0</v>
      </c>
      <c r="I2996" s="340">
        <f t="shared" si="696"/>
        <v>0</v>
      </c>
      <c r="J2996" s="340">
        <f t="shared" si="696"/>
        <v>0</v>
      </c>
      <c r="K2996" s="340">
        <f t="shared" si="696"/>
        <v>0</v>
      </c>
      <c r="L2996" s="340">
        <f t="shared" si="696"/>
        <v>0</v>
      </c>
      <c r="M2996" s="316">
        <f>SUM(C2996:L2996)</f>
        <v>0</v>
      </c>
    </row>
    <row r="2997" spans="2:14" s="3" customFormat="1" ht="12.75" x14ac:dyDescent="0.2">
      <c r="B2997" s="341" t="s">
        <v>30</v>
      </c>
      <c r="C2997" s="342">
        <f>C2979+C2989</f>
        <v>0</v>
      </c>
      <c r="D2997" s="342">
        <f t="shared" ref="D2997:L2997" si="697">D2979+D2989</f>
        <v>0</v>
      </c>
      <c r="E2997" s="342">
        <f t="shared" si="697"/>
        <v>0</v>
      </c>
      <c r="F2997" s="342">
        <f t="shared" si="697"/>
        <v>0</v>
      </c>
      <c r="G2997" s="342">
        <f t="shared" si="697"/>
        <v>0</v>
      </c>
      <c r="H2997" s="342">
        <f t="shared" si="697"/>
        <v>0</v>
      </c>
      <c r="I2997" s="342">
        <f t="shared" si="697"/>
        <v>0</v>
      </c>
      <c r="J2997" s="342">
        <f t="shared" si="697"/>
        <v>0</v>
      </c>
      <c r="K2997" s="342">
        <f t="shared" si="697"/>
        <v>0</v>
      </c>
      <c r="L2997" s="342">
        <f t="shared" si="697"/>
        <v>0</v>
      </c>
      <c r="M2997" s="319">
        <f>SUM(C2997:L2997)</f>
        <v>0</v>
      </c>
    </row>
    <row r="2998" spans="2:14" s="3" customFormat="1" ht="12.75" x14ac:dyDescent="0.2">
      <c r="B2998" s="339" t="s">
        <v>31</v>
      </c>
      <c r="C2998" s="340">
        <f>SUMIF('5. Lön'!$B$25:$B$151,$G2974,'5. Lön'!CO$25:CO$151)+SUMIF('5. Lön'!$B$25:$B$151,$G2974,'5. Lön'!DA$25:DA$151)+SUMIF('6. Drift'!$B$18:$B$101,$G2974,'6. Drift'!BR$18:BR$101)+SUMIF('6. Drift'!$B$18:$B$101,$G2974,'6. Drift'!CD$18:CD$101)+SUMIF('8. Lokal'!$B$18:$B$50,$G2974,'8. Lokal'!T$18:T$50)+SUMIF('8. Lokal'!$B$18:$B$50,$G2974,'8. Lokal'!AF$18:AF$50)</f>
        <v>0</v>
      </c>
      <c r="D2998" s="340">
        <f>SUMIF('5. Lön'!$B$25:$B$151,$G2974,'5. Lön'!CP$25:CP$151)+SUMIF('5. Lön'!$B$25:$B$151,$G2974,'5. Lön'!DB$25:DB$151)+SUMIF('6. Drift'!$B$18:$B$101,$G2974,'6. Drift'!BS$18:BS$101)+SUMIF('6. Drift'!$B$18:$B$101,$G2974,'6. Drift'!CE$18:CE$101)+SUMIF('8. Lokal'!$B$18:$B$50,$G2974,'8. Lokal'!U$18:U$50)+SUMIF('8. Lokal'!$B$18:$B$50,$G2974,'8. Lokal'!AG$18:AG$50)</f>
        <v>0</v>
      </c>
      <c r="E2998" s="340">
        <f>SUMIF('5. Lön'!$B$25:$B$151,$G2974,'5. Lön'!CQ$25:CQ$151)+SUMIF('5. Lön'!$B$25:$B$151,$G2974,'5. Lön'!DC$25:DC$151)+SUMIF('6. Drift'!$B$18:$B$101,$G2974,'6. Drift'!BT$18:BT$101)+SUMIF('6. Drift'!$B$18:$B$101,$G2974,'6. Drift'!CF$18:CF$101)+SUMIF('8. Lokal'!$B$18:$B$50,$G2974,'8. Lokal'!V$18:V$50)+SUMIF('8. Lokal'!$B$18:$B$50,$G2974,'8. Lokal'!AH$18:AH$50)</f>
        <v>0</v>
      </c>
      <c r="F2998" s="340">
        <f>SUMIF('5. Lön'!$B$25:$B$151,$G2974,'5. Lön'!CR$25:CR$151)+SUMIF('5. Lön'!$B$25:$B$151,$G2974,'5. Lön'!DD$25:DD$151)+SUMIF('6. Drift'!$B$18:$B$101,$G2974,'6. Drift'!BU$18:BU$101)+SUMIF('6. Drift'!$B$18:$B$101,$G2974,'6. Drift'!CG$18:CG$101)+SUMIF('8. Lokal'!$B$18:$B$50,$G2974,'8. Lokal'!W$18:W$50)+SUMIF('8. Lokal'!$B$18:$B$50,$G2974,'8. Lokal'!AI$18:AI$50)</f>
        <v>0</v>
      </c>
      <c r="G2998" s="340">
        <f>SUMIF('5. Lön'!$B$25:$B$151,$G2974,'5. Lön'!CS$25:CS$151)+SUMIF('5. Lön'!$B$25:$B$151,$G2974,'5. Lön'!DE$25:DE$151)+SUMIF('6. Drift'!$B$18:$B$101,$G2974,'6. Drift'!BV$18:BV$101)+SUMIF('6. Drift'!$B$18:$B$101,$G2974,'6. Drift'!CH$18:CH$101)+SUMIF('8. Lokal'!$B$18:$B$50,$G2974,'8. Lokal'!X$18:X$50)+SUMIF('8. Lokal'!$B$18:$B$50,$G2974,'8. Lokal'!AJ$18:AJ$50)</f>
        <v>0</v>
      </c>
      <c r="H2998" s="340">
        <f>SUMIF('5. Lön'!$B$25:$B$151,$G2974,'5. Lön'!CT$25:CT$151)+SUMIF('5. Lön'!$B$25:$B$151,$G2974,'5. Lön'!DF$25:DF$151)+SUMIF('6. Drift'!$B$18:$B$101,$G2974,'6. Drift'!BW$18:BW$101)+SUMIF('6. Drift'!$B$18:$B$101,$G2974,'6. Drift'!CI$18:CI$101)+SUMIF('8. Lokal'!$B$18:$B$50,$G2974,'8. Lokal'!Y$18:Y$50)+SUMIF('8. Lokal'!$B$18:$B$50,$G2974,'8. Lokal'!AK$18:AK$50)</f>
        <v>0</v>
      </c>
      <c r="I2998" s="340">
        <f>SUMIF('5. Lön'!$B$25:$B$151,$G2974,'5. Lön'!CU$25:CU$151)+SUMIF('5. Lön'!$B$25:$B$151,$G2974,'5. Lön'!DG$25:DG$151)+SUMIF('6. Drift'!$B$18:$B$101,$G2974,'6. Drift'!BX$18:BX$101)+SUMIF('6. Drift'!$B$18:$B$101,$G2974,'6. Drift'!CJ$18:CJ$101)+SUMIF('8. Lokal'!$B$18:$B$50,$G2974,'8. Lokal'!Z$18:Z$50)+SUMIF('8. Lokal'!$B$18:$B$50,$G2974,'8. Lokal'!AL$18:AL$50)</f>
        <v>0</v>
      </c>
      <c r="J2998" s="340">
        <f>SUMIF('5. Lön'!$B$25:$B$151,$G2974,'5. Lön'!CV$25:CV$151)+SUMIF('5. Lön'!$B$25:$B$151,$G2974,'5. Lön'!DH$25:DH$151)+SUMIF('6. Drift'!$B$18:$B$101,$G2974,'6. Drift'!BY$18:BY$101)+SUMIF('6. Drift'!$B$18:$B$101,$G2974,'6. Drift'!CK$18:CK$101)+SUMIF('8. Lokal'!$B$18:$B$50,$G2974,'8. Lokal'!AA$18:AA$50)+SUMIF('8. Lokal'!$B$18:$B$50,$G2974,'8. Lokal'!AM$18:AM$50)</f>
        <v>0</v>
      </c>
      <c r="K2998" s="340">
        <f>SUMIF('5. Lön'!$B$25:$B$151,$G2974,'5. Lön'!CW$25:CW$151)+SUMIF('5. Lön'!$B$25:$B$151,$G2974,'5. Lön'!DI$25:DI$151)+SUMIF('6. Drift'!$B$18:$B$101,$G2974,'6. Drift'!BZ$18:BZ$101)+SUMIF('6. Drift'!$B$18:$B$101,$G2974,'6. Drift'!CL$18:CL$101)+SUMIF('8. Lokal'!$B$18:$B$50,$G2974,'8. Lokal'!AB$18:AB$50)+SUMIF('8. Lokal'!$B$18:$B$50,$G2974,'8. Lokal'!AN$18:AN$50)</f>
        <v>0</v>
      </c>
      <c r="L2998" s="340">
        <f>SUMIF('5. Lön'!$B$25:$B$151,$G2974,'5. Lön'!CX$25:CX$151)+SUMIF('5. Lön'!$B$25:$B$151,$G2974,'5. Lön'!DJ$25:DJ$151)+SUMIF('6. Drift'!$B$18:$B$101,$G2974,'6. Drift'!CA$18:CA$101)+SUMIF('6. Drift'!$B$18:$B$101,$G2974,'6. Drift'!CM$18:CM$101)+SUMIF('8. Lokal'!$B$18:$B$50,$G2974,'8. Lokal'!AC$18:AC$50)+SUMIF('8. Lokal'!$B$18:$B$50,$G2974,'8. Lokal'!AO$18:AO$50)</f>
        <v>0</v>
      </c>
      <c r="M2998" s="316">
        <f>SUM(C2998:L2998)</f>
        <v>0</v>
      </c>
    </row>
    <row r="2999" spans="2:14" s="3" customFormat="1" ht="12.75" x14ac:dyDescent="0.2">
      <c r="B2999" s="343" t="s">
        <v>26</v>
      </c>
      <c r="C2999" s="344">
        <f>SUMIF('5. Lön'!$B$25:$B$151,$G2974,'5. Lön'!BQ$25:BQ$151)+SUMIF('5. Lön'!$B$25:$B$151,$G2974,'5. Lön'!CC$25:CC$151)+SUMIF('6. Drift'!$B$18:$B$101,$G2974,'6. Drift'!AT$18:AT$101)+SUMIF('6. Drift'!$B$18:$B$101,$G2974,'6. Drift'!BF$18:BF$101)</f>
        <v>0</v>
      </c>
      <c r="D2999" s="344">
        <f>SUMIF('5. Lön'!$B$25:$B$151,$G2974,'5. Lön'!BR$25:BR$151)+SUMIF('5. Lön'!$B$25:$B$151,$G2974,'5. Lön'!CD$25:CD$151)+SUMIF('6. Drift'!$B$18:$B$101,$G2974,'6. Drift'!AU$18:AU$101)+SUMIF('6. Drift'!$B$18:$B$101,$G2974,'6. Drift'!BG$18:BG$101)</f>
        <v>0</v>
      </c>
      <c r="E2999" s="344">
        <f>SUMIF('5. Lön'!$B$25:$B$151,$G2974,'5. Lön'!BS$25:BS$151)+SUMIF('5. Lön'!$B$25:$B$151,$G2974,'5. Lön'!CE$25:CE$151)+SUMIF('6. Drift'!$B$18:$B$101,$G2974,'6. Drift'!AV$18:AV$101)+SUMIF('6. Drift'!$B$18:$B$101,$G2974,'6. Drift'!BH$18:BH$101)</f>
        <v>0</v>
      </c>
      <c r="F2999" s="344">
        <f>SUMIF('5. Lön'!$B$25:$B$151,$G2974,'5. Lön'!BT$25:BT$151)+SUMIF('5. Lön'!$B$25:$B$151,$G2974,'5. Lön'!CF$25:CF$151)+SUMIF('6. Drift'!$B$18:$B$101,$G2974,'6. Drift'!AW$18:AW$101)+SUMIF('6. Drift'!$B$18:$B$101,$G2974,'6. Drift'!BI$18:BI$101)</f>
        <v>0</v>
      </c>
      <c r="G2999" s="344">
        <f>SUMIF('5. Lön'!$B$25:$B$151,$G2974,'5. Lön'!BU$25:BU$151)+SUMIF('5. Lön'!$B$25:$B$151,$G2974,'5. Lön'!CG$25:CG$151)+SUMIF('6. Drift'!$B$18:$B$101,$G2974,'6. Drift'!AX$18:AX$101)+SUMIF('6. Drift'!$B$18:$B$101,$G2974,'6. Drift'!BJ$18:BJ$101)</f>
        <v>0</v>
      </c>
      <c r="H2999" s="344">
        <f>SUMIF('5. Lön'!$B$25:$B$151,$G2974,'5. Lön'!BV$25:BV$151)+SUMIF('5. Lön'!$B$25:$B$151,$G2974,'5. Lön'!CH$25:CH$151)+SUMIF('6. Drift'!$B$18:$B$101,$G2974,'6. Drift'!AY$18:AY$101)+SUMIF('6. Drift'!$B$18:$B$101,$G2974,'6. Drift'!BK$18:BK$101)</f>
        <v>0</v>
      </c>
      <c r="I2999" s="344">
        <f>SUMIF('5. Lön'!$B$25:$B$151,$G2974,'5. Lön'!BW$25:BW$151)+SUMIF('5. Lön'!$B$25:$B$151,$G2974,'5. Lön'!CI$25:CI$151)+SUMIF('6. Drift'!$B$18:$B$101,$G2974,'6. Drift'!AZ$18:AZ$101)+SUMIF('6. Drift'!$B$18:$B$101,$G2974,'6. Drift'!BL$18:BL$101)</f>
        <v>0</v>
      </c>
      <c r="J2999" s="344">
        <f>SUMIF('5. Lön'!$B$25:$B$151,$G2974,'5. Lön'!BX$25:BX$151)+SUMIF('5. Lön'!$B$25:$B$151,$G2974,'5. Lön'!CJ$25:CJ$151)+SUMIF('6. Drift'!$B$18:$B$101,$G2974,'6. Drift'!BA$18:BA$101)+SUMIF('6. Drift'!$B$18:$B$101,$G2974,'6. Drift'!BM$18:BM$101)</f>
        <v>0</v>
      </c>
      <c r="K2999" s="344">
        <f>SUMIF('5. Lön'!$B$25:$B$151,$G2974,'5. Lön'!BY$25:BY$151)+SUMIF('5. Lön'!$B$25:$B$151,$G2974,'5. Lön'!CK$25:CK$151)+SUMIF('6. Drift'!$B$18:$B$101,$G2974,'6. Drift'!BB$18:BB$101)+SUMIF('6. Drift'!$B$18:$B$101,$G2974,'6. Drift'!BN$18:BN$101)</f>
        <v>0</v>
      </c>
      <c r="L2999" s="344">
        <f>SUMIF('5. Lön'!$B$25:$B$151,$G2974,'5. Lön'!BZ$25:BZ$151)+SUMIF('5. Lön'!$B$25:$B$151,$G2974,'5. Lön'!CL$25:CL$151)+SUMIF('6. Drift'!$B$18:$B$101,$G2974,'6. Drift'!BC$18:BC$101)+SUMIF('6. Drift'!$B$18:$B$101,$G2974,'6. Drift'!BO$18:BO$101)</f>
        <v>0</v>
      </c>
      <c r="M2999" s="322">
        <f>SUM(C2999:L2999)</f>
        <v>0</v>
      </c>
    </row>
    <row r="3000" spans="2:14" s="3" customFormat="1" ht="12.75" x14ac:dyDescent="0.2">
      <c r="B3000" s="323" t="str">
        <f>IF('2. Grunddata'!C$6="KONTRAKT","Total full kostnad","Total förväntad full kostnad")</f>
        <v>Total förväntad full kostnad</v>
      </c>
      <c r="C3000" s="171">
        <f>SUM(C2995:C2999)</f>
        <v>0</v>
      </c>
      <c r="D3000" s="171">
        <f t="shared" ref="D3000:M3000" si="698">SUM(D2995:D2999)</f>
        <v>0</v>
      </c>
      <c r="E3000" s="171">
        <f t="shared" si="698"/>
        <v>0</v>
      </c>
      <c r="F3000" s="171">
        <f t="shared" si="698"/>
        <v>0</v>
      </c>
      <c r="G3000" s="171">
        <f t="shared" si="698"/>
        <v>0</v>
      </c>
      <c r="H3000" s="171">
        <f t="shared" si="698"/>
        <v>0</v>
      </c>
      <c r="I3000" s="171">
        <f t="shared" si="698"/>
        <v>0</v>
      </c>
      <c r="J3000" s="171">
        <f t="shared" si="698"/>
        <v>0</v>
      </c>
      <c r="K3000" s="171">
        <f t="shared" si="698"/>
        <v>0</v>
      </c>
      <c r="L3000" s="171">
        <f t="shared" si="698"/>
        <v>0</v>
      </c>
      <c r="M3000" s="345">
        <f t="shared" si="698"/>
        <v>0</v>
      </c>
      <c r="N3000" s="4"/>
    </row>
    <row r="3001" spans="2:14" s="3" customFormat="1" ht="12.75" x14ac:dyDescent="0.2">
      <c r="B3001" s="119"/>
      <c r="C3001" s="64"/>
      <c r="D3001" s="64"/>
      <c r="E3001" s="64"/>
      <c r="F3001" s="64"/>
      <c r="G3001" s="64"/>
      <c r="H3001" s="64"/>
      <c r="I3001" s="64"/>
      <c r="J3001" s="64"/>
      <c r="K3001" s="64"/>
      <c r="L3001" s="64"/>
      <c r="M3001" s="64"/>
    </row>
    <row r="3002" spans="2:14" s="3" customFormat="1" ht="12.75" customHeight="1" x14ac:dyDescent="0.2">
      <c r="B3002" s="119" t="s">
        <v>42</v>
      </c>
      <c r="C3002" s="346" t="str">
        <f t="shared" ref="C3002:M3002" si="699">IF(C3000&gt;0,C2992/C3000,"")</f>
        <v/>
      </c>
      <c r="D3002" s="346" t="str">
        <f t="shared" si="699"/>
        <v/>
      </c>
      <c r="E3002" s="346" t="str">
        <f t="shared" si="699"/>
        <v/>
      </c>
      <c r="F3002" s="346" t="str">
        <f t="shared" si="699"/>
        <v/>
      </c>
      <c r="G3002" s="346" t="str">
        <f t="shared" si="699"/>
        <v/>
      </c>
      <c r="H3002" s="346" t="str">
        <f t="shared" si="699"/>
        <v/>
      </c>
      <c r="I3002" s="346" t="str">
        <f t="shared" si="699"/>
        <v/>
      </c>
      <c r="J3002" s="346" t="str">
        <f t="shared" si="699"/>
        <v/>
      </c>
      <c r="K3002" s="346" t="str">
        <f t="shared" si="699"/>
        <v/>
      </c>
      <c r="L3002" s="346" t="str">
        <f t="shared" si="699"/>
        <v/>
      </c>
      <c r="M3002" s="346" t="str">
        <f t="shared" si="699"/>
        <v/>
      </c>
    </row>
    <row r="3003" spans="2:14" ht="12.75" customHeight="1" x14ac:dyDescent="0.2"/>
    <row r="3004" spans="2:14" ht="12.75" customHeight="1" x14ac:dyDescent="0.2">
      <c r="B3004" s="349" t="s">
        <v>209</v>
      </c>
    </row>
    <row r="3005" spans="2:14" ht="12.75" customHeight="1" x14ac:dyDescent="0.2">
      <c r="B3005" s="551"/>
      <c r="C3005" s="552"/>
      <c r="D3005" s="552"/>
      <c r="E3005" s="552"/>
      <c r="F3005" s="552"/>
      <c r="G3005" s="552"/>
      <c r="H3005" s="552"/>
      <c r="I3005" s="552"/>
      <c r="J3005" s="552"/>
      <c r="K3005" s="552"/>
      <c r="L3005" s="553"/>
      <c r="M3005" s="387">
        <f>SUM(C3005:L3005)</f>
        <v>0</v>
      </c>
    </row>
    <row r="3006" spans="2:14" ht="12.75" customHeight="1" x14ac:dyDescent="0.2">
      <c r="B3006" s="554"/>
      <c r="C3006" s="555"/>
      <c r="D3006" s="555"/>
      <c r="E3006" s="555"/>
      <c r="F3006" s="555"/>
      <c r="G3006" s="555"/>
      <c r="H3006" s="555"/>
      <c r="I3006" s="555"/>
      <c r="J3006" s="555"/>
      <c r="K3006" s="555"/>
      <c r="L3006" s="556"/>
      <c r="M3006" s="319">
        <f t="shared" ref="M3006:M3010" si="700">SUM(C3006:L3006)</f>
        <v>0</v>
      </c>
    </row>
    <row r="3007" spans="2:14" ht="12.75" customHeight="1" x14ac:dyDescent="0.2">
      <c r="B3007" s="557"/>
      <c r="C3007" s="558"/>
      <c r="D3007" s="558"/>
      <c r="E3007" s="558"/>
      <c r="F3007" s="558"/>
      <c r="G3007" s="558"/>
      <c r="H3007" s="558"/>
      <c r="I3007" s="558"/>
      <c r="J3007" s="558"/>
      <c r="K3007" s="558"/>
      <c r="L3007" s="559"/>
      <c r="M3007" s="316">
        <f t="shared" si="700"/>
        <v>0</v>
      </c>
    </row>
    <row r="3008" spans="2:14" ht="12.75" customHeight="1" x14ac:dyDescent="0.2">
      <c r="B3008" s="554"/>
      <c r="C3008" s="555"/>
      <c r="D3008" s="555"/>
      <c r="E3008" s="555"/>
      <c r="F3008" s="555"/>
      <c r="G3008" s="555"/>
      <c r="H3008" s="555"/>
      <c r="I3008" s="555"/>
      <c r="J3008" s="555"/>
      <c r="K3008" s="555"/>
      <c r="L3008" s="556"/>
      <c r="M3008" s="319">
        <f t="shared" si="700"/>
        <v>0</v>
      </c>
    </row>
    <row r="3009" spans="2:13" ht="12.75" customHeight="1" x14ac:dyDescent="0.2">
      <c r="B3009" s="557"/>
      <c r="C3009" s="558"/>
      <c r="D3009" s="558"/>
      <c r="E3009" s="558"/>
      <c r="F3009" s="558"/>
      <c r="G3009" s="558"/>
      <c r="H3009" s="558"/>
      <c r="I3009" s="558"/>
      <c r="J3009" s="558"/>
      <c r="K3009" s="558"/>
      <c r="L3009" s="559"/>
      <c r="M3009" s="316">
        <f t="shared" si="700"/>
        <v>0</v>
      </c>
    </row>
    <row r="3010" spans="2:13" ht="12.75" customHeight="1" x14ac:dyDescent="0.2">
      <c r="B3010" s="560"/>
      <c r="C3010" s="555"/>
      <c r="D3010" s="555"/>
      <c r="E3010" s="555"/>
      <c r="F3010" s="555"/>
      <c r="G3010" s="555"/>
      <c r="H3010" s="555"/>
      <c r="I3010" s="555"/>
      <c r="J3010" s="555"/>
      <c r="K3010" s="555"/>
      <c r="L3010" s="556"/>
      <c r="M3010" s="319">
        <f t="shared" si="700"/>
        <v>0</v>
      </c>
    </row>
    <row r="3011" spans="2:13" ht="12.75" customHeight="1" x14ac:dyDescent="0.2">
      <c r="B3011" s="165" t="str">
        <f>IF('2. Grunddata'!C$6="KONTRAKT","Total medfinansiering","Total förväntad medfinansiering")</f>
        <v>Total förväntad medfinansiering</v>
      </c>
      <c r="C3011" s="170">
        <f t="shared" ref="C3011:M3011" si="701">SUM(C3005:C3010)</f>
        <v>0</v>
      </c>
      <c r="D3011" s="170">
        <f t="shared" si="701"/>
        <v>0</v>
      </c>
      <c r="E3011" s="170">
        <f t="shared" si="701"/>
        <v>0</v>
      </c>
      <c r="F3011" s="170">
        <f t="shared" si="701"/>
        <v>0</v>
      </c>
      <c r="G3011" s="170">
        <f t="shared" si="701"/>
        <v>0</v>
      </c>
      <c r="H3011" s="170">
        <f t="shared" si="701"/>
        <v>0</v>
      </c>
      <c r="I3011" s="170">
        <f t="shared" si="701"/>
        <v>0</v>
      </c>
      <c r="J3011" s="170">
        <f t="shared" si="701"/>
        <v>0</v>
      </c>
      <c r="K3011" s="170">
        <f t="shared" si="701"/>
        <v>0</v>
      </c>
      <c r="L3011" s="170">
        <f t="shared" si="701"/>
        <v>0</v>
      </c>
      <c r="M3011" s="345">
        <f t="shared" si="701"/>
        <v>0</v>
      </c>
    </row>
    <row r="3012" spans="2:13" ht="12.75" customHeight="1" x14ac:dyDescent="0.2"/>
    <row r="3013" spans="2:13" ht="12.75" customHeight="1" x14ac:dyDescent="0.2">
      <c r="B3013" s="386" t="s">
        <v>210</v>
      </c>
      <c r="C3013" s="64" t="str">
        <f>B73</f>
        <v>Inte SLU Partner 7</v>
      </c>
      <c r="G3013" s="64" t="str">
        <f>J73</f>
        <v/>
      </c>
    </row>
    <row r="3014" spans="2:13" ht="12.75" customHeight="1" x14ac:dyDescent="0.2">
      <c r="B3014" s="719"/>
      <c r="C3014" s="720"/>
      <c r="D3014" s="720"/>
      <c r="E3014" s="720"/>
      <c r="F3014" s="720"/>
      <c r="G3014" s="720"/>
      <c r="H3014" s="720"/>
      <c r="I3014" s="720"/>
      <c r="J3014" s="720"/>
      <c r="K3014" s="720"/>
      <c r="L3014" s="720"/>
      <c r="M3014" s="721"/>
    </row>
    <row r="3015" spans="2:13" ht="12.75" customHeight="1" x14ac:dyDescent="0.2">
      <c r="B3015" s="722"/>
      <c r="C3015" s="735"/>
      <c r="D3015" s="735"/>
      <c r="E3015" s="735"/>
      <c r="F3015" s="735"/>
      <c r="G3015" s="735"/>
      <c r="H3015" s="735"/>
      <c r="I3015" s="735"/>
      <c r="J3015" s="735"/>
      <c r="K3015" s="735"/>
      <c r="L3015" s="735"/>
      <c r="M3015" s="724"/>
    </row>
    <row r="3016" spans="2:13" ht="12.75" customHeight="1" x14ac:dyDescent="0.2">
      <c r="B3016" s="722"/>
      <c r="C3016" s="735"/>
      <c r="D3016" s="735"/>
      <c r="E3016" s="735"/>
      <c r="F3016" s="735"/>
      <c r="G3016" s="735"/>
      <c r="H3016" s="735"/>
      <c r="I3016" s="735"/>
      <c r="J3016" s="735"/>
      <c r="K3016" s="735"/>
      <c r="L3016" s="735"/>
      <c r="M3016" s="724"/>
    </row>
    <row r="3017" spans="2:13" ht="12.75" customHeight="1" x14ac:dyDescent="0.2">
      <c r="B3017" s="722"/>
      <c r="C3017" s="735"/>
      <c r="D3017" s="735"/>
      <c r="E3017" s="735"/>
      <c r="F3017" s="735"/>
      <c r="G3017" s="735"/>
      <c r="H3017" s="735"/>
      <c r="I3017" s="735"/>
      <c r="J3017" s="735"/>
      <c r="K3017" s="735"/>
      <c r="L3017" s="735"/>
      <c r="M3017" s="724"/>
    </row>
    <row r="3018" spans="2:13" ht="12.75" customHeight="1" x14ac:dyDescent="0.2">
      <c r="B3018" s="725"/>
      <c r="C3018" s="726"/>
      <c r="D3018" s="726"/>
      <c r="E3018" s="726"/>
      <c r="F3018" s="726"/>
      <c r="G3018" s="726"/>
      <c r="H3018" s="726"/>
      <c r="I3018" s="726"/>
      <c r="J3018" s="726"/>
      <c r="K3018" s="726"/>
      <c r="L3018" s="726"/>
      <c r="M3018" s="727"/>
    </row>
    <row r="3020" spans="2:13" s="3" customFormat="1" ht="12.75" customHeight="1" x14ac:dyDescent="0.2">
      <c r="B3020" s="140" t="s">
        <v>165</v>
      </c>
      <c r="C3020" s="141" t="str">
        <f>'2. Grunddata'!C$7</f>
        <v>Hitta den oförklariga faktorn i matrix</v>
      </c>
      <c r="D3020" s="64"/>
      <c r="E3020" s="64"/>
      <c r="F3020" s="64"/>
      <c r="G3020" s="64"/>
      <c r="H3020" s="64"/>
      <c r="I3020" s="64"/>
      <c r="J3020" s="64"/>
      <c r="K3020" s="64"/>
      <c r="L3020" s="64"/>
      <c r="M3020" s="64"/>
    </row>
    <row r="3021" spans="2:13" s="3" customFormat="1" ht="12.75" x14ac:dyDescent="0.2">
      <c r="B3021" s="140" t="s">
        <v>122</v>
      </c>
      <c r="C3021" s="141" t="str">
        <f>IF('2. Grunddata'!$C$6="ANSÖKAN","ANSÖKAN",(IF('2. Grunddata'!$C$6="KONTRAKT","KONTRAKT","")))</f>
        <v>ANSÖKAN</v>
      </c>
      <c r="D3021" s="64"/>
      <c r="E3021" s="64"/>
      <c r="F3021" s="64"/>
      <c r="G3021" s="64"/>
      <c r="H3021" s="64"/>
      <c r="I3021" s="64"/>
      <c r="J3021" s="64"/>
      <c r="K3021" s="64"/>
      <c r="L3021" s="64"/>
      <c r="M3021" s="64"/>
    </row>
    <row r="3022" spans="2:13" s="3" customFormat="1" ht="12.75" x14ac:dyDescent="0.2">
      <c r="B3022" s="62" t="s">
        <v>254</v>
      </c>
      <c r="C3022" s="141" t="str">
        <f>'2. Grunddata'!C$8</f>
        <v>Stina</v>
      </c>
      <c r="D3022" s="64"/>
      <c r="E3022" s="64"/>
      <c r="F3022" s="64"/>
      <c r="I3022" s="120"/>
      <c r="J3022" s="120"/>
      <c r="K3022" s="120"/>
      <c r="L3022" s="120"/>
      <c r="M3022" s="120"/>
    </row>
    <row r="3023" spans="2:13" s="3" customFormat="1" ht="12.75" x14ac:dyDescent="0.2">
      <c r="B3023" s="140" t="s">
        <v>156</v>
      </c>
      <c r="C3023" s="64" t="str">
        <f>'2. Grunddata'!C$17</f>
        <v>SEK</v>
      </c>
      <c r="D3023" s="64"/>
      <c r="E3023" s="64"/>
      <c r="F3023" s="64"/>
      <c r="I3023" s="120"/>
      <c r="J3023" s="120"/>
      <c r="K3023" s="120"/>
      <c r="L3023" s="120"/>
      <c r="M3023" s="120"/>
    </row>
    <row r="3024" spans="2:13" s="3" customFormat="1" ht="12.75" x14ac:dyDescent="0.2">
      <c r="B3024" s="140"/>
      <c r="C3024" s="143" t="s">
        <v>137</v>
      </c>
      <c r="D3024" s="64"/>
      <c r="E3024" s="64"/>
      <c r="F3024" s="64"/>
      <c r="I3024" s="120"/>
      <c r="J3024" s="120"/>
      <c r="K3024" s="120"/>
      <c r="L3024" s="499" t="s">
        <v>315</v>
      </c>
      <c r="M3024" s="120"/>
    </row>
    <row r="3025" spans="2:15" ht="12.75" customHeight="1" x14ac:dyDescent="0.2">
      <c r="L3025" s="349" t="s">
        <v>316</v>
      </c>
    </row>
    <row r="3026" spans="2:15" s="3" customFormat="1" ht="15" x14ac:dyDescent="0.25">
      <c r="B3026" s="369" t="s">
        <v>38</v>
      </c>
      <c r="C3026" s="369" t="str">
        <f>B74</f>
        <v>Inte SLU Partner 8</v>
      </c>
      <c r="E3026" s="64"/>
      <c r="G3026" s="375" t="str">
        <f>J74</f>
        <v/>
      </c>
      <c r="H3026" s="64"/>
      <c r="I3026" s="64"/>
      <c r="J3026" s="64"/>
      <c r="K3026" s="64"/>
      <c r="L3026" s="625">
        <f>SUMIF('5. Lön'!$B$25:$B$151,$G3026,'5. Lön'!AE$25:AE$151)</f>
        <v>0</v>
      </c>
      <c r="M3026" s="585" t="s">
        <v>208</v>
      </c>
    </row>
    <row r="3027" spans="2:15" s="3" customFormat="1" ht="6" customHeight="1" x14ac:dyDescent="0.2">
      <c r="B3027" s="85"/>
      <c r="C3027" s="64"/>
      <c r="D3027" s="64"/>
      <c r="E3027" s="64"/>
      <c r="F3027" s="64"/>
      <c r="G3027" s="64"/>
      <c r="H3027" s="64"/>
      <c r="I3027" s="64"/>
      <c r="J3027" s="64"/>
      <c r="K3027" s="64"/>
      <c r="L3027" s="64"/>
      <c r="M3027" s="64"/>
    </row>
    <row r="3028" spans="2:15" s="3" customFormat="1" ht="12.75" x14ac:dyDescent="0.2">
      <c r="B3028" s="309" t="str">
        <f>IF('2. Grunddata'!C$6="KONTRAKT","Kostnader täckta av finansiär","Kostnader förväntade att täckas av finansiär")</f>
        <v>Kostnader förväntade att täckas av finansiär</v>
      </c>
      <c r="C3028" s="310">
        <f>'5. Lön'!G$23</f>
        <v>2022</v>
      </c>
      <c r="D3028" s="310">
        <f>'5. Lön'!H$23</f>
        <v>2023</v>
      </c>
      <c r="E3028" s="310">
        <f>'5. Lön'!I$23</f>
        <v>2024</v>
      </c>
      <c r="F3028" s="310" t="str">
        <f>'5. Lön'!J$23</f>
        <v/>
      </c>
      <c r="G3028" s="310" t="str">
        <f>'5. Lön'!K$23</f>
        <v/>
      </c>
      <c r="H3028" s="310" t="str">
        <f>'5. Lön'!L$23</f>
        <v/>
      </c>
      <c r="I3028" s="310" t="str">
        <f>'5. Lön'!M$23</f>
        <v/>
      </c>
      <c r="J3028" s="310" t="str">
        <f>'5. Lön'!N$23</f>
        <v/>
      </c>
      <c r="K3028" s="310" t="str">
        <f>'5. Lön'!O$23</f>
        <v/>
      </c>
      <c r="L3028" s="310" t="str">
        <f>'5. Lön'!P$23</f>
        <v/>
      </c>
      <c r="M3028" s="311" t="s">
        <v>2</v>
      </c>
    </row>
    <row r="3029" spans="2:15" s="3" customFormat="1" ht="12.75" customHeight="1" x14ac:dyDescent="0.2">
      <c r="B3029" s="312" t="s">
        <v>203</v>
      </c>
      <c r="C3029" s="313">
        <f>IF('2. Grunddata'!$C$16&gt;0,SUMIF('5. Lön'!$B$25:$B$151,$G3026,'5. Lön'!DM$25:DM$151),SUMIF('5. Lön'!$B$25:$B$151,$G3026,'5. Lön'!AS$25:AS$151))</f>
        <v>0</v>
      </c>
      <c r="D3029" s="313">
        <f>IF('2. Grunddata'!$C$16&gt;0,SUMIF('5. Lön'!$B$25:$B$151,$G3026,'5. Lön'!DN$25:DN$151),SUMIF('5. Lön'!$B$25:$B$151,$G3026,'5. Lön'!AT$25:AT$151))</f>
        <v>0</v>
      </c>
      <c r="E3029" s="313">
        <f>IF('2. Grunddata'!$C$16&gt;0,SUMIF('5. Lön'!$B$25:$B$151,$G3026,'5. Lön'!DO$25:DO$151),SUMIF('5. Lön'!$B$25:$B$151,$G3026,'5. Lön'!AU$25:AU$151))</f>
        <v>0</v>
      </c>
      <c r="F3029" s="313">
        <f>IF('2. Grunddata'!$C$16&gt;0,SUMIF('5. Lön'!$B$25:$B$151,$G3026,'5. Lön'!DP$25:DP$151),SUMIF('5. Lön'!$B$25:$B$151,$G3026,'5. Lön'!AV$25:AV$151))</f>
        <v>0</v>
      </c>
      <c r="G3029" s="313">
        <f>IF('2. Grunddata'!$C$16&gt;0,SUMIF('5. Lön'!$B$25:$B$151,$G3026,'5. Lön'!DQ$25:DQ$151),SUMIF('5. Lön'!$B$25:$B$151,$G3026,'5. Lön'!AW$25:AW$151))</f>
        <v>0</v>
      </c>
      <c r="H3029" s="313">
        <f>IF('2. Grunddata'!$C$16&gt;0,SUMIF('5. Lön'!$B$25:$B$151,$G3026,'5. Lön'!DR$25:DR$151),SUMIF('5. Lön'!$B$25:$B$151,$G3026,'5. Lön'!AX$25:AX$151))</f>
        <v>0</v>
      </c>
      <c r="I3029" s="313">
        <f>IF('2. Grunddata'!$C$16&gt;0,SUMIF('5. Lön'!$B$25:$B$151,$G3026,'5. Lön'!DS$25:DS$151),SUMIF('5. Lön'!$B$25:$B$151,$G3026,'5. Lön'!AY$25:AY$151))</f>
        <v>0</v>
      </c>
      <c r="J3029" s="313">
        <f>IF('2. Grunddata'!$C$16&gt;0,SUMIF('5. Lön'!$B$25:$B$151,$G3026,'5. Lön'!DT$25:DT$151),SUMIF('5. Lön'!$B$25:$B$151,$G3026,'5. Lön'!AZ$25:AZ$151))</f>
        <v>0</v>
      </c>
      <c r="K3029" s="313">
        <f>IF('2. Grunddata'!$C$16&gt;0,SUMIF('5. Lön'!$B$25:$B$151,$G3026,'5. Lön'!DU$25:DU$151),SUMIF('5. Lön'!$B$25:$B$151,$G3026,'5. Lön'!BA$25:BA$151))</f>
        <v>0</v>
      </c>
      <c r="L3029" s="313">
        <f>IF('2. Grunddata'!$C$16&gt;0,SUMIF('5. Lön'!$B$25:$B$151,$G3026,'5. Lön'!DV$25:DV$151),SUMIF('5. Lön'!$B$25:$B$151,$G3026,'5. Lön'!BB$25:BB$151))</f>
        <v>0</v>
      </c>
      <c r="M3029" s="314">
        <f t="shared" ref="M3029:M3034" si="702">SUM(C3029:L3029)</f>
        <v>0</v>
      </c>
      <c r="N3029" s="4"/>
      <c r="O3029" s="4"/>
    </row>
    <row r="3030" spans="2:15" s="3" customFormat="1" ht="12.75" customHeight="1" x14ac:dyDescent="0.2">
      <c r="B3030" s="158" t="s">
        <v>202</v>
      </c>
      <c r="C3030" s="315">
        <f>SUMIF('6. Drift'!$B$18:$B$101,$G3026,'6. Drift'!V$18:V$101)</f>
        <v>0</v>
      </c>
      <c r="D3030" s="315">
        <f>SUMIF('6. Drift'!$B$18:$B$101,$G3026,'6. Drift'!W$18:W$101)</f>
        <v>0</v>
      </c>
      <c r="E3030" s="315">
        <f>SUMIF('6. Drift'!$B$18:$B$101,$G3026,'6. Drift'!X$18:X$101)</f>
        <v>0</v>
      </c>
      <c r="F3030" s="315">
        <f>SUMIF('6. Drift'!$B$18:$B$101,$G3026,'6. Drift'!Y$18:Y$101)</f>
        <v>0</v>
      </c>
      <c r="G3030" s="315">
        <f>SUMIF('6. Drift'!$B$18:$B$101,$G3026,'6. Drift'!Z$18:Z$101)</f>
        <v>0</v>
      </c>
      <c r="H3030" s="315">
        <f>SUMIF('6. Drift'!$B$18:$B$101,$G3026,'6. Drift'!AA$18:AA$101)</f>
        <v>0</v>
      </c>
      <c r="I3030" s="315">
        <f>SUMIF('6. Drift'!$B$18:$B$101,$G3026,'6. Drift'!AB$18:AB$101)</f>
        <v>0</v>
      </c>
      <c r="J3030" s="315">
        <f>SUMIF('6. Drift'!$B$18:$B$101,$G3026,'6. Drift'!AC$18:AC$101)</f>
        <v>0</v>
      </c>
      <c r="K3030" s="315">
        <f>SUMIF('6. Drift'!$B$18:$B$101,$G3026,'6. Drift'!AD$18:AD$101)</f>
        <v>0</v>
      </c>
      <c r="L3030" s="315">
        <f>SUMIF('6. Drift'!$B$18:$B$101,$G3026,'6. Drift'!AE$18:AE$101)</f>
        <v>0</v>
      </c>
      <c r="M3030" s="316">
        <f t="shared" si="702"/>
        <v>0</v>
      </c>
    </row>
    <row r="3031" spans="2:15" s="3" customFormat="1" ht="12.75" x14ac:dyDescent="0.2">
      <c r="B3031" s="317" t="s">
        <v>30</v>
      </c>
      <c r="C3031" s="318">
        <f>SUMIF('7. Utrustning'!$B$17:$B$49,$G3026,'7. Utrustning'!W$17:W$49)</f>
        <v>0</v>
      </c>
      <c r="D3031" s="318">
        <f>SUMIF('7. Utrustning'!$B$17:$B$49,$G3026,'7. Utrustning'!X$17:X$49)</f>
        <v>0</v>
      </c>
      <c r="E3031" s="318">
        <f>SUMIF('7. Utrustning'!$B$17:$B$49,$G3026,'7. Utrustning'!Y$17:Y$49)</f>
        <v>0</v>
      </c>
      <c r="F3031" s="318">
        <f>SUMIF('7. Utrustning'!$B$17:$B$49,$G3026,'7. Utrustning'!Z$17:Z$49)</f>
        <v>0</v>
      </c>
      <c r="G3031" s="318">
        <f>SUMIF('7. Utrustning'!$B$17:$B$49,$G3026,'7. Utrustning'!AA$17:AA$49)</f>
        <v>0</v>
      </c>
      <c r="H3031" s="318">
        <f>SUMIF('7. Utrustning'!$B$17:$B$49,$G3026,'7. Utrustning'!AB$17:AB$49)</f>
        <v>0</v>
      </c>
      <c r="I3031" s="318">
        <f>SUMIF('7. Utrustning'!$B$17:$B$49,$G3026,'7. Utrustning'!AC$17:AC$49)</f>
        <v>0</v>
      </c>
      <c r="J3031" s="318">
        <f>SUMIF('7. Utrustning'!$B$17:$B$49,$G3026,'7. Utrustning'!AD$17:AD$49)</f>
        <v>0</v>
      </c>
      <c r="K3031" s="318">
        <f>SUMIF('7. Utrustning'!$B$17:$B$49,$G3026,'7. Utrustning'!AE$17:AE$49)</f>
        <v>0</v>
      </c>
      <c r="L3031" s="318">
        <f>SUMIF('7. Utrustning'!$B$17:$B$49,$G3026,'7. Utrustning'!AF$17:AF$49)</f>
        <v>0</v>
      </c>
      <c r="M3031" s="319">
        <f t="shared" si="702"/>
        <v>0</v>
      </c>
    </row>
    <row r="3032" spans="2:15" s="3" customFormat="1" ht="12.75" x14ac:dyDescent="0.2">
      <c r="B3032" s="320" t="str">
        <f>IF('2. Grunddata'!C$13="NEJ","Lokal accepterad som direkt kostnad av finansiär","Lokal")</f>
        <v>Lokal accepterad som direkt kostnad av finansiär</v>
      </c>
      <c r="C3032" s="315">
        <f>IF('2. Grunddata'!$C$13="NEJ",SUMIF('8. Lokal'!$B$18:$B$50,$G3026,'8. Lokal'!T$18:T$50),SUMIF('5. Lön'!$B$25:$B$151,$G3026,'5. Lön'!CO$25:CO$151)+SUMIF('6. Drift'!$B$18:$B$101,$G3026,'6. Drift'!BR$18:BR$101)+SUMIF('8. Lokal'!$B$18:$B$50,$G3026,'8. Lokal'!T$18:T$50))</f>
        <v>0</v>
      </c>
      <c r="D3032" s="315">
        <f>IF('2. Grunddata'!$C$13="NEJ",SUMIF('8. Lokal'!$B$18:$B$50,$G3026,'8. Lokal'!U$18:U$50),SUMIF('5. Lön'!$B$25:$B$151,$G3026,'5. Lön'!CP$25:CP$151)+SUMIF('6. Drift'!$B$18:$B$101,$G3026,'6. Drift'!BS$18:BS$101)+SUMIF('8. Lokal'!$B$18:$B$50,$G3026,'8. Lokal'!U$18:U$50))</f>
        <v>0</v>
      </c>
      <c r="E3032" s="315">
        <f>IF('2. Grunddata'!$C$13="NEJ",SUMIF('8. Lokal'!$B$18:$B$50,$G3026,'8. Lokal'!V$18:V$50),SUMIF('5. Lön'!$B$25:$B$151,$G3026,'5. Lön'!CQ$25:CQ$151)+SUMIF('6. Drift'!$B$18:$B$101,$G3026,'6. Drift'!BT$18:BT$101)+SUMIF('8. Lokal'!$B$18:$B$50,$G3026,'8. Lokal'!V$18:V$50))</f>
        <v>0</v>
      </c>
      <c r="F3032" s="315">
        <f>IF('2. Grunddata'!$C$13="NEJ",SUMIF('8. Lokal'!$B$18:$B$50,$G3026,'8. Lokal'!W$18:W$50),SUMIF('5. Lön'!$B$25:$B$151,$G3026,'5. Lön'!CR$25:CR$151)+SUMIF('6. Drift'!$B$18:$B$101,$G3026,'6. Drift'!BU$18:BU$101)+SUMIF('8. Lokal'!$B$18:$B$50,$G3026,'8. Lokal'!W$18:W$50))</f>
        <v>0</v>
      </c>
      <c r="G3032" s="315">
        <f>IF('2. Grunddata'!$C$13="NEJ",SUMIF('8. Lokal'!$B$18:$B$50,$G3026,'8. Lokal'!X$18:X$50),SUMIF('5. Lön'!$B$25:$B$151,$G3026,'5. Lön'!CS$25:CS$151)+SUMIF('6. Drift'!$B$18:$B$101,$G3026,'6. Drift'!BV$18:BV$101)+SUMIF('8. Lokal'!$B$18:$B$50,$G3026,'8. Lokal'!X$18:X$50))</f>
        <v>0</v>
      </c>
      <c r="H3032" s="315">
        <f>IF('2. Grunddata'!$C$13="NEJ",SUMIF('8. Lokal'!$B$18:$B$50,$G3026,'8. Lokal'!Y$18:Y$50),SUMIF('5. Lön'!$B$25:$B$151,$G3026,'5. Lön'!CT$25:CT$151)+SUMIF('6. Drift'!$B$18:$B$101,$G3026,'6. Drift'!BW$18:BW$101)+SUMIF('8. Lokal'!$B$18:$B$50,$G3026,'8. Lokal'!Y$18:Y$50))</f>
        <v>0</v>
      </c>
      <c r="I3032" s="315">
        <f>IF('2. Grunddata'!$C$13="NEJ",SUMIF('8. Lokal'!$B$18:$B$50,$G3026,'8. Lokal'!Z$18:Z$50),SUMIF('5. Lön'!$B$25:$B$151,$G3026,'5. Lön'!CU$25:CU$151)+SUMIF('6. Drift'!$B$18:$B$101,$G3026,'6. Drift'!BX$18:BX$101)+SUMIF('8. Lokal'!$B$18:$B$50,$G3026,'8. Lokal'!Z$18:Z$50))</f>
        <v>0</v>
      </c>
      <c r="J3032" s="315">
        <f>IF('2. Grunddata'!$C$13="NEJ",SUMIF('8. Lokal'!$B$18:$B$50,$G3026,'8. Lokal'!AA$18:AA$50),SUMIF('5. Lön'!$B$25:$B$151,$G3026,'5. Lön'!CV$25:CV$151)+SUMIF('6. Drift'!$B$18:$B$101,$G3026,'6. Drift'!BY$18:BY$101)+SUMIF('8. Lokal'!$B$18:$B$50,$G3026,'8. Lokal'!AA$18:AA$50))</f>
        <v>0</v>
      </c>
      <c r="K3032" s="315">
        <f>IF('2. Grunddata'!$C$13="NEJ",SUMIF('8. Lokal'!$B$18:$B$50,$G3026,'8. Lokal'!AB$18:AB$50),SUMIF('5. Lön'!$B$25:$B$151,$G3026,'5. Lön'!CW$25:CW$151)+SUMIF('6. Drift'!$B$18:$B$101,$G3026,'6. Drift'!BZ$18:BZ$101)+SUMIF('8. Lokal'!$B$18:$B$50,$G3026,'8. Lokal'!AB$18:AB$50))</f>
        <v>0</v>
      </c>
      <c r="L3032" s="315">
        <f>IF('2. Grunddata'!$C$13="NEJ",SUMIF('8. Lokal'!$B$18:$B$50,$G3026,'8. Lokal'!AC$18:AC$50),SUMIF('5. Lön'!$B$25:$B$151,$G3026,'5. Lön'!CX$25:CX$151)+SUMIF('6. Drift'!$B$18:$B$101,$G3026,'6. Drift'!CA$18:CA$101)+SUMIF('8. Lokal'!$B$18:$B$50,$G3026,'8. Lokal'!AC$18:AC$50))</f>
        <v>0</v>
      </c>
      <c r="M3032" s="316">
        <f t="shared" si="702"/>
        <v>0</v>
      </c>
    </row>
    <row r="3033" spans="2:15" s="3" customFormat="1" ht="12.75" x14ac:dyDescent="0.2">
      <c r="B3033" s="321" t="str">
        <f>IF('2. Grunddata'!C$13="NEJ","Indirekt och lokalpåslag accepterade som OH av finansiär","Indirekta")</f>
        <v>Indirekt och lokalpåslag accepterade som OH av finansiär</v>
      </c>
      <c r="C3033" s="293">
        <f>IF('2. Grunddata'!$C$13="NEJ",SUMIF('5. Lön'!$B$25:$B$151,$G3026,'5. Lön'!DY$25:DY$151)+SUMIF('6. Drift'!$B$18:$B$101,$G3026,'6. Drift'!CP$18:CP$101)+SUMIF('7. Utrustning'!$B$17:$B$49,$G3026,'7. Utrustning'!AU$17:AU$49)+SUMIF('8. Lokal'!$B$18:$B$50,$G3026,'8. Lokal'!AR$18:AR$50),SUMIF('5. Lön'!$B$25:$B$151,$G3026,'5. Lön'!BQ$25:BQ$151)+SUMIF('6. Drift'!$B$18:$B$101,$G3026,'6. Drift'!AT$18:AT$101))</f>
        <v>0</v>
      </c>
      <c r="D3033" s="293">
        <f>IF('2. Grunddata'!$C$13="NEJ",SUMIF('5. Lön'!$B$25:$B$151,$G3026,'5. Lön'!DZ$25:DZ$151)+SUMIF('6. Drift'!$B$18:$B$101,$G3026,'6. Drift'!CQ$18:CQ$101)+SUMIF('7. Utrustning'!$B$17:$B$49,$G3026,'7. Utrustning'!AV$17:AV$49)+SUMIF('8. Lokal'!$B$18:$B$50,$G3026,'8. Lokal'!AS$18:AS$50),SUMIF('5. Lön'!$B$25:$B$151,$G3026,'5. Lön'!BR$25:BR$151)+SUMIF('6. Drift'!$B$18:$B$101,$G3026,'6. Drift'!AU$18:AU$101))</f>
        <v>0</v>
      </c>
      <c r="E3033" s="293">
        <f>IF('2. Grunddata'!$C$13="NEJ",SUMIF('5. Lön'!$B$25:$B$151,$G3026,'5. Lön'!EA$25:EA$151)+SUMIF('6. Drift'!$B$18:$B$101,$G3026,'6. Drift'!CR$18:CR$101)+SUMIF('7. Utrustning'!$B$17:$B$49,$G3026,'7. Utrustning'!AW$17:AW$49)+SUMIF('8. Lokal'!$B$18:$B$50,$G3026,'8. Lokal'!AT$18:AT$50),SUMIF('5. Lön'!$B$25:$B$151,$G3026,'5. Lön'!BS$25:BS$151)+SUMIF('6. Drift'!$B$18:$B$101,$G3026,'6. Drift'!AV$18:AV$101))</f>
        <v>0</v>
      </c>
      <c r="F3033" s="293">
        <f>IF('2. Grunddata'!$C$13="NEJ",SUMIF('5. Lön'!$B$25:$B$151,$G3026,'5. Lön'!EB$25:EB$151)+SUMIF('6. Drift'!$B$18:$B$101,$G3026,'6. Drift'!CS$18:CS$101)+SUMIF('7. Utrustning'!$B$17:$B$49,$G3026,'7. Utrustning'!AX$17:AX$49)+SUMIF('8. Lokal'!$B$18:$B$50,$G3026,'8. Lokal'!AU$18:AU$50),SUMIF('5. Lön'!$B$25:$B$151,$G3026,'5. Lön'!BT$25:BT$151)+SUMIF('6. Drift'!$B$18:$B$101,$G3026,'6. Drift'!AW$18:AW$101))</f>
        <v>0</v>
      </c>
      <c r="G3033" s="293">
        <f>IF('2. Grunddata'!$C$13="NEJ",SUMIF('5. Lön'!$B$25:$B$151,$G3026,'5. Lön'!EC$25:EC$151)+SUMIF('6. Drift'!$B$18:$B$101,$G3026,'6. Drift'!CT$18:CT$101)+SUMIF('7. Utrustning'!$B$17:$B$49,$G3026,'7. Utrustning'!AY$17:AY$49)+SUMIF('8. Lokal'!$B$18:$B$50,$G3026,'8. Lokal'!AV$18:AV$50),SUMIF('5. Lön'!$B$25:$B$151,$G3026,'5. Lön'!BU$25:BU$151)+SUMIF('6. Drift'!$B$18:$B$101,$G3026,'6. Drift'!AX$18:AX$101))</f>
        <v>0</v>
      </c>
      <c r="H3033" s="293">
        <f>IF('2. Grunddata'!$C$13="NEJ",SUMIF('5. Lön'!$B$25:$B$151,$G3026,'5. Lön'!ED$25:ED$151)+SUMIF('6. Drift'!$B$18:$B$101,$G3026,'6. Drift'!CU$18:CU$101)+SUMIF('7. Utrustning'!$B$17:$B$49,$G3026,'7. Utrustning'!AZ$17:AZ$49)+SUMIF('8. Lokal'!$B$18:$B$50,$G3026,'8. Lokal'!AW$18:AW$50),SUMIF('5. Lön'!$B$25:$B$151,$G3026,'5. Lön'!BV$25:BV$151)+SUMIF('6. Drift'!$B$18:$B$101,$G3026,'6. Drift'!AY$18:AY$101))</f>
        <v>0</v>
      </c>
      <c r="I3033" s="293">
        <f>IF('2. Grunddata'!$C$13="NEJ",SUMIF('5. Lön'!$B$25:$B$151,$G3026,'5. Lön'!EE$25:EE$151)+SUMIF('6. Drift'!$B$18:$B$101,$G3026,'6. Drift'!CV$18:CV$101)+SUMIF('7. Utrustning'!$B$17:$B$49,$G3026,'7. Utrustning'!BA$17:BA$49)+SUMIF('8. Lokal'!$B$18:$B$50,$G3026,'8. Lokal'!AX$18:AX$50),SUMIF('5. Lön'!$B$25:$B$151,$G3026,'5. Lön'!BW$25:BW$151)+SUMIF('6. Drift'!$B$18:$B$101,$G3026,'6. Drift'!AZ$18:AZ$101))</f>
        <v>0</v>
      </c>
      <c r="J3033" s="293">
        <f>IF('2. Grunddata'!$C$13="NEJ",SUMIF('5. Lön'!$B$25:$B$151,$G3026,'5. Lön'!EF$25:EF$151)+SUMIF('6. Drift'!$B$18:$B$101,$G3026,'6. Drift'!CW$18:CW$101)+SUMIF('7. Utrustning'!$B$17:$B$49,$G3026,'7. Utrustning'!BB$17:BB$49)+SUMIF('8. Lokal'!$B$18:$B$50,$G3026,'8. Lokal'!AY$18:AY$50),SUMIF('5. Lön'!$B$25:$B$151,$G3026,'5. Lön'!BX$25:BX$151)+SUMIF('6. Drift'!$B$18:$B$101,$G3026,'6. Drift'!BA$18:BA$101))</f>
        <v>0</v>
      </c>
      <c r="K3033" s="293">
        <f>IF('2. Grunddata'!$C$13="NEJ",SUMIF('5. Lön'!$B$25:$B$151,$G3026,'5. Lön'!EG$25:EG$151)+SUMIF('6. Drift'!$B$18:$B$101,$G3026,'6. Drift'!CX$18:CX$101)+SUMIF('7. Utrustning'!$B$17:$B$49,$G3026,'7. Utrustning'!BC$17:BC$49)+SUMIF('8. Lokal'!$B$18:$B$50,$G3026,'8. Lokal'!AZ$18:AZ$50),SUMIF('5. Lön'!$B$25:$B$151,$G3026,'5. Lön'!BY$25:BY$151)+SUMIF('6. Drift'!$B$18:$B$101,$G3026,'6. Drift'!BB$18:BB$101))</f>
        <v>0</v>
      </c>
      <c r="L3033" s="293">
        <f>IF('2. Grunddata'!$C$13="NEJ",SUMIF('5. Lön'!$B$25:$B$151,$G3026,'5. Lön'!EH$25:EH$151)+SUMIF('6. Drift'!$B$18:$B$101,$G3026,'6. Drift'!CY$18:CY$101)+SUMIF('7. Utrustning'!$B$17:$B$49,$G3026,'7. Utrustning'!BD$17:BD$49)+SUMIF('8. Lokal'!$B$18:$B$50,$G3026,'8. Lokal'!BA$18:BA$50),SUMIF('5. Lön'!$B$25:$B$151,$G3026,'5. Lön'!BZ$25:BZ$151)+SUMIF('6. Drift'!$B$18:$B$101,$G3026,'6. Drift'!BC$18:BC$101))</f>
        <v>0</v>
      </c>
      <c r="M3033" s="322">
        <f t="shared" si="702"/>
        <v>0</v>
      </c>
    </row>
    <row r="3034" spans="2:15" s="3" customFormat="1" ht="12.75" x14ac:dyDescent="0.2">
      <c r="B3034" s="323" t="str">
        <f>IF('2. Grunddata'!C$6="KONTRAKT","Total kostnad i kontrakt med finansiär ","Total kostnad i ansökan till finansiär ")</f>
        <v xml:space="preserve">Total kostnad i ansökan till finansiär </v>
      </c>
      <c r="C3034" s="237">
        <f>SUM(C3029:C3033)</f>
        <v>0</v>
      </c>
      <c r="D3034" s="237">
        <f t="shared" ref="D3034:L3034" si="703">SUM(D3029:D3033)</f>
        <v>0</v>
      </c>
      <c r="E3034" s="237">
        <f t="shared" si="703"/>
        <v>0</v>
      </c>
      <c r="F3034" s="237">
        <f t="shared" si="703"/>
        <v>0</v>
      </c>
      <c r="G3034" s="237">
        <f t="shared" si="703"/>
        <v>0</v>
      </c>
      <c r="H3034" s="237">
        <f t="shared" si="703"/>
        <v>0</v>
      </c>
      <c r="I3034" s="237">
        <f t="shared" si="703"/>
        <v>0</v>
      </c>
      <c r="J3034" s="237">
        <f t="shared" si="703"/>
        <v>0</v>
      </c>
      <c r="K3034" s="237">
        <f t="shared" si="703"/>
        <v>0</v>
      </c>
      <c r="L3034" s="237">
        <f t="shared" si="703"/>
        <v>0</v>
      </c>
      <c r="M3034" s="324">
        <f t="shared" si="702"/>
        <v>0</v>
      </c>
    </row>
    <row r="3035" spans="2:15" s="3" customFormat="1" ht="6" customHeight="1" x14ac:dyDescent="0.2">
      <c r="B3035" s="325"/>
      <c r="C3035" s="326"/>
      <c r="D3035" s="326"/>
      <c r="E3035" s="326"/>
      <c r="F3035" s="326"/>
      <c r="G3035" s="326"/>
      <c r="H3035" s="326"/>
      <c r="I3035" s="326"/>
      <c r="J3035" s="326"/>
      <c r="K3035" s="326"/>
      <c r="L3035" s="326"/>
      <c r="M3035" s="327"/>
    </row>
    <row r="3036" spans="2:15" s="3" customFormat="1" ht="12.75" x14ac:dyDescent="0.2">
      <c r="B3036" s="328" t="str">
        <f>IF('2. Grunddata'!C$6="KONTRAKT","Kostnader att medfinansiera","Kostnader förväntade att medfinansiera")</f>
        <v>Kostnader förväntade att medfinansiera</v>
      </c>
      <c r="C3036" s="168"/>
      <c r="D3036" s="168"/>
      <c r="E3036" s="168"/>
      <c r="F3036" s="168"/>
      <c r="G3036" s="168"/>
      <c r="H3036" s="168"/>
      <c r="I3036" s="168"/>
      <c r="J3036" s="168"/>
      <c r="K3036" s="168"/>
      <c r="L3036" s="168"/>
      <c r="M3036" s="329"/>
    </row>
    <row r="3037" spans="2:15" s="3" customFormat="1" ht="12.75" x14ac:dyDescent="0.2">
      <c r="B3037" s="371" t="str">
        <f>IF('2. Grunddata'!C$13="NEJ","Indirekt och lokalpåslag inte accepterade som OH av finansiär","")</f>
        <v>Indirekt och lokalpåslag inte accepterade som OH av finansiär</v>
      </c>
      <c r="C3037" s="330">
        <f>IF('2. Grunddata'!$C$13="NEJ",(SUMIF('5. Lön'!$B$25:$B$151,$G3026,'5. Lön'!BQ$25:BQ$151)+SUMIF('5. Lön'!$B$25:$B$151,$G3026,'5. Lön'!CO$25:CO$151)+SUMIF('6. Drift'!$B$18:$B$101,$G3026,'6. Drift'!AT$18:AT$101)+SUMIF('6. Drift'!$B$18:$B$101,$G3026,'6. Drift'!BR$18:BR$101))-(SUMIF('5. Lön'!$B$25:$B$151,$G3026,'5. Lön'!DY$25:DY$151)+SUMIF('6. Drift'!$B$18:$B$101,$G3026,'6. Drift'!CP$18:CP$101)+SUMIF('7. Utrustning'!$B$17:$B$49,$G3026,'7. Utrustning'!AU$17:AU$49)+SUMIF('8. Lokal'!$B$18:$B$50,$G3026,'8. Lokal'!AR$18:AR$50)),0)</f>
        <v>0</v>
      </c>
      <c r="D3037" s="330">
        <f>IF('2. Grunddata'!$C$13="NEJ",(SUMIF('5. Lön'!$B$25:$B$151,$G3026,'5. Lön'!BR$25:BR$151)+SUMIF('5. Lön'!$B$25:$B$151,$G3026,'5. Lön'!CP$25:CP$151)+SUMIF('6. Drift'!$B$18:$B$101,$G3026,'6. Drift'!AU$18:AU$101)+SUMIF('6. Drift'!$B$18:$B$101,$G3026,'6. Drift'!BS$18:BS$101))-(SUMIF('5. Lön'!$B$25:$B$151,$G3026,'5. Lön'!DZ$25:DZ$151)+SUMIF('6. Drift'!$B$18:$B$101,$G3026,'6. Drift'!CQ$18:CQ$101)+SUMIF('7. Utrustning'!$B$17:$B$49,$G3026,'7. Utrustning'!AV$17:AV$49)+SUMIF('8. Lokal'!$B$18:$B$50,$G3026,'8. Lokal'!AS$18:AS$50)),0)</f>
        <v>0</v>
      </c>
      <c r="E3037" s="330">
        <f>IF('2. Grunddata'!$C$13="NEJ",(SUMIF('5. Lön'!$B$25:$B$151,$G3026,'5. Lön'!BS$25:BS$151)+SUMIF('5. Lön'!$B$25:$B$151,$G3026,'5. Lön'!CQ$25:CQ$151)+SUMIF('6. Drift'!$B$18:$B$101,$G3026,'6. Drift'!AV$18:AV$101)+SUMIF('6. Drift'!$B$18:$B$101,$G3026,'6. Drift'!BT$18:BT$101))-(SUMIF('5. Lön'!$B$25:$B$151,$G3026,'5. Lön'!EA$25:EA$151)+SUMIF('6. Drift'!$B$18:$B$101,$G3026,'6. Drift'!CR$18:CR$101)+SUMIF('7. Utrustning'!$B$17:$B$49,$G3026,'7. Utrustning'!AW$17:AW$49)+SUMIF('8. Lokal'!$B$18:$B$50,$G3026,'8. Lokal'!AT$18:AT$50)),0)</f>
        <v>0</v>
      </c>
      <c r="F3037" s="330">
        <f>IF('2. Grunddata'!$C$13="NEJ",(SUMIF('5. Lön'!$B$25:$B$151,$G3026,'5. Lön'!BT$25:BT$151)+SUMIF('5. Lön'!$B$25:$B$151,$G3026,'5. Lön'!CR$25:CR$151)+SUMIF('6. Drift'!$B$18:$B$101,$G3026,'6. Drift'!AW$18:AW$101)+SUMIF('6. Drift'!$B$18:$B$101,$G3026,'6. Drift'!BU$18:BU$101))-(SUMIF('5. Lön'!$B$25:$B$151,$G3026,'5. Lön'!EB$25:EB$151)+SUMIF('6. Drift'!$B$18:$B$101,$G3026,'6. Drift'!CS$18:CS$101)+SUMIF('7. Utrustning'!$B$17:$B$49,$G3026,'7. Utrustning'!AX$17:AX$49)+SUMIF('8. Lokal'!$B$18:$B$50,$G3026,'8. Lokal'!AU$18:AU$50)),0)</f>
        <v>0</v>
      </c>
      <c r="G3037" s="330">
        <f>IF('2. Grunddata'!$C$13="NEJ",(SUMIF('5. Lön'!$B$25:$B$151,$G3026,'5. Lön'!BU$25:BU$151)+SUMIF('5. Lön'!$B$25:$B$151,$G3026,'5. Lön'!CS$25:CS$151)+SUMIF('6. Drift'!$B$18:$B$101,$G3026,'6. Drift'!AX$18:AX$101)+SUMIF('6. Drift'!$B$18:$B$101,$G3026,'6. Drift'!BV$18:BV$101))-(SUMIF('5. Lön'!$B$25:$B$151,$G3026,'5. Lön'!EC$25:EC$151)+SUMIF('6. Drift'!$B$18:$B$101,$G3026,'6. Drift'!CT$18:CT$101)+SUMIF('7. Utrustning'!$B$17:$B$49,$G3026,'7. Utrustning'!AY$17:AY$49)+SUMIF('8. Lokal'!$B$18:$B$50,$G3026,'8. Lokal'!AV$18:AV$50)),0)</f>
        <v>0</v>
      </c>
      <c r="H3037" s="330">
        <f>IF('2. Grunddata'!$C$13="NEJ",(SUMIF('5. Lön'!$B$25:$B$151,$G3026,'5. Lön'!BV$25:BV$151)+SUMIF('5. Lön'!$B$25:$B$151,$G3026,'5. Lön'!CT$25:CT$151)+SUMIF('6. Drift'!$B$18:$B$101,$G3026,'6. Drift'!AY$18:AY$101)+SUMIF('6. Drift'!$B$18:$B$101,$G3026,'6. Drift'!BW$18:BW$101))-(SUMIF('5. Lön'!$B$25:$B$151,$G3026,'5. Lön'!ED$25:ED$151)+SUMIF('6. Drift'!$B$18:$B$101,$G3026,'6. Drift'!CU$18:CU$101)+SUMIF('7. Utrustning'!$B$17:$B$49,$G3026,'7. Utrustning'!AZ$17:AZ$49)+SUMIF('8. Lokal'!$B$18:$B$50,$G3026,'8. Lokal'!AW$18:AW$50)),0)</f>
        <v>0</v>
      </c>
      <c r="I3037" s="330">
        <f>IF('2. Grunddata'!$C$13="NEJ",(SUMIF('5. Lön'!$B$25:$B$151,$G3026,'5. Lön'!BW$25:BW$151)+SUMIF('5. Lön'!$B$25:$B$151,$G3026,'5. Lön'!CU$25:CU$151)+SUMIF('6. Drift'!$B$18:$B$101,$G3026,'6. Drift'!AZ$18:AZ$101)+SUMIF('6. Drift'!$B$18:$B$101,$G3026,'6. Drift'!BX$18:BX$101))-(SUMIF('5. Lön'!$B$25:$B$151,$G3026,'5. Lön'!EE$25:EE$151)+SUMIF('6. Drift'!$B$18:$B$101,$G3026,'6. Drift'!CV$18:CV$101)+SUMIF('7. Utrustning'!$B$17:$B$49,$G3026,'7. Utrustning'!BA$17:BA$49)+SUMIF('8. Lokal'!$B$18:$B$50,$G3026,'8. Lokal'!AX$18:AX$50)),0)</f>
        <v>0</v>
      </c>
      <c r="J3037" s="330">
        <f>IF('2. Grunddata'!$C$13="NEJ",(SUMIF('5. Lön'!$B$25:$B$151,$G3026,'5. Lön'!BX$25:BX$151)+SUMIF('5. Lön'!$B$25:$B$151,$G3026,'5. Lön'!CV$25:CV$151)+SUMIF('6. Drift'!$B$18:$B$101,$G3026,'6. Drift'!BA$18:BA$101)+SUMIF('6. Drift'!$B$18:$B$101,$G3026,'6. Drift'!BY$18:BY$101))-(SUMIF('5. Lön'!$B$25:$B$151,$G3026,'5. Lön'!EF$25:EF$151)+SUMIF('6. Drift'!$B$18:$B$101,$G3026,'6. Drift'!CW$18:CW$101)+SUMIF('7. Utrustning'!$B$17:$B$49,$G3026,'7. Utrustning'!BB$17:BB$49)+SUMIF('8. Lokal'!$B$18:$B$50,$G3026,'8. Lokal'!AY$18:AY$50)),0)</f>
        <v>0</v>
      </c>
      <c r="K3037" s="330">
        <f>IF('2. Grunddata'!$C$13="NEJ",(SUMIF('5. Lön'!$B$25:$B$151,$G3026,'5. Lön'!BY$25:BY$151)+SUMIF('5. Lön'!$B$25:$B$151,$G3026,'5. Lön'!CW$25:CW$151)+SUMIF('6. Drift'!$B$18:$B$101,$G3026,'6. Drift'!BB$18:BB$101)+SUMIF('6. Drift'!$B$18:$B$101,$G3026,'6. Drift'!BZ$18:BZ$101))-(SUMIF('5. Lön'!$B$25:$B$151,$G3026,'5. Lön'!EG$25:EG$151)+SUMIF('6. Drift'!$B$18:$B$101,$G3026,'6. Drift'!CX$18:CX$101)+SUMIF('7. Utrustning'!$B$17:$B$49,$G3026,'7. Utrustning'!BC$17:BC$49)+SUMIF('8. Lokal'!$B$18:$B$50,$G3026,'8. Lokal'!AZ$18:AZ$50)),0)</f>
        <v>0</v>
      </c>
      <c r="L3037" s="330">
        <f>IF('2. Grunddata'!$C$13="NEJ",(SUMIF('5. Lön'!$B$25:$B$151,$G3026,'5. Lön'!BZ$25:BZ$151)+SUMIF('5. Lön'!$B$25:$B$151,$G3026,'5. Lön'!CX$25:CX$151)+SUMIF('6. Drift'!$B$18:$B$101,$G3026,'6. Drift'!BC$18:BC$101)+SUMIF('6. Drift'!$B$18:$B$101,$G3026,'6. Drift'!CA$18:CA$101))-(SUMIF('5. Lön'!$B$25:$B$151,$G3026,'5. Lön'!EH$25:EH$151)+SUMIF('6. Drift'!$B$18:$B$101,$G3026,'6. Drift'!CY$18:CY$101)+SUMIF('7. Utrustning'!$B$17:$B$49,$G3026,'7. Utrustning'!BD$17:BD$49)+SUMIF('8. Lokal'!$B$18:$B$50,$G3026,'8. Lokal'!BA$18:BA$50)),0)</f>
        <v>0</v>
      </c>
      <c r="M3037" s="314">
        <f t="shared" ref="M3037:M3043" si="704">SUM(C3037:L3037)</f>
        <v>0</v>
      </c>
    </row>
    <row r="3038" spans="2:15" s="3" customFormat="1" ht="12.75" customHeight="1" x14ac:dyDescent="0.2">
      <c r="B3038" s="331" t="str">
        <f>IF('2. Grunddata'!C$16&gt;0,"LKP som inte accepteras av finansiär","")</f>
        <v/>
      </c>
      <c r="C3038" s="332">
        <f>IF('2. Grunddata'!$C$16&gt;0,SUMIF('5. Lön'!$B$25:$B$151,$G3026,'5. Lön'!AS$25:AS$151)-SUMIF('5. Lön'!$B$25:$B$151,$G3026,'5. Lön'!DM$25:DM$151),0)</f>
        <v>0</v>
      </c>
      <c r="D3038" s="332">
        <f>IF('2. Grunddata'!$C$16&gt;0,SUMIF('5. Lön'!$B$25:$B$151,$G3026,'5. Lön'!AT$25:AT$151)-SUMIF('5. Lön'!$B$25:$B$151,$G3026,'5. Lön'!DN$25:DN$151),0)</f>
        <v>0</v>
      </c>
      <c r="E3038" s="332">
        <f>IF('2. Grunddata'!$C$16&gt;0,SUMIF('5. Lön'!$B$25:$B$151,$G3026,'5. Lön'!AU$25:AU$151)-SUMIF('5. Lön'!$B$25:$B$151,$G3026,'5. Lön'!DO$25:DO$151),0)</f>
        <v>0</v>
      </c>
      <c r="F3038" s="332">
        <f>IF('2. Grunddata'!$C$16&gt;0,SUMIF('5. Lön'!$B$25:$B$151,$G3026,'5. Lön'!AV$25:AV$151)-SUMIF('5. Lön'!$B$25:$B$151,$G3026,'5. Lön'!DP$25:DP$151),0)</f>
        <v>0</v>
      </c>
      <c r="G3038" s="332">
        <f>IF('2. Grunddata'!$C$16&gt;0,SUMIF('5. Lön'!$B$25:$B$151,$G3026,'5. Lön'!AW$25:AW$151)-SUMIF('5. Lön'!$B$25:$B$151,$G3026,'5. Lön'!DQ$25:DQ$151),0)</f>
        <v>0</v>
      </c>
      <c r="H3038" s="332">
        <f>IF('2. Grunddata'!$C$16&gt;0,SUMIF('5. Lön'!$B$25:$B$151,$G3026,'5. Lön'!AX$25:AX$151)-SUMIF('5. Lön'!$B$25:$B$151,$G3026,'5. Lön'!DR$25:DR$151),0)</f>
        <v>0</v>
      </c>
      <c r="I3038" s="332">
        <f>IF('2. Grunddata'!$C$16&gt;0,SUMIF('5. Lön'!$B$25:$B$151,$G3026,'5. Lön'!AY$25:AY$151)-SUMIF('5. Lön'!$B$25:$B$151,$G3026,'5. Lön'!DS$25:DS$151),0)</f>
        <v>0</v>
      </c>
      <c r="J3038" s="332">
        <f>IF('2. Grunddata'!$C$16&gt;0,SUMIF('5. Lön'!$B$25:$B$151,$G3026,'5. Lön'!AZ$25:AZ$151)-SUMIF('5. Lön'!$B$25:$B$151,$G3026,'5. Lön'!DT$25:DT$151),0)</f>
        <v>0</v>
      </c>
      <c r="K3038" s="332">
        <f>IF('2. Grunddata'!$C$16&gt;0,SUMIF('5. Lön'!$B$25:$B$151,$G3026,'5. Lön'!BA$25:BA$151)-SUMIF('5. Lön'!$B$25:$B$151,$G3026,'5. Lön'!DU$25:DU$151),0)</f>
        <v>0</v>
      </c>
      <c r="L3038" s="332">
        <f>IF('2. Grunddata'!$C$16&gt;0,SUMIF('5. Lön'!$B$25:$B$151,$G3026,'5. Lön'!BB$25:BB$151)-SUMIF('5. Lön'!$B$25:$B$151,$G3026,'5. Lön'!DV$25:DV$151),0)</f>
        <v>0</v>
      </c>
      <c r="M3038" s="316">
        <f t="shared" si="704"/>
        <v>0</v>
      </c>
    </row>
    <row r="3039" spans="2:15" s="3" customFormat="1" ht="12.75" customHeight="1" x14ac:dyDescent="0.2">
      <c r="B3039" s="317" t="str">
        <f>IF('5. Lön'!BO$152&gt;0,"Lön inklusive LKP","")</f>
        <v>Lön inklusive LKP</v>
      </c>
      <c r="C3039" s="333">
        <f>SUMIF('5. Lön'!$B$25:$B$151,$G3026,'5. Lön'!BE$25:BE$151)</f>
        <v>0</v>
      </c>
      <c r="D3039" s="333">
        <f>SUMIF('5. Lön'!$B$25:$B$151,$G3026,'5. Lön'!BF$25:BF$151)</f>
        <v>0</v>
      </c>
      <c r="E3039" s="333">
        <f>SUMIF('5. Lön'!$B$25:$B$151,$G3026,'5. Lön'!BG$25:BG$151)</f>
        <v>0</v>
      </c>
      <c r="F3039" s="333">
        <f>SUMIF('5. Lön'!$B$25:$B$151,$G3026,'5. Lön'!BH$25:BH$151)</f>
        <v>0</v>
      </c>
      <c r="G3039" s="333">
        <f>SUMIF('5. Lön'!$B$25:$B$151,$G3026,'5. Lön'!BI$25:BI$151)</f>
        <v>0</v>
      </c>
      <c r="H3039" s="333">
        <f>SUMIF('5. Lön'!$B$25:$B$151,$G3026,'5. Lön'!BJ$25:BJ$151)</f>
        <v>0</v>
      </c>
      <c r="I3039" s="333">
        <f>SUMIF('5. Lön'!$B$25:$B$151,$G3026,'5. Lön'!BK$25:BK$151)</f>
        <v>0</v>
      </c>
      <c r="J3039" s="333">
        <f>SUMIF('5. Lön'!$B$25:$B$151,$G3026,'5. Lön'!BL$25:BL$151)</f>
        <v>0</v>
      </c>
      <c r="K3039" s="333">
        <f>SUMIF('5. Lön'!$B$25:$B$151,$G3026,'5. Lön'!BM$25:BM$151)</f>
        <v>0</v>
      </c>
      <c r="L3039" s="333">
        <f>SUMIF('5. Lön'!$B$25:$B$151,$G3026,'5. Lön'!BN$25:BN$151)</f>
        <v>0</v>
      </c>
      <c r="M3039" s="319">
        <f t="shared" si="704"/>
        <v>0</v>
      </c>
    </row>
    <row r="3040" spans="2:15" s="3" customFormat="1" ht="12.75" x14ac:dyDescent="0.2">
      <c r="B3040" s="158" t="str">
        <f>IF('6. Drift'!AR$102&gt;0,"Drift","")</f>
        <v/>
      </c>
      <c r="C3040" s="334">
        <f>SUMIF('6. Drift'!$B$18:$B$101,$G3026,'6. Drift'!AH$18:AH$101)</f>
        <v>0</v>
      </c>
      <c r="D3040" s="334">
        <f>SUMIF('6. Drift'!$B$18:$B$101,$G3026,'6. Drift'!AI$18:AI$101)</f>
        <v>0</v>
      </c>
      <c r="E3040" s="334">
        <f>SUMIF('6. Drift'!$B$18:$B$101,$G3026,'6. Drift'!AJ$18:AJ$101)</f>
        <v>0</v>
      </c>
      <c r="F3040" s="334">
        <f>SUMIF('6. Drift'!$B$18:$B$101,$G3026,'6. Drift'!AK$18:AK$101)</f>
        <v>0</v>
      </c>
      <c r="G3040" s="334">
        <f>SUMIF('6. Drift'!$B$18:$B$101,$G3026,'6. Drift'!AL$18:AL$101)</f>
        <v>0</v>
      </c>
      <c r="H3040" s="334">
        <f>SUMIF('6. Drift'!$B$18:$B$101,$G3026,'6. Drift'!AM$18:AM$101)</f>
        <v>0</v>
      </c>
      <c r="I3040" s="334">
        <f>SUMIF('6. Drift'!$B$18:$B$101,$G3026,'6. Drift'!AN$18:AN$101)</f>
        <v>0</v>
      </c>
      <c r="J3040" s="334">
        <f>SUMIF('6. Drift'!$B$18:$B$101,$G3026,'6. Drift'!AO$18:AO$101)</f>
        <v>0</v>
      </c>
      <c r="K3040" s="334">
        <f>SUMIF('6. Drift'!$B$18:$B$101,$G3026,'6. Drift'!AP$18:AP$101)</f>
        <v>0</v>
      </c>
      <c r="L3040" s="334">
        <f>SUMIF('6. Drift'!$B$18:$B$101,$G3026,'6. Drift'!AQ$18:AQ$101)</f>
        <v>0</v>
      </c>
      <c r="M3040" s="316">
        <f t="shared" si="704"/>
        <v>0</v>
      </c>
    </row>
    <row r="3041" spans="2:15" s="3" customFormat="1" ht="12.75" x14ac:dyDescent="0.2">
      <c r="B3041" s="317" t="str">
        <f>IF('7. Utrustning'!AS$50&gt;0,"Utrustning","")</f>
        <v/>
      </c>
      <c r="C3041" s="333">
        <f>SUMIF('7. Utrustning'!$B$17:$B$49,$G3026,'7. Utrustning'!AI$17:AI$49)</f>
        <v>0</v>
      </c>
      <c r="D3041" s="333">
        <f>SUMIF('7. Utrustning'!$B$17:$B$49,$G3026,'7. Utrustning'!AJ$17:AJ$49)</f>
        <v>0</v>
      </c>
      <c r="E3041" s="333">
        <f>SUMIF('7. Utrustning'!$B$17:$B$49,$G3026,'7. Utrustning'!AK$17:AK$49)</f>
        <v>0</v>
      </c>
      <c r="F3041" s="333">
        <f>SUMIF('7. Utrustning'!$B$17:$B$49,$G3026,'7. Utrustning'!AL$17:AL$49)</f>
        <v>0</v>
      </c>
      <c r="G3041" s="333">
        <f>SUMIF('7. Utrustning'!$B$17:$B$49,$G3026,'7. Utrustning'!AM$17:AM$49)</f>
        <v>0</v>
      </c>
      <c r="H3041" s="333">
        <f>SUMIF('7. Utrustning'!$B$17:$B$49,$G3026,'7. Utrustning'!AN$17:AN$49)</f>
        <v>0</v>
      </c>
      <c r="I3041" s="333">
        <f>SUMIF('7. Utrustning'!$B$17:$B$49,$G3026,'7. Utrustning'!AO$17:AO$49)</f>
        <v>0</v>
      </c>
      <c r="J3041" s="333">
        <f>SUMIF('7. Utrustning'!$B$17:$B$49,$G3026,'7. Utrustning'!AP$17:AP$49)</f>
        <v>0</v>
      </c>
      <c r="K3041" s="333">
        <f>SUMIF('7. Utrustning'!$B$17:$B$49,$G3026,'7. Utrustning'!AQ$17:AQ$49)</f>
        <v>0</v>
      </c>
      <c r="L3041" s="333">
        <f>SUMIF('7. Utrustning'!$B$17:$B$49,$G3026,'7. Utrustning'!AR$17:AR$49)</f>
        <v>0</v>
      </c>
      <c r="M3041" s="319">
        <f t="shared" si="704"/>
        <v>0</v>
      </c>
    </row>
    <row r="3042" spans="2:15" s="3" customFormat="1" ht="12.75" x14ac:dyDescent="0.2">
      <c r="B3042" s="320" t="str">
        <f>IF('8. Lokal'!AP$51&gt;0,"Lokal","")</f>
        <v>Lokal</v>
      </c>
      <c r="C3042" s="334">
        <f>SUMIF('5. Lön'!$B$25:$B$151,$G3026,'5. Lön'!DA$25:DA$151)+SUMIF('6. Drift'!$B$18:$B$101,$G3026,'6. Drift'!CD$18:CD$101)+SUMIF('8. Lokal'!$B$18:$B$50,$G3026,'8. Lokal'!AF$18:AF$50)</f>
        <v>0</v>
      </c>
      <c r="D3042" s="334">
        <f>SUMIF('5. Lön'!$B$25:$B$151,$G3026,'5. Lön'!DB$25:DB$151)+SUMIF('6. Drift'!$B$18:$B$101,$G3026,'6. Drift'!CE$18:CE$101)+SUMIF('8. Lokal'!$B$18:$B$50,$G3026,'8. Lokal'!AG$18:AG$50)</f>
        <v>0</v>
      </c>
      <c r="E3042" s="334">
        <f>SUMIF('5. Lön'!$B$25:$B$151,$G3026,'5. Lön'!DC$25:DC$151)+SUMIF('6. Drift'!$B$18:$B$101,$G3026,'6. Drift'!CF$18:CF$101)+SUMIF('8. Lokal'!$B$18:$B$50,$G3026,'8. Lokal'!AH$18:AH$50)</f>
        <v>0</v>
      </c>
      <c r="F3042" s="334">
        <f>SUMIF('5. Lön'!$B$25:$B$151,$G3026,'5. Lön'!DD$25:DD$151)+SUMIF('6. Drift'!$B$18:$B$101,$G3026,'6. Drift'!CG$18:CG$101)+SUMIF('8. Lokal'!$B$18:$B$50,$G3026,'8. Lokal'!AI$18:AI$50)</f>
        <v>0</v>
      </c>
      <c r="G3042" s="334">
        <f>SUMIF('5. Lön'!$B$25:$B$151,$G3026,'5. Lön'!DE$25:DE$151)+SUMIF('6. Drift'!$B$18:$B$101,$G3026,'6. Drift'!CH$18:CH$101)+SUMIF('8. Lokal'!$B$18:$B$50,$G3026,'8. Lokal'!AJ$18:AJ$50)</f>
        <v>0</v>
      </c>
      <c r="H3042" s="334">
        <f>SUMIF('5. Lön'!$B$25:$B$151,$G3026,'5. Lön'!DF$25:DF$151)+SUMIF('6. Drift'!$B$18:$B$101,$G3026,'6. Drift'!CI$18:CI$101)+SUMIF('8. Lokal'!$B$18:$B$50,$G3026,'8. Lokal'!AK$18:AK$50)</f>
        <v>0</v>
      </c>
      <c r="I3042" s="334">
        <f>SUMIF('5. Lön'!$B$25:$B$151,$G3026,'5. Lön'!DG$25:DG$151)+SUMIF('6. Drift'!$B$18:$B$101,$G3026,'6. Drift'!CJ$18:CJ$101)+SUMIF('8. Lokal'!$B$18:$B$50,$G3026,'8. Lokal'!AL$18:AL$50)</f>
        <v>0</v>
      </c>
      <c r="J3042" s="334">
        <f>SUMIF('5. Lön'!$B$25:$B$151,$G3026,'5. Lön'!DH$25:DH$151)+SUMIF('6. Drift'!$B$18:$B$101,$G3026,'6. Drift'!CK$18:CK$101)+SUMIF('8. Lokal'!$B$18:$B$50,$G3026,'8. Lokal'!AM$18:AM$50)</f>
        <v>0</v>
      </c>
      <c r="K3042" s="334">
        <f>SUMIF('5. Lön'!$B$25:$B$151,$G3026,'5. Lön'!DI$25:DI$151)+SUMIF('6. Drift'!$B$18:$B$101,$G3026,'6. Drift'!CL$18:CL$101)+SUMIF('8. Lokal'!$B$18:$B$50,$G3026,'8. Lokal'!AN$18:AN$50)</f>
        <v>0</v>
      </c>
      <c r="L3042" s="334">
        <f>SUMIF('5. Lön'!$B$25:$B$151,$G3026,'5. Lön'!DJ$25:DJ$151)+SUMIF('6. Drift'!$B$18:$B$101,$G3026,'6. Drift'!CM$18:CM$101)+SUMIF('8. Lokal'!$B$18:$B$50,$G3026,'8. Lokal'!AO$18:AO$50)</f>
        <v>0</v>
      </c>
      <c r="M3042" s="316">
        <f t="shared" si="704"/>
        <v>0</v>
      </c>
    </row>
    <row r="3043" spans="2:15" s="1" customFormat="1" ht="12.75" x14ac:dyDescent="0.2">
      <c r="B3043" s="321" t="str">
        <f>IF(('5. Lön'!CM$152+'6. Drift'!BP$102)&gt;0,"Indirekt","")</f>
        <v>Indirekt</v>
      </c>
      <c r="C3043" s="293">
        <f>SUMIF('5. Lön'!$B$25:$B$151,$G3026,'5. Lön'!CC$25:CC$151)+SUMIF('6. Drift'!$B$18:$B$101,$G3026,'6. Drift'!BF$18:BF$101)</f>
        <v>0</v>
      </c>
      <c r="D3043" s="293">
        <f>SUMIF('5. Lön'!$B$25:$B$151,$G3026,'5. Lön'!CD$25:CD$151)+SUMIF('6. Drift'!$B$18:$B$101,$G3026,'6. Drift'!BG$18:BG$101)</f>
        <v>0</v>
      </c>
      <c r="E3043" s="293">
        <f>SUMIF('5. Lön'!$B$25:$B$151,$G3026,'5. Lön'!CE$25:CE$151)+SUMIF('6. Drift'!$B$18:$B$101,$G3026,'6. Drift'!BH$18:BH$101)</f>
        <v>0</v>
      </c>
      <c r="F3043" s="293">
        <f>SUMIF('5. Lön'!$B$25:$B$151,$G3026,'5. Lön'!CF$25:CF$151)+SUMIF('6. Drift'!$B$18:$B$101,$G3026,'6. Drift'!BI$18:BI$101)</f>
        <v>0</v>
      </c>
      <c r="G3043" s="293">
        <f>SUMIF('5. Lön'!$B$25:$B$151,$G3026,'5. Lön'!CG$25:CG$151)+SUMIF('6. Drift'!$B$18:$B$101,$G3026,'6. Drift'!BJ$18:BJ$101)</f>
        <v>0</v>
      </c>
      <c r="H3043" s="293">
        <f>SUMIF('5. Lön'!$B$25:$B$151,$G3026,'5. Lön'!CH$25:CH$151)+SUMIF('6. Drift'!$B$18:$B$101,$G3026,'6. Drift'!BK$18:BK$101)</f>
        <v>0</v>
      </c>
      <c r="I3043" s="293">
        <f>SUMIF('5. Lön'!$B$25:$B$151,$G3026,'5. Lön'!CI$25:CI$151)+SUMIF('6. Drift'!$B$18:$B$101,$G3026,'6. Drift'!BL$18:BL$101)</f>
        <v>0</v>
      </c>
      <c r="J3043" s="293">
        <f>SUMIF('5. Lön'!$B$25:$B$151,$G3026,'5. Lön'!CJ$25:CJ$151)+SUMIF('6. Drift'!$B$18:$B$101,$G3026,'6. Drift'!BM$18:BM$101)</f>
        <v>0</v>
      </c>
      <c r="K3043" s="293">
        <f>SUMIF('5. Lön'!$B$25:$B$151,$G3026,'5. Lön'!CK$25:CK$151)+SUMIF('6. Drift'!$B$18:$B$101,$G3026,'6. Drift'!BN$18:BN$101)</f>
        <v>0</v>
      </c>
      <c r="L3043" s="293">
        <f>SUMIF('5. Lön'!$B$25:$B$151,$G3026,'5. Lön'!CL$25:CL$151)+SUMIF('6. Drift'!$B$18:$B$101,$G3026,'6. Drift'!BO$18:BO$101)</f>
        <v>0</v>
      </c>
      <c r="M3043" s="322">
        <f t="shared" si="704"/>
        <v>0</v>
      </c>
    </row>
    <row r="3044" spans="2:15" s="3" customFormat="1" ht="12.75" x14ac:dyDescent="0.2">
      <c r="B3044" s="323" t="str">
        <f>IF('2. Grunddata'!C$6="KONTRAKT","Total kostnad i medfinansiering av kontrakt med finansiär","Total kostnad i medfinansiering av ansökan till finansiär")</f>
        <v>Total kostnad i medfinansiering av ansökan till finansiär</v>
      </c>
      <c r="C3044" s="237">
        <f>SUM(C3037:C3043)</f>
        <v>0</v>
      </c>
      <c r="D3044" s="237">
        <f t="shared" ref="D3044:M3044" si="705">SUM(D3037:D3043)</f>
        <v>0</v>
      </c>
      <c r="E3044" s="237">
        <f t="shared" si="705"/>
        <v>0</v>
      </c>
      <c r="F3044" s="237">
        <f t="shared" si="705"/>
        <v>0</v>
      </c>
      <c r="G3044" s="237">
        <f t="shared" si="705"/>
        <v>0</v>
      </c>
      <c r="H3044" s="237">
        <f t="shared" si="705"/>
        <v>0</v>
      </c>
      <c r="I3044" s="237">
        <f t="shared" si="705"/>
        <v>0</v>
      </c>
      <c r="J3044" s="237">
        <f t="shared" si="705"/>
        <v>0</v>
      </c>
      <c r="K3044" s="237">
        <f t="shared" si="705"/>
        <v>0</v>
      </c>
      <c r="L3044" s="237">
        <f t="shared" si="705"/>
        <v>0</v>
      </c>
      <c r="M3044" s="324">
        <f t="shared" si="705"/>
        <v>0</v>
      </c>
      <c r="N3044" s="26"/>
      <c r="O3044" s="26"/>
    </row>
    <row r="3045" spans="2:15" s="3" customFormat="1" ht="6" customHeight="1" x14ac:dyDescent="0.2">
      <c r="B3045" s="335"/>
      <c r="C3045" s="326"/>
      <c r="D3045" s="326"/>
      <c r="E3045" s="326"/>
      <c r="F3045" s="326"/>
      <c r="G3045" s="326"/>
      <c r="H3045" s="326"/>
      <c r="I3045" s="326"/>
      <c r="J3045" s="326"/>
      <c r="K3045" s="326"/>
      <c r="L3045" s="326"/>
      <c r="M3045" s="336"/>
    </row>
    <row r="3046" spans="2:15" s="3" customFormat="1" ht="12.75" x14ac:dyDescent="0.2">
      <c r="B3046" s="328" t="str">
        <f>IF('2. Grunddata'!C$6="KONTRAKT","Full kostnad","Förväntad full kostnad")</f>
        <v>Förväntad full kostnad</v>
      </c>
      <c r="C3046" s="326"/>
      <c r="D3046" s="326"/>
      <c r="E3046" s="326"/>
      <c r="F3046" s="326"/>
      <c r="G3046" s="326"/>
      <c r="H3046" s="326"/>
      <c r="I3046" s="326"/>
      <c r="J3046" s="326"/>
      <c r="K3046" s="326"/>
      <c r="L3046" s="326"/>
      <c r="M3046" s="336"/>
    </row>
    <row r="3047" spans="2:15" s="3" customFormat="1" ht="12.75" x14ac:dyDescent="0.2">
      <c r="B3047" s="337" t="s">
        <v>203</v>
      </c>
      <c r="C3047" s="338">
        <f>C3029+C3038+C3039</f>
        <v>0</v>
      </c>
      <c r="D3047" s="338">
        <f t="shared" ref="D3047:L3047" si="706">D3029+D3038+D3039</f>
        <v>0</v>
      </c>
      <c r="E3047" s="338">
        <f t="shared" si="706"/>
        <v>0</v>
      </c>
      <c r="F3047" s="338">
        <f t="shared" si="706"/>
        <v>0</v>
      </c>
      <c r="G3047" s="338">
        <f t="shared" si="706"/>
        <v>0</v>
      </c>
      <c r="H3047" s="338">
        <f t="shared" si="706"/>
        <v>0</v>
      </c>
      <c r="I3047" s="338">
        <f t="shared" si="706"/>
        <v>0</v>
      </c>
      <c r="J3047" s="338">
        <f t="shared" si="706"/>
        <v>0</v>
      </c>
      <c r="K3047" s="338">
        <f t="shared" si="706"/>
        <v>0</v>
      </c>
      <c r="L3047" s="338">
        <f t="shared" si="706"/>
        <v>0</v>
      </c>
      <c r="M3047" s="314">
        <f>SUM(C3047:L3047)</f>
        <v>0</v>
      </c>
    </row>
    <row r="3048" spans="2:15" s="3" customFormat="1" ht="12.75" x14ac:dyDescent="0.2">
      <c r="B3048" s="339" t="s">
        <v>202</v>
      </c>
      <c r="C3048" s="340">
        <f>C3030+C3040</f>
        <v>0</v>
      </c>
      <c r="D3048" s="340">
        <f t="shared" ref="D3048:L3048" si="707">D3030+D3040</f>
        <v>0</v>
      </c>
      <c r="E3048" s="340">
        <f t="shared" si="707"/>
        <v>0</v>
      </c>
      <c r="F3048" s="340">
        <f t="shared" si="707"/>
        <v>0</v>
      </c>
      <c r="G3048" s="340">
        <f t="shared" si="707"/>
        <v>0</v>
      </c>
      <c r="H3048" s="340">
        <f t="shared" si="707"/>
        <v>0</v>
      </c>
      <c r="I3048" s="340">
        <f t="shared" si="707"/>
        <v>0</v>
      </c>
      <c r="J3048" s="340">
        <f t="shared" si="707"/>
        <v>0</v>
      </c>
      <c r="K3048" s="340">
        <f t="shared" si="707"/>
        <v>0</v>
      </c>
      <c r="L3048" s="340">
        <f t="shared" si="707"/>
        <v>0</v>
      </c>
      <c r="M3048" s="316">
        <f>SUM(C3048:L3048)</f>
        <v>0</v>
      </c>
    </row>
    <row r="3049" spans="2:15" s="3" customFormat="1" ht="12.75" x14ac:dyDescent="0.2">
      <c r="B3049" s="341" t="s">
        <v>30</v>
      </c>
      <c r="C3049" s="342">
        <f>C3031+C3041</f>
        <v>0</v>
      </c>
      <c r="D3049" s="342">
        <f t="shared" ref="D3049:L3049" si="708">D3031+D3041</f>
        <v>0</v>
      </c>
      <c r="E3049" s="342">
        <f t="shared" si="708"/>
        <v>0</v>
      </c>
      <c r="F3049" s="342">
        <f t="shared" si="708"/>
        <v>0</v>
      </c>
      <c r="G3049" s="342">
        <f t="shared" si="708"/>
        <v>0</v>
      </c>
      <c r="H3049" s="342">
        <f t="shared" si="708"/>
        <v>0</v>
      </c>
      <c r="I3049" s="342">
        <f t="shared" si="708"/>
        <v>0</v>
      </c>
      <c r="J3049" s="342">
        <f t="shared" si="708"/>
        <v>0</v>
      </c>
      <c r="K3049" s="342">
        <f t="shared" si="708"/>
        <v>0</v>
      </c>
      <c r="L3049" s="342">
        <f t="shared" si="708"/>
        <v>0</v>
      </c>
      <c r="M3049" s="319">
        <f>SUM(C3049:L3049)</f>
        <v>0</v>
      </c>
    </row>
    <row r="3050" spans="2:15" s="3" customFormat="1" ht="12.75" x14ac:dyDescent="0.2">
      <c r="B3050" s="339" t="s">
        <v>31</v>
      </c>
      <c r="C3050" s="340">
        <f>SUMIF('5. Lön'!$B$25:$B$151,$G3026,'5. Lön'!CO$25:CO$151)+SUMIF('5. Lön'!$B$25:$B$151,$G3026,'5. Lön'!DA$25:DA$151)+SUMIF('6. Drift'!$B$18:$B$101,$G3026,'6. Drift'!BR$18:BR$101)+SUMIF('6. Drift'!$B$18:$B$101,$G3026,'6. Drift'!CD$18:CD$101)+SUMIF('8. Lokal'!$B$18:$B$50,$G3026,'8. Lokal'!T$18:T$50)+SUMIF('8. Lokal'!$B$18:$B$50,$G3026,'8. Lokal'!AF$18:AF$50)</f>
        <v>0</v>
      </c>
      <c r="D3050" s="340">
        <f>SUMIF('5. Lön'!$B$25:$B$151,$G3026,'5. Lön'!CP$25:CP$151)+SUMIF('5. Lön'!$B$25:$B$151,$G3026,'5. Lön'!DB$25:DB$151)+SUMIF('6. Drift'!$B$18:$B$101,$G3026,'6. Drift'!BS$18:BS$101)+SUMIF('6. Drift'!$B$18:$B$101,$G3026,'6. Drift'!CE$18:CE$101)+SUMIF('8. Lokal'!$B$18:$B$50,$G3026,'8. Lokal'!U$18:U$50)+SUMIF('8. Lokal'!$B$18:$B$50,$G3026,'8. Lokal'!AG$18:AG$50)</f>
        <v>0</v>
      </c>
      <c r="E3050" s="340">
        <f>SUMIF('5. Lön'!$B$25:$B$151,$G3026,'5. Lön'!CQ$25:CQ$151)+SUMIF('5. Lön'!$B$25:$B$151,$G3026,'5. Lön'!DC$25:DC$151)+SUMIF('6. Drift'!$B$18:$B$101,$G3026,'6. Drift'!BT$18:BT$101)+SUMIF('6. Drift'!$B$18:$B$101,$G3026,'6. Drift'!CF$18:CF$101)+SUMIF('8. Lokal'!$B$18:$B$50,$G3026,'8. Lokal'!V$18:V$50)+SUMIF('8. Lokal'!$B$18:$B$50,$G3026,'8. Lokal'!AH$18:AH$50)</f>
        <v>0</v>
      </c>
      <c r="F3050" s="340">
        <f>SUMIF('5. Lön'!$B$25:$B$151,$G3026,'5. Lön'!CR$25:CR$151)+SUMIF('5. Lön'!$B$25:$B$151,$G3026,'5. Lön'!DD$25:DD$151)+SUMIF('6. Drift'!$B$18:$B$101,$G3026,'6. Drift'!BU$18:BU$101)+SUMIF('6. Drift'!$B$18:$B$101,$G3026,'6. Drift'!CG$18:CG$101)+SUMIF('8. Lokal'!$B$18:$B$50,$G3026,'8. Lokal'!W$18:W$50)+SUMIF('8. Lokal'!$B$18:$B$50,$G3026,'8. Lokal'!AI$18:AI$50)</f>
        <v>0</v>
      </c>
      <c r="G3050" s="340">
        <f>SUMIF('5. Lön'!$B$25:$B$151,$G3026,'5. Lön'!CS$25:CS$151)+SUMIF('5. Lön'!$B$25:$B$151,$G3026,'5. Lön'!DE$25:DE$151)+SUMIF('6. Drift'!$B$18:$B$101,$G3026,'6. Drift'!BV$18:BV$101)+SUMIF('6. Drift'!$B$18:$B$101,$G3026,'6. Drift'!CH$18:CH$101)+SUMIF('8. Lokal'!$B$18:$B$50,$G3026,'8. Lokal'!X$18:X$50)+SUMIF('8. Lokal'!$B$18:$B$50,$G3026,'8. Lokal'!AJ$18:AJ$50)</f>
        <v>0</v>
      </c>
      <c r="H3050" s="340">
        <f>SUMIF('5. Lön'!$B$25:$B$151,$G3026,'5. Lön'!CT$25:CT$151)+SUMIF('5. Lön'!$B$25:$B$151,$G3026,'5. Lön'!DF$25:DF$151)+SUMIF('6. Drift'!$B$18:$B$101,$G3026,'6. Drift'!BW$18:BW$101)+SUMIF('6. Drift'!$B$18:$B$101,$G3026,'6. Drift'!CI$18:CI$101)+SUMIF('8. Lokal'!$B$18:$B$50,$G3026,'8. Lokal'!Y$18:Y$50)+SUMIF('8. Lokal'!$B$18:$B$50,$G3026,'8. Lokal'!AK$18:AK$50)</f>
        <v>0</v>
      </c>
      <c r="I3050" s="340">
        <f>SUMIF('5. Lön'!$B$25:$B$151,$G3026,'5. Lön'!CU$25:CU$151)+SUMIF('5. Lön'!$B$25:$B$151,$G3026,'5. Lön'!DG$25:DG$151)+SUMIF('6. Drift'!$B$18:$B$101,$G3026,'6. Drift'!BX$18:BX$101)+SUMIF('6. Drift'!$B$18:$B$101,$G3026,'6. Drift'!CJ$18:CJ$101)+SUMIF('8. Lokal'!$B$18:$B$50,$G3026,'8. Lokal'!Z$18:Z$50)+SUMIF('8. Lokal'!$B$18:$B$50,$G3026,'8. Lokal'!AL$18:AL$50)</f>
        <v>0</v>
      </c>
      <c r="J3050" s="340">
        <f>SUMIF('5. Lön'!$B$25:$B$151,$G3026,'5. Lön'!CV$25:CV$151)+SUMIF('5. Lön'!$B$25:$B$151,$G3026,'5. Lön'!DH$25:DH$151)+SUMIF('6. Drift'!$B$18:$B$101,$G3026,'6. Drift'!BY$18:BY$101)+SUMIF('6. Drift'!$B$18:$B$101,$G3026,'6. Drift'!CK$18:CK$101)+SUMIF('8. Lokal'!$B$18:$B$50,$G3026,'8. Lokal'!AA$18:AA$50)+SUMIF('8. Lokal'!$B$18:$B$50,$G3026,'8. Lokal'!AM$18:AM$50)</f>
        <v>0</v>
      </c>
      <c r="K3050" s="340">
        <f>SUMIF('5. Lön'!$B$25:$B$151,$G3026,'5. Lön'!CW$25:CW$151)+SUMIF('5. Lön'!$B$25:$B$151,$G3026,'5. Lön'!DI$25:DI$151)+SUMIF('6. Drift'!$B$18:$B$101,$G3026,'6. Drift'!BZ$18:BZ$101)+SUMIF('6. Drift'!$B$18:$B$101,$G3026,'6. Drift'!CL$18:CL$101)+SUMIF('8. Lokal'!$B$18:$B$50,$G3026,'8. Lokal'!AB$18:AB$50)+SUMIF('8. Lokal'!$B$18:$B$50,$G3026,'8. Lokal'!AN$18:AN$50)</f>
        <v>0</v>
      </c>
      <c r="L3050" s="340">
        <f>SUMIF('5. Lön'!$B$25:$B$151,$G3026,'5. Lön'!CX$25:CX$151)+SUMIF('5. Lön'!$B$25:$B$151,$G3026,'5. Lön'!DJ$25:DJ$151)+SUMIF('6. Drift'!$B$18:$B$101,$G3026,'6. Drift'!CA$18:CA$101)+SUMIF('6. Drift'!$B$18:$B$101,$G3026,'6. Drift'!CM$18:CM$101)+SUMIF('8. Lokal'!$B$18:$B$50,$G3026,'8. Lokal'!AC$18:AC$50)+SUMIF('8. Lokal'!$B$18:$B$50,$G3026,'8. Lokal'!AO$18:AO$50)</f>
        <v>0</v>
      </c>
      <c r="M3050" s="316">
        <f>SUM(C3050:L3050)</f>
        <v>0</v>
      </c>
    </row>
    <row r="3051" spans="2:15" s="3" customFormat="1" ht="12.75" x14ac:dyDescent="0.2">
      <c r="B3051" s="343" t="s">
        <v>26</v>
      </c>
      <c r="C3051" s="344">
        <f>SUMIF('5. Lön'!$B$25:$B$151,$G3026,'5. Lön'!BQ$25:BQ$151)+SUMIF('5. Lön'!$B$25:$B$151,$G3026,'5. Lön'!CC$25:CC$151)+SUMIF('6. Drift'!$B$18:$B$101,$G3026,'6. Drift'!AT$18:AT$101)+SUMIF('6. Drift'!$B$18:$B$101,$G3026,'6. Drift'!BF$18:BF$101)</f>
        <v>0</v>
      </c>
      <c r="D3051" s="344">
        <f>SUMIF('5. Lön'!$B$25:$B$151,$G3026,'5. Lön'!BR$25:BR$151)+SUMIF('5. Lön'!$B$25:$B$151,$G3026,'5. Lön'!CD$25:CD$151)+SUMIF('6. Drift'!$B$18:$B$101,$G3026,'6. Drift'!AU$18:AU$101)+SUMIF('6. Drift'!$B$18:$B$101,$G3026,'6. Drift'!BG$18:BG$101)</f>
        <v>0</v>
      </c>
      <c r="E3051" s="344">
        <f>SUMIF('5. Lön'!$B$25:$B$151,$G3026,'5. Lön'!BS$25:BS$151)+SUMIF('5. Lön'!$B$25:$B$151,$G3026,'5. Lön'!CE$25:CE$151)+SUMIF('6. Drift'!$B$18:$B$101,$G3026,'6. Drift'!AV$18:AV$101)+SUMIF('6. Drift'!$B$18:$B$101,$G3026,'6. Drift'!BH$18:BH$101)</f>
        <v>0</v>
      </c>
      <c r="F3051" s="344">
        <f>SUMIF('5. Lön'!$B$25:$B$151,$G3026,'5. Lön'!BT$25:BT$151)+SUMIF('5. Lön'!$B$25:$B$151,$G3026,'5. Lön'!CF$25:CF$151)+SUMIF('6. Drift'!$B$18:$B$101,$G3026,'6. Drift'!AW$18:AW$101)+SUMIF('6. Drift'!$B$18:$B$101,$G3026,'6. Drift'!BI$18:BI$101)</f>
        <v>0</v>
      </c>
      <c r="G3051" s="344">
        <f>SUMIF('5. Lön'!$B$25:$B$151,$G3026,'5. Lön'!BU$25:BU$151)+SUMIF('5. Lön'!$B$25:$B$151,$G3026,'5. Lön'!CG$25:CG$151)+SUMIF('6. Drift'!$B$18:$B$101,$G3026,'6. Drift'!AX$18:AX$101)+SUMIF('6. Drift'!$B$18:$B$101,$G3026,'6. Drift'!BJ$18:BJ$101)</f>
        <v>0</v>
      </c>
      <c r="H3051" s="344">
        <f>SUMIF('5. Lön'!$B$25:$B$151,$G3026,'5. Lön'!BV$25:BV$151)+SUMIF('5. Lön'!$B$25:$B$151,$G3026,'5. Lön'!CH$25:CH$151)+SUMIF('6. Drift'!$B$18:$B$101,$G3026,'6. Drift'!AY$18:AY$101)+SUMIF('6. Drift'!$B$18:$B$101,$G3026,'6. Drift'!BK$18:BK$101)</f>
        <v>0</v>
      </c>
      <c r="I3051" s="344">
        <f>SUMIF('5. Lön'!$B$25:$B$151,$G3026,'5. Lön'!BW$25:BW$151)+SUMIF('5. Lön'!$B$25:$B$151,$G3026,'5. Lön'!CI$25:CI$151)+SUMIF('6. Drift'!$B$18:$B$101,$G3026,'6. Drift'!AZ$18:AZ$101)+SUMIF('6. Drift'!$B$18:$B$101,$G3026,'6. Drift'!BL$18:BL$101)</f>
        <v>0</v>
      </c>
      <c r="J3051" s="344">
        <f>SUMIF('5. Lön'!$B$25:$B$151,$G3026,'5. Lön'!BX$25:BX$151)+SUMIF('5. Lön'!$B$25:$B$151,$G3026,'5. Lön'!CJ$25:CJ$151)+SUMIF('6. Drift'!$B$18:$B$101,$G3026,'6. Drift'!BA$18:BA$101)+SUMIF('6. Drift'!$B$18:$B$101,$G3026,'6. Drift'!BM$18:BM$101)</f>
        <v>0</v>
      </c>
      <c r="K3051" s="344">
        <f>SUMIF('5. Lön'!$B$25:$B$151,$G3026,'5. Lön'!BY$25:BY$151)+SUMIF('5. Lön'!$B$25:$B$151,$G3026,'5. Lön'!CK$25:CK$151)+SUMIF('6. Drift'!$B$18:$B$101,$G3026,'6. Drift'!BB$18:BB$101)+SUMIF('6. Drift'!$B$18:$B$101,$G3026,'6. Drift'!BN$18:BN$101)</f>
        <v>0</v>
      </c>
      <c r="L3051" s="344">
        <f>SUMIF('5. Lön'!$B$25:$B$151,$G3026,'5. Lön'!BZ$25:BZ$151)+SUMIF('5. Lön'!$B$25:$B$151,$G3026,'5. Lön'!CL$25:CL$151)+SUMIF('6. Drift'!$B$18:$B$101,$G3026,'6. Drift'!BC$18:BC$101)+SUMIF('6. Drift'!$B$18:$B$101,$G3026,'6. Drift'!BO$18:BO$101)</f>
        <v>0</v>
      </c>
      <c r="M3051" s="322">
        <f>SUM(C3051:L3051)</f>
        <v>0</v>
      </c>
    </row>
    <row r="3052" spans="2:15" s="3" customFormat="1" ht="12.75" x14ac:dyDescent="0.2">
      <c r="B3052" s="323" t="str">
        <f>IF('2. Grunddata'!C$6="KONTRAKT","Total full kostnad","Total förväntad full kostnad")</f>
        <v>Total förväntad full kostnad</v>
      </c>
      <c r="C3052" s="171">
        <f>SUM(C3047:C3051)</f>
        <v>0</v>
      </c>
      <c r="D3052" s="171">
        <f t="shared" ref="D3052:M3052" si="709">SUM(D3047:D3051)</f>
        <v>0</v>
      </c>
      <c r="E3052" s="171">
        <f t="shared" si="709"/>
        <v>0</v>
      </c>
      <c r="F3052" s="171">
        <f t="shared" si="709"/>
        <v>0</v>
      </c>
      <c r="G3052" s="171">
        <f t="shared" si="709"/>
        <v>0</v>
      </c>
      <c r="H3052" s="171">
        <f t="shared" si="709"/>
        <v>0</v>
      </c>
      <c r="I3052" s="171">
        <f t="shared" si="709"/>
        <v>0</v>
      </c>
      <c r="J3052" s="171">
        <f t="shared" si="709"/>
        <v>0</v>
      </c>
      <c r="K3052" s="171">
        <f t="shared" si="709"/>
        <v>0</v>
      </c>
      <c r="L3052" s="171">
        <f t="shared" si="709"/>
        <v>0</v>
      </c>
      <c r="M3052" s="345">
        <f t="shared" si="709"/>
        <v>0</v>
      </c>
      <c r="N3052" s="4"/>
    </row>
    <row r="3053" spans="2:15" s="3" customFormat="1" ht="12.75" x14ac:dyDescent="0.2">
      <c r="B3053" s="119"/>
      <c r="C3053" s="64"/>
      <c r="D3053" s="64"/>
      <c r="E3053" s="64"/>
      <c r="F3053" s="64"/>
      <c r="G3053" s="64"/>
      <c r="H3053" s="64"/>
      <c r="I3053" s="64"/>
      <c r="J3053" s="64"/>
      <c r="K3053" s="64"/>
      <c r="L3053" s="64"/>
      <c r="M3053" s="64"/>
    </row>
    <row r="3054" spans="2:15" s="3" customFormat="1" ht="12.75" customHeight="1" x14ac:dyDescent="0.2">
      <c r="B3054" s="119" t="s">
        <v>42</v>
      </c>
      <c r="C3054" s="346" t="str">
        <f t="shared" ref="C3054:M3054" si="710">IF(C3052&gt;0,C3044/C3052,"")</f>
        <v/>
      </c>
      <c r="D3054" s="346" t="str">
        <f t="shared" si="710"/>
        <v/>
      </c>
      <c r="E3054" s="346" t="str">
        <f t="shared" si="710"/>
        <v/>
      </c>
      <c r="F3054" s="346" t="str">
        <f t="shared" si="710"/>
        <v/>
      </c>
      <c r="G3054" s="346" t="str">
        <f t="shared" si="710"/>
        <v/>
      </c>
      <c r="H3054" s="346" t="str">
        <f t="shared" si="710"/>
        <v/>
      </c>
      <c r="I3054" s="346" t="str">
        <f t="shared" si="710"/>
        <v/>
      </c>
      <c r="J3054" s="346" t="str">
        <f t="shared" si="710"/>
        <v/>
      </c>
      <c r="K3054" s="346" t="str">
        <f t="shared" si="710"/>
        <v/>
      </c>
      <c r="L3054" s="346" t="str">
        <f t="shared" si="710"/>
        <v/>
      </c>
      <c r="M3054" s="346" t="str">
        <f t="shared" si="710"/>
        <v/>
      </c>
    </row>
    <row r="3055" spans="2:15" ht="12.75" customHeight="1" x14ac:dyDescent="0.2"/>
    <row r="3056" spans="2:15" ht="12.75" customHeight="1" x14ac:dyDescent="0.2">
      <c r="B3056" s="349" t="s">
        <v>209</v>
      </c>
    </row>
    <row r="3057" spans="2:13" ht="12.75" customHeight="1" x14ac:dyDescent="0.2">
      <c r="B3057" s="551"/>
      <c r="C3057" s="552"/>
      <c r="D3057" s="552"/>
      <c r="E3057" s="552"/>
      <c r="F3057" s="552"/>
      <c r="G3057" s="552"/>
      <c r="H3057" s="552"/>
      <c r="I3057" s="552"/>
      <c r="J3057" s="552"/>
      <c r="K3057" s="552"/>
      <c r="L3057" s="553"/>
      <c r="M3057" s="387">
        <f>SUM(C3057:L3057)</f>
        <v>0</v>
      </c>
    </row>
    <row r="3058" spans="2:13" ht="12.75" customHeight="1" x14ac:dyDescent="0.2">
      <c r="B3058" s="554"/>
      <c r="C3058" s="555"/>
      <c r="D3058" s="555"/>
      <c r="E3058" s="555"/>
      <c r="F3058" s="555"/>
      <c r="G3058" s="555"/>
      <c r="H3058" s="555"/>
      <c r="I3058" s="555"/>
      <c r="J3058" s="555"/>
      <c r="K3058" s="555"/>
      <c r="L3058" s="556"/>
      <c r="M3058" s="319">
        <f t="shared" ref="M3058:M3062" si="711">SUM(C3058:L3058)</f>
        <v>0</v>
      </c>
    </row>
    <row r="3059" spans="2:13" ht="12.75" customHeight="1" x14ac:dyDescent="0.2">
      <c r="B3059" s="557"/>
      <c r="C3059" s="558"/>
      <c r="D3059" s="558"/>
      <c r="E3059" s="558"/>
      <c r="F3059" s="558"/>
      <c r="G3059" s="558"/>
      <c r="H3059" s="558"/>
      <c r="I3059" s="558"/>
      <c r="J3059" s="558"/>
      <c r="K3059" s="558"/>
      <c r="L3059" s="559"/>
      <c r="M3059" s="316">
        <f t="shared" si="711"/>
        <v>0</v>
      </c>
    </row>
    <row r="3060" spans="2:13" ht="12.75" customHeight="1" x14ac:dyDescent="0.2">
      <c r="B3060" s="554"/>
      <c r="C3060" s="555"/>
      <c r="D3060" s="555"/>
      <c r="E3060" s="555"/>
      <c r="F3060" s="555"/>
      <c r="G3060" s="555"/>
      <c r="H3060" s="555"/>
      <c r="I3060" s="555"/>
      <c r="J3060" s="555"/>
      <c r="K3060" s="555"/>
      <c r="L3060" s="556"/>
      <c r="M3060" s="319">
        <f t="shared" si="711"/>
        <v>0</v>
      </c>
    </row>
    <row r="3061" spans="2:13" ht="12.75" customHeight="1" x14ac:dyDescent="0.2">
      <c r="B3061" s="557"/>
      <c r="C3061" s="558"/>
      <c r="D3061" s="558"/>
      <c r="E3061" s="558"/>
      <c r="F3061" s="558"/>
      <c r="G3061" s="558"/>
      <c r="H3061" s="558"/>
      <c r="I3061" s="558"/>
      <c r="J3061" s="558"/>
      <c r="K3061" s="558"/>
      <c r="L3061" s="559"/>
      <c r="M3061" s="316">
        <f t="shared" si="711"/>
        <v>0</v>
      </c>
    </row>
    <row r="3062" spans="2:13" ht="12.75" customHeight="1" x14ac:dyDescent="0.2">
      <c r="B3062" s="560"/>
      <c r="C3062" s="555"/>
      <c r="D3062" s="555"/>
      <c r="E3062" s="555"/>
      <c r="F3062" s="555"/>
      <c r="G3062" s="555"/>
      <c r="H3062" s="555"/>
      <c r="I3062" s="555"/>
      <c r="J3062" s="555"/>
      <c r="K3062" s="555"/>
      <c r="L3062" s="556"/>
      <c r="M3062" s="319">
        <f t="shared" si="711"/>
        <v>0</v>
      </c>
    </row>
    <row r="3063" spans="2:13" ht="12.75" customHeight="1" x14ac:dyDescent="0.2">
      <c r="B3063" s="165" t="str">
        <f>IF('2. Grunddata'!C$6="KONTRAKT","Total medfinansiering","Total förväntad medfinansiering")</f>
        <v>Total förväntad medfinansiering</v>
      </c>
      <c r="C3063" s="170">
        <f t="shared" ref="C3063:M3063" si="712">SUM(C3057:C3062)</f>
        <v>0</v>
      </c>
      <c r="D3063" s="170">
        <f t="shared" si="712"/>
        <v>0</v>
      </c>
      <c r="E3063" s="170">
        <f t="shared" si="712"/>
        <v>0</v>
      </c>
      <c r="F3063" s="170">
        <f t="shared" si="712"/>
        <v>0</v>
      </c>
      <c r="G3063" s="170">
        <f t="shared" si="712"/>
        <v>0</v>
      </c>
      <c r="H3063" s="170">
        <f t="shared" si="712"/>
        <v>0</v>
      </c>
      <c r="I3063" s="170">
        <f t="shared" si="712"/>
        <v>0</v>
      </c>
      <c r="J3063" s="170">
        <f t="shared" si="712"/>
        <v>0</v>
      </c>
      <c r="K3063" s="170">
        <f t="shared" si="712"/>
        <v>0</v>
      </c>
      <c r="L3063" s="170">
        <f t="shared" si="712"/>
        <v>0</v>
      </c>
      <c r="M3063" s="345">
        <f t="shared" si="712"/>
        <v>0</v>
      </c>
    </row>
    <row r="3064" spans="2:13" ht="12.75" customHeight="1" x14ac:dyDescent="0.2"/>
    <row r="3065" spans="2:13" ht="12.75" customHeight="1" x14ac:dyDescent="0.2">
      <c r="B3065" s="386" t="s">
        <v>210</v>
      </c>
      <c r="C3065" s="64" t="str">
        <f>B74</f>
        <v>Inte SLU Partner 8</v>
      </c>
      <c r="G3065" s="64" t="str">
        <f>J74</f>
        <v/>
      </c>
    </row>
    <row r="3066" spans="2:13" ht="12.75" customHeight="1" x14ac:dyDescent="0.2">
      <c r="B3066" s="719"/>
      <c r="C3066" s="720"/>
      <c r="D3066" s="720"/>
      <c r="E3066" s="720"/>
      <c r="F3066" s="720"/>
      <c r="G3066" s="720"/>
      <c r="H3066" s="720"/>
      <c r="I3066" s="720"/>
      <c r="J3066" s="720"/>
      <c r="K3066" s="720"/>
      <c r="L3066" s="720"/>
      <c r="M3066" s="721"/>
    </row>
    <row r="3067" spans="2:13" ht="12.75" customHeight="1" x14ac:dyDescent="0.2">
      <c r="B3067" s="722"/>
      <c r="C3067" s="735"/>
      <c r="D3067" s="735"/>
      <c r="E3067" s="735"/>
      <c r="F3067" s="735"/>
      <c r="G3067" s="735"/>
      <c r="H3067" s="735"/>
      <c r="I3067" s="735"/>
      <c r="J3067" s="735"/>
      <c r="K3067" s="735"/>
      <c r="L3067" s="735"/>
      <c r="M3067" s="724"/>
    </row>
    <row r="3068" spans="2:13" ht="12.75" customHeight="1" x14ac:dyDescent="0.2">
      <c r="B3068" s="722"/>
      <c r="C3068" s="735"/>
      <c r="D3068" s="735"/>
      <c r="E3068" s="735"/>
      <c r="F3068" s="735"/>
      <c r="G3068" s="735"/>
      <c r="H3068" s="735"/>
      <c r="I3068" s="735"/>
      <c r="J3068" s="735"/>
      <c r="K3068" s="735"/>
      <c r="L3068" s="735"/>
      <c r="M3068" s="724"/>
    </row>
    <row r="3069" spans="2:13" ht="12.75" customHeight="1" x14ac:dyDescent="0.2">
      <c r="B3069" s="722"/>
      <c r="C3069" s="735"/>
      <c r="D3069" s="735"/>
      <c r="E3069" s="735"/>
      <c r="F3069" s="735"/>
      <c r="G3069" s="735"/>
      <c r="H3069" s="735"/>
      <c r="I3069" s="735"/>
      <c r="J3069" s="735"/>
      <c r="K3069" s="735"/>
      <c r="L3069" s="735"/>
      <c r="M3069" s="724"/>
    </row>
    <row r="3070" spans="2:13" ht="12.75" customHeight="1" x14ac:dyDescent="0.2">
      <c r="B3070" s="725"/>
      <c r="C3070" s="726"/>
      <c r="D3070" s="726"/>
      <c r="E3070" s="726"/>
      <c r="F3070" s="726"/>
      <c r="G3070" s="726"/>
      <c r="H3070" s="726"/>
      <c r="I3070" s="726"/>
      <c r="J3070" s="726"/>
      <c r="K3070" s="726"/>
      <c r="L3070" s="726"/>
      <c r="M3070" s="727"/>
    </row>
    <row r="3072" spans="2:13" s="3" customFormat="1" ht="12.75" customHeight="1" x14ac:dyDescent="0.2">
      <c r="B3072" s="140" t="s">
        <v>165</v>
      </c>
      <c r="C3072" s="141" t="str">
        <f>'2. Grunddata'!C$7</f>
        <v>Hitta den oförklariga faktorn i matrix</v>
      </c>
      <c r="D3072" s="64"/>
      <c r="E3072" s="64"/>
      <c r="F3072" s="64"/>
      <c r="G3072" s="64"/>
      <c r="H3072" s="64"/>
      <c r="I3072" s="64"/>
      <c r="J3072" s="64"/>
      <c r="K3072" s="64"/>
      <c r="L3072" s="64"/>
      <c r="M3072" s="64"/>
    </row>
    <row r="3073" spans="2:15" s="3" customFormat="1" ht="12.75" x14ac:dyDescent="0.2">
      <c r="B3073" s="140" t="s">
        <v>122</v>
      </c>
      <c r="C3073" s="141" t="str">
        <f>IF('2. Grunddata'!$C$6="ANSÖKAN","ANSÖKAN",(IF('2. Grunddata'!$C$6="KONTRAKT","KONTRAKT","")))</f>
        <v>ANSÖKAN</v>
      </c>
      <c r="D3073" s="64"/>
      <c r="E3073" s="64"/>
      <c r="F3073" s="64"/>
      <c r="G3073" s="64"/>
      <c r="H3073" s="64"/>
      <c r="I3073" s="64"/>
      <c r="J3073" s="64"/>
      <c r="K3073" s="64"/>
      <c r="L3073" s="64"/>
      <c r="M3073" s="64"/>
    </row>
    <row r="3074" spans="2:15" s="3" customFormat="1" ht="12.75" x14ac:dyDescent="0.2">
      <c r="B3074" s="62" t="s">
        <v>254</v>
      </c>
      <c r="C3074" s="141" t="str">
        <f>'2. Grunddata'!C$8</f>
        <v>Stina</v>
      </c>
      <c r="D3074" s="64"/>
      <c r="E3074" s="64"/>
      <c r="F3074" s="64"/>
      <c r="I3074" s="120"/>
      <c r="J3074" s="120"/>
      <c r="K3074" s="120"/>
      <c r="L3074" s="120"/>
      <c r="M3074" s="120"/>
    </row>
    <row r="3075" spans="2:15" s="3" customFormat="1" ht="12.75" x14ac:dyDescent="0.2">
      <c r="B3075" s="140" t="s">
        <v>156</v>
      </c>
      <c r="C3075" s="64" t="str">
        <f>'2. Grunddata'!C$17</f>
        <v>SEK</v>
      </c>
      <c r="D3075" s="64"/>
      <c r="E3075" s="64"/>
      <c r="F3075" s="64"/>
      <c r="I3075" s="120"/>
      <c r="J3075" s="120"/>
      <c r="K3075" s="120"/>
      <c r="L3075" s="120"/>
      <c r="M3075" s="120"/>
    </row>
    <row r="3076" spans="2:15" s="3" customFormat="1" ht="12.75" x14ac:dyDescent="0.2">
      <c r="B3076" s="140"/>
      <c r="C3076" s="143" t="s">
        <v>137</v>
      </c>
      <c r="D3076" s="64"/>
      <c r="E3076" s="64"/>
      <c r="F3076" s="64"/>
      <c r="I3076" s="120"/>
      <c r="J3076" s="120"/>
      <c r="K3076" s="120"/>
      <c r="L3076" s="499" t="s">
        <v>315</v>
      </c>
      <c r="M3076" s="120"/>
    </row>
    <row r="3077" spans="2:15" ht="12.75" customHeight="1" x14ac:dyDescent="0.2">
      <c r="L3077" s="349" t="s">
        <v>316</v>
      </c>
    </row>
    <row r="3078" spans="2:15" s="3" customFormat="1" ht="15" x14ac:dyDescent="0.25">
      <c r="B3078" s="369" t="s">
        <v>38</v>
      </c>
      <c r="C3078" s="369" t="str">
        <f>B75</f>
        <v>Inte SLU Partner 9</v>
      </c>
      <c r="E3078" s="64"/>
      <c r="G3078" s="375" t="str">
        <f>J75</f>
        <v/>
      </c>
      <c r="H3078" s="64"/>
      <c r="I3078" s="64"/>
      <c r="J3078" s="64"/>
      <c r="K3078" s="64"/>
      <c r="L3078" s="625">
        <f>SUMIF('5. Lön'!$B$25:$B$151,$G3078,'5. Lön'!AE$25:AE$151)</f>
        <v>0</v>
      </c>
      <c r="M3078" s="585" t="s">
        <v>208</v>
      </c>
    </row>
    <row r="3079" spans="2:15" s="3" customFormat="1" ht="6" customHeight="1" x14ac:dyDescent="0.2">
      <c r="B3079" s="85"/>
      <c r="C3079" s="64"/>
      <c r="D3079" s="64"/>
      <c r="E3079" s="64"/>
      <c r="F3079" s="64"/>
      <c r="G3079" s="64"/>
      <c r="H3079" s="64"/>
      <c r="I3079" s="64"/>
      <c r="J3079" s="64"/>
      <c r="K3079" s="64"/>
      <c r="L3079" s="64"/>
      <c r="M3079" s="64"/>
    </row>
    <row r="3080" spans="2:15" s="3" customFormat="1" ht="12.75" x14ac:dyDescent="0.2">
      <c r="B3080" s="309" t="str">
        <f>IF('2. Grunddata'!C$6="KONTRAKT","Kostnader täckta av finansiär","Kostnader förväntade att täckas av finansiär")</f>
        <v>Kostnader förväntade att täckas av finansiär</v>
      </c>
      <c r="C3080" s="310">
        <f>'5. Lön'!G$23</f>
        <v>2022</v>
      </c>
      <c r="D3080" s="310">
        <f>'5. Lön'!H$23</f>
        <v>2023</v>
      </c>
      <c r="E3080" s="310">
        <f>'5. Lön'!I$23</f>
        <v>2024</v>
      </c>
      <c r="F3080" s="310" t="str">
        <f>'5. Lön'!J$23</f>
        <v/>
      </c>
      <c r="G3080" s="310" t="str">
        <f>'5. Lön'!K$23</f>
        <v/>
      </c>
      <c r="H3080" s="310" t="str">
        <f>'5. Lön'!L$23</f>
        <v/>
      </c>
      <c r="I3080" s="310" t="str">
        <f>'5. Lön'!M$23</f>
        <v/>
      </c>
      <c r="J3080" s="310" t="str">
        <f>'5. Lön'!N$23</f>
        <v/>
      </c>
      <c r="K3080" s="310" t="str">
        <f>'5. Lön'!O$23</f>
        <v/>
      </c>
      <c r="L3080" s="310" t="str">
        <f>'5. Lön'!P$23</f>
        <v/>
      </c>
      <c r="M3080" s="311" t="s">
        <v>2</v>
      </c>
    </row>
    <row r="3081" spans="2:15" s="3" customFormat="1" ht="12.75" customHeight="1" x14ac:dyDescent="0.2">
      <c r="B3081" s="312" t="s">
        <v>203</v>
      </c>
      <c r="C3081" s="313">
        <f>IF('2. Grunddata'!$C$16&gt;0,SUMIF('5. Lön'!$B$25:$B$151,$G3078,'5. Lön'!DM$25:DM$151),SUMIF('5. Lön'!$B$25:$B$151,$G3078,'5. Lön'!AS$25:AS$151))</f>
        <v>0</v>
      </c>
      <c r="D3081" s="313">
        <f>IF('2. Grunddata'!$C$16&gt;0,SUMIF('5. Lön'!$B$25:$B$151,$G3078,'5. Lön'!DN$25:DN$151),SUMIF('5. Lön'!$B$25:$B$151,$G3078,'5. Lön'!AT$25:AT$151))</f>
        <v>0</v>
      </c>
      <c r="E3081" s="313">
        <f>IF('2. Grunddata'!$C$16&gt;0,SUMIF('5. Lön'!$B$25:$B$151,$G3078,'5. Lön'!DO$25:DO$151),SUMIF('5. Lön'!$B$25:$B$151,$G3078,'5. Lön'!AU$25:AU$151))</f>
        <v>0</v>
      </c>
      <c r="F3081" s="313">
        <f>IF('2. Grunddata'!$C$16&gt;0,SUMIF('5. Lön'!$B$25:$B$151,$G3078,'5. Lön'!DP$25:DP$151),SUMIF('5. Lön'!$B$25:$B$151,$G3078,'5. Lön'!AV$25:AV$151))</f>
        <v>0</v>
      </c>
      <c r="G3081" s="313">
        <f>IF('2. Grunddata'!$C$16&gt;0,SUMIF('5. Lön'!$B$25:$B$151,$G3078,'5. Lön'!DQ$25:DQ$151),SUMIF('5. Lön'!$B$25:$B$151,$G3078,'5. Lön'!AW$25:AW$151))</f>
        <v>0</v>
      </c>
      <c r="H3081" s="313">
        <f>IF('2. Grunddata'!$C$16&gt;0,SUMIF('5. Lön'!$B$25:$B$151,$G3078,'5. Lön'!DR$25:DR$151),SUMIF('5. Lön'!$B$25:$B$151,$G3078,'5. Lön'!AX$25:AX$151))</f>
        <v>0</v>
      </c>
      <c r="I3081" s="313">
        <f>IF('2. Grunddata'!$C$16&gt;0,SUMIF('5. Lön'!$B$25:$B$151,$G3078,'5. Lön'!DS$25:DS$151),SUMIF('5. Lön'!$B$25:$B$151,$G3078,'5. Lön'!AY$25:AY$151))</f>
        <v>0</v>
      </c>
      <c r="J3081" s="313">
        <f>IF('2. Grunddata'!$C$16&gt;0,SUMIF('5. Lön'!$B$25:$B$151,$G3078,'5. Lön'!DT$25:DT$151),SUMIF('5. Lön'!$B$25:$B$151,$G3078,'5. Lön'!AZ$25:AZ$151))</f>
        <v>0</v>
      </c>
      <c r="K3081" s="313">
        <f>IF('2. Grunddata'!$C$16&gt;0,SUMIF('5. Lön'!$B$25:$B$151,$G3078,'5. Lön'!DU$25:DU$151),SUMIF('5. Lön'!$B$25:$B$151,$G3078,'5. Lön'!BA$25:BA$151))</f>
        <v>0</v>
      </c>
      <c r="L3081" s="313">
        <f>IF('2. Grunddata'!$C$16&gt;0,SUMIF('5. Lön'!$B$25:$B$151,$G3078,'5. Lön'!DV$25:DV$151),SUMIF('5. Lön'!$B$25:$B$151,$G3078,'5. Lön'!BB$25:BB$151))</f>
        <v>0</v>
      </c>
      <c r="M3081" s="314">
        <f t="shared" ref="M3081:M3086" si="713">SUM(C3081:L3081)</f>
        <v>0</v>
      </c>
      <c r="N3081" s="4"/>
      <c r="O3081" s="4"/>
    </row>
    <row r="3082" spans="2:15" s="3" customFormat="1" ht="12.75" customHeight="1" x14ac:dyDescent="0.2">
      <c r="B3082" s="158" t="s">
        <v>202</v>
      </c>
      <c r="C3082" s="315">
        <f>SUMIF('6. Drift'!$B$18:$B$101,$G3078,'6. Drift'!V$18:V$101)</f>
        <v>0</v>
      </c>
      <c r="D3082" s="315">
        <f>SUMIF('6. Drift'!$B$18:$B$101,$G3078,'6. Drift'!W$18:W$101)</f>
        <v>0</v>
      </c>
      <c r="E3082" s="315">
        <f>SUMIF('6. Drift'!$B$18:$B$101,$G3078,'6. Drift'!X$18:X$101)</f>
        <v>0</v>
      </c>
      <c r="F3082" s="315">
        <f>SUMIF('6. Drift'!$B$18:$B$101,$G3078,'6. Drift'!Y$18:Y$101)</f>
        <v>0</v>
      </c>
      <c r="G3082" s="315">
        <f>SUMIF('6. Drift'!$B$18:$B$101,$G3078,'6. Drift'!Z$18:Z$101)</f>
        <v>0</v>
      </c>
      <c r="H3082" s="315">
        <f>SUMIF('6. Drift'!$B$18:$B$101,$G3078,'6. Drift'!AA$18:AA$101)</f>
        <v>0</v>
      </c>
      <c r="I3082" s="315">
        <f>SUMIF('6. Drift'!$B$18:$B$101,$G3078,'6. Drift'!AB$18:AB$101)</f>
        <v>0</v>
      </c>
      <c r="J3082" s="315">
        <f>SUMIF('6. Drift'!$B$18:$B$101,$G3078,'6. Drift'!AC$18:AC$101)</f>
        <v>0</v>
      </c>
      <c r="K3082" s="315">
        <f>SUMIF('6. Drift'!$B$18:$B$101,$G3078,'6. Drift'!AD$18:AD$101)</f>
        <v>0</v>
      </c>
      <c r="L3082" s="315">
        <f>SUMIF('6. Drift'!$B$18:$B$101,$G3078,'6. Drift'!AE$18:AE$101)</f>
        <v>0</v>
      </c>
      <c r="M3082" s="316">
        <f t="shared" si="713"/>
        <v>0</v>
      </c>
    </row>
    <row r="3083" spans="2:15" s="3" customFormat="1" ht="12.75" x14ac:dyDescent="0.2">
      <c r="B3083" s="317" t="s">
        <v>30</v>
      </c>
      <c r="C3083" s="318">
        <f>SUMIF('7. Utrustning'!$B$17:$B$49,$G3078,'7. Utrustning'!W$17:W$49)</f>
        <v>0</v>
      </c>
      <c r="D3083" s="318">
        <f>SUMIF('7. Utrustning'!$B$17:$B$49,$G3078,'7. Utrustning'!X$17:X$49)</f>
        <v>0</v>
      </c>
      <c r="E3083" s="318">
        <f>SUMIF('7. Utrustning'!$B$17:$B$49,$G3078,'7. Utrustning'!Y$17:Y$49)</f>
        <v>0</v>
      </c>
      <c r="F3083" s="318">
        <f>SUMIF('7. Utrustning'!$B$17:$B$49,$G3078,'7. Utrustning'!Z$17:Z$49)</f>
        <v>0</v>
      </c>
      <c r="G3083" s="318">
        <f>SUMIF('7. Utrustning'!$B$17:$B$49,$G3078,'7. Utrustning'!AA$17:AA$49)</f>
        <v>0</v>
      </c>
      <c r="H3083" s="318">
        <f>SUMIF('7. Utrustning'!$B$17:$B$49,$G3078,'7. Utrustning'!AB$17:AB$49)</f>
        <v>0</v>
      </c>
      <c r="I3083" s="318">
        <f>SUMIF('7. Utrustning'!$B$17:$B$49,$G3078,'7. Utrustning'!AC$17:AC$49)</f>
        <v>0</v>
      </c>
      <c r="J3083" s="318">
        <f>SUMIF('7. Utrustning'!$B$17:$B$49,$G3078,'7. Utrustning'!AD$17:AD$49)</f>
        <v>0</v>
      </c>
      <c r="K3083" s="318">
        <f>SUMIF('7. Utrustning'!$B$17:$B$49,$G3078,'7. Utrustning'!AE$17:AE$49)</f>
        <v>0</v>
      </c>
      <c r="L3083" s="318">
        <f>SUMIF('7. Utrustning'!$B$17:$B$49,$G3078,'7. Utrustning'!AF$17:AF$49)</f>
        <v>0</v>
      </c>
      <c r="M3083" s="319">
        <f t="shared" si="713"/>
        <v>0</v>
      </c>
    </row>
    <row r="3084" spans="2:15" s="3" customFormat="1" ht="12.75" x14ac:dyDescent="0.2">
      <c r="B3084" s="320" t="str">
        <f>IF('2. Grunddata'!C$13="NEJ","Lokal accepterad som direkt kostnad av finansiär","Lokal")</f>
        <v>Lokal accepterad som direkt kostnad av finansiär</v>
      </c>
      <c r="C3084" s="315">
        <f>IF('2. Grunddata'!$C$13="NEJ",SUMIF('8. Lokal'!$B$18:$B$50,$G3078,'8. Lokal'!T$18:T$50),SUMIF('5. Lön'!$B$25:$B$151,$G3078,'5. Lön'!CO$25:CO$151)+SUMIF('6. Drift'!$B$18:$B$101,$G3078,'6. Drift'!BR$18:BR$101)+SUMIF('8. Lokal'!$B$18:$B$50,$G3078,'8. Lokal'!T$18:T$50))</f>
        <v>0</v>
      </c>
      <c r="D3084" s="315">
        <f>IF('2. Grunddata'!$C$13="NEJ",SUMIF('8. Lokal'!$B$18:$B$50,$G3078,'8. Lokal'!U$18:U$50),SUMIF('5. Lön'!$B$25:$B$151,$G3078,'5. Lön'!CP$25:CP$151)+SUMIF('6. Drift'!$B$18:$B$101,$G3078,'6. Drift'!BS$18:BS$101)+SUMIF('8. Lokal'!$B$18:$B$50,$G3078,'8. Lokal'!U$18:U$50))</f>
        <v>0</v>
      </c>
      <c r="E3084" s="315">
        <f>IF('2. Grunddata'!$C$13="NEJ",SUMIF('8. Lokal'!$B$18:$B$50,$G3078,'8. Lokal'!V$18:V$50),SUMIF('5. Lön'!$B$25:$B$151,$G3078,'5. Lön'!CQ$25:CQ$151)+SUMIF('6. Drift'!$B$18:$B$101,$G3078,'6. Drift'!BT$18:BT$101)+SUMIF('8. Lokal'!$B$18:$B$50,$G3078,'8. Lokal'!V$18:V$50))</f>
        <v>0</v>
      </c>
      <c r="F3084" s="315">
        <f>IF('2. Grunddata'!$C$13="NEJ",SUMIF('8. Lokal'!$B$18:$B$50,$G3078,'8. Lokal'!W$18:W$50),SUMIF('5. Lön'!$B$25:$B$151,$G3078,'5. Lön'!CR$25:CR$151)+SUMIF('6. Drift'!$B$18:$B$101,$G3078,'6. Drift'!BU$18:BU$101)+SUMIF('8. Lokal'!$B$18:$B$50,$G3078,'8. Lokal'!W$18:W$50))</f>
        <v>0</v>
      </c>
      <c r="G3084" s="315">
        <f>IF('2. Grunddata'!$C$13="NEJ",SUMIF('8. Lokal'!$B$18:$B$50,$G3078,'8. Lokal'!X$18:X$50),SUMIF('5. Lön'!$B$25:$B$151,$G3078,'5. Lön'!CS$25:CS$151)+SUMIF('6. Drift'!$B$18:$B$101,$G3078,'6. Drift'!BV$18:BV$101)+SUMIF('8. Lokal'!$B$18:$B$50,$G3078,'8. Lokal'!X$18:X$50))</f>
        <v>0</v>
      </c>
      <c r="H3084" s="315">
        <f>IF('2. Grunddata'!$C$13="NEJ",SUMIF('8. Lokal'!$B$18:$B$50,$G3078,'8. Lokal'!Y$18:Y$50),SUMIF('5. Lön'!$B$25:$B$151,$G3078,'5. Lön'!CT$25:CT$151)+SUMIF('6. Drift'!$B$18:$B$101,$G3078,'6. Drift'!BW$18:BW$101)+SUMIF('8. Lokal'!$B$18:$B$50,$G3078,'8. Lokal'!Y$18:Y$50))</f>
        <v>0</v>
      </c>
      <c r="I3084" s="315">
        <f>IF('2. Grunddata'!$C$13="NEJ",SUMIF('8. Lokal'!$B$18:$B$50,$G3078,'8. Lokal'!Z$18:Z$50),SUMIF('5. Lön'!$B$25:$B$151,$G3078,'5. Lön'!CU$25:CU$151)+SUMIF('6. Drift'!$B$18:$B$101,$G3078,'6. Drift'!BX$18:BX$101)+SUMIF('8. Lokal'!$B$18:$B$50,$G3078,'8. Lokal'!Z$18:Z$50))</f>
        <v>0</v>
      </c>
      <c r="J3084" s="315">
        <f>IF('2. Grunddata'!$C$13="NEJ",SUMIF('8. Lokal'!$B$18:$B$50,$G3078,'8. Lokal'!AA$18:AA$50),SUMIF('5. Lön'!$B$25:$B$151,$G3078,'5. Lön'!CV$25:CV$151)+SUMIF('6. Drift'!$B$18:$B$101,$G3078,'6. Drift'!BY$18:BY$101)+SUMIF('8. Lokal'!$B$18:$B$50,$G3078,'8. Lokal'!AA$18:AA$50))</f>
        <v>0</v>
      </c>
      <c r="K3084" s="315">
        <f>IF('2. Grunddata'!$C$13="NEJ",SUMIF('8. Lokal'!$B$18:$B$50,$G3078,'8. Lokal'!AB$18:AB$50),SUMIF('5. Lön'!$B$25:$B$151,$G3078,'5. Lön'!CW$25:CW$151)+SUMIF('6. Drift'!$B$18:$B$101,$G3078,'6. Drift'!BZ$18:BZ$101)+SUMIF('8. Lokal'!$B$18:$B$50,$G3078,'8. Lokal'!AB$18:AB$50))</f>
        <v>0</v>
      </c>
      <c r="L3084" s="315">
        <f>IF('2. Grunddata'!$C$13="NEJ",SUMIF('8. Lokal'!$B$18:$B$50,$G3078,'8. Lokal'!AC$18:AC$50),SUMIF('5. Lön'!$B$25:$B$151,$G3078,'5. Lön'!CX$25:CX$151)+SUMIF('6. Drift'!$B$18:$B$101,$G3078,'6. Drift'!CA$18:CA$101)+SUMIF('8. Lokal'!$B$18:$B$50,$G3078,'8. Lokal'!AC$18:AC$50))</f>
        <v>0</v>
      </c>
      <c r="M3084" s="316">
        <f t="shared" si="713"/>
        <v>0</v>
      </c>
    </row>
    <row r="3085" spans="2:15" s="3" customFormat="1" ht="12.75" x14ac:dyDescent="0.2">
      <c r="B3085" s="321" t="str">
        <f>IF('2. Grunddata'!C$13="NEJ","Indirekt och lokalpåslag accepterade som OH av finansiär","Indirekta")</f>
        <v>Indirekt och lokalpåslag accepterade som OH av finansiär</v>
      </c>
      <c r="C3085" s="293">
        <f>IF('2. Grunddata'!$C$13="NEJ",SUMIF('5. Lön'!$B$25:$B$151,$G3078,'5. Lön'!DY$25:DY$151)+SUMIF('6. Drift'!$B$18:$B$101,$G3078,'6. Drift'!CP$18:CP$101)+SUMIF('7. Utrustning'!$B$17:$B$49,$G3078,'7. Utrustning'!AU$17:AU$49)+SUMIF('8. Lokal'!$B$18:$B$50,$G3078,'8. Lokal'!AR$18:AR$50),SUMIF('5. Lön'!$B$25:$B$151,$G3078,'5. Lön'!BQ$25:BQ$151)+SUMIF('6. Drift'!$B$18:$B$101,$G3078,'6. Drift'!AT$18:AT$101))</f>
        <v>0</v>
      </c>
      <c r="D3085" s="293">
        <f>IF('2. Grunddata'!$C$13="NEJ",SUMIF('5. Lön'!$B$25:$B$151,$G3078,'5. Lön'!DZ$25:DZ$151)+SUMIF('6. Drift'!$B$18:$B$101,$G3078,'6. Drift'!CQ$18:CQ$101)+SUMIF('7. Utrustning'!$B$17:$B$49,$G3078,'7. Utrustning'!AV$17:AV$49)+SUMIF('8. Lokal'!$B$18:$B$50,$G3078,'8. Lokal'!AS$18:AS$50),SUMIF('5. Lön'!$B$25:$B$151,$G3078,'5. Lön'!BR$25:BR$151)+SUMIF('6. Drift'!$B$18:$B$101,$G3078,'6. Drift'!AU$18:AU$101))</f>
        <v>0</v>
      </c>
      <c r="E3085" s="293">
        <f>IF('2. Grunddata'!$C$13="NEJ",SUMIF('5. Lön'!$B$25:$B$151,$G3078,'5. Lön'!EA$25:EA$151)+SUMIF('6. Drift'!$B$18:$B$101,$G3078,'6. Drift'!CR$18:CR$101)+SUMIF('7. Utrustning'!$B$17:$B$49,$G3078,'7. Utrustning'!AW$17:AW$49)+SUMIF('8. Lokal'!$B$18:$B$50,$G3078,'8. Lokal'!AT$18:AT$50),SUMIF('5. Lön'!$B$25:$B$151,$G3078,'5. Lön'!BS$25:BS$151)+SUMIF('6. Drift'!$B$18:$B$101,$G3078,'6. Drift'!AV$18:AV$101))</f>
        <v>0</v>
      </c>
      <c r="F3085" s="293">
        <f>IF('2. Grunddata'!$C$13="NEJ",SUMIF('5. Lön'!$B$25:$B$151,$G3078,'5. Lön'!EB$25:EB$151)+SUMIF('6. Drift'!$B$18:$B$101,$G3078,'6. Drift'!CS$18:CS$101)+SUMIF('7. Utrustning'!$B$17:$B$49,$G3078,'7. Utrustning'!AX$17:AX$49)+SUMIF('8. Lokal'!$B$18:$B$50,$G3078,'8. Lokal'!AU$18:AU$50),SUMIF('5. Lön'!$B$25:$B$151,$G3078,'5. Lön'!BT$25:BT$151)+SUMIF('6. Drift'!$B$18:$B$101,$G3078,'6. Drift'!AW$18:AW$101))</f>
        <v>0</v>
      </c>
      <c r="G3085" s="293">
        <f>IF('2. Grunddata'!$C$13="NEJ",SUMIF('5. Lön'!$B$25:$B$151,$G3078,'5. Lön'!EC$25:EC$151)+SUMIF('6. Drift'!$B$18:$B$101,$G3078,'6. Drift'!CT$18:CT$101)+SUMIF('7. Utrustning'!$B$17:$B$49,$G3078,'7. Utrustning'!AY$17:AY$49)+SUMIF('8. Lokal'!$B$18:$B$50,$G3078,'8. Lokal'!AV$18:AV$50),SUMIF('5. Lön'!$B$25:$B$151,$G3078,'5. Lön'!BU$25:BU$151)+SUMIF('6. Drift'!$B$18:$B$101,$G3078,'6. Drift'!AX$18:AX$101))</f>
        <v>0</v>
      </c>
      <c r="H3085" s="293">
        <f>IF('2. Grunddata'!$C$13="NEJ",SUMIF('5. Lön'!$B$25:$B$151,$G3078,'5. Lön'!ED$25:ED$151)+SUMIF('6. Drift'!$B$18:$B$101,$G3078,'6. Drift'!CU$18:CU$101)+SUMIF('7. Utrustning'!$B$17:$B$49,$G3078,'7. Utrustning'!AZ$17:AZ$49)+SUMIF('8. Lokal'!$B$18:$B$50,$G3078,'8. Lokal'!AW$18:AW$50),SUMIF('5. Lön'!$B$25:$B$151,$G3078,'5. Lön'!BV$25:BV$151)+SUMIF('6. Drift'!$B$18:$B$101,$G3078,'6. Drift'!AY$18:AY$101))</f>
        <v>0</v>
      </c>
      <c r="I3085" s="293">
        <f>IF('2. Grunddata'!$C$13="NEJ",SUMIF('5. Lön'!$B$25:$B$151,$G3078,'5. Lön'!EE$25:EE$151)+SUMIF('6. Drift'!$B$18:$B$101,$G3078,'6. Drift'!CV$18:CV$101)+SUMIF('7. Utrustning'!$B$17:$B$49,$G3078,'7. Utrustning'!BA$17:BA$49)+SUMIF('8. Lokal'!$B$18:$B$50,$G3078,'8. Lokal'!AX$18:AX$50),SUMIF('5. Lön'!$B$25:$B$151,$G3078,'5. Lön'!BW$25:BW$151)+SUMIF('6. Drift'!$B$18:$B$101,$G3078,'6. Drift'!AZ$18:AZ$101))</f>
        <v>0</v>
      </c>
      <c r="J3085" s="293">
        <f>IF('2. Grunddata'!$C$13="NEJ",SUMIF('5. Lön'!$B$25:$B$151,$G3078,'5. Lön'!EF$25:EF$151)+SUMIF('6. Drift'!$B$18:$B$101,$G3078,'6. Drift'!CW$18:CW$101)+SUMIF('7. Utrustning'!$B$17:$B$49,$G3078,'7. Utrustning'!BB$17:BB$49)+SUMIF('8. Lokal'!$B$18:$B$50,$G3078,'8. Lokal'!AY$18:AY$50),SUMIF('5. Lön'!$B$25:$B$151,$G3078,'5. Lön'!BX$25:BX$151)+SUMIF('6. Drift'!$B$18:$B$101,$G3078,'6. Drift'!BA$18:BA$101))</f>
        <v>0</v>
      </c>
      <c r="K3085" s="293">
        <f>IF('2. Grunddata'!$C$13="NEJ",SUMIF('5. Lön'!$B$25:$B$151,$G3078,'5. Lön'!EG$25:EG$151)+SUMIF('6. Drift'!$B$18:$B$101,$G3078,'6. Drift'!CX$18:CX$101)+SUMIF('7. Utrustning'!$B$17:$B$49,$G3078,'7. Utrustning'!BC$17:BC$49)+SUMIF('8. Lokal'!$B$18:$B$50,$G3078,'8. Lokal'!AZ$18:AZ$50),SUMIF('5. Lön'!$B$25:$B$151,$G3078,'5. Lön'!BY$25:BY$151)+SUMIF('6. Drift'!$B$18:$B$101,$G3078,'6. Drift'!BB$18:BB$101))</f>
        <v>0</v>
      </c>
      <c r="L3085" s="293">
        <f>IF('2. Grunddata'!$C$13="NEJ",SUMIF('5. Lön'!$B$25:$B$151,$G3078,'5. Lön'!EH$25:EH$151)+SUMIF('6. Drift'!$B$18:$B$101,$G3078,'6. Drift'!CY$18:CY$101)+SUMIF('7. Utrustning'!$B$17:$B$49,$G3078,'7. Utrustning'!BD$17:BD$49)+SUMIF('8. Lokal'!$B$18:$B$50,$G3078,'8. Lokal'!BA$18:BA$50),SUMIF('5. Lön'!$B$25:$B$151,$G3078,'5. Lön'!BZ$25:BZ$151)+SUMIF('6. Drift'!$B$18:$B$101,$G3078,'6. Drift'!BC$18:BC$101))</f>
        <v>0</v>
      </c>
      <c r="M3085" s="322">
        <f t="shared" si="713"/>
        <v>0</v>
      </c>
    </row>
    <row r="3086" spans="2:15" s="3" customFormat="1" ht="12.75" x14ac:dyDescent="0.2">
      <c r="B3086" s="323" t="str">
        <f>IF('2. Grunddata'!C$6="KONTRAKT","Total kostnad i kontrakt med finansiär ","Total kostnad i ansökan till finansiär ")</f>
        <v xml:space="preserve">Total kostnad i ansökan till finansiär </v>
      </c>
      <c r="C3086" s="237">
        <f>SUM(C3081:C3085)</f>
        <v>0</v>
      </c>
      <c r="D3086" s="237">
        <f t="shared" ref="D3086:L3086" si="714">SUM(D3081:D3085)</f>
        <v>0</v>
      </c>
      <c r="E3086" s="237">
        <f t="shared" si="714"/>
        <v>0</v>
      </c>
      <c r="F3086" s="237">
        <f t="shared" si="714"/>
        <v>0</v>
      </c>
      <c r="G3086" s="237">
        <f t="shared" si="714"/>
        <v>0</v>
      </c>
      <c r="H3086" s="237">
        <f t="shared" si="714"/>
        <v>0</v>
      </c>
      <c r="I3086" s="237">
        <f t="shared" si="714"/>
        <v>0</v>
      </c>
      <c r="J3086" s="237">
        <f t="shared" si="714"/>
        <v>0</v>
      </c>
      <c r="K3086" s="237">
        <f t="shared" si="714"/>
        <v>0</v>
      </c>
      <c r="L3086" s="237">
        <f t="shared" si="714"/>
        <v>0</v>
      </c>
      <c r="M3086" s="324">
        <f t="shared" si="713"/>
        <v>0</v>
      </c>
    </row>
    <row r="3087" spans="2:15" s="3" customFormat="1" ht="6" customHeight="1" x14ac:dyDescent="0.2">
      <c r="B3087" s="325"/>
      <c r="C3087" s="326"/>
      <c r="D3087" s="326"/>
      <c r="E3087" s="326"/>
      <c r="F3087" s="326"/>
      <c r="G3087" s="326"/>
      <c r="H3087" s="326"/>
      <c r="I3087" s="326"/>
      <c r="J3087" s="326"/>
      <c r="K3087" s="326"/>
      <c r="L3087" s="326"/>
      <c r="M3087" s="327"/>
    </row>
    <row r="3088" spans="2:15" s="3" customFormat="1" ht="12.75" x14ac:dyDescent="0.2">
      <c r="B3088" s="328" t="str">
        <f>IF('2. Grunddata'!C$6="KONTRAKT","Kostnader att medfinansiera","Kostnader förväntade att medfinansiera")</f>
        <v>Kostnader förväntade att medfinansiera</v>
      </c>
      <c r="C3088" s="168"/>
      <c r="D3088" s="168"/>
      <c r="E3088" s="168"/>
      <c r="F3088" s="168"/>
      <c r="G3088" s="168"/>
      <c r="H3088" s="168"/>
      <c r="I3088" s="168"/>
      <c r="J3088" s="168"/>
      <c r="K3088" s="168"/>
      <c r="L3088" s="168"/>
      <c r="M3088" s="329"/>
    </row>
    <row r="3089" spans="2:15" s="3" customFormat="1" ht="12.75" x14ac:dyDescent="0.2">
      <c r="B3089" s="371" t="str">
        <f>IF('2. Grunddata'!C$13="NEJ","Indirekt och lokalpåslag inte accepterade som OH av finansiär","")</f>
        <v>Indirekt och lokalpåslag inte accepterade som OH av finansiär</v>
      </c>
      <c r="C3089" s="330">
        <f>IF('2. Grunddata'!$C$13="NEJ",(SUMIF('5. Lön'!$B$25:$B$151,$G3078,'5. Lön'!BQ$25:BQ$151)+SUMIF('5. Lön'!$B$25:$B$151,$G3078,'5. Lön'!CO$25:CO$151)+SUMIF('6. Drift'!$B$18:$B$101,$G3078,'6. Drift'!AT$18:AT$101)+SUMIF('6. Drift'!$B$18:$B$101,$G3078,'6. Drift'!BR$18:BR$101))-(SUMIF('5. Lön'!$B$25:$B$151,$G3078,'5. Lön'!DY$25:DY$151)+SUMIF('6. Drift'!$B$18:$B$101,$G3078,'6. Drift'!CP$18:CP$101)+SUMIF('7. Utrustning'!$B$17:$B$49,$G3078,'7. Utrustning'!AU$17:AU$49)+SUMIF('8. Lokal'!$B$18:$B$50,$G3078,'8. Lokal'!AR$18:AR$50)),0)</f>
        <v>0</v>
      </c>
      <c r="D3089" s="330">
        <f>IF('2. Grunddata'!$C$13="NEJ",(SUMIF('5. Lön'!$B$25:$B$151,$G3078,'5. Lön'!BR$25:BR$151)+SUMIF('5. Lön'!$B$25:$B$151,$G3078,'5. Lön'!CP$25:CP$151)+SUMIF('6. Drift'!$B$18:$B$101,$G3078,'6. Drift'!AU$18:AU$101)+SUMIF('6. Drift'!$B$18:$B$101,$G3078,'6. Drift'!BS$18:BS$101))-(SUMIF('5. Lön'!$B$25:$B$151,$G3078,'5. Lön'!DZ$25:DZ$151)+SUMIF('6. Drift'!$B$18:$B$101,$G3078,'6. Drift'!CQ$18:CQ$101)+SUMIF('7. Utrustning'!$B$17:$B$49,$G3078,'7. Utrustning'!AV$17:AV$49)+SUMIF('8. Lokal'!$B$18:$B$50,$G3078,'8. Lokal'!AS$18:AS$50)),0)</f>
        <v>0</v>
      </c>
      <c r="E3089" s="330">
        <f>IF('2. Grunddata'!$C$13="NEJ",(SUMIF('5. Lön'!$B$25:$B$151,$G3078,'5. Lön'!BS$25:BS$151)+SUMIF('5. Lön'!$B$25:$B$151,$G3078,'5. Lön'!CQ$25:CQ$151)+SUMIF('6. Drift'!$B$18:$B$101,$G3078,'6. Drift'!AV$18:AV$101)+SUMIF('6. Drift'!$B$18:$B$101,$G3078,'6. Drift'!BT$18:BT$101))-(SUMIF('5. Lön'!$B$25:$B$151,$G3078,'5. Lön'!EA$25:EA$151)+SUMIF('6. Drift'!$B$18:$B$101,$G3078,'6. Drift'!CR$18:CR$101)+SUMIF('7. Utrustning'!$B$17:$B$49,$G3078,'7. Utrustning'!AW$17:AW$49)+SUMIF('8. Lokal'!$B$18:$B$50,$G3078,'8. Lokal'!AT$18:AT$50)),0)</f>
        <v>0</v>
      </c>
      <c r="F3089" s="330">
        <f>IF('2. Grunddata'!$C$13="NEJ",(SUMIF('5. Lön'!$B$25:$B$151,$G3078,'5. Lön'!BT$25:BT$151)+SUMIF('5. Lön'!$B$25:$B$151,$G3078,'5. Lön'!CR$25:CR$151)+SUMIF('6. Drift'!$B$18:$B$101,$G3078,'6. Drift'!AW$18:AW$101)+SUMIF('6. Drift'!$B$18:$B$101,$G3078,'6. Drift'!BU$18:BU$101))-(SUMIF('5. Lön'!$B$25:$B$151,$G3078,'5. Lön'!EB$25:EB$151)+SUMIF('6. Drift'!$B$18:$B$101,$G3078,'6. Drift'!CS$18:CS$101)+SUMIF('7. Utrustning'!$B$17:$B$49,$G3078,'7. Utrustning'!AX$17:AX$49)+SUMIF('8. Lokal'!$B$18:$B$50,$G3078,'8. Lokal'!AU$18:AU$50)),0)</f>
        <v>0</v>
      </c>
      <c r="G3089" s="330">
        <f>IF('2. Grunddata'!$C$13="NEJ",(SUMIF('5. Lön'!$B$25:$B$151,$G3078,'5. Lön'!BU$25:BU$151)+SUMIF('5. Lön'!$B$25:$B$151,$G3078,'5. Lön'!CS$25:CS$151)+SUMIF('6. Drift'!$B$18:$B$101,$G3078,'6. Drift'!AX$18:AX$101)+SUMIF('6. Drift'!$B$18:$B$101,$G3078,'6. Drift'!BV$18:BV$101))-(SUMIF('5. Lön'!$B$25:$B$151,$G3078,'5. Lön'!EC$25:EC$151)+SUMIF('6. Drift'!$B$18:$B$101,$G3078,'6. Drift'!CT$18:CT$101)+SUMIF('7. Utrustning'!$B$17:$B$49,$G3078,'7. Utrustning'!AY$17:AY$49)+SUMIF('8. Lokal'!$B$18:$B$50,$G3078,'8. Lokal'!AV$18:AV$50)),0)</f>
        <v>0</v>
      </c>
      <c r="H3089" s="330">
        <f>IF('2. Grunddata'!$C$13="NEJ",(SUMIF('5. Lön'!$B$25:$B$151,$G3078,'5. Lön'!BV$25:BV$151)+SUMIF('5. Lön'!$B$25:$B$151,$G3078,'5. Lön'!CT$25:CT$151)+SUMIF('6. Drift'!$B$18:$B$101,$G3078,'6. Drift'!AY$18:AY$101)+SUMIF('6. Drift'!$B$18:$B$101,$G3078,'6. Drift'!BW$18:BW$101))-(SUMIF('5. Lön'!$B$25:$B$151,$G3078,'5. Lön'!ED$25:ED$151)+SUMIF('6. Drift'!$B$18:$B$101,$G3078,'6. Drift'!CU$18:CU$101)+SUMIF('7. Utrustning'!$B$17:$B$49,$G3078,'7. Utrustning'!AZ$17:AZ$49)+SUMIF('8. Lokal'!$B$18:$B$50,$G3078,'8. Lokal'!AW$18:AW$50)),0)</f>
        <v>0</v>
      </c>
      <c r="I3089" s="330">
        <f>IF('2. Grunddata'!$C$13="NEJ",(SUMIF('5. Lön'!$B$25:$B$151,$G3078,'5. Lön'!BW$25:BW$151)+SUMIF('5. Lön'!$B$25:$B$151,$G3078,'5. Lön'!CU$25:CU$151)+SUMIF('6. Drift'!$B$18:$B$101,$G3078,'6. Drift'!AZ$18:AZ$101)+SUMIF('6. Drift'!$B$18:$B$101,$G3078,'6. Drift'!BX$18:BX$101))-(SUMIF('5. Lön'!$B$25:$B$151,$G3078,'5. Lön'!EE$25:EE$151)+SUMIF('6. Drift'!$B$18:$B$101,$G3078,'6. Drift'!CV$18:CV$101)+SUMIF('7. Utrustning'!$B$17:$B$49,$G3078,'7. Utrustning'!BA$17:BA$49)+SUMIF('8. Lokal'!$B$18:$B$50,$G3078,'8. Lokal'!AX$18:AX$50)),0)</f>
        <v>0</v>
      </c>
      <c r="J3089" s="330">
        <f>IF('2. Grunddata'!$C$13="NEJ",(SUMIF('5. Lön'!$B$25:$B$151,$G3078,'5. Lön'!BX$25:BX$151)+SUMIF('5. Lön'!$B$25:$B$151,$G3078,'5. Lön'!CV$25:CV$151)+SUMIF('6. Drift'!$B$18:$B$101,$G3078,'6. Drift'!BA$18:BA$101)+SUMIF('6. Drift'!$B$18:$B$101,$G3078,'6. Drift'!BY$18:BY$101))-(SUMIF('5. Lön'!$B$25:$B$151,$G3078,'5. Lön'!EF$25:EF$151)+SUMIF('6. Drift'!$B$18:$B$101,$G3078,'6. Drift'!CW$18:CW$101)+SUMIF('7. Utrustning'!$B$17:$B$49,$G3078,'7. Utrustning'!BB$17:BB$49)+SUMIF('8. Lokal'!$B$18:$B$50,$G3078,'8. Lokal'!AY$18:AY$50)),0)</f>
        <v>0</v>
      </c>
      <c r="K3089" s="330">
        <f>IF('2. Grunddata'!$C$13="NEJ",(SUMIF('5. Lön'!$B$25:$B$151,$G3078,'5. Lön'!BY$25:BY$151)+SUMIF('5. Lön'!$B$25:$B$151,$G3078,'5. Lön'!CW$25:CW$151)+SUMIF('6. Drift'!$B$18:$B$101,$G3078,'6. Drift'!BB$18:BB$101)+SUMIF('6. Drift'!$B$18:$B$101,$G3078,'6. Drift'!BZ$18:BZ$101))-(SUMIF('5. Lön'!$B$25:$B$151,$G3078,'5. Lön'!EG$25:EG$151)+SUMIF('6. Drift'!$B$18:$B$101,$G3078,'6. Drift'!CX$18:CX$101)+SUMIF('7. Utrustning'!$B$17:$B$49,$G3078,'7. Utrustning'!BC$17:BC$49)+SUMIF('8. Lokal'!$B$18:$B$50,$G3078,'8. Lokal'!AZ$18:AZ$50)),0)</f>
        <v>0</v>
      </c>
      <c r="L3089" s="330">
        <f>IF('2. Grunddata'!$C$13="NEJ",(SUMIF('5. Lön'!$B$25:$B$151,$G3078,'5. Lön'!BZ$25:BZ$151)+SUMIF('5. Lön'!$B$25:$B$151,$G3078,'5. Lön'!CX$25:CX$151)+SUMIF('6. Drift'!$B$18:$B$101,$G3078,'6. Drift'!BC$18:BC$101)+SUMIF('6. Drift'!$B$18:$B$101,$G3078,'6. Drift'!CA$18:CA$101))-(SUMIF('5. Lön'!$B$25:$B$151,$G3078,'5. Lön'!EH$25:EH$151)+SUMIF('6. Drift'!$B$18:$B$101,$G3078,'6. Drift'!CY$18:CY$101)+SUMIF('7. Utrustning'!$B$17:$B$49,$G3078,'7. Utrustning'!BD$17:BD$49)+SUMIF('8. Lokal'!$B$18:$B$50,$G3078,'8. Lokal'!BA$18:BA$50)),0)</f>
        <v>0</v>
      </c>
      <c r="M3089" s="314">
        <f t="shared" ref="M3089:M3095" si="715">SUM(C3089:L3089)</f>
        <v>0</v>
      </c>
    </row>
    <row r="3090" spans="2:15" s="3" customFormat="1" ht="12.75" customHeight="1" x14ac:dyDescent="0.2">
      <c r="B3090" s="331" t="str">
        <f>IF('2. Grunddata'!C$16&gt;0,"LKP som inte accepteras av finansiär","")</f>
        <v/>
      </c>
      <c r="C3090" s="332">
        <f>IF('2. Grunddata'!$C$16&gt;0,SUMIF('5. Lön'!$B$25:$B$151,$G3078,'5. Lön'!AS$25:AS$151)-SUMIF('5. Lön'!$B$25:$B$151,$G3078,'5. Lön'!DM$25:DM$151),0)</f>
        <v>0</v>
      </c>
      <c r="D3090" s="332">
        <f>IF('2. Grunddata'!$C$16&gt;0,SUMIF('5. Lön'!$B$25:$B$151,$G3078,'5. Lön'!AT$25:AT$151)-SUMIF('5. Lön'!$B$25:$B$151,$G3078,'5. Lön'!DN$25:DN$151),0)</f>
        <v>0</v>
      </c>
      <c r="E3090" s="332">
        <f>IF('2. Grunddata'!$C$16&gt;0,SUMIF('5. Lön'!$B$25:$B$151,$G3078,'5. Lön'!AU$25:AU$151)-SUMIF('5. Lön'!$B$25:$B$151,$G3078,'5. Lön'!DO$25:DO$151),0)</f>
        <v>0</v>
      </c>
      <c r="F3090" s="332">
        <f>IF('2. Grunddata'!$C$16&gt;0,SUMIF('5. Lön'!$B$25:$B$151,$G3078,'5. Lön'!AV$25:AV$151)-SUMIF('5. Lön'!$B$25:$B$151,$G3078,'5. Lön'!DP$25:DP$151),0)</f>
        <v>0</v>
      </c>
      <c r="G3090" s="332">
        <f>IF('2. Grunddata'!$C$16&gt;0,SUMIF('5. Lön'!$B$25:$B$151,$G3078,'5. Lön'!AW$25:AW$151)-SUMIF('5. Lön'!$B$25:$B$151,$G3078,'5. Lön'!DQ$25:DQ$151),0)</f>
        <v>0</v>
      </c>
      <c r="H3090" s="332">
        <f>IF('2. Grunddata'!$C$16&gt;0,SUMIF('5. Lön'!$B$25:$B$151,$G3078,'5. Lön'!AX$25:AX$151)-SUMIF('5. Lön'!$B$25:$B$151,$G3078,'5. Lön'!DR$25:DR$151),0)</f>
        <v>0</v>
      </c>
      <c r="I3090" s="332">
        <f>IF('2. Grunddata'!$C$16&gt;0,SUMIF('5. Lön'!$B$25:$B$151,$G3078,'5. Lön'!AY$25:AY$151)-SUMIF('5. Lön'!$B$25:$B$151,$G3078,'5. Lön'!DS$25:DS$151),0)</f>
        <v>0</v>
      </c>
      <c r="J3090" s="332">
        <f>IF('2. Grunddata'!$C$16&gt;0,SUMIF('5. Lön'!$B$25:$B$151,$G3078,'5. Lön'!AZ$25:AZ$151)-SUMIF('5. Lön'!$B$25:$B$151,$G3078,'5. Lön'!DT$25:DT$151),0)</f>
        <v>0</v>
      </c>
      <c r="K3090" s="332">
        <f>IF('2. Grunddata'!$C$16&gt;0,SUMIF('5. Lön'!$B$25:$B$151,$G3078,'5. Lön'!BA$25:BA$151)-SUMIF('5. Lön'!$B$25:$B$151,$G3078,'5. Lön'!DU$25:DU$151),0)</f>
        <v>0</v>
      </c>
      <c r="L3090" s="332">
        <f>IF('2. Grunddata'!$C$16&gt;0,SUMIF('5. Lön'!$B$25:$B$151,$G3078,'5. Lön'!BB$25:BB$151)-SUMIF('5. Lön'!$B$25:$B$151,$G3078,'5. Lön'!DV$25:DV$151),0)</f>
        <v>0</v>
      </c>
      <c r="M3090" s="316">
        <f t="shared" si="715"/>
        <v>0</v>
      </c>
    </row>
    <row r="3091" spans="2:15" s="3" customFormat="1" ht="12.75" customHeight="1" x14ac:dyDescent="0.2">
      <c r="B3091" s="317" t="str">
        <f>IF('5. Lön'!BO$152&gt;0,"Lön inklusive LKP","")</f>
        <v>Lön inklusive LKP</v>
      </c>
      <c r="C3091" s="333">
        <f>SUMIF('5. Lön'!$B$25:$B$151,$G3078,'5. Lön'!BE$25:BE$151)</f>
        <v>0</v>
      </c>
      <c r="D3091" s="333">
        <f>SUMIF('5. Lön'!$B$25:$B$151,$G3078,'5. Lön'!BF$25:BF$151)</f>
        <v>0</v>
      </c>
      <c r="E3091" s="333">
        <f>SUMIF('5. Lön'!$B$25:$B$151,$G3078,'5. Lön'!BG$25:BG$151)</f>
        <v>0</v>
      </c>
      <c r="F3091" s="333">
        <f>SUMIF('5. Lön'!$B$25:$B$151,$G3078,'5. Lön'!BH$25:BH$151)</f>
        <v>0</v>
      </c>
      <c r="G3091" s="333">
        <f>SUMIF('5. Lön'!$B$25:$B$151,$G3078,'5. Lön'!BI$25:BI$151)</f>
        <v>0</v>
      </c>
      <c r="H3091" s="333">
        <f>SUMIF('5. Lön'!$B$25:$B$151,$G3078,'5. Lön'!BJ$25:BJ$151)</f>
        <v>0</v>
      </c>
      <c r="I3091" s="333">
        <f>SUMIF('5. Lön'!$B$25:$B$151,$G3078,'5. Lön'!BK$25:BK$151)</f>
        <v>0</v>
      </c>
      <c r="J3091" s="333">
        <f>SUMIF('5. Lön'!$B$25:$B$151,$G3078,'5. Lön'!BL$25:BL$151)</f>
        <v>0</v>
      </c>
      <c r="K3091" s="333">
        <f>SUMIF('5. Lön'!$B$25:$B$151,$G3078,'5. Lön'!BM$25:BM$151)</f>
        <v>0</v>
      </c>
      <c r="L3091" s="333">
        <f>SUMIF('5. Lön'!$B$25:$B$151,$G3078,'5. Lön'!BN$25:BN$151)</f>
        <v>0</v>
      </c>
      <c r="M3091" s="319">
        <f t="shared" si="715"/>
        <v>0</v>
      </c>
    </row>
    <row r="3092" spans="2:15" s="3" customFormat="1" ht="12.75" x14ac:dyDescent="0.2">
      <c r="B3092" s="158" t="str">
        <f>IF('6. Drift'!AR$102&gt;0,"Drift","")</f>
        <v/>
      </c>
      <c r="C3092" s="334">
        <f>SUMIF('6. Drift'!$B$18:$B$101,$G3078,'6. Drift'!AH$18:AH$101)</f>
        <v>0</v>
      </c>
      <c r="D3092" s="334">
        <f>SUMIF('6. Drift'!$B$18:$B$101,$G3078,'6. Drift'!AI$18:AI$101)</f>
        <v>0</v>
      </c>
      <c r="E3092" s="334">
        <f>SUMIF('6. Drift'!$B$18:$B$101,$G3078,'6. Drift'!AJ$18:AJ$101)</f>
        <v>0</v>
      </c>
      <c r="F3092" s="334">
        <f>SUMIF('6. Drift'!$B$18:$B$101,$G3078,'6. Drift'!AK$18:AK$101)</f>
        <v>0</v>
      </c>
      <c r="G3092" s="334">
        <f>SUMIF('6. Drift'!$B$18:$B$101,$G3078,'6. Drift'!AL$18:AL$101)</f>
        <v>0</v>
      </c>
      <c r="H3092" s="334">
        <f>SUMIF('6. Drift'!$B$18:$B$101,$G3078,'6. Drift'!AM$18:AM$101)</f>
        <v>0</v>
      </c>
      <c r="I3092" s="334">
        <f>SUMIF('6. Drift'!$B$18:$B$101,$G3078,'6. Drift'!AN$18:AN$101)</f>
        <v>0</v>
      </c>
      <c r="J3092" s="334">
        <f>SUMIF('6. Drift'!$B$18:$B$101,$G3078,'6. Drift'!AO$18:AO$101)</f>
        <v>0</v>
      </c>
      <c r="K3092" s="334">
        <f>SUMIF('6. Drift'!$B$18:$B$101,$G3078,'6. Drift'!AP$18:AP$101)</f>
        <v>0</v>
      </c>
      <c r="L3092" s="334">
        <f>SUMIF('6. Drift'!$B$18:$B$101,$G3078,'6. Drift'!AQ$18:AQ$101)</f>
        <v>0</v>
      </c>
      <c r="M3092" s="316">
        <f t="shared" si="715"/>
        <v>0</v>
      </c>
    </row>
    <row r="3093" spans="2:15" s="3" customFormat="1" ht="12.75" x14ac:dyDescent="0.2">
      <c r="B3093" s="317" t="str">
        <f>IF('7. Utrustning'!AS$50&gt;0,"Utrustning","")</f>
        <v/>
      </c>
      <c r="C3093" s="333">
        <f>SUMIF('7. Utrustning'!$B$17:$B$49,$G3078,'7. Utrustning'!AI$17:AI$49)</f>
        <v>0</v>
      </c>
      <c r="D3093" s="333">
        <f>SUMIF('7. Utrustning'!$B$17:$B$49,$G3078,'7. Utrustning'!AJ$17:AJ$49)</f>
        <v>0</v>
      </c>
      <c r="E3093" s="333">
        <f>SUMIF('7. Utrustning'!$B$17:$B$49,$G3078,'7. Utrustning'!AK$17:AK$49)</f>
        <v>0</v>
      </c>
      <c r="F3093" s="333">
        <f>SUMIF('7. Utrustning'!$B$17:$B$49,$G3078,'7. Utrustning'!AL$17:AL$49)</f>
        <v>0</v>
      </c>
      <c r="G3093" s="333">
        <f>SUMIF('7. Utrustning'!$B$17:$B$49,$G3078,'7. Utrustning'!AM$17:AM$49)</f>
        <v>0</v>
      </c>
      <c r="H3093" s="333">
        <f>SUMIF('7. Utrustning'!$B$17:$B$49,$G3078,'7. Utrustning'!AN$17:AN$49)</f>
        <v>0</v>
      </c>
      <c r="I3093" s="333">
        <f>SUMIF('7. Utrustning'!$B$17:$B$49,$G3078,'7. Utrustning'!AO$17:AO$49)</f>
        <v>0</v>
      </c>
      <c r="J3093" s="333">
        <f>SUMIF('7. Utrustning'!$B$17:$B$49,$G3078,'7. Utrustning'!AP$17:AP$49)</f>
        <v>0</v>
      </c>
      <c r="K3093" s="333">
        <f>SUMIF('7. Utrustning'!$B$17:$B$49,$G3078,'7. Utrustning'!AQ$17:AQ$49)</f>
        <v>0</v>
      </c>
      <c r="L3093" s="333">
        <f>SUMIF('7. Utrustning'!$B$17:$B$49,$G3078,'7. Utrustning'!AR$17:AR$49)</f>
        <v>0</v>
      </c>
      <c r="M3093" s="319">
        <f t="shared" si="715"/>
        <v>0</v>
      </c>
    </row>
    <row r="3094" spans="2:15" s="3" customFormat="1" ht="12.75" x14ac:dyDescent="0.2">
      <c r="B3094" s="320" t="str">
        <f>IF('8. Lokal'!AP$51&gt;0,"Lokal","")</f>
        <v>Lokal</v>
      </c>
      <c r="C3094" s="334">
        <f>SUMIF('5. Lön'!$B$25:$B$151,$G3078,'5. Lön'!DA$25:DA$151)+SUMIF('6. Drift'!$B$18:$B$101,$G3078,'6. Drift'!CD$18:CD$101)+SUMIF('8. Lokal'!$B$18:$B$50,$G3078,'8. Lokal'!AF$18:AF$50)</f>
        <v>0</v>
      </c>
      <c r="D3094" s="334">
        <f>SUMIF('5. Lön'!$B$25:$B$151,$G3078,'5. Lön'!DB$25:DB$151)+SUMIF('6. Drift'!$B$18:$B$101,$G3078,'6. Drift'!CE$18:CE$101)+SUMIF('8. Lokal'!$B$18:$B$50,$G3078,'8. Lokal'!AG$18:AG$50)</f>
        <v>0</v>
      </c>
      <c r="E3094" s="334">
        <f>SUMIF('5. Lön'!$B$25:$B$151,$G3078,'5. Lön'!DC$25:DC$151)+SUMIF('6. Drift'!$B$18:$B$101,$G3078,'6. Drift'!CF$18:CF$101)+SUMIF('8. Lokal'!$B$18:$B$50,$G3078,'8. Lokal'!AH$18:AH$50)</f>
        <v>0</v>
      </c>
      <c r="F3094" s="334">
        <f>SUMIF('5. Lön'!$B$25:$B$151,$G3078,'5. Lön'!DD$25:DD$151)+SUMIF('6. Drift'!$B$18:$B$101,$G3078,'6. Drift'!CG$18:CG$101)+SUMIF('8. Lokal'!$B$18:$B$50,$G3078,'8. Lokal'!AI$18:AI$50)</f>
        <v>0</v>
      </c>
      <c r="G3094" s="334">
        <f>SUMIF('5. Lön'!$B$25:$B$151,$G3078,'5. Lön'!DE$25:DE$151)+SUMIF('6. Drift'!$B$18:$B$101,$G3078,'6. Drift'!CH$18:CH$101)+SUMIF('8. Lokal'!$B$18:$B$50,$G3078,'8. Lokal'!AJ$18:AJ$50)</f>
        <v>0</v>
      </c>
      <c r="H3094" s="334">
        <f>SUMIF('5. Lön'!$B$25:$B$151,$G3078,'5. Lön'!DF$25:DF$151)+SUMIF('6. Drift'!$B$18:$B$101,$G3078,'6. Drift'!CI$18:CI$101)+SUMIF('8. Lokal'!$B$18:$B$50,$G3078,'8. Lokal'!AK$18:AK$50)</f>
        <v>0</v>
      </c>
      <c r="I3094" s="334">
        <f>SUMIF('5. Lön'!$B$25:$B$151,$G3078,'5. Lön'!DG$25:DG$151)+SUMIF('6. Drift'!$B$18:$B$101,$G3078,'6. Drift'!CJ$18:CJ$101)+SUMIF('8. Lokal'!$B$18:$B$50,$G3078,'8. Lokal'!AL$18:AL$50)</f>
        <v>0</v>
      </c>
      <c r="J3094" s="334">
        <f>SUMIF('5. Lön'!$B$25:$B$151,$G3078,'5. Lön'!DH$25:DH$151)+SUMIF('6. Drift'!$B$18:$B$101,$G3078,'6. Drift'!CK$18:CK$101)+SUMIF('8. Lokal'!$B$18:$B$50,$G3078,'8. Lokal'!AM$18:AM$50)</f>
        <v>0</v>
      </c>
      <c r="K3094" s="334">
        <f>SUMIF('5. Lön'!$B$25:$B$151,$G3078,'5. Lön'!DI$25:DI$151)+SUMIF('6. Drift'!$B$18:$B$101,$G3078,'6. Drift'!CL$18:CL$101)+SUMIF('8. Lokal'!$B$18:$B$50,$G3078,'8. Lokal'!AN$18:AN$50)</f>
        <v>0</v>
      </c>
      <c r="L3094" s="334">
        <f>SUMIF('5. Lön'!$B$25:$B$151,$G3078,'5. Lön'!DJ$25:DJ$151)+SUMIF('6. Drift'!$B$18:$B$101,$G3078,'6. Drift'!CM$18:CM$101)+SUMIF('8. Lokal'!$B$18:$B$50,$G3078,'8. Lokal'!AO$18:AO$50)</f>
        <v>0</v>
      </c>
      <c r="M3094" s="316">
        <f t="shared" si="715"/>
        <v>0</v>
      </c>
    </row>
    <row r="3095" spans="2:15" s="1" customFormat="1" ht="12.75" x14ac:dyDescent="0.2">
      <c r="B3095" s="321" t="str">
        <f>IF(('5. Lön'!CM$152+'6. Drift'!BP$102)&gt;0,"Indirekt","")</f>
        <v>Indirekt</v>
      </c>
      <c r="C3095" s="293">
        <f>SUMIF('5. Lön'!$B$25:$B$151,$G3078,'5. Lön'!CC$25:CC$151)+SUMIF('6. Drift'!$B$18:$B$101,$G3078,'6. Drift'!BF$18:BF$101)</f>
        <v>0</v>
      </c>
      <c r="D3095" s="293">
        <f>SUMIF('5. Lön'!$B$25:$B$151,$G3078,'5. Lön'!CD$25:CD$151)+SUMIF('6. Drift'!$B$18:$B$101,$G3078,'6. Drift'!BG$18:BG$101)</f>
        <v>0</v>
      </c>
      <c r="E3095" s="293">
        <f>SUMIF('5. Lön'!$B$25:$B$151,$G3078,'5. Lön'!CE$25:CE$151)+SUMIF('6. Drift'!$B$18:$B$101,$G3078,'6. Drift'!BH$18:BH$101)</f>
        <v>0</v>
      </c>
      <c r="F3095" s="293">
        <f>SUMIF('5. Lön'!$B$25:$B$151,$G3078,'5. Lön'!CF$25:CF$151)+SUMIF('6. Drift'!$B$18:$B$101,$G3078,'6. Drift'!BI$18:BI$101)</f>
        <v>0</v>
      </c>
      <c r="G3095" s="293">
        <f>SUMIF('5. Lön'!$B$25:$B$151,$G3078,'5. Lön'!CG$25:CG$151)+SUMIF('6. Drift'!$B$18:$B$101,$G3078,'6. Drift'!BJ$18:BJ$101)</f>
        <v>0</v>
      </c>
      <c r="H3095" s="293">
        <f>SUMIF('5. Lön'!$B$25:$B$151,$G3078,'5. Lön'!CH$25:CH$151)+SUMIF('6. Drift'!$B$18:$B$101,$G3078,'6. Drift'!BK$18:BK$101)</f>
        <v>0</v>
      </c>
      <c r="I3095" s="293">
        <f>SUMIF('5. Lön'!$B$25:$B$151,$G3078,'5. Lön'!CI$25:CI$151)+SUMIF('6. Drift'!$B$18:$B$101,$G3078,'6. Drift'!BL$18:BL$101)</f>
        <v>0</v>
      </c>
      <c r="J3095" s="293">
        <f>SUMIF('5. Lön'!$B$25:$B$151,$G3078,'5. Lön'!CJ$25:CJ$151)+SUMIF('6. Drift'!$B$18:$B$101,$G3078,'6. Drift'!BM$18:BM$101)</f>
        <v>0</v>
      </c>
      <c r="K3095" s="293">
        <f>SUMIF('5. Lön'!$B$25:$B$151,$G3078,'5. Lön'!CK$25:CK$151)+SUMIF('6. Drift'!$B$18:$B$101,$G3078,'6. Drift'!BN$18:BN$101)</f>
        <v>0</v>
      </c>
      <c r="L3095" s="293">
        <f>SUMIF('5. Lön'!$B$25:$B$151,$G3078,'5. Lön'!CL$25:CL$151)+SUMIF('6. Drift'!$B$18:$B$101,$G3078,'6. Drift'!BO$18:BO$101)</f>
        <v>0</v>
      </c>
      <c r="M3095" s="322">
        <f t="shared" si="715"/>
        <v>0</v>
      </c>
    </row>
    <row r="3096" spans="2:15" s="3" customFormat="1" ht="12.75" x14ac:dyDescent="0.2">
      <c r="B3096" s="323" t="str">
        <f>IF('2. Grunddata'!C$6="KONTRAKT","Total kostnad i medfinansiering av kontrakt med finansiär","Total kostnad i medfinansiering av ansökan till finansiär")</f>
        <v>Total kostnad i medfinansiering av ansökan till finansiär</v>
      </c>
      <c r="C3096" s="237">
        <f>SUM(C3089:C3095)</f>
        <v>0</v>
      </c>
      <c r="D3096" s="237">
        <f t="shared" ref="D3096:M3096" si="716">SUM(D3089:D3095)</f>
        <v>0</v>
      </c>
      <c r="E3096" s="237">
        <f t="shared" si="716"/>
        <v>0</v>
      </c>
      <c r="F3096" s="237">
        <f t="shared" si="716"/>
        <v>0</v>
      </c>
      <c r="G3096" s="237">
        <f t="shared" si="716"/>
        <v>0</v>
      </c>
      <c r="H3096" s="237">
        <f t="shared" si="716"/>
        <v>0</v>
      </c>
      <c r="I3096" s="237">
        <f t="shared" si="716"/>
        <v>0</v>
      </c>
      <c r="J3096" s="237">
        <f t="shared" si="716"/>
        <v>0</v>
      </c>
      <c r="K3096" s="237">
        <f t="shared" si="716"/>
        <v>0</v>
      </c>
      <c r="L3096" s="237">
        <f t="shared" si="716"/>
        <v>0</v>
      </c>
      <c r="M3096" s="324">
        <f t="shared" si="716"/>
        <v>0</v>
      </c>
      <c r="N3096" s="26"/>
      <c r="O3096" s="26"/>
    </row>
    <row r="3097" spans="2:15" s="3" customFormat="1" ht="6" customHeight="1" x14ac:dyDescent="0.2">
      <c r="B3097" s="335"/>
      <c r="C3097" s="326"/>
      <c r="D3097" s="326"/>
      <c r="E3097" s="326"/>
      <c r="F3097" s="326"/>
      <c r="G3097" s="326"/>
      <c r="H3097" s="326"/>
      <c r="I3097" s="326"/>
      <c r="J3097" s="326"/>
      <c r="K3097" s="326"/>
      <c r="L3097" s="326"/>
      <c r="M3097" s="336"/>
    </row>
    <row r="3098" spans="2:15" s="3" customFormat="1" ht="12.75" x14ac:dyDescent="0.2">
      <c r="B3098" s="328" t="str">
        <f>IF('2. Grunddata'!C$6="KONTRAKT","Full kostnad","Förväntad full kostnad")</f>
        <v>Förväntad full kostnad</v>
      </c>
      <c r="C3098" s="326"/>
      <c r="D3098" s="326"/>
      <c r="E3098" s="326"/>
      <c r="F3098" s="326"/>
      <c r="G3098" s="326"/>
      <c r="H3098" s="326"/>
      <c r="I3098" s="326"/>
      <c r="J3098" s="326"/>
      <c r="K3098" s="326"/>
      <c r="L3098" s="326"/>
      <c r="M3098" s="336"/>
    </row>
    <row r="3099" spans="2:15" s="3" customFormat="1" ht="12.75" x14ac:dyDescent="0.2">
      <c r="B3099" s="337" t="s">
        <v>203</v>
      </c>
      <c r="C3099" s="338">
        <f>C3081+C3090+C3091</f>
        <v>0</v>
      </c>
      <c r="D3099" s="338">
        <f t="shared" ref="D3099:L3099" si="717">D3081+D3090+D3091</f>
        <v>0</v>
      </c>
      <c r="E3099" s="338">
        <f t="shared" si="717"/>
        <v>0</v>
      </c>
      <c r="F3099" s="338">
        <f t="shared" si="717"/>
        <v>0</v>
      </c>
      <c r="G3099" s="338">
        <f t="shared" si="717"/>
        <v>0</v>
      </c>
      <c r="H3099" s="338">
        <f t="shared" si="717"/>
        <v>0</v>
      </c>
      <c r="I3099" s="338">
        <f t="shared" si="717"/>
        <v>0</v>
      </c>
      <c r="J3099" s="338">
        <f t="shared" si="717"/>
        <v>0</v>
      </c>
      <c r="K3099" s="338">
        <f t="shared" si="717"/>
        <v>0</v>
      </c>
      <c r="L3099" s="338">
        <f t="shared" si="717"/>
        <v>0</v>
      </c>
      <c r="M3099" s="314">
        <f>SUM(C3099:L3099)</f>
        <v>0</v>
      </c>
    </row>
    <row r="3100" spans="2:15" s="3" customFormat="1" ht="12.75" x14ac:dyDescent="0.2">
      <c r="B3100" s="339" t="s">
        <v>202</v>
      </c>
      <c r="C3100" s="340">
        <f>C3082+C3092</f>
        <v>0</v>
      </c>
      <c r="D3100" s="340">
        <f t="shared" ref="D3100:L3100" si="718">D3082+D3092</f>
        <v>0</v>
      </c>
      <c r="E3100" s="340">
        <f t="shared" si="718"/>
        <v>0</v>
      </c>
      <c r="F3100" s="340">
        <f t="shared" si="718"/>
        <v>0</v>
      </c>
      <c r="G3100" s="340">
        <f t="shared" si="718"/>
        <v>0</v>
      </c>
      <c r="H3100" s="340">
        <f t="shared" si="718"/>
        <v>0</v>
      </c>
      <c r="I3100" s="340">
        <f t="shared" si="718"/>
        <v>0</v>
      </c>
      <c r="J3100" s="340">
        <f t="shared" si="718"/>
        <v>0</v>
      </c>
      <c r="K3100" s="340">
        <f t="shared" si="718"/>
        <v>0</v>
      </c>
      <c r="L3100" s="340">
        <f t="shared" si="718"/>
        <v>0</v>
      </c>
      <c r="M3100" s="316">
        <f>SUM(C3100:L3100)</f>
        <v>0</v>
      </c>
    </row>
    <row r="3101" spans="2:15" s="3" customFormat="1" ht="12.75" x14ac:dyDescent="0.2">
      <c r="B3101" s="341" t="s">
        <v>30</v>
      </c>
      <c r="C3101" s="342">
        <f>C3083+C3093</f>
        <v>0</v>
      </c>
      <c r="D3101" s="342">
        <f t="shared" ref="D3101:L3101" si="719">D3083+D3093</f>
        <v>0</v>
      </c>
      <c r="E3101" s="342">
        <f t="shared" si="719"/>
        <v>0</v>
      </c>
      <c r="F3101" s="342">
        <f t="shared" si="719"/>
        <v>0</v>
      </c>
      <c r="G3101" s="342">
        <f t="shared" si="719"/>
        <v>0</v>
      </c>
      <c r="H3101" s="342">
        <f t="shared" si="719"/>
        <v>0</v>
      </c>
      <c r="I3101" s="342">
        <f t="shared" si="719"/>
        <v>0</v>
      </c>
      <c r="J3101" s="342">
        <f t="shared" si="719"/>
        <v>0</v>
      </c>
      <c r="K3101" s="342">
        <f t="shared" si="719"/>
        <v>0</v>
      </c>
      <c r="L3101" s="342">
        <f t="shared" si="719"/>
        <v>0</v>
      </c>
      <c r="M3101" s="319">
        <f>SUM(C3101:L3101)</f>
        <v>0</v>
      </c>
    </row>
    <row r="3102" spans="2:15" s="3" customFormat="1" ht="12.75" x14ac:dyDescent="0.2">
      <c r="B3102" s="339" t="s">
        <v>31</v>
      </c>
      <c r="C3102" s="340">
        <f>SUMIF('5. Lön'!$B$25:$B$151,$G3078,'5. Lön'!CO$25:CO$151)+SUMIF('5. Lön'!$B$25:$B$151,$G3078,'5. Lön'!DA$25:DA$151)+SUMIF('6. Drift'!$B$18:$B$101,$G3078,'6. Drift'!BR$18:BR$101)+SUMIF('6. Drift'!$B$18:$B$101,$G3078,'6. Drift'!CD$18:CD$101)+SUMIF('8. Lokal'!$B$18:$B$50,$G3078,'8. Lokal'!T$18:T$50)+SUMIF('8. Lokal'!$B$18:$B$50,$G3078,'8. Lokal'!AF$18:AF$50)</f>
        <v>0</v>
      </c>
      <c r="D3102" s="340">
        <f>SUMIF('5. Lön'!$B$25:$B$151,$G3078,'5. Lön'!CP$25:CP$151)+SUMIF('5. Lön'!$B$25:$B$151,$G3078,'5. Lön'!DB$25:DB$151)+SUMIF('6. Drift'!$B$18:$B$101,$G3078,'6. Drift'!BS$18:BS$101)+SUMIF('6. Drift'!$B$18:$B$101,$G3078,'6. Drift'!CE$18:CE$101)+SUMIF('8. Lokal'!$B$18:$B$50,$G3078,'8. Lokal'!U$18:U$50)+SUMIF('8. Lokal'!$B$18:$B$50,$G3078,'8. Lokal'!AG$18:AG$50)</f>
        <v>0</v>
      </c>
      <c r="E3102" s="340">
        <f>SUMIF('5. Lön'!$B$25:$B$151,$G3078,'5. Lön'!CQ$25:CQ$151)+SUMIF('5. Lön'!$B$25:$B$151,$G3078,'5. Lön'!DC$25:DC$151)+SUMIF('6. Drift'!$B$18:$B$101,$G3078,'6. Drift'!BT$18:BT$101)+SUMIF('6. Drift'!$B$18:$B$101,$G3078,'6. Drift'!CF$18:CF$101)+SUMIF('8. Lokal'!$B$18:$B$50,$G3078,'8. Lokal'!V$18:V$50)+SUMIF('8. Lokal'!$B$18:$B$50,$G3078,'8. Lokal'!AH$18:AH$50)</f>
        <v>0</v>
      </c>
      <c r="F3102" s="340">
        <f>SUMIF('5. Lön'!$B$25:$B$151,$G3078,'5. Lön'!CR$25:CR$151)+SUMIF('5. Lön'!$B$25:$B$151,$G3078,'5. Lön'!DD$25:DD$151)+SUMIF('6. Drift'!$B$18:$B$101,$G3078,'6. Drift'!BU$18:BU$101)+SUMIF('6. Drift'!$B$18:$B$101,$G3078,'6. Drift'!CG$18:CG$101)+SUMIF('8. Lokal'!$B$18:$B$50,$G3078,'8. Lokal'!W$18:W$50)+SUMIF('8. Lokal'!$B$18:$B$50,$G3078,'8. Lokal'!AI$18:AI$50)</f>
        <v>0</v>
      </c>
      <c r="G3102" s="340">
        <f>SUMIF('5. Lön'!$B$25:$B$151,$G3078,'5. Lön'!CS$25:CS$151)+SUMIF('5. Lön'!$B$25:$B$151,$G3078,'5. Lön'!DE$25:DE$151)+SUMIF('6. Drift'!$B$18:$B$101,$G3078,'6. Drift'!BV$18:BV$101)+SUMIF('6. Drift'!$B$18:$B$101,$G3078,'6. Drift'!CH$18:CH$101)+SUMIF('8. Lokal'!$B$18:$B$50,$G3078,'8. Lokal'!X$18:X$50)+SUMIF('8. Lokal'!$B$18:$B$50,$G3078,'8. Lokal'!AJ$18:AJ$50)</f>
        <v>0</v>
      </c>
      <c r="H3102" s="340">
        <f>SUMIF('5. Lön'!$B$25:$B$151,$G3078,'5. Lön'!CT$25:CT$151)+SUMIF('5. Lön'!$B$25:$B$151,$G3078,'5. Lön'!DF$25:DF$151)+SUMIF('6. Drift'!$B$18:$B$101,$G3078,'6. Drift'!BW$18:BW$101)+SUMIF('6. Drift'!$B$18:$B$101,$G3078,'6. Drift'!CI$18:CI$101)+SUMIF('8. Lokal'!$B$18:$B$50,$G3078,'8. Lokal'!Y$18:Y$50)+SUMIF('8. Lokal'!$B$18:$B$50,$G3078,'8. Lokal'!AK$18:AK$50)</f>
        <v>0</v>
      </c>
      <c r="I3102" s="340">
        <f>SUMIF('5. Lön'!$B$25:$B$151,$G3078,'5. Lön'!CU$25:CU$151)+SUMIF('5. Lön'!$B$25:$B$151,$G3078,'5. Lön'!DG$25:DG$151)+SUMIF('6. Drift'!$B$18:$B$101,$G3078,'6. Drift'!BX$18:BX$101)+SUMIF('6. Drift'!$B$18:$B$101,$G3078,'6. Drift'!CJ$18:CJ$101)+SUMIF('8. Lokal'!$B$18:$B$50,$G3078,'8. Lokal'!Z$18:Z$50)+SUMIF('8. Lokal'!$B$18:$B$50,$G3078,'8. Lokal'!AL$18:AL$50)</f>
        <v>0</v>
      </c>
      <c r="J3102" s="340">
        <f>SUMIF('5. Lön'!$B$25:$B$151,$G3078,'5. Lön'!CV$25:CV$151)+SUMIF('5. Lön'!$B$25:$B$151,$G3078,'5. Lön'!DH$25:DH$151)+SUMIF('6. Drift'!$B$18:$B$101,$G3078,'6. Drift'!BY$18:BY$101)+SUMIF('6. Drift'!$B$18:$B$101,$G3078,'6. Drift'!CK$18:CK$101)+SUMIF('8. Lokal'!$B$18:$B$50,$G3078,'8. Lokal'!AA$18:AA$50)+SUMIF('8. Lokal'!$B$18:$B$50,$G3078,'8. Lokal'!AM$18:AM$50)</f>
        <v>0</v>
      </c>
      <c r="K3102" s="340">
        <f>SUMIF('5. Lön'!$B$25:$B$151,$G3078,'5. Lön'!CW$25:CW$151)+SUMIF('5. Lön'!$B$25:$B$151,$G3078,'5. Lön'!DI$25:DI$151)+SUMIF('6. Drift'!$B$18:$B$101,$G3078,'6. Drift'!BZ$18:BZ$101)+SUMIF('6. Drift'!$B$18:$B$101,$G3078,'6. Drift'!CL$18:CL$101)+SUMIF('8. Lokal'!$B$18:$B$50,$G3078,'8. Lokal'!AB$18:AB$50)+SUMIF('8. Lokal'!$B$18:$B$50,$G3078,'8. Lokal'!AN$18:AN$50)</f>
        <v>0</v>
      </c>
      <c r="L3102" s="340">
        <f>SUMIF('5. Lön'!$B$25:$B$151,$G3078,'5. Lön'!CX$25:CX$151)+SUMIF('5. Lön'!$B$25:$B$151,$G3078,'5. Lön'!DJ$25:DJ$151)+SUMIF('6. Drift'!$B$18:$B$101,$G3078,'6. Drift'!CA$18:CA$101)+SUMIF('6. Drift'!$B$18:$B$101,$G3078,'6. Drift'!CM$18:CM$101)+SUMIF('8. Lokal'!$B$18:$B$50,$G3078,'8. Lokal'!AC$18:AC$50)+SUMIF('8. Lokal'!$B$18:$B$50,$G3078,'8. Lokal'!AO$18:AO$50)</f>
        <v>0</v>
      </c>
      <c r="M3102" s="316">
        <f>SUM(C3102:L3102)</f>
        <v>0</v>
      </c>
    </row>
    <row r="3103" spans="2:15" s="3" customFormat="1" ht="12.75" x14ac:dyDescent="0.2">
      <c r="B3103" s="343" t="s">
        <v>26</v>
      </c>
      <c r="C3103" s="344">
        <f>SUMIF('5. Lön'!$B$25:$B$151,$G3078,'5. Lön'!BQ$25:BQ$151)+SUMIF('5. Lön'!$B$25:$B$151,$G3078,'5. Lön'!CC$25:CC$151)+SUMIF('6. Drift'!$B$18:$B$101,$G3078,'6. Drift'!AT$18:AT$101)+SUMIF('6. Drift'!$B$18:$B$101,$G3078,'6. Drift'!BF$18:BF$101)</f>
        <v>0</v>
      </c>
      <c r="D3103" s="344">
        <f>SUMIF('5. Lön'!$B$25:$B$151,$G3078,'5. Lön'!BR$25:BR$151)+SUMIF('5. Lön'!$B$25:$B$151,$G3078,'5. Lön'!CD$25:CD$151)+SUMIF('6. Drift'!$B$18:$B$101,$G3078,'6. Drift'!AU$18:AU$101)+SUMIF('6. Drift'!$B$18:$B$101,$G3078,'6. Drift'!BG$18:BG$101)</f>
        <v>0</v>
      </c>
      <c r="E3103" s="344">
        <f>SUMIF('5. Lön'!$B$25:$B$151,$G3078,'5. Lön'!BS$25:BS$151)+SUMIF('5. Lön'!$B$25:$B$151,$G3078,'5. Lön'!CE$25:CE$151)+SUMIF('6. Drift'!$B$18:$B$101,$G3078,'6. Drift'!AV$18:AV$101)+SUMIF('6. Drift'!$B$18:$B$101,$G3078,'6. Drift'!BH$18:BH$101)</f>
        <v>0</v>
      </c>
      <c r="F3103" s="344">
        <f>SUMIF('5. Lön'!$B$25:$B$151,$G3078,'5. Lön'!BT$25:BT$151)+SUMIF('5. Lön'!$B$25:$B$151,$G3078,'5. Lön'!CF$25:CF$151)+SUMIF('6. Drift'!$B$18:$B$101,$G3078,'6. Drift'!AW$18:AW$101)+SUMIF('6. Drift'!$B$18:$B$101,$G3078,'6. Drift'!BI$18:BI$101)</f>
        <v>0</v>
      </c>
      <c r="G3103" s="344">
        <f>SUMIF('5. Lön'!$B$25:$B$151,$G3078,'5. Lön'!BU$25:BU$151)+SUMIF('5. Lön'!$B$25:$B$151,$G3078,'5. Lön'!CG$25:CG$151)+SUMIF('6. Drift'!$B$18:$B$101,$G3078,'6. Drift'!AX$18:AX$101)+SUMIF('6. Drift'!$B$18:$B$101,$G3078,'6. Drift'!BJ$18:BJ$101)</f>
        <v>0</v>
      </c>
      <c r="H3103" s="344">
        <f>SUMIF('5. Lön'!$B$25:$B$151,$G3078,'5. Lön'!BV$25:BV$151)+SUMIF('5. Lön'!$B$25:$B$151,$G3078,'5. Lön'!CH$25:CH$151)+SUMIF('6. Drift'!$B$18:$B$101,$G3078,'6. Drift'!AY$18:AY$101)+SUMIF('6. Drift'!$B$18:$B$101,$G3078,'6. Drift'!BK$18:BK$101)</f>
        <v>0</v>
      </c>
      <c r="I3103" s="344">
        <f>SUMIF('5. Lön'!$B$25:$B$151,$G3078,'5. Lön'!BW$25:BW$151)+SUMIF('5. Lön'!$B$25:$B$151,$G3078,'5. Lön'!CI$25:CI$151)+SUMIF('6. Drift'!$B$18:$B$101,$G3078,'6. Drift'!AZ$18:AZ$101)+SUMIF('6. Drift'!$B$18:$B$101,$G3078,'6. Drift'!BL$18:BL$101)</f>
        <v>0</v>
      </c>
      <c r="J3103" s="344">
        <f>SUMIF('5. Lön'!$B$25:$B$151,$G3078,'5. Lön'!BX$25:BX$151)+SUMIF('5. Lön'!$B$25:$B$151,$G3078,'5. Lön'!CJ$25:CJ$151)+SUMIF('6. Drift'!$B$18:$B$101,$G3078,'6. Drift'!BA$18:BA$101)+SUMIF('6. Drift'!$B$18:$B$101,$G3078,'6. Drift'!BM$18:BM$101)</f>
        <v>0</v>
      </c>
      <c r="K3103" s="344">
        <f>SUMIF('5. Lön'!$B$25:$B$151,$G3078,'5. Lön'!BY$25:BY$151)+SUMIF('5. Lön'!$B$25:$B$151,$G3078,'5. Lön'!CK$25:CK$151)+SUMIF('6. Drift'!$B$18:$B$101,$G3078,'6. Drift'!BB$18:BB$101)+SUMIF('6. Drift'!$B$18:$B$101,$G3078,'6. Drift'!BN$18:BN$101)</f>
        <v>0</v>
      </c>
      <c r="L3103" s="344">
        <f>SUMIF('5. Lön'!$B$25:$B$151,$G3078,'5. Lön'!BZ$25:BZ$151)+SUMIF('5. Lön'!$B$25:$B$151,$G3078,'5. Lön'!CL$25:CL$151)+SUMIF('6. Drift'!$B$18:$B$101,$G3078,'6. Drift'!BC$18:BC$101)+SUMIF('6. Drift'!$B$18:$B$101,$G3078,'6. Drift'!BO$18:BO$101)</f>
        <v>0</v>
      </c>
      <c r="M3103" s="322">
        <f>SUM(C3103:L3103)</f>
        <v>0</v>
      </c>
    </row>
    <row r="3104" spans="2:15" s="3" customFormat="1" ht="12.75" x14ac:dyDescent="0.2">
      <c r="B3104" s="323" t="str">
        <f>IF('2. Grunddata'!C$6="KONTRAKT","Total full kostnad","Total förväntad full kostnad")</f>
        <v>Total förväntad full kostnad</v>
      </c>
      <c r="C3104" s="171">
        <f>SUM(C3099:C3103)</f>
        <v>0</v>
      </c>
      <c r="D3104" s="171">
        <f t="shared" ref="D3104:M3104" si="720">SUM(D3099:D3103)</f>
        <v>0</v>
      </c>
      <c r="E3104" s="171">
        <f t="shared" si="720"/>
        <v>0</v>
      </c>
      <c r="F3104" s="171">
        <f t="shared" si="720"/>
        <v>0</v>
      </c>
      <c r="G3104" s="171">
        <f t="shared" si="720"/>
        <v>0</v>
      </c>
      <c r="H3104" s="171">
        <f t="shared" si="720"/>
        <v>0</v>
      </c>
      <c r="I3104" s="171">
        <f t="shared" si="720"/>
        <v>0</v>
      </c>
      <c r="J3104" s="171">
        <f t="shared" si="720"/>
        <v>0</v>
      </c>
      <c r="K3104" s="171">
        <f t="shared" si="720"/>
        <v>0</v>
      </c>
      <c r="L3104" s="171">
        <f t="shared" si="720"/>
        <v>0</v>
      </c>
      <c r="M3104" s="345">
        <f t="shared" si="720"/>
        <v>0</v>
      </c>
      <c r="N3104" s="4"/>
    </row>
    <row r="3105" spans="2:13" s="3" customFormat="1" ht="12.75" x14ac:dyDescent="0.2">
      <c r="B3105" s="119"/>
      <c r="C3105" s="64"/>
      <c r="D3105" s="64"/>
      <c r="E3105" s="64"/>
      <c r="F3105" s="64"/>
      <c r="G3105" s="64"/>
      <c r="H3105" s="64"/>
      <c r="I3105" s="64"/>
      <c r="J3105" s="64"/>
      <c r="K3105" s="64"/>
      <c r="L3105" s="64"/>
      <c r="M3105" s="64"/>
    </row>
    <row r="3106" spans="2:13" s="3" customFormat="1" ht="12.75" customHeight="1" x14ac:dyDescent="0.2">
      <c r="B3106" s="119" t="s">
        <v>42</v>
      </c>
      <c r="C3106" s="346" t="str">
        <f t="shared" ref="C3106:M3106" si="721">IF(C3104&gt;0,C3096/C3104,"")</f>
        <v/>
      </c>
      <c r="D3106" s="346" t="str">
        <f t="shared" si="721"/>
        <v/>
      </c>
      <c r="E3106" s="346" t="str">
        <f t="shared" si="721"/>
        <v/>
      </c>
      <c r="F3106" s="346" t="str">
        <f t="shared" si="721"/>
        <v/>
      </c>
      <c r="G3106" s="346" t="str">
        <f t="shared" si="721"/>
        <v/>
      </c>
      <c r="H3106" s="346" t="str">
        <f t="shared" si="721"/>
        <v/>
      </c>
      <c r="I3106" s="346" t="str">
        <f t="shared" si="721"/>
        <v/>
      </c>
      <c r="J3106" s="346" t="str">
        <f t="shared" si="721"/>
        <v/>
      </c>
      <c r="K3106" s="346" t="str">
        <f t="shared" si="721"/>
        <v/>
      </c>
      <c r="L3106" s="346" t="str">
        <f t="shared" si="721"/>
        <v/>
      </c>
      <c r="M3106" s="346" t="str">
        <f t="shared" si="721"/>
        <v/>
      </c>
    </row>
    <row r="3107" spans="2:13" ht="12.75" customHeight="1" x14ac:dyDescent="0.2"/>
    <row r="3108" spans="2:13" ht="12.75" customHeight="1" x14ac:dyDescent="0.2">
      <c r="B3108" s="349" t="s">
        <v>209</v>
      </c>
    </row>
    <row r="3109" spans="2:13" ht="12.75" customHeight="1" x14ac:dyDescent="0.2">
      <c r="B3109" s="551"/>
      <c r="C3109" s="552"/>
      <c r="D3109" s="552"/>
      <c r="E3109" s="552"/>
      <c r="F3109" s="552"/>
      <c r="G3109" s="552"/>
      <c r="H3109" s="552"/>
      <c r="I3109" s="552"/>
      <c r="J3109" s="552"/>
      <c r="K3109" s="552"/>
      <c r="L3109" s="553"/>
      <c r="M3109" s="387">
        <f>SUM(C3109:L3109)</f>
        <v>0</v>
      </c>
    </row>
    <row r="3110" spans="2:13" ht="12.75" customHeight="1" x14ac:dyDescent="0.2">
      <c r="B3110" s="554"/>
      <c r="C3110" s="555"/>
      <c r="D3110" s="555"/>
      <c r="E3110" s="555"/>
      <c r="F3110" s="555"/>
      <c r="G3110" s="555"/>
      <c r="H3110" s="555"/>
      <c r="I3110" s="555"/>
      <c r="J3110" s="555"/>
      <c r="K3110" s="555"/>
      <c r="L3110" s="556"/>
      <c r="M3110" s="319">
        <f t="shared" ref="M3110:M3114" si="722">SUM(C3110:L3110)</f>
        <v>0</v>
      </c>
    </row>
    <row r="3111" spans="2:13" ht="12.75" customHeight="1" x14ac:dyDescent="0.2">
      <c r="B3111" s="557"/>
      <c r="C3111" s="558"/>
      <c r="D3111" s="558"/>
      <c r="E3111" s="558"/>
      <c r="F3111" s="558"/>
      <c r="G3111" s="558"/>
      <c r="H3111" s="558"/>
      <c r="I3111" s="558"/>
      <c r="J3111" s="558"/>
      <c r="K3111" s="558"/>
      <c r="L3111" s="559"/>
      <c r="M3111" s="316">
        <f t="shared" si="722"/>
        <v>0</v>
      </c>
    </row>
    <row r="3112" spans="2:13" ht="12.75" customHeight="1" x14ac:dyDescent="0.2">
      <c r="B3112" s="554"/>
      <c r="C3112" s="555"/>
      <c r="D3112" s="555"/>
      <c r="E3112" s="555"/>
      <c r="F3112" s="555"/>
      <c r="G3112" s="555"/>
      <c r="H3112" s="555"/>
      <c r="I3112" s="555"/>
      <c r="J3112" s="555"/>
      <c r="K3112" s="555"/>
      <c r="L3112" s="556"/>
      <c r="M3112" s="319">
        <f t="shared" si="722"/>
        <v>0</v>
      </c>
    </row>
    <row r="3113" spans="2:13" ht="12.75" customHeight="1" x14ac:dyDescent="0.2">
      <c r="B3113" s="557"/>
      <c r="C3113" s="558"/>
      <c r="D3113" s="558"/>
      <c r="E3113" s="558"/>
      <c r="F3113" s="558"/>
      <c r="G3113" s="558"/>
      <c r="H3113" s="558"/>
      <c r="I3113" s="558"/>
      <c r="J3113" s="558"/>
      <c r="K3113" s="558"/>
      <c r="L3113" s="559"/>
      <c r="M3113" s="316">
        <f t="shared" si="722"/>
        <v>0</v>
      </c>
    </row>
    <row r="3114" spans="2:13" ht="12.75" customHeight="1" x14ac:dyDescent="0.2">
      <c r="B3114" s="560"/>
      <c r="C3114" s="555"/>
      <c r="D3114" s="555"/>
      <c r="E3114" s="555"/>
      <c r="F3114" s="555"/>
      <c r="G3114" s="555"/>
      <c r="H3114" s="555"/>
      <c r="I3114" s="555"/>
      <c r="J3114" s="555"/>
      <c r="K3114" s="555"/>
      <c r="L3114" s="556"/>
      <c r="M3114" s="319">
        <f t="shared" si="722"/>
        <v>0</v>
      </c>
    </row>
    <row r="3115" spans="2:13" ht="12.75" customHeight="1" x14ac:dyDescent="0.2">
      <c r="B3115" s="165" t="str">
        <f>IF('2. Grunddata'!C$6="KONTRAKT","Total medfinansiering","Total förväntad medfinansiering")</f>
        <v>Total förväntad medfinansiering</v>
      </c>
      <c r="C3115" s="170">
        <f t="shared" ref="C3115:M3115" si="723">SUM(C3109:C3114)</f>
        <v>0</v>
      </c>
      <c r="D3115" s="170">
        <f t="shared" si="723"/>
        <v>0</v>
      </c>
      <c r="E3115" s="170">
        <f t="shared" si="723"/>
        <v>0</v>
      </c>
      <c r="F3115" s="170">
        <f t="shared" si="723"/>
        <v>0</v>
      </c>
      <c r="G3115" s="170">
        <f t="shared" si="723"/>
        <v>0</v>
      </c>
      <c r="H3115" s="170">
        <f t="shared" si="723"/>
        <v>0</v>
      </c>
      <c r="I3115" s="170">
        <f t="shared" si="723"/>
        <v>0</v>
      </c>
      <c r="J3115" s="170">
        <f t="shared" si="723"/>
        <v>0</v>
      </c>
      <c r="K3115" s="170">
        <f t="shared" si="723"/>
        <v>0</v>
      </c>
      <c r="L3115" s="170">
        <f t="shared" si="723"/>
        <v>0</v>
      </c>
      <c r="M3115" s="345">
        <f t="shared" si="723"/>
        <v>0</v>
      </c>
    </row>
    <row r="3116" spans="2:13" ht="12.75" customHeight="1" x14ac:dyDescent="0.2"/>
    <row r="3117" spans="2:13" ht="12.75" customHeight="1" x14ac:dyDescent="0.2">
      <c r="B3117" s="386" t="s">
        <v>210</v>
      </c>
      <c r="C3117" s="64" t="str">
        <f>B75</f>
        <v>Inte SLU Partner 9</v>
      </c>
      <c r="G3117" s="64" t="str">
        <f>J75</f>
        <v/>
      </c>
    </row>
    <row r="3118" spans="2:13" ht="12.75" customHeight="1" x14ac:dyDescent="0.2">
      <c r="B3118" s="719"/>
      <c r="C3118" s="720"/>
      <c r="D3118" s="720"/>
      <c r="E3118" s="720"/>
      <c r="F3118" s="720"/>
      <c r="G3118" s="720"/>
      <c r="H3118" s="720"/>
      <c r="I3118" s="720"/>
      <c r="J3118" s="720"/>
      <c r="K3118" s="720"/>
      <c r="L3118" s="720"/>
      <c r="M3118" s="721"/>
    </row>
    <row r="3119" spans="2:13" ht="12.75" customHeight="1" x14ac:dyDescent="0.2">
      <c r="B3119" s="722"/>
      <c r="C3119" s="735"/>
      <c r="D3119" s="735"/>
      <c r="E3119" s="735"/>
      <c r="F3119" s="735"/>
      <c r="G3119" s="735"/>
      <c r="H3119" s="735"/>
      <c r="I3119" s="735"/>
      <c r="J3119" s="735"/>
      <c r="K3119" s="735"/>
      <c r="L3119" s="735"/>
      <c r="M3119" s="724"/>
    </row>
    <row r="3120" spans="2:13" ht="12.75" customHeight="1" x14ac:dyDescent="0.2">
      <c r="B3120" s="722"/>
      <c r="C3120" s="735"/>
      <c r="D3120" s="735"/>
      <c r="E3120" s="735"/>
      <c r="F3120" s="735"/>
      <c r="G3120" s="735"/>
      <c r="H3120" s="735"/>
      <c r="I3120" s="735"/>
      <c r="J3120" s="735"/>
      <c r="K3120" s="735"/>
      <c r="L3120" s="735"/>
      <c r="M3120" s="724"/>
    </row>
    <row r="3121" spans="2:15" ht="12.75" customHeight="1" x14ac:dyDescent="0.2">
      <c r="B3121" s="722"/>
      <c r="C3121" s="735"/>
      <c r="D3121" s="735"/>
      <c r="E3121" s="735"/>
      <c r="F3121" s="735"/>
      <c r="G3121" s="735"/>
      <c r="H3121" s="735"/>
      <c r="I3121" s="735"/>
      <c r="J3121" s="735"/>
      <c r="K3121" s="735"/>
      <c r="L3121" s="735"/>
      <c r="M3121" s="724"/>
    </row>
    <row r="3122" spans="2:15" ht="12.75" customHeight="1" x14ac:dyDescent="0.2">
      <c r="B3122" s="725"/>
      <c r="C3122" s="726"/>
      <c r="D3122" s="726"/>
      <c r="E3122" s="726"/>
      <c r="F3122" s="726"/>
      <c r="G3122" s="726"/>
      <c r="H3122" s="726"/>
      <c r="I3122" s="726"/>
      <c r="J3122" s="726"/>
      <c r="K3122" s="726"/>
      <c r="L3122" s="726"/>
      <c r="M3122" s="727"/>
    </row>
    <row r="3123" spans="2:15" ht="12.75" customHeight="1" x14ac:dyDescent="0.2">
      <c r="B3123" s="388"/>
      <c r="C3123" s="388"/>
      <c r="D3123" s="388"/>
      <c r="E3123" s="388"/>
      <c r="F3123" s="388"/>
      <c r="G3123" s="388"/>
      <c r="H3123" s="388"/>
      <c r="I3123" s="388"/>
      <c r="J3123" s="388"/>
      <c r="K3123" s="388"/>
      <c r="L3123" s="388"/>
      <c r="M3123" s="388"/>
    </row>
    <row r="3124" spans="2:15" s="3" customFormat="1" ht="12.75" customHeight="1" x14ac:dyDescent="0.2">
      <c r="B3124" s="140" t="s">
        <v>165</v>
      </c>
      <c r="C3124" s="141" t="str">
        <f>'2. Grunddata'!C$7</f>
        <v>Hitta den oförklariga faktorn i matrix</v>
      </c>
      <c r="D3124" s="64"/>
      <c r="E3124" s="64"/>
      <c r="F3124" s="64"/>
      <c r="G3124" s="64"/>
      <c r="H3124" s="64"/>
      <c r="I3124" s="64"/>
      <c r="J3124" s="64"/>
      <c r="K3124" s="64"/>
      <c r="L3124" s="64"/>
      <c r="M3124" s="64"/>
    </row>
    <row r="3125" spans="2:15" s="3" customFormat="1" ht="12.75" x14ac:dyDescent="0.2">
      <c r="B3125" s="140" t="s">
        <v>122</v>
      </c>
      <c r="C3125" s="141" t="str">
        <f>IF('2. Grunddata'!$C$6="ANSÖKAN","ANSÖKAN",(IF('2. Grunddata'!$C$6="KONTRAKT","KONTRAKT","")))</f>
        <v>ANSÖKAN</v>
      </c>
      <c r="D3125" s="64"/>
      <c r="E3125" s="64"/>
      <c r="F3125" s="64"/>
      <c r="G3125" s="64"/>
      <c r="H3125" s="64"/>
      <c r="I3125" s="64"/>
      <c r="J3125" s="64"/>
      <c r="K3125" s="64"/>
      <c r="L3125" s="64"/>
      <c r="M3125" s="64"/>
    </row>
    <row r="3126" spans="2:15" s="3" customFormat="1" ht="12.75" x14ac:dyDescent="0.2">
      <c r="B3126" s="62" t="s">
        <v>254</v>
      </c>
      <c r="C3126" s="141" t="str">
        <f>'2. Grunddata'!C$8</f>
        <v>Stina</v>
      </c>
      <c r="D3126" s="64"/>
      <c r="E3126" s="64"/>
      <c r="F3126" s="64"/>
      <c r="I3126" s="120"/>
      <c r="J3126" s="120"/>
      <c r="K3126" s="120"/>
      <c r="L3126" s="120"/>
      <c r="M3126" s="120"/>
    </row>
    <row r="3127" spans="2:15" s="3" customFormat="1" ht="12.75" x14ac:dyDescent="0.2">
      <c r="B3127" s="140" t="s">
        <v>156</v>
      </c>
      <c r="C3127" s="64" t="str">
        <f>'2. Grunddata'!C$17</f>
        <v>SEK</v>
      </c>
      <c r="D3127" s="64"/>
      <c r="E3127" s="64"/>
      <c r="F3127" s="64"/>
      <c r="I3127" s="120"/>
      <c r="J3127" s="120"/>
      <c r="K3127" s="120"/>
      <c r="L3127" s="120"/>
      <c r="M3127" s="120"/>
    </row>
    <row r="3128" spans="2:15" s="3" customFormat="1" ht="12.75" x14ac:dyDescent="0.2">
      <c r="B3128" s="140"/>
      <c r="C3128" s="143" t="s">
        <v>137</v>
      </c>
      <c r="D3128" s="64"/>
      <c r="E3128" s="64"/>
      <c r="F3128" s="64"/>
      <c r="I3128" s="120"/>
      <c r="J3128" s="120"/>
      <c r="K3128" s="120"/>
      <c r="L3128" s="499" t="s">
        <v>315</v>
      </c>
      <c r="M3128" s="120"/>
    </row>
    <row r="3129" spans="2:15" ht="12.75" customHeight="1" x14ac:dyDescent="0.2">
      <c r="L3129" s="349" t="s">
        <v>316</v>
      </c>
    </row>
    <row r="3130" spans="2:15" s="3" customFormat="1" ht="15" x14ac:dyDescent="0.25">
      <c r="B3130" s="369" t="s">
        <v>38</v>
      </c>
      <c r="C3130" s="369" t="str">
        <f>B76</f>
        <v>Inte SLU Partner 10</v>
      </c>
      <c r="E3130" s="64"/>
      <c r="G3130" s="375" t="str">
        <f>J76</f>
        <v/>
      </c>
      <c r="H3130" s="64"/>
      <c r="I3130" s="64"/>
      <c r="J3130" s="64"/>
      <c r="K3130" s="64"/>
      <c r="L3130" s="625">
        <f>SUMIF('5. Lön'!$B$25:$B$151,$G3130,'5. Lön'!AE$25:AE$151)</f>
        <v>0</v>
      </c>
      <c r="M3130" s="585" t="s">
        <v>208</v>
      </c>
    </row>
    <row r="3131" spans="2:15" s="3" customFormat="1" ht="6" customHeight="1" x14ac:dyDescent="0.2">
      <c r="B3131" s="85"/>
      <c r="C3131" s="64"/>
      <c r="D3131" s="64"/>
      <c r="E3131" s="64"/>
      <c r="F3131" s="64"/>
      <c r="G3131" s="64"/>
      <c r="H3131" s="64"/>
      <c r="I3131" s="64"/>
      <c r="J3131" s="64"/>
      <c r="K3131" s="64"/>
      <c r="L3131" s="64"/>
      <c r="M3131" s="64"/>
    </row>
    <row r="3132" spans="2:15" s="3" customFormat="1" ht="12.75" x14ac:dyDescent="0.2">
      <c r="B3132" s="309" t="str">
        <f>IF('2. Grunddata'!C$6="KONTRAKT","Kostnader täckta av finansiär","Kostnader förväntade att täckas av finansiär")</f>
        <v>Kostnader förväntade att täckas av finansiär</v>
      </c>
      <c r="C3132" s="310">
        <f>'5. Lön'!G$23</f>
        <v>2022</v>
      </c>
      <c r="D3132" s="310">
        <f>'5. Lön'!H$23</f>
        <v>2023</v>
      </c>
      <c r="E3132" s="310">
        <f>'5. Lön'!I$23</f>
        <v>2024</v>
      </c>
      <c r="F3132" s="310" t="str">
        <f>'5. Lön'!J$23</f>
        <v/>
      </c>
      <c r="G3132" s="310" t="str">
        <f>'5. Lön'!K$23</f>
        <v/>
      </c>
      <c r="H3132" s="310" t="str">
        <f>'5. Lön'!L$23</f>
        <v/>
      </c>
      <c r="I3132" s="310" t="str">
        <f>'5. Lön'!M$23</f>
        <v/>
      </c>
      <c r="J3132" s="310" t="str">
        <f>'5. Lön'!N$23</f>
        <v/>
      </c>
      <c r="K3132" s="310" t="str">
        <f>'5. Lön'!O$23</f>
        <v/>
      </c>
      <c r="L3132" s="310" t="str">
        <f>'5. Lön'!P$23</f>
        <v/>
      </c>
      <c r="M3132" s="311" t="s">
        <v>2</v>
      </c>
    </row>
    <row r="3133" spans="2:15" s="3" customFormat="1" ht="12.75" customHeight="1" x14ac:dyDescent="0.2">
      <c r="B3133" s="312" t="s">
        <v>203</v>
      </c>
      <c r="C3133" s="313">
        <f>IF('2. Grunddata'!$C$16&gt;0,SUMIF('5. Lön'!$B$25:$B$151,$G3130,'5. Lön'!DM$25:DM$151),SUMIF('5. Lön'!$B$25:$B$151,$G3130,'5. Lön'!AS$25:AS$151))</f>
        <v>0</v>
      </c>
      <c r="D3133" s="313">
        <f>IF('2. Grunddata'!$C$16&gt;0,SUMIF('5. Lön'!$B$25:$B$151,$G3130,'5. Lön'!DN$25:DN$151),SUMIF('5. Lön'!$B$25:$B$151,$G3130,'5. Lön'!AT$25:AT$151))</f>
        <v>0</v>
      </c>
      <c r="E3133" s="313">
        <f>IF('2. Grunddata'!$C$16&gt;0,SUMIF('5. Lön'!$B$25:$B$151,$G3130,'5. Lön'!DO$25:DO$151),SUMIF('5. Lön'!$B$25:$B$151,$G3130,'5. Lön'!AU$25:AU$151))</f>
        <v>0</v>
      </c>
      <c r="F3133" s="313">
        <f>IF('2. Grunddata'!$C$16&gt;0,SUMIF('5. Lön'!$B$25:$B$151,$G3130,'5. Lön'!DP$25:DP$151),SUMIF('5. Lön'!$B$25:$B$151,$G3130,'5. Lön'!AV$25:AV$151))</f>
        <v>0</v>
      </c>
      <c r="G3133" s="313">
        <f>IF('2. Grunddata'!$C$16&gt;0,SUMIF('5. Lön'!$B$25:$B$151,$G3130,'5. Lön'!DQ$25:DQ$151),SUMIF('5. Lön'!$B$25:$B$151,$G3130,'5. Lön'!AW$25:AW$151))</f>
        <v>0</v>
      </c>
      <c r="H3133" s="313">
        <f>IF('2. Grunddata'!$C$16&gt;0,SUMIF('5. Lön'!$B$25:$B$151,$G3130,'5. Lön'!DR$25:DR$151),SUMIF('5. Lön'!$B$25:$B$151,$G3130,'5. Lön'!AX$25:AX$151))</f>
        <v>0</v>
      </c>
      <c r="I3133" s="313">
        <f>IF('2. Grunddata'!$C$16&gt;0,SUMIF('5. Lön'!$B$25:$B$151,$G3130,'5. Lön'!DS$25:DS$151),SUMIF('5. Lön'!$B$25:$B$151,$G3130,'5. Lön'!AY$25:AY$151))</f>
        <v>0</v>
      </c>
      <c r="J3133" s="313">
        <f>IF('2. Grunddata'!$C$16&gt;0,SUMIF('5. Lön'!$B$25:$B$151,$G3130,'5. Lön'!DT$25:DT$151),SUMIF('5. Lön'!$B$25:$B$151,$G3130,'5. Lön'!AZ$25:AZ$151))</f>
        <v>0</v>
      </c>
      <c r="K3133" s="313">
        <f>IF('2. Grunddata'!$C$16&gt;0,SUMIF('5. Lön'!$B$25:$B$151,$G3130,'5. Lön'!DU$25:DU$151),SUMIF('5. Lön'!$B$25:$B$151,$G3130,'5. Lön'!BA$25:BA$151))</f>
        <v>0</v>
      </c>
      <c r="L3133" s="313">
        <f>IF('2. Grunddata'!$C$16&gt;0,SUMIF('5. Lön'!$B$25:$B$151,$G3130,'5. Lön'!DV$25:DV$151),SUMIF('5. Lön'!$B$25:$B$151,$G3130,'5. Lön'!BB$25:BB$151))</f>
        <v>0</v>
      </c>
      <c r="M3133" s="314">
        <f t="shared" ref="M3133:M3138" si="724">SUM(C3133:L3133)</f>
        <v>0</v>
      </c>
      <c r="N3133" s="4"/>
      <c r="O3133" s="4"/>
    </row>
    <row r="3134" spans="2:15" s="3" customFormat="1" ht="12.75" customHeight="1" x14ac:dyDescent="0.2">
      <c r="B3134" s="158" t="s">
        <v>202</v>
      </c>
      <c r="C3134" s="315">
        <f>SUMIF('6. Drift'!$B$18:$B$101,$G3130,'6. Drift'!V$18:V$101)</f>
        <v>0</v>
      </c>
      <c r="D3134" s="315">
        <f>SUMIF('6. Drift'!$B$18:$B$101,$G3130,'6. Drift'!W$18:W$101)</f>
        <v>0</v>
      </c>
      <c r="E3134" s="315">
        <f>SUMIF('6. Drift'!$B$18:$B$101,$G3130,'6. Drift'!X$18:X$101)</f>
        <v>0</v>
      </c>
      <c r="F3134" s="315">
        <f>SUMIF('6. Drift'!$B$18:$B$101,$G3130,'6. Drift'!Y$18:Y$101)</f>
        <v>0</v>
      </c>
      <c r="G3134" s="315">
        <f>SUMIF('6. Drift'!$B$18:$B$101,$G3130,'6. Drift'!Z$18:Z$101)</f>
        <v>0</v>
      </c>
      <c r="H3134" s="315">
        <f>SUMIF('6. Drift'!$B$18:$B$101,$G3130,'6. Drift'!AA$18:AA$101)</f>
        <v>0</v>
      </c>
      <c r="I3134" s="315">
        <f>SUMIF('6. Drift'!$B$18:$B$101,$G3130,'6. Drift'!AB$18:AB$101)</f>
        <v>0</v>
      </c>
      <c r="J3134" s="315">
        <f>SUMIF('6. Drift'!$B$18:$B$101,$G3130,'6. Drift'!AC$18:AC$101)</f>
        <v>0</v>
      </c>
      <c r="K3134" s="315">
        <f>SUMIF('6. Drift'!$B$18:$B$101,$G3130,'6. Drift'!AD$18:AD$101)</f>
        <v>0</v>
      </c>
      <c r="L3134" s="315">
        <f>SUMIF('6. Drift'!$B$18:$B$101,$G3130,'6. Drift'!AE$18:AE$101)</f>
        <v>0</v>
      </c>
      <c r="M3134" s="316">
        <f t="shared" si="724"/>
        <v>0</v>
      </c>
    </row>
    <row r="3135" spans="2:15" s="3" customFormat="1" ht="12.75" x14ac:dyDescent="0.2">
      <c r="B3135" s="317" t="s">
        <v>30</v>
      </c>
      <c r="C3135" s="318">
        <f>SUMIF('7. Utrustning'!$B$17:$B$49,$G3130,'7. Utrustning'!W$17:W$49)</f>
        <v>0</v>
      </c>
      <c r="D3135" s="318">
        <f>SUMIF('7. Utrustning'!$B$17:$B$49,$G3130,'7. Utrustning'!X$17:X$49)</f>
        <v>0</v>
      </c>
      <c r="E3135" s="318">
        <f>SUMIF('7. Utrustning'!$B$17:$B$49,$G3130,'7. Utrustning'!Y$17:Y$49)</f>
        <v>0</v>
      </c>
      <c r="F3135" s="318">
        <f>SUMIF('7. Utrustning'!$B$17:$B$49,$G3130,'7. Utrustning'!Z$17:Z$49)</f>
        <v>0</v>
      </c>
      <c r="G3135" s="318">
        <f>SUMIF('7. Utrustning'!$B$17:$B$49,$G3130,'7. Utrustning'!AA$17:AA$49)</f>
        <v>0</v>
      </c>
      <c r="H3135" s="318">
        <f>SUMIF('7. Utrustning'!$B$17:$B$49,$G3130,'7. Utrustning'!AB$17:AB$49)</f>
        <v>0</v>
      </c>
      <c r="I3135" s="318">
        <f>SUMIF('7. Utrustning'!$B$17:$B$49,$G3130,'7. Utrustning'!AC$17:AC$49)</f>
        <v>0</v>
      </c>
      <c r="J3135" s="318">
        <f>SUMIF('7. Utrustning'!$B$17:$B$49,$G3130,'7. Utrustning'!AD$17:AD$49)</f>
        <v>0</v>
      </c>
      <c r="K3135" s="318">
        <f>SUMIF('7. Utrustning'!$B$17:$B$49,$G3130,'7. Utrustning'!AE$17:AE$49)</f>
        <v>0</v>
      </c>
      <c r="L3135" s="318">
        <f>SUMIF('7. Utrustning'!$B$17:$B$49,$G3130,'7. Utrustning'!AF$17:AF$49)</f>
        <v>0</v>
      </c>
      <c r="M3135" s="319">
        <f t="shared" si="724"/>
        <v>0</v>
      </c>
    </row>
    <row r="3136" spans="2:15" s="3" customFormat="1" ht="12.75" x14ac:dyDescent="0.2">
      <c r="B3136" s="320" t="str">
        <f>IF('2. Grunddata'!C$13="NEJ","Lokal accepterad som direkt kostnad av finansiär","Lokal")</f>
        <v>Lokal accepterad som direkt kostnad av finansiär</v>
      </c>
      <c r="C3136" s="315">
        <f>IF('2. Grunddata'!$C$13="NEJ",SUMIF('8. Lokal'!$B$18:$B$50,$G3130,'8. Lokal'!T$18:T$50),SUMIF('5. Lön'!$B$25:$B$151,$G3130,'5. Lön'!CO$25:CO$151)+SUMIF('6. Drift'!$B$18:$B$101,$G3130,'6. Drift'!BR$18:BR$101)+SUMIF('8. Lokal'!$B$18:$B$50,$G3130,'8. Lokal'!T$18:T$50))</f>
        <v>0</v>
      </c>
      <c r="D3136" s="315">
        <f>IF('2. Grunddata'!$C$13="NEJ",SUMIF('8. Lokal'!$B$18:$B$50,$G3130,'8. Lokal'!U$18:U$50),SUMIF('5. Lön'!$B$25:$B$151,$G3130,'5. Lön'!CP$25:CP$151)+SUMIF('6. Drift'!$B$18:$B$101,$G3130,'6. Drift'!BS$18:BS$101)+SUMIF('8. Lokal'!$B$18:$B$50,$G3130,'8. Lokal'!U$18:U$50))</f>
        <v>0</v>
      </c>
      <c r="E3136" s="315">
        <f>IF('2. Grunddata'!$C$13="NEJ",SUMIF('8. Lokal'!$B$18:$B$50,$G3130,'8. Lokal'!V$18:V$50),SUMIF('5. Lön'!$B$25:$B$151,$G3130,'5. Lön'!CQ$25:CQ$151)+SUMIF('6. Drift'!$B$18:$B$101,$G3130,'6. Drift'!BT$18:BT$101)+SUMIF('8. Lokal'!$B$18:$B$50,$G3130,'8. Lokal'!V$18:V$50))</f>
        <v>0</v>
      </c>
      <c r="F3136" s="315">
        <f>IF('2. Grunddata'!$C$13="NEJ",SUMIF('8. Lokal'!$B$18:$B$50,$G3130,'8. Lokal'!W$18:W$50),SUMIF('5. Lön'!$B$25:$B$151,$G3130,'5. Lön'!CR$25:CR$151)+SUMIF('6. Drift'!$B$18:$B$101,$G3130,'6. Drift'!BU$18:BU$101)+SUMIF('8. Lokal'!$B$18:$B$50,$G3130,'8. Lokal'!W$18:W$50))</f>
        <v>0</v>
      </c>
      <c r="G3136" s="315">
        <f>IF('2. Grunddata'!$C$13="NEJ",SUMIF('8. Lokal'!$B$18:$B$50,$G3130,'8. Lokal'!X$18:X$50),SUMIF('5. Lön'!$B$25:$B$151,$G3130,'5. Lön'!CS$25:CS$151)+SUMIF('6. Drift'!$B$18:$B$101,$G3130,'6. Drift'!BV$18:BV$101)+SUMIF('8. Lokal'!$B$18:$B$50,$G3130,'8. Lokal'!X$18:X$50))</f>
        <v>0</v>
      </c>
      <c r="H3136" s="315">
        <f>IF('2. Grunddata'!$C$13="NEJ",SUMIF('8. Lokal'!$B$18:$B$50,$G3130,'8. Lokal'!Y$18:Y$50),SUMIF('5. Lön'!$B$25:$B$151,$G3130,'5. Lön'!CT$25:CT$151)+SUMIF('6. Drift'!$B$18:$B$101,$G3130,'6. Drift'!BW$18:BW$101)+SUMIF('8. Lokal'!$B$18:$B$50,$G3130,'8. Lokal'!Y$18:Y$50))</f>
        <v>0</v>
      </c>
      <c r="I3136" s="315">
        <f>IF('2. Grunddata'!$C$13="NEJ",SUMIF('8. Lokal'!$B$18:$B$50,$G3130,'8. Lokal'!Z$18:Z$50),SUMIF('5. Lön'!$B$25:$B$151,$G3130,'5. Lön'!CU$25:CU$151)+SUMIF('6. Drift'!$B$18:$B$101,$G3130,'6. Drift'!BX$18:BX$101)+SUMIF('8. Lokal'!$B$18:$B$50,$G3130,'8. Lokal'!Z$18:Z$50))</f>
        <v>0</v>
      </c>
      <c r="J3136" s="315">
        <f>IF('2. Grunddata'!$C$13="NEJ",SUMIF('8. Lokal'!$B$18:$B$50,$G3130,'8. Lokal'!AA$18:AA$50),SUMIF('5. Lön'!$B$25:$B$151,$G3130,'5. Lön'!CV$25:CV$151)+SUMIF('6. Drift'!$B$18:$B$101,$G3130,'6. Drift'!BY$18:BY$101)+SUMIF('8. Lokal'!$B$18:$B$50,$G3130,'8. Lokal'!AA$18:AA$50))</f>
        <v>0</v>
      </c>
      <c r="K3136" s="315">
        <f>IF('2. Grunddata'!$C$13="NEJ",SUMIF('8. Lokal'!$B$18:$B$50,$G3130,'8. Lokal'!AB$18:AB$50),SUMIF('5. Lön'!$B$25:$B$151,$G3130,'5. Lön'!CW$25:CW$151)+SUMIF('6. Drift'!$B$18:$B$101,$G3130,'6. Drift'!BZ$18:BZ$101)+SUMIF('8. Lokal'!$B$18:$B$50,$G3130,'8. Lokal'!AB$18:AB$50))</f>
        <v>0</v>
      </c>
      <c r="L3136" s="315">
        <f>IF('2. Grunddata'!$C$13="NEJ",SUMIF('8. Lokal'!$B$18:$B$50,$G3130,'8. Lokal'!AC$18:AC$50),SUMIF('5. Lön'!$B$25:$B$151,$G3130,'5. Lön'!CX$25:CX$151)+SUMIF('6. Drift'!$B$18:$B$101,$G3130,'6. Drift'!CA$18:CA$101)+SUMIF('8. Lokal'!$B$18:$B$50,$G3130,'8. Lokal'!AC$18:AC$50))</f>
        <v>0</v>
      </c>
      <c r="M3136" s="316">
        <f t="shared" si="724"/>
        <v>0</v>
      </c>
    </row>
    <row r="3137" spans="2:15" s="3" customFormat="1" ht="12.75" x14ac:dyDescent="0.2">
      <c r="B3137" s="321" t="str">
        <f>IF('2. Grunddata'!C$13="NEJ","Indirekt och lokalpåslag accepterade som OH av finansiär","Indirekta")</f>
        <v>Indirekt och lokalpåslag accepterade som OH av finansiär</v>
      </c>
      <c r="C3137" s="293">
        <f>IF('2. Grunddata'!$C$13="NEJ",SUMIF('5. Lön'!$B$25:$B$151,$G3130,'5. Lön'!DY$25:DY$151)+SUMIF('6. Drift'!$B$18:$B$101,$G3130,'6. Drift'!CP$18:CP$101)+SUMIF('7. Utrustning'!$B$17:$B$49,$G3130,'7. Utrustning'!AU$17:AU$49)+SUMIF('8. Lokal'!$B$18:$B$50,$G3130,'8. Lokal'!AR$18:AR$50),SUMIF('5. Lön'!$B$25:$B$151,$G3130,'5. Lön'!BQ$25:BQ$151)+SUMIF('6. Drift'!$B$18:$B$101,$G3130,'6. Drift'!AT$18:AT$101))</f>
        <v>0</v>
      </c>
      <c r="D3137" s="293">
        <f>IF('2. Grunddata'!$C$13="NEJ",SUMIF('5. Lön'!$B$25:$B$151,$G3130,'5. Lön'!DZ$25:DZ$151)+SUMIF('6. Drift'!$B$18:$B$101,$G3130,'6. Drift'!CQ$18:CQ$101)+SUMIF('7. Utrustning'!$B$17:$B$49,$G3130,'7. Utrustning'!AV$17:AV$49)+SUMIF('8. Lokal'!$B$18:$B$50,$G3130,'8. Lokal'!AS$18:AS$50),SUMIF('5. Lön'!$B$25:$B$151,$G3130,'5. Lön'!BR$25:BR$151)+SUMIF('6. Drift'!$B$18:$B$101,$G3130,'6. Drift'!AU$18:AU$101))</f>
        <v>0</v>
      </c>
      <c r="E3137" s="293">
        <f>IF('2. Grunddata'!$C$13="NEJ",SUMIF('5. Lön'!$B$25:$B$151,$G3130,'5. Lön'!EA$25:EA$151)+SUMIF('6. Drift'!$B$18:$B$101,$G3130,'6. Drift'!CR$18:CR$101)+SUMIF('7. Utrustning'!$B$17:$B$49,$G3130,'7. Utrustning'!AW$17:AW$49)+SUMIF('8. Lokal'!$B$18:$B$50,$G3130,'8. Lokal'!AT$18:AT$50),SUMIF('5. Lön'!$B$25:$B$151,$G3130,'5. Lön'!BS$25:BS$151)+SUMIF('6. Drift'!$B$18:$B$101,$G3130,'6. Drift'!AV$18:AV$101))</f>
        <v>0</v>
      </c>
      <c r="F3137" s="293">
        <f>IF('2. Grunddata'!$C$13="NEJ",SUMIF('5. Lön'!$B$25:$B$151,$G3130,'5. Lön'!EB$25:EB$151)+SUMIF('6. Drift'!$B$18:$B$101,$G3130,'6. Drift'!CS$18:CS$101)+SUMIF('7. Utrustning'!$B$17:$B$49,$G3130,'7. Utrustning'!AX$17:AX$49)+SUMIF('8. Lokal'!$B$18:$B$50,$G3130,'8. Lokal'!AU$18:AU$50),SUMIF('5. Lön'!$B$25:$B$151,$G3130,'5. Lön'!BT$25:BT$151)+SUMIF('6. Drift'!$B$18:$B$101,$G3130,'6. Drift'!AW$18:AW$101))</f>
        <v>0</v>
      </c>
      <c r="G3137" s="293">
        <f>IF('2. Grunddata'!$C$13="NEJ",SUMIF('5. Lön'!$B$25:$B$151,$G3130,'5. Lön'!EC$25:EC$151)+SUMIF('6. Drift'!$B$18:$B$101,$G3130,'6. Drift'!CT$18:CT$101)+SUMIF('7. Utrustning'!$B$17:$B$49,$G3130,'7. Utrustning'!AY$17:AY$49)+SUMIF('8. Lokal'!$B$18:$B$50,$G3130,'8. Lokal'!AV$18:AV$50),SUMIF('5. Lön'!$B$25:$B$151,$G3130,'5. Lön'!BU$25:BU$151)+SUMIF('6. Drift'!$B$18:$B$101,$G3130,'6. Drift'!AX$18:AX$101))</f>
        <v>0</v>
      </c>
      <c r="H3137" s="293">
        <f>IF('2. Grunddata'!$C$13="NEJ",SUMIF('5. Lön'!$B$25:$B$151,$G3130,'5. Lön'!ED$25:ED$151)+SUMIF('6. Drift'!$B$18:$B$101,$G3130,'6. Drift'!CU$18:CU$101)+SUMIF('7. Utrustning'!$B$17:$B$49,$G3130,'7. Utrustning'!AZ$17:AZ$49)+SUMIF('8. Lokal'!$B$18:$B$50,$G3130,'8. Lokal'!AW$18:AW$50),SUMIF('5. Lön'!$B$25:$B$151,$G3130,'5. Lön'!BV$25:BV$151)+SUMIF('6. Drift'!$B$18:$B$101,$G3130,'6. Drift'!AY$18:AY$101))</f>
        <v>0</v>
      </c>
      <c r="I3137" s="293">
        <f>IF('2. Grunddata'!$C$13="NEJ",SUMIF('5. Lön'!$B$25:$B$151,$G3130,'5. Lön'!EE$25:EE$151)+SUMIF('6. Drift'!$B$18:$B$101,$G3130,'6. Drift'!CV$18:CV$101)+SUMIF('7. Utrustning'!$B$17:$B$49,$G3130,'7. Utrustning'!BA$17:BA$49)+SUMIF('8. Lokal'!$B$18:$B$50,$G3130,'8. Lokal'!AX$18:AX$50),SUMIF('5. Lön'!$B$25:$B$151,$G3130,'5. Lön'!BW$25:BW$151)+SUMIF('6. Drift'!$B$18:$B$101,$G3130,'6. Drift'!AZ$18:AZ$101))</f>
        <v>0</v>
      </c>
      <c r="J3137" s="293">
        <f>IF('2. Grunddata'!$C$13="NEJ",SUMIF('5. Lön'!$B$25:$B$151,$G3130,'5. Lön'!EF$25:EF$151)+SUMIF('6. Drift'!$B$18:$B$101,$G3130,'6. Drift'!CW$18:CW$101)+SUMIF('7. Utrustning'!$B$17:$B$49,$G3130,'7. Utrustning'!BB$17:BB$49)+SUMIF('8. Lokal'!$B$18:$B$50,$G3130,'8. Lokal'!AY$18:AY$50),SUMIF('5. Lön'!$B$25:$B$151,$G3130,'5. Lön'!BX$25:BX$151)+SUMIF('6. Drift'!$B$18:$B$101,$G3130,'6. Drift'!BA$18:BA$101))</f>
        <v>0</v>
      </c>
      <c r="K3137" s="293">
        <f>IF('2. Grunddata'!$C$13="NEJ",SUMIF('5. Lön'!$B$25:$B$151,$G3130,'5. Lön'!EG$25:EG$151)+SUMIF('6. Drift'!$B$18:$B$101,$G3130,'6. Drift'!CX$18:CX$101)+SUMIF('7. Utrustning'!$B$17:$B$49,$G3130,'7. Utrustning'!BC$17:BC$49)+SUMIF('8. Lokal'!$B$18:$B$50,$G3130,'8. Lokal'!AZ$18:AZ$50),SUMIF('5. Lön'!$B$25:$B$151,$G3130,'5. Lön'!BY$25:BY$151)+SUMIF('6. Drift'!$B$18:$B$101,$G3130,'6. Drift'!BB$18:BB$101))</f>
        <v>0</v>
      </c>
      <c r="L3137" s="293">
        <f>IF('2. Grunddata'!$C$13="NEJ",SUMIF('5. Lön'!$B$25:$B$151,$G3130,'5. Lön'!EH$25:EH$151)+SUMIF('6. Drift'!$B$18:$B$101,$G3130,'6. Drift'!CY$18:CY$101)+SUMIF('7. Utrustning'!$B$17:$B$49,$G3130,'7. Utrustning'!BD$17:BD$49)+SUMIF('8. Lokal'!$B$18:$B$50,$G3130,'8. Lokal'!BA$18:BA$50),SUMIF('5. Lön'!$B$25:$B$151,$G3130,'5. Lön'!BZ$25:BZ$151)+SUMIF('6. Drift'!$B$18:$B$101,$G3130,'6. Drift'!BC$18:BC$101))</f>
        <v>0</v>
      </c>
      <c r="M3137" s="322">
        <f t="shared" si="724"/>
        <v>0</v>
      </c>
    </row>
    <row r="3138" spans="2:15" s="3" customFormat="1" ht="12.75" x14ac:dyDescent="0.2">
      <c r="B3138" s="323" t="str">
        <f>IF('2. Grunddata'!C$6="KONTRAKT","Total kostnad i kontrakt med finansiär ","Total kostnad i ansökan till finansiär ")</f>
        <v xml:space="preserve">Total kostnad i ansökan till finansiär </v>
      </c>
      <c r="C3138" s="237">
        <f>SUM(C3133:C3137)</f>
        <v>0</v>
      </c>
      <c r="D3138" s="237">
        <f t="shared" ref="D3138:L3138" si="725">SUM(D3133:D3137)</f>
        <v>0</v>
      </c>
      <c r="E3138" s="237">
        <f t="shared" si="725"/>
        <v>0</v>
      </c>
      <c r="F3138" s="237">
        <f t="shared" si="725"/>
        <v>0</v>
      </c>
      <c r="G3138" s="237">
        <f t="shared" si="725"/>
        <v>0</v>
      </c>
      <c r="H3138" s="237">
        <f t="shared" si="725"/>
        <v>0</v>
      </c>
      <c r="I3138" s="237">
        <f t="shared" si="725"/>
        <v>0</v>
      </c>
      <c r="J3138" s="237">
        <f t="shared" si="725"/>
        <v>0</v>
      </c>
      <c r="K3138" s="237">
        <f t="shared" si="725"/>
        <v>0</v>
      </c>
      <c r="L3138" s="237">
        <f t="shared" si="725"/>
        <v>0</v>
      </c>
      <c r="M3138" s="324">
        <f t="shared" si="724"/>
        <v>0</v>
      </c>
    </row>
    <row r="3139" spans="2:15" s="3" customFormat="1" ht="6" customHeight="1" x14ac:dyDescent="0.2">
      <c r="B3139" s="325"/>
      <c r="C3139" s="326"/>
      <c r="D3139" s="326"/>
      <c r="E3139" s="326"/>
      <c r="F3139" s="326"/>
      <c r="G3139" s="326"/>
      <c r="H3139" s="326"/>
      <c r="I3139" s="326"/>
      <c r="J3139" s="326"/>
      <c r="K3139" s="326"/>
      <c r="L3139" s="326"/>
      <c r="M3139" s="327"/>
    </row>
    <row r="3140" spans="2:15" s="3" customFormat="1" ht="12.75" x14ac:dyDescent="0.2">
      <c r="B3140" s="328" t="str">
        <f>IF('2. Grunddata'!C$6="KONTRAKT","Kostnader att medfinansiera","Kostnader förväntade att medfinansiera")</f>
        <v>Kostnader förväntade att medfinansiera</v>
      </c>
      <c r="C3140" s="168"/>
      <c r="D3140" s="168"/>
      <c r="E3140" s="168"/>
      <c r="F3140" s="168"/>
      <c r="G3140" s="168"/>
      <c r="H3140" s="168"/>
      <c r="I3140" s="168"/>
      <c r="J3140" s="168"/>
      <c r="K3140" s="168"/>
      <c r="L3140" s="168"/>
      <c r="M3140" s="329"/>
    </row>
    <row r="3141" spans="2:15" s="3" customFormat="1" ht="12.75" x14ac:dyDescent="0.2">
      <c r="B3141" s="371" t="str">
        <f>IF('2. Grunddata'!C$13="NEJ","Indirekt och lokalpåslag inte accepterade som OH av finansiär","")</f>
        <v>Indirekt och lokalpåslag inte accepterade som OH av finansiär</v>
      </c>
      <c r="C3141" s="330">
        <f>IF('2. Grunddata'!$C$13="NEJ",(SUMIF('5. Lön'!$B$25:$B$151,$G3130,'5. Lön'!BQ$25:BQ$151)+SUMIF('5. Lön'!$B$25:$B$151,$G3130,'5. Lön'!CO$25:CO$151)+SUMIF('6. Drift'!$B$18:$B$101,$G3130,'6. Drift'!AT$18:AT$101)+SUMIF('6. Drift'!$B$18:$B$101,$G3130,'6. Drift'!BR$18:BR$101))-(SUMIF('5. Lön'!$B$25:$B$151,$G3130,'5. Lön'!DY$25:DY$151)+SUMIF('6. Drift'!$B$18:$B$101,$G3130,'6. Drift'!CP$18:CP$101)+SUMIF('7. Utrustning'!$B$17:$B$49,$G3130,'7. Utrustning'!AU$17:AU$49)+SUMIF('8. Lokal'!$B$18:$B$50,$G3130,'8. Lokal'!AR$18:AR$50)),0)</f>
        <v>0</v>
      </c>
      <c r="D3141" s="330">
        <f>IF('2. Grunddata'!$C$13="NEJ",(SUMIF('5. Lön'!$B$25:$B$151,$G3130,'5. Lön'!BR$25:BR$151)+SUMIF('5. Lön'!$B$25:$B$151,$G3130,'5. Lön'!CP$25:CP$151)+SUMIF('6. Drift'!$B$18:$B$101,$G3130,'6. Drift'!AU$18:AU$101)+SUMIF('6. Drift'!$B$18:$B$101,$G3130,'6. Drift'!BS$18:BS$101))-(SUMIF('5. Lön'!$B$25:$B$151,$G3130,'5. Lön'!DZ$25:DZ$151)+SUMIF('6. Drift'!$B$18:$B$101,$G3130,'6. Drift'!CQ$18:CQ$101)+SUMIF('7. Utrustning'!$B$17:$B$49,$G3130,'7. Utrustning'!AV$17:AV$49)+SUMIF('8. Lokal'!$B$18:$B$50,$G3130,'8. Lokal'!AS$18:AS$50)),0)</f>
        <v>0</v>
      </c>
      <c r="E3141" s="330">
        <f>IF('2. Grunddata'!$C$13="NEJ",(SUMIF('5. Lön'!$B$25:$B$151,$G3130,'5. Lön'!BS$25:BS$151)+SUMIF('5. Lön'!$B$25:$B$151,$G3130,'5. Lön'!CQ$25:CQ$151)+SUMIF('6. Drift'!$B$18:$B$101,$G3130,'6. Drift'!AV$18:AV$101)+SUMIF('6. Drift'!$B$18:$B$101,$G3130,'6. Drift'!BT$18:BT$101))-(SUMIF('5. Lön'!$B$25:$B$151,$G3130,'5. Lön'!EA$25:EA$151)+SUMIF('6. Drift'!$B$18:$B$101,$G3130,'6. Drift'!CR$18:CR$101)+SUMIF('7. Utrustning'!$B$17:$B$49,$G3130,'7. Utrustning'!AW$17:AW$49)+SUMIF('8. Lokal'!$B$18:$B$50,$G3130,'8. Lokal'!AT$18:AT$50)),0)</f>
        <v>0</v>
      </c>
      <c r="F3141" s="330">
        <f>IF('2. Grunddata'!$C$13="NEJ",(SUMIF('5. Lön'!$B$25:$B$151,$G3130,'5. Lön'!BT$25:BT$151)+SUMIF('5. Lön'!$B$25:$B$151,$G3130,'5. Lön'!CR$25:CR$151)+SUMIF('6. Drift'!$B$18:$B$101,$G3130,'6. Drift'!AW$18:AW$101)+SUMIF('6. Drift'!$B$18:$B$101,$G3130,'6. Drift'!BU$18:BU$101))-(SUMIF('5. Lön'!$B$25:$B$151,$G3130,'5. Lön'!EB$25:EB$151)+SUMIF('6. Drift'!$B$18:$B$101,$G3130,'6. Drift'!CS$18:CS$101)+SUMIF('7. Utrustning'!$B$17:$B$49,$G3130,'7. Utrustning'!AX$17:AX$49)+SUMIF('8. Lokal'!$B$18:$B$50,$G3130,'8. Lokal'!AU$18:AU$50)),0)</f>
        <v>0</v>
      </c>
      <c r="G3141" s="330">
        <f>IF('2. Grunddata'!$C$13="NEJ",(SUMIF('5. Lön'!$B$25:$B$151,$G3130,'5. Lön'!BU$25:BU$151)+SUMIF('5. Lön'!$B$25:$B$151,$G3130,'5. Lön'!CS$25:CS$151)+SUMIF('6. Drift'!$B$18:$B$101,$G3130,'6. Drift'!AX$18:AX$101)+SUMIF('6. Drift'!$B$18:$B$101,$G3130,'6. Drift'!BV$18:BV$101))-(SUMIF('5. Lön'!$B$25:$B$151,$G3130,'5. Lön'!EC$25:EC$151)+SUMIF('6. Drift'!$B$18:$B$101,$G3130,'6. Drift'!CT$18:CT$101)+SUMIF('7. Utrustning'!$B$17:$B$49,$G3130,'7. Utrustning'!AY$17:AY$49)+SUMIF('8. Lokal'!$B$18:$B$50,$G3130,'8. Lokal'!AV$18:AV$50)),0)</f>
        <v>0</v>
      </c>
      <c r="H3141" s="330">
        <f>IF('2. Grunddata'!$C$13="NEJ",(SUMIF('5. Lön'!$B$25:$B$151,$G3130,'5. Lön'!BV$25:BV$151)+SUMIF('5. Lön'!$B$25:$B$151,$G3130,'5. Lön'!CT$25:CT$151)+SUMIF('6. Drift'!$B$18:$B$101,$G3130,'6. Drift'!AY$18:AY$101)+SUMIF('6. Drift'!$B$18:$B$101,$G3130,'6. Drift'!BW$18:BW$101))-(SUMIF('5. Lön'!$B$25:$B$151,$G3130,'5. Lön'!ED$25:ED$151)+SUMIF('6. Drift'!$B$18:$B$101,$G3130,'6. Drift'!CU$18:CU$101)+SUMIF('7. Utrustning'!$B$17:$B$49,$G3130,'7. Utrustning'!AZ$17:AZ$49)+SUMIF('8. Lokal'!$B$18:$B$50,$G3130,'8. Lokal'!AW$18:AW$50)),0)</f>
        <v>0</v>
      </c>
      <c r="I3141" s="330">
        <f>IF('2. Grunddata'!$C$13="NEJ",(SUMIF('5. Lön'!$B$25:$B$151,$G3130,'5. Lön'!BW$25:BW$151)+SUMIF('5. Lön'!$B$25:$B$151,$G3130,'5. Lön'!CU$25:CU$151)+SUMIF('6. Drift'!$B$18:$B$101,$G3130,'6. Drift'!AZ$18:AZ$101)+SUMIF('6. Drift'!$B$18:$B$101,$G3130,'6. Drift'!BX$18:BX$101))-(SUMIF('5. Lön'!$B$25:$B$151,$G3130,'5. Lön'!EE$25:EE$151)+SUMIF('6. Drift'!$B$18:$B$101,$G3130,'6. Drift'!CV$18:CV$101)+SUMIF('7. Utrustning'!$B$17:$B$49,$G3130,'7. Utrustning'!BA$17:BA$49)+SUMIF('8. Lokal'!$B$18:$B$50,$G3130,'8. Lokal'!AX$18:AX$50)),0)</f>
        <v>0</v>
      </c>
      <c r="J3141" s="330">
        <f>IF('2. Grunddata'!$C$13="NEJ",(SUMIF('5. Lön'!$B$25:$B$151,$G3130,'5. Lön'!BX$25:BX$151)+SUMIF('5. Lön'!$B$25:$B$151,$G3130,'5. Lön'!CV$25:CV$151)+SUMIF('6. Drift'!$B$18:$B$101,$G3130,'6. Drift'!BA$18:BA$101)+SUMIF('6. Drift'!$B$18:$B$101,$G3130,'6. Drift'!BY$18:BY$101))-(SUMIF('5. Lön'!$B$25:$B$151,$G3130,'5. Lön'!EF$25:EF$151)+SUMIF('6. Drift'!$B$18:$B$101,$G3130,'6. Drift'!CW$18:CW$101)+SUMIF('7. Utrustning'!$B$17:$B$49,$G3130,'7. Utrustning'!BB$17:BB$49)+SUMIF('8. Lokal'!$B$18:$B$50,$G3130,'8. Lokal'!AY$18:AY$50)),0)</f>
        <v>0</v>
      </c>
      <c r="K3141" s="330">
        <f>IF('2. Grunddata'!$C$13="NEJ",(SUMIF('5. Lön'!$B$25:$B$151,$G3130,'5. Lön'!BY$25:BY$151)+SUMIF('5. Lön'!$B$25:$B$151,$G3130,'5. Lön'!CW$25:CW$151)+SUMIF('6. Drift'!$B$18:$B$101,$G3130,'6. Drift'!BB$18:BB$101)+SUMIF('6. Drift'!$B$18:$B$101,$G3130,'6. Drift'!BZ$18:BZ$101))-(SUMIF('5. Lön'!$B$25:$B$151,$G3130,'5. Lön'!EG$25:EG$151)+SUMIF('6. Drift'!$B$18:$B$101,$G3130,'6. Drift'!CX$18:CX$101)+SUMIF('7. Utrustning'!$B$17:$B$49,$G3130,'7. Utrustning'!BC$17:BC$49)+SUMIF('8. Lokal'!$B$18:$B$50,$G3130,'8. Lokal'!AZ$18:AZ$50)),0)</f>
        <v>0</v>
      </c>
      <c r="L3141" s="330">
        <f>IF('2. Grunddata'!$C$13="NEJ",(SUMIF('5. Lön'!$B$25:$B$151,$G3130,'5. Lön'!BZ$25:BZ$151)+SUMIF('5. Lön'!$B$25:$B$151,$G3130,'5. Lön'!CX$25:CX$151)+SUMIF('6. Drift'!$B$18:$B$101,$G3130,'6. Drift'!BC$18:BC$101)+SUMIF('6. Drift'!$B$18:$B$101,$G3130,'6. Drift'!CA$18:CA$101))-(SUMIF('5. Lön'!$B$25:$B$151,$G3130,'5. Lön'!EH$25:EH$151)+SUMIF('6. Drift'!$B$18:$B$101,$G3130,'6. Drift'!CY$18:CY$101)+SUMIF('7. Utrustning'!$B$17:$B$49,$G3130,'7. Utrustning'!BD$17:BD$49)+SUMIF('8. Lokal'!$B$18:$B$50,$G3130,'8. Lokal'!BA$18:BA$50)),0)</f>
        <v>0</v>
      </c>
      <c r="M3141" s="314">
        <f t="shared" ref="M3141:M3147" si="726">SUM(C3141:L3141)</f>
        <v>0</v>
      </c>
    </row>
    <row r="3142" spans="2:15" s="3" customFormat="1" ht="12.75" customHeight="1" x14ac:dyDescent="0.2">
      <c r="B3142" s="331" t="str">
        <f>IF('2. Grunddata'!C$16&gt;0,"LKP som inte accepteras av finansiär","")</f>
        <v/>
      </c>
      <c r="C3142" s="332">
        <f>IF('2. Grunddata'!$C$16&gt;0,SUMIF('5. Lön'!$B$25:$B$151,$G3130,'5. Lön'!AS$25:AS$151)-SUMIF('5. Lön'!$B$25:$B$151,$G3130,'5. Lön'!DM$25:DM$151),0)</f>
        <v>0</v>
      </c>
      <c r="D3142" s="332">
        <f>IF('2. Grunddata'!$C$16&gt;0,SUMIF('5. Lön'!$B$25:$B$151,$G3130,'5. Lön'!AT$25:AT$151)-SUMIF('5. Lön'!$B$25:$B$151,$G3130,'5. Lön'!DN$25:DN$151),0)</f>
        <v>0</v>
      </c>
      <c r="E3142" s="332">
        <f>IF('2. Grunddata'!$C$16&gt;0,SUMIF('5. Lön'!$B$25:$B$151,$G3130,'5. Lön'!AU$25:AU$151)-SUMIF('5. Lön'!$B$25:$B$151,$G3130,'5. Lön'!DO$25:DO$151),0)</f>
        <v>0</v>
      </c>
      <c r="F3142" s="332">
        <f>IF('2. Grunddata'!$C$16&gt;0,SUMIF('5. Lön'!$B$25:$B$151,$G3130,'5. Lön'!AV$25:AV$151)-SUMIF('5. Lön'!$B$25:$B$151,$G3130,'5. Lön'!DP$25:DP$151),0)</f>
        <v>0</v>
      </c>
      <c r="G3142" s="332">
        <f>IF('2. Grunddata'!$C$16&gt;0,SUMIF('5. Lön'!$B$25:$B$151,$G3130,'5. Lön'!AW$25:AW$151)-SUMIF('5. Lön'!$B$25:$B$151,$G3130,'5. Lön'!DQ$25:DQ$151),0)</f>
        <v>0</v>
      </c>
      <c r="H3142" s="332">
        <f>IF('2. Grunddata'!$C$16&gt;0,SUMIF('5. Lön'!$B$25:$B$151,$G3130,'5. Lön'!AX$25:AX$151)-SUMIF('5. Lön'!$B$25:$B$151,$G3130,'5. Lön'!DR$25:DR$151),0)</f>
        <v>0</v>
      </c>
      <c r="I3142" s="332">
        <f>IF('2. Grunddata'!$C$16&gt;0,SUMIF('5. Lön'!$B$25:$B$151,$G3130,'5. Lön'!AY$25:AY$151)-SUMIF('5. Lön'!$B$25:$B$151,$G3130,'5. Lön'!DS$25:DS$151),0)</f>
        <v>0</v>
      </c>
      <c r="J3142" s="332">
        <f>IF('2. Grunddata'!$C$16&gt;0,SUMIF('5. Lön'!$B$25:$B$151,$G3130,'5. Lön'!AZ$25:AZ$151)-SUMIF('5. Lön'!$B$25:$B$151,$G3130,'5. Lön'!DT$25:DT$151),0)</f>
        <v>0</v>
      </c>
      <c r="K3142" s="332">
        <f>IF('2. Grunddata'!$C$16&gt;0,SUMIF('5. Lön'!$B$25:$B$151,$G3130,'5. Lön'!BA$25:BA$151)-SUMIF('5. Lön'!$B$25:$B$151,$G3130,'5. Lön'!DU$25:DU$151),0)</f>
        <v>0</v>
      </c>
      <c r="L3142" s="332">
        <f>IF('2. Grunddata'!$C$16&gt;0,SUMIF('5. Lön'!$B$25:$B$151,$G3130,'5. Lön'!BB$25:BB$151)-SUMIF('5. Lön'!$B$25:$B$151,$G3130,'5. Lön'!DV$25:DV$151),0)</f>
        <v>0</v>
      </c>
      <c r="M3142" s="316">
        <f t="shared" si="726"/>
        <v>0</v>
      </c>
    </row>
    <row r="3143" spans="2:15" s="3" customFormat="1" ht="12.75" customHeight="1" x14ac:dyDescent="0.2">
      <c r="B3143" s="317" t="str">
        <f>IF('5. Lön'!BO$152&gt;0,"Lön inklusive LKP","")</f>
        <v>Lön inklusive LKP</v>
      </c>
      <c r="C3143" s="333">
        <f>SUMIF('5. Lön'!$B$25:$B$151,$G3130,'5. Lön'!BE$25:BE$151)</f>
        <v>0</v>
      </c>
      <c r="D3143" s="333">
        <f>SUMIF('5. Lön'!$B$25:$B$151,$G3130,'5. Lön'!BF$25:BF$151)</f>
        <v>0</v>
      </c>
      <c r="E3143" s="333">
        <f>SUMIF('5. Lön'!$B$25:$B$151,$G3130,'5. Lön'!BG$25:BG$151)</f>
        <v>0</v>
      </c>
      <c r="F3143" s="333">
        <f>SUMIF('5. Lön'!$B$25:$B$151,$G3130,'5. Lön'!BH$25:BH$151)</f>
        <v>0</v>
      </c>
      <c r="G3143" s="333">
        <f>SUMIF('5. Lön'!$B$25:$B$151,$G3130,'5. Lön'!BI$25:BI$151)</f>
        <v>0</v>
      </c>
      <c r="H3143" s="333">
        <f>SUMIF('5. Lön'!$B$25:$B$151,$G3130,'5. Lön'!BJ$25:BJ$151)</f>
        <v>0</v>
      </c>
      <c r="I3143" s="333">
        <f>SUMIF('5. Lön'!$B$25:$B$151,$G3130,'5. Lön'!BK$25:BK$151)</f>
        <v>0</v>
      </c>
      <c r="J3143" s="333">
        <f>SUMIF('5. Lön'!$B$25:$B$151,$G3130,'5. Lön'!BL$25:BL$151)</f>
        <v>0</v>
      </c>
      <c r="K3143" s="333">
        <f>SUMIF('5. Lön'!$B$25:$B$151,$G3130,'5. Lön'!BM$25:BM$151)</f>
        <v>0</v>
      </c>
      <c r="L3143" s="333">
        <f>SUMIF('5. Lön'!$B$25:$B$151,$G3130,'5. Lön'!BN$25:BN$151)</f>
        <v>0</v>
      </c>
      <c r="M3143" s="319">
        <f t="shared" si="726"/>
        <v>0</v>
      </c>
    </row>
    <row r="3144" spans="2:15" s="3" customFormat="1" ht="12.75" x14ac:dyDescent="0.2">
      <c r="B3144" s="158" t="str">
        <f>IF('6. Drift'!AR$102&gt;0,"Drift","")</f>
        <v/>
      </c>
      <c r="C3144" s="334">
        <f>SUMIF('6. Drift'!$B$18:$B$101,$G3130,'6. Drift'!AH$18:AH$101)</f>
        <v>0</v>
      </c>
      <c r="D3144" s="334">
        <f>SUMIF('6. Drift'!$B$18:$B$101,$G3130,'6. Drift'!AI$18:AI$101)</f>
        <v>0</v>
      </c>
      <c r="E3144" s="334">
        <f>SUMIF('6. Drift'!$B$18:$B$101,$G3130,'6. Drift'!AJ$18:AJ$101)</f>
        <v>0</v>
      </c>
      <c r="F3144" s="334">
        <f>SUMIF('6. Drift'!$B$18:$B$101,$G3130,'6. Drift'!AK$18:AK$101)</f>
        <v>0</v>
      </c>
      <c r="G3144" s="334">
        <f>SUMIF('6. Drift'!$B$18:$B$101,$G3130,'6. Drift'!AL$18:AL$101)</f>
        <v>0</v>
      </c>
      <c r="H3144" s="334">
        <f>SUMIF('6. Drift'!$B$18:$B$101,$G3130,'6. Drift'!AM$18:AM$101)</f>
        <v>0</v>
      </c>
      <c r="I3144" s="334">
        <f>SUMIF('6. Drift'!$B$18:$B$101,$G3130,'6. Drift'!AN$18:AN$101)</f>
        <v>0</v>
      </c>
      <c r="J3144" s="334">
        <f>SUMIF('6. Drift'!$B$18:$B$101,$G3130,'6. Drift'!AO$18:AO$101)</f>
        <v>0</v>
      </c>
      <c r="K3144" s="334">
        <f>SUMIF('6. Drift'!$B$18:$B$101,$G3130,'6. Drift'!AP$18:AP$101)</f>
        <v>0</v>
      </c>
      <c r="L3144" s="334">
        <f>SUMIF('6. Drift'!$B$18:$B$101,$G3130,'6. Drift'!AQ$18:AQ$101)</f>
        <v>0</v>
      </c>
      <c r="M3144" s="316">
        <f t="shared" si="726"/>
        <v>0</v>
      </c>
    </row>
    <row r="3145" spans="2:15" s="3" customFormat="1" ht="12.75" x14ac:dyDescent="0.2">
      <c r="B3145" s="317" t="str">
        <f>IF('7. Utrustning'!AS$50&gt;0,"Utrustning","")</f>
        <v/>
      </c>
      <c r="C3145" s="333">
        <f>SUMIF('7. Utrustning'!$B$17:$B$49,$G3130,'7. Utrustning'!AI$17:AI$49)</f>
        <v>0</v>
      </c>
      <c r="D3145" s="333">
        <f>SUMIF('7. Utrustning'!$B$17:$B$49,$G3130,'7. Utrustning'!AJ$17:AJ$49)</f>
        <v>0</v>
      </c>
      <c r="E3145" s="333">
        <f>SUMIF('7. Utrustning'!$B$17:$B$49,$G3130,'7. Utrustning'!AK$17:AK$49)</f>
        <v>0</v>
      </c>
      <c r="F3145" s="333">
        <f>SUMIF('7. Utrustning'!$B$17:$B$49,$G3130,'7. Utrustning'!AL$17:AL$49)</f>
        <v>0</v>
      </c>
      <c r="G3145" s="333">
        <f>SUMIF('7. Utrustning'!$B$17:$B$49,$G3130,'7. Utrustning'!AM$17:AM$49)</f>
        <v>0</v>
      </c>
      <c r="H3145" s="333">
        <f>SUMIF('7. Utrustning'!$B$17:$B$49,$G3130,'7. Utrustning'!AN$17:AN$49)</f>
        <v>0</v>
      </c>
      <c r="I3145" s="333">
        <f>SUMIF('7. Utrustning'!$B$17:$B$49,$G3130,'7. Utrustning'!AO$17:AO$49)</f>
        <v>0</v>
      </c>
      <c r="J3145" s="333">
        <f>SUMIF('7. Utrustning'!$B$17:$B$49,$G3130,'7. Utrustning'!AP$17:AP$49)</f>
        <v>0</v>
      </c>
      <c r="K3145" s="333">
        <f>SUMIF('7. Utrustning'!$B$17:$B$49,$G3130,'7. Utrustning'!AQ$17:AQ$49)</f>
        <v>0</v>
      </c>
      <c r="L3145" s="333">
        <f>SUMIF('7. Utrustning'!$B$17:$B$49,$G3130,'7. Utrustning'!AR$17:AR$49)</f>
        <v>0</v>
      </c>
      <c r="M3145" s="319">
        <f t="shared" si="726"/>
        <v>0</v>
      </c>
    </row>
    <row r="3146" spans="2:15" s="3" customFormat="1" ht="12.75" x14ac:dyDescent="0.2">
      <c r="B3146" s="320" t="str">
        <f>IF('8. Lokal'!AP$51&gt;0,"Lokal","")</f>
        <v>Lokal</v>
      </c>
      <c r="C3146" s="334">
        <f>SUMIF('5. Lön'!$B$25:$B$151,$G3130,'5. Lön'!DA$25:DA$151)+SUMIF('6. Drift'!$B$18:$B$101,$G3130,'6. Drift'!CD$18:CD$101)+SUMIF('8. Lokal'!$B$18:$B$50,$G3130,'8. Lokal'!AF$18:AF$50)</f>
        <v>0</v>
      </c>
      <c r="D3146" s="334">
        <f>SUMIF('5. Lön'!$B$25:$B$151,$G3130,'5. Lön'!DB$25:DB$151)+SUMIF('6. Drift'!$B$18:$B$101,$G3130,'6. Drift'!CE$18:CE$101)+SUMIF('8. Lokal'!$B$18:$B$50,$G3130,'8. Lokal'!AG$18:AG$50)</f>
        <v>0</v>
      </c>
      <c r="E3146" s="334">
        <f>SUMIF('5. Lön'!$B$25:$B$151,$G3130,'5. Lön'!DC$25:DC$151)+SUMIF('6. Drift'!$B$18:$B$101,$G3130,'6. Drift'!CF$18:CF$101)+SUMIF('8. Lokal'!$B$18:$B$50,$G3130,'8. Lokal'!AH$18:AH$50)</f>
        <v>0</v>
      </c>
      <c r="F3146" s="334">
        <f>SUMIF('5. Lön'!$B$25:$B$151,$G3130,'5. Lön'!DD$25:DD$151)+SUMIF('6. Drift'!$B$18:$B$101,$G3130,'6. Drift'!CG$18:CG$101)+SUMIF('8. Lokal'!$B$18:$B$50,$G3130,'8. Lokal'!AI$18:AI$50)</f>
        <v>0</v>
      </c>
      <c r="G3146" s="334">
        <f>SUMIF('5. Lön'!$B$25:$B$151,$G3130,'5. Lön'!DE$25:DE$151)+SUMIF('6. Drift'!$B$18:$B$101,$G3130,'6. Drift'!CH$18:CH$101)+SUMIF('8. Lokal'!$B$18:$B$50,$G3130,'8. Lokal'!AJ$18:AJ$50)</f>
        <v>0</v>
      </c>
      <c r="H3146" s="334">
        <f>SUMIF('5. Lön'!$B$25:$B$151,$G3130,'5. Lön'!DF$25:DF$151)+SUMIF('6. Drift'!$B$18:$B$101,$G3130,'6. Drift'!CI$18:CI$101)+SUMIF('8. Lokal'!$B$18:$B$50,$G3130,'8. Lokal'!AK$18:AK$50)</f>
        <v>0</v>
      </c>
      <c r="I3146" s="334">
        <f>SUMIF('5. Lön'!$B$25:$B$151,$G3130,'5. Lön'!DG$25:DG$151)+SUMIF('6. Drift'!$B$18:$B$101,$G3130,'6. Drift'!CJ$18:CJ$101)+SUMIF('8. Lokal'!$B$18:$B$50,$G3130,'8. Lokal'!AL$18:AL$50)</f>
        <v>0</v>
      </c>
      <c r="J3146" s="334">
        <f>SUMIF('5. Lön'!$B$25:$B$151,$G3130,'5. Lön'!DH$25:DH$151)+SUMIF('6. Drift'!$B$18:$B$101,$G3130,'6. Drift'!CK$18:CK$101)+SUMIF('8. Lokal'!$B$18:$B$50,$G3130,'8. Lokal'!AM$18:AM$50)</f>
        <v>0</v>
      </c>
      <c r="K3146" s="334">
        <f>SUMIF('5. Lön'!$B$25:$B$151,$G3130,'5. Lön'!DI$25:DI$151)+SUMIF('6. Drift'!$B$18:$B$101,$G3130,'6. Drift'!CL$18:CL$101)+SUMIF('8. Lokal'!$B$18:$B$50,$G3130,'8. Lokal'!AN$18:AN$50)</f>
        <v>0</v>
      </c>
      <c r="L3146" s="334">
        <f>SUMIF('5. Lön'!$B$25:$B$151,$G3130,'5. Lön'!DJ$25:DJ$151)+SUMIF('6. Drift'!$B$18:$B$101,$G3130,'6. Drift'!CM$18:CM$101)+SUMIF('8. Lokal'!$B$18:$B$50,$G3130,'8. Lokal'!AO$18:AO$50)</f>
        <v>0</v>
      </c>
      <c r="M3146" s="316">
        <f t="shared" si="726"/>
        <v>0</v>
      </c>
    </row>
    <row r="3147" spans="2:15" s="1" customFormat="1" ht="12.75" x14ac:dyDescent="0.2">
      <c r="B3147" s="321" t="str">
        <f>IF(('5. Lön'!CM$152+'6. Drift'!BP$102)&gt;0,"Indirekt","")</f>
        <v>Indirekt</v>
      </c>
      <c r="C3147" s="293">
        <f>SUMIF('5. Lön'!$B$25:$B$151,$G3130,'5. Lön'!CC$25:CC$151)+SUMIF('6. Drift'!$B$18:$B$101,$G3130,'6. Drift'!BF$18:BF$101)</f>
        <v>0</v>
      </c>
      <c r="D3147" s="293">
        <f>SUMIF('5. Lön'!$B$25:$B$151,$G3130,'5. Lön'!CD$25:CD$151)+SUMIF('6. Drift'!$B$18:$B$101,$G3130,'6. Drift'!BG$18:BG$101)</f>
        <v>0</v>
      </c>
      <c r="E3147" s="293">
        <f>SUMIF('5. Lön'!$B$25:$B$151,$G3130,'5. Lön'!CE$25:CE$151)+SUMIF('6. Drift'!$B$18:$B$101,$G3130,'6. Drift'!BH$18:BH$101)</f>
        <v>0</v>
      </c>
      <c r="F3147" s="293">
        <f>SUMIF('5. Lön'!$B$25:$B$151,$G3130,'5. Lön'!CF$25:CF$151)+SUMIF('6. Drift'!$B$18:$B$101,$G3130,'6. Drift'!BI$18:BI$101)</f>
        <v>0</v>
      </c>
      <c r="G3147" s="293">
        <f>SUMIF('5. Lön'!$B$25:$B$151,$G3130,'5. Lön'!CG$25:CG$151)+SUMIF('6. Drift'!$B$18:$B$101,$G3130,'6. Drift'!BJ$18:BJ$101)</f>
        <v>0</v>
      </c>
      <c r="H3147" s="293">
        <f>SUMIF('5. Lön'!$B$25:$B$151,$G3130,'5. Lön'!CH$25:CH$151)+SUMIF('6. Drift'!$B$18:$B$101,$G3130,'6. Drift'!BK$18:BK$101)</f>
        <v>0</v>
      </c>
      <c r="I3147" s="293">
        <f>SUMIF('5. Lön'!$B$25:$B$151,$G3130,'5. Lön'!CI$25:CI$151)+SUMIF('6. Drift'!$B$18:$B$101,$G3130,'6. Drift'!BL$18:BL$101)</f>
        <v>0</v>
      </c>
      <c r="J3147" s="293">
        <f>SUMIF('5. Lön'!$B$25:$B$151,$G3130,'5. Lön'!CJ$25:CJ$151)+SUMIF('6. Drift'!$B$18:$B$101,$G3130,'6. Drift'!BM$18:BM$101)</f>
        <v>0</v>
      </c>
      <c r="K3147" s="293">
        <f>SUMIF('5. Lön'!$B$25:$B$151,$G3130,'5. Lön'!CK$25:CK$151)+SUMIF('6. Drift'!$B$18:$B$101,$G3130,'6. Drift'!BN$18:BN$101)</f>
        <v>0</v>
      </c>
      <c r="L3147" s="293">
        <f>SUMIF('5. Lön'!$B$25:$B$151,$G3130,'5. Lön'!CL$25:CL$151)+SUMIF('6. Drift'!$B$18:$B$101,$G3130,'6. Drift'!BO$18:BO$101)</f>
        <v>0</v>
      </c>
      <c r="M3147" s="322">
        <f t="shared" si="726"/>
        <v>0</v>
      </c>
    </row>
    <row r="3148" spans="2:15" s="3" customFormat="1" ht="12.75" x14ac:dyDescent="0.2">
      <c r="B3148" s="323" t="str">
        <f>IF('2. Grunddata'!C$6="KONTRAKT","Total kostnad i medfinansiering av kontrakt med finansiär","Total kostnad i medfinansiering av ansökan till finansiär")</f>
        <v>Total kostnad i medfinansiering av ansökan till finansiär</v>
      </c>
      <c r="C3148" s="237">
        <f>SUM(C3141:C3147)</f>
        <v>0</v>
      </c>
      <c r="D3148" s="237">
        <f t="shared" ref="D3148:M3148" si="727">SUM(D3141:D3147)</f>
        <v>0</v>
      </c>
      <c r="E3148" s="237">
        <f t="shared" si="727"/>
        <v>0</v>
      </c>
      <c r="F3148" s="237">
        <f t="shared" si="727"/>
        <v>0</v>
      </c>
      <c r="G3148" s="237">
        <f t="shared" si="727"/>
        <v>0</v>
      </c>
      <c r="H3148" s="237">
        <f t="shared" si="727"/>
        <v>0</v>
      </c>
      <c r="I3148" s="237">
        <f t="shared" si="727"/>
        <v>0</v>
      </c>
      <c r="J3148" s="237">
        <f t="shared" si="727"/>
        <v>0</v>
      </c>
      <c r="K3148" s="237">
        <f t="shared" si="727"/>
        <v>0</v>
      </c>
      <c r="L3148" s="237">
        <f t="shared" si="727"/>
        <v>0</v>
      </c>
      <c r="M3148" s="324">
        <f t="shared" si="727"/>
        <v>0</v>
      </c>
      <c r="N3148" s="26"/>
      <c r="O3148" s="26"/>
    </row>
    <row r="3149" spans="2:15" s="3" customFormat="1" ht="6" customHeight="1" x14ac:dyDescent="0.2">
      <c r="B3149" s="335"/>
      <c r="C3149" s="326"/>
      <c r="D3149" s="326"/>
      <c r="E3149" s="326"/>
      <c r="F3149" s="326"/>
      <c r="G3149" s="326"/>
      <c r="H3149" s="326"/>
      <c r="I3149" s="326"/>
      <c r="J3149" s="326"/>
      <c r="K3149" s="326"/>
      <c r="L3149" s="326"/>
      <c r="M3149" s="336"/>
    </row>
    <row r="3150" spans="2:15" s="3" customFormat="1" ht="12.75" x14ac:dyDescent="0.2">
      <c r="B3150" s="328" t="str">
        <f>IF('2. Grunddata'!C$6="KONTRAKT","Full kostnad","Förväntad full kostnad")</f>
        <v>Förväntad full kostnad</v>
      </c>
      <c r="C3150" s="326"/>
      <c r="D3150" s="326"/>
      <c r="E3150" s="326"/>
      <c r="F3150" s="326"/>
      <c r="G3150" s="326"/>
      <c r="H3150" s="326"/>
      <c r="I3150" s="326"/>
      <c r="J3150" s="326"/>
      <c r="K3150" s="326"/>
      <c r="L3150" s="326"/>
      <c r="M3150" s="336"/>
    </row>
    <row r="3151" spans="2:15" s="3" customFormat="1" ht="12.75" x14ac:dyDescent="0.2">
      <c r="B3151" s="337" t="s">
        <v>203</v>
      </c>
      <c r="C3151" s="338">
        <f>C3133+C3142+C3143</f>
        <v>0</v>
      </c>
      <c r="D3151" s="338">
        <f t="shared" ref="D3151:L3151" si="728">D3133+D3142+D3143</f>
        <v>0</v>
      </c>
      <c r="E3151" s="338">
        <f t="shared" si="728"/>
        <v>0</v>
      </c>
      <c r="F3151" s="338">
        <f t="shared" si="728"/>
        <v>0</v>
      </c>
      <c r="G3151" s="338">
        <f t="shared" si="728"/>
        <v>0</v>
      </c>
      <c r="H3151" s="338">
        <f t="shared" si="728"/>
        <v>0</v>
      </c>
      <c r="I3151" s="338">
        <f t="shared" si="728"/>
        <v>0</v>
      </c>
      <c r="J3151" s="338">
        <f t="shared" si="728"/>
        <v>0</v>
      </c>
      <c r="K3151" s="338">
        <f t="shared" si="728"/>
        <v>0</v>
      </c>
      <c r="L3151" s="338">
        <f t="shared" si="728"/>
        <v>0</v>
      </c>
      <c r="M3151" s="314">
        <f>SUM(C3151:L3151)</f>
        <v>0</v>
      </c>
    </row>
    <row r="3152" spans="2:15" s="3" customFormat="1" ht="12.75" x14ac:dyDescent="0.2">
      <c r="B3152" s="339" t="s">
        <v>202</v>
      </c>
      <c r="C3152" s="340">
        <f>C3134+C3144</f>
        <v>0</v>
      </c>
      <c r="D3152" s="340">
        <f t="shared" ref="D3152:L3152" si="729">D3134+D3144</f>
        <v>0</v>
      </c>
      <c r="E3152" s="340">
        <f t="shared" si="729"/>
        <v>0</v>
      </c>
      <c r="F3152" s="340">
        <f t="shared" si="729"/>
        <v>0</v>
      </c>
      <c r="G3152" s="340">
        <f t="shared" si="729"/>
        <v>0</v>
      </c>
      <c r="H3152" s="340">
        <f t="shared" si="729"/>
        <v>0</v>
      </c>
      <c r="I3152" s="340">
        <f t="shared" si="729"/>
        <v>0</v>
      </c>
      <c r="J3152" s="340">
        <f t="shared" si="729"/>
        <v>0</v>
      </c>
      <c r="K3152" s="340">
        <f t="shared" si="729"/>
        <v>0</v>
      </c>
      <c r="L3152" s="340">
        <f t="shared" si="729"/>
        <v>0</v>
      </c>
      <c r="M3152" s="316">
        <f>SUM(C3152:L3152)</f>
        <v>0</v>
      </c>
    </row>
    <row r="3153" spans="2:14" s="3" customFormat="1" ht="12.75" x14ac:dyDescent="0.2">
      <c r="B3153" s="341" t="s">
        <v>30</v>
      </c>
      <c r="C3153" s="342">
        <f>C3135+C3145</f>
        <v>0</v>
      </c>
      <c r="D3153" s="342">
        <f t="shared" ref="D3153:L3153" si="730">D3135+D3145</f>
        <v>0</v>
      </c>
      <c r="E3153" s="342">
        <f t="shared" si="730"/>
        <v>0</v>
      </c>
      <c r="F3153" s="342">
        <f t="shared" si="730"/>
        <v>0</v>
      </c>
      <c r="G3153" s="342">
        <f t="shared" si="730"/>
        <v>0</v>
      </c>
      <c r="H3153" s="342">
        <f t="shared" si="730"/>
        <v>0</v>
      </c>
      <c r="I3153" s="342">
        <f t="shared" si="730"/>
        <v>0</v>
      </c>
      <c r="J3153" s="342">
        <f t="shared" si="730"/>
        <v>0</v>
      </c>
      <c r="K3153" s="342">
        <f t="shared" si="730"/>
        <v>0</v>
      </c>
      <c r="L3153" s="342">
        <f t="shared" si="730"/>
        <v>0</v>
      </c>
      <c r="M3153" s="319">
        <f>SUM(C3153:L3153)</f>
        <v>0</v>
      </c>
    </row>
    <row r="3154" spans="2:14" s="3" customFormat="1" ht="12.75" x14ac:dyDescent="0.2">
      <c r="B3154" s="339" t="s">
        <v>31</v>
      </c>
      <c r="C3154" s="340">
        <f>SUMIF('5. Lön'!$B$25:$B$151,$G3130,'5. Lön'!CO$25:CO$151)+SUMIF('5. Lön'!$B$25:$B$151,$G3130,'5. Lön'!DA$25:DA$151)+SUMIF('6. Drift'!$B$18:$B$101,$G3130,'6. Drift'!BR$18:BR$101)+SUMIF('6. Drift'!$B$18:$B$101,$G3130,'6. Drift'!CD$18:CD$101)+SUMIF('8. Lokal'!$B$18:$B$50,$G3130,'8. Lokal'!T$18:T$50)+SUMIF('8. Lokal'!$B$18:$B$50,$G3130,'8. Lokal'!AF$18:AF$50)</f>
        <v>0</v>
      </c>
      <c r="D3154" s="340">
        <f>SUMIF('5. Lön'!$B$25:$B$151,$G3130,'5. Lön'!CP$25:CP$151)+SUMIF('5. Lön'!$B$25:$B$151,$G3130,'5. Lön'!DB$25:DB$151)+SUMIF('6. Drift'!$B$18:$B$101,$G3130,'6. Drift'!BS$18:BS$101)+SUMIF('6. Drift'!$B$18:$B$101,$G3130,'6. Drift'!CE$18:CE$101)+SUMIF('8. Lokal'!$B$18:$B$50,$G3130,'8. Lokal'!U$18:U$50)+SUMIF('8. Lokal'!$B$18:$B$50,$G3130,'8. Lokal'!AG$18:AG$50)</f>
        <v>0</v>
      </c>
      <c r="E3154" s="340">
        <f>SUMIF('5. Lön'!$B$25:$B$151,$G3130,'5. Lön'!CQ$25:CQ$151)+SUMIF('5. Lön'!$B$25:$B$151,$G3130,'5. Lön'!DC$25:DC$151)+SUMIF('6. Drift'!$B$18:$B$101,$G3130,'6. Drift'!BT$18:BT$101)+SUMIF('6. Drift'!$B$18:$B$101,$G3130,'6. Drift'!CF$18:CF$101)+SUMIF('8. Lokal'!$B$18:$B$50,$G3130,'8. Lokal'!V$18:V$50)+SUMIF('8. Lokal'!$B$18:$B$50,$G3130,'8. Lokal'!AH$18:AH$50)</f>
        <v>0</v>
      </c>
      <c r="F3154" s="340">
        <f>SUMIF('5. Lön'!$B$25:$B$151,$G3130,'5. Lön'!CR$25:CR$151)+SUMIF('5. Lön'!$B$25:$B$151,$G3130,'5. Lön'!DD$25:DD$151)+SUMIF('6. Drift'!$B$18:$B$101,$G3130,'6. Drift'!BU$18:BU$101)+SUMIF('6. Drift'!$B$18:$B$101,$G3130,'6. Drift'!CG$18:CG$101)+SUMIF('8. Lokal'!$B$18:$B$50,$G3130,'8. Lokal'!W$18:W$50)+SUMIF('8. Lokal'!$B$18:$B$50,$G3130,'8. Lokal'!AI$18:AI$50)</f>
        <v>0</v>
      </c>
      <c r="G3154" s="340">
        <f>SUMIF('5. Lön'!$B$25:$B$151,$G3130,'5. Lön'!CS$25:CS$151)+SUMIF('5. Lön'!$B$25:$B$151,$G3130,'5. Lön'!DE$25:DE$151)+SUMIF('6. Drift'!$B$18:$B$101,$G3130,'6. Drift'!BV$18:BV$101)+SUMIF('6. Drift'!$B$18:$B$101,$G3130,'6. Drift'!CH$18:CH$101)+SUMIF('8. Lokal'!$B$18:$B$50,$G3130,'8. Lokal'!X$18:X$50)+SUMIF('8. Lokal'!$B$18:$B$50,$G3130,'8. Lokal'!AJ$18:AJ$50)</f>
        <v>0</v>
      </c>
      <c r="H3154" s="340">
        <f>SUMIF('5. Lön'!$B$25:$B$151,$G3130,'5. Lön'!CT$25:CT$151)+SUMIF('5. Lön'!$B$25:$B$151,$G3130,'5. Lön'!DF$25:DF$151)+SUMIF('6. Drift'!$B$18:$B$101,$G3130,'6. Drift'!BW$18:BW$101)+SUMIF('6. Drift'!$B$18:$B$101,$G3130,'6. Drift'!CI$18:CI$101)+SUMIF('8. Lokal'!$B$18:$B$50,$G3130,'8. Lokal'!Y$18:Y$50)+SUMIF('8. Lokal'!$B$18:$B$50,$G3130,'8. Lokal'!AK$18:AK$50)</f>
        <v>0</v>
      </c>
      <c r="I3154" s="340">
        <f>SUMIF('5. Lön'!$B$25:$B$151,$G3130,'5. Lön'!CU$25:CU$151)+SUMIF('5. Lön'!$B$25:$B$151,$G3130,'5. Lön'!DG$25:DG$151)+SUMIF('6. Drift'!$B$18:$B$101,$G3130,'6. Drift'!BX$18:BX$101)+SUMIF('6. Drift'!$B$18:$B$101,$G3130,'6. Drift'!CJ$18:CJ$101)+SUMIF('8. Lokal'!$B$18:$B$50,$G3130,'8. Lokal'!Z$18:Z$50)+SUMIF('8. Lokal'!$B$18:$B$50,$G3130,'8. Lokal'!AL$18:AL$50)</f>
        <v>0</v>
      </c>
      <c r="J3154" s="340">
        <f>SUMIF('5. Lön'!$B$25:$B$151,$G3130,'5. Lön'!CV$25:CV$151)+SUMIF('5. Lön'!$B$25:$B$151,$G3130,'5. Lön'!DH$25:DH$151)+SUMIF('6. Drift'!$B$18:$B$101,$G3130,'6. Drift'!BY$18:BY$101)+SUMIF('6. Drift'!$B$18:$B$101,$G3130,'6. Drift'!CK$18:CK$101)+SUMIF('8. Lokal'!$B$18:$B$50,$G3130,'8. Lokal'!AA$18:AA$50)+SUMIF('8. Lokal'!$B$18:$B$50,$G3130,'8. Lokal'!AM$18:AM$50)</f>
        <v>0</v>
      </c>
      <c r="K3154" s="340">
        <f>SUMIF('5. Lön'!$B$25:$B$151,$G3130,'5. Lön'!CW$25:CW$151)+SUMIF('5. Lön'!$B$25:$B$151,$G3130,'5. Lön'!DI$25:DI$151)+SUMIF('6. Drift'!$B$18:$B$101,$G3130,'6. Drift'!BZ$18:BZ$101)+SUMIF('6. Drift'!$B$18:$B$101,$G3130,'6. Drift'!CL$18:CL$101)+SUMIF('8. Lokal'!$B$18:$B$50,$G3130,'8. Lokal'!AB$18:AB$50)+SUMIF('8. Lokal'!$B$18:$B$50,$G3130,'8. Lokal'!AN$18:AN$50)</f>
        <v>0</v>
      </c>
      <c r="L3154" s="340">
        <f>SUMIF('5. Lön'!$B$25:$B$151,$G3130,'5. Lön'!CX$25:CX$151)+SUMIF('5. Lön'!$B$25:$B$151,$G3130,'5. Lön'!DJ$25:DJ$151)+SUMIF('6. Drift'!$B$18:$B$101,$G3130,'6. Drift'!CA$18:CA$101)+SUMIF('6. Drift'!$B$18:$B$101,$G3130,'6. Drift'!CM$18:CM$101)+SUMIF('8. Lokal'!$B$18:$B$50,$G3130,'8. Lokal'!AC$18:AC$50)+SUMIF('8. Lokal'!$B$18:$B$50,$G3130,'8. Lokal'!AO$18:AO$50)</f>
        <v>0</v>
      </c>
      <c r="M3154" s="316">
        <f>SUM(C3154:L3154)</f>
        <v>0</v>
      </c>
    </row>
    <row r="3155" spans="2:14" s="3" customFormat="1" ht="12.75" x14ac:dyDescent="0.2">
      <c r="B3155" s="343" t="s">
        <v>26</v>
      </c>
      <c r="C3155" s="344">
        <f>SUMIF('5. Lön'!$B$25:$B$151,$G3130,'5. Lön'!BQ$25:BQ$151)+SUMIF('5. Lön'!$B$25:$B$151,$G3130,'5. Lön'!CC$25:CC$151)+SUMIF('6. Drift'!$B$18:$B$101,$G3130,'6. Drift'!AT$18:AT$101)+SUMIF('6. Drift'!$B$18:$B$101,$G3130,'6. Drift'!BF$18:BF$101)</f>
        <v>0</v>
      </c>
      <c r="D3155" s="344">
        <f>SUMIF('5. Lön'!$B$25:$B$151,$G3130,'5. Lön'!BR$25:BR$151)+SUMIF('5. Lön'!$B$25:$B$151,$G3130,'5. Lön'!CD$25:CD$151)+SUMIF('6. Drift'!$B$18:$B$101,$G3130,'6. Drift'!AU$18:AU$101)+SUMIF('6. Drift'!$B$18:$B$101,$G3130,'6. Drift'!BG$18:BG$101)</f>
        <v>0</v>
      </c>
      <c r="E3155" s="344">
        <f>SUMIF('5. Lön'!$B$25:$B$151,$G3130,'5. Lön'!BS$25:BS$151)+SUMIF('5. Lön'!$B$25:$B$151,$G3130,'5. Lön'!CE$25:CE$151)+SUMIF('6. Drift'!$B$18:$B$101,$G3130,'6. Drift'!AV$18:AV$101)+SUMIF('6. Drift'!$B$18:$B$101,$G3130,'6. Drift'!BH$18:BH$101)</f>
        <v>0</v>
      </c>
      <c r="F3155" s="344">
        <f>SUMIF('5. Lön'!$B$25:$B$151,$G3130,'5. Lön'!BT$25:BT$151)+SUMIF('5. Lön'!$B$25:$B$151,$G3130,'5. Lön'!CF$25:CF$151)+SUMIF('6. Drift'!$B$18:$B$101,$G3130,'6. Drift'!AW$18:AW$101)+SUMIF('6. Drift'!$B$18:$B$101,$G3130,'6. Drift'!BI$18:BI$101)</f>
        <v>0</v>
      </c>
      <c r="G3155" s="344">
        <f>SUMIF('5. Lön'!$B$25:$B$151,$G3130,'5. Lön'!BU$25:BU$151)+SUMIF('5. Lön'!$B$25:$B$151,$G3130,'5. Lön'!CG$25:CG$151)+SUMIF('6. Drift'!$B$18:$B$101,$G3130,'6. Drift'!AX$18:AX$101)+SUMIF('6. Drift'!$B$18:$B$101,$G3130,'6. Drift'!BJ$18:BJ$101)</f>
        <v>0</v>
      </c>
      <c r="H3155" s="344">
        <f>SUMIF('5. Lön'!$B$25:$B$151,$G3130,'5. Lön'!BV$25:BV$151)+SUMIF('5. Lön'!$B$25:$B$151,$G3130,'5. Lön'!CH$25:CH$151)+SUMIF('6. Drift'!$B$18:$B$101,$G3130,'6. Drift'!AY$18:AY$101)+SUMIF('6. Drift'!$B$18:$B$101,$G3130,'6. Drift'!BK$18:BK$101)</f>
        <v>0</v>
      </c>
      <c r="I3155" s="344">
        <f>SUMIF('5. Lön'!$B$25:$B$151,$G3130,'5. Lön'!BW$25:BW$151)+SUMIF('5. Lön'!$B$25:$B$151,$G3130,'5. Lön'!CI$25:CI$151)+SUMIF('6. Drift'!$B$18:$B$101,$G3130,'6. Drift'!AZ$18:AZ$101)+SUMIF('6. Drift'!$B$18:$B$101,$G3130,'6. Drift'!BL$18:BL$101)</f>
        <v>0</v>
      </c>
      <c r="J3155" s="344">
        <f>SUMIF('5. Lön'!$B$25:$B$151,$G3130,'5. Lön'!BX$25:BX$151)+SUMIF('5. Lön'!$B$25:$B$151,$G3130,'5. Lön'!CJ$25:CJ$151)+SUMIF('6. Drift'!$B$18:$B$101,$G3130,'6. Drift'!BA$18:BA$101)+SUMIF('6. Drift'!$B$18:$B$101,$G3130,'6. Drift'!BM$18:BM$101)</f>
        <v>0</v>
      </c>
      <c r="K3155" s="344">
        <f>SUMIF('5. Lön'!$B$25:$B$151,$G3130,'5. Lön'!BY$25:BY$151)+SUMIF('5. Lön'!$B$25:$B$151,$G3130,'5. Lön'!CK$25:CK$151)+SUMIF('6. Drift'!$B$18:$B$101,$G3130,'6. Drift'!BB$18:BB$101)+SUMIF('6. Drift'!$B$18:$B$101,$G3130,'6. Drift'!BN$18:BN$101)</f>
        <v>0</v>
      </c>
      <c r="L3155" s="344">
        <f>SUMIF('5. Lön'!$B$25:$B$151,$G3130,'5. Lön'!BZ$25:BZ$151)+SUMIF('5. Lön'!$B$25:$B$151,$G3130,'5. Lön'!CL$25:CL$151)+SUMIF('6. Drift'!$B$18:$B$101,$G3130,'6. Drift'!BC$18:BC$101)+SUMIF('6. Drift'!$B$18:$B$101,$G3130,'6. Drift'!BO$18:BO$101)</f>
        <v>0</v>
      </c>
      <c r="M3155" s="322">
        <f>SUM(C3155:L3155)</f>
        <v>0</v>
      </c>
    </row>
    <row r="3156" spans="2:14" s="3" customFormat="1" ht="12.75" x14ac:dyDescent="0.2">
      <c r="B3156" s="323" t="str">
        <f>IF('2. Grunddata'!C$6="KONTRAKT","Total full kostnad","Total förväntad full kostnad")</f>
        <v>Total förväntad full kostnad</v>
      </c>
      <c r="C3156" s="171">
        <f>SUM(C3151:C3155)</f>
        <v>0</v>
      </c>
      <c r="D3156" s="171">
        <f t="shared" ref="D3156:M3156" si="731">SUM(D3151:D3155)</f>
        <v>0</v>
      </c>
      <c r="E3156" s="171">
        <f t="shared" si="731"/>
        <v>0</v>
      </c>
      <c r="F3156" s="171">
        <f t="shared" si="731"/>
        <v>0</v>
      </c>
      <c r="G3156" s="171">
        <f t="shared" si="731"/>
        <v>0</v>
      </c>
      <c r="H3156" s="171">
        <f t="shared" si="731"/>
        <v>0</v>
      </c>
      <c r="I3156" s="171">
        <f t="shared" si="731"/>
        <v>0</v>
      </c>
      <c r="J3156" s="171">
        <f t="shared" si="731"/>
        <v>0</v>
      </c>
      <c r="K3156" s="171">
        <f t="shared" si="731"/>
        <v>0</v>
      </c>
      <c r="L3156" s="171">
        <f t="shared" si="731"/>
        <v>0</v>
      </c>
      <c r="M3156" s="345">
        <f t="shared" si="731"/>
        <v>0</v>
      </c>
      <c r="N3156" s="4"/>
    </row>
    <row r="3157" spans="2:14" s="3" customFormat="1" ht="12.75" x14ac:dyDescent="0.2">
      <c r="B3157" s="119"/>
      <c r="C3157" s="64"/>
      <c r="D3157" s="64"/>
      <c r="E3157" s="64"/>
      <c r="F3157" s="64"/>
      <c r="G3157" s="64"/>
      <c r="H3157" s="64"/>
      <c r="I3157" s="64"/>
      <c r="J3157" s="64"/>
      <c r="K3157" s="64"/>
      <c r="L3157" s="64"/>
      <c r="M3157" s="64"/>
    </row>
    <row r="3158" spans="2:14" s="3" customFormat="1" ht="12.75" customHeight="1" x14ac:dyDescent="0.2">
      <c r="B3158" s="119" t="s">
        <v>42</v>
      </c>
      <c r="C3158" s="346" t="str">
        <f t="shared" ref="C3158:M3158" si="732">IF(C3156&gt;0,C3148/C3156,"")</f>
        <v/>
      </c>
      <c r="D3158" s="346" t="str">
        <f t="shared" si="732"/>
        <v/>
      </c>
      <c r="E3158" s="346" t="str">
        <f t="shared" si="732"/>
        <v/>
      </c>
      <c r="F3158" s="346" t="str">
        <f t="shared" si="732"/>
        <v/>
      </c>
      <c r="G3158" s="346" t="str">
        <f t="shared" si="732"/>
        <v/>
      </c>
      <c r="H3158" s="346" t="str">
        <f t="shared" si="732"/>
        <v/>
      </c>
      <c r="I3158" s="346" t="str">
        <f t="shared" si="732"/>
        <v/>
      </c>
      <c r="J3158" s="346" t="str">
        <f t="shared" si="732"/>
        <v/>
      </c>
      <c r="K3158" s="346" t="str">
        <f t="shared" si="732"/>
        <v/>
      </c>
      <c r="L3158" s="346" t="str">
        <f t="shared" si="732"/>
        <v/>
      </c>
      <c r="M3158" s="346" t="str">
        <f t="shared" si="732"/>
        <v/>
      </c>
    </row>
    <row r="3159" spans="2:14" ht="12.75" customHeight="1" x14ac:dyDescent="0.2"/>
    <row r="3160" spans="2:14" ht="12.75" customHeight="1" x14ac:dyDescent="0.2">
      <c r="B3160" s="349" t="s">
        <v>209</v>
      </c>
    </row>
    <row r="3161" spans="2:14" ht="12.75" customHeight="1" x14ac:dyDescent="0.2">
      <c r="B3161" s="551"/>
      <c r="C3161" s="552"/>
      <c r="D3161" s="552"/>
      <c r="E3161" s="552"/>
      <c r="F3161" s="552"/>
      <c r="G3161" s="552"/>
      <c r="H3161" s="552"/>
      <c r="I3161" s="552"/>
      <c r="J3161" s="552"/>
      <c r="K3161" s="552"/>
      <c r="L3161" s="553"/>
      <c r="M3161" s="387">
        <f>SUM(C3161:L3161)</f>
        <v>0</v>
      </c>
    </row>
    <row r="3162" spans="2:14" ht="12.75" customHeight="1" x14ac:dyDescent="0.2">
      <c r="B3162" s="554"/>
      <c r="C3162" s="555"/>
      <c r="D3162" s="555"/>
      <c r="E3162" s="555"/>
      <c r="F3162" s="555"/>
      <c r="G3162" s="555"/>
      <c r="H3162" s="555"/>
      <c r="I3162" s="555"/>
      <c r="J3162" s="555"/>
      <c r="K3162" s="555"/>
      <c r="L3162" s="556"/>
      <c r="M3162" s="319">
        <f t="shared" ref="M3162:M3166" si="733">SUM(C3162:L3162)</f>
        <v>0</v>
      </c>
    </row>
    <row r="3163" spans="2:14" ht="12.75" customHeight="1" x14ac:dyDescent="0.2">
      <c r="B3163" s="557"/>
      <c r="C3163" s="558"/>
      <c r="D3163" s="558"/>
      <c r="E3163" s="558"/>
      <c r="F3163" s="558"/>
      <c r="G3163" s="558"/>
      <c r="H3163" s="558"/>
      <c r="I3163" s="558"/>
      <c r="J3163" s="558"/>
      <c r="K3163" s="558"/>
      <c r="L3163" s="559"/>
      <c r="M3163" s="316">
        <f t="shared" si="733"/>
        <v>0</v>
      </c>
    </row>
    <row r="3164" spans="2:14" ht="12.75" customHeight="1" x14ac:dyDescent="0.2">
      <c r="B3164" s="554"/>
      <c r="C3164" s="555"/>
      <c r="D3164" s="555"/>
      <c r="E3164" s="555"/>
      <c r="F3164" s="555"/>
      <c r="G3164" s="555"/>
      <c r="H3164" s="555"/>
      <c r="I3164" s="555"/>
      <c r="J3164" s="555"/>
      <c r="K3164" s="555"/>
      <c r="L3164" s="556"/>
      <c r="M3164" s="319">
        <f t="shared" si="733"/>
        <v>0</v>
      </c>
    </row>
    <row r="3165" spans="2:14" ht="12.75" customHeight="1" x14ac:dyDescent="0.2">
      <c r="B3165" s="557"/>
      <c r="C3165" s="558"/>
      <c r="D3165" s="558"/>
      <c r="E3165" s="558"/>
      <c r="F3165" s="558"/>
      <c r="G3165" s="558"/>
      <c r="H3165" s="558"/>
      <c r="I3165" s="558"/>
      <c r="J3165" s="558"/>
      <c r="K3165" s="558"/>
      <c r="L3165" s="559"/>
      <c r="M3165" s="316">
        <f t="shared" si="733"/>
        <v>0</v>
      </c>
    </row>
    <row r="3166" spans="2:14" ht="12.75" customHeight="1" x14ac:dyDescent="0.2">
      <c r="B3166" s="560"/>
      <c r="C3166" s="555"/>
      <c r="D3166" s="555"/>
      <c r="E3166" s="555"/>
      <c r="F3166" s="555"/>
      <c r="G3166" s="555"/>
      <c r="H3166" s="555"/>
      <c r="I3166" s="555"/>
      <c r="J3166" s="555"/>
      <c r="K3166" s="555"/>
      <c r="L3166" s="556"/>
      <c r="M3166" s="319">
        <f t="shared" si="733"/>
        <v>0</v>
      </c>
    </row>
    <row r="3167" spans="2:14" ht="12.75" customHeight="1" x14ac:dyDescent="0.2">
      <c r="B3167" s="165" t="str">
        <f>IF('2. Grunddata'!C$6="KONTRAKT","Total medfinansiering","Total förväntad medfinansiering")</f>
        <v>Total förväntad medfinansiering</v>
      </c>
      <c r="C3167" s="170">
        <f t="shared" ref="C3167:M3167" si="734">SUM(C3161:C3166)</f>
        <v>0</v>
      </c>
      <c r="D3167" s="170">
        <f t="shared" si="734"/>
        <v>0</v>
      </c>
      <c r="E3167" s="170">
        <f t="shared" si="734"/>
        <v>0</v>
      </c>
      <c r="F3167" s="170">
        <f t="shared" si="734"/>
        <v>0</v>
      </c>
      <c r="G3167" s="170">
        <f t="shared" si="734"/>
        <v>0</v>
      </c>
      <c r="H3167" s="170">
        <f t="shared" si="734"/>
        <v>0</v>
      </c>
      <c r="I3167" s="170">
        <f t="shared" si="734"/>
        <v>0</v>
      </c>
      <c r="J3167" s="170">
        <f t="shared" si="734"/>
        <v>0</v>
      </c>
      <c r="K3167" s="170">
        <f t="shared" si="734"/>
        <v>0</v>
      </c>
      <c r="L3167" s="170">
        <f t="shared" si="734"/>
        <v>0</v>
      </c>
      <c r="M3167" s="345">
        <f t="shared" si="734"/>
        <v>0</v>
      </c>
    </row>
    <row r="3168" spans="2:14" ht="12.75" customHeight="1" x14ac:dyDescent="0.2"/>
    <row r="3169" spans="2:13" ht="12.75" customHeight="1" x14ac:dyDescent="0.2">
      <c r="B3169" s="386" t="s">
        <v>210</v>
      </c>
      <c r="C3169" s="64" t="str">
        <f>B76</f>
        <v>Inte SLU Partner 10</v>
      </c>
      <c r="G3169" s="64" t="str">
        <f>J76</f>
        <v/>
      </c>
    </row>
    <row r="3170" spans="2:13" ht="12.75" customHeight="1" x14ac:dyDescent="0.2">
      <c r="B3170" s="719"/>
      <c r="C3170" s="720"/>
      <c r="D3170" s="720"/>
      <c r="E3170" s="720"/>
      <c r="F3170" s="720"/>
      <c r="G3170" s="720"/>
      <c r="H3170" s="720"/>
      <c r="I3170" s="720"/>
      <c r="J3170" s="720"/>
      <c r="K3170" s="720"/>
      <c r="L3170" s="720"/>
      <c r="M3170" s="721"/>
    </row>
    <row r="3171" spans="2:13" ht="12.75" customHeight="1" x14ac:dyDescent="0.2">
      <c r="B3171" s="722"/>
      <c r="C3171" s="735"/>
      <c r="D3171" s="735"/>
      <c r="E3171" s="735"/>
      <c r="F3171" s="735"/>
      <c r="G3171" s="735"/>
      <c r="H3171" s="735"/>
      <c r="I3171" s="735"/>
      <c r="J3171" s="735"/>
      <c r="K3171" s="735"/>
      <c r="L3171" s="735"/>
      <c r="M3171" s="724"/>
    </row>
    <row r="3172" spans="2:13" ht="12.75" customHeight="1" x14ac:dyDescent="0.2">
      <c r="B3172" s="722"/>
      <c r="C3172" s="735"/>
      <c r="D3172" s="735"/>
      <c r="E3172" s="735"/>
      <c r="F3172" s="735"/>
      <c r="G3172" s="735"/>
      <c r="H3172" s="735"/>
      <c r="I3172" s="735"/>
      <c r="J3172" s="735"/>
      <c r="K3172" s="735"/>
      <c r="L3172" s="735"/>
      <c r="M3172" s="724"/>
    </row>
    <row r="3173" spans="2:13" ht="12.75" customHeight="1" x14ac:dyDescent="0.2">
      <c r="B3173" s="722"/>
      <c r="C3173" s="735"/>
      <c r="D3173" s="735"/>
      <c r="E3173" s="735"/>
      <c r="F3173" s="735"/>
      <c r="G3173" s="735"/>
      <c r="H3173" s="735"/>
      <c r="I3173" s="735"/>
      <c r="J3173" s="735"/>
      <c r="K3173" s="735"/>
      <c r="L3173" s="735"/>
      <c r="M3173" s="724"/>
    </row>
    <row r="3174" spans="2:13" ht="12.75" customHeight="1" x14ac:dyDescent="0.2">
      <c r="B3174" s="725"/>
      <c r="C3174" s="726"/>
      <c r="D3174" s="726"/>
      <c r="E3174" s="726"/>
      <c r="F3174" s="726"/>
      <c r="G3174" s="726"/>
      <c r="H3174" s="726"/>
      <c r="I3174" s="726"/>
      <c r="J3174" s="726"/>
      <c r="K3174" s="726"/>
      <c r="L3174" s="726"/>
      <c r="M3174" s="727"/>
    </row>
    <row r="3176" spans="2:13" s="3" customFormat="1" ht="12.75" customHeight="1" x14ac:dyDescent="0.2">
      <c r="B3176" s="140" t="s">
        <v>165</v>
      </c>
      <c r="C3176" s="141" t="str">
        <f>'2. Grunddata'!C$7</f>
        <v>Hitta den oförklariga faktorn i matrix</v>
      </c>
      <c r="D3176" s="64"/>
      <c r="E3176" s="64"/>
      <c r="F3176" s="64"/>
      <c r="G3176" s="64"/>
      <c r="H3176" s="64"/>
      <c r="I3176" s="64"/>
      <c r="J3176" s="64"/>
      <c r="K3176" s="64"/>
      <c r="L3176" s="64"/>
      <c r="M3176" s="64"/>
    </row>
    <row r="3177" spans="2:13" s="3" customFormat="1" ht="12.75" x14ac:dyDescent="0.2">
      <c r="B3177" s="140" t="s">
        <v>122</v>
      </c>
      <c r="C3177" s="141" t="str">
        <f>IF('2. Grunddata'!$C$6="ANSÖKAN","ANSÖKAN",(IF('2. Grunddata'!$C$6="KONTRAKT","KONTRAKT","")))</f>
        <v>ANSÖKAN</v>
      </c>
      <c r="D3177" s="64"/>
      <c r="E3177" s="64"/>
      <c r="F3177" s="64"/>
      <c r="G3177" s="64"/>
      <c r="H3177" s="64"/>
      <c r="I3177" s="64"/>
      <c r="J3177" s="64"/>
      <c r="K3177" s="64"/>
      <c r="L3177" s="64"/>
      <c r="M3177" s="64"/>
    </row>
    <row r="3178" spans="2:13" s="3" customFormat="1" ht="12.75" x14ac:dyDescent="0.2">
      <c r="B3178" s="62" t="s">
        <v>254</v>
      </c>
      <c r="C3178" s="141" t="str">
        <f>'2. Grunddata'!C$8</f>
        <v>Stina</v>
      </c>
      <c r="D3178" s="64"/>
      <c r="E3178" s="64"/>
      <c r="F3178" s="64"/>
      <c r="I3178" s="120"/>
      <c r="J3178" s="120"/>
      <c r="K3178" s="120"/>
      <c r="L3178" s="120"/>
      <c r="M3178" s="120"/>
    </row>
    <row r="3179" spans="2:13" s="3" customFormat="1" ht="12.75" x14ac:dyDescent="0.2">
      <c r="B3179" s="140" t="s">
        <v>156</v>
      </c>
      <c r="C3179" s="64" t="str">
        <f>'2. Grunddata'!C$17</f>
        <v>SEK</v>
      </c>
      <c r="D3179" s="64"/>
      <c r="E3179" s="64"/>
      <c r="F3179" s="64"/>
      <c r="I3179" s="120"/>
      <c r="J3179" s="120"/>
      <c r="K3179" s="120"/>
      <c r="L3179" s="120"/>
      <c r="M3179" s="120"/>
    </row>
    <row r="3180" spans="2:13" s="3" customFormat="1" ht="12.75" x14ac:dyDescent="0.2">
      <c r="B3180" s="140"/>
      <c r="C3180" s="143" t="s">
        <v>137</v>
      </c>
      <c r="D3180" s="64"/>
      <c r="E3180" s="64"/>
      <c r="F3180" s="64"/>
      <c r="I3180" s="120"/>
      <c r="J3180" s="120"/>
      <c r="K3180" s="120"/>
      <c r="L3180" s="499" t="s">
        <v>315</v>
      </c>
      <c r="M3180" s="120"/>
    </row>
    <row r="3181" spans="2:13" ht="12.75" customHeight="1" x14ac:dyDescent="0.2">
      <c r="L3181" s="349" t="s">
        <v>316</v>
      </c>
    </row>
    <row r="3182" spans="2:13" s="3" customFormat="1" ht="15" x14ac:dyDescent="0.25">
      <c r="B3182" s="369" t="s">
        <v>38</v>
      </c>
      <c r="C3182" s="369" t="str">
        <f>B77</f>
        <v>Inte SLU Partner 11</v>
      </c>
      <c r="E3182" s="64"/>
      <c r="G3182" s="375" t="str">
        <f>J77</f>
        <v/>
      </c>
      <c r="H3182" s="64"/>
      <c r="I3182" s="64"/>
      <c r="J3182" s="64"/>
      <c r="K3182" s="64"/>
      <c r="L3182" s="625">
        <f>SUMIF('5. Lön'!$B$25:$B$151,$G3182,'5. Lön'!AE$25:AE$151)</f>
        <v>0</v>
      </c>
      <c r="M3182" s="585" t="s">
        <v>208</v>
      </c>
    </row>
    <row r="3183" spans="2:13" s="3" customFormat="1" ht="6" customHeight="1" x14ac:dyDescent="0.2">
      <c r="B3183" s="85"/>
      <c r="C3183" s="64"/>
      <c r="D3183" s="64"/>
      <c r="E3183" s="64"/>
      <c r="F3183" s="64"/>
      <c r="G3183" s="64"/>
      <c r="H3183" s="64"/>
      <c r="I3183" s="64"/>
      <c r="J3183" s="64"/>
      <c r="K3183" s="64"/>
      <c r="L3183" s="64"/>
      <c r="M3183" s="64"/>
    </row>
    <row r="3184" spans="2:13" s="3" customFormat="1" ht="12.75" x14ac:dyDescent="0.2">
      <c r="B3184" s="309" t="str">
        <f>IF('2. Grunddata'!C$6="KONTRAKT","Kostnader täckta av finansiär","Kostnader förväntade att täckas av finansiär")</f>
        <v>Kostnader förväntade att täckas av finansiär</v>
      </c>
      <c r="C3184" s="310">
        <f>'5. Lön'!G$23</f>
        <v>2022</v>
      </c>
      <c r="D3184" s="310">
        <f>'5. Lön'!H$23</f>
        <v>2023</v>
      </c>
      <c r="E3184" s="310">
        <f>'5. Lön'!I$23</f>
        <v>2024</v>
      </c>
      <c r="F3184" s="310" t="str">
        <f>'5. Lön'!J$23</f>
        <v/>
      </c>
      <c r="G3184" s="310" t="str">
        <f>'5. Lön'!K$23</f>
        <v/>
      </c>
      <c r="H3184" s="310" t="str">
        <f>'5. Lön'!L$23</f>
        <v/>
      </c>
      <c r="I3184" s="310" t="str">
        <f>'5. Lön'!M$23</f>
        <v/>
      </c>
      <c r="J3184" s="310" t="str">
        <f>'5. Lön'!N$23</f>
        <v/>
      </c>
      <c r="K3184" s="310" t="str">
        <f>'5. Lön'!O$23</f>
        <v/>
      </c>
      <c r="L3184" s="310" t="str">
        <f>'5. Lön'!P$23</f>
        <v/>
      </c>
      <c r="M3184" s="311" t="s">
        <v>2</v>
      </c>
    </row>
    <row r="3185" spans="2:15" s="3" customFormat="1" ht="12.75" customHeight="1" x14ac:dyDescent="0.2">
      <c r="B3185" s="312" t="s">
        <v>203</v>
      </c>
      <c r="C3185" s="313">
        <f>IF('2. Grunddata'!$C$16&gt;0,SUMIF('5. Lön'!$B$25:$B$151,$G3182,'5. Lön'!DM$25:DM$151),SUMIF('5. Lön'!$B$25:$B$151,$G3182,'5. Lön'!AS$25:AS$151))</f>
        <v>0</v>
      </c>
      <c r="D3185" s="313">
        <f>IF('2. Grunddata'!$C$16&gt;0,SUMIF('5. Lön'!$B$25:$B$151,$G3182,'5. Lön'!DN$25:DN$151),SUMIF('5. Lön'!$B$25:$B$151,$G3182,'5. Lön'!AT$25:AT$151))</f>
        <v>0</v>
      </c>
      <c r="E3185" s="313">
        <f>IF('2. Grunddata'!$C$16&gt;0,SUMIF('5. Lön'!$B$25:$B$151,$G3182,'5. Lön'!DO$25:DO$151),SUMIF('5. Lön'!$B$25:$B$151,$G3182,'5. Lön'!AU$25:AU$151))</f>
        <v>0</v>
      </c>
      <c r="F3185" s="313">
        <f>IF('2. Grunddata'!$C$16&gt;0,SUMIF('5. Lön'!$B$25:$B$151,$G3182,'5. Lön'!DP$25:DP$151),SUMIF('5. Lön'!$B$25:$B$151,$G3182,'5. Lön'!AV$25:AV$151))</f>
        <v>0</v>
      </c>
      <c r="G3185" s="313">
        <f>IF('2. Grunddata'!$C$16&gt;0,SUMIF('5. Lön'!$B$25:$B$151,$G3182,'5. Lön'!DQ$25:DQ$151),SUMIF('5. Lön'!$B$25:$B$151,$G3182,'5. Lön'!AW$25:AW$151))</f>
        <v>0</v>
      </c>
      <c r="H3185" s="313">
        <f>IF('2. Grunddata'!$C$16&gt;0,SUMIF('5. Lön'!$B$25:$B$151,$G3182,'5. Lön'!DR$25:DR$151),SUMIF('5. Lön'!$B$25:$B$151,$G3182,'5. Lön'!AX$25:AX$151))</f>
        <v>0</v>
      </c>
      <c r="I3185" s="313">
        <f>IF('2. Grunddata'!$C$16&gt;0,SUMIF('5. Lön'!$B$25:$B$151,$G3182,'5. Lön'!DS$25:DS$151),SUMIF('5. Lön'!$B$25:$B$151,$G3182,'5. Lön'!AY$25:AY$151))</f>
        <v>0</v>
      </c>
      <c r="J3185" s="313">
        <f>IF('2. Grunddata'!$C$16&gt;0,SUMIF('5. Lön'!$B$25:$B$151,$G3182,'5. Lön'!DT$25:DT$151),SUMIF('5. Lön'!$B$25:$B$151,$G3182,'5. Lön'!AZ$25:AZ$151))</f>
        <v>0</v>
      </c>
      <c r="K3185" s="313">
        <f>IF('2. Grunddata'!$C$16&gt;0,SUMIF('5. Lön'!$B$25:$B$151,$G3182,'5. Lön'!DU$25:DU$151),SUMIF('5. Lön'!$B$25:$B$151,$G3182,'5. Lön'!BA$25:BA$151))</f>
        <v>0</v>
      </c>
      <c r="L3185" s="313">
        <f>IF('2. Grunddata'!$C$16&gt;0,SUMIF('5. Lön'!$B$25:$B$151,$G3182,'5. Lön'!DV$25:DV$151),SUMIF('5. Lön'!$B$25:$B$151,$G3182,'5. Lön'!BB$25:BB$151))</f>
        <v>0</v>
      </c>
      <c r="M3185" s="314">
        <f t="shared" ref="M3185:M3190" si="735">SUM(C3185:L3185)</f>
        <v>0</v>
      </c>
      <c r="N3185" s="4"/>
      <c r="O3185" s="4"/>
    </row>
    <row r="3186" spans="2:15" s="3" customFormat="1" ht="12.75" customHeight="1" x14ac:dyDescent="0.2">
      <c r="B3186" s="158" t="s">
        <v>202</v>
      </c>
      <c r="C3186" s="315">
        <f>SUMIF('6. Drift'!$B$18:$B$101,$G3182,'6. Drift'!V$18:V$101)</f>
        <v>0</v>
      </c>
      <c r="D3186" s="315">
        <f>SUMIF('6. Drift'!$B$18:$B$101,$G3182,'6. Drift'!W$18:W$101)</f>
        <v>0</v>
      </c>
      <c r="E3186" s="315">
        <f>SUMIF('6. Drift'!$B$18:$B$101,$G3182,'6. Drift'!X$18:X$101)</f>
        <v>0</v>
      </c>
      <c r="F3186" s="315">
        <f>SUMIF('6. Drift'!$B$18:$B$101,$G3182,'6. Drift'!Y$18:Y$101)</f>
        <v>0</v>
      </c>
      <c r="G3186" s="315">
        <f>SUMIF('6. Drift'!$B$18:$B$101,$G3182,'6. Drift'!Z$18:Z$101)</f>
        <v>0</v>
      </c>
      <c r="H3186" s="315">
        <f>SUMIF('6. Drift'!$B$18:$B$101,$G3182,'6. Drift'!AA$18:AA$101)</f>
        <v>0</v>
      </c>
      <c r="I3186" s="315">
        <f>SUMIF('6. Drift'!$B$18:$B$101,$G3182,'6. Drift'!AB$18:AB$101)</f>
        <v>0</v>
      </c>
      <c r="J3186" s="315">
        <f>SUMIF('6. Drift'!$B$18:$B$101,$G3182,'6. Drift'!AC$18:AC$101)</f>
        <v>0</v>
      </c>
      <c r="K3186" s="315">
        <f>SUMIF('6. Drift'!$B$18:$B$101,$G3182,'6. Drift'!AD$18:AD$101)</f>
        <v>0</v>
      </c>
      <c r="L3186" s="315">
        <f>SUMIF('6. Drift'!$B$18:$B$101,$G3182,'6. Drift'!AE$18:AE$101)</f>
        <v>0</v>
      </c>
      <c r="M3186" s="316">
        <f t="shared" si="735"/>
        <v>0</v>
      </c>
    </row>
    <row r="3187" spans="2:15" s="3" customFormat="1" ht="12.75" x14ac:dyDescent="0.2">
      <c r="B3187" s="317" t="s">
        <v>30</v>
      </c>
      <c r="C3187" s="318">
        <f>SUMIF('7. Utrustning'!$B$17:$B$49,$G3182,'7. Utrustning'!W$17:W$49)</f>
        <v>0</v>
      </c>
      <c r="D3187" s="318">
        <f>SUMIF('7. Utrustning'!$B$17:$B$49,$G3182,'7. Utrustning'!X$17:X$49)</f>
        <v>0</v>
      </c>
      <c r="E3187" s="318">
        <f>SUMIF('7. Utrustning'!$B$17:$B$49,$G3182,'7. Utrustning'!Y$17:Y$49)</f>
        <v>0</v>
      </c>
      <c r="F3187" s="318">
        <f>SUMIF('7. Utrustning'!$B$17:$B$49,$G3182,'7. Utrustning'!Z$17:Z$49)</f>
        <v>0</v>
      </c>
      <c r="G3187" s="318">
        <f>SUMIF('7. Utrustning'!$B$17:$B$49,$G3182,'7. Utrustning'!AA$17:AA$49)</f>
        <v>0</v>
      </c>
      <c r="H3187" s="318">
        <f>SUMIF('7. Utrustning'!$B$17:$B$49,$G3182,'7. Utrustning'!AB$17:AB$49)</f>
        <v>0</v>
      </c>
      <c r="I3187" s="318">
        <f>SUMIF('7. Utrustning'!$B$17:$B$49,$G3182,'7. Utrustning'!AC$17:AC$49)</f>
        <v>0</v>
      </c>
      <c r="J3187" s="318">
        <f>SUMIF('7. Utrustning'!$B$17:$B$49,$G3182,'7. Utrustning'!AD$17:AD$49)</f>
        <v>0</v>
      </c>
      <c r="K3187" s="318">
        <f>SUMIF('7. Utrustning'!$B$17:$B$49,$G3182,'7. Utrustning'!AE$17:AE$49)</f>
        <v>0</v>
      </c>
      <c r="L3187" s="318">
        <f>SUMIF('7. Utrustning'!$B$17:$B$49,$G3182,'7. Utrustning'!AF$17:AF$49)</f>
        <v>0</v>
      </c>
      <c r="M3187" s="319">
        <f t="shared" si="735"/>
        <v>0</v>
      </c>
    </row>
    <row r="3188" spans="2:15" s="3" customFormat="1" ht="12.75" x14ac:dyDescent="0.2">
      <c r="B3188" s="320" t="str">
        <f>IF('2. Grunddata'!C$13="NEJ","Lokal accepterad som direkt kostnad av finansiär","Lokal")</f>
        <v>Lokal accepterad som direkt kostnad av finansiär</v>
      </c>
      <c r="C3188" s="315">
        <f>IF('2. Grunddata'!$C$13="NEJ",SUMIF('8. Lokal'!$B$18:$B$50,$G3182,'8. Lokal'!T$18:T$50),SUMIF('5. Lön'!$B$25:$B$151,$G3182,'5. Lön'!CO$25:CO$151)+SUMIF('6. Drift'!$B$18:$B$101,$G3182,'6. Drift'!BR$18:BR$101)+SUMIF('8. Lokal'!$B$18:$B$50,$G3182,'8. Lokal'!T$18:T$50))</f>
        <v>0</v>
      </c>
      <c r="D3188" s="315">
        <f>IF('2. Grunddata'!$C$13="NEJ",SUMIF('8. Lokal'!$B$18:$B$50,$G3182,'8. Lokal'!U$18:U$50),SUMIF('5. Lön'!$B$25:$B$151,$G3182,'5. Lön'!CP$25:CP$151)+SUMIF('6. Drift'!$B$18:$B$101,$G3182,'6. Drift'!BS$18:BS$101)+SUMIF('8. Lokal'!$B$18:$B$50,$G3182,'8. Lokal'!U$18:U$50))</f>
        <v>0</v>
      </c>
      <c r="E3188" s="315">
        <f>IF('2. Grunddata'!$C$13="NEJ",SUMIF('8. Lokal'!$B$18:$B$50,$G3182,'8. Lokal'!V$18:V$50),SUMIF('5. Lön'!$B$25:$B$151,$G3182,'5. Lön'!CQ$25:CQ$151)+SUMIF('6. Drift'!$B$18:$B$101,$G3182,'6. Drift'!BT$18:BT$101)+SUMIF('8. Lokal'!$B$18:$B$50,$G3182,'8. Lokal'!V$18:V$50))</f>
        <v>0</v>
      </c>
      <c r="F3188" s="315">
        <f>IF('2. Grunddata'!$C$13="NEJ",SUMIF('8. Lokal'!$B$18:$B$50,$G3182,'8. Lokal'!W$18:W$50),SUMIF('5. Lön'!$B$25:$B$151,$G3182,'5. Lön'!CR$25:CR$151)+SUMIF('6. Drift'!$B$18:$B$101,$G3182,'6. Drift'!BU$18:BU$101)+SUMIF('8. Lokal'!$B$18:$B$50,$G3182,'8. Lokal'!W$18:W$50))</f>
        <v>0</v>
      </c>
      <c r="G3188" s="315">
        <f>IF('2. Grunddata'!$C$13="NEJ",SUMIF('8. Lokal'!$B$18:$B$50,$G3182,'8. Lokal'!X$18:X$50),SUMIF('5. Lön'!$B$25:$B$151,$G3182,'5. Lön'!CS$25:CS$151)+SUMIF('6. Drift'!$B$18:$B$101,$G3182,'6. Drift'!BV$18:BV$101)+SUMIF('8. Lokal'!$B$18:$B$50,$G3182,'8. Lokal'!X$18:X$50))</f>
        <v>0</v>
      </c>
      <c r="H3188" s="315">
        <f>IF('2. Grunddata'!$C$13="NEJ",SUMIF('8. Lokal'!$B$18:$B$50,$G3182,'8. Lokal'!Y$18:Y$50),SUMIF('5. Lön'!$B$25:$B$151,$G3182,'5. Lön'!CT$25:CT$151)+SUMIF('6. Drift'!$B$18:$B$101,$G3182,'6. Drift'!BW$18:BW$101)+SUMIF('8. Lokal'!$B$18:$B$50,$G3182,'8. Lokal'!Y$18:Y$50))</f>
        <v>0</v>
      </c>
      <c r="I3188" s="315">
        <f>IF('2. Grunddata'!$C$13="NEJ",SUMIF('8. Lokal'!$B$18:$B$50,$G3182,'8. Lokal'!Z$18:Z$50),SUMIF('5. Lön'!$B$25:$B$151,$G3182,'5. Lön'!CU$25:CU$151)+SUMIF('6. Drift'!$B$18:$B$101,$G3182,'6. Drift'!BX$18:BX$101)+SUMIF('8. Lokal'!$B$18:$B$50,$G3182,'8. Lokal'!Z$18:Z$50))</f>
        <v>0</v>
      </c>
      <c r="J3188" s="315">
        <f>IF('2. Grunddata'!$C$13="NEJ",SUMIF('8. Lokal'!$B$18:$B$50,$G3182,'8. Lokal'!AA$18:AA$50),SUMIF('5. Lön'!$B$25:$B$151,$G3182,'5. Lön'!CV$25:CV$151)+SUMIF('6. Drift'!$B$18:$B$101,$G3182,'6. Drift'!BY$18:BY$101)+SUMIF('8. Lokal'!$B$18:$B$50,$G3182,'8. Lokal'!AA$18:AA$50))</f>
        <v>0</v>
      </c>
      <c r="K3188" s="315">
        <f>IF('2. Grunddata'!$C$13="NEJ",SUMIF('8. Lokal'!$B$18:$B$50,$G3182,'8. Lokal'!AB$18:AB$50),SUMIF('5. Lön'!$B$25:$B$151,$G3182,'5. Lön'!CW$25:CW$151)+SUMIF('6. Drift'!$B$18:$B$101,$G3182,'6. Drift'!BZ$18:BZ$101)+SUMIF('8. Lokal'!$B$18:$B$50,$G3182,'8. Lokal'!AB$18:AB$50))</f>
        <v>0</v>
      </c>
      <c r="L3188" s="315">
        <f>IF('2. Grunddata'!$C$13="NEJ",SUMIF('8. Lokal'!$B$18:$B$50,$G3182,'8. Lokal'!AC$18:AC$50),SUMIF('5. Lön'!$B$25:$B$151,$G3182,'5. Lön'!CX$25:CX$151)+SUMIF('6. Drift'!$B$18:$B$101,$G3182,'6. Drift'!CA$18:CA$101)+SUMIF('8. Lokal'!$B$18:$B$50,$G3182,'8. Lokal'!AC$18:AC$50))</f>
        <v>0</v>
      </c>
      <c r="M3188" s="316">
        <f t="shared" si="735"/>
        <v>0</v>
      </c>
    </row>
    <row r="3189" spans="2:15" s="3" customFormat="1" ht="12.75" x14ac:dyDescent="0.2">
      <c r="B3189" s="321" t="str">
        <f>IF('2. Grunddata'!C$13="NEJ","Indirekt och lokalpåslag accepterade som OH av finansiär","Indirekta")</f>
        <v>Indirekt och lokalpåslag accepterade som OH av finansiär</v>
      </c>
      <c r="C3189" s="293">
        <f>IF('2. Grunddata'!$C$13="NEJ",SUMIF('5. Lön'!$B$25:$B$151,$G3182,'5. Lön'!DY$25:DY$151)+SUMIF('6. Drift'!$B$18:$B$101,$G3182,'6. Drift'!CP$18:CP$101)+SUMIF('7. Utrustning'!$B$17:$B$49,$G3182,'7. Utrustning'!AU$17:AU$49)+SUMIF('8. Lokal'!$B$18:$B$50,$G3182,'8. Lokal'!AR$18:AR$50),SUMIF('5. Lön'!$B$25:$B$151,$G3182,'5. Lön'!BQ$25:BQ$151)+SUMIF('6. Drift'!$B$18:$B$101,$G3182,'6. Drift'!AT$18:AT$101))</f>
        <v>0</v>
      </c>
      <c r="D3189" s="293">
        <f>IF('2. Grunddata'!$C$13="NEJ",SUMIF('5. Lön'!$B$25:$B$151,$G3182,'5. Lön'!DZ$25:DZ$151)+SUMIF('6. Drift'!$B$18:$B$101,$G3182,'6. Drift'!CQ$18:CQ$101)+SUMIF('7. Utrustning'!$B$17:$B$49,$G3182,'7. Utrustning'!AV$17:AV$49)+SUMIF('8. Lokal'!$B$18:$B$50,$G3182,'8. Lokal'!AS$18:AS$50),SUMIF('5. Lön'!$B$25:$B$151,$G3182,'5. Lön'!BR$25:BR$151)+SUMIF('6. Drift'!$B$18:$B$101,$G3182,'6. Drift'!AU$18:AU$101))</f>
        <v>0</v>
      </c>
      <c r="E3189" s="293">
        <f>IF('2. Grunddata'!$C$13="NEJ",SUMIF('5. Lön'!$B$25:$B$151,$G3182,'5. Lön'!EA$25:EA$151)+SUMIF('6. Drift'!$B$18:$B$101,$G3182,'6. Drift'!CR$18:CR$101)+SUMIF('7. Utrustning'!$B$17:$B$49,$G3182,'7. Utrustning'!AW$17:AW$49)+SUMIF('8. Lokal'!$B$18:$B$50,$G3182,'8. Lokal'!AT$18:AT$50),SUMIF('5. Lön'!$B$25:$B$151,$G3182,'5. Lön'!BS$25:BS$151)+SUMIF('6. Drift'!$B$18:$B$101,$G3182,'6. Drift'!AV$18:AV$101))</f>
        <v>0</v>
      </c>
      <c r="F3189" s="293">
        <f>IF('2. Grunddata'!$C$13="NEJ",SUMIF('5. Lön'!$B$25:$B$151,$G3182,'5. Lön'!EB$25:EB$151)+SUMIF('6. Drift'!$B$18:$B$101,$G3182,'6. Drift'!CS$18:CS$101)+SUMIF('7. Utrustning'!$B$17:$B$49,$G3182,'7. Utrustning'!AX$17:AX$49)+SUMIF('8. Lokal'!$B$18:$B$50,$G3182,'8. Lokal'!AU$18:AU$50),SUMIF('5. Lön'!$B$25:$B$151,$G3182,'5. Lön'!BT$25:BT$151)+SUMIF('6. Drift'!$B$18:$B$101,$G3182,'6. Drift'!AW$18:AW$101))</f>
        <v>0</v>
      </c>
      <c r="G3189" s="293">
        <f>IF('2. Grunddata'!$C$13="NEJ",SUMIF('5. Lön'!$B$25:$B$151,$G3182,'5. Lön'!EC$25:EC$151)+SUMIF('6. Drift'!$B$18:$B$101,$G3182,'6. Drift'!CT$18:CT$101)+SUMIF('7. Utrustning'!$B$17:$B$49,$G3182,'7. Utrustning'!AY$17:AY$49)+SUMIF('8. Lokal'!$B$18:$B$50,$G3182,'8. Lokal'!AV$18:AV$50),SUMIF('5. Lön'!$B$25:$B$151,$G3182,'5. Lön'!BU$25:BU$151)+SUMIF('6. Drift'!$B$18:$B$101,$G3182,'6. Drift'!AX$18:AX$101))</f>
        <v>0</v>
      </c>
      <c r="H3189" s="293">
        <f>IF('2. Grunddata'!$C$13="NEJ",SUMIF('5. Lön'!$B$25:$B$151,$G3182,'5. Lön'!ED$25:ED$151)+SUMIF('6. Drift'!$B$18:$B$101,$G3182,'6. Drift'!CU$18:CU$101)+SUMIF('7. Utrustning'!$B$17:$B$49,$G3182,'7. Utrustning'!AZ$17:AZ$49)+SUMIF('8. Lokal'!$B$18:$B$50,$G3182,'8. Lokal'!AW$18:AW$50),SUMIF('5. Lön'!$B$25:$B$151,$G3182,'5. Lön'!BV$25:BV$151)+SUMIF('6. Drift'!$B$18:$B$101,$G3182,'6. Drift'!AY$18:AY$101))</f>
        <v>0</v>
      </c>
      <c r="I3189" s="293">
        <f>IF('2. Grunddata'!$C$13="NEJ",SUMIF('5. Lön'!$B$25:$B$151,$G3182,'5. Lön'!EE$25:EE$151)+SUMIF('6. Drift'!$B$18:$B$101,$G3182,'6. Drift'!CV$18:CV$101)+SUMIF('7. Utrustning'!$B$17:$B$49,$G3182,'7. Utrustning'!BA$17:BA$49)+SUMIF('8. Lokal'!$B$18:$B$50,$G3182,'8. Lokal'!AX$18:AX$50),SUMIF('5. Lön'!$B$25:$B$151,$G3182,'5. Lön'!BW$25:BW$151)+SUMIF('6. Drift'!$B$18:$B$101,$G3182,'6. Drift'!AZ$18:AZ$101))</f>
        <v>0</v>
      </c>
      <c r="J3189" s="293">
        <f>IF('2. Grunddata'!$C$13="NEJ",SUMIF('5. Lön'!$B$25:$B$151,$G3182,'5. Lön'!EF$25:EF$151)+SUMIF('6. Drift'!$B$18:$B$101,$G3182,'6. Drift'!CW$18:CW$101)+SUMIF('7. Utrustning'!$B$17:$B$49,$G3182,'7. Utrustning'!BB$17:BB$49)+SUMIF('8. Lokal'!$B$18:$B$50,$G3182,'8. Lokal'!AY$18:AY$50),SUMIF('5. Lön'!$B$25:$B$151,$G3182,'5. Lön'!BX$25:BX$151)+SUMIF('6. Drift'!$B$18:$B$101,$G3182,'6. Drift'!BA$18:BA$101))</f>
        <v>0</v>
      </c>
      <c r="K3189" s="293">
        <f>IF('2. Grunddata'!$C$13="NEJ",SUMIF('5. Lön'!$B$25:$B$151,$G3182,'5. Lön'!EG$25:EG$151)+SUMIF('6. Drift'!$B$18:$B$101,$G3182,'6. Drift'!CX$18:CX$101)+SUMIF('7. Utrustning'!$B$17:$B$49,$G3182,'7. Utrustning'!BC$17:BC$49)+SUMIF('8. Lokal'!$B$18:$B$50,$G3182,'8. Lokal'!AZ$18:AZ$50),SUMIF('5. Lön'!$B$25:$B$151,$G3182,'5. Lön'!BY$25:BY$151)+SUMIF('6. Drift'!$B$18:$B$101,$G3182,'6. Drift'!BB$18:BB$101))</f>
        <v>0</v>
      </c>
      <c r="L3189" s="293">
        <f>IF('2. Grunddata'!$C$13="NEJ",SUMIF('5. Lön'!$B$25:$B$151,$G3182,'5. Lön'!EH$25:EH$151)+SUMIF('6. Drift'!$B$18:$B$101,$G3182,'6. Drift'!CY$18:CY$101)+SUMIF('7. Utrustning'!$B$17:$B$49,$G3182,'7. Utrustning'!BD$17:BD$49)+SUMIF('8. Lokal'!$B$18:$B$50,$G3182,'8. Lokal'!BA$18:BA$50),SUMIF('5. Lön'!$B$25:$B$151,$G3182,'5. Lön'!BZ$25:BZ$151)+SUMIF('6. Drift'!$B$18:$B$101,$G3182,'6. Drift'!BC$18:BC$101))</f>
        <v>0</v>
      </c>
      <c r="M3189" s="322">
        <f t="shared" si="735"/>
        <v>0</v>
      </c>
    </row>
    <row r="3190" spans="2:15" s="3" customFormat="1" ht="12.75" x14ac:dyDescent="0.2">
      <c r="B3190" s="323" t="str">
        <f>IF('2. Grunddata'!C$6="KONTRAKT","Total kostnad i kontrakt med finansiär ","Total kostnad i ansökan till finansiär ")</f>
        <v xml:space="preserve">Total kostnad i ansökan till finansiär </v>
      </c>
      <c r="C3190" s="237">
        <f>SUM(C3185:C3189)</f>
        <v>0</v>
      </c>
      <c r="D3190" s="237">
        <f t="shared" ref="D3190:L3190" si="736">SUM(D3185:D3189)</f>
        <v>0</v>
      </c>
      <c r="E3190" s="237">
        <f t="shared" si="736"/>
        <v>0</v>
      </c>
      <c r="F3190" s="237">
        <f t="shared" si="736"/>
        <v>0</v>
      </c>
      <c r="G3190" s="237">
        <f t="shared" si="736"/>
        <v>0</v>
      </c>
      <c r="H3190" s="237">
        <f t="shared" si="736"/>
        <v>0</v>
      </c>
      <c r="I3190" s="237">
        <f t="shared" si="736"/>
        <v>0</v>
      </c>
      <c r="J3190" s="237">
        <f t="shared" si="736"/>
        <v>0</v>
      </c>
      <c r="K3190" s="237">
        <f t="shared" si="736"/>
        <v>0</v>
      </c>
      <c r="L3190" s="237">
        <f t="shared" si="736"/>
        <v>0</v>
      </c>
      <c r="M3190" s="324">
        <f t="shared" si="735"/>
        <v>0</v>
      </c>
    </row>
    <row r="3191" spans="2:15" s="3" customFormat="1" ht="6" customHeight="1" x14ac:dyDescent="0.2">
      <c r="B3191" s="325"/>
      <c r="C3191" s="326"/>
      <c r="D3191" s="326"/>
      <c r="E3191" s="326"/>
      <c r="F3191" s="326"/>
      <c r="G3191" s="326"/>
      <c r="H3191" s="326"/>
      <c r="I3191" s="326"/>
      <c r="J3191" s="326"/>
      <c r="K3191" s="326"/>
      <c r="L3191" s="326"/>
      <c r="M3191" s="327"/>
    </row>
    <row r="3192" spans="2:15" s="3" customFormat="1" ht="12.75" x14ac:dyDescent="0.2">
      <c r="B3192" s="328" t="str">
        <f>IF('2. Grunddata'!C$6="KONTRAKT","Kostnader att medfinansiera","Kostnader förväntade att medfinansiera")</f>
        <v>Kostnader förväntade att medfinansiera</v>
      </c>
      <c r="C3192" s="168"/>
      <c r="D3192" s="168"/>
      <c r="E3192" s="168"/>
      <c r="F3192" s="168"/>
      <c r="G3192" s="168"/>
      <c r="H3192" s="168"/>
      <c r="I3192" s="168"/>
      <c r="J3192" s="168"/>
      <c r="K3192" s="168"/>
      <c r="L3192" s="168"/>
      <c r="M3192" s="329"/>
    </row>
    <row r="3193" spans="2:15" s="3" customFormat="1" ht="12.75" x14ac:dyDescent="0.2">
      <c r="B3193" s="371" t="str">
        <f>IF('2. Grunddata'!C$13="NEJ","Indirekt och lokalpåslag inte accepterade som OH av finansiär","")</f>
        <v>Indirekt och lokalpåslag inte accepterade som OH av finansiär</v>
      </c>
      <c r="C3193" s="330">
        <f>IF('2. Grunddata'!$C$13="NEJ",(SUMIF('5. Lön'!$B$25:$B$151,$G3182,'5. Lön'!BQ$25:BQ$151)+SUMIF('5. Lön'!$B$25:$B$151,$G3182,'5. Lön'!CO$25:CO$151)+SUMIF('6. Drift'!$B$18:$B$101,$G3182,'6. Drift'!AT$18:AT$101)+SUMIF('6. Drift'!$B$18:$B$101,$G3182,'6. Drift'!BR$18:BR$101))-(SUMIF('5. Lön'!$B$25:$B$151,$G3182,'5. Lön'!DY$25:DY$151)+SUMIF('6. Drift'!$B$18:$B$101,$G3182,'6. Drift'!CP$18:CP$101)+SUMIF('7. Utrustning'!$B$17:$B$49,$G3182,'7. Utrustning'!AU$17:AU$49)+SUMIF('8. Lokal'!$B$18:$B$50,$G3182,'8. Lokal'!AR$18:AR$50)),0)</f>
        <v>0</v>
      </c>
      <c r="D3193" s="330">
        <f>IF('2. Grunddata'!$C$13="NEJ",(SUMIF('5. Lön'!$B$25:$B$151,$G3182,'5. Lön'!BR$25:BR$151)+SUMIF('5. Lön'!$B$25:$B$151,$G3182,'5. Lön'!CP$25:CP$151)+SUMIF('6. Drift'!$B$18:$B$101,$G3182,'6. Drift'!AU$18:AU$101)+SUMIF('6. Drift'!$B$18:$B$101,$G3182,'6. Drift'!BS$18:BS$101))-(SUMIF('5. Lön'!$B$25:$B$151,$G3182,'5. Lön'!DZ$25:DZ$151)+SUMIF('6. Drift'!$B$18:$B$101,$G3182,'6. Drift'!CQ$18:CQ$101)+SUMIF('7. Utrustning'!$B$17:$B$49,$G3182,'7. Utrustning'!AV$17:AV$49)+SUMIF('8. Lokal'!$B$18:$B$50,$G3182,'8. Lokal'!AS$18:AS$50)),0)</f>
        <v>0</v>
      </c>
      <c r="E3193" s="330">
        <f>IF('2. Grunddata'!$C$13="NEJ",(SUMIF('5. Lön'!$B$25:$B$151,$G3182,'5. Lön'!BS$25:BS$151)+SUMIF('5. Lön'!$B$25:$B$151,$G3182,'5. Lön'!CQ$25:CQ$151)+SUMIF('6. Drift'!$B$18:$B$101,$G3182,'6. Drift'!AV$18:AV$101)+SUMIF('6. Drift'!$B$18:$B$101,$G3182,'6. Drift'!BT$18:BT$101))-(SUMIF('5. Lön'!$B$25:$B$151,$G3182,'5. Lön'!EA$25:EA$151)+SUMIF('6. Drift'!$B$18:$B$101,$G3182,'6. Drift'!CR$18:CR$101)+SUMIF('7. Utrustning'!$B$17:$B$49,$G3182,'7. Utrustning'!AW$17:AW$49)+SUMIF('8. Lokal'!$B$18:$B$50,$G3182,'8. Lokal'!AT$18:AT$50)),0)</f>
        <v>0</v>
      </c>
      <c r="F3193" s="330">
        <f>IF('2. Grunddata'!$C$13="NEJ",(SUMIF('5. Lön'!$B$25:$B$151,$G3182,'5. Lön'!BT$25:BT$151)+SUMIF('5. Lön'!$B$25:$B$151,$G3182,'5. Lön'!CR$25:CR$151)+SUMIF('6. Drift'!$B$18:$B$101,$G3182,'6. Drift'!AW$18:AW$101)+SUMIF('6. Drift'!$B$18:$B$101,$G3182,'6. Drift'!BU$18:BU$101))-(SUMIF('5. Lön'!$B$25:$B$151,$G3182,'5. Lön'!EB$25:EB$151)+SUMIF('6. Drift'!$B$18:$B$101,$G3182,'6. Drift'!CS$18:CS$101)+SUMIF('7. Utrustning'!$B$17:$B$49,$G3182,'7. Utrustning'!AX$17:AX$49)+SUMIF('8. Lokal'!$B$18:$B$50,$G3182,'8. Lokal'!AU$18:AU$50)),0)</f>
        <v>0</v>
      </c>
      <c r="G3193" s="330">
        <f>IF('2. Grunddata'!$C$13="NEJ",(SUMIF('5. Lön'!$B$25:$B$151,$G3182,'5. Lön'!BU$25:BU$151)+SUMIF('5. Lön'!$B$25:$B$151,$G3182,'5. Lön'!CS$25:CS$151)+SUMIF('6. Drift'!$B$18:$B$101,$G3182,'6. Drift'!AX$18:AX$101)+SUMIF('6. Drift'!$B$18:$B$101,$G3182,'6. Drift'!BV$18:BV$101))-(SUMIF('5. Lön'!$B$25:$B$151,$G3182,'5. Lön'!EC$25:EC$151)+SUMIF('6. Drift'!$B$18:$B$101,$G3182,'6. Drift'!CT$18:CT$101)+SUMIF('7. Utrustning'!$B$17:$B$49,$G3182,'7. Utrustning'!AY$17:AY$49)+SUMIF('8. Lokal'!$B$18:$B$50,$G3182,'8. Lokal'!AV$18:AV$50)),0)</f>
        <v>0</v>
      </c>
      <c r="H3193" s="330">
        <f>IF('2. Grunddata'!$C$13="NEJ",(SUMIF('5. Lön'!$B$25:$B$151,$G3182,'5. Lön'!BV$25:BV$151)+SUMIF('5. Lön'!$B$25:$B$151,$G3182,'5. Lön'!CT$25:CT$151)+SUMIF('6. Drift'!$B$18:$B$101,$G3182,'6. Drift'!AY$18:AY$101)+SUMIF('6. Drift'!$B$18:$B$101,$G3182,'6. Drift'!BW$18:BW$101))-(SUMIF('5. Lön'!$B$25:$B$151,$G3182,'5. Lön'!ED$25:ED$151)+SUMIF('6. Drift'!$B$18:$B$101,$G3182,'6. Drift'!CU$18:CU$101)+SUMIF('7. Utrustning'!$B$17:$B$49,$G3182,'7. Utrustning'!AZ$17:AZ$49)+SUMIF('8. Lokal'!$B$18:$B$50,$G3182,'8. Lokal'!AW$18:AW$50)),0)</f>
        <v>0</v>
      </c>
      <c r="I3193" s="330">
        <f>IF('2. Grunddata'!$C$13="NEJ",(SUMIF('5. Lön'!$B$25:$B$151,$G3182,'5. Lön'!BW$25:BW$151)+SUMIF('5. Lön'!$B$25:$B$151,$G3182,'5. Lön'!CU$25:CU$151)+SUMIF('6. Drift'!$B$18:$B$101,$G3182,'6. Drift'!AZ$18:AZ$101)+SUMIF('6. Drift'!$B$18:$B$101,$G3182,'6. Drift'!BX$18:BX$101))-(SUMIF('5. Lön'!$B$25:$B$151,$G3182,'5. Lön'!EE$25:EE$151)+SUMIF('6. Drift'!$B$18:$B$101,$G3182,'6. Drift'!CV$18:CV$101)+SUMIF('7. Utrustning'!$B$17:$B$49,$G3182,'7. Utrustning'!BA$17:BA$49)+SUMIF('8. Lokal'!$B$18:$B$50,$G3182,'8. Lokal'!AX$18:AX$50)),0)</f>
        <v>0</v>
      </c>
      <c r="J3193" s="330">
        <f>IF('2. Grunddata'!$C$13="NEJ",(SUMIF('5. Lön'!$B$25:$B$151,$G3182,'5. Lön'!BX$25:BX$151)+SUMIF('5. Lön'!$B$25:$B$151,$G3182,'5. Lön'!CV$25:CV$151)+SUMIF('6. Drift'!$B$18:$B$101,$G3182,'6. Drift'!BA$18:BA$101)+SUMIF('6. Drift'!$B$18:$B$101,$G3182,'6. Drift'!BY$18:BY$101))-(SUMIF('5. Lön'!$B$25:$B$151,$G3182,'5. Lön'!EF$25:EF$151)+SUMIF('6. Drift'!$B$18:$B$101,$G3182,'6. Drift'!CW$18:CW$101)+SUMIF('7. Utrustning'!$B$17:$B$49,$G3182,'7. Utrustning'!BB$17:BB$49)+SUMIF('8. Lokal'!$B$18:$B$50,$G3182,'8. Lokal'!AY$18:AY$50)),0)</f>
        <v>0</v>
      </c>
      <c r="K3193" s="330">
        <f>IF('2. Grunddata'!$C$13="NEJ",(SUMIF('5. Lön'!$B$25:$B$151,$G3182,'5. Lön'!BY$25:BY$151)+SUMIF('5. Lön'!$B$25:$B$151,$G3182,'5. Lön'!CW$25:CW$151)+SUMIF('6. Drift'!$B$18:$B$101,$G3182,'6. Drift'!BB$18:BB$101)+SUMIF('6. Drift'!$B$18:$B$101,$G3182,'6. Drift'!BZ$18:BZ$101))-(SUMIF('5. Lön'!$B$25:$B$151,$G3182,'5. Lön'!EG$25:EG$151)+SUMIF('6. Drift'!$B$18:$B$101,$G3182,'6. Drift'!CX$18:CX$101)+SUMIF('7. Utrustning'!$B$17:$B$49,$G3182,'7. Utrustning'!BC$17:BC$49)+SUMIF('8. Lokal'!$B$18:$B$50,$G3182,'8. Lokal'!AZ$18:AZ$50)),0)</f>
        <v>0</v>
      </c>
      <c r="L3193" s="330">
        <f>IF('2. Grunddata'!$C$13="NEJ",(SUMIF('5. Lön'!$B$25:$B$151,$G3182,'5. Lön'!BZ$25:BZ$151)+SUMIF('5. Lön'!$B$25:$B$151,$G3182,'5. Lön'!CX$25:CX$151)+SUMIF('6. Drift'!$B$18:$B$101,$G3182,'6. Drift'!BC$18:BC$101)+SUMIF('6. Drift'!$B$18:$B$101,$G3182,'6. Drift'!CA$18:CA$101))-(SUMIF('5. Lön'!$B$25:$B$151,$G3182,'5. Lön'!EH$25:EH$151)+SUMIF('6. Drift'!$B$18:$B$101,$G3182,'6. Drift'!CY$18:CY$101)+SUMIF('7. Utrustning'!$B$17:$B$49,$G3182,'7. Utrustning'!BD$17:BD$49)+SUMIF('8. Lokal'!$B$18:$B$50,$G3182,'8. Lokal'!BA$18:BA$50)),0)</f>
        <v>0</v>
      </c>
      <c r="M3193" s="314">
        <f t="shared" ref="M3193:M3199" si="737">SUM(C3193:L3193)</f>
        <v>0</v>
      </c>
    </row>
    <row r="3194" spans="2:15" s="3" customFormat="1" ht="12.75" customHeight="1" x14ac:dyDescent="0.2">
      <c r="B3194" s="331" t="str">
        <f>IF('2. Grunddata'!C$16&gt;0,"LKP som inte accepteras av finansiär","")</f>
        <v/>
      </c>
      <c r="C3194" s="332">
        <f>IF('2. Grunddata'!$C$16&gt;0,SUMIF('5. Lön'!$B$25:$B$151,$G3182,'5. Lön'!AS$25:AS$151)-SUMIF('5. Lön'!$B$25:$B$151,$G3182,'5. Lön'!DM$25:DM$151),0)</f>
        <v>0</v>
      </c>
      <c r="D3194" s="332">
        <f>IF('2. Grunddata'!$C$16&gt;0,SUMIF('5. Lön'!$B$25:$B$151,$G3182,'5. Lön'!AT$25:AT$151)-SUMIF('5. Lön'!$B$25:$B$151,$G3182,'5. Lön'!DN$25:DN$151),0)</f>
        <v>0</v>
      </c>
      <c r="E3194" s="332">
        <f>IF('2. Grunddata'!$C$16&gt;0,SUMIF('5. Lön'!$B$25:$B$151,$G3182,'5. Lön'!AU$25:AU$151)-SUMIF('5. Lön'!$B$25:$B$151,$G3182,'5. Lön'!DO$25:DO$151),0)</f>
        <v>0</v>
      </c>
      <c r="F3194" s="332">
        <f>IF('2. Grunddata'!$C$16&gt;0,SUMIF('5. Lön'!$B$25:$B$151,$G3182,'5. Lön'!AV$25:AV$151)-SUMIF('5. Lön'!$B$25:$B$151,$G3182,'5. Lön'!DP$25:DP$151),0)</f>
        <v>0</v>
      </c>
      <c r="G3194" s="332">
        <f>IF('2. Grunddata'!$C$16&gt;0,SUMIF('5. Lön'!$B$25:$B$151,$G3182,'5. Lön'!AW$25:AW$151)-SUMIF('5. Lön'!$B$25:$B$151,$G3182,'5. Lön'!DQ$25:DQ$151),0)</f>
        <v>0</v>
      </c>
      <c r="H3194" s="332">
        <f>IF('2. Grunddata'!$C$16&gt;0,SUMIF('5. Lön'!$B$25:$B$151,$G3182,'5. Lön'!AX$25:AX$151)-SUMIF('5. Lön'!$B$25:$B$151,$G3182,'5. Lön'!DR$25:DR$151),0)</f>
        <v>0</v>
      </c>
      <c r="I3194" s="332">
        <f>IF('2. Grunddata'!$C$16&gt;0,SUMIF('5. Lön'!$B$25:$B$151,$G3182,'5. Lön'!AY$25:AY$151)-SUMIF('5. Lön'!$B$25:$B$151,$G3182,'5. Lön'!DS$25:DS$151),0)</f>
        <v>0</v>
      </c>
      <c r="J3194" s="332">
        <f>IF('2. Grunddata'!$C$16&gt;0,SUMIF('5. Lön'!$B$25:$B$151,$G3182,'5. Lön'!AZ$25:AZ$151)-SUMIF('5. Lön'!$B$25:$B$151,$G3182,'5. Lön'!DT$25:DT$151),0)</f>
        <v>0</v>
      </c>
      <c r="K3194" s="332">
        <f>IF('2. Grunddata'!$C$16&gt;0,SUMIF('5. Lön'!$B$25:$B$151,$G3182,'5. Lön'!BA$25:BA$151)-SUMIF('5. Lön'!$B$25:$B$151,$G3182,'5. Lön'!DU$25:DU$151),0)</f>
        <v>0</v>
      </c>
      <c r="L3194" s="332">
        <f>IF('2. Grunddata'!$C$16&gt;0,SUMIF('5. Lön'!$B$25:$B$151,$G3182,'5. Lön'!BB$25:BB$151)-SUMIF('5. Lön'!$B$25:$B$151,$G3182,'5. Lön'!DV$25:DV$151),0)</f>
        <v>0</v>
      </c>
      <c r="M3194" s="316">
        <f t="shared" si="737"/>
        <v>0</v>
      </c>
    </row>
    <row r="3195" spans="2:15" s="3" customFormat="1" ht="12.75" customHeight="1" x14ac:dyDescent="0.2">
      <c r="B3195" s="317" t="str">
        <f>IF('5. Lön'!BO$152&gt;0,"Lön inklusive LKP","")</f>
        <v>Lön inklusive LKP</v>
      </c>
      <c r="C3195" s="333">
        <f>SUMIF('5. Lön'!$B$25:$B$151,$G3182,'5. Lön'!BE$25:BE$151)</f>
        <v>0</v>
      </c>
      <c r="D3195" s="333">
        <f>SUMIF('5. Lön'!$B$25:$B$151,$G3182,'5. Lön'!BF$25:BF$151)</f>
        <v>0</v>
      </c>
      <c r="E3195" s="333">
        <f>SUMIF('5. Lön'!$B$25:$B$151,$G3182,'5. Lön'!BG$25:BG$151)</f>
        <v>0</v>
      </c>
      <c r="F3195" s="333">
        <f>SUMIF('5. Lön'!$B$25:$B$151,$G3182,'5. Lön'!BH$25:BH$151)</f>
        <v>0</v>
      </c>
      <c r="G3195" s="333">
        <f>SUMIF('5. Lön'!$B$25:$B$151,$G3182,'5. Lön'!BI$25:BI$151)</f>
        <v>0</v>
      </c>
      <c r="H3195" s="333">
        <f>SUMIF('5. Lön'!$B$25:$B$151,$G3182,'5. Lön'!BJ$25:BJ$151)</f>
        <v>0</v>
      </c>
      <c r="I3195" s="333">
        <f>SUMIF('5. Lön'!$B$25:$B$151,$G3182,'5. Lön'!BK$25:BK$151)</f>
        <v>0</v>
      </c>
      <c r="J3195" s="333">
        <f>SUMIF('5. Lön'!$B$25:$B$151,$G3182,'5. Lön'!BL$25:BL$151)</f>
        <v>0</v>
      </c>
      <c r="K3195" s="333">
        <f>SUMIF('5. Lön'!$B$25:$B$151,$G3182,'5. Lön'!BM$25:BM$151)</f>
        <v>0</v>
      </c>
      <c r="L3195" s="333">
        <f>SUMIF('5. Lön'!$B$25:$B$151,$G3182,'5. Lön'!BN$25:BN$151)</f>
        <v>0</v>
      </c>
      <c r="M3195" s="319">
        <f t="shared" si="737"/>
        <v>0</v>
      </c>
    </row>
    <row r="3196" spans="2:15" s="3" customFormat="1" ht="12.75" x14ac:dyDescent="0.2">
      <c r="B3196" s="158" t="str">
        <f>IF('6. Drift'!AR$102&gt;0,"Drift","")</f>
        <v/>
      </c>
      <c r="C3196" s="334">
        <f>SUMIF('6. Drift'!$B$18:$B$101,$G3182,'6. Drift'!AH$18:AH$101)</f>
        <v>0</v>
      </c>
      <c r="D3196" s="334">
        <f>SUMIF('6. Drift'!$B$18:$B$101,$G3182,'6. Drift'!AI$18:AI$101)</f>
        <v>0</v>
      </c>
      <c r="E3196" s="334">
        <f>SUMIF('6. Drift'!$B$18:$B$101,$G3182,'6. Drift'!AJ$18:AJ$101)</f>
        <v>0</v>
      </c>
      <c r="F3196" s="334">
        <f>SUMIF('6. Drift'!$B$18:$B$101,$G3182,'6. Drift'!AK$18:AK$101)</f>
        <v>0</v>
      </c>
      <c r="G3196" s="334">
        <f>SUMIF('6. Drift'!$B$18:$B$101,$G3182,'6. Drift'!AL$18:AL$101)</f>
        <v>0</v>
      </c>
      <c r="H3196" s="334">
        <f>SUMIF('6. Drift'!$B$18:$B$101,$G3182,'6. Drift'!AM$18:AM$101)</f>
        <v>0</v>
      </c>
      <c r="I3196" s="334">
        <f>SUMIF('6. Drift'!$B$18:$B$101,$G3182,'6. Drift'!AN$18:AN$101)</f>
        <v>0</v>
      </c>
      <c r="J3196" s="334">
        <f>SUMIF('6. Drift'!$B$18:$B$101,$G3182,'6. Drift'!AO$18:AO$101)</f>
        <v>0</v>
      </c>
      <c r="K3196" s="334">
        <f>SUMIF('6. Drift'!$B$18:$B$101,$G3182,'6. Drift'!AP$18:AP$101)</f>
        <v>0</v>
      </c>
      <c r="L3196" s="334">
        <f>SUMIF('6. Drift'!$B$18:$B$101,$G3182,'6. Drift'!AQ$18:AQ$101)</f>
        <v>0</v>
      </c>
      <c r="M3196" s="316">
        <f t="shared" si="737"/>
        <v>0</v>
      </c>
    </row>
    <row r="3197" spans="2:15" s="3" customFormat="1" ht="12.75" x14ac:dyDescent="0.2">
      <c r="B3197" s="317" t="str">
        <f>IF('7. Utrustning'!AS$50&gt;0,"Utrustning","")</f>
        <v/>
      </c>
      <c r="C3197" s="333">
        <f>SUMIF('7. Utrustning'!$B$17:$B$49,$G3182,'7. Utrustning'!AI$17:AI$49)</f>
        <v>0</v>
      </c>
      <c r="D3197" s="333">
        <f>SUMIF('7. Utrustning'!$B$17:$B$49,$G3182,'7. Utrustning'!AJ$17:AJ$49)</f>
        <v>0</v>
      </c>
      <c r="E3197" s="333">
        <f>SUMIF('7. Utrustning'!$B$17:$B$49,$G3182,'7. Utrustning'!AK$17:AK$49)</f>
        <v>0</v>
      </c>
      <c r="F3197" s="333">
        <f>SUMIF('7. Utrustning'!$B$17:$B$49,$G3182,'7. Utrustning'!AL$17:AL$49)</f>
        <v>0</v>
      </c>
      <c r="G3197" s="333">
        <f>SUMIF('7. Utrustning'!$B$17:$B$49,$G3182,'7. Utrustning'!AM$17:AM$49)</f>
        <v>0</v>
      </c>
      <c r="H3197" s="333">
        <f>SUMIF('7. Utrustning'!$B$17:$B$49,$G3182,'7. Utrustning'!AN$17:AN$49)</f>
        <v>0</v>
      </c>
      <c r="I3197" s="333">
        <f>SUMIF('7. Utrustning'!$B$17:$B$49,$G3182,'7. Utrustning'!AO$17:AO$49)</f>
        <v>0</v>
      </c>
      <c r="J3197" s="333">
        <f>SUMIF('7. Utrustning'!$B$17:$B$49,$G3182,'7. Utrustning'!AP$17:AP$49)</f>
        <v>0</v>
      </c>
      <c r="K3197" s="333">
        <f>SUMIF('7. Utrustning'!$B$17:$B$49,$G3182,'7. Utrustning'!AQ$17:AQ$49)</f>
        <v>0</v>
      </c>
      <c r="L3197" s="333">
        <f>SUMIF('7. Utrustning'!$B$17:$B$49,$G3182,'7. Utrustning'!AR$17:AR$49)</f>
        <v>0</v>
      </c>
      <c r="M3197" s="319">
        <f t="shared" si="737"/>
        <v>0</v>
      </c>
    </row>
    <row r="3198" spans="2:15" s="3" customFormat="1" ht="12.75" x14ac:dyDescent="0.2">
      <c r="B3198" s="320" t="str">
        <f>IF('8. Lokal'!AP$51&gt;0,"Lokal","")</f>
        <v>Lokal</v>
      </c>
      <c r="C3198" s="334">
        <f>SUMIF('5. Lön'!$B$25:$B$151,$G3182,'5. Lön'!DA$25:DA$151)+SUMIF('6. Drift'!$B$18:$B$101,$G3182,'6. Drift'!CD$18:CD$101)+SUMIF('8. Lokal'!$B$18:$B$50,$G3182,'8. Lokal'!AF$18:AF$50)</f>
        <v>0</v>
      </c>
      <c r="D3198" s="334">
        <f>SUMIF('5. Lön'!$B$25:$B$151,$G3182,'5. Lön'!DB$25:DB$151)+SUMIF('6. Drift'!$B$18:$B$101,$G3182,'6. Drift'!CE$18:CE$101)+SUMIF('8. Lokal'!$B$18:$B$50,$G3182,'8. Lokal'!AG$18:AG$50)</f>
        <v>0</v>
      </c>
      <c r="E3198" s="334">
        <f>SUMIF('5. Lön'!$B$25:$B$151,$G3182,'5. Lön'!DC$25:DC$151)+SUMIF('6. Drift'!$B$18:$B$101,$G3182,'6. Drift'!CF$18:CF$101)+SUMIF('8. Lokal'!$B$18:$B$50,$G3182,'8. Lokal'!AH$18:AH$50)</f>
        <v>0</v>
      </c>
      <c r="F3198" s="334">
        <f>SUMIF('5. Lön'!$B$25:$B$151,$G3182,'5. Lön'!DD$25:DD$151)+SUMIF('6. Drift'!$B$18:$B$101,$G3182,'6. Drift'!CG$18:CG$101)+SUMIF('8. Lokal'!$B$18:$B$50,$G3182,'8. Lokal'!AI$18:AI$50)</f>
        <v>0</v>
      </c>
      <c r="G3198" s="334">
        <f>SUMIF('5. Lön'!$B$25:$B$151,$G3182,'5. Lön'!DE$25:DE$151)+SUMIF('6. Drift'!$B$18:$B$101,$G3182,'6. Drift'!CH$18:CH$101)+SUMIF('8. Lokal'!$B$18:$B$50,$G3182,'8. Lokal'!AJ$18:AJ$50)</f>
        <v>0</v>
      </c>
      <c r="H3198" s="334">
        <f>SUMIF('5. Lön'!$B$25:$B$151,$G3182,'5. Lön'!DF$25:DF$151)+SUMIF('6. Drift'!$B$18:$B$101,$G3182,'6. Drift'!CI$18:CI$101)+SUMIF('8. Lokal'!$B$18:$B$50,$G3182,'8. Lokal'!AK$18:AK$50)</f>
        <v>0</v>
      </c>
      <c r="I3198" s="334">
        <f>SUMIF('5. Lön'!$B$25:$B$151,$G3182,'5. Lön'!DG$25:DG$151)+SUMIF('6. Drift'!$B$18:$B$101,$G3182,'6. Drift'!CJ$18:CJ$101)+SUMIF('8. Lokal'!$B$18:$B$50,$G3182,'8. Lokal'!AL$18:AL$50)</f>
        <v>0</v>
      </c>
      <c r="J3198" s="334">
        <f>SUMIF('5. Lön'!$B$25:$B$151,$G3182,'5. Lön'!DH$25:DH$151)+SUMIF('6. Drift'!$B$18:$B$101,$G3182,'6. Drift'!CK$18:CK$101)+SUMIF('8. Lokal'!$B$18:$B$50,$G3182,'8. Lokal'!AM$18:AM$50)</f>
        <v>0</v>
      </c>
      <c r="K3198" s="334">
        <f>SUMIF('5. Lön'!$B$25:$B$151,$G3182,'5. Lön'!DI$25:DI$151)+SUMIF('6. Drift'!$B$18:$B$101,$G3182,'6. Drift'!CL$18:CL$101)+SUMIF('8. Lokal'!$B$18:$B$50,$G3182,'8. Lokal'!AN$18:AN$50)</f>
        <v>0</v>
      </c>
      <c r="L3198" s="334">
        <f>SUMIF('5. Lön'!$B$25:$B$151,$G3182,'5. Lön'!DJ$25:DJ$151)+SUMIF('6. Drift'!$B$18:$B$101,$G3182,'6. Drift'!CM$18:CM$101)+SUMIF('8. Lokal'!$B$18:$B$50,$G3182,'8. Lokal'!AO$18:AO$50)</f>
        <v>0</v>
      </c>
      <c r="M3198" s="316">
        <f t="shared" si="737"/>
        <v>0</v>
      </c>
    </row>
    <row r="3199" spans="2:15" s="1" customFormat="1" ht="12.75" x14ac:dyDescent="0.2">
      <c r="B3199" s="321" t="str">
        <f>IF(('5. Lön'!CM$152+'6. Drift'!BP$102)&gt;0,"Indirekt","")</f>
        <v>Indirekt</v>
      </c>
      <c r="C3199" s="293">
        <f>SUMIF('5. Lön'!$B$25:$B$151,$G3182,'5. Lön'!CC$25:CC$151)+SUMIF('6. Drift'!$B$18:$B$101,$G3182,'6. Drift'!BF$18:BF$101)</f>
        <v>0</v>
      </c>
      <c r="D3199" s="293">
        <f>SUMIF('5. Lön'!$B$25:$B$151,$G3182,'5. Lön'!CD$25:CD$151)+SUMIF('6. Drift'!$B$18:$B$101,$G3182,'6. Drift'!BG$18:BG$101)</f>
        <v>0</v>
      </c>
      <c r="E3199" s="293">
        <f>SUMIF('5. Lön'!$B$25:$B$151,$G3182,'5. Lön'!CE$25:CE$151)+SUMIF('6. Drift'!$B$18:$B$101,$G3182,'6. Drift'!BH$18:BH$101)</f>
        <v>0</v>
      </c>
      <c r="F3199" s="293">
        <f>SUMIF('5. Lön'!$B$25:$B$151,$G3182,'5. Lön'!CF$25:CF$151)+SUMIF('6. Drift'!$B$18:$B$101,$G3182,'6. Drift'!BI$18:BI$101)</f>
        <v>0</v>
      </c>
      <c r="G3199" s="293">
        <f>SUMIF('5. Lön'!$B$25:$B$151,$G3182,'5. Lön'!CG$25:CG$151)+SUMIF('6. Drift'!$B$18:$B$101,$G3182,'6. Drift'!BJ$18:BJ$101)</f>
        <v>0</v>
      </c>
      <c r="H3199" s="293">
        <f>SUMIF('5. Lön'!$B$25:$B$151,$G3182,'5. Lön'!CH$25:CH$151)+SUMIF('6. Drift'!$B$18:$B$101,$G3182,'6. Drift'!BK$18:BK$101)</f>
        <v>0</v>
      </c>
      <c r="I3199" s="293">
        <f>SUMIF('5. Lön'!$B$25:$B$151,$G3182,'5. Lön'!CI$25:CI$151)+SUMIF('6. Drift'!$B$18:$B$101,$G3182,'6. Drift'!BL$18:BL$101)</f>
        <v>0</v>
      </c>
      <c r="J3199" s="293">
        <f>SUMIF('5. Lön'!$B$25:$B$151,$G3182,'5. Lön'!CJ$25:CJ$151)+SUMIF('6. Drift'!$B$18:$B$101,$G3182,'6. Drift'!BM$18:BM$101)</f>
        <v>0</v>
      </c>
      <c r="K3199" s="293">
        <f>SUMIF('5. Lön'!$B$25:$B$151,$G3182,'5. Lön'!CK$25:CK$151)+SUMIF('6. Drift'!$B$18:$B$101,$G3182,'6. Drift'!BN$18:BN$101)</f>
        <v>0</v>
      </c>
      <c r="L3199" s="293">
        <f>SUMIF('5. Lön'!$B$25:$B$151,$G3182,'5. Lön'!CL$25:CL$151)+SUMIF('6. Drift'!$B$18:$B$101,$G3182,'6. Drift'!BO$18:BO$101)</f>
        <v>0</v>
      </c>
      <c r="M3199" s="322">
        <f t="shared" si="737"/>
        <v>0</v>
      </c>
    </row>
    <row r="3200" spans="2:15" s="3" customFormat="1" ht="12.75" x14ac:dyDescent="0.2">
      <c r="B3200" s="323" t="str">
        <f>IF('2. Grunddata'!C$6="KONTRAKT","Total kostnad i medfinansiering av kontrakt med finansiär","Total kostnad i medfinansiering av ansökan till finansiär")</f>
        <v>Total kostnad i medfinansiering av ansökan till finansiär</v>
      </c>
      <c r="C3200" s="237">
        <f>SUM(C3193:C3199)</f>
        <v>0</v>
      </c>
      <c r="D3200" s="237">
        <f t="shared" ref="D3200:M3200" si="738">SUM(D3193:D3199)</f>
        <v>0</v>
      </c>
      <c r="E3200" s="237">
        <f t="shared" si="738"/>
        <v>0</v>
      </c>
      <c r="F3200" s="237">
        <f t="shared" si="738"/>
        <v>0</v>
      </c>
      <c r="G3200" s="237">
        <f t="shared" si="738"/>
        <v>0</v>
      </c>
      <c r="H3200" s="237">
        <f t="shared" si="738"/>
        <v>0</v>
      </c>
      <c r="I3200" s="237">
        <f t="shared" si="738"/>
        <v>0</v>
      </c>
      <c r="J3200" s="237">
        <f t="shared" si="738"/>
        <v>0</v>
      </c>
      <c r="K3200" s="237">
        <f t="shared" si="738"/>
        <v>0</v>
      </c>
      <c r="L3200" s="237">
        <f t="shared" si="738"/>
        <v>0</v>
      </c>
      <c r="M3200" s="324">
        <f t="shared" si="738"/>
        <v>0</v>
      </c>
      <c r="N3200" s="26"/>
      <c r="O3200" s="26"/>
    </row>
    <row r="3201" spans="2:14" s="3" customFormat="1" ht="6" customHeight="1" x14ac:dyDescent="0.2">
      <c r="B3201" s="335"/>
      <c r="C3201" s="326"/>
      <c r="D3201" s="326"/>
      <c r="E3201" s="326"/>
      <c r="F3201" s="326"/>
      <c r="G3201" s="326"/>
      <c r="H3201" s="326"/>
      <c r="I3201" s="326"/>
      <c r="J3201" s="326"/>
      <c r="K3201" s="326"/>
      <c r="L3201" s="326"/>
      <c r="M3201" s="336"/>
    </row>
    <row r="3202" spans="2:14" s="3" customFormat="1" ht="12.75" x14ac:dyDescent="0.2">
      <c r="B3202" s="328" t="str">
        <f>IF('2. Grunddata'!C$6="KONTRAKT","Full kostnad","Förväntad full kostnad")</f>
        <v>Förväntad full kostnad</v>
      </c>
      <c r="C3202" s="326"/>
      <c r="D3202" s="326"/>
      <c r="E3202" s="326"/>
      <c r="F3202" s="326"/>
      <c r="G3202" s="326"/>
      <c r="H3202" s="326"/>
      <c r="I3202" s="326"/>
      <c r="J3202" s="326"/>
      <c r="K3202" s="326"/>
      <c r="L3202" s="326"/>
      <c r="M3202" s="336"/>
    </row>
    <row r="3203" spans="2:14" s="3" customFormat="1" ht="12.75" x14ac:dyDescent="0.2">
      <c r="B3203" s="337" t="s">
        <v>203</v>
      </c>
      <c r="C3203" s="338">
        <f>C3185+C3194+C3195</f>
        <v>0</v>
      </c>
      <c r="D3203" s="338">
        <f t="shared" ref="D3203:L3203" si="739">D3185+D3194+D3195</f>
        <v>0</v>
      </c>
      <c r="E3203" s="338">
        <f t="shared" si="739"/>
        <v>0</v>
      </c>
      <c r="F3203" s="338">
        <f t="shared" si="739"/>
        <v>0</v>
      </c>
      <c r="G3203" s="338">
        <f t="shared" si="739"/>
        <v>0</v>
      </c>
      <c r="H3203" s="338">
        <f t="shared" si="739"/>
        <v>0</v>
      </c>
      <c r="I3203" s="338">
        <f t="shared" si="739"/>
        <v>0</v>
      </c>
      <c r="J3203" s="338">
        <f t="shared" si="739"/>
        <v>0</v>
      </c>
      <c r="K3203" s="338">
        <f t="shared" si="739"/>
        <v>0</v>
      </c>
      <c r="L3203" s="338">
        <f t="shared" si="739"/>
        <v>0</v>
      </c>
      <c r="M3203" s="314">
        <f>SUM(C3203:L3203)</f>
        <v>0</v>
      </c>
    </row>
    <row r="3204" spans="2:14" s="3" customFormat="1" ht="12.75" x14ac:dyDescent="0.2">
      <c r="B3204" s="339" t="s">
        <v>202</v>
      </c>
      <c r="C3204" s="340">
        <f>C3186+C3196</f>
        <v>0</v>
      </c>
      <c r="D3204" s="340">
        <f t="shared" ref="D3204:L3204" si="740">D3186+D3196</f>
        <v>0</v>
      </c>
      <c r="E3204" s="340">
        <f t="shared" si="740"/>
        <v>0</v>
      </c>
      <c r="F3204" s="340">
        <f t="shared" si="740"/>
        <v>0</v>
      </c>
      <c r="G3204" s="340">
        <f t="shared" si="740"/>
        <v>0</v>
      </c>
      <c r="H3204" s="340">
        <f t="shared" si="740"/>
        <v>0</v>
      </c>
      <c r="I3204" s="340">
        <f t="shared" si="740"/>
        <v>0</v>
      </c>
      <c r="J3204" s="340">
        <f t="shared" si="740"/>
        <v>0</v>
      </c>
      <c r="K3204" s="340">
        <f t="shared" si="740"/>
        <v>0</v>
      </c>
      <c r="L3204" s="340">
        <f t="shared" si="740"/>
        <v>0</v>
      </c>
      <c r="M3204" s="316">
        <f>SUM(C3204:L3204)</f>
        <v>0</v>
      </c>
    </row>
    <row r="3205" spans="2:14" s="3" customFormat="1" ht="12.75" x14ac:dyDescent="0.2">
      <c r="B3205" s="341" t="s">
        <v>30</v>
      </c>
      <c r="C3205" s="342">
        <f>C3187+C3197</f>
        <v>0</v>
      </c>
      <c r="D3205" s="342">
        <f t="shared" ref="D3205:L3205" si="741">D3187+D3197</f>
        <v>0</v>
      </c>
      <c r="E3205" s="342">
        <f t="shared" si="741"/>
        <v>0</v>
      </c>
      <c r="F3205" s="342">
        <f t="shared" si="741"/>
        <v>0</v>
      </c>
      <c r="G3205" s="342">
        <f t="shared" si="741"/>
        <v>0</v>
      </c>
      <c r="H3205" s="342">
        <f t="shared" si="741"/>
        <v>0</v>
      </c>
      <c r="I3205" s="342">
        <f t="shared" si="741"/>
        <v>0</v>
      </c>
      <c r="J3205" s="342">
        <f t="shared" si="741"/>
        <v>0</v>
      </c>
      <c r="K3205" s="342">
        <f t="shared" si="741"/>
        <v>0</v>
      </c>
      <c r="L3205" s="342">
        <f t="shared" si="741"/>
        <v>0</v>
      </c>
      <c r="M3205" s="319">
        <f>SUM(C3205:L3205)</f>
        <v>0</v>
      </c>
    </row>
    <row r="3206" spans="2:14" s="3" customFormat="1" ht="12.75" x14ac:dyDescent="0.2">
      <c r="B3206" s="339" t="s">
        <v>31</v>
      </c>
      <c r="C3206" s="340">
        <f>SUMIF('5. Lön'!$B$25:$B$151,$G3182,'5. Lön'!CO$25:CO$151)+SUMIF('5. Lön'!$B$25:$B$151,$G3182,'5. Lön'!DA$25:DA$151)+SUMIF('6. Drift'!$B$18:$B$101,$G3182,'6. Drift'!BR$18:BR$101)+SUMIF('6. Drift'!$B$18:$B$101,$G3182,'6. Drift'!CD$18:CD$101)+SUMIF('8. Lokal'!$B$18:$B$50,$G3182,'8. Lokal'!T$18:T$50)+SUMIF('8. Lokal'!$B$18:$B$50,$G3182,'8. Lokal'!AF$18:AF$50)</f>
        <v>0</v>
      </c>
      <c r="D3206" s="340">
        <f>SUMIF('5. Lön'!$B$25:$B$151,$G3182,'5. Lön'!CP$25:CP$151)+SUMIF('5. Lön'!$B$25:$B$151,$G3182,'5. Lön'!DB$25:DB$151)+SUMIF('6. Drift'!$B$18:$B$101,$G3182,'6. Drift'!BS$18:BS$101)+SUMIF('6. Drift'!$B$18:$B$101,$G3182,'6. Drift'!CE$18:CE$101)+SUMIF('8. Lokal'!$B$18:$B$50,$G3182,'8. Lokal'!U$18:U$50)+SUMIF('8. Lokal'!$B$18:$B$50,$G3182,'8. Lokal'!AG$18:AG$50)</f>
        <v>0</v>
      </c>
      <c r="E3206" s="340">
        <f>SUMIF('5. Lön'!$B$25:$B$151,$G3182,'5. Lön'!CQ$25:CQ$151)+SUMIF('5. Lön'!$B$25:$B$151,$G3182,'5. Lön'!DC$25:DC$151)+SUMIF('6. Drift'!$B$18:$B$101,$G3182,'6. Drift'!BT$18:BT$101)+SUMIF('6. Drift'!$B$18:$B$101,$G3182,'6. Drift'!CF$18:CF$101)+SUMIF('8. Lokal'!$B$18:$B$50,$G3182,'8. Lokal'!V$18:V$50)+SUMIF('8. Lokal'!$B$18:$B$50,$G3182,'8. Lokal'!AH$18:AH$50)</f>
        <v>0</v>
      </c>
      <c r="F3206" s="340">
        <f>SUMIF('5. Lön'!$B$25:$B$151,$G3182,'5. Lön'!CR$25:CR$151)+SUMIF('5. Lön'!$B$25:$B$151,$G3182,'5. Lön'!DD$25:DD$151)+SUMIF('6. Drift'!$B$18:$B$101,$G3182,'6. Drift'!BU$18:BU$101)+SUMIF('6. Drift'!$B$18:$B$101,$G3182,'6. Drift'!CG$18:CG$101)+SUMIF('8. Lokal'!$B$18:$B$50,$G3182,'8. Lokal'!W$18:W$50)+SUMIF('8. Lokal'!$B$18:$B$50,$G3182,'8. Lokal'!AI$18:AI$50)</f>
        <v>0</v>
      </c>
      <c r="G3206" s="340">
        <f>SUMIF('5. Lön'!$B$25:$B$151,$G3182,'5. Lön'!CS$25:CS$151)+SUMIF('5. Lön'!$B$25:$B$151,$G3182,'5. Lön'!DE$25:DE$151)+SUMIF('6. Drift'!$B$18:$B$101,$G3182,'6. Drift'!BV$18:BV$101)+SUMIF('6. Drift'!$B$18:$B$101,$G3182,'6. Drift'!CH$18:CH$101)+SUMIF('8. Lokal'!$B$18:$B$50,$G3182,'8. Lokal'!X$18:X$50)+SUMIF('8. Lokal'!$B$18:$B$50,$G3182,'8. Lokal'!AJ$18:AJ$50)</f>
        <v>0</v>
      </c>
      <c r="H3206" s="340">
        <f>SUMIF('5. Lön'!$B$25:$B$151,$G3182,'5. Lön'!CT$25:CT$151)+SUMIF('5. Lön'!$B$25:$B$151,$G3182,'5. Lön'!DF$25:DF$151)+SUMIF('6. Drift'!$B$18:$B$101,$G3182,'6. Drift'!BW$18:BW$101)+SUMIF('6. Drift'!$B$18:$B$101,$G3182,'6. Drift'!CI$18:CI$101)+SUMIF('8. Lokal'!$B$18:$B$50,$G3182,'8. Lokal'!Y$18:Y$50)+SUMIF('8. Lokal'!$B$18:$B$50,$G3182,'8. Lokal'!AK$18:AK$50)</f>
        <v>0</v>
      </c>
      <c r="I3206" s="340">
        <f>SUMIF('5. Lön'!$B$25:$B$151,$G3182,'5. Lön'!CU$25:CU$151)+SUMIF('5. Lön'!$B$25:$B$151,$G3182,'5. Lön'!DG$25:DG$151)+SUMIF('6. Drift'!$B$18:$B$101,$G3182,'6. Drift'!BX$18:BX$101)+SUMIF('6. Drift'!$B$18:$B$101,$G3182,'6. Drift'!CJ$18:CJ$101)+SUMIF('8. Lokal'!$B$18:$B$50,$G3182,'8. Lokal'!Z$18:Z$50)+SUMIF('8. Lokal'!$B$18:$B$50,$G3182,'8. Lokal'!AL$18:AL$50)</f>
        <v>0</v>
      </c>
      <c r="J3206" s="340">
        <f>SUMIF('5. Lön'!$B$25:$B$151,$G3182,'5. Lön'!CV$25:CV$151)+SUMIF('5. Lön'!$B$25:$B$151,$G3182,'5. Lön'!DH$25:DH$151)+SUMIF('6. Drift'!$B$18:$B$101,$G3182,'6. Drift'!BY$18:BY$101)+SUMIF('6. Drift'!$B$18:$B$101,$G3182,'6. Drift'!CK$18:CK$101)+SUMIF('8. Lokal'!$B$18:$B$50,$G3182,'8. Lokal'!AA$18:AA$50)+SUMIF('8. Lokal'!$B$18:$B$50,$G3182,'8. Lokal'!AM$18:AM$50)</f>
        <v>0</v>
      </c>
      <c r="K3206" s="340">
        <f>SUMIF('5. Lön'!$B$25:$B$151,$G3182,'5. Lön'!CW$25:CW$151)+SUMIF('5. Lön'!$B$25:$B$151,$G3182,'5. Lön'!DI$25:DI$151)+SUMIF('6. Drift'!$B$18:$B$101,$G3182,'6. Drift'!BZ$18:BZ$101)+SUMIF('6. Drift'!$B$18:$B$101,$G3182,'6. Drift'!CL$18:CL$101)+SUMIF('8. Lokal'!$B$18:$B$50,$G3182,'8. Lokal'!AB$18:AB$50)+SUMIF('8. Lokal'!$B$18:$B$50,$G3182,'8. Lokal'!AN$18:AN$50)</f>
        <v>0</v>
      </c>
      <c r="L3206" s="340">
        <f>SUMIF('5. Lön'!$B$25:$B$151,$G3182,'5. Lön'!CX$25:CX$151)+SUMIF('5. Lön'!$B$25:$B$151,$G3182,'5. Lön'!DJ$25:DJ$151)+SUMIF('6. Drift'!$B$18:$B$101,$G3182,'6. Drift'!CA$18:CA$101)+SUMIF('6. Drift'!$B$18:$B$101,$G3182,'6. Drift'!CM$18:CM$101)+SUMIF('8. Lokal'!$B$18:$B$50,$G3182,'8. Lokal'!AC$18:AC$50)+SUMIF('8. Lokal'!$B$18:$B$50,$G3182,'8. Lokal'!AO$18:AO$50)</f>
        <v>0</v>
      </c>
      <c r="M3206" s="316">
        <f>SUM(C3206:L3206)</f>
        <v>0</v>
      </c>
    </row>
    <row r="3207" spans="2:14" s="3" customFormat="1" ht="12.75" x14ac:dyDescent="0.2">
      <c r="B3207" s="343" t="s">
        <v>26</v>
      </c>
      <c r="C3207" s="344">
        <f>SUMIF('5. Lön'!$B$25:$B$151,$G3182,'5. Lön'!BQ$25:BQ$151)+SUMIF('5. Lön'!$B$25:$B$151,$G3182,'5. Lön'!CC$25:CC$151)+SUMIF('6. Drift'!$B$18:$B$101,$G3182,'6. Drift'!AT$18:AT$101)+SUMIF('6. Drift'!$B$18:$B$101,$G3182,'6. Drift'!BF$18:BF$101)</f>
        <v>0</v>
      </c>
      <c r="D3207" s="344">
        <f>SUMIF('5. Lön'!$B$25:$B$151,$G3182,'5. Lön'!BR$25:BR$151)+SUMIF('5. Lön'!$B$25:$B$151,$G3182,'5. Lön'!CD$25:CD$151)+SUMIF('6. Drift'!$B$18:$B$101,$G3182,'6. Drift'!AU$18:AU$101)+SUMIF('6. Drift'!$B$18:$B$101,$G3182,'6. Drift'!BG$18:BG$101)</f>
        <v>0</v>
      </c>
      <c r="E3207" s="344">
        <f>SUMIF('5. Lön'!$B$25:$B$151,$G3182,'5. Lön'!BS$25:BS$151)+SUMIF('5. Lön'!$B$25:$B$151,$G3182,'5. Lön'!CE$25:CE$151)+SUMIF('6. Drift'!$B$18:$B$101,$G3182,'6. Drift'!AV$18:AV$101)+SUMIF('6. Drift'!$B$18:$B$101,$G3182,'6. Drift'!BH$18:BH$101)</f>
        <v>0</v>
      </c>
      <c r="F3207" s="344">
        <f>SUMIF('5. Lön'!$B$25:$B$151,$G3182,'5. Lön'!BT$25:BT$151)+SUMIF('5. Lön'!$B$25:$B$151,$G3182,'5. Lön'!CF$25:CF$151)+SUMIF('6. Drift'!$B$18:$B$101,$G3182,'6. Drift'!AW$18:AW$101)+SUMIF('6. Drift'!$B$18:$B$101,$G3182,'6. Drift'!BI$18:BI$101)</f>
        <v>0</v>
      </c>
      <c r="G3207" s="344">
        <f>SUMIF('5. Lön'!$B$25:$B$151,$G3182,'5. Lön'!BU$25:BU$151)+SUMIF('5. Lön'!$B$25:$B$151,$G3182,'5. Lön'!CG$25:CG$151)+SUMIF('6. Drift'!$B$18:$B$101,$G3182,'6. Drift'!AX$18:AX$101)+SUMIF('6. Drift'!$B$18:$B$101,$G3182,'6. Drift'!BJ$18:BJ$101)</f>
        <v>0</v>
      </c>
      <c r="H3207" s="344">
        <f>SUMIF('5. Lön'!$B$25:$B$151,$G3182,'5. Lön'!BV$25:BV$151)+SUMIF('5. Lön'!$B$25:$B$151,$G3182,'5. Lön'!CH$25:CH$151)+SUMIF('6. Drift'!$B$18:$B$101,$G3182,'6. Drift'!AY$18:AY$101)+SUMIF('6. Drift'!$B$18:$B$101,$G3182,'6. Drift'!BK$18:BK$101)</f>
        <v>0</v>
      </c>
      <c r="I3207" s="344">
        <f>SUMIF('5. Lön'!$B$25:$B$151,$G3182,'5. Lön'!BW$25:BW$151)+SUMIF('5. Lön'!$B$25:$B$151,$G3182,'5. Lön'!CI$25:CI$151)+SUMIF('6. Drift'!$B$18:$B$101,$G3182,'6. Drift'!AZ$18:AZ$101)+SUMIF('6. Drift'!$B$18:$B$101,$G3182,'6. Drift'!BL$18:BL$101)</f>
        <v>0</v>
      </c>
      <c r="J3207" s="344">
        <f>SUMIF('5. Lön'!$B$25:$B$151,$G3182,'5. Lön'!BX$25:BX$151)+SUMIF('5. Lön'!$B$25:$B$151,$G3182,'5. Lön'!CJ$25:CJ$151)+SUMIF('6. Drift'!$B$18:$B$101,$G3182,'6. Drift'!BA$18:BA$101)+SUMIF('6. Drift'!$B$18:$B$101,$G3182,'6. Drift'!BM$18:BM$101)</f>
        <v>0</v>
      </c>
      <c r="K3207" s="344">
        <f>SUMIF('5. Lön'!$B$25:$B$151,$G3182,'5. Lön'!BY$25:BY$151)+SUMIF('5. Lön'!$B$25:$B$151,$G3182,'5. Lön'!CK$25:CK$151)+SUMIF('6. Drift'!$B$18:$B$101,$G3182,'6. Drift'!BB$18:BB$101)+SUMIF('6. Drift'!$B$18:$B$101,$G3182,'6. Drift'!BN$18:BN$101)</f>
        <v>0</v>
      </c>
      <c r="L3207" s="344">
        <f>SUMIF('5. Lön'!$B$25:$B$151,$G3182,'5. Lön'!BZ$25:BZ$151)+SUMIF('5. Lön'!$B$25:$B$151,$G3182,'5. Lön'!CL$25:CL$151)+SUMIF('6. Drift'!$B$18:$B$101,$G3182,'6. Drift'!BC$18:BC$101)+SUMIF('6. Drift'!$B$18:$B$101,$G3182,'6. Drift'!BO$18:BO$101)</f>
        <v>0</v>
      </c>
      <c r="M3207" s="322">
        <f>SUM(C3207:L3207)</f>
        <v>0</v>
      </c>
    </row>
    <row r="3208" spans="2:14" s="3" customFormat="1" ht="12.75" x14ac:dyDescent="0.2">
      <c r="B3208" s="323" t="str">
        <f>IF('2. Grunddata'!C$6="KONTRAKT","Total full kostnad","Total förväntad full kostnad")</f>
        <v>Total förväntad full kostnad</v>
      </c>
      <c r="C3208" s="171">
        <f>SUM(C3203:C3207)</f>
        <v>0</v>
      </c>
      <c r="D3208" s="171">
        <f t="shared" ref="D3208:M3208" si="742">SUM(D3203:D3207)</f>
        <v>0</v>
      </c>
      <c r="E3208" s="171">
        <f t="shared" si="742"/>
        <v>0</v>
      </c>
      <c r="F3208" s="171">
        <f t="shared" si="742"/>
        <v>0</v>
      </c>
      <c r="G3208" s="171">
        <f t="shared" si="742"/>
        <v>0</v>
      </c>
      <c r="H3208" s="171">
        <f t="shared" si="742"/>
        <v>0</v>
      </c>
      <c r="I3208" s="171">
        <f t="shared" si="742"/>
        <v>0</v>
      </c>
      <c r="J3208" s="171">
        <f t="shared" si="742"/>
        <v>0</v>
      </c>
      <c r="K3208" s="171">
        <f t="shared" si="742"/>
        <v>0</v>
      </c>
      <c r="L3208" s="171">
        <f t="shared" si="742"/>
        <v>0</v>
      </c>
      <c r="M3208" s="345">
        <f t="shared" si="742"/>
        <v>0</v>
      </c>
      <c r="N3208" s="4"/>
    </row>
    <row r="3209" spans="2:14" s="3" customFormat="1" ht="12.75" x14ac:dyDescent="0.2">
      <c r="B3209" s="119"/>
      <c r="C3209" s="64"/>
      <c r="D3209" s="64"/>
      <c r="E3209" s="64"/>
      <c r="F3209" s="64"/>
      <c r="G3209" s="64"/>
      <c r="H3209" s="64"/>
      <c r="I3209" s="64"/>
      <c r="J3209" s="64"/>
      <c r="K3209" s="64"/>
      <c r="L3209" s="64"/>
      <c r="M3209" s="64"/>
    </row>
    <row r="3210" spans="2:14" s="3" customFormat="1" ht="12.75" customHeight="1" x14ac:dyDescent="0.2">
      <c r="B3210" s="119" t="s">
        <v>42</v>
      </c>
      <c r="C3210" s="346" t="str">
        <f t="shared" ref="C3210:M3210" si="743">IF(C3208&gt;0,C3200/C3208,"")</f>
        <v/>
      </c>
      <c r="D3210" s="346" t="str">
        <f t="shared" si="743"/>
        <v/>
      </c>
      <c r="E3210" s="346" t="str">
        <f t="shared" si="743"/>
        <v/>
      </c>
      <c r="F3210" s="346" t="str">
        <f t="shared" si="743"/>
        <v/>
      </c>
      <c r="G3210" s="346" t="str">
        <f t="shared" si="743"/>
        <v/>
      </c>
      <c r="H3210" s="346" t="str">
        <f t="shared" si="743"/>
        <v/>
      </c>
      <c r="I3210" s="346" t="str">
        <f t="shared" si="743"/>
        <v/>
      </c>
      <c r="J3210" s="346" t="str">
        <f t="shared" si="743"/>
        <v/>
      </c>
      <c r="K3210" s="346" t="str">
        <f t="shared" si="743"/>
        <v/>
      </c>
      <c r="L3210" s="346" t="str">
        <f t="shared" si="743"/>
        <v/>
      </c>
      <c r="M3210" s="346" t="str">
        <f t="shared" si="743"/>
        <v/>
      </c>
    </row>
    <row r="3211" spans="2:14" ht="12.75" customHeight="1" x14ac:dyDescent="0.2"/>
    <row r="3212" spans="2:14" ht="12.75" customHeight="1" x14ac:dyDescent="0.2">
      <c r="B3212" s="349" t="s">
        <v>209</v>
      </c>
    </row>
    <row r="3213" spans="2:14" ht="12.75" customHeight="1" x14ac:dyDescent="0.2">
      <c r="B3213" s="551"/>
      <c r="C3213" s="552"/>
      <c r="D3213" s="552"/>
      <c r="E3213" s="552"/>
      <c r="F3213" s="552"/>
      <c r="G3213" s="552"/>
      <c r="H3213" s="552"/>
      <c r="I3213" s="552"/>
      <c r="J3213" s="552"/>
      <c r="K3213" s="552"/>
      <c r="L3213" s="553"/>
      <c r="M3213" s="387">
        <f>SUM(C3213:L3213)</f>
        <v>0</v>
      </c>
    </row>
    <row r="3214" spans="2:14" ht="12.75" customHeight="1" x14ac:dyDescent="0.2">
      <c r="B3214" s="554"/>
      <c r="C3214" s="555"/>
      <c r="D3214" s="555"/>
      <c r="E3214" s="555"/>
      <c r="F3214" s="555"/>
      <c r="G3214" s="555"/>
      <c r="H3214" s="555"/>
      <c r="I3214" s="555"/>
      <c r="J3214" s="555"/>
      <c r="K3214" s="555"/>
      <c r="L3214" s="556"/>
      <c r="M3214" s="319">
        <f t="shared" ref="M3214:M3218" si="744">SUM(C3214:L3214)</f>
        <v>0</v>
      </c>
    </row>
    <row r="3215" spans="2:14" ht="12.75" customHeight="1" x14ac:dyDescent="0.2">
      <c r="B3215" s="557"/>
      <c r="C3215" s="558"/>
      <c r="D3215" s="558"/>
      <c r="E3215" s="558"/>
      <c r="F3215" s="558"/>
      <c r="G3215" s="558"/>
      <c r="H3215" s="558"/>
      <c r="I3215" s="558"/>
      <c r="J3215" s="558"/>
      <c r="K3215" s="558"/>
      <c r="L3215" s="559"/>
      <c r="M3215" s="316">
        <f t="shared" si="744"/>
        <v>0</v>
      </c>
    </row>
    <row r="3216" spans="2:14" ht="12.75" customHeight="1" x14ac:dyDescent="0.2">
      <c r="B3216" s="554"/>
      <c r="C3216" s="555"/>
      <c r="D3216" s="555"/>
      <c r="E3216" s="555"/>
      <c r="F3216" s="555"/>
      <c r="G3216" s="555"/>
      <c r="H3216" s="555"/>
      <c r="I3216" s="555"/>
      <c r="J3216" s="555"/>
      <c r="K3216" s="555"/>
      <c r="L3216" s="556"/>
      <c r="M3216" s="319">
        <f t="shared" si="744"/>
        <v>0</v>
      </c>
    </row>
    <row r="3217" spans="2:13" ht="12.75" customHeight="1" x14ac:dyDescent="0.2">
      <c r="B3217" s="557"/>
      <c r="C3217" s="558"/>
      <c r="D3217" s="558"/>
      <c r="E3217" s="558"/>
      <c r="F3217" s="558"/>
      <c r="G3217" s="558"/>
      <c r="H3217" s="558"/>
      <c r="I3217" s="558"/>
      <c r="J3217" s="558"/>
      <c r="K3217" s="558"/>
      <c r="L3217" s="559"/>
      <c r="M3217" s="316">
        <f t="shared" si="744"/>
        <v>0</v>
      </c>
    </row>
    <row r="3218" spans="2:13" ht="12.75" customHeight="1" x14ac:dyDescent="0.2">
      <c r="B3218" s="560"/>
      <c r="C3218" s="555"/>
      <c r="D3218" s="555"/>
      <c r="E3218" s="555"/>
      <c r="F3218" s="555"/>
      <c r="G3218" s="555"/>
      <c r="H3218" s="555"/>
      <c r="I3218" s="555"/>
      <c r="J3218" s="555"/>
      <c r="K3218" s="555"/>
      <c r="L3218" s="556"/>
      <c r="M3218" s="319">
        <f t="shared" si="744"/>
        <v>0</v>
      </c>
    </row>
    <row r="3219" spans="2:13" ht="12.75" customHeight="1" x14ac:dyDescent="0.2">
      <c r="B3219" s="165" t="str">
        <f>IF('2. Grunddata'!C$6="KONTRAKT","Total medfinansiering","Total förväntad medfinansiering")</f>
        <v>Total förväntad medfinansiering</v>
      </c>
      <c r="C3219" s="170">
        <f t="shared" ref="C3219:M3219" si="745">SUM(C3213:C3218)</f>
        <v>0</v>
      </c>
      <c r="D3219" s="170">
        <f t="shared" si="745"/>
        <v>0</v>
      </c>
      <c r="E3219" s="170">
        <f t="shared" si="745"/>
        <v>0</v>
      </c>
      <c r="F3219" s="170">
        <f t="shared" si="745"/>
        <v>0</v>
      </c>
      <c r="G3219" s="170">
        <f t="shared" si="745"/>
        <v>0</v>
      </c>
      <c r="H3219" s="170">
        <f t="shared" si="745"/>
        <v>0</v>
      </c>
      <c r="I3219" s="170">
        <f t="shared" si="745"/>
        <v>0</v>
      </c>
      <c r="J3219" s="170">
        <f t="shared" si="745"/>
        <v>0</v>
      </c>
      <c r="K3219" s="170">
        <f t="shared" si="745"/>
        <v>0</v>
      </c>
      <c r="L3219" s="170">
        <f t="shared" si="745"/>
        <v>0</v>
      </c>
      <c r="M3219" s="345">
        <f t="shared" si="745"/>
        <v>0</v>
      </c>
    </row>
    <row r="3220" spans="2:13" ht="12.75" customHeight="1" x14ac:dyDescent="0.2"/>
    <row r="3221" spans="2:13" ht="12.75" customHeight="1" x14ac:dyDescent="0.2">
      <c r="B3221" s="386" t="s">
        <v>210</v>
      </c>
      <c r="C3221" s="64" t="str">
        <f>B77</f>
        <v>Inte SLU Partner 11</v>
      </c>
      <c r="G3221" s="64" t="str">
        <f>J77</f>
        <v/>
      </c>
    </row>
    <row r="3222" spans="2:13" ht="12.75" customHeight="1" x14ac:dyDescent="0.2">
      <c r="B3222" s="719"/>
      <c r="C3222" s="720"/>
      <c r="D3222" s="720"/>
      <c r="E3222" s="720"/>
      <c r="F3222" s="720"/>
      <c r="G3222" s="720"/>
      <c r="H3222" s="720"/>
      <c r="I3222" s="720"/>
      <c r="J3222" s="720"/>
      <c r="K3222" s="720"/>
      <c r="L3222" s="720"/>
      <c r="M3222" s="721"/>
    </row>
    <row r="3223" spans="2:13" ht="12.75" customHeight="1" x14ac:dyDescent="0.2">
      <c r="B3223" s="722"/>
      <c r="C3223" s="735"/>
      <c r="D3223" s="735"/>
      <c r="E3223" s="735"/>
      <c r="F3223" s="735"/>
      <c r="G3223" s="735"/>
      <c r="H3223" s="735"/>
      <c r="I3223" s="735"/>
      <c r="J3223" s="735"/>
      <c r="K3223" s="735"/>
      <c r="L3223" s="735"/>
      <c r="M3223" s="724"/>
    </row>
    <row r="3224" spans="2:13" ht="12.75" customHeight="1" x14ac:dyDescent="0.2">
      <c r="B3224" s="722"/>
      <c r="C3224" s="735"/>
      <c r="D3224" s="735"/>
      <c r="E3224" s="735"/>
      <c r="F3224" s="735"/>
      <c r="G3224" s="735"/>
      <c r="H3224" s="735"/>
      <c r="I3224" s="735"/>
      <c r="J3224" s="735"/>
      <c r="K3224" s="735"/>
      <c r="L3224" s="735"/>
      <c r="M3224" s="724"/>
    </row>
    <row r="3225" spans="2:13" ht="12.75" customHeight="1" x14ac:dyDescent="0.2">
      <c r="B3225" s="722"/>
      <c r="C3225" s="735"/>
      <c r="D3225" s="735"/>
      <c r="E3225" s="735"/>
      <c r="F3225" s="735"/>
      <c r="G3225" s="735"/>
      <c r="H3225" s="735"/>
      <c r="I3225" s="735"/>
      <c r="J3225" s="735"/>
      <c r="K3225" s="735"/>
      <c r="L3225" s="735"/>
      <c r="M3225" s="724"/>
    </row>
    <row r="3226" spans="2:13" ht="12.75" customHeight="1" x14ac:dyDescent="0.2">
      <c r="B3226" s="725"/>
      <c r="C3226" s="726"/>
      <c r="D3226" s="726"/>
      <c r="E3226" s="726"/>
      <c r="F3226" s="726"/>
      <c r="G3226" s="726"/>
      <c r="H3226" s="726"/>
      <c r="I3226" s="726"/>
      <c r="J3226" s="726"/>
      <c r="K3226" s="726"/>
      <c r="L3226" s="726"/>
      <c r="M3226" s="727"/>
    </row>
    <row r="3228" spans="2:13" s="3" customFormat="1" ht="12.75" customHeight="1" x14ac:dyDescent="0.2">
      <c r="B3228" s="140" t="s">
        <v>165</v>
      </c>
      <c r="C3228" s="141" t="str">
        <f>'2. Grunddata'!C$7</f>
        <v>Hitta den oförklariga faktorn i matrix</v>
      </c>
      <c r="D3228" s="64"/>
      <c r="E3228" s="64"/>
      <c r="F3228" s="64"/>
      <c r="G3228" s="64"/>
      <c r="H3228" s="64"/>
      <c r="I3228" s="64"/>
      <c r="J3228" s="64"/>
      <c r="K3228" s="64"/>
      <c r="L3228" s="64"/>
      <c r="M3228" s="64"/>
    </row>
    <row r="3229" spans="2:13" s="3" customFormat="1" ht="12.75" x14ac:dyDescent="0.2">
      <c r="B3229" s="140" t="s">
        <v>122</v>
      </c>
      <c r="C3229" s="141" t="str">
        <f>IF('2. Grunddata'!$C$6="ANSÖKAN","ANSÖKAN",(IF('2. Grunddata'!$C$6="KONTRAKT","KONTRAKT","")))</f>
        <v>ANSÖKAN</v>
      </c>
      <c r="D3229" s="64"/>
      <c r="E3229" s="64"/>
      <c r="F3229" s="64"/>
      <c r="G3229" s="64"/>
      <c r="H3229" s="64"/>
      <c r="I3229" s="64"/>
      <c r="J3229" s="64"/>
      <c r="K3229" s="64"/>
      <c r="L3229" s="64"/>
      <c r="M3229" s="64"/>
    </row>
    <row r="3230" spans="2:13" s="3" customFormat="1" ht="12.75" x14ac:dyDescent="0.2">
      <c r="B3230" s="62" t="s">
        <v>254</v>
      </c>
      <c r="C3230" s="141" t="str">
        <f>'2. Grunddata'!C$8</f>
        <v>Stina</v>
      </c>
      <c r="D3230" s="64"/>
      <c r="E3230" s="64"/>
      <c r="F3230" s="64"/>
      <c r="I3230" s="120"/>
      <c r="J3230" s="120"/>
      <c r="K3230" s="120"/>
      <c r="L3230" s="120"/>
      <c r="M3230" s="120"/>
    </row>
    <row r="3231" spans="2:13" s="3" customFormat="1" ht="12.75" x14ac:dyDescent="0.2">
      <c r="B3231" s="140" t="s">
        <v>156</v>
      </c>
      <c r="C3231" s="64" t="str">
        <f>'2. Grunddata'!C$17</f>
        <v>SEK</v>
      </c>
      <c r="D3231" s="64"/>
      <c r="E3231" s="64"/>
      <c r="F3231" s="64"/>
      <c r="I3231" s="120"/>
      <c r="J3231" s="120"/>
      <c r="K3231" s="120"/>
      <c r="L3231" s="120"/>
      <c r="M3231" s="120"/>
    </row>
    <row r="3232" spans="2:13" s="3" customFormat="1" ht="12.75" x14ac:dyDescent="0.2">
      <c r="B3232" s="140"/>
      <c r="C3232" s="143" t="s">
        <v>137</v>
      </c>
      <c r="D3232" s="64"/>
      <c r="E3232" s="64"/>
      <c r="F3232" s="64"/>
      <c r="I3232" s="120"/>
      <c r="J3232" s="120"/>
      <c r="K3232" s="120"/>
      <c r="L3232" s="499" t="s">
        <v>315</v>
      </c>
      <c r="M3232" s="120"/>
    </row>
    <row r="3233" spans="2:15" ht="12.75" customHeight="1" x14ac:dyDescent="0.2">
      <c r="L3233" s="349" t="s">
        <v>316</v>
      </c>
    </row>
    <row r="3234" spans="2:15" s="3" customFormat="1" ht="15" x14ac:dyDescent="0.25">
      <c r="B3234" s="369" t="s">
        <v>38</v>
      </c>
      <c r="C3234" s="369" t="str">
        <f>B78</f>
        <v>Inte SLU Partner 12</v>
      </c>
      <c r="E3234" s="64"/>
      <c r="G3234" s="375" t="str">
        <f>J78</f>
        <v/>
      </c>
      <c r="H3234" s="64"/>
      <c r="I3234" s="64"/>
      <c r="J3234" s="64"/>
      <c r="K3234" s="64"/>
      <c r="L3234" s="625">
        <f>SUMIF('5. Lön'!$B$25:$B$151,$G3234,'5. Lön'!AE$25:AE$151)</f>
        <v>0</v>
      </c>
      <c r="M3234" s="585" t="s">
        <v>208</v>
      </c>
    </row>
    <row r="3235" spans="2:15" s="3" customFormat="1" ht="6" customHeight="1" x14ac:dyDescent="0.2">
      <c r="B3235" s="85"/>
      <c r="C3235" s="64"/>
      <c r="D3235" s="64"/>
      <c r="E3235" s="64"/>
      <c r="F3235" s="64"/>
      <c r="G3235" s="64"/>
      <c r="H3235" s="64"/>
      <c r="I3235" s="64"/>
      <c r="J3235" s="64"/>
      <c r="K3235" s="64"/>
      <c r="L3235" s="64"/>
      <c r="M3235" s="64"/>
    </row>
    <row r="3236" spans="2:15" s="3" customFormat="1" ht="12.75" x14ac:dyDescent="0.2">
      <c r="B3236" s="309" t="str">
        <f>IF('2. Grunddata'!C$6="KONTRAKT","Kostnader täckta av finansiär","Kostnader förväntade att täckas av finansiär")</f>
        <v>Kostnader förväntade att täckas av finansiär</v>
      </c>
      <c r="C3236" s="310">
        <f>'5. Lön'!G$23</f>
        <v>2022</v>
      </c>
      <c r="D3236" s="310">
        <f>'5. Lön'!H$23</f>
        <v>2023</v>
      </c>
      <c r="E3236" s="310">
        <f>'5. Lön'!I$23</f>
        <v>2024</v>
      </c>
      <c r="F3236" s="310" t="str">
        <f>'5. Lön'!J$23</f>
        <v/>
      </c>
      <c r="G3236" s="310" t="str">
        <f>'5. Lön'!K$23</f>
        <v/>
      </c>
      <c r="H3236" s="310" t="str">
        <f>'5. Lön'!L$23</f>
        <v/>
      </c>
      <c r="I3236" s="310" t="str">
        <f>'5. Lön'!M$23</f>
        <v/>
      </c>
      <c r="J3236" s="310" t="str">
        <f>'5. Lön'!N$23</f>
        <v/>
      </c>
      <c r="K3236" s="310" t="str">
        <f>'5. Lön'!O$23</f>
        <v/>
      </c>
      <c r="L3236" s="310" t="str">
        <f>'5. Lön'!P$23</f>
        <v/>
      </c>
      <c r="M3236" s="311" t="s">
        <v>2</v>
      </c>
    </row>
    <row r="3237" spans="2:15" s="3" customFormat="1" ht="12.75" customHeight="1" x14ac:dyDescent="0.2">
      <c r="B3237" s="312" t="s">
        <v>203</v>
      </c>
      <c r="C3237" s="313">
        <f>IF('2. Grunddata'!$C$16&gt;0,SUMIF('5. Lön'!$B$25:$B$151,$G3234,'5. Lön'!DM$25:DM$151),SUMIF('5. Lön'!$B$25:$B$151,$G3234,'5. Lön'!AS$25:AS$151))</f>
        <v>0</v>
      </c>
      <c r="D3237" s="313">
        <f>IF('2. Grunddata'!$C$16&gt;0,SUMIF('5. Lön'!$B$25:$B$151,$G3234,'5. Lön'!DN$25:DN$151),SUMIF('5. Lön'!$B$25:$B$151,$G3234,'5. Lön'!AT$25:AT$151))</f>
        <v>0</v>
      </c>
      <c r="E3237" s="313">
        <f>IF('2. Grunddata'!$C$16&gt;0,SUMIF('5. Lön'!$B$25:$B$151,$G3234,'5. Lön'!DO$25:DO$151),SUMIF('5. Lön'!$B$25:$B$151,$G3234,'5. Lön'!AU$25:AU$151))</f>
        <v>0</v>
      </c>
      <c r="F3237" s="313">
        <f>IF('2. Grunddata'!$C$16&gt;0,SUMIF('5. Lön'!$B$25:$B$151,$G3234,'5. Lön'!DP$25:DP$151),SUMIF('5. Lön'!$B$25:$B$151,$G3234,'5. Lön'!AV$25:AV$151))</f>
        <v>0</v>
      </c>
      <c r="G3237" s="313">
        <f>IF('2. Grunddata'!$C$16&gt;0,SUMIF('5. Lön'!$B$25:$B$151,$G3234,'5. Lön'!DQ$25:DQ$151),SUMIF('5. Lön'!$B$25:$B$151,$G3234,'5. Lön'!AW$25:AW$151))</f>
        <v>0</v>
      </c>
      <c r="H3237" s="313">
        <f>IF('2. Grunddata'!$C$16&gt;0,SUMIF('5. Lön'!$B$25:$B$151,$G3234,'5. Lön'!DR$25:DR$151),SUMIF('5. Lön'!$B$25:$B$151,$G3234,'5. Lön'!AX$25:AX$151))</f>
        <v>0</v>
      </c>
      <c r="I3237" s="313">
        <f>IF('2. Grunddata'!$C$16&gt;0,SUMIF('5. Lön'!$B$25:$B$151,$G3234,'5. Lön'!DS$25:DS$151),SUMIF('5. Lön'!$B$25:$B$151,$G3234,'5. Lön'!AY$25:AY$151))</f>
        <v>0</v>
      </c>
      <c r="J3237" s="313">
        <f>IF('2. Grunddata'!$C$16&gt;0,SUMIF('5. Lön'!$B$25:$B$151,$G3234,'5. Lön'!DT$25:DT$151),SUMIF('5. Lön'!$B$25:$B$151,$G3234,'5. Lön'!AZ$25:AZ$151))</f>
        <v>0</v>
      </c>
      <c r="K3237" s="313">
        <f>IF('2. Grunddata'!$C$16&gt;0,SUMIF('5. Lön'!$B$25:$B$151,$G3234,'5. Lön'!DU$25:DU$151),SUMIF('5. Lön'!$B$25:$B$151,$G3234,'5. Lön'!BA$25:BA$151))</f>
        <v>0</v>
      </c>
      <c r="L3237" s="313">
        <f>IF('2. Grunddata'!$C$16&gt;0,SUMIF('5. Lön'!$B$25:$B$151,$G3234,'5. Lön'!DV$25:DV$151),SUMIF('5. Lön'!$B$25:$B$151,$G3234,'5. Lön'!BB$25:BB$151))</f>
        <v>0</v>
      </c>
      <c r="M3237" s="314">
        <f t="shared" ref="M3237:M3242" si="746">SUM(C3237:L3237)</f>
        <v>0</v>
      </c>
      <c r="N3237" s="4"/>
      <c r="O3237" s="4"/>
    </row>
    <row r="3238" spans="2:15" s="3" customFormat="1" ht="12.75" customHeight="1" x14ac:dyDescent="0.2">
      <c r="B3238" s="158" t="s">
        <v>202</v>
      </c>
      <c r="C3238" s="315">
        <f>SUMIF('6. Drift'!$B$18:$B$101,$G3234,'6. Drift'!V$18:V$101)</f>
        <v>0</v>
      </c>
      <c r="D3238" s="315">
        <f>SUMIF('6. Drift'!$B$18:$B$101,$G3234,'6. Drift'!W$18:W$101)</f>
        <v>0</v>
      </c>
      <c r="E3238" s="315">
        <f>SUMIF('6. Drift'!$B$18:$B$101,$G3234,'6. Drift'!X$18:X$101)</f>
        <v>0</v>
      </c>
      <c r="F3238" s="315">
        <f>SUMIF('6. Drift'!$B$18:$B$101,$G3234,'6. Drift'!Y$18:Y$101)</f>
        <v>0</v>
      </c>
      <c r="G3238" s="315">
        <f>SUMIF('6. Drift'!$B$18:$B$101,$G3234,'6. Drift'!Z$18:Z$101)</f>
        <v>0</v>
      </c>
      <c r="H3238" s="315">
        <f>SUMIF('6. Drift'!$B$18:$B$101,$G3234,'6. Drift'!AA$18:AA$101)</f>
        <v>0</v>
      </c>
      <c r="I3238" s="315">
        <f>SUMIF('6. Drift'!$B$18:$B$101,$G3234,'6. Drift'!AB$18:AB$101)</f>
        <v>0</v>
      </c>
      <c r="J3238" s="315">
        <f>SUMIF('6. Drift'!$B$18:$B$101,$G3234,'6. Drift'!AC$18:AC$101)</f>
        <v>0</v>
      </c>
      <c r="K3238" s="315">
        <f>SUMIF('6. Drift'!$B$18:$B$101,$G3234,'6. Drift'!AD$18:AD$101)</f>
        <v>0</v>
      </c>
      <c r="L3238" s="315">
        <f>SUMIF('6. Drift'!$B$18:$B$101,$G3234,'6. Drift'!AE$18:AE$101)</f>
        <v>0</v>
      </c>
      <c r="M3238" s="316">
        <f t="shared" si="746"/>
        <v>0</v>
      </c>
    </row>
    <row r="3239" spans="2:15" s="3" customFormat="1" ht="12.75" x14ac:dyDescent="0.2">
      <c r="B3239" s="317" t="s">
        <v>30</v>
      </c>
      <c r="C3239" s="318">
        <f>SUMIF('7. Utrustning'!$B$17:$B$49,$G3234,'7. Utrustning'!W$17:W$49)</f>
        <v>0</v>
      </c>
      <c r="D3239" s="318">
        <f>SUMIF('7. Utrustning'!$B$17:$B$49,$G3234,'7. Utrustning'!X$17:X$49)</f>
        <v>0</v>
      </c>
      <c r="E3239" s="318">
        <f>SUMIF('7. Utrustning'!$B$17:$B$49,$G3234,'7. Utrustning'!Y$17:Y$49)</f>
        <v>0</v>
      </c>
      <c r="F3239" s="318">
        <f>SUMIF('7. Utrustning'!$B$17:$B$49,$G3234,'7. Utrustning'!Z$17:Z$49)</f>
        <v>0</v>
      </c>
      <c r="G3239" s="318">
        <f>SUMIF('7. Utrustning'!$B$17:$B$49,$G3234,'7. Utrustning'!AA$17:AA$49)</f>
        <v>0</v>
      </c>
      <c r="H3239" s="318">
        <f>SUMIF('7. Utrustning'!$B$17:$B$49,$G3234,'7. Utrustning'!AB$17:AB$49)</f>
        <v>0</v>
      </c>
      <c r="I3239" s="318">
        <f>SUMIF('7. Utrustning'!$B$17:$B$49,$G3234,'7. Utrustning'!AC$17:AC$49)</f>
        <v>0</v>
      </c>
      <c r="J3239" s="318">
        <f>SUMIF('7. Utrustning'!$B$17:$B$49,$G3234,'7. Utrustning'!AD$17:AD$49)</f>
        <v>0</v>
      </c>
      <c r="K3239" s="318">
        <f>SUMIF('7. Utrustning'!$B$17:$B$49,$G3234,'7. Utrustning'!AE$17:AE$49)</f>
        <v>0</v>
      </c>
      <c r="L3239" s="318">
        <f>SUMIF('7. Utrustning'!$B$17:$B$49,$G3234,'7. Utrustning'!AF$17:AF$49)</f>
        <v>0</v>
      </c>
      <c r="M3239" s="319">
        <f t="shared" si="746"/>
        <v>0</v>
      </c>
    </row>
    <row r="3240" spans="2:15" s="3" customFormat="1" ht="12.75" x14ac:dyDescent="0.2">
      <c r="B3240" s="320" t="str">
        <f>IF('2. Grunddata'!C$13="NEJ","Lokal accepterad som direkt kostnad av finansiär","Lokal")</f>
        <v>Lokal accepterad som direkt kostnad av finansiär</v>
      </c>
      <c r="C3240" s="315">
        <f>IF('2. Grunddata'!$C$13="NEJ",SUMIF('8. Lokal'!$B$18:$B$50,$G3234,'8. Lokal'!T$18:T$50),SUMIF('5. Lön'!$B$25:$B$151,$G3234,'5. Lön'!CO$25:CO$151)+SUMIF('6. Drift'!$B$18:$B$101,$G3234,'6. Drift'!BR$18:BR$101)+SUMIF('8. Lokal'!$B$18:$B$50,$G3234,'8. Lokal'!T$18:T$50))</f>
        <v>0</v>
      </c>
      <c r="D3240" s="315">
        <f>IF('2. Grunddata'!$C$13="NEJ",SUMIF('8. Lokal'!$B$18:$B$50,$G3234,'8. Lokal'!U$18:U$50),SUMIF('5. Lön'!$B$25:$B$151,$G3234,'5. Lön'!CP$25:CP$151)+SUMIF('6. Drift'!$B$18:$B$101,$G3234,'6. Drift'!BS$18:BS$101)+SUMIF('8. Lokal'!$B$18:$B$50,$G3234,'8. Lokal'!U$18:U$50))</f>
        <v>0</v>
      </c>
      <c r="E3240" s="315">
        <f>IF('2. Grunddata'!$C$13="NEJ",SUMIF('8. Lokal'!$B$18:$B$50,$G3234,'8. Lokal'!V$18:V$50),SUMIF('5. Lön'!$B$25:$B$151,$G3234,'5. Lön'!CQ$25:CQ$151)+SUMIF('6. Drift'!$B$18:$B$101,$G3234,'6. Drift'!BT$18:BT$101)+SUMIF('8. Lokal'!$B$18:$B$50,$G3234,'8. Lokal'!V$18:V$50))</f>
        <v>0</v>
      </c>
      <c r="F3240" s="315">
        <f>IF('2. Grunddata'!$C$13="NEJ",SUMIF('8. Lokal'!$B$18:$B$50,$G3234,'8. Lokal'!W$18:W$50),SUMIF('5. Lön'!$B$25:$B$151,$G3234,'5. Lön'!CR$25:CR$151)+SUMIF('6. Drift'!$B$18:$B$101,$G3234,'6. Drift'!BU$18:BU$101)+SUMIF('8. Lokal'!$B$18:$B$50,$G3234,'8. Lokal'!W$18:W$50))</f>
        <v>0</v>
      </c>
      <c r="G3240" s="315">
        <f>IF('2. Grunddata'!$C$13="NEJ",SUMIF('8. Lokal'!$B$18:$B$50,$G3234,'8. Lokal'!X$18:X$50),SUMIF('5. Lön'!$B$25:$B$151,$G3234,'5. Lön'!CS$25:CS$151)+SUMIF('6. Drift'!$B$18:$B$101,$G3234,'6. Drift'!BV$18:BV$101)+SUMIF('8. Lokal'!$B$18:$B$50,$G3234,'8. Lokal'!X$18:X$50))</f>
        <v>0</v>
      </c>
      <c r="H3240" s="315">
        <f>IF('2. Grunddata'!$C$13="NEJ",SUMIF('8. Lokal'!$B$18:$B$50,$G3234,'8. Lokal'!Y$18:Y$50),SUMIF('5. Lön'!$B$25:$B$151,$G3234,'5. Lön'!CT$25:CT$151)+SUMIF('6. Drift'!$B$18:$B$101,$G3234,'6. Drift'!BW$18:BW$101)+SUMIF('8. Lokal'!$B$18:$B$50,$G3234,'8. Lokal'!Y$18:Y$50))</f>
        <v>0</v>
      </c>
      <c r="I3240" s="315">
        <f>IF('2. Grunddata'!$C$13="NEJ",SUMIF('8. Lokal'!$B$18:$B$50,$G3234,'8. Lokal'!Z$18:Z$50),SUMIF('5. Lön'!$B$25:$B$151,$G3234,'5. Lön'!CU$25:CU$151)+SUMIF('6. Drift'!$B$18:$B$101,$G3234,'6. Drift'!BX$18:BX$101)+SUMIF('8. Lokal'!$B$18:$B$50,$G3234,'8. Lokal'!Z$18:Z$50))</f>
        <v>0</v>
      </c>
      <c r="J3240" s="315">
        <f>IF('2. Grunddata'!$C$13="NEJ",SUMIF('8. Lokal'!$B$18:$B$50,$G3234,'8. Lokal'!AA$18:AA$50),SUMIF('5. Lön'!$B$25:$B$151,$G3234,'5. Lön'!CV$25:CV$151)+SUMIF('6. Drift'!$B$18:$B$101,$G3234,'6. Drift'!BY$18:BY$101)+SUMIF('8. Lokal'!$B$18:$B$50,$G3234,'8. Lokal'!AA$18:AA$50))</f>
        <v>0</v>
      </c>
      <c r="K3240" s="315">
        <f>IF('2. Grunddata'!$C$13="NEJ",SUMIF('8. Lokal'!$B$18:$B$50,$G3234,'8. Lokal'!AB$18:AB$50),SUMIF('5. Lön'!$B$25:$B$151,$G3234,'5. Lön'!CW$25:CW$151)+SUMIF('6. Drift'!$B$18:$B$101,$G3234,'6. Drift'!BZ$18:BZ$101)+SUMIF('8. Lokal'!$B$18:$B$50,$G3234,'8. Lokal'!AB$18:AB$50))</f>
        <v>0</v>
      </c>
      <c r="L3240" s="315">
        <f>IF('2. Grunddata'!$C$13="NEJ",SUMIF('8. Lokal'!$B$18:$B$50,$G3234,'8. Lokal'!AC$18:AC$50),SUMIF('5. Lön'!$B$25:$B$151,$G3234,'5. Lön'!CX$25:CX$151)+SUMIF('6. Drift'!$B$18:$B$101,$G3234,'6. Drift'!CA$18:CA$101)+SUMIF('8. Lokal'!$B$18:$B$50,$G3234,'8. Lokal'!AC$18:AC$50))</f>
        <v>0</v>
      </c>
      <c r="M3240" s="316">
        <f t="shared" si="746"/>
        <v>0</v>
      </c>
    </row>
    <row r="3241" spans="2:15" s="3" customFormat="1" ht="12.75" x14ac:dyDescent="0.2">
      <c r="B3241" s="321" t="str">
        <f>IF('2. Grunddata'!C$13="NEJ","Indirekt och lokalpåslag accepterade som OH av finansiär","Indirekta")</f>
        <v>Indirekt och lokalpåslag accepterade som OH av finansiär</v>
      </c>
      <c r="C3241" s="293">
        <f>IF('2. Grunddata'!$C$13="NEJ",SUMIF('5. Lön'!$B$25:$B$151,$G3234,'5. Lön'!DY$25:DY$151)+SUMIF('6. Drift'!$B$18:$B$101,$G3234,'6. Drift'!CP$18:CP$101)+SUMIF('7. Utrustning'!$B$17:$B$49,$G3234,'7. Utrustning'!AU$17:AU$49)+SUMIF('8. Lokal'!$B$18:$B$50,$G3234,'8. Lokal'!AR$18:AR$50),SUMIF('5. Lön'!$B$25:$B$151,$G3234,'5. Lön'!BQ$25:BQ$151)+SUMIF('6. Drift'!$B$18:$B$101,$G3234,'6. Drift'!AT$18:AT$101))</f>
        <v>0</v>
      </c>
      <c r="D3241" s="293">
        <f>IF('2. Grunddata'!$C$13="NEJ",SUMIF('5. Lön'!$B$25:$B$151,$G3234,'5. Lön'!DZ$25:DZ$151)+SUMIF('6. Drift'!$B$18:$B$101,$G3234,'6. Drift'!CQ$18:CQ$101)+SUMIF('7. Utrustning'!$B$17:$B$49,$G3234,'7. Utrustning'!AV$17:AV$49)+SUMIF('8. Lokal'!$B$18:$B$50,$G3234,'8. Lokal'!AS$18:AS$50),SUMIF('5. Lön'!$B$25:$B$151,$G3234,'5. Lön'!BR$25:BR$151)+SUMIF('6. Drift'!$B$18:$B$101,$G3234,'6. Drift'!AU$18:AU$101))</f>
        <v>0</v>
      </c>
      <c r="E3241" s="293">
        <f>IF('2. Grunddata'!$C$13="NEJ",SUMIF('5. Lön'!$B$25:$B$151,$G3234,'5. Lön'!EA$25:EA$151)+SUMIF('6. Drift'!$B$18:$B$101,$G3234,'6. Drift'!CR$18:CR$101)+SUMIF('7. Utrustning'!$B$17:$B$49,$G3234,'7. Utrustning'!AW$17:AW$49)+SUMIF('8. Lokal'!$B$18:$B$50,$G3234,'8. Lokal'!AT$18:AT$50),SUMIF('5. Lön'!$B$25:$B$151,$G3234,'5. Lön'!BS$25:BS$151)+SUMIF('6. Drift'!$B$18:$B$101,$G3234,'6. Drift'!AV$18:AV$101))</f>
        <v>0</v>
      </c>
      <c r="F3241" s="293">
        <f>IF('2. Grunddata'!$C$13="NEJ",SUMIF('5. Lön'!$B$25:$B$151,$G3234,'5. Lön'!EB$25:EB$151)+SUMIF('6. Drift'!$B$18:$B$101,$G3234,'6. Drift'!CS$18:CS$101)+SUMIF('7. Utrustning'!$B$17:$B$49,$G3234,'7. Utrustning'!AX$17:AX$49)+SUMIF('8. Lokal'!$B$18:$B$50,$G3234,'8. Lokal'!AU$18:AU$50),SUMIF('5. Lön'!$B$25:$B$151,$G3234,'5. Lön'!BT$25:BT$151)+SUMIF('6. Drift'!$B$18:$B$101,$G3234,'6. Drift'!AW$18:AW$101))</f>
        <v>0</v>
      </c>
      <c r="G3241" s="293">
        <f>IF('2. Grunddata'!$C$13="NEJ",SUMIF('5. Lön'!$B$25:$B$151,$G3234,'5. Lön'!EC$25:EC$151)+SUMIF('6. Drift'!$B$18:$B$101,$G3234,'6. Drift'!CT$18:CT$101)+SUMIF('7. Utrustning'!$B$17:$B$49,$G3234,'7. Utrustning'!AY$17:AY$49)+SUMIF('8. Lokal'!$B$18:$B$50,$G3234,'8. Lokal'!AV$18:AV$50),SUMIF('5. Lön'!$B$25:$B$151,$G3234,'5. Lön'!BU$25:BU$151)+SUMIF('6. Drift'!$B$18:$B$101,$G3234,'6. Drift'!AX$18:AX$101))</f>
        <v>0</v>
      </c>
      <c r="H3241" s="293">
        <f>IF('2. Grunddata'!$C$13="NEJ",SUMIF('5. Lön'!$B$25:$B$151,$G3234,'5. Lön'!ED$25:ED$151)+SUMIF('6. Drift'!$B$18:$B$101,$G3234,'6. Drift'!CU$18:CU$101)+SUMIF('7. Utrustning'!$B$17:$B$49,$G3234,'7. Utrustning'!AZ$17:AZ$49)+SUMIF('8. Lokal'!$B$18:$B$50,$G3234,'8. Lokal'!AW$18:AW$50),SUMIF('5. Lön'!$B$25:$B$151,$G3234,'5. Lön'!BV$25:BV$151)+SUMIF('6. Drift'!$B$18:$B$101,$G3234,'6. Drift'!AY$18:AY$101))</f>
        <v>0</v>
      </c>
      <c r="I3241" s="293">
        <f>IF('2. Grunddata'!$C$13="NEJ",SUMIF('5. Lön'!$B$25:$B$151,$G3234,'5. Lön'!EE$25:EE$151)+SUMIF('6. Drift'!$B$18:$B$101,$G3234,'6. Drift'!CV$18:CV$101)+SUMIF('7. Utrustning'!$B$17:$B$49,$G3234,'7. Utrustning'!BA$17:BA$49)+SUMIF('8. Lokal'!$B$18:$B$50,$G3234,'8. Lokal'!AX$18:AX$50),SUMIF('5. Lön'!$B$25:$B$151,$G3234,'5. Lön'!BW$25:BW$151)+SUMIF('6. Drift'!$B$18:$B$101,$G3234,'6. Drift'!AZ$18:AZ$101))</f>
        <v>0</v>
      </c>
      <c r="J3241" s="293">
        <f>IF('2. Grunddata'!$C$13="NEJ",SUMIF('5. Lön'!$B$25:$B$151,$G3234,'5. Lön'!EF$25:EF$151)+SUMIF('6. Drift'!$B$18:$B$101,$G3234,'6. Drift'!CW$18:CW$101)+SUMIF('7. Utrustning'!$B$17:$B$49,$G3234,'7. Utrustning'!BB$17:BB$49)+SUMIF('8. Lokal'!$B$18:$B$50,$G3234,'8. Lokal'!AY$18:AY$50),SUMIF('5. Lön'!$B$25:$B$151,$G3234,'5. Lön'!BX$25:BX$151)+SUMIF('6. Drift'!$B$18:$B$101,$G3234,'6. Drift'!BA$18:BA$101))</f>
        <v>0</v>
      </c>
      <c r="K3241" s="293">
        <f>IF('2. Grunddata'!$C$13="NEJ",SUMIF('5. Lön'!$B$25:$B$151,$G3234,'5. Lön'!EG$25:EG$151)+SUMIF('6. Drift'!$B$18:$B$101,$G3234,'6. Drift'!CX$18:CX$101)+SUMIF('7. Utrustning'!$B$17:$B$49,$G3234,'7. Utrustning'!BC$17:BC$49)+SUMIF('8. Lokal'!$B$18:$B$50,$G3234,'8. Lokal'!AZ$18:AZ$50),SUMIF('5. Lön'!$B$25:$B$151,$G3234,'5. Lön'!BY$25:BY$151)+SUMIF('6. Drift'!$B$18:$B$101,$G3234,'6. Drift'!BB$18:BB$101))</f>
        <v>0</v>
      </c>
      <c r="L3241" s="293">
        <f>IF('2. Grunddata'!$C$13="NEJ",SUMIF('5. Lön'!$B$25:$B$151,$G3234,'5. Lön'!EH$25:EH$151)+SUMIF('6. Drift'!$B$18:$B$101,$G3234,'6. Drift'!CY$18:CY$101)+SUMIF('7. Utrustning'!$B$17:$B$49,$G3234,'7. Utrustning'!BD$17:BD$49)+SUMIF('8. Lokal'!$B$18:$B$50,$G3234,'8. Lokal'!BA$18:BA$50),SUMIF('5. Lön'!$B$25:$B$151,$G3234,'5. Lön'!BZ$25:BZ$151)+SUMIF('6. Drift'!$B$18:$B$101,$G3234,'6. Drift'!BC$18:BC$101))</f>
        <v>0</v>
      </c>
      <c r="M3241" s="322">
        <f t="shared" si="746"/>
        <v>0</v>
      </c>
    </row>
    <row r="3242" spans="2:15" s="3" customFormat="1" ht="12.75" x14ac:dyDescent="0.2">
      <c r="B3242" s="323" t="str">
        <f>IF('2. Grunddata'!C$6="KONTRAKT","Total kostnad i kontrakt med finansiär ","Total kostnad i ansökan till finansiär ")</f>
        <v xml:space="preserve">Total kostnad i ansökan till finansiär </v>
      </c>
      <c r="C3242" s="237">
        <f>SUM(C3237:C3241)</f>
        <v>0</v>
      </c>
      <c r="D3242" s="237">
        <f t="shared" ref="D3242:L3242" si="747">SUM(D3237:D3241)</f>
        <v>0</v>
      </c>
      <c r="E3242" s="237">
        <f t="shared" si="747"/>
        <v>0</v>
      </c>
      <c r="F3242" s="237">
        <f t="shared" si="747"/>
        <v>0</v>
      </c>
      <c r="G3242" s="237">
        <f t="shared" si="747"/>
        <v>0</v>
      </c>
      <c r="H3242" s="237">
        <f t="shared" si="747"/>
        <v>0</v>
      </c>
      <c r="I3242" s="237">
        <f t="shared" si="747"/>
        <v>0</v>
      </c>
      <c r="J3242" s="237">
        <f t="shared" si="747"/>
        <v>0</v>
      </c>
      <c r="K3242" s="237">
        <f t="shared" si="747"/>
        <v>0</v>
      </c>
      <c r="L3242" s="237">
        <f t="shared" si="747"/>
        <v>0</v>
      </c>
      <c r="M3242" s="324">
        <f t="shared" si="746"/>
        <v>0</v>
      </c>
    </row>
    <row r="3243" spans="2:15" s="3" customFormat="1" ht="6" customHeight="1" x14ac:dyDescent="0.2">
      <c r="B3243" s="325"/>
      <c r="C3243" s="326"/>
      <c r="D3243" s="326"/>
      <c r="E3243" s="326"/>
      <c r="F3243" s="326"/>
      <c r="G3243" s="326"/>
      <c r="H3243" s="326"/>
      <c r="I3243" s="326"/>
      <c r="J3243" s="326"/>
      <c r="K3243" s="326"/>
      <c r="L3243" s="326"/>
      <c r="M3243" s="327"/>
    </row>
    <row r="3244" spans="2:15" s="3" customFormat="1" ht="12.75" x14ac:dyDescent="0.2">
      <c r="B3244" s="328" t="str">
        <f>IF('2. Grunddata'!C$6="KONTRAKT","Kostnader att medfinansiera","Kostnader förväntade att medfinansiera")</f>
        <v>Kostnader förväntade att medfinansiera</v>
      </c>
      <c r="C3244" s="168"/>
      <c r="D3244" s="168"/>
      <c r="E3244" s="168"/>
      <c r="F3244" s="168"/>
      <c r="G3244" s="168"/>
      <c r="H3244" s="168"/>
      <c r="I3244" s="168"/>
      <c r="J3244" s="168"/>
      <c r="K3244" s="168"/>
      <c r="L3244" s="168"/>
      <c r="M3244" s="329"/>
    </row>
    <row r="3245" spans="2:15" s="3" customFormat="1" ht="12.75" x14ac:dyDescent="0.2">
      <c r="B3245" s="371" t="str">
        <f>IF('2. Grunddata'!C$13="NEJ","Indirekt och lokalpåslag inte accepterade som OH av finansiär","")</f>
        <v>Indirekt och lokalpåslag inte accepterade som OH av finansiär</v>
      </c>
      <c r="C3245" s="330">
        <f>IF('2. Grunddata'!$C$13="NEJ",(SUMIF('5. Lön'!$B$25:$B$151,$G3234,'5. Lön'!BQ$25:BQ$151)+SUMIF('5. Lön'!$B$25:$B$151,$G3234,'5. Lön'!CO$25:CO$151)+SUMIF('6. Drift'!$B$18:$B$101,$G3234,'6. Drift'!AT$18:AT$101)+SUMIF('6. Drift'!$B$18:$B$101,$G3234,'6. Drift'!BR$18:BR$101))-(SUMIF('5. Lön'!$B$25:$B$151,$G3234,'5. Lön'!DY$25:DY$151)+SUMIF('6. Drift'!$B$18:$B$101,$G3234,'6. Drift'!CP$18:CP$101)+SUMIF('7. Utrustning'!$B$17:$B$49,$G3234,'7. Utrustning'!AU$17:AU$49)+SUMIF('8. Lokal'!$B$18:$B$50,$G3234,'8. Lokal'!AR$18:AR$50)),0)</f>
        <v>0</v>
      </c>
      <c r="D3245" s="330">
        <f>IF('2. Grunddata'!$C$13="NEJ",(SUMIF('5. Lön'!$B$25:$B$151,$G3234,'5. Lön'!BR$25:BR$151)+SUMIF('5. Lön'!$B$25:$B$151,$G3234,'5. Lön'!CP$25:CP$151)+SUMIF('6. Drift'!$B$18:$B$101,$G3234,'6. Drift'!AU$18:AU$101)+SUMIF('6. Drift'!$B$18:$B$101,$G3234,'6. Drift'!BS$18:BS$101))-(SUMIF('5. Lön'!$B$25:$B$151,$G3234,'5. Lön'!DZ$25:DZ$151)+SUMIF('6. Drift'!$B$18:$B$101,$G3234,'6. Drift'!CQ$18:CQ$101)+SUMIF('7. Utrustning'!$B$17:$B$49,$G3234,'7. Utrustning'!AV$17:AV$49)+SUMIF('8. Lokal'!$B$18:$B$50,$G3234,'8. Lokal'!AS$18:AS$50)),0)</f>
        <v>0</v>
      </c>
      <c r="E3245" s="330">
        <f>IF('2. Grunddata'!$C$13="NEJ",(SUMIF('5. Lön'!$B$25:$B$151,$G3234,'5. Lön'!BS$25:BS$151)+SUMIF('5. Lön'!$B$25:$B$151,$G3234,'5. Lön'!CQ$25:CQ$151)+SUMIF('6. Drift'!$B$18:$B$101,$G3234,'6. Drift'!AV$18:AV$101)+SUMIF('6. Drift'!$B$18:$B$101,$G3234,'6. Drift'!BT$18:BT$101))-(SUMIF('5. Lön'!$B$25:$B$151,$G3234,'5. Lön'!EA$25:EA$151)+SUMIF('6. Drift'!$B$18:$B$101,$G3234,'6. Drift'!CR$18:CR$101)+SUMIF('7. Utrustning'!$B$17:$B$49,$G3234,'7. Utrustning'!AW$17:AW$49)+SUMIF('8. Lokal'!$B$18:$B$50,$G3234,'8. Lokal'!AT$18:AT$50)),0)</f>
        <v>0</v>
      </c>
      <c r="F3245" s="330">
        <f>IF('2. Grunddata'!$C$13="NEJ",(SUMIF('5. Lön'!$B$25:$B$151,$G3234,'5. Lön'!BT$25:BT$151)+SUMIF('5. Lön'!$B$25:$B$151,$G3234,'5. Lön'!CR$25:CR$151)+SUMIF('6. Drift'!$B$18:$B$101,$G3234,'6. Drift'!AW$18:AW$101)+SUMIF('6. Drift'!$B$18:$B$101,$G3234,'6. Drift'!BU$18:BU$101))-(SUMIF('5. Lön'!$B$25:$B$151,$G3234,'5. Lön'!EB$25:EB$151)+SUMIF('6. Drift'!$B$18:$B$101,$G3234,'6. Drift'!CS$18:CS$101)+SUMIF('7. Utrustning'!$B$17:$B$49,$G3234,'7. Utrustning'!AX$17:AX$49)+SUMIF('8. Lokal'!$B$18:$B$50,$G3234,'8. Lokal'!AU$18:AU$50)),0)</f>
        <v>0</v>
      </c>
      <c r="G3245" s="330">
        <f>IF('2. Grunddata'!$C$13="NEJ",(SUMIF('5. Lön'!$B$25:$B$151,$G3234,'5. Lön'!BU$25:BU$151)+SUMIF('5. Lön'!$B$25:$B$151,$G3234,'5. Lön'!CS$25:CS$151)+SUMIF('6. Drift'!$B$18:$B$101,$G3234,'6. Drift'!AX$18:AX$101)+SUMIF('6. Drift'!$B$18:$B$101,$G3234,'6. Drift'!BV$18:BV$101))-(SUMIF('5. Lön'!$B$25:$B$151,$G3234,'5. Lön'!EC$25:EC$151)+SUMIF('6. Drift'!$B$18:$B$101,$G3234,'6. Drift'!CT$18:CT$101)+SUMIF('7. Utrustning'!$B$17:$B$49,$G3234,'7. Utrustning'!AY$17:AY$49)+SUMIF('8. Lokal'!$B$18:$B$50,$G3234,'8. Lokal'!AV$18:AV$50)),0)</f>
        <v>0</v>
      </c>
      <c r="H3245" s="330">
        <f>IF('2. Grunddata'!$C$13="NEJ",(SUMIF('5. Lön'!$B$25:$B$151,$G3234,'5. Lön'!BV$25:BV$151)+SUMIF('5. Lön'!$B$25:$B$151,$G3234,'5. Lön'!CT$25:CT$151)+SUMIF('6. Drift'!$B$18:$B$101,$G3234,'6. Drift'!AY$18:AY$101)+SUMIF('6. Drift'!$B$18:$B$101,$G3234,'6. Drift'!BW$18:BW$101))-(SUMIF('5. Lön'!$B$25:$B$151,$G3234,'5. Lön'!ED$25:ED$151)+SUMIF('6. Drift'!$B$18:$B$101,$G3234,'6. Drift'!CU$18:CU$101)+SUMIF('7. Utrustning'!$B$17:$B$49,$G3234,'7. Utrustning'!AZ$17:AZ$49)+SUMIF('8. Lokal'!$B$18:$B$50,$G3234,'8. Lokal'!AW$18:AW$50)),0)</f>
        <v>0</v>
      </c>
      <c r="I3245" s="330">
        <f>IF('2. Grunddata'!$C$13="NEJ",(SUMIF('5. Lön'!$B$25:$B$151,$G3234,'5. Lön'!BW$25:BW$151)+SUMIF('5. Lön'!$B$25:$B$151,$G3234,'5. Lön'!CU$25:CU$151)+SUMIF('6. Drift'!$B$18:$B$101,$G3234,'6. Drift'!AZ$18:AZ$101)+SUMIF('6. Drift'!$B$18:$B$101,$G3234,'6. Drift'!BX$18:BX$101))-(SUMIF('5. Lön'!$B$25:$B$151,$G3234,'5. Lön'!EE$25:EE$151)+SUMIF('6. Drift'!$B$18:$B$101,$G3234,'6. Drift'!CV$18:CV$101)+SUMIF('7. Utrustning'!$B$17:$B$49,$G3234,'7. Utrustning'!BA$17:BA$49)+SUMIF('8. Lokal'!$B$18:$B$50,$G3234,'8. Lokal'!AX$18:AX$50)),0)</f>
        <v>0</v>
      </c>
      <c r="J3245" s="330">
        <f>IF('2. Grunddata'!$C$13="NEJ",(SUMIF('5. Lön'!$B$25:$B$151,$G3234,'5. Lön'!BX$25:BX$151)+SUMIF('5. Lön'!$B$25:$B$151,$G3234,'5. Lön'!CV$25:CV$151)+SUMIF('6. Drift'!$B$18:$B$101,$G3234,'6. Drift'!BA$18:BA$101)+SUMIF('6. Drift'!$B$18:$B$101,$G3234,'6. Drift'!BY$18:BY$101))-(SUMIF('5. Lön'!$B$25:$B$151,$G3234,'5. Lön'!EF$25:EF$151)+SUMIF('6. Drift'!$B$18:$B$101,$G3234,'6. Drift'!CW$18:CW$101)+SUMIF('7. Utrustning'!$B$17:$B$49,$G3234,'7. Utrustning'!BB$17:BB$49)+SUMIF('8. Lokal'!$B$18:$B$50,$G3234,'8. Lokal'!AY$18:AY$50)),0)</f>
        <v>0</v>
      </c>
      <c r="K3245" s="330">
        <f>IF('2. Grunddata'!$C$13="NEJ",(SUMIF('5. Lön'!$B$25:$B$151,$G3234,'5. Lön'!BY$25:BY$151)+SUMIF('5. Lön'!$B$25:$B$151,$G3234,'5. Lön'!CW$25:CW$151)+SUMIF('6. Drift'!$B$18:$B$101,$G3234,'6. Drift'!BB$18:BB$101)+SUMIF('6. Drift'!$B$18:$B$101,$G3234,'6. Drift'!BZ$18:BZ$101))-(SUMIF('5. Lön'!$B$25:$B$151,$G3234,'5. Lön'!EG$25:EG$151)+SUMIF('6. Drift'!$B$18:$B$101,$G3234,'6. Drift'!CX$18:CX$101)+SUMIF('7. Utrustning'!$B$17:$B$49,$G3234,'7. Utrustning'!BC$17:BC$49)+SUMIF('8. Lokal'!$B$18:$B$50,$G3234,'8. Lokal'!AZ$18:AZ$50)),0)</f>
        <v>0</v>
      </c>
      <c r="L3245" s="330">
        <f>IF('2. Grunddata'!$C$13="NEJ",(SUMIF('5. Lön'!$B$25:$B$151,$G3234,'5. Lön'!BZ$25:BZ$151)+SUMIF('5. Lön'!$B$25:$B$151,$G3234,'5. Lön'!CX$25:CX$151)+SUMIF('6. Drift'!$B$18:$B$101,$G3234,'6. Drift'!BC$18:BC$101)+SUMIF('6. Drift'!$B$18:$B$101,$G3234,'6. Drift'!CA$18:CA$101))-(SUMIF('5. Lön'!$B$25:$B$151,$G3234,'5. Lön'!EH$25:EH$151)+SUMIF('6. Drift'!$B$18:$B$101,$G3234,'6. Drift'!CY$18:CY$101)+SUMIF('7. Utrustning'!$B$17:$B$49,$G3234,'7. Utrustning'!BD$17:BD$49)+SUMIF('8. Lokal'!$B$18:$B$50,$G3234,'8. Lokal'!BA$18:BA$50)),0)</f>
        <v>0</v>
      </c>
      <c r="M3245" s="314">
        <f t="shared" ref="M3245:M3251" si="748">SUM(C3245:L3245)</f>
        <v>0</v>
      </c>
    </row>
    <row r="3246" spans="2:15" s="3" customFormat="1" ht="12.75" customHeight="1" x14ac:dyDescent="0.2">
      <c r="B3246" s="331" t="str">
        <f>IF('2. Grunddata'!C$16&gt;0,"LKP som inte accepteras av finansiär","")</f>
        <v/>
      </c>
      <c r="C3246" s="332">
        <f>IF('2. Grunddata'!$C$16&gt;0,SUMIF('5. Lön'!$B$25:$B$151,$G3234,'5. Lön'!AS$25:AS$151)-SUMIF('5. Lön'!$B$25:$B$151,$G3234,'5. Lön'!DM$25:DM$151),0)</f>
        <v>0</v>
      </c>
      <c r="D3246" s="332">
        <f>IF('2. Grunddata'!$C$16&gt;0,SUMIF('5. Lön'!$B$25:$B$151,$G3234,'5. Lön'!AT$25:AT$151)-SUMIF('5. Lön'!$B$25:$B$151,$G3234,'5. Lön'!DN$25:DN$151),0)</f>
        <v>0</v>
      </c>
      <c r="E3246" s="332">
        <f>IF('2. Grunddata'!$C$16&gt;0,SUMIF('5. Lön'!$B$25:$B$151,$G3234,'5. Lön'!AU$25:AU$151)-SUMIF('5. Lön'!$B$25:$B$151,$G3234,'5. Lön'!DO$25:DO$151),0)</f>
        <v>0</v>
      </c>
      <c r="F3246" s="332">
        <f>IF('2. Grunddata'!$C$16&gt;0,SUMIF('5. Lön'!$B$25:$B$151,$G3234,'5. Lön'!AV$25:AV$151)-SUMIF('5. Lön'!$B$25:$B$151,$G3234,'5. Lön'!DP$25:DP$151),0)</f>
        <v>0</v>
      </c>
      <c r="G3246" s="332">
        <f>IF('2. Grunddata'!$C$16&gt;0,SUMIF('5. Lön'!$B$25:$B$151,$G3234,'5. Lön'!AW$25:AW$151)-SUMIF('5. Lön'!$B$25:$B$151,$G3234,'5. Lön'!DQ$25:DQ$151),0)</f>
        <v>0</v>
      </c>
      <c r="H3246" s="332">
        <f>IF('2. Grunddata'!$C$16&gt;0,SUMIF('5. Lön'!$B$25:$B$151,$G3234,'5. Lön'!AX$25:AX$151)-SUMIF('5. Lön'!$B$25:$B$151,$G3234,'5. Lön'!DR$25:DR$151),0)</f>
        <v>0</v>
      </c>
      <c r="I3246" s="332">
        <f>IF('2. Grunddata'!$C$16&gt;0,SUMIF('5. Lön'!$B$25:$B$151,$G3234,'5. Lön'!AY$25:AY$151)-SUMIF('5. Lön'!$B$25:$B$151,$G3234,'5. Lön'!DS$25:DS$151),0)</f>
        <v>0</v>
      </c>
      <c r="J3246" s="332">
        <f>IF('2. Grunddata'!$C$16&gt;0,SUMIF('5. Lön'!$B$25:$B$151,$G3234,'5. Lön'!AZ$25:AZ$151)-SUMIF('5. Lön'!$B$25:$B$151,$G3234,'5. Lön'!DT$25:DT$151),0)</f>
        <v>0</v>
      </c>
      <c r="K3246" s="332">
        <f>IF('2. Grunddata'!$C$16&gt;0,SUMIF('5. Lön'!$B$25:$B$151,$G3234,'5. Lön'!BA$25:BA$151)-SUMIF('5. Lön'!$B$25:$B$151,$G3234,'5. Lön'!DU$25:DU$151),0)</f>
        <v>0</v>
      </c>
      <c r="L3246" s="332">
        <f>IF('2. Grunddata'!$C$16&gt;0,SUMIF('5. Lön'!$B$25:$B$151,$G3234,'5. Lön'!BB$25:BB$151)-SUMIF('5. Lön'!$B$25:$B$151,$G3234,'5. Lön'!DV$25:DV$151),0)</f>
        <v>0</v>
      </c>
      <c r="M3246" s="316">
        <f t="shared" si="748"/>
        <v>0</v>
      </c>
    </row>
    <row r="3247" spans="2:15" s="3" customFormat="1" ht="12.75" customHeight="1" x14ac:dyDescent="0.2">
      <c r="B3247" s="317" t="str">
        <f>IF('5. Lön'!BO$152&gt;0,"Lön inklusive LKP","")</f>
        <v>Lön inklusive LKP</v>
      </c>
      <c r="C3247" s="333">
        <f>SUMIF('5. Lön'!$B$25:$B$151,$G3234,'5. Lön'!BE$25:BE$151)</f>
        <v>0</v>
      </c>
      <c r="D3247" s="333">
        <f>SUMIF('5. Lön'!$B$25:$B$151,$G3234,'5. Lön'!BF$25:BF$151)</f>
        <v>0</v>
      </c>
      <c r="E3247" s="333">
        <f>SUMIF('5. Lön'!$B$25:$B$151,$G3234,'5. Lön'!BG$25:BG$151)</f>
        <v>0</v>
      </c>
      <c r="F3247" s="333">
        <f>SUMIF('5. Lön'!$B$25:$B$151,$G3234,'5. Lön'!BH$25:BH$151)</f>
        <v>0</v>
      </c>
      <c r="G3247" s="333">
        <f>SUMIF('5. Lön'!$B$25:$B$151,$G3234,'5. Lön'!BI$25:BI$151)</f>
        <v>0</v>
      </c>
      <c r="H3247" s="333">
        <f>SUMIF('5. Lön'!$B$25:$B$151,$G3234,'5. Lön'!BJ$25:BJ$151)</f>
        <v>0</v>
      </c>
      <c r="I3247" s="333">
        <f>SUMIF('5. Lön'!$B$25:$B$151,$G3234,'5. Lön'!BK$25:BK$151)</f>
        <v>0</v>
      </c>
      <c r="J3247" s="333">
        <f>SUMIF('5. Lön'!$B$25:$B$151,$G3234,'5. Lön'!BL$25:BL$151)</f>
        <v>0</v>
      </c>
      <c r="K3247" s="333">
        <f>SUMIF('5. Lön'!$B$25:$B$151,$G3234,'5. Lön'!BM$25:BM$151)</f>
        <v>0</v>
      </c>
      <c r="L3247" s="333">
        <f>SUMIF('5. Lön'!$B$25:$B$151,$G3234,'5. Lön'!BN$25:BN$151)</f>
        <v>0</v>
      </c>
      <c r="M3247" s="319">
        <f t="shared" si="748"/>
        <v>0</v>
      </c>
    </row>
    <row r="3248" spans="2:15" s="3" customFormat="1" ht="12.75" x14ac:dyDescent="0.2">
      <c r="B3248" s="158" t="str">
        <f>IF('6. Drift'!AR$102&gt;0,"Drift","")</f>
        <v/>
      </c>
      <c r="C3248" s="334">
        <f>SUMIF('6. Drift'!$B$18:$B$101,$G3234,'6. Drift'!AH$18:AH$101)</f>
        <v>0</v>
      </c>
      <c r="D3248" s="334">
        <f>SUMIF('6. Drift'!$B$18:$B$101,$G3234,'6. Drift'!AI$18:AI$101)</f>
        <v>0</v>
      </c>
      <c r="E3248" s="334">
        <f>SUMIF('6. Drift'!$B$18:$B$101,$G3234,'6. Drift'!AJ$18:AJ$101)</f>
        <v>0</v>
      </c>
      <c r="F3248" s="334">
        <f>SUMIF('6. Drift'!$B$18:$B$101,$G3234,'6. Drift'!AK$18:AK$101)</f>
        <v>0</v>
      </c>
      <c r="G3248" s="334">
        <f>SUMIF('6. Drift'!$B$18:$B$101,$G3234,'6. Drift'!AL$18:AL$101)</f>
        <v>0</v>
      </c>
      <c r="H3248" s="334">
        <f>SUMIF('6. Drift'!$B$18:$B$101,$G3234,'6. Drift'!AM$18:AM$101)</f>
        <v>0</v>
      </c>
      <c r="I3248" s="334">
        <f>SUMIF('6. Drift'!$B$18:$B$101,$G3234,'6. Drift'!AN$18:AN$101)</f>
        <v>0</v>
      </c>
      <c r="J3248" s="334">
        <f>SUMIF('6. Drift'!$B$18:$B$101,$G3234,'6. Drift'!AO$18:AO$101)</f>
        <v>0</v>
      </c>
      <c r="K3248" s="334">
        <f>SUMIF('6. Drift'!$B$18:$B$101,$G3234,'6. Drift'!AP$18:AP$101)</f>
        <v>0</v>
      </c>
      <c r="L3248" s="334">
        <f>SUMIF('6. Drift'!$B$18:$B$101,$G3234,'6. Drift'!AQ$18:AQ$101)</f>
        <v>0</v>
      </c>
      <c r="M3248" s="316">
        <f t="shared" si="748"/>
        <v>0</v>
      </c>
    </row>
    <row r="3249" spans="2:15" s="3" customFormat="1" ht="12.75" x14ac:dyDescent="0.2">
      <c r="B3249" s="317" t="str">
        <f>IF('7. Utrustning'!AS$50&gt;0,"Utrustning","")</f>
        <v/>
      </c>
      <c r="C3249" s="333">
        <f>SUMIF('7. Utrustning'!$B$17:$B$49,$G3234,'7. Utrustning'!AI$17:AI$49)</f>
        <v>0</v>
      </c>
      <c r="D3249" s="333">
        <f>SUMIF('7. Utrustning'!$B$17:$B$49,$G3234,'7. Utrustning'!AJ$17:AJ$49)</f>
        <v>0</v>
      </c>
      <c r="E3249" s="333">
        <f>SUMIF('7. Utrustning'!$B$17:$B$49,$G3234,'7. Utrustning'!AK$17:AK$49)</f>
        <v>0</v>
      </c>
      <c r="F3249" s="333">
        <f>SUMIF('7. Utrustning'!$B$17:$B$49,$G3234,'7. Utrustning'!AL$17:AL$49)</f>
        <v>0</v>
      </c>
      <c r="G3249" s="333">
        <f>SUMIF('7. Utrustning'!$B$17:$B$49,$G3234,'7. Utrustning'!AM$17:AM$49)</f>
        <v>0</v>
      </c>
      <c r="H3249" s="333">
        <f>SUMIF('7. Utrustning'!$B$17:$B$49,$G3234,'7. Utrustning'!AN$17:AN$49)</f>
        <v>0</v>
      </c>
      <c r="I3249" s="333">
        <f>SUMIF('7. Utrustning'!$B$17:$B$49,$G3234,'7. Utrustning'!AO$17:AO$49)</f>
        <v>0</v>
      </c>
      <c r="J3249" s="333">
        <f>SUMIF('7. Utrustning'!$B$17:$B$49,$G3234,'7. Utrustning'!AP$17:AP$49)</f>
        <v>0</v>
      </c>
      <c r="K3249" s="333">
        <f>SUMIF('7. Utrustning'!$B$17:$B$49,$G3234,'7. Utrustning'!AQ$17:AQ$49)</f>
        <v>0</v>
      </c>
      <c r="L3249" s="333">
        <f>SUMIF('7. Utrustning'!$B$17:$B$49,$G3234,'7. Utrustning'!AR$17:AR$49)</f>
        <v>0</v>
      </c>
      <c r="M3249" s="319">
        <f t="shared" si="748"/>
        <v>0</v>
      </c>
    </row>
    <row r="3250" spans="2:15" s="3" customFormat="1" ht="12.75" x14ac:dyDescent="0.2">
      <c r="B3250" s="320" t="str">
        <f>IF('8. Lokal'!AP$51&gt;0,"Lokal","")</f>
        <v>Lokal</v>
      </c>
      <c r="C3250" s="334">
        <f>SUMIF('5. Lön'!$B$25:$B$151,$G3234,'5. Lön'!DA$25:DA$151)+SUMIF('6. Drift'!$B$18:$B$101,$G3234,'6. Drift'!CD$18:CD$101)+SUMIF('8. Lokal'!$B$18:$B$50,$G3234,'8. Lokal'!AF$18:AF$50)</f>
        <v>0</v>
      </c>
      <c r="D3250" s="334">
        <f>SUMIF('5. Lön'!$B$25:$B$151,$G3234,'5. Lön'!DB$25:DB$151)+SUMIF('6. Drift'!$B$18:$B$101,$G3234,'6. Drift'!CE$18:CE$101)+SUMIF('8. Lokal'!$B$18:$B$50,$G3234,'8. Lokal'!AG$18:AG$50)</f>
        <v>0</v>
      </c>
      <c r="E3250" s="334">
        <f>SUMIF('5. Lön'!$B$25:$B$151,$G3234,'5. Lön'!DC$25:DC$151)+SUMIF('6. Drift'!$B$18:$B$101,$G3234,'6. Drift'!CF$18:CF$101)+SUMIF('8. Lokal'!$B$18:$B$50,$G3234,'8. Lokal'!AH$18:AH$50)</f>
        <v>0</v>
      </c>
      <c r="F3250" s="334">
        <f>SUMIF('5. Lön'!$B$25:$B$151,$G3234,'5. Lön'!DD$25:DD$151)+SUMIF('6. Drift'!$B$18:$B$101,$G3234,'6. Drift'!CG$18:CG$101)+SUMIF('8. Lokal'!$B$18:$B$50,$G3234,'8. Lokal'!AI$18:AI$50)</f>
        <v>0</v>
      </c>
      <c r="G3250" s="334">
        <f>SUMIF('5. Lön'!$B$25:$B$151,$G3234,'5. Lön'!DE$25:DE$151)+SUMIF('6. Drift'!$B$18:$B$101,$G3234,'6. Drift'!CH$18:CH$101)+SUMIF('8. Lokal'!$B$18:$B$50,$G3234,'8. Lokal'!AJ$18:AJ$50)</f>
        <v>0</v>
      </c>
      <c r="H3250" s="334">
        <f>SUMIF('5. Lön'!$B$25:$B$151,$G3234,'5. Lön'!DF$25:DF$151)+SUMIF('6. Drift'!$B$18:$B$101,$G3234,'6. Drift'!CI$18:CI$101)+SUMIF('8. Lokal'!$B$18:$B$50,$G3234,'8. Lokal'!AK$18:AK$50)</f>
        <v>0</v>
      </c>
      <c r="I3250" s="334">
        <f>SUMIF('5. Lön'!$B$25:$B$151,$G3234,'5. Lön'!DG$25:DG$151)+SUMIF('6. Drift'!$B$18:$B$101,$G3234,'6. Drift'!CJ$18:CJ$101)+SUMIF('8. Lokal'!$B$18:$B$50,$G3234,'8. Lokal'!AL$18:AL$50)</f>
        <v>0</v>
      </c>
      <c r="J3250" s="334">
        <f>SUMIF('5. Lön'!$B$25:$B$151,$G3234,'5. Lön'!DH$25:DH$151)+SUMIF('6. Drift'!$B$18:$B$101,$G3234,'6. Drift'!CK$18:CK$101)+SUMIF('8. Lokal'!$B$18:$B$50,$G3234,'8. Lokal'!AM$18:AM$50)</f>
        <v>0</v>
      </c>
      <c r="K3250" s="334">
        <f>SUMIF('5. Lön'!$B$25:$B$151,$G3234,'5. Lön'!DI$25:DI$151)+SUMIF('6. Drift'!$B$18:$B$101,$G3234,'6. Drift'!CL$18:CL$101)+SUMIF('8. Lokal'!$B$18:$B$50,$G3234,'8. Lokal'!AN$18:AN$50)</f>
        <v>0</v>
      </c>
      <c r="L3250" s="334">
        <f>SUMIF('5. Lön'!$B$25:$B$151,$G3234,'5. Lön'!DJ$25:DJ$151)+SUMIF('6. Drift'!$B$18:$B$101,$G3234,'6. Drift'!CM$18:CM$101)+SUMIF('8. Lokal'!$B$18:$B$50,$G3234,'8. Lokal'!AO$18:AO$50)</f>
        <v>0</v>
      </c>
      <c r="M3250" s="316">
        <f t="shared" si="748"/>
        <v>0</v>
      </c>
    </row>
    <row r="3251" spans="2:15" s="1" customFormat="1" ht="12.75" x14ac:dyDescent="0.2">
      <c r="B3251" s="321" t="str">
        <f>IF(('5. Lön'!CM$152+'6. Drift'!BP$102)&gt;0,"Indirekt","")</f>
        <v>Indirekt</v>
      </c>
      <c r="C3251" s="293">
        <f>SUMIF('5. Lön'!$B$25:$B$151,$G3234,'5. Lön'!CC$25:CC$151)+SUMIF('6. Drift'!$B$18:$B$101,$G3234,'6. Drift'!BF$18:BF$101)</f>
        <v>0</v>
      </c>
      <c r="D3251" s="293">
        <f>SUMIF('5. Lön'!$B$25:$B$151,$G3234,'5. Lön'!CD$25:CD$151)+SUMIF('6. Drift'!$B$18:$B$101,$G3234,'6. Drift'!BG$18:BG$101)</f>
        <v>0</v>
      </c>
      <c r="E3251" s="293">
        <f>SUMIF('5. Lön'!$B$25:$B$151,$G3234,'5. Lön'!CE$25:CE$151)+SUMIF('6. Drift'!$B$18:$B$101,$G3234,'6. Drift'!BH$18:BH$101)</f>
        <v>0</v>
      </c>
      <c r="F3251" s="293">
        <f>SUMIF('5. Lön'!$B$25:$B$151,$G3234,'5. Lön'!CF$25:CF$151)+SUMIF('6. Drift'!$B$18:$B$101,$G3234,'6. Drift'!BI$18:BI$101)</f>
        <v>0</v>
      </c>
      <c r="G3251" s="293">
        <f>SUMIF('5. Lön'!$B$25:$B$151,$G3234,'5. Lön'!CG$25:CG$151)+SUMIF('6. Drift'!$B$18:$B$101,$G3234,'6. Drift'!BJ$18:BJ$101)</f>
        <v>0</v>
      </c>
      <c r="H3251" s="293">
        <f>SUMIF('5. Lön'!$B$25:$B$151,$G3234,'5. Lön'!CH$25:CH$151)+SUMIF('6. Drift'!$B$18:$B$101,$G3234,'6. Drift'!BK$18:BK$101)</f>
        <v>0</v>
      </c>
      <c r="I3251" s="293">
        <f>SUMIF('5. Lön'!$B$25:$B$151,$G3234,'5. Lön'!CI$25:CI$151)+SUMIF('6. Drift'!$B$18:$B$101,$G3234,'6. Drift'!BL$18:BL$101)</f>
        <v>0</v>
      </c>
      <c r="J3251" s="293">
        <f>SUMIF('5. Lön'!$B$25:$B$151,$G3234,'5. Lön'!CJ$25:CJ$151)+SUMIF('6. Drift'!$B$18:$B$101,$G3234,'6. Drift'!BM$18:BM$101)</f>
        <v>0</v>
      </c>
      <c r="K3251" s="293">
        <f>SUMIF('5. Lön'!$B$25:$B$151,$G3234,'5. Lön'!CK$25:CK$151)+SUMIF('6. Drift'!$B$18:$B$101,$G3234,'6. Drift'!BN$18:BN$101)</f>
        <v>0</v>
      </c>
      <c r="L3251" s="293">
        <f>SUMIF('5. Lön'!$B$25:$B$151,$G3234,'5. Lön'!CL$25:CL$151)+SUMIF('6. Drift'!$B$18:$B$101,$G3234,'6. Drift'!BO$18:BO$101)</f>
        <v>0</v>
      </c>
      <c r="M3251" s="322">
        <f t="shared" si="748"/>
        <v>0</v>
      </c>
    </row>
    <row r="3252" spans="2:15" s="3" customFormat="1" ht="12.75" x14ac:dyDescent="0.2">
      <c r="B3252" s="323" t="str">
        <f>IF('2. Grunddata'!C$6="KONTRAKT","Total kostnad i medfinansiering av kontrakt med finansiär","Total kostnad i medfinansiering av ansökan till finansiär")</f>
        <v>Total kostnad i medfinansiering av ansökan till finansiär</v>
      </c>
      <c r="C3252" s="237">
        <f>SUM(C3245:C3251)</f>
        <v>0</v>
      </c>
      <c r="D3252" s="237">
        <f t="shared" ref="D3252:M3252" si="749">SUM(D3245:D3251)</f>
        <v>0</v>
      </c>
      <c r="E3252" s="237">
        <f t="shared" si="749"/>
        <v>0</v>
      </c>
      <c r="F3252" s="237">
        <f t="shared" si="749"/>
        <v>0</v>
      </c>
      <c r="G3252" s="237">
        <f t="shared" si="749"/>
        <v>0</v>
      </c>
      <c r="H3252" s="237">
        <f t="shared" si="749"/>
        <v>0</v>
      </c>
      <c r="I3252" s="237">
        <f t="shared" si="749"/>
        <v>0</v>
      </c>
      <c r="J3252" s="237">
        <f t="shared" si="749"/>
        <v>0</v>
      </c>
      <c r="K3252" s="237">
        <f t="shared" si="749"/>
        <v>0</v>
      </c>
      <c r="L3252" s="237">
        <f t="shared" si="749"/>
        <v>0</v>
      </c>
      <c r="M3252" s="324">
        <f t="shared" si="749"/>
        <v>0</v>
      </c>
      <c r="N3252" s="26"/>
      <c r="O3252" s="26"/>
    </row>
    <row r="3253" spans="2:15" s="3" customFormat="1" ht="6" customHeight="1" x14ac:dyDescent="0.2">
      <c r="B3253" s="335"/>
      <c r="C3253" s="326"/>
      <c r="D3253" s="326"/>
      <c r="E3253" s="326"/>
      <c r="F3253" s="326"/>
      <c r="G3253" s="326"/>
      <c r="H3253" s="326"/>
      <c r="I3253" s="326"/>
      <c r="J3253" s="326"/>
      <c r="K3253" s="326"/>
      <c r="L3253" s="326"/>
      <c r="M3253" s="336"/>
    </row>
    <row r="3254" spans="2:15" s="3" customFormat="1" ht="12.75" x14ac:dyDescent="0.2">
      <c r="B3254" s="328" t="str">
        <f>IF('2. Grunddata'!C$6="KONTRAKT","Full kostnad","Förväntad full kostnad")</f>
        <v>Förväntad full kostnad</v>
      </c>
      <c r="C3254" s="326"/>
      <c r="D3254" s="326"/>
      <c r="E3254" s="326"/>
      <c r="F3254" s="326"/>
      <c r="G3254" s="326"/>
      <c r="H3254" s="326"/>
      <c r="I3254" s="326"/>
      <c r="J3254" s="326"/>
      <c r="K3254" s="326"/>
      <c r="L3254" s="326"/>
      <c r="M3254" s="336"/>
    </row>
    <row r="3255" spans="2:15" s="3" customFormat="1" ht="12.75" x14ac:dyDescent="0.2">
      <c r="B3255" s="337" t="s">
        <v>203</v>
      </c>
      <c r="C3255" s="338">
        <f>C3237+C3246+C3247</f>
        <v>0</v>
      </c>
      <c r="D3255" s="338">
        <f t="shared" ref="D3255:L3255" si="750">D3237+D3246+D3247</f>
        <v>0</v>
      </c>
      <c r="E3255" s="338">
        <f t="shared" si="750"/>
        <v>0</v>
      </c>
      <c r="F3255" s="338">
        <f t="shared" si="750"/>
        <v>0</v>
      </c>
      <c r="G3255" s="338">
        <f t="shared" si="750"/>
        <v>0</v>
      </c>
      <c r="H3255" s="338">
        <f t="shared" si="750"/>
        <v>0</v>
      </c>
      <c r="I3255" s="338">
        <f t="shared" si="750"/>
        <v>0</v>
      </c>
      <c r="J3255" s="338">
        <f t="shared" si="750"/>
        <v>0</v>
      </c>
      <c r="K3255" s="338">
        <f t="shared" si="750"/>
        <v>0</v>
      </c>
      <c r="L3255" s="338">
        <f t="shared" si="750"/>
        <v>0</v>
      </c>
      <c r="M3255" s="314">
        <f>SUM(C3255:L3255)</f>
        <v>0</v>
      </c>
    </row>
    <row r="3256" spans="2:15" s="3" customFormat="1" ht="12.75" x14ac:dyDescent="0.2">
      <c r="B3256" s="339" t="s">
        <v>202</v>
      </c>
      <c r="C3256" s="340">
        <f>C3238+C3248</f>
        <v>0</v>
      </c>
      <c r="D3256" s="340">
        <f t="shared" ref="D3256:L3256" si="751">D3238+D3248</f>
        <v>0</v>
      </c>
      <c r="E3256" s="340">
        <f t="shared" si="751"/>
        <v>0</v>
      </c>
      <c r="F3256" s="340">
        <f t="shared" si="751"/>
        <v>0</v>
      </c>
      <c r="G3256" s="340">
        <f t="shared" si="751"/>
        <v>0</v>
      </c>
      <c r="H3256" s="340">
        <f t="shared" si="751"/>
        <v>0</v>
      </c>
      <c r="I3256" s="340">
        <f t="shared" si="751"/>
        <v>0</v>
      </c>
      <c r="J3256" s="340">
        <f t="shared" si="751"/>
        <v>0</v>
      </c>
      <c r="K3256" s="340">
        <f t="shared" si="751"/>
        <v>0</v>
      </c>
      <c r="L3256" s="340">
        <f t="shared" si="751"/>
        <v>0</v>
      </c>
      <c r="M3256" s="316">
        <f>SUM(C3256:L3256)</f>
        <v>0</v>
      </c>
    </row>
    <row r="3257" spans="2:15" s="3" customFormat="1" ht="12.75" x14ac:dyDescent="0.2">
      <c r="B3257" s="341" t="s">
        <v>30</v>
      </c>
      <c r="C3257" s="342">
        <f>C3239+C3249</f>
        <v>0</v>
      </c>
      <c r="D3257" s="342">
        <f t="shared" ref="D3257:L3257" si="752">D3239+D3249</f>
        <v>0</v>
      </c>
      <c r="E3257" s="342">
        <f t="shared" si="752"/>
        <v>0</v>
      </c>
      <c r="F3257" s="342">
        <f t="shared" si="752"/>
        <v>0</v>
      </c>
      <c r="G3257" s="342">
        <f t="shared" si="752"/>
        <v>0</v>
      </c>
      <c r="H3257" s="342">
        <f t="shared" si="752"/>
        <v>0</v>
      </c>
      <c r="I3257" s="342">
        <f t="shared" si="752"/>
        <v>0</v>
      </c>
      <c r="J3257" s="342">
        <f t="shared" si="752"/>
        <v>0</v>
      </c>
      <c r="K3257" s="342">
        <f t="shared" si="752"/>
        <v>0</v>
      </c>
      <c r="L3257" s="342">
        <f t="shared" si="752"/>
        <v>0</v>
      </c>
      <c r="M3257" s="319">
        <f>SUM(C3257:L3257)</f>
        <v>0</v>
      </c>
    </row>
    <row r="3258" spans="2:15" s="3" customFormat="1" ht="12.75" x14ac:dyDescent="0.2">
      <c r="B3258" s="339" t="s">
        <v>31</v>
      </c>
      <c r="C3258" s="340">
        <f>SUMIF('5. Lön'!$B$25:$B$151,$G3234,'5. Lön'!CO$25:CO$151)+SUMIF('5. Lön'!$B$25:$B$151,$G3234,'5. Lön'!DA$25:DA$151)+SUMIF('6. Drift'!$B$18:$B$101,$G3234,'6. Drift'!BR$18:BR$101)+SUMIF('6. Drift'!$B$18:$B$101,$G3234,'6. Drift'!CD$18:CD$101)+SUMIF('8. Lokal'!$B$18:$B$50,$G3234,'8. Lokal'!T$18:T$50)+SUMIF('8. Lokal'!$B$18:$B$50,$G3234,'8. Lokal'!AF$18:AF$50)</f>
        <v>0</v>
      </c>
      <c r="D3258" s="340">
        <f>SUMIF('5. Lön'!$B$25:$B$151,$G3234,'5. Lön'!CP$25:CP$151)+SUMIF('5. Lön'!$B$25:$B$151,$G3234,'5. Lön'!DB$25:DB$151)+SUMIF('6. Drift'!$B$18:$B$101,$G3234,'6. Drift'!BS$18:BS$101)+SUMIF('6. Drift'!$B$18:$B$101,$G3234,'6. Drift'!CE$18:CE$101)+SUMIF('8. Lokal'!$B$18:$B$50,$G3234,'8. Lokal'!U$18:U$50)+SUMIF('8. Lokal'!$B$18:$B$50,$G3234,'8. Lokal'!AG$18:AG$50)</f>
        <v>0</v>
      </c>
      <c r="E3258" s="340">
        <f>SUMIF('5. Lön'!$B$25:$B$151,$G3234,'5. Lön'!CQ$25:CQ$151)+SUMIF('5. Lön'!$B$25:$B$151,$G3234,'5. Lön'!DC$25:DC$151)+SUMIF('6. Drift'!$B$18:$B$101,$G3234,'6. Drift'!BT$18:BT$101)+SUMIF('6. Drift'!$B$18:$B$101,$G3234,'6. Drift'!CF$18:CF$101)+SUMIF('8. Lokal'!$B$18:$B$50,$G3234,'8. Lokal'!V$18:V$50)+SUMIF('8. Lokal'!$B$18:$B$50,$G3234,'8. Lokal'!AH$18:AH$50)</f>
        <v>0</v>
      </c>
      <c r="F3258" s="340">
        <f>SUMIF('5. Lön'!$B$25:$B$151,$G3234,'5. Lön'!CR$25:CR$151)+SUMIF('5. Lön'!$B$25:$B$151,$G3234,'5. Lön'!DD$25:DD$151)+SUMIF('6. Drift'!$B$18:$B$101,$G3234,'6. Drift'!BU$18:BU$101)+SUMIF('6. Drift'!$B$18:$B$101,$G3234,'6. Drift'!CG$18:CG$101)+SUMIF('8. Lokal'!$B$18:$B$50,$G3234,'8. Lokal'!W$18:W$50)+SUMIF('8. Lokal'!$B$18:$B$50,$G3234,'8. Lokal'!AI$18:AI$50)</f>
        <v>0</v>
      </c>
      <c r="G3258" s="340">
        <f>SUMIF('5. Lön'!$B$25:$B$151,$G3234,'5. Lön'!CS$25:CS$151)+SUMIF('5. Lön'!$B$25:$B$151,$G3234,'5. Lön'!DE$25:DE$151)+SUMIF('6. Drift'!$B$18:$B$101,$G3234,'6. Drift'!BV$18:BV$101)+SUMIF('6. Drift'!$B$18:$B$101,$G3234,'6. Drift'!CH$18:CH$101)+SUMIF('8. Lokal'!$B$18:$B$50,$G3234,'8. Lokal'!X$18:X$50)+SUMIF('8. Lokal'!$B$18:$B$50,$G3234,'8. Lokal'!AJ$18:AJ$50)</f>
        <v>0</v>
      </c>
      <c r="H3258" s="340">
        <f>SUMIF('5. Lön'!$B$25:$B$151,$G3234,'5. Lön'!CT$25:CT$151)+SUMIF('5. Lön'!$B$25:$B$151,$G3234,'5. Lön'!DF$25:DF$151)+SUMIF('6. Drift'!$B$18:$B$101,$G3234,'6. Drift'!BW$18:BW$101)+SUMIF('6. Drift'!$B$18:$B$101,$G3234,'6. Drift'!CI$18:CI$101)+SUMIF('8. Lokal'!$B$18:$B$50,$G3234,'8. Lokal'!Y$18:Y$50)+SUMIF('8. Lokal'!$B$18:$B$50,$G3234,'8. Lokal'!AK$18:AK$50)</f>
        <v>0</v>
      </c>
      <c r="I3258" s="340">
        <f>SUMIF('5. Lön'!$B$25:$B$151,$G3234,'5. Lön'!CU$25:CU$151)+SUMIF('5. Lön'!$B$25:$B$151,$G3234,'5. Lön'!DG$25:DG$151)+SUMIF('6. Drift'!$B$18:$B$101,$G3234,'6. Drift'!BX$18:BX$101)+SUMIF('6. Drift'!$B$18:$B$101,$G3234,'6. Drift'!CJ$18:CJ$101)+SUMIF('8. Lokal'!$B$18:$B$50,$G3234,'8. Lokal'!Z$18:Z$50)+SUMIF('8. Lokal'!$B$18:$B$50,$G3234,'8. Lokal'!AL$18:AL$50)</f>
        <v>0</v>
      </c>
      <c r="J3258" s="340">
        <f>SUMIF('5. Lön'!$B$25:$B$151,$G3234,'5. Lön'!CV$25:CV$151)+SUMIF('5. Lön'!$B$25:$B$151,$G3234,'5. Lön'!DH$25:DH$151)+SUMIF('6. Drift'!$B$18:$B$101,$G3234,'6. Drift'!BY$18:BY$101)+SUMIF('6. Drift'!$B$18:$B$101,$G3234,'6. Drift'!CK$18:CK$101)+SUMIF('8. Lokal'!$B$18:$B$50,$G3234,'8. Lokal'!AA$18:AA$50)+SUMIF('8. Lokal'!$B$18:$B$50,$G3234,'8. Lokal'!AM$18:AM$50)</f>
        <v>0</v>
      </c>
      <c r="K3258" s="340">
        <f>SUMIF('5. Lön'!$B$25:$B$151,$G3234,'5. Lön'!CW$25:CW$151)+SUMIF('5. Lön'!$B$25:$B$151,$G3234,'5. Lön'!DI$25:DI$151)+SUMIF('6. Drift'!$B$18:$B$101,$G3234,'6. Drift'!BZ$18:BZ$101)+SUMIF('6. Drift'!$B$18:$B$101,$G3234,'6. Drift'!CL$18:CL$101)+SUMIF('8. Lokal'!$B$18:$B$50,$G3234,'8. Lokal'!AB$18:AB$50)+SUMIF('8. Lokal'!$B$18:$B$50,$G3234,'8. Lokal'!AN$18:AN$50)</f>
        <v>0</v>
      </c>
      <c r="L3258" s="340">
        <f>SUMIF('5. Lön'!$B$25:$B$151,$G3234,'5. Lön'!CX$25:CX$151)+SUMIF('5. Lön'!$B$25:$B$151,$G3234,'5. Lön'!DJ$25:DJ$151)+SUMIF('6. Drift'!$B$18:$B$101,$G3234,'6. Drift'!CA$18:CA$101)+SUMIF('6. Drift'!$B$18:$B$101,$G3234,'6. Drift'!CM$18:CM$101)+SUMIF('8. Lokal'!$B$18:$B$50,$G3234,'8. Lokal'!AC$18:AC$50)+SUMIF('8. Lokal'!$B$18:$B$50,$G3234,'8. Lokal'!AO$18:AO$50)</f>
        <v>0</v>
      </c>
      <c r="M3258" s="316">
        <f>SUM(C3258:L3258)</f>
        <v>0</v>
      </c>
    </row>
    <row r="3259" spans="2:15" s="3" customFormat="1" ht="12.75" x14ac:dyDescent="0.2">
      <c r="B3259" s="343" t="s">
        <v>26</v>
      </c>
      <c r="C3259" s="344">
        <f>SUMIF('5. Lön'!$B$25:$B$151,$G3234,'5. Lön'!BQ$25:BQ$151)+SUMIF('5. Lön'!$B$25:$B$151,$G3234,'5. Lön'!CC$25:CC$151)+SUMIF('6. Drift'!$B$18:$B$101,$G3234,'6. Drift'!AT$18:AT$101)+SUMIF('6. Drift'!$B$18:$B$101,$G3234,'6. Drift'!BF$18:BF$101)</f>
        <v>0</v>
      </c>
      <c r="D3259" s="344">
        <f>SUMIF('5. Lön'!$B$25:$B$151,$G3234,'5. Lön'!BR$25:BR$151)+SUMIF('5. Lön'!$B$25:$B$151,$G3234,'5. Lön'!CD$25:CD$151)+SUMIF('6. Drift'!$B$18:$B$101,$G3234,'6. Drift'!AU$18:AU$101)+SUMIF('6. Drift'!$B$18:$B$101,$G3234,'6. Drift'!BG$18:BG$101)</f>
        <v>0</v>
      </c>
      <c r="E3259" s="344">
        <f>SUMIF('5. Lön'!$B$25:$B$151,$G3234,'5. Lön'!BS$25:BS$151)+SUMIF('5. Lön'!$B$25:$B$151,$G3234,'5. Lön'!CE$25:CE$151)+SUMIF('6. Drift'!$B$18:$B$101,$G3234,'6. Drift'!AV$18:AV$101)+SUMIF('6. Drift'!$B$18:$B$101,$G3234,'6. Drift'!BH$18:BH$101)</f>
        <v>0</v>
      </c>
      <c r="F3259" s="344">
        <f>SUMIF('5. Lön'!$B$25:$B$151,$G3234,'5. Lön'!BT$25:BT$151)+SUMIF('5. Lön'!$B$25:$B$151,$G3234,'5. Lön'!CF$25:CF$151)+SUMIF('6. Drift'!$B$18:$B$101,$G3234,'6. Drift'!AW$18:AW$101)+SUMIF('6. Drift'!$B$18:$B$101,$G3234,'6. Drift'!BI$18:BI$101)</f>
        <v>0</v>
      </c>
      <c r="G3259" s="344">
        <f>SUMIF('5. Lön'!$B$25:$B$151,$G3234,'5. Lön'!BU$25:BU$151)+SUMIF('5. Lön'!$B$25:$B$151,$G3234,'5. Lön'!CG$25:CG$151)+SUMIF('6. Drift'!$B$18:$B$101,$G3234,'6. Drift'!AX$18:AX$101)+SUMIF('6. Drift'!$B$18:$B$101,$G3234,'6. Drift'!BJ$18:BJ$101)</f>
        <v>0</v>
      </c>
      <c r="H3259" s="344">
        <f>SUMIF('5. Lön'!$B$25:$B$151,$G3234,'5. Lön'!BV$25:BV$151)+SUMIF('5. Lön'!$B$25:$B$151,$G3234,'5. Lön'!CH$25:CH$151)+SUMIF('6. Drift'!$B$18:$B$101,$G3234,'6. Drift'!AY$18:AY$101)+SUMIF('6. Drift'!$B$18:$B$101,$G3234,'6. Drift'!BK$18:BK$101)</f>
        <v>0</v>
      </c>
      <c r="I3259" s="344">
        <f>SUMIF('5. Lön'!$B$25:$B$151,$G3234,'5. Lön'!BW$25:BW$151)+SUMIF('5. Lön'!$B$25:$B$151,$G3234,'5. Lön'!CI$25:CI$151)+SUMIF('6. Drift'!$B$18:$B$101,$G3234,'6. Drift'!AZ$18:AZ$101)+SUMIF('6. Drift'!$B$18:$B$101,$G3234,'6. Drift'!BL$18:BL$101)</f>
        <v>0</v>
      </c>
      <c r="J3259" s="344">
        <f>SUMIF('5. Lön'!$B$25:$B$151,$G3234,'5. Lön'!BX$25:BX$151)+SUMIF('5. Lön'!$B$25:$B$151,$G3234,'5. Lön'!CJ$25:CJ$151)+SUMIF('6. Drift'!$B$18:$B$101,$G3234,'6. Drift'!BA$18:BA$101)+SUMIF('6. Drift'!$B$18:$B$101,$G3234,'6. Drift'!BM$18:BM$101)</f>
        <v>0</v>
      </c>
      <c r="K3259" s="344">
        <f>SUMIF('5. Lön'!$B$25:$B$151,$G3234,'5. Lön'!BY$25:BY$151)+SUMIF('5. Lön'!$B$25:$B$151,$G3234,'5. Lön'!CK$25:CK$151)+SUMIF('6. Drift'!$B$18:$B$101,$G3234,'6. Drift'!BB$18:BB$101)+SUMIF('6. Drift'!$B$18:$B$101,$G3234,'6. Drift'!BN$18:BN$101)</f>
        <v>0</v>
      </c>
      <c r="L3259" s="344">
        <f>SUMIF('5. Lön'!$B$25:$B$151,$G3234,'5. Lön'!BZ$25:BZ$151)+SUMIF('5. Lön'!$B$25:$B$151,$G3234,'5. Lön'!CL$25:CL$151)+SUMIF('6. Drift'!$B$18:$B$101,$G3234,'6. Drift'!BC$18:BC$101)+SUMIF('6. Drift'!$B$18:$B$101,$G3234,'6. Drift'!BO$18:BO$101)</f>
        <v>0</v>
      </c>
      <c r="M3259" s="322">
        <f>SUM(C3259:L3259)</f>
        <v>0</v>
      </c>
    </row>
    <row r="3260" spans="2:15" s="3" customFormat="1" ht="12.75" x14ac:dyDescent="0.2">
      <c r="B3260" s="323" t="str">
        <f>IF('2. Grunddata'!C$6="KONTRAKT","Total full kostnad","Total förväntad full kostnad")</f>
        <v>Total förväntad full kostnad</v>
      </c>
      <c r="C3260" s="171">
        <f>SUM(C3255:C3259)</f>
        <v>0</v>
      </c>
      <c r="D3260" s="171">
        <f t="shared" ref="D3260:M3260" si="753">SUM(D3255:D3259)</f>
        <v>0</v>
      </c>
      <c r="E3260" s="171">
        <f t="shared" si="753"/>
        <v>0</v>
      </c>
      <c r="F3260" s="171">
        <f t="shared" si="753"/>
        <v>0</v>
      </c>
      <c r="G3260" s="171">
        <f t="shared" si="753"/>
        <v>0</v>
      </c>
      <c r="H3260" s="171">
        <f t="shared" si="753"/>
        <v>0</v>
      </c>
      <c r="I3260" s="171">
        <f t="shared" si="753"/>
        <v>0</v>
      </c>
      <c r="J3260" s="171">
        <f t="shared" si="753"/>
        <v>0</v>
      </c>
      <c r="K3260" s="171">
        <f t="shared" si="753"/>
        <v>0</v>
      </c>
      <c r="L3260" s="171">
        <f t="shared" si="753"/>
        <v>0</v>
      </c>
      <c r="M3260" s="345">
        <f t="shared" si="753"/>
        <v>0</v>
      </c>
      <c r="N3260" s="4"/>
    </row>
    <row r="3261" spans="2:15" s="3" customFormat="1" ht="12.75" x14ac:dyDescent="0.2">
      <c r="B3261" s="119"/>
      <c r="C3261" s="64"/>
      <c r="D3261" s="64"/>
      <c r="E3261" s="64"/>
      <c r="F3261" s="64"/>
      <c r="G3261" s="64"/>
      <c r="H3261" s="64"/>
      <c r="I3261" s="64"/>
      <c r="J3261" s="64"/>
      <c r="K3261" s="64"/>
      <c r="L3261" s="64"/>
      <c r="M3261" s="64"/>
    </row>
    <row r="3262" spans="2:15" s="3" customFormat="1" ht="12.75" customHeight="1" x14ac:dyDescent="0.2">
      <c r="B3262" s="119" t="s">
        <v>42</v>
      </c>
      <c r="C3262" s="346" t="str">
        <f t="shared" ref="C3262:M3262" si="754">IF(C3260&gt;0,C3252/C3260,"")</f>
        <v/>
      </c>
      <c r="D3262" s="346" t="str">
        <f t="shared" si="754"/>
        <v/>
      </c>
      <c r="E3262" s="346" t="str">
        <f t="shared" si="754"/>
        <v/>
      </c>
      <c r="F3262" s="346" t="str">
        <f t="shared" si="754"/>
        <v/>
      </c>
      <c r="G3262" s="346" t="str">
        <f t="shared" si="754"/>
        <v/>
      </c>
      <c r="H3262" s="346" t="str">
        <f t="shared" si="754"/>
        <v/>
      </c>
      <c r="I3262" s="346" t="str">
        <f t="shared" si="754"/>
        <v/>
      </c>
      <c r="J3262" s="346" t="str">
        <f t="shared" si="754"/>
        <v/>
      </c>
      <c r="K3262" s="346" t="str">
        <f t="shared" si="754"/>
        <v/>
      </c>
      <c r="L3262" s="346" t="str">
        <f t="shared" si="754"/>
        <v/>
      </c>
      <c r="M3262" s="346" t="str">
        <f t="shared" si="754"/>
        <v/>
      </c>
    </row>
    <row r="3263" spans="2:15" ht="12.75" customHeight="1" x14ac:dyDescent="0.2"/>
    <row r="3264" spans="2:15" ht="12.75" customHeight="1" x14ac:dyDescent="0.2">
      <c r="B3264" s="349" t="s">
        <v>209</v>
      </c>
    </row>
    <row r="3265" spans="2:13" ht="12.75" customHeight="1" x14ac:dyDescent="0.2">
      <c r="B3265" s="551"/>
      <c r="C3265" s="552"/>
      <c r="D3265" s="552"/>
      <c r="E3265" s="552"/>
      <c r="F3265" s="552"/>
      <c r="G3265" s="552"/>
      <c r="H3265" s="552"/>
      <c r="I3265" s="552"/>
      <c r="J3265" s="552"/>
      <c r="K3265" s="552"/>
      <c r="L3265" s="553"/>
      <c r="M3265" s="387">
        <f>SUM(C3265:L3265)</f>
        <v>0</v>
      </c>
    </row>
    <row r="3266" spans="2:13" ht="12.75" customHeight="1" x14ac:dyDescent="0.2">
      <c r="B3266" s="554"/>
      <c r="C3266" s="555"/>
      <c r="D3266" s="555"/>
      <c r="E3266" s="555"/>
      <c r="F3266" s="555"/>
      <c r="G3266" s="555"/>
      <c r="H3266" s="555"/>
      <c r="I3266" s="555"/>
      <c r="J3266" s="555"/>
      <c r="K3266" s="555"/>
      <c r="L3266" s="556"/>
      <c r="M3266" s="319">
        <f t="shared" ref="M3266:M3270" si="755">SUM(C3266:L3266)</f>
        <v>0</v>
      </c>
    </row>
    <row r="3267" spans="2:13" ht="12.75" customHeight="1" x14ac:dyDescent="0.2">
      <c r="B3267" s="557"/>
      <c r="C3267" s="558"/>
      <c r="D3267" s="558"/>
      <c r="E3267" s="558"/>
      <c r="F3267" s="558"/>
      <c r="G3267" s="558"/>
      <c r="H3267" s="558"/>
      <c r="I3267" s="558"/>
      <c r="J3267" s="558"/>
      <c r="K3267" s="558"/>
      <c r="L3267" s="559"/>
      <c r="M3267" s="316">
        <f t="shared" si="755"/>
        <v>0</v>
      </c>
    </row>
    <row r="3268" spans="2:13" ht="12.75" customHeight="1" x14ac:dyDescent="0.2">
      <c r="B3268" s="554"/>
      <c r="C3268" s="555"/>
      <c r="D3268" s="555"/>
      <c r="E3268" s="555"/>
      <c r="F3268" s="555"/>
      <c r="G3268" s="555"/>
      <c r="H3268" s="555"/>
      <c r="I3268" s="555"/>
      <c r="J3268" s="555"/>
      <c r="K3268" s="555"/>
      <c r="L3268" s="556"/>
      <c r="M3268" s="319">
        <f t="shared" si="755"/>
        <v>0</v>
      </c>
    </row>
    <row r="3269" spans="2:13" ht="12.75" customHeight="1" x14ac:dyDescent="0.2">
      <c r="B3269" s="557"/>
      <c r="C3269" s="558"/>
      <c r="D3269" s="558"/>
      <c r="E3269" s="558"/>
      <c r="F3269" s="558"/>
      <c r="G3269" s="558"/>
      <c r="H3269" s="558"/>
      <c r="I3269" s="558"/>
      <c r="J3269" s="558"/>
      <c r="K3269" s="558"/>
      <c r="L3269" s="559"/>
      <c r="M3269" s="316">
        <f t="shared" si="755"/>
        <v>0</v>
      </c>
    </row>
    <row r="3270" spans="2:13" ht="12.75" customHeight="1" x14ac:dyDescent="0.2">
      <c r="B3270" s="560"/>
      <c r="C3270" s="555"/>
      <c r="D3270" s="555"/>
      <c r="E3270" s="555"/>
      <c r="F3270" s="555"/>
      <c r="G3270" s="555"/>
      <c r="H3270" s="555"/>
      <c r="I3270" s="555"/>
      <c r="J3270" s="555"/>
      <c r="K3270" s="555"/>
      <c r="L3270" s="556"/>
      <c r="M3270" s="319">
        <f t="shared" si="755"/>
        <v>0</v>
      </c>
    </row>
    <row r="3271" spans="2:13" ht="12.75" customHeight="1" x14ac:dyDescent="0.2">
      <c r="B3271" s="165" t="str">
        <f>IF('2. Grunddata'!C$6="KONTRAKT","Total medfinansiering","Total förväntad medfinansiering")</f>
        <v>Total förväntad medfinansiering</v>
      </c>
      <c r="C3271" s="170">
        <f t="shared" ref="C3271:M3271" si="756">SUM(C3265:C3270)</f>
        <v>0</v>
      </c>
      <c r="D3271" s="170">
        <f t="shared" si="756"/>
        <v>0</v>
      </c>
      <c r="E3271" s="170">
        <f t="shared" si="756"/>
        <v>0</v>
      </c>
      <c r="F3271" s="170">
        <f t="shared" si="756"/>
        <v>0</v>
      </c>
      <c r="G3271" s="170">
        <f t="shared" si="756"/>
        <v>0</v>
      </c>
      <c r="H3271" s="170">
        <f t="shared" si="756"/>
        <v>0</v>
      </c>
      <c r="I3271" s="170">
        <f t="shared" si="756"/>
        <v>0</v>
      </c>
      <c r="J3271" s="170">
        <f t="shared" si="756"/>
        <v>0</v>
      </c>
      <c r="K3271" s="170">
        <f t="shared" si="756"/>
        <v>0</v>
      </c>
      <c r="L3271" s="170">
        <f t="shared" si="756"/>
        <v>0</v>
      </c>
      <c r="M3271" s="345">
        <f t="shared" si="756"/>
        <v>0</v>
      </c>
    </row>
    <row r="3272" spans="2:13" ht="12.75" customHeight="1" x14ac:dyDescent="0.2"/>
    <row r="3273" spans="2:13" ht="12.75" customHeight="1" x14ac:dyDescent="0.2">
      <c r="B3273" s="386" t="s">
        <v>210</v>
      </c>
      <c r="C3273" s="64" t="str">
        <f>B78</f>
        <v>Inte SLU Partner 12</v>
      </c>
      <c r="G3273" s="64" t="str">
        <f>J78</f>
        <v/>
      </c>
    </row>
    <row r="3274" spans="2:13" ht="12.75" customHeight="1" x14ac:dyDescent="0.2">
      <c r="B3274" s="719"/>
      <c r="C3274" s="720"/>
      <c r="D3274" s="720"/>
      <c r="E3274" s="720"/>
      <c r="F3274" s="720"/>
      <c r="G3274" s="720"/>
      <c r="H3274" s="720"/>
      <c r="I3274" s="720"/>
      <c r="J3274" s="720"/>
      <c r="K3274" s="720"/>
      <c r="L3274" s="720"/>
      <c r="M3274" s="721"/>
    </row>
    <row r="3275" spans="2:13" ht="12.75" customHeight="1" x14ac:dyDescent="0.2">
      <c r="B3275" s="722"/>
      <c r="C3275" s="735"/>
      <c r="D3275" s="735"/>
      <c r="E3275" s="735"/>
      <c r="F3275" s="735"/>
      <c r="G3275" s="735"/>
      <c r="H3275" s="735"/>
      <c r="I3275" s="735"/>
      <c r="J3275" s="735"/>
      <c r="K3275" s="735"/>
      <c r="L3275" s="735"/>
      <c r="M3275" s="724"/>
    </row>
    <row r="3276" spans="2:13" ht="12.75" customHeight="1" x14ac:dyDescent="0.2">
      <c r="B3276" s="722"/>
      <c r="C3276" s="735"/>
      <c r="D3276" s="735"/>
      <c r="E3276" s="735"/>
      <c r="F3276" s="735"/>
      <c r="G3276" s="735"/>
      <c r="H3276" s="735"/>
      <c r="I3276" s="735"/>
      <c r="J3276" s="735"/>
      <c r="K3276" s="735"/>
      <c r="L3276" s="735"/>
      <c r="M3276" s="724"/>
    </row>
    <row r="3277" spans="2:13" ht="12.75" customHeight="1" x14ac:dyDescent="0.2">
      <c r="B3277" s="722"/>
      <c r="C3277" s="735"/>
      <c r="D3277" s="735"/>
      <c r="E3277" s="735"/>
      <c r="F3277" s="735"/>
      <c r="G3277" s="735"/>
      <c r="H3277" s="735"/>
      <c r="I3277" s="735"/>
      <c r="J3277" s="735"/>
      <c r="K3277" s="735"/>
      <c r="L3277" s="735"/>
      <c r="M3277" s="724"/>
    </row>
    <row r="3278" spans="2:13" ht="12.75" customHeight="1" x14ac:dyDescent="0.2">
      <c r="B3278" s="725"/>
      <c r="C3278" s="726"/>
      <c r="D3278" s="726"/>
      <c r="E3278" s="726"/>
      <c r="F3278" s="726"/>
      <c r="G3278" s="726"/>
      <c r="H3278" s="726"/>
      <c r="I3278" s="726"/>
      <c r="J3278" s="726"/>
      <c r="K3278" s="726"/>
      <c r="L3278" s="726"/>
      <c r="M3278" s="727"/>
    </row>
    <row r="3280" spans="2:13" s="3" customFormat="1" ht="12.75" customHeight="1" x14ac:dyDescent="0.2">
      <c r="B3280" s="140" t="s">
        <v>165</v>
      </c>
      <c r="C3280" s="141" t="str">
        <f>'2. Grunddata'!C$7</f>
        <v>Hitta den oförklariga faktorn i matrix</v>
      </c>
      <c r="D3280" s="64"/>
      <c r="E3280" s="64"/>
      <c r="F3280" s="64"/>
      <c r="G3280" s="64"/>
      <c r="H3280" s="64"/>
      <c r="I3280" s="64"/>
      <c r="J3280" s="64"/>
      <c r="K3280" s="64"/>
      <c r="L3280" s="64"/>
      <c r="M3280" s="64"/>
    </row>
    <row r="3281" spans="2:15" s="3" customFormat="1" ht="12.75" x14ac:dyDescent="0.2">
      <c r="B3281" s="140" t="s">
        <v>122</v>
      </c>
      <c r="C3281" s="141" t="str">
        <f>IF('2. Grunddata'!$C$6="ANSÖKAN","ANSÖKAN",(IF('2. Grunddata'!$C$6="KONTRAKT","KONTRAKT","")))</f>
        <v>ANSÖKAN</v>
      </c>
      <c r="D3281" s="64"/>
      <c r="E3281" s="64"/>
      <c r="F3281" s="64"/>
      <c r="G3281" s="64"/>
      <c r="H3281" s="64"/>
      <c r="I3281" s="64"/>
      <c r="J3281" s="64"/>
      <c r="K3281" s="64"/>
      <c r="L3281" s="64"/>
      <c r="M3281" s="64"/>
    </row>
    <row r="3282" spans="2:15" s="3" customFormat="1" ht="12.75" x14ac:dyDescent="0.2">
      <c r="B3282" s="62" t="s">
        <v>254</v>
      </c>
      <c r="C3282" s="141" t="str">
        <f>'2. Grunddata'!C$8</f>
        <v>Stina</v>
      </c>
      <c r="D3282" s="64"/>
      <c r="E3282" s="64"/>
      <c r="F3282" s="64"/>
      <c r="I3282" s="120"/>
      <c r="J3282" s="120"/>
      <c r="K3282" s="120"/>
      <c r="L3282" s="120"/>
      <c r="M3282" s="120"/>
    </row>
    <row r="3283" spans="2:15" s="3" customFormat="1" ht="12.75" x14ac:dyDescent="0.2">
      <c r="B3283" s="140" t="s">
        <v>156</v>
      </c>
      <c r="C3283" s="64" t="str">
        <f>'2. Grunddata'!C$17</f>
        <v>SEK</v>
      </c>
      <c r="D3283" s="64"/>
      <c r="E3283" s="64"/>
      <c r="F3283" s="64"/>
      <c r="I3283" s="120"/>
      <c r="J3283" s="120"/>
      <c r="K3283" s="120"/>
      <c r="L3283" s="120"/>
      <c r="M3283" s="120"/>
    </row>
    <row r="3284" spans="2:15" s="3" customFormat="1" ht="12.75" x14ac:dyDescent="0.2">
      <c r="B3284" s="140"/>
      <c r="C3284" s="143" t="s">
        <v>137</v>
      </c>
      <c r="D3284" s="64"/>
      <c r="E3284" s="64"/>
      <c r="F3284" s="64"/>
      <c r="I3284" s="120"/>
      <c r="J3284" s="120"/>
      <c r="K3284" s="120"/>
      <c r="L3284" s="499" t="s">
        <v>315</v>
      </c>
      <c r="M3284" s="120"/>
    </row>
    <row r="3285" spans="2:15" ht="12.75" customHeight="1" x14ac:dyDescent="0.2">
      <c r="L3285" s="349" t="s">
        <v>316</v>
      </c>
    </row>
    <row r="3286" spans="2:15" s="3" customFormat="1" ht="15" x14ac:dyDescent="0.25">
      <c r="B3286" s="369" t="s">
        <v>38</v>
      </c>
      <c r="C3286" s="369" t="str">
        <f>B79</f>
        <v>Inte SLU Partner 13</v>
      </c>
      <c r="E3286" s="64"/>
      <c r="G3286" s="375" t="str">
        <f>J79</f>
        <v/>
      </c>
      <c r="H3286" s="64"/>
      <c r="I3286" s="64"/>
      <c r="J3286" s="64"/>
      <c r="K3286" s="64"/>
      <c r="L3286" s="625">
        <f>SUMIF('5. Lön'!$B$25:$B$151,$G3286,'5. Lön'!AE$25:AE$151)</f>
        <v>0</v>
      </c>
      <c r="M3286" s="585" t="s">
        <v>208</v>
      </c>
    </row>
    <row r="3287" spans="2:15" s="3" customFormat="1" ht="6" customHeight="1" x14ac:dyDescent="0.2">
      <c r="B3287" s="85"/>
      <c r="C3287" s="64"/>
      <c r="D3287" s="64"/>
      <c r="E3287" s="64"/>
      <c r="F3287" s="64"/>
      <c r="G3287" s="64"/>
      <c r="H3287" s="64"/>
      <c r="I3287" s="64"/>
      <c r="J3287" s="64"/>
      <c r="K3287" s="64"/>
      <c r="L3287" s="64"/>
      <c r="M3287" s="64"/>
    </row>
    <row r="3288" spans="2:15" s="3" customFormat="1" ht="12.75" x14ac:dyDescent="0.2">
      <c r="B3288" s="309" t="str">
        <f>IF('2. Grunddata'!C$6="KONTRAKT","Kostnader täckta av finansiär","Kostnader förväntade att täckas av finansiär")</f>
        <v>Kostnader förväntade att täckas av finansiär</v>
      </c>
      <c r="C3288" s="310">
        <f>'5. Lön'!G$23</f>
        <v>2022</v>
      </c>
      <c r="D3288" s="310">
        <f>'5. Lön'!H$23</f>
        <v>2023</v>
      </c>
      <c r="E3288" s="310">
        <f>'5. Lön'!I$23</f>
        <v>2024</v>
      </c>
      <c r="F3288" s="310" t="str">
        <f>'5. Lön'!J$23</f>
        <v/>
      </c>
      <c r="G3288" s="310" t="str">
        <f>'5. Lön'!K$23</f>
        <v/>
      </c>
      <c r="H3288" s="310" t="str">
        <f>'5. Lön'!L$23</f>
        <v/>
      </c>
      <c r="I3288" s="310" t="str">
        <f>'5. Lön'!M$23</f>
        <v/>
      </c>
      <c r="J3288" s="310" t="str">
        <f>'5. Lön'!N$23</f>
        <v/>
      </c>
      <c r="K3288" s="310" t="str">
        <f>'5. Lön'!O$23</f>
        <v/>
      </c>
      <c r="L3288" s="310" t="str">
        <f>'5. Lön'!P$23</f>
        <v/>
      </c>
      <c r="M3288" s="311" t="s">
        <v>2</v>
      </c>
    </row>
    <row r="3289" spans="2:15" s="3" customFormat="1" ht="12.75" customHeight="1" x14ac:dyDescent="0.2">
      <c r="B3289" s="312" t="s">
        <v>203</v>
      </c>
      <c r="C3289" s="313">
        <f>IF('2. Grunddata'!$C$16&gt;0,SUMIF('5. Lön'!$B$25:$B$151,$G3286,'5. Lön'!DM$25:DM$151),SUMIF('5. Lön'!$B$25:$B$151,$G3286,'5. Lön'!AS$25:AS$151))</f>
        <v>0</v>
      </c>
      <c r="D3289" s="313">
        <f>IF('2. Grunddata'!$C$16&gt;0,SUMIF('5. Lön'!$B$25:$B$151,$G3286,'5. Lön'!DN$25:DN$151),SUMIF('5. Lön'!$B$25:$B$151,$G3286,'5. Lön'!AT$25:AT$151))</f>
        <v>0</v>
      </c>
      <c r="E3289" s="313">
        <f>IF('2. Grunddata'!$C$16&gt;0,SUMIF('5. Lön'!$B$25:$B$151,$G3286,'5. Lön'!DO$25:DO$151),SUMIF('5. Lön'!$B$25:$B$151,$G3286,'5. Lön'!AU$25:AU$151))</f>
        <v>0</v>
      </c>
      <c r="F3289" s="313">
        <f>IF('2. Grunddata'!$C$16&gt;0,SUMIF('5. Lön'!$B$25:$B$151,$G3286,'5. Lön'!DP$25:DP$151),SUMIF('5. Lön'!$B$25:$B$151,$G3286,'5. Lön'!AV$25:AV$151))</f>
        <v>0</v>
      </c>
      <c r="G3289" s="313">
        <f>IF('2. Grunddata'!$C$16&gt;0,SUMIF('5. Lön'!$B$25:$B$151,$G3286,'5. Lön'!DQ$25:DQ$151),SUMIF('5. Lön'!$B$25:$B$151,$G3286,'5. Lön'!AW$25:AW$151))</f>
        <v>0</v>
      </c>
      <c r="H3289" s="313">
        <f>IF('2. Grunddata'!$C$16&gt;0,SUMIF('5. Lön'!$B$25:$B$151,$G3286,'5. Lön'!DR$25:DR$151),SUMIF('5. Lön'!$B$25:$B$151,$G3286,'5. Lön'!AX$25:AX$151))</f>
        <v>0</v>
      </c>
      <c r="I3289" s="313">
        <f>IF('2. Grunddata'!$C$16&gt;0,SUMIF('5. Lön'!$B$25:$B$151,$G3286,'5. Lön'!DS$25:DS$151),SUMIF('5. Lön'!$B$25:$B$151,$G3286,'5. Lön'!AY$25:AY$151))</f>
        <v>0</v>
      </c>
      <c r="J3289" s="313">
        <f>IF('2. Grunddata'!$C$16&gt;0,SUMIF('5. Lön'!$B$25:$B$151,$G3286,'5. Lön'!DT$25:DT$151),SUMIF('5. Lön'!$B$25:$B$151,$G3286,'5. Lön'!AZ$25:AZ$151))</f>
        <v>0</v>
      </c>
      <c r="K3289" s="313">
        <f>IF('2. Grunddata'!$C$16&gt;0,SUMIF('5. Lön'!$B$25:$B$151,$G3286,'5. Lön'!DU$25:DU$151),SUMIF('5. Lön'!$B$25:$B$151,$G3286,'5. Lön'!BA$25:BA$151))</f>
        <v>0</v>
      </c>
      <c r="L3289" s="313">
        <f>IF('2. Grunddata'!$C$16&gt;0,SUMIF('5. Lön'!$B$25:$B$151,$G3286,'5. Lön'!DV$25:DV$151),SUMIF('5. Lön'!$B$25:$B$151,$G3286,'5. Lön'!BB$25:BB$151))</f>
        <v>0</v>
      </c>
      <c r="M3289" s="314">
        <f t="shared" ref="M3289:M3294" si="757">SUM(C3289:L3289)</f>
        <v>0</v>
      </c>
      <c r="N3289" s="4"/>
      <c r="O3289" s="4"/>
    </row>
    <row r="3290" spans="2:15" s="3" customFormat="1" ht="12.75" customHeight="1" x14ac:dyDescent="0.2">
      <c r="B3290" s="158" t="s">
        <v>202</v>
      </c>
      <c r="C3290" s="315">
        <f>SUMIF('6. Drift'!$B$18:$B$101,$G3286,'6. Drift'!V$18:V$101)</f>
        <v>0</v>
      </c>
      <c r="D3290" s="315">
        <f>SUMIF('6. Drift'!$B$18:$B$101,$G3286,'6. Drift'!W$18:W$101)</f>
        <v>0</v>
      </c>
      <c r="E3290" s="315">
        <f>SUMIF('6. Drift'!$B$18:$B$101,$G3286,'6. Drift'!X$18:X$101)</f>
        <v>0</v>
      </c>
      <c r="F3290" s="315">
        <f>SUMIF('6. Drift'!$B$18:$B$101,$G3286,'6. Drift'!Y$18:Y$101)</f>
        <v>0</v>
      </c>
      <c r="G3290" s="315">
        <f>SUMIF('6. Drift'!$B$18:$B$101,$G3286,'6. Drift'!Z$18:Z$101)</f>
        <v>0</v>
      </c>
      <c r="H3290" s="315">
        <f>SUMIF('6. Drift'!$B$18:$B$101,$G3286,'6. Drift'!AA$18:AA$101)</f>
        <v>0</v>
      </c>
      <c r="I3290" s="315">
        <f>SUMIF('6. Drift'!$B$18:$B$101,$G3286,'6. Drift'!AB$18:AB$101)</f>
        <v>0</v>
      </c>
      <c r="J3290" s="315">
        <f>SUMIF('6. Drift'!$B$18:$B$101,$G3286,'6. Drift'!AC$18:AC$101)</f>
        <v>0</v>
      </c>
      <c r="K3290" s="315">
        <f>SUMIF('6. Drift'!$B$18:$B$101,$G3286,'6. Drift'!AD$18:AD$101)</f>
        <v>0</v>
      </c>
      <c r="L3290" s="315">
        <f>SUMIF('6. Drift'!$B$18:$B$101,$G3286,'6. Drift'!AE$18:AE$101)</f>
        <v>0</v>
      </c>
      <c r="M3290" s="316">
        <f t="shared" si="757"/>
        <v>0</v>
      </c>
    </row>
    <row r="3291" spans="2:15" s="3" customFormat="1" ht="12.75" x14ac:dyDescent="0.2">
      <c r="B3291" s="317" t="s">
        <v>30</v>
      </c>
      <c r="C3291" s="318">
        <f>SUMIF('7. Utrustning'!$B$17:$B$49,$G3286,'7. Utrustning'!W$17:W$49)</f>
        <v>0</v>
      </c>
      <c r="D3291" s="318">
        <f>SUMIF('7. Utrustning'!$B$17:$B$49,$G3286,'7. Utrustning'!X$17:X$49)</f>
        <v>0</v>
      </c>
      <c r="E3291" s="318">
        <f>SUMIF('7. Utrustning'!$B$17:$B$49,$G3286,'7. Utrustning'!Y$17:Y$49)</f>
        <v>0</v>
      </c>
      <c r="F3291" s="318">
        <f>SUMIF('7. Utrustning'!$B$17:$B$49,$G3286,'7. Utrustning'!Z$17:Z$49)</f>
        <v>0</v>
      </c>
      <c r="G3291" s="318">
        <f>SUMIF('7. Utrustning'!$B$17:$B$49,$G3286,'7. Utrustning'!AA$17:AA$49)</f>
        <v>0</v>
      </c>
      <c r="H3291" s="318">
        <f>SUMIF('7. Utrustning'!$B$17:$B$49,$G3286,'7. Utrustning'!AB$17:AB$49)</f>
        <v>0</v>
      </c>
      <c r="I3291" s="318">
        <f>SUMIF('7. Utrustning'!$B$17:$B$49,$G3286,'7. Utrustning'!AC$17:AC$49)</f>
        <v>0</v>
      </c>
      <c r="J3291" s="318">
        <f>SUMIF('7. Utrustning'!$B$17:$B$49,$G3286,'7. Utrustning'!AD$17:AD$49)</f>
        <v>0</v>
      </c>
      <c r="K3291" s="318">
        <f>SUMIF('7. Utrustning'!$B$17:$B$49,$G3286,'7. Utrustning'!AE$17:AE$49)</f>
        <v>0</v>
      </c>
      <c r="L3291" s="318">
        <f>SUMIF('7. Utrustning'!$B$17:$B$49,$G3286,'7. Utrustning'!AF$17:AF$49)</f>
        <v>0</v>
      </c>
      <c r="M3291" s="319">
        <f t="shared" si="757"/>
        <v>0</v>
      </c>
    </row>
    <row r="3292" spans="2:15" s="3" customFormat="1" ht="12.75" x14ac:dyDescent="0.2">
      <c r="B3292" s="320" t="str">
        <f>IF('2. Grunddata'!C$13="NEJ","Lokal accepterad som direkt kostnad av finansiär","Lokal")</f>
        <v>Lokal accepterad som direkt kostnad av finansiär</v>
      </c>
      <c r="C3292" s="315">
        <f>IF('2. Grunddata'!$C$13="NEJ",SUMIF('8. Lokal'!$B$18:$B$50,$G3286,'8. Lokal'!T$18:T$50),SUMIF('5. Lön'!$B$25:$B$151,$G3286,'5. Lön'!CO$25:CO$151)+SUMIF('6. Drift'!$B$18:$B$101,$G3286,'6. Drift'!BR$18:BR$101)+SUMIF('8. Lokal'!$B$18:$B$50,$G3286,'8. Lokal'!T$18:T$50))</f>
        <v>0</v>
      </c>
      <c r="D3292" s="315">
        <f>IF('2. Grunddata'!$C$13="NEJ",SUMIF('8. Lokal'!$B$18:$B$50,$G3286,'8. Lokal'!U$18:U$50),SUMIF('5. Lön'!$B$25:$B$151,$G3286,'5. Lön'!CP$25:CP$151)+SUMIF('6. Drift'!$B$18:$B$101,$G3286,'6. Drift'!BS$18:BS$101)+SUMIF('8. Lokal'!$B$18:$B$50,$G3286,'8. Lokal'!U$18:U$50))</f>
        <v>0</v>
      </c>
      <c r="E3292" s="315">
        <f>IF('2. Grunddata'!$C$13="NEJ",SUMIF('8. Lokal'!$B$18:$B$50,$G3286,'8. Lokal'!V$18:V$50),SUMIF('5. Lön'!$B$25:$B$151,$G3286,'5. Lön'!CQ$25:CQ$151)+SUMIF('6. Drift'!$B$18:$B$101,$G3286,'6. Drift'!BT$18:BT$101)+SUMIF('8. Lokal'!$B$18:$B$50,$G3286,'8. Lokal'!V$18:V$50))</f>
        <v>0</v>
      </c>
      <c r="F3292" s="315">
        <f>IF('2. Grunddata'!$C$13="NEJ",SUMIF('8. Lokal'!$B$18:$B$50,$G3286,'8. Lokal'!W$18:W$50),SUMIF('5. Lön'!$B$25:$B$151,$G3286,'5. Lön'!CR$25:CR$151)+SUMIF('6. Drift'!$B$18:$B$101,$G3286,'6. Drift'!BU$18:BU$101)+SUMIF('8. Lokal'!$B$18:$B$50,$G3286,'8. Lokal'!W$18:W$50))</f>
        <v>0</v>
      </c>
      <c r="G3292" s="315">
        <f>IF('2. Grunddata'!$C$13="NEJ",SUMIF('8. Lokal'!$B$18:$B$50,$G3286,'8. Lokal'!X$18:X$50),SUMIF('5. Lön'!$B$25:$B$151,$G3286,'5. Lön'!CS$25:CS$151)+SUMIF('6. Drift'!$B$18:$B$101,$G3286,'6. Drift'!BV$18:BV$101)+SUMIF('8. Lokal'!$B$18:$B$50,$G3286,'8. Lokal'!X$18:X$50))</f>
        <v>0</v>
      </c>
      <c r="H3292" s="315">
        <f>IF('2. Grunddata'!$C$13="NEJ",SUMIF('8. Lokal'!$B$18:$B$50,$G3286,'8. Lokal'!Y$18:Y$50),SUMIF('5. Lön'!$B$25:$B$151,$G3286,'5. Lön'!CT$25:CT$151)+SUMIF('6. Drift'!$B$18:$B$101,$G3286,'6. Drift'!BW$18:BW$101)+SUMIF('8. Lokal'!$B$18:$B$50,$G3286,'8. Lokal'!Y$18:Y$50))</f>
        <v>0</v>
      </c>
      <c r="I3292" s="315">
        <f>IF('2. Grunddata'!$C$13="NEJ",SUMIF('8. Lokal'!$B$18:$B$50,$G3286,'8. Lokal'!Z$18:Z$50),SUMIF('5. Lön'!$B$25:$B$151,$G3286,'5. Lön'!CU$25:CU$151)+SUMIF('6. Drift'!$B$18:$B$101,$G3286,'6. Drift'!BX$18:BX$101)+SUMIF('8. Lokal'!$B$18:$B$50,$G3286,'8. Lokal'!Z$18:Z$50))</f>
        <v>0</v>
      </c>
      <c r="J3292" s="315">
        <f>IF('2. Grunddata'!$C$13="NEJ",SUMIF('8. Lokal'!$B$18:$B$50,$G3286,'8. Lokal'!AA$18:AA$50),SUMIF('5. Lön'!$B$25:$B$151,$G3286,'5. Lön'!CV$25:CV$151)+SUMIF('6. Drift'!$B$18:$B$101,$G3286,'6. Drift'!BY$18:BY$101)+SUMIF('8. Lokal'!$B$18:$B$50,$G3286,'8. Lokal'!AA$18:AA$50))</f>
        <v>0</v>
      </c>
      <c r="K3292" s="315">
        <f>IF('2. Grunddata'!$C$13="NEJ",SUMIF('8. Lokal'!$B$18:$B$50,$G3286,'8. Lokal'!AB$18:AB$50),SUMIF('5. Lön'!$B$25:$B$151,$G3286,'5. Lön'!CW$25:CW$151)+SUMIF('6. Drift'!$B$18:$B$101,$G3286,'6. Drift'!BZ$18:BZ$101)+SUMIF('8. Lokal'!$B$18:$B$50,$G3286,'8. Lokal'!AB$18:AB$50))</f>
        <v>0</v>
      </c>
      <c r="L3292" s="315">
        <f>IF('2. Grunddata'!$C$13="NEJ",SUMIF('8. Lokal'!$B$18:$B$50,$G3286,'8. Lokal'!AC$18:AC$50),SUMIF('5. Lön'!$B$25:$B$151,$G3286,'5. Lön'!CX$25:CX$151)+SUMIF('6. Drift'!$B$18:$B$101,$G3286,'6. Drift'!CA$18:CA$101)+SUMIF('8. Lokal'!$B$18:$B$50,$G3286,'8. Lokal'!AC$18:AC$50))</f>
        <v>0</v>
      </c>
      <c r="M3292" s="316">
        <f t="shared" si="757"/>
        <v>0</v>
      </c>
    </row>
    <row r="3293" spans="2:15" s="3" customFormat="1" ht="12.75" x14ac:dyDescent="0.2">
      <c r="B3293" s="321" t="str">
        <f>IF('2. Grunddata'!C$13="NEJ","Indirekt och lokalpåslag accepterade som OH av finansiär","Indirekta")</f>
        <v>Indirekt och lokalpåslag accepterade som OH av finansiär</v>
      </c>
      <c r="C3293" s="293">
        <f>IF('2. Grunddata'!$C$13="NEJ",SUMIF('5. Lön'!$B$25:$B$151,$G3286,'5. Lön'!DY$25:DY$151)+SUMIF('6. Drift'!$B$18:$B$101,$G3286,'6. Drift'!CP$18:CP$101)+SUMIF('7. Utrustning'!$B$17:$B$49,$G3286,'7. Utrustning'!AU$17:AU$49)+SUMIF('8. Lokal'!$B$18:$B$50,$G3286,'8. Lokal'!AR$18:AR$50),SUMIF('5. Lön'!$B$25:$B$151,$G3286,'5. Lön'!BQ$25:BQ$151)+SUMIF('6. Drift'!$B$18:$B$101,$G3286,'6. Drift'!AT$18:AT$101))</f>
        <v>0</v>
      </c>
      <c r="D3293" s="293">
        <f>IF('2. Grunddata'!$C$13="NEJ",SUMIF('5. Lön'!$B$25:$B$151,$G3286,'5. Lön'!DZ$25:DZ$151)+SUMIF('6. Drift'!$B$18:$B$101,$G3286,'6. Drift'!CQ$18:CQ$101)+SUMIF('7. Utrustning'!$B$17:$B$49,$G3286,'7. Utrustning'!AV$17:AV$49)+SUMIF('8. Lokal'!$B$18:$B$50,$G3286,'8. Lokal'!AS$18:AS$50),SUMIF('5. Lön'!$B$25:$B$151,$G3286,'5. Lön'!BR$25:BR$151)+SUMIF('6. Drift'!$B$18:$B$101,$G3286,'6. Drift'!AU$18:AU$101))</f>
        <v>0</v>
      </c>
      <c r="E3293" s="293">
        <f>IF('2. Grunddata'!$C$13="NEJ",SUMIF('5. Lön'!$B$25:$B$151,$G3286,'5. Lön'!EA$25:EA$151)+SUMIF('6. Drift'!$B$18:$B$101,$G3286,'6. Drift'!CR$18:CR$101)+SUMIF('7. Utrustning'!$B$17:$B$49,$G3286,'7. Utrustning'!AW$17:AW$49)+SUMIF('8. Lokal'!$B$18:$B$50,$G3286,'8. Lokal'!AT$18:AT$50),SUMIF('5. Lön'!$B$25:$B$151,$G3286,'5. Lön'!BS$25:BS$151)+SUMIF('6. Drift'!$B$18:$B$101,$G3286,'6. Drift'!AV$18:AV$101))</f>
        <v>0</v>
      </c>
      <c r="F3293" s="293">
        <f>IF('2. Grunddata'!$C$13="NEJ",SUMIF('5. Lön'!$B$25:$B$151,$G3286,'5. Lön'!EB$25:EB$151)+SUMIF('6. Drift'!$B$18:$B$101,$G3286,'6. Drift'!CS$18:CS$101)+SUMIF('7. Utrustning'!$B$17:$B$49,$G3286,'7. Utrustning'!AX$17:AX$49)+SUMIF('8. Lokal'!$B$18:$B$50,$G3286,'8. Lokal'!AU$18:AU$50),SUMIF('5. Lön'!$B$25:$B$151,$G3286,'5. Lön'!BT$25:BT$151)+SUMIF('6. Drift'!$B$18:$B$101,$G3286,'6. Drift'!AW$18:AW$101))</f>
        <v>0</v>
      </c>
      <c r="G3293" s="293">
        <f>IF('2. Grunddata'!$C$13="NEJ",SUMIF('5. Lön'!$B$25:$B$151,$G3286,'5. Lön'!EC$25:EC$151)+SUMIF('6. Drift'!$B$18:$B$101,$G3286,'6. Drift'!CT$18:CT$101)+SUMIF('7. Utrustning'!$B$17:$B$49,$G3286,'7. Utrustning'!AY$17:AY$49)+SUMIF('8. Lokal'!$B$18:$B$50,$G3286,'8. Lokal'!AV$18:AV$50),SUMIF('5. Lön'!$B$25:$B$151,$G3286,'5. Lön'!BU$25:BU$151)+SUMIF('6. Drift'!$B$18:$B$101,$G3286,'6. Drift'!AX$18:AX$101))</f>
        <v>0</v>
      </c>
      <c r="H3293" s="293">
        <f>IF('2. Grunddata'!$C$13="NEJ",SUMIF('5. Lön'!$B$25:$B$151,$G3286,'5. Lön'!ED$25:ED$151)+SUMIF('6. Drift'!$B$18:$B$101,$G3286,'6. Drift'!CU$18:CU$101)+SUMIF('7. Utrustning'!$B$17:$B$49,$G3286,'7. Utrustning'!AZ$17:AZ$49)+SUMIF('8. Lokal'!$B$18:$B$50,$G3286,'8. Lokal'!AW$18:AW$50),SUMIF('5. Lön'!$B$25:$B$151,$G3286,'5. Lön'!BV$25:BV$151)+SUMIF('6. Drift'!$B$18:$B$101,$G3286,'6. Drift'!AY$18:AY$101))</f>
        <v>0</v>
      </c>
      <c r="I3293" s="293">
        <f>IF('2. Grunddata'!$C$13="NEJ",SUMIF('5. Lön'!$B$25:$B$151,$G3286,'5. Lön'!EE$25:EE$151)+SUMIF('6. Drift'!$B$18:$B$101,$G3286,'6. Drift'!CV$18:CV$101)+SUMIF('7. Utrustning'!$B$17:$B$49,$G3286,'7. Utrustning'!BA$17:BA$49)+SUMIF('8. Lokal'!$B$18:$B$50,$G3286,'8. Lokal'!AX$18:AX$50),SUMIF('5. Lön'!$B$25:$B$151,$G3286,'5. Lön'!BW$25:BW$151)+SUMIF('6. Drift'!$B$18:$B$101,$G3286,'6. Drift'!AZ$18:AZ$101))</f>
        <v>0</v>
      </c>
      <c r="J3293" s="293">
        <f>IF('2. Grunddata'!$C$13="NEJ",SUMIF('5. Lön'!$B$25:$B$151,$G3286,'5. Lön'!EF$25:EF$151)+SUMIF('6. Drift'!$B$18:$B$101,$G3286,'6. Drift'!CW$18:CW$101)+SUMIF('7. Utrustning'!$B$17:$B$49,$G3286,'7. Utrustning'!BB$17:BB$49)+SUMIF('8. Lokal'!$B$18:$B$50,$G3286,'8. Lokal'!AY$18:AY$50),SUMIF('5. Lön'!$B$25:$B$151,$G3286,'5. Lön'!BX$25:BX$151)+SUMIF('6. Drift'!$B$18:$B$101,$G3286,'6. Drift'!BA$18:BA$101))</f>
        <v>0</v>
      </c>
      <c r="K3293" s="293">
        <f>IF('2. Grunddata'!$C$13="NEJ",SUMIF('5. Lön'!$B$25:$B$151,$G3286,'5. Lön'!EG$25:EG$151)+SUMIF('6. Drift'!$B$18:$B$101,$G3286,'6. Drift'!CX$18:CX$101)+SUMIF('7. Utrustning'!$B$17:$B$49,$G3286,'7. Utrustning'!BC$17:BC$49)+SUMIF('8. Lokal'!$B$18:$B$50,$G3286,'8. Lokal'!AZ$18:AZ$50),SUMIF('5. Lön'!$B$25:$B$151,$G3286,'5. Lön'!BY$25:BY$151)+SUMIF('6. Drift'!$B$18:$B$101,$G3286,'6. Drift'!BB$18:BB$101))</f>
        <v>0</v>
      </c>
      <c r="L3293" s="293">
        <f>IF('2. Grunddata'!$C$13="NEJ",SUMIF('5. Lön'!$B$25:$B$151,$G3286,'5. Lön'!EH$25:EH$151)+SUMIF('6. Drift'!$B$18:$B$101,$G3286,'6. Drift'!CY$18:CY$101)+SUMIF('7. Utrustning'!$B$17:$B$49,$G3286,'7. Utrustning'!BD$17:BD$49)+SUMIF('8. Lokal'!$B$18:$B$50,$G3286,'8. Lokal'!BA$18:BA$50),SUMIF('5. Lön'!$B$25:$B$151,$G3286,'5. Lön'!BZ$25:BZ$151)+SUMIF('6. Drift'!$B$18:$B$101,$G3286,'6. Drift'!BC$18:BC$101))</f>
        <v>0</v>
      </c>
      <c r="M3293" s="322">
        <f t="shared" si="757"/>
        <v>0</v>
      </c>
    </row>
    <row r="3294" spans="2:15" s="3" customFormat="1" ht="12.75" x14ac:dyDescent="0.2">
      <c r="B3294" s="323" t="str">
        <f>IF('2. Grunddata'!C$6="KONTRAKT","Total kostnad i kontrakt med finansiär ","Total kostnad i ansökan till finansiär ")</f>
        <v xml:space="preserve">Total kostnad i ansökan till finansiär </v>
      </c>
      <c r="C3294" s="237">
        <f>SUM(C3289:C3293)</f>
        <v>0</v>
      </c>
      <c r="D3294" s="237">
        <f t="shared" ref="D3294:L3294" si="758">SUM(D3289:D3293)</f>
        <v>0</v>
      </c>
      <c r="E3294" s="237">
        <f t="shared" si="758"/>
        <v>0</v>
      </c>
      <c r="F3294" s="237">
        <f t="shared" si="758"/>
        <v>0</v>
      </c>
      <c r="G3294" s="237">
        <f t="shared" si="758"/>
        <v>0</v>
      </c>
      <c r="H3294" s="237">
        <f t="shared" si="758"/>
        <v>0</v>
      </c>
      <c r="I3294" s="237">
        <f t="shared" si="758"/>
        <v>0</v>
      </c>
      <c r="J3294" s="237">
        <f t="shared" si="758"/>
        <v>0</v>
      </c>
      <c r="K3294" s="237">
        <f t="shared" si="758"/>
        <v>0</v>
      </c>
      <c r="L3294" s="237">
        <f t="shared" si="758"/>
        <v>0</v>
      </c>
      <c r="M3294" s="324">
        <f t="shared" si="757"/>
        <v>0</v>
      </c>
    </row>
    <row r="3295" spans="2:15" s="3" customFormat="1" ht="6" customHeight="1" x14ac:dyDescent="0.2">
      <c r="B3295" s="325"/>
      <c r="C3295" s="326"/>
      <c r="D3295" s="326"/>
      <c r="E3295" s="326"/>
      <c r="F3295" s="326"/>
      <c r="G3295" s="326"/>
      <c r="H3295" s="326"/>
      <c r="I3295" s="326"/>
      <c r="J3295" s="326"/>
      <c r="K3295" s="326"/>
      <c r="L3295" s="326"/>
      <c r="M3295" s="327"/>
    </row>
    <row r="3296" spans="2:15" s="3" customFormat="1" ht="12.75" x14ac:dyDescent="0.2">
      <c r="B3296" s="328" t="str">
        <f>IF('2. Grunddata'!C$6="KONTRAKT","Kostnader att medfinansiera","Kostnader förväntade att medfinansiera")</f>
        <v>Kostnader förväntade att medfinansiera</v>
      </c>
      <c r="C3296" s="168"/>
      <c r="D3296" s="168"/>
      <c r="E3296" s="168"/>
      <c r="F3296" s="168"/>
      <c r="G3296" s="168"/>
      <c r="H3296" s="168"/>
      <c r="I3296" s="168"/>
      <c r="J3296" s="168"/>
      <c r="K3296" s="168"/>
      <c r="L3296" s="168"/>
      <c r="M3296" s="329"/>
    </row>
    <row r="3297" spans="2:15" s="3" customFormat="1" ht="12.75" x14ac:dyDescent="0.2">
      <c r="B3297" s="371" t="str">
        <f>IF('2. Grunddata'!C$13="NEJ","Indirekt och lokalpåslag inte accepterade som OH av finansiär","")</f>
        <v>Indirekt och lokalpåslag inte accepterade som OH av finansiär</v>
      </c>
      <c r="C3297" s="330">
        <f>IF('2. Grunddata'!$C$13="NEJ",(SUMIF('5. Lön'!$B$25:$B$151,$G3286,'5. Lön'!BQ$25:BQ$151)+SUMIF('5. Lön'!$B$25:$B$151,$G3286,'5. Lön'!CO$25:CO$151)+SUMIF('6. Drift'!$B$18:$B$101,$G3286,'6. Drift'!AT$18:AT$101)+SUMIF('6. Drift'!$B$18:$B$101,$G3286,'6. Drift'!BR$18:BR$101))-(SUMIF('5. Lön'!$B$25:$B$151,$G3286,'5. Lön'!DY$25:DY$151)+SUMIF('6. Drift'!$B$18:$B$101,$G3286,'6. Drift'!CP$18:CP$101)+SUMIF('7. Utrustning'!$B$17:$B$49,$G3286,'7. Utrustning'!AU$17:AU$49)+SUMIF('8. Lokal'!$B$18:$B$50,$G3286,'8. Lokal'!AR$18:AR$50)),0)</f>
        <v>0</v>
      </c>
      <c r="D3297" s="330">
        <f>IF('2. Grunddata'!$C$13="NEJ",(SUMIF('5. Lön'!$B$25:$B$151,$G3286,'5. Lön'!BR$25:BR$151)+SUMIF('5. Lön'!$B$25:$B$151,$G3286,'5. Lön'!CP$25:CP$151)+SUMIF('6. Drift'!$B$18:$B$101,$G3286,'6. Drift'!AU$18:AU$101)+SUMIF('6. Drift'!$B$18:$B$101,$G3286,'6. Drift'!BS$18:BS$101))-(SUMIF('5. Lön'!$B$25:$B$151,$G3286,'5. Lön'!DZ$25:DZ$151)+SUMIF('6. Drift'!$B$18:$B$101,$G3286,'6. Drift'!CQ$18:CQ$101)+SUMIF('7. Utrustning'!$B$17:$B$49,$G3286,'7. Utrustning'!AV$17:AV$49)+SUMIF('8. Lokal'!$B$18:$B$50,$G3286,'8. Lokal'!AS$18:AS$50)),0)</f>
        <v>0</v>
      </c>
      <c r="E3297" s="330">
        <f>IF('2. Grunddata'!$C$13="NEJ",(SUMIF('5. Lön'!$B$25:$B$151,$G3286,'5. Lön'!BS$25:BS$151)+SUMIF('5. Lön'!$B$25:$B$151,$G3286,'5. Lön'!CQ$25:CQ$151)+SUMIF('6. Drift'!$B$18:$B$101,$G3286,'6. Drift'!AV$18:AV$101)+SUMIF('6. Drift'!$B$18:$B$101,$G3286,'6. Drift'!BT$18:BT$101))-(SUMIF('5. Lön'!$B$25:$B$151,$G3286,'5. Lön'!EA$25:EA$151)+SUMIF('6. Drift'!$B$18:$B$101,$G3286,'6. Drift'!CR$18:CR$101)+SUMIF('7. Utrustning'!$B$17:$B$49,$G3286,'7. Utrustning'!AW$17:AW$49)+SUMIF('8. Lokal'!$B$18:$B$50,$G3286,'8. Lokal'!AT$18:AT$50)),0)</f>
        <v>0</v>
      </c>
      <c r="F3297" s="330">
        <f>IF('2. Grunddata'!$C$13="NEJ",(SUMIF('5. Lön'!$B$25:$B$151,$G3286,'5. Lön'!BT$25:BT$151)+SUMIF('5. Lön'!$B$25:$B$151,$G3286,'5. Lön'!CR$25:CR$151)+SUMIF('6. Drift'!$B$18:$B$101,$G3286,'6. Drift'!AW$18:AW$101)+SUMIF('6. Drift'!$B$18:$B$101,$G3286,'6. Drift'!BU$18:BU$101))-(SUMIF('5. Lön'!$B$25:$B$151,$G3286,'5. Lön'!EB$25:EB$151)+SUMIF('6. Drift'!$B$18:$B$101,$G3286,'6. Drift'!CS$18:CS$101)+SUMIF('7. Utrustning'!$B$17:$B$49,$G3286,'7. Utrustning'!AX$17:AX$49)+SUMIF('8. Lokal'!$B$18:$B$50,$G3286,'8. Lokal'!AU$18:AU$50)),0)</f>
        <v>0</v>
      </c>
      <c r="G3297" s="330">
        <f>IF('2. Grunddata'!$C$13="NEJ",(SUMIF('5. Lön'!$B$25:$B$151,$G3286,'5. Lön'!BU$25:BU$151)+SUMIF('5. Lön'!$B$25:$B$151,$G3286,'5. Lön'!CS$25:CS$151)+SUMIF('6. Drift'!$B$18:$B$101,$G3286,'6. Drift'!AX$18:AX$101)+SUMIF('6. Drift'!$B$18:$B$101,$G3286,'6. Drift'!BV$18:BV$101))-(SUMIF('5. Lön'!$B$25:$B$151,$G3286,'5. Lön'!EC$25:EC$151)+SUMIF('6. Drift'!$B$18:$B$101,$G3286,'6. Drift'!CT$18:CT$101)+SUMIF('7. Utrustning'!$B$17:$B$49,$G3286,'7. Utrustning'!AY$17:AY$49)+SUMIF('8. Lokal'!$B$18:$B$50,$G3286,'8. Lokal'!AV$18:AV$50)),0)</f>
        <v>0</v>
      </c>
      <c r="H3297" s="330">
        <f>IF('2. Grunddata'!$C$13="NEJ",(SUMIF('5. Lön'!$B$25:$B$151,$G3286,'5. Lön'!BV$25:BV$151)+SUMIF('5. Lön'!$B$25:$B$151,$G3286,'5. Lön'!CT$25:CT$151)+SUMIF('6. Drift'!$B$18:$B$101,$G3286,'6. Drift'!AY$18:AY$101)+SUMIF('6. Drift'!$B$18:$B$101,$G3286,'6. Drift'!BW$18:BW$101))-(SUMIF('5. Lön'!$B$25:$B$151,$G3286,'5. Lön'!ED$25:ED$151)+SUMIF('6. Drift'!$B$18:$B$101,$G3286,'6. Drift'!CU$18:CU$101)+SUMIF('7. Utrustning'!$B$17:$B$49,$G3286,'7. Utrustning'!AZ$17:AZ$49)+SUMIF('8. Lokal'!$B$18:$B$50,$G3286,'8. Lokal'!AW$18:AW$50)),0)</f>
        <v>0</v>
      </c>
      <c r="I3297" s="330">
        <f>IF('2. Grunddata'!$C$13="NEJ",(SUMIF('5. Lön'!$B$25:$B$151,$G3286,'5. Lön'!BW$25:BW$151)+SUMIF('5. Lön'!$B$25:$B$151,$G3286,'5. Lön'!CU$25:CU$151)+SUMIF('6. Drift'!$B$18:$B$101,$G3286,'6. Drift'!AZ$18:AZ$101)+SUMIF('6. Drift'!$B$18:$B$101,$G3286,'6. Drift'!BX$18:BX$101))-(SUMIF('5. Lön'!$B$25:$B$151,$G3286,'5. Lön'!EE$25:EE$151)+SUMIF('6. Drift'!$B$18:$B$101,$G3286,'6. Drift'!CV$18:CV$101)+SUMIF('7. Utrustning'!$B$17:$B$49,$G3286,'7. Utrustning'!BA$17:BA$49)+SUMIF('8. Lokal'!$B$18:$B$50,$G3286,'8. Lokal'!AX$18:AX$50)),0)</f>
        <v>0</v>
      </c>
      <c r="J3297" s="330">
        <f>IF('2. Grunddata'!$C$13="NEJ",(SUMIF('5. Lön'!$B$25:$B$151,$G3286,'5. Lön'!BX$25:BX$151)+SUMIF('5. Lön'!$B$25:$B$151,$G3286,'5. Lön'!CV$25:CV$151)+SUMIF('6. Drift'!$B$18:$B$101,$G3286,'6. Drift'!BA$18:BA$101)+SUMIF('6. Drift'!$B$18:$B$101,$G3286,'6. Drift'!BY$18:BY$101))-(SUMIF('5. Lön'!$B$25:$B$151,$G3286,'5. Lön'!EF$25:EF$151)+SUMIF('6. Drift'!$B$18:$B$101,$G3286,'6. Drift'!CW$18:CW$101)+SUMIF('7. Utrustning'!$B$17:$B$49,$G3286,'7. Utrustning'!BB$17:BB$49)+SUMIF('8. Lokal'!$B$18:$B$50,$G3286,'8. Lokal'!AY$18:AY$50)),0)</f>
        <v>0</v>
      </c>
      <c r="K3297" s="330">
        <f>IF('2. Grunddata'!$C$13="NEJ",(SUMIF('5. Lön'!$B$25:$B$151,$G3286,'5. Lön'!BY$25:BY$151)+SUMIF('5. Lön'!$B$25:$B$151,$G3286,'5. Lön'!CW$25:CW$151)+SUMIF('6. Drift'!$B$18:$B$101,$G3286,'6. Drift'!BB$18:BB$101)+SUMIF('6. Drift'!$B$18:$B$101,$G3286,'6. Drift'!BZ$18:BZ$101))-(SUMIF('5. Lön'!$B$25:$B$151,$G3286,'5. Lön'!EG$25:EG$151)+SUMIF('6. Drift'!$B$18:$B$101,$G3286,'6. Drift'!CX$18:CX$101)+SUMIF('7. Utrustning'!$B$17:$B$49,$G3286,'7. Utrustning'!BC$17:BC$49)+SUMIF('8. Lokal'!$B$18:$B$50,$G3286,'8. Lokal'!AZ$18:AZ$50)),0)</f>
        <v>0</v>
      </c>
      <c r="L3297" s="330">
        <f>IF('2. Grunddata'!$C$13="NEJ",(SUMIF('5. Lön'!$B$25:$B$151,$G3286,'5. Lön'!BZ$25:BZ$151)+SUMIF('5. Lön'!$B$25:$B$151,$G3286,'5. Lön'!CX$25:CX$151)+SUMIF('6. Drift'!$B$18:$B$101,$G3286,'6. Drift'!BC$18:BC$101)+SUMIF('6. Drift'!$B$18:$B$101,$G3286,'6. Drift'!CA$18:CA$101))-(SUMIF('5. Lön'!$B$25:$B$151,$G3286,'5. Lön'!EH$25:EH$151)+SUMIF('6. Drift'!$B$18:$B$101,$G3286,'6. Drift'!CY$18:CY$101)+SUMIF('7. Utrustning'!$B$17:$B$49,$G3286,'7. Utrustning'!BD$17:BD$49)+SUMIF('8. Lokal'!$B$18:$B$50,$G3286,'8. Lokal'!BA$18:BA$50)),0)</f>
        <v>0</v>
      </c>
      <c r="M3297" s="314">
        <f t="shared" ref="M3297:M3303" si="759">SUM(C3297:L3297)</f>
        <v>0</v>
      </c>
    </row>
    <row r="3298" spans="2:15" s="3" customFormat="1" ht="12.75" customHeight="1" x14ac:dyDescent="0.2">
      <c r="B3298" s="331" t="str">
        <f>IF('2. Grunddata'!C$16&gt;0,"LKP som inte accepteras av finansiär","")</f>
        <v/>
      </c>
      <c r="C3298" s="332">
        <f>IF('2. Grunddata'!$C$16&gt;0,SUMIF('5. Lön'!$B$25:$B$151,$G3286,'5. Lön'!AS$25:AS$151)-SUMIF('5. Lön'!$B$25:$B$151,$G3286,'5. Lön'!DM$25:DM$151),0)</f>
        <v>0</v>
      </c>
      <c r="D3298" s="332">
        <f>IF('2. Grunddata'!$C$16&gt;0,SUMIF('5. Lön'!$B$25:$B$151,$G3286,'5. Lön'!AT$25:AT$151)-SUMIF('5. Lön'!$B$25:$B$151,$G3286,'5. Lön'!DN$25:DN$151),0)</f>
        <v>0</v>
      </c>
      <c r="E3298" s="332">
        <f>IF('2. Grunddata'!$C$16&gt;0,SUMIF('5. Lön'!$B$25:$B$151,$G3286,'5. Lön'!AU$25:AU$151)-SUMIF('5. Lön'!$B$25:$B$151,$G3286,'5. Lön'!DO$25:DO$151),0)</f>
        <v>0</v>
      </c>
      <c r="F3298" s="332">
        <f>IF('2. Grunddata'!$C$16&gt;0,SUMIF('5. Lön'!$B$25:$B$151,$G3286,'5. Lön'!AV$25:AV$151)-SUMIF('5. Lön'!$B$25:$B$151,$G3286,'5. Lön'!DP$25:DP$151),0)</f>
        <v>0</v>
      </c>
      <c r="G3298" s="332">
        <f>IF('2. Grunddata'!$C$16&gt;0,SUMIF('5. Lön'!$B$25:$B$151,$G3286,'5. Lön'!AW$25:AW$151)-SUMIF('5. Lön'!$B$25:$B$151,$G3286,'5. Lön'!DQ$25:DQ$151),0)</f>
        <v>0</v>
      </c>
      <c r="H3298" s="332">
        <f>IF('2. Grunddata'!$C$16&gt;0,SUMIF('5. Lön'!$B$25:$B$151,$G3286,'5. Lön'!AX$25:AX$151)-SUMIF('5. Lön'!$B$25:$B$151,$G3286,'5. Lön'!DR$25:DR$151),0)</f>
        <v>0</v>
      </c>
      <c r="I3298" s="332">
        <f>IF('2. Grunddata'!$C$16&gt;0,SUMIF('5. Lön'!$B$25:$B$151,$G3286,'5. Lön'!AY$25:AY$151)-SUMIF('5. Lön'!$B$25:$B$151,$G3286,'5. Lön'!DS$25:DS$151),0)</f>
        <v>0</v>
      </c>
      <c r="J3298" s="332">
        <f>IF('2. Grunddata'!$C$16&gt;0,SUMIF('5. Lön'!$B$25:$B$151,$G3286,'5. Lön'!AZ$25:AZ$151)-SUMIF('5. Lön'!$B$25:$B$151,$G3286,'5. Lön'!DT$25:DT$151),0)</f>
        <v>0</v>
      </c>
      <c r="K3298" s="332">
        <f>IF('2. Grunddata'!$C$16&gt;0,SUMIF('5. Lön'!$B$25:$B$151,$G3286,'5. Lön'!BA$25:BA$151)-SUMIF('5. Lön'!$B$25:$B$151,$G3286,'5. Lön'!DU$25:DU$151),0)</f>
        <v>0</v>
      </c>
      <c r="L3298" s="332">
        <f>IF('2. Grunddata'!$C$16&gt;0,SUMIF('5. Lön'!$B$25:$B$151,$G3286,'5. Lön'!BB$25:BB$151)-SUMIF('5. Lön'!$B$25:$B$151,$G3286,'5. Lön'!DV$25:DV$151),0)</f>
        <v>0</v>
      </c>
      <c r="M3298" s="316">
        <f t="shared" si="759"/>
        <v>0</v>
      </c>
    </row>
    <row r="3299" spans="2:15" s="3" customFormat="1" ht="12.75" customHeight="1" x14ac:dyDescent="0.2">
      <c r="B3299" s="317" t="str">
        <f>IF('5. Lön'!BO$152&gt;0,"Lön inklusive LKP","")</f>
        <v>Lön inklusive LKP</v>
      </c>
      <c r="C3299" s="333">
        <f>SUMIF('5. Lön'!$B$25:$B$151,$G3286,'5. Lön'!BE$25:BE$151)</f>
        <v>0</v>
      </c>
      <c r="D3299" s="333">
        <f>SUMIF('5. Lön'!$B$25:$B$151,$G3286,'5. Lön'!BF$25:BF$151)</f>
        <v>0</v>
      </c>
      <c r="E3299" s="333">
        <f>SUMIF('5. Lön'!$B$25:$B$151,$G3286,'5. Lön'!BG$25:BG$151)</f>
        <v>0</v>
      </c>
      <c r="F3299" s="333">
        <f>SUMIF('5. Lön'!$B$25:$B$151,$G3286,'5. Lön'!BH$25:BH$151)</f>
        <v>0</v>
      </c>
      <c r="G3299" s="333">
        <f>SUMIF('5. Lön'!$B$25:$B$151,$G3286,'5. Lön'!BI$25:BI$151)</f>
        <v>0</v>
      </c>
      <c r="H3299" s="333">
        <f>SUMIF('5. Lön'!$B$25:$B$151,$G3286,'5. Lön'!BJ$25:BJ$151)</f>
        <v>0</v>
      </c>
      <c r="I3299" s="333">
        <f>SUMIF('5. Lön'!$B$25:$B$151,$G3286,'5. Lön'!BK$25:BK$151)</f>
        <v>0</v>
      </c>
      <c r="J3299" s="333">
        <f>SUMIF('5. Lön'!$B$25:$B$151,$G3286,'5. Lön'!BL$25:BL$151)</f>
        <v>0</v>
      </c>
      <c r="K3299" s="333">
        <f>SUMIF('5. Lön'!$B$25:$B$151,$G3286,'5. Lön'!BM$25:BM$151)</f>
        <v>0</v>
      </c>
      <c r="L3299" s="333">
        <f>SUMIF('5. Lön'!$B$25:$B$151,$G3286,'5. Lön'!BN$25:BN$151)</f>
        <v>0</v>
      </c>
      <c r="M3299" s="319">
        <f t="shared" si="759"/>
        <v>0</v>
      </c>
    </row>
    <row r="3300" spans="2:15" s="3" customFormat="1" ht="12.75" x14ac:dyDescent="0.2">
      <c r="B3300" s="158" t="str">
        <f>IF('6. Drift'!AR$102&gt;0,"Drift","")</f>
        <v/>
      </c>
      <c r="C3300" s="334">
        <f>SUMIF('6. Drift'!$B$18:$B$101,$G3286,'6. Drift'!AH$18:AH$101)</f>
        <v>0</v>
      </c>
      <c r="D3300" s="334">
        <f>SUMIF('6. Drift'!$B$18:$B$101,$G3286,'6. Drift'!AI$18:AI$101)</f>
        <v>0</v>
      </c>
      <c r="E3300" s="334">
        <f>SUMIF('6. Drift'!$B$18:$B$101,$G3286,'6. Drift'!AJ$18:AJ$101)</f>
        <v>0</v>
      </c>
      <c r="F3300" s="334">
        <f>SUMIF('6. Drift'!$B$18:$B$101,$G3286,'6. Drift'!AK$18:AK$101)</f>
        <v>0</v>
      </c>
      <c r="G3300" s="334">
        <f>SUMIF('6. Drift'!$B$18:$B$101,$G3286,'6. Drift'!AL$18:AL$101)</f>
        <v>0</v>
      </c>
      <c r="H3300" s="334">
        <f>SUMIF('6. Drift'!$B$18:$B$101,$G3286,'6. Drift'!AM$18:AM$101)</f>
        <v>0</v>
      </c>
      <c r="I3300" s="334">
        <f>SUMIF('6. Drift'!$B$18:$B$101,$G3286,'6. Drift'!AN$18:AN$101)</f>
        <v>0</v>
      </c>
      <c r="J3300" s="334">
        <f>SUMIF('6. Drift'!$B$18:$B$101,$G3286,'6. Drift'!AO$18:AO$101)</f>
        <v>0</v>
      </c>
      <c r="K3300" s="334">
        <f>SUMIF('6. Drift'!$B$18:$B$101,$G3286,'6. Drift'!AP$18:AP$101)</f>
        <v>0</v>
      </c>
      <c r="L3300" s="334">
        <f>SUMIF('6. Drift'!$B$18:$B$101,$G3286,'6. Drift'!AQ$18:AQ$101)</f>
        <v>0</v>
      </c>
      <c r="M3300" s="316">
        <f t="shared" si="759"/>
        <v>0</v>
      </c>
    </row>
    <row r="3301" spans="2:15" s="3" customFormat="1" ht="12.75" x14ac:dyDescent="0.2">
      <c r="B3301" s="317" t="str">
        <f>IF('7. Utrustning'!AS$50&gt;0,"Utrustning","")</f>
        <v/>
      </c>
      <c r="C3301" s="333">
        <f>SUMIF('7. Utrustning'!$B$17:$B$49,$G3286,'7. Utrustning'!AI$17:AI$49)</f>
        <v>0</v>
      </c>
      <c r="D3301" s="333">
        <f>SUMIF('7. Utrustning'!$B$17:$B$49,$G3286,'7. Utrustning'!AJ$17:AJ$49)</f>
        <v>0</v>
      </c>
      <c r="E3301" s="333">
        <f>SUMIF('7. Utrustning'!$B$17:$B$49,$G3286,'7. Utrustning'!AK$17:AK$49)</f>
        <v>0</v>
      </c>
      <c r="F3301" s="333">
        <f>SUMIF('7. Utrustning'!$B$17:$B$49,$G3286,'7. Utrustning'!AL$17:AL$49)</f>
        <v>0</v>
      </c>
      <c r="G3301" s="333">
        <f>SUMIF('7. Utrustning'!$B$17:$B$49,$G3286,'7. Utrustning'!AM$17:AM$49)</f>
        <v>0</v>
      </c>
      <c r="H3301" s="333">
        <f>SUMIF('7. Utrustning'!$B$17:$B$49,$G3286,'7. Utrustning'!AN$17:AN$49)</f>
        <v>0</v>
      </c>
      <c r="I3301" s="333">
        <f>SUMIF('7. Utrustning'!$B$17:$B$49,$G3286,'7. Utrustning'!AO$17:AO$49)</f>
        <v>0</v>
      </c>
      <c r="J3301" s="333">
        <f>SUMIF('7. Utrustning'!$B$17:$B$49,$G3286,'7. Utrustning'!AP$17:AP$49)</f>
        <v>0</v>
      </c>
      <c r="K3301" s="333">
        <f>SUMIF('7. Utrustning'!$B$17:$B$49,$G3286,'7. Utrustning'!AQ$17:AQ$49)</f>
        <v>0</v>
      </c>
      <c r="L3301" s="333">
        <f>SUMIF('7. Utrustning'!$B$17:$B$49,$G3286,'7. Utrustning'!AR$17:AR$49)</f>
        <v>0</v>
      </c>
      <c r="M3301" s="319">
        <f t="shared" si="759"/>
        <v>0</v>
      </c>
    </row>
    <row r="3302" spans="2:15" s="3" customFormat="1" ht="12.75" x14ac:dyDescent="0.2">
      <c r="B3302" s="320" t="str">
        <f>IF('8. Lokal'!AP$51&gt;0,"Lokal","")</f>
        <v>Lokal</v>
      </c>
      <c r="C3302" s="334">
        <f>SUMIF('5. Lön'!$B$25:$B$151,$G3286,'5. Lön'!DA$25:DA$151)+SUMIF('6. Drift'!$B$18:$B$101,$G3286,'6. Drift'!CD$18:CD$101)+SUMIF('8. Lokal'!$B$18:$B$50,$G3286,'8. Lokal'!AF$18:AF$50)</f>
        <v>0</v>
      </c>
      <c r="D3302" s="334">
        <f>SUMIF('5. Lön'!$B$25:$B$151,$G3286,'5. Lön'!DB$25:DB$151)+SUMIF('6. Drift'!$B$18:$B$101,$G3286,'6. Drift'!CE$18:CE$101)+SUMIF('8. Lokal'!$B$18:$B$50,$G3286,'8. Lokal'!AG$18:AG$50)</f>
        <v>0</v>
      </c>
      <c r="E3302" s="334">
        <f>SUMIF('5. Lön'!$B$25:$B$151,$G3286,'5. Lön'!DC$25:DC$151)+SUMIF('6. Drift'!$B$18:$B$101,$G3286,'6. Drift'!CF$18:CF$101)+SUMIF('8. Lokal'!$B$18:$B$50,$G3286,'8. Lokal'!AH$18:AH$50)</f>
        <v>0</v>
      </c>
      <c r="F3302" s="334">
        <f>SUMIF('5. Lön'!$B$25:$B$151,$G3286,'5. Lön'!DD$25:DD$151)+SUMIF('6. Drift'!$B$18:$B$101,$G3286,'6. Drift'!CG$18:CG$101)+SUMIF('8. Lokal'!$B$18:$B$50,$G3286,'8. Lokal'!AI$18:AI$50)</f>
        <v>0</v>
      </c>
      <c r="G3302" s="334">
        <f>SUMIF('5. Lön'!$B$25:$B$151,$G3286,'5. Lön'!DE$25:DE$151)+SUMIF('6. Drift'!$B$18:$B$101,$G3286,'6. Drift'!CH$18:CH$101)+SUMIF('8. Lokal'!$B$18:$B$50,$G3286,'8. Lokal'!AJ$18:AJ$50)</f>
        <v>0</v>
      </c>
      <c r="H3302" s="334">
        <f>SUMIF('5. Lön'!$B$25:$B$151,$G3286,'5. Lön'!DF$25:DF$151)+SUMIF('6. Drift'!$B$18:$B$101,$G3286,'6. Drift'!CI$18:CI$101)+SUMIF('8. Lokal'!$B$18:$B$50,$G3286,'8. Lokal'!AK$18:AK$50)</f>
        <v>0</v>
      </c>
      <c r="I3302" s="334">
        <f>SUMIF('5. Lön'!$B$25:$B$151,$G3286,'5. Lön'!DG$25:DG$151)+SUMIF('6. Drift'!$B$18:$B$101,$G3286,'6. Drift'!CJ$18:CJ$101)+SUMIF('8. Lokal'!$B$18:$B$50,$G3286,'8. Lokal'!AL$18:AL$50)</f>
        <v>0</v>
      </c>
      <c r="J3302" s="334">
        <f>SUMIF('5. Lön'!$B$25:$B$151,$G3286,'5. Lön'!DH$25:DH$151)+SUMIF('6. Drift'!$B$18:$B$101,$G3286,'6. Drift'!CK$18:CK$101)+SUMIF('8. Lokal'!$B$18:$B$50,$G3286,'8. Lokal'!AM$18:AM$50)</f>
        <v>0</v>
      </c>
      <c r="K3302" s="334">
        <f>SUMIF('5. Lön'!$B$25:$B$151,$G3286,'5. Lön'!DI$25:DI$151)+SUMIF('6. Drift'!$B$18:$B$101,$G3286,'6. Drift'!CL$18:CL$101)+SUMIF('8. Lokal'!$B$18:$B$50,$G3286,'8. Lokal'!AN$18:AN$50)</f>
        <v>0</v>
      </c>
      <c r="L3302" s="334">
        <f>SUMIF('5. Lön'!$B$25:$B$151,$G3286,'5. Lön'!DJ$25:DJ$151)+SUMIF('6. Drift'!$B$18:$B$101,$G3286,'6. Drift'!CM$18:CM$101)+SUMIF('8. Lokal'!$B$18:$B$50,$G3286,'8. Lokal'!AO$18:AO$50)</f>
        <v>0</v>
      </c>
      <c r="M3302" s="316">
        <f t="shared" si="759"/>
        <v>0</v>
      </c>
    </row>
    <row r="3303" spans="2:15" s="1" customFormat="1" ht="12.75" x14ac:dyDescent="0.2">
      <c r="B3303" s="321" t="str">
        <f>IF(('5. Lön'!CM$152+'6. Drift'!BP$102)&gt;0,"Indirekt","")</f>
        <v>Indirekt</v>
      </c>
      <c r="C3303" s="293">
        <f>SUMIF('5. Lön'!$B$25:$B$151,$G3286,'5. Lön'!CC$25:CC$151)+SUMIF('6. Drift'!$B$18:$B$101,$G3286,'6. Drift'!BF$18:BF$101)</f>
        <v>0</v>
      </c>
      <c r="D3303" s="293">
        <f>SUMIF('5. Lön'!$B$25:$B$151,$G3286,'5. Lön'!CD$25:CD$151)+SUMIF('6. Drift'!$B$18:$B$101,$G3286,'6. Drift'!BG$18:BG$101)</f>
        <v>0</v>
      </c>
      <c r="E3303" s="293">
        <f>SUMIF('5. Lön'!$B$25:$B$151,$G3286,'5. Lön'!CE$25:CE$151)+SUMIF('6. Drift'!$B$18:$B$101,$G3286,'6. Drift'!BH$18:BH$101)</f>
        <v>0</v>
      </c>
      <c r="F3303" s="293">
        <f>SUMIF('5. Lön'!$B$25:$B$151,$G3286,'5. Lön'!CF$25:CF$151)+SUMIF('6. Drift'!$B$18:$B$101,$G3286,'6. Drift'!BI$18:BI$101)</f>
        <v>0</v>
      </c>
      <c r="G3303" s="293">
        <f>SUMIF('5. Lön'!$B$25:$B$151,$G3286,'5. Lön'!CG$25:CG$151)+SUMIF('6. Drift'!$B$18:$B$101,$G3286,'6. Drift'!BJ$18:BJ$101)</f>
        <v>0</v>
      </c>
      <c r="H3303" s="293">
        <f>SUMIF('5. Lön'!$B$25:$B$151,$G3286,'5. Lön'!CH$25:CH$151)+SUMIF('6. Drift'!$B$18:$B$101,$G3286,'6. Drift'!BK$18:BK$101)</f>
        <v>0</v>
      </c>
      <c r="I3303" s="293">
        <f>SUMIF('5. Lön'!$B$25:$B$151,$G3286,'5. Lön'!CI$25:CI$151)+SUMIF('6. Drift'!$B$18:$B$101,$G3286,'6. Drift'!BL$18:BL$101)</f>
        <v>0</v>
      </c>
      <c r="J3303" s="293">
        <f>SUMIF('5. Lön'!$B$25:$B$151,$G3286,'5. Lön'!CJ$25:CJ$151)+SUMIF('6. Drift'!$B$18:$B$101,$G3286,'6. Drift'!BM$18:BM$101)</f>
        <v>0</v>
      </c>
      <c r="K3303" s="293">
        <f>SUMIF('5. Lön'!$B$25:$B$151,$G3286,'5. Lön'!CK$25:CK$151)+SUMIF('6. Drift'!$B$18:$B$101,$G3286,'6. Drift'!BN$18:BN$101)</f>
        <v>0</v>
      </c>
      <c r="L3303" s="293">
        <f>SUMIF('5. Lön'!$B$25:$B$151,$G3286,'5. Lön'!CL$25:CL$151)+SUMIF('6. Drift'!$B$18:$B$101,$G3286,'6. Drift'!BO$18:BO$101)</f>
        <v>0</v>
      </c>
      <c r="M3303" s="322">
        <f t="shared" si="759"/>
        <v>0</v>
      </c>
    </row>
    <row r="3304" spans="2:15" s="3" customFormat="1" ht="12.75" x14ac:dyDescent="0.2">
      <c r="B3304" s="323" t="str">
        <f>IF('2. Grunddata'!C$6="KONTRAKT","Total kostnad i medfinansiering av kontrakt med finansiär","Total kostnad i medfinansiering av ansökan till finansiär")</f>
        <v>Total kostnad i medfinansiering av ansökan till finansiär</v>
      </c>
      <c r="C3304" s="237">
        <f>SUM(C3297:C3303)</f>
        <v>0</v>
      </c>
      <c r="D3304" s="237">
        <f t="shared" ref="D3304:M3304" si="760">SUM(D3297:D3303)</f>
        <v>0</v>
      </c>
      <c r="E3304" s="237">
        <f t="shared" si="760"/>
        <v>0</v>
      </c>
      <c r="F3304" s="237">
        <f t="shared" si="760"/>
        <v>0</v>
      </c>
      <c r="G3304" s="237">
        <f t="shared" si="760"/>
        <v>0</v>
      </c>
      <c r="H3304" s="237">
        <f t="shared" si="760"/>
        <v>0</v>
      </c>
      <c r="I3304" s="237">
        <f t="shared" si="760"/>
        <v>0</v>
      </c>
      <c r="J3304" s="237">
        <f t="shared" si="760"/>
        <v>0</v>
      </c>
      <c r="K3304" s="237">
        <f t="shared" si="760"/>
        <v>0</v>
      </c>
      <c r="L3304" s="237">
        <f t="shared" si="760"/>
        <v>0</v>
      </c>
      <c r="M3304" s="324">
        <f t="shared" si="760"/>
        <v>0</v>
      </c>
      <c r="N3304" s="26"/>
      <c r="O3304" s="26"/>
    </row>
    <row r="3305" spans="2:15" s="3" customFormat="1" ht="6" customHeight="1" x14ac:dyDescent="0.2">
      <c r="B3305" s="335"/>
      <c r="C3305" s="326"/>
      <c r="D3305" s="326"/>
      <c r="E3305" s="326"/>
      <c r="F3305" s="326"/>
      <c r="G3305" s="326"/>
      <c r="H3305" s="326"/>
      <c r="I3305" s="326"/>
      <c r="J3305" s="326"/>
      <c r="K3305" s="326"/>
      <c r="L3305" s="326"/>
      <c r="M3305" s="336"/>
    </row>
    <row r="3306" spans="2:15" s="3" customFormat="1" ht="12.75" x14ac:dyDescent="0.2">
      <c r="B3306" s="328" t="str">
        <f>IF('2. Grunddata'!C$6="KONTRAKT","Full kostnad","Förväntad full kostnad")</f>
        <v>Förväntad full kostnad</v>
      </c>
      <c r="C3306" s="326"/>
      <c r="D3306" s="326"/>
      <c r="E3306" s="326"/>
      <c r="F3306" s="326"/>
      <c r="G3306" s="326"/>
      <c r="H3306" s="326"/>
      <c r="I3306" s="326"/>
      <c r="J3306" s="326"/>
      <c r="K3306" s="326"/>
      <c r="L3306" s="326"/>
      <c r="M3306" s="336"/>
    </row>
    <row r="3307" spans="2:15" s="3" customFormat="1" ht="12.75" x14ac:dyDescent="0.2">
      <c r="B3307" s="337" t="s">
        <v>203</v>
      </c>
      <c r="C3307" s="338">
        <f>C3289+C3298+C3299</f>
        <v>0</v>
      </c>
      <c r="D3307" s="338">
        <f t="shared" ref="D3307:L3307" si="761">D3289+D3298+D3299</f>
        <v>0</v>
      </c>
      <c r="E3307" s="338">
        <f t="shared" si="761"/>
        <v>0</v>
      </c>
      <c r="F3307" s="338">
        <f t="shared" si="761"/>
        <v>0</v>
      </c>
      <c r="G3307" s="338">
        <f t="shared" si="761"/>
        <v>0</v>
      </c>
      <c r="H3307" s="338">
        <f t="shared" si="761"/>
        <v>0</v>
      </c>
      <c r="I3307" s="338">
        <f t="shared" si="761"/>
        <v>0</v>
      </c>
      <c r="J3307" s="338">
        <f t="shared" si="761"/>
        <v>0</v>
      </c>
      <c r="K3307" s="338">
        <f t="shared" si="761"/>
        <v>0</v>
      </c>
      <c r="L3307" s="338">
        <f t="shared" si="761"/>
        <v>0</v>
      </c>
      <c r="M3307" s="314">
        <f>SUM(C3307:L3307)</f>
        <v>0</v>
      </c>
    </row>
    <row r="3308" spans="2:15" s="3" customFormat="1" ht="12.75" x14ac:dyDescent="0.2">
      <c r="B3308" s="339" t="s">
        <v>202</v>
      </c>
      <c r="C3308" s="340">
        <f>C3290+C3300</f>
        <v>0</v>
      </c>
      <c r="D3308" s="340">
        <f t="shared" ref="D3308:L3308" si="762">D3290+D3300</f>
        <v>0</v>
      </c>
      <c r="E3308" s="340">
        <f t="shared" si="762"/>
        <v>0</v>
      </c>
      <c r="F3308" s="340">
        <f t="shared" si="762"/>
        <v>0</v>
      </c>
      <c r="G3308" s="340">
        <f t="shared" si="762"/>
        <v>0</v>
      </c>
      <c r="H3308" s="340">
        <f t="shared" si="762"/>
        <v>0</v>
      </c>
      <c r="I3308" s="340">
        <f t="shared" si="762"/>
        <v>0</v>
      </c>
      <c r="J3308" s="340">
        <f t="shared" si="762"/>
        <v>0</v>
      </c>
      <c r="K3308" s="340">
        <f t="shared" si="762"/>
        <v>0</v>
      </c>
      <c r="L3308" s="340">
        <f t="shared" si="762"/>
        <v>0</v>
      </c>
      <c r="M3308" s="316">
        <f>SUM(C3308:L3308)</f>
        <v>0</v>
      </c>
    </row>
    <row r="3309" spans="2:15" s="3" customFormat="1" ht="12.75" x14ac:dyDescent="0.2">
      <c r="B3309" s="341" t="s">
        <v>30</v>
      </c>
      <c r="C3309" s="342">
        <f>C3291+C3301</f>
        <v>0</v>
      </c>
      <c r="D3309" s="342">
        <f t="shared" ref="D3309:L3309" si="763">D3291+D3301</f>
        <v>0</v>
      </c>
      <c r="E3309" s="342">
        <f t="shared" si="763"/>
        <v>0</v>
      </c>
      <c r="F3309" s="342">
        <f t="shared" si="763"/>
        <v>0</v>
      </c>
      <c r="G3309" s="342">
        <f t="shared" si="763"/>
        <v>0</v>
      </c>
      <c r="H3309" s="342">
        <f t="shared" si="763"/>
        <v>0</v>
      </c>
      <c r="I3309" s="342">
        <f t="shared" si="763"/>
        <v>0</v>
      </c>
      <c r="J3309" s="342">
        <f t="shared" si="763"/>
        <v>0</v>
      </c>
      <c r="K3309" s="342">
        <f t="shared" si="763"/>
        <v>0</v>
      </c>
      <c r="L3309" s="342">
        <f t="shared" si="763"/>
        <v>0</v>
      </c>
      <c r="M3309" s="319">
        <f>SUM(C3309:L3309)</f>
        <v>0</v>
      </c>
    </row>
    <row r="3310" spans="2:15" s="3" customFormat="1" ht="12.75" x14ac:dyDescent="0.2">
      <c r="B3310" s="339" t="s">
        <v>31</v>
      </c>
      <c r="C3310" s="340">
        <f>SUMIF('5. Lön'!$B$25:$B$151,$G3286,'5. Lön'!CO$25:CO$151)+SUMIF('5. Lön'!$B$25:$B$151,$G3286,'5. Lön'!DA$25:DA$151)+SUMIF('6. Drift'!$B$18:$B$101,$G3286,'6. Drift'!BR$18:BR$101)+SUMIF('6. Drift'!$B$18:$B$101,$G3286,'6. Drift'!CD$18:CD$101)+SUMIF('8. Lokal'!$B$18:$B$50,$G3286,'8. Lokal'!T$18:T$50)+SUMIF('8. Lokal'!$B$18:$B$50,$G3286,'8. Lokal'!AF$18:AF$50)</f>
        <v>0</v>
      </c>
      <c r="D3310" s="340">
        <f>SUMIF('5. Lön'!$B$25:$B$151,$G3286,'5. Lön'!CP$25:CP$151)+SUMIF('5. Lön'!$B$25:$B$151,$G3286,'5. Lön'!DB$25:DB$151)+SUMIF('6. Drift'!$B$18:$B$101,$G3286,'6. Drift'!BS$18:BS$101)+SUMIF('6. Drift'!$B$18:$B$101,$G3286,'6. Drift'!CE$18:CE$101)+SUMIF('8. Lokal'!$B$18:$B$50,$G3286,'8. Lokal'!U$18:U$50)+SUMIF('8. Lokal'!$B$18:$B$50,$G3286,'8. Lokal'!AG$18:AG$50)</f>
        <v>0</v>
      </c>
      <c r="E3310" s="340">
        <f>SUMIF('5. Lön'!$B$25:$B$151,$G3286,'5. Lön'!CQ$25:CQ$151)+SUMIF('5. Lön'!$B$25:$B$151,$G3286,'5. Lön'!DC$25:DC$151)+SUMIF('6. Drift'!$B$18:$B$101,$G3286,'6. Drift'!BT$18:BT$101)+SUMIF('6. Drift'!$B$18:$B$101,$G3286,'6. Drift'!CF$18:CF$101)+SUMIF('8. Lokal'!$B$18:$B$50,$G3286,'8. Lokal'!V$18:V$50)+SUMIF('8. Lokal'!$B$18:$B$50,$G3286,'8. Lokal'!AH$18:AH$50)</f>
        <v>0</v>
      </c>
      <c r="F3310" s="340">
        <f>SUMIF('5. Lön'!$B$25:$B$151,$G3286,'5. Lön'!CR$25:CR$151)+SUMIF('5. Lön'!$B$25:$B$151,$G3286,'5. Lön'!DD$25:DD$151)+SUMIF('6. Drift'!$B$18:$B$101,$G3286,'6. Drift'!BU$18:BU$101)+SUMIF('6. Drift'!$B$18:$B$101,$G3286,'6. Drift'!CG$18:CG$101)+SUMIF('8. Lokal'!$B$18:$B$50,$G3286,'8. Lokal'!W$18:W$50)+SUMIF('8. Lokal'!$B$18:$B$50,$G3286,'8. Lokal'!AI$18:AI$50)</f>
        <v>0</v>
      </c>
      <c r="G3310" s="340">
        <f>SUMIF('5. Lön'!$B$25:$B$151,$G3286,'5. Lön'!CS$25:CS$151)+SUMIF('5. Lön'!$B$25:$B$151,$G3286,'5. Lön'!DE$25:DE$151)+SUMIF('6. Drift'!$B$18:$B$101,$G3286,'6. Drift'!BV$18:BV$101)+SUMIF('6. Drift'!$B$18:$B$101,$G3286,'6. Drift'!CH$18:CH$101)+SUMIF('8. Lokal'!$B$18:$B$50,$G3286,'8. Lokal'!X$18:X$50)+SUMIF('8. Lokal'!$B$18:$B$50,$G3286,'8. Lokal'!AJ$18:AJ$50)</f>
        <v>0</v>
      </c>
      <c r="H3310" s="340">
        <f>SUMIF('5. Lön'!$B$25:$B$151,$G3286,'5. Lön'!CT$25:CT$151)+SUMIF('5. Lön'!$B$25:$B$151,$G3286,'5. Lön'!DF$25:DF$151)+SUMIF('6. Drift'!$B$18:$B$101,$G3286,'6. Drift'!BW$18:BW$101)+SUMIF('6. Drift'!$B$18:$B$101,$G3286,'6. Drift'!CI$18:CI$101)+SUMIF('8. Lokal'!$B$18:$B$50,$G3286,'8. Lokal'!Y$18:Y$50)+SUMIF('8. Lokal'!$B$18:$B$50,$G3286,'8. Lokal'!AK$18:AK$50)</f>
        <v>0</v>
      </c>
      <c r="I3310" s="340">
        <f>SUMIF('5. Lön'!$B$25:$B$151,$G3286,'5. Lön'!CU$25:CU$151)+SUMIF('5. Lön'!$B$25:$B$151,$G3286,'5. Lön'!DG$25:DG$151)+SUMIF('6. Drift'!$B$18:$B$101,$G3286,'6. Drift'!BX$18:BX$101)+SUMIF('6. Drift'!$B$18:$B$101,$G3286,'6. Drift'!CJ$18:CJ$101)+SUMIF('8. Lokal'!$B$18:$B$50,$G3286,'8. Lokal'!Z$18:Z$50)+SUMIF('8. Lokal'!$B$18:$B$50,$G3286,'8. Lokal'!AL$18:AL$50)</f>
        <v>0</v>
      </c>
      <c r="J3310" s="340">
        <f>SUMIF('5. Lön'!$B$25:$B$151,$G3286,'5. Lön'!CV$25:CV$151)+SUMIF('5. Lön'!$B$25:$B$151,$G3286,'5. Lön'!DH$25:DH$151)+SUMIF('6. Drift'!$B$18:$B$101,$G3286,'6. Drift'!BY$18:BY$101)+SUMIF('6. Drift'!$B$18:$B$101,$G3286,'6. Drift'!CK$18:CK$101)+SUMIF('8. Lokal'!$B$18:$B$50,$G3286,'8. Lokal'!AA$18:AA$50)+SUMIF('8. Lokal'!$B$18:$B$50,$G3286,'8. Lokal'!AM$18:AM$50)</f>
        <v>0</v>
      </c>
      <c r="K3310" s="340">
        <f>SUMIF('5. Lön'!$B$25:$B$151,$G3286,'5. Lön'!CW$25:CW$151)+SUMIF('5. Lön'!$B$25:$B$151,$G3286,'5. Lön'!DI$25:DI$151)+SUMIF('6. Drift'!$B$18:$B$101,$G3286,'6. Drift'!BZ$18:BZ$101)+SUMIF('6. Drift'!$B$18:$B$101,$G3286,'6. Drift'!CL$18:CL$101)+SUMIF('8. Lokal'!$B$18:$B$50,$G3286,'8. Lokal'!AB$18:AB$50)+SUMIF('8. Lokal'!$B$18:$B$50,$G3286,'8. Lokal'!AN$18:AN$50)</f>
        <v>0</v>
      </c>
      <c r="L3310" s="340">
        <f>SUMIF('5. Lön'!$B$25:$B$151,$G3286,'5. Lön'!CX$25:CX$151)+SUMIF('5. Lön'!$B$25:$B$151,$G3286,'5. Lön'!DJ$25:DJ$151)+SUMIF('6. Drift'!$B$18:$B$101,$G3286,'6. Drift'!CA$18:CA$101)+SUMIF('6. Drift'!$B$18:$B$101,$G3286,'6. Drift'!CM$18:CM$101)+SUMIF('8. Lokal'!$B$18:$B$50,$G3286,'8. Lokal'!AC$18:AC$50)+SUMIF('8. Lokal'!$B$18:$B$50,$G3286,'8. Lokal'!AO$18:AO$50)</f>
        <v>0</v>
      </c>
      <c r="M3310" s="316">
        <f>SUM(C3310:L3310)</f>
        <v>0</v>
      </c>
    </row>
    <row r="3311" spans="2:15" s="3" customFormat="1" ht="12.75" x14ac:dyDescent="0.2">
      <c r="B3311" s="343" t="s">
        <v>26</v>
      </c>
      <c r="C3311" s="344">
        <f>SUMIF('5. Lön'!$B$25:$B$151,$G3286,'5. Lön'!BQ$25:BQ$151)+SUMIF('5. Lön'!$B$25:$B$151,$G3286,'5. Lön'!CC$25:CC$151)+SUMIF('6. Drift'!$B$18:$B$101,$G3286,'6. Drift'!AT$18:AT$101)+SUMIF('6. Drift'!$B$18:$B$101,$G3286,'6. Drift'!BF$18:BF$101)</f>
        <v>0</v>
      </c>
      <c r="D3311" s="344">
        <f>SUMIF('5. Lön'!$B$25:$B$151,$G3286,'5. Lön'!BR$25:BR$151)+SUMIF('5. Lön'!$B$25:$B$151,$G3286,'5. Lön'!CD$25:CD$151)+SUMIF('6. Drift'!$B$18:$B$101,$G3286,'6. Drift'!AU$18:AU$101)+SUMIF('6. Drift'!$B$18:$B$101,$G3286,'6. Drift'!BG$18:BG$101)</f>
        <v>0</v>
      </c>
      <c r="E3311" s="344">
        <f>SUMIF('5. Lön'!$B$25:$B$151,$G3286,'5. Lön'!BS$25:BS$151)+SUMIF('5. Lön'!$B$25:$B$151,$G3286,'5. Lön'!CE$25:CE$151)+SUMIF('6. Drift'!$B$18:$B$101,$G3286,'6. Drift'!AV$18:AV$101)+SUMIF('6. Drift'!$B$18:$B$101,$G3286,'6. Drift'!BH$18:BH$101)</f>
        <v>0</v>
      </c>
      <c r="F3311" s="344">
        <f>SUMIF('5. Lön'!$B$25:$B$151,$G3286,'5. Lön'!BT$25:BT$151)+SUMIF('5. Lön'!$B$25:$B$151,$G3286,'5. Lön'!CF$25:CF$151)+SUMIF('6. Drift'!$B$18:$B$101,$G3286,'6. Drift'!AW$18:AW$101)+SUMIF('6. Drift'!$B$18:$B$101,$G3286,'6. Drift'!BI$18:BI$101)</f>
        <v>0</v>
      </c>
      <c r="G3311" s="344">
        <f>SUMIF('5. Lön'!$B$25:$B$151,$G3286,'5. Lön'!BU$25:BU$151)+SUMIF('5. Lön'!$B$25:$B$151,$G3286,'5. Lön'!CG$25:CG$151)+SUMIF('6. Drift'!$B$18:$B$101,$G3286,'6. Drift'!AX$18:AX$101)+SUMIF('6. Drift'!$B$18:$B$101,$G3286,'6. Drift'!BJ$18:BJ$101)</f>
        <v>0</v>
      </c>
      <c r="H3311" s="344">
        <f>SUMIF('5. Lön'!$B$25:$B$151,$G3286,'5. Lön'!BV$25:BV$151)+SUMIF('5. Lön'!$B$25:$B$151,$G3286,'5. Lön'!CH$25:CH$151)+SUMIF('6. Drift'!$B$18:$B$101,$G3286,'6. Drift'!AY$18:AY$101)+SUMIF('6. Drift'!$B$18:$B$101,$G3286,'6. Drift'!BK$18:BK$101)</f>
        <v>0</v>
      </c>
      <c r="I3311" s="344">
        <f>SUMIF('5. Lön'!$B$25:$B$151,$G3286,'5. Lön'!BW$25:BW$151)+SUMIF('5. Lön'!$B$25:$B$151,$G3286,'5. Lön'!CI$25:CI$151)+SUMIF('6. Drift'!$B$18:$B$101,$G3286,'6. Drift'!AZ$18:AZ$101)+SUMIF('6. Drift'!$B$18:$B$101,$G3286,'6. Drift'!BL$18:BL$101)</f>
        <v>0</v>
      </c>
      <c r="J3311" s="344">
        <f>SUMIF('5. Lön'!$B$25:$B$151,$G3286,'5. Lön'!BX$25:BX$151)+SUMIF('5. Lön'!$B$25:$B$151,$G3286,'5. Lön'!CJ$25:CJ$151)+SUMIF('6. Drift'!$B$18:$B$101,$G3286,'6. Drift'!BA$18:BA$101)+SUMIF('6. Drift'!$B$18:$B$101,$G3286,'6. Drift'!BM$18:BM$101)</f>
        <v>0</v>
      </c>
      <c r="K3311" s="344">
        <f>SUMIF('5. Lön'!$B$25:$B$151,$G3286,'5. Lön'!BY$25:BY$151)+SUMIF('5. Lön'!$B$25:$B$151,$G3286,'5. Lön'!CK$25:CK$151)+SUMIF('6. Drift'!$B$18:$B$101,$G3286,'6. Drift'!BB$18:BB$101)+SUMIF('6. Drift'!$B$18:$B$101,$G3286,'6. Drift'!BN$18:BN$101)</f>
        <v>0</v>
      </c>
      <c r="L3311" s="344">
        <f>SUMIF('5. Lön'!$B$25:$B$151,$G3286,'5. Lön'!BZ$25:BZ$151)+SUMIF('5. Lön'!$B$25:$B$151,$G3286,'5. Lön'!CL$25:CL$151)+SUMIF('6. Drift'!$B$18:$B$101,$G3286,'6. Drift'!BC$18:BC$101)+SUMIF('6. Drift'!$B$18:$B$101,$G3286,'6. Drift'!BO$18:BO$101)</f>
        <v>0</v>
      </c>
      <c r="M3311" s="322">
        <f>SUM(C3311:L3311)</f>
        <v>0</v>
      </c>
    </row>
    <row r="3312" spans="2:15" s="3" customFormat="1" ht="12.75" x14ac:dyDescent="0.2">
      <c r="B3312" s="323" t="str">
        <f>IF('2. Grunddata'!C$6="KONTRAKT","Total full kostnad","Total förväntad full kostnad")</f>
        <v>Total förväntad full kostnad</v>
      </c>
      <c r="C3312" s="171">
        <f>SUM(C3307:C3311)</f>
        <v>0</v>
      </c>
      <c r="D3312" s="171">
        <f t="shared" ref="D3312:M3312" si="764">SUM(D3307:D3311)</f>
        <v>0</v>
      </c>
      <c r="E3312" s="171">
        <f t="shared" si="764"/>
        <v>0</v>
      </c>
      <c r="F3312" s="171">
        <f t="shared" si="764"/>
        <v>0</v>
      </c>
      <c r="G3312" s="171">
        <f t="shared" si="764"/>
        <v>0</v>
      </c>
      <c r="H3312" s="171">
        <f t="shared" si="764"/>
        <v>0</v>
      </c>
      <c r="I3312" s="171">
        <f t="shared" si="764"/>
        <v>0</v>
      </c>
      <c r="J3312" s="171">
        <f t="shared" si="764"/>
        <v>0</v>
      </c>
      <c r="K3312" s="171">
        <f t="shared" si="764"/>
        <v>0</v>
      </c>
      <c r="L3312" s="171">
        <f t="shared" si="764"/>
        <v>0</v>
      </c>
      <c r="M3312" s="345">
        <f t="shared" si="764"/>
        <v>0</v>
      </c>
      <c r="N3312" s="4"/>
    </row>
    <row r="3313" spans="2:13" s="3" customFormat="1" ht="12.75" x14ac:dyDescent="0.2">
      <c r="B3313" s="119"/>
      <c r="C3313" s="64"/>
      <c r="D3313" s="64"/>
      <c r="E3313" s="64"/>
      <c r="F3313" s="64"/>
      <c r="G3313" s="64"/>
      <c r="H3313" s="64"/>
      <c r="I3313" s="64"/>
      <c r="J3313" s="64"/>
      <c r="K3313" s="64"/>
      <c r="L3313" s="64"/>
      <c r="M3313" s="64"/>
    </row>
    <row r="3314" spans="2:13" s="3" customFormat="1" ht="12.75" customHeight="1" x14ac:dyDescent="0.2">
      <c r="B3314" s="119" t="s">
        <v>42</v>
      </c>
      <c r="C3314" s="346" t="str">
        <f t="shared" ref="C3314:M3314" si="765">IF(C3312&gt;0,C3304/C3312,"")</f>
        <v/>
      </c>
      <c r="D3314" s="346" t="str">
        <f t="shared" si="765"/>
        <v/>
      </c>
      <c r="E3314" s="346" t="str">
        <f t="shared" si="765"/>
        <v/>
      </c>
      <c r="F3314" s="346" t="str">
        <f t="shared" si="765"/>
        <v/>
      </c>
      <c r="G3314" s="346" t="str">
        <f t="shared" si="765"/>
        <v/>
      </c>
      <c r="H3314" s="346" t="str">
        <f t="shared" si="765"/>
        <v/>
      </c>
      <c r="I3314" s="346" t="str">
        <f t="shared" si="765"/>
        <v/>
      </c>
      <c r="J3314" s="346" t="str">
        <f t="shared" si="765"/>
        <v/>
      </c>
      <c r="K3314" s="346" t="str">
        <f t="shared" si="765"/>
        <v/>
      </c>
      <c r="L3314" s="346" t="str">
        <f t="shared" si="765"/>
        <v/>
      </c>
      <c r="M3314" s="346" t="str">
        <f t="shared" si="765"/>
        <v/>
      </c>
    </row>
    <row r="3315" spans="2:13" ht="12.75" customHeight="1" x14ac:dyDescent="0.2"/>
    <row r="3316" spans="2:13" ht="12.75" customHeight="1" x14ac:dyDescent="0.2">
      <c r="B3316" s="349" t="s">
        <v>209</v>
      </c>
    </row>
    <row r="3317" spans="2:13" ht="12.75" customHeight="1" x14ac:dyDescent="0.2">
      <c r="B3317" s="551"/>
      <c r="C3317" s="552"/>
      <c r="D3317" s="552"/>
      <c r="E3317" s="552"/>
      <c r="F3317" s="552"/>
      <c r="G3317" s="552"/>
      <c r="H3317" s="552"/>
      <c r="I3317" s="552"/>
      <c r="J3317" s="552"/>
      <c r="K3317" s="552"/>
      <c r="L3317" s="553"/>
      <c r="M3317" s="387">
        <f>SUM(C3317:L3317)</f>
        <v>0</v>
      </c>
    </row>
    <row r="3318" spans="2:13" ht="12.75" customHeight="1" x14ac:dyDescent="0.2">
      <c r="B3318" s="554"/>
      <c r="C3318" s="555"/>
      <c r="D3318" s="555"/>
      <c r="E3318" s="555"/>
      <c r="F3318" s="555"/>
      <c r="G3318" s="555"/>
      <c r="H3318" s="555"/>
      <c r="I3318" s="555"/>
      <c r="J3318" s="555"/>
      <c r="K3318" s="555"/>
      <c r="L3318" s="556"/>
      <c r="M3318" s="319">
        <f t="shared" ref="M3318:M3322" si="766">SUM(C3318:L3318)</f>
        <v>0</v>
      </c>
    </row>
    <row r="3319" spans="2:13" ht="12.75" customHeight="1" x14ac:dyDescent="0.2">
      <c r="B3319" s="557"/>
      <c r="C3319" s="558"/>
      <c r="D3319" s="558"/>
      <c r="E3319" s="558"/>
      <c r="F3319" s="558"/>
      <c r="G3319" s="558"/>
      <c r="H3319" s="558"/>
      <c r="I3319" s="558"/>
      <c r="J3319" s="558"/>
      <c r="K3319" s="558"/>
      <c r="L3319" s="559"/>
      <c r="M3319" s="316">
        <f t="shared" si="766"/>
        <v>0</v>
      </c>
    </row>
    <row r="3320" spans="2:13" ht="12.75" customHeight="1" x14ac:dyDescent="0.2">
      <c r="B3320" s="554"/>
      <c r="C3320" s="555"/>
      <c r="D3320" s="555"/>
      <c r="E3320" s="555"/>
      <c r="F3320" s="555"/>
      <c r="G3320" s="555"/>
      <c r="H3320" s="555"/>
      <c r="I3320" s="555"/>
      <c r="J3320" s="555"/>
      <c r="K3320" s="555"/>
      <c r="L3320" s="556"/>
      <c r="M3320" s="319">
        <f t="shared" si="766"/>
        <v>0</v>
      </c>
    </row>
    <row r="3321" spans="2:13" ht="12.75" customHeight="1" x14ac:dyDescent="0.2">
      <c r="B3321" s="557"/>
      <c r="C3321" s="558"/>
      <c r="D3321" s="558"/>
      <c r="E3321" s="558"/>
      <c r="F3321" s="558"/>
      <c r="G3321" s="558"/>
      <c r="H3321" s="558"/>
      <c r="I3321" s="558"/>
      <c r="J3321" s="558"/>
      <c r="K3321" s="558"/>
      <c r="L3321" s="559"/>
      <c r="M3321" s="316">
        <f t="shared" si="766"/>
        <v>0</v>
      </c>
    </row>
    <row r="3322" spans="2:13" ht="12.75" customHeight="1" x14ac:dyDescent="0.2">
      <c r="B3322" s="560"/>
      <c r="C3322" s="555"/>
      <c r="D3322" s="555"/>
      <c r="E3322" s="555"/>
      <c r="F3322" s="555"/>
      <c r="G3322" s="555"/>
      <c r="H3322" s="555"/>
      <c r="I3322" s="555"/>
      <c r="J3322" s="555"/>
      <c r="K3322" s="555"/>
      <c r="L3322" s="556"/>
      <c r="M3322" s="319">
        <f t="shared" si="766"/>
        <v>0</v>
      </c>
    </row>
    <row r="3323" spans="2:13" ht="12.75" customHeight="1" x14ac:dyDescent="0.2">
      <c r="B3323" s="165" t="str">
        <f>IF('2. Grunddata'!C$6="KONTRAKT","Total medfinansiering","Total förväntad medfinansiering")</f>
        <v>Total förväntad medfinansiering</v>
      </c>
      <c r="C3323" s="170">
        <f t="shared" ref="C3323:M3323" si="767">SUM(C3317:C3322)</f>
        <v>0</v>
      </c>
      <c r="D3323" s="170">
        <f t="shared" si="767"/>
        <v>0</v>
      </c>
      <c r="E3323" s="170">
        <f t="shared" si="767"/>
        <v>0</v>
      </c>
      <c r="F3323" s="170">
        <f t="shared" si="767"/>
        <v>0</v>
      </c>
      <c r="G3323" s="170">
        <f t="shared" si="767"/>
        <v>0</v>
      </c>
      <c r="H3323" s="170">
        <f t="shared" si="767"/>
        <v>0</v>
      </c>
      <c r="I3323" s="170">
        <f t="shared" si="767"/>
        <v>0</v>
      </c>
      <c r="J3323" s="170">
        <f t="shared" si="767"/>
        <v>0</v>
      </c>
      <c r="K3323" s="170">
        <f t="shared" si="767"/>
        <v>0</v>
      </c>
      <c r="L3323" s="170">
        <f t="shared" si="767"/>
        <v>0</v>
      </c>
      <c r="M3323" s="345">
        <f t="shared" si="767"/>
        <v>0</v>
      </c>
    </row>
    <row r="3324" spans="2:13" ht="12.75" customHeight="1" x14ac:dyDescent="0.2"/>
    <row r="3325" spans="2:13" ht="12.75" customHeight="1" x14ac:dyDescent="0.2">
      <c r="B3325" s="386" t="s">
        <v>210</v>
      </c>
      <c r="C3325" s="64" t="str">
        <f>B79</f>
        <v>Inte SLU Partner 13</v>
      </c>
      <c r="G3325" s="64" t="str">
        <f>J79</f>
        <v/>
      </c>
    </row>
    <row r="3326" spans="2:13" ht="12.75" customHeight="1" x14ac:dyDescent="0.2">
      <c r="B3326" s="719"/>
      <c r="C3326" s="720"/>
      <c r="D3326" s="720"/>
      <c r="E3326" s="720"/>
      <c r="F3326" s="720"/>
      <c r="G3326" s="720"/>
      <c r="H3326" s="720"/>
      <c r="I3326" s="720"/>
      <c r="J3326" s="720"/>
      <c r="K3326" s="720"/>
      <c r="L3326" s="720"/>
      <c r="M3326" s="721"/>
    </row>
    <row r="3327" spans="2:13" ht="12.75" customHeight="1" x14ac:dyDescent="0.2">
      <c r="B3327" s="722"/>
      <c r="C3327" s="735"/>
      <c r="D3327" s="735"/>
      <c r="E3327" s="735"/>
      <c r="F3327" s="735"/>
      <c r="G3327" s="735"/>
      <c r="H3327" s="735"/>
      <c r="I3327" s="735"/>
      <c r="J3327" s="735"/>
      <c r="K3327" s="735"/>
      <c r="L3327" s="735"/>
      <c r="M3327" s="724"/>
    </row>
    <row r="3328" spans="2:13" ht="12.75" customHeight="1" x14ac:dyDescent="0.2">
      <c r="B3328" s="722"/>
      <c r="C3328" s="735"/>
      <c r="D3328" s="735"/>
      <c r="E3328" s="735"/>
      <c r="F3328" s="735"/>
      <c r="G3328" s="735"/>
      <c r="H3328" s="735"/>
      <c r="I3328" s="735"/>
      <c r="J3328" s="735"/>
      <c r="K3328" s="735"/>
      <c r="L3328" s="735"/>
      <c r="M3328" s="724"/>
    </row>
    <row r="3329" spans="2:15" ht="12.75" customHeight="1" x14ac:dyDescent="0.2">
      <c r="B3329" s="722"/>
      <c r="C3329" s="735"/>
      <c r="D3329" s="735"/>
      <c r="E3329" s="735"/>
      <c r="F3329" s="735"/>
      <c r="G3329" s="735"/>
      <c r="H3329" s="735"/>
      <c r="I3329" s="735"/>
      <c r="J3329" s="735"/>
      <c r="K3329" s="735"/>
      <c r="L3329" s="735"/>
      <c r="M3329" s="724"/>
    </row>
    <row r="3330" spans="2:15" ht="12.75" customHeight="1" x14ac:dyDescent="0.2">
      <c r="B3330" s="725"/>
      <c r="C3330" s="726"/>
      <c r="D3330" s="726"/>
      <c r="E3330" s="726"/>
      <c r="F3330" s="726"/>
      <c r="G3330" s="726"/>
      <c r="H3330" s="726"/>
      <c r="I3330" s="726"/>
      <c r="J3330" s="726"/>
      <c r="K3330" s="726"/>
      <c r="L3330" s="726"/>
      <c r="M3330" s="727"/>
    </row>
    <row r="3332" spans="2:15" s="3" customFormat="1" ht="12.75" customHeight="1" x14ac:dyDescent="0.2">
      <c r="B3332" s="140" t="s">
        <v>165</v>
      </c>
      <c r="C3332" s="141" t="str">
        <f>'2. Grunddata'!C$7</f>
        <v>Hitta den oförklariga faktorn i matrix</v>
      </c>
      <c r="D3332" s="64"/>
      <c r="E3332" s="64"/>
      <c r="F3332" s="64"/>
      <c r="G3332" s="64"/>
      <c r="H3332" s="64"/>
      <c r="I3332" s="64"/>
      <c r="J3332" s="64"/>
      <c r="K3332" s="64"/>
      <c r="L3332" s="64"/>
      <c r="M3332" s="64"/>
    </row>
    <row r="3333" spans="2:15" s="3" customFormat="1" ht="12.75" x14ac:dyDescent="0.2">
      <c r="B3333" s="140" t="s">
        <v>122</v>
      </c>
      <c r="C3333" s="141" t="str">
        <f>IF('2. Grunddata'!$C$6="ANSÖKAN","ANSÖKAN",(IF('2. Grunddata'!$C$6="KONTRAKT","KONTRAKT","")))</f>
        <v>ANSÖKAN</v>
      </c>
      <c r="D3333" s="64"/>
      <c r="E3333" s="64"/>
      <c r="F3333" s="64"/>
      <c r="G3333" s="64"/>
      <c r="H3333" s="64"/>
      <c r="I3333" s="64"/>
      <c r="J3333" s="64"/>
      <c r="K3333" s="64"/>
      <c r="L3333" s="64"/>
      <c r="M3333" s="64"/>
    </row>
    <row r="3334" spans="2:15" s="3" customFormat="1" ht="12.75" x14ac:dyDescent="0.2">
      <c r="B3334" s="62" t="s">
        <v>254</v>
      </c>
      <c r="C3334" s="141" t="str">
        <f>'2. Grunddata'!C$8</f>
        <v>Stina</v>
      </c>
      <c r="D3334" s="64"/>
      <c r="E3334" s="64"/>
      <c r="F3334" s="64"/>
      <c r="I3334" s="120"/>
      <c r="J3334" s="120"/>
      <c r="K3334" s="120"/>
      <c r="L3334" s="120"/>
      <c r="M3334" s="120"/>
    </row>
    <row r="3335" spans="2:15" s="3" customFormat="1" ht="12.75" x14ac:dyDescent="0.2">
      <c r="B3335" s="140" t="s">
        <v>156</v>
      </c>
      <c r="C3335" s="64" t="str">
        <f>'2. Grunddata'!C$17</f>
        <v>SEK</v>
      </c>
      <c r="D3335" s="64"/>
      <c r="E3335" s="64"/>
      <c r="F3335" s="64"/>
      <c r="I3335" s="120"/>
      <c r="J3335" s="120"/>
      <c r="K3335" s="120"/>
      <c r="L3335" s="120"/>
      <c r="M3335" s="120"/>
    </row>
    <row r="3336" spans="2:15" s="3" customFormat="1" ht="12.75" x14ac:dyDescent="0.2">
      <c r="B3336" s="140"/>
      <c r="C3336" s="143" t="s">
        <v>137</v>
      </c>
      <c r="D3336" s="64"/>
      <c r="E3336" s="64"/>
      <c r="F3336" s="64"/>
      <c r="I3336" s="120"/>
      <c r="J3336" s="120"/>
      <c r="K3336" s="120"/>
      <c r="L3336" s="499" t="s">
        <v>315</v>
      </c>
      <c r="M3336" s="120"/>
    </row>
    <row r="3337" spans="2:15" ht="12.75" customHeight="1" x14ac:dyDescent="0.2">
      <c r="L3337" s="349" t="s">
        <v>316</v>
      </c>
    </row>
    <row r="3338" spans="2:15" s="3" customFormat="1" ht="15" x14ac:dyDescent="0.25">
      <c r="B3338" s="369" t="s">
        <v>38</v>
      </c>
      <c r="C3338" s="369" t="str">
        <f>B80</f>
        <v>Inte SLU Partner 14</v>
      </c>
      <c r="E3338" s="64"/>
      <c r="G3338" s="375" t="str">
        <f>J80</f>
        <v/>
      </c>
      <c r="H3338" s="64"/>
      <c r="I3338" s="64"/>
      <c r="J3338" s="64"/>
      <c r="K3338" s="64"/>
      <c r="L3338" s="625">
        <f>SUMIF('5. Lön'!$B$25:$B$151,$G3338,'5. Lön'!AE$25:AE$151)</f>
        <v>0</v>
      </c>
      <c r="M3338" s="585" t="s">
        <v>208</v>
      </c>
    </row>
    <row r="3339" spans="2:15" s="3" customFormat="1" ht="6" customHeight="1" x14ac:dyDescent="0.2">
      <c r="B3339" s="85"/>
      <c r="C3339" s="64"/>
      <c r="D3339" s="64"/>
      <c r="E3339" s="64"/>
      <c r="F3339" s="64"/>
      <c r="G3339" s="64"/>
      <c r="H3339" s="64"/>
      <c r="I3339" s="64"/>
      <c r="J3339" s="64"/>
      <c r="K3339" s="64"/>
      <c r="L3339" s="64"/>
      <c r="M3339" s="64"/>
    </row>
    <row r="3340" spans="2:15" s="3" customFormat="1" ht="12.75" x14ac:dyDescent="0.2">
      <c r="B3340" s="309" t="str">
        <f>IF('2. Grunddata'!C$6="KONTRAKT","Kostnader täckta av finansiär","Kostnader förväntade att täckas av finansiär")</f>
        <v>Kostnader förväntade att täckas av finansiär</v>
      </c>
      <c r="C3340" s="310">
        <f>'5. Lön'!G$23</f>
        <v>2022</v>
      </c>
      <c r="D3340" s="310">
        <f>'5. Lön'!H$23</f>
        <v>2023</v>
      </c>
      <c r="E3340" s="310">
        <f>'5. Lön'!I$23</f>
        <v>2024</v>
      </c>
      <c r="F3340" s="310" t="str">
        <f>'5. Lön'!J$23</f>
        <v/>
      </c>
      <c r="G3340" s="310" t="str">
        <f>'5. Lön'!K$23</f>
        <v/>
      </c>
      <c r="H3340" s="310" t="str">
        <f>'5. Lön'!L$23</f>
        <v/>
      </c>
      <c r="I3340" s="310" t="str">
        <f>'5. Lön'!M$23</f>
        <v/>
      </c>
      <c r="J3340" s="310" t="str">
        <f>'5. Lön'!N$23</f>
        <v/>
      </c>
      <c r="K3340" s="310" t="str">
        <f>'5. Lön'!O$23</f>
        <v/>
      </c>
      <c r="L3340" s="310" t="str">
        <f>'5. Lön'!P$23</f>
        <v/>
      </c>
      <c r="M3340" s="311" t="s">
        <v>2</v>
      </c>
    </row>
    <row r="3341" spans="2:15" s="3" customFormat="1" ht="12.75" customHeight="1" x14ac:dyDescent="0.2">
      <c r="B3341" s="312" t="s">
        <v>203</v>
      </c>
      <c r="C3341" s="313">
        <f>IF('2. Grunddata'!$C$16&gt;0,SUMIF('5. Lön'!$B$25:$B$151,$G3338,'5. Lön'!DM$25:DM$151),SUMIF('5. Lön'!$B$25:$B$151,$G3338,'5. Lön'!AS$25:AS$151))</f>
        <v>0</v>
      </c>
      <c r="D3341" s="313">
        <f>IF('2. Grunddata'!$C$16&gt;0,SUMIF('5. Lön'!$B$25:$B$151,$G3338,'5. Lön'!DN$25:DN$151),SUMIF('5. Lön'!$B$25:$B$151,$G3338,'5. Lön'!AT$25:AT$151))</f>
        <v>0</v>
      </c>
      <c r="E3341" s="313">
        <f>IF('2. Grunddata'!$C$16&gt;0,SUMIF('5. Lön'!$B$25:$B$151,$G3338,'5. Lön'!DO$25:DO$151),SUMIF('5. Lön'!$B$25:$B$151,$G3338,'5. Lön'!AU$25:AU$151))</f>
        <v>0</v>
      </c>
      <c r="F3341" s="313">
        <f>IF('2. Grunddata'!$C$16&gt;0,SUMIF('5. Lön'!$B$25:$B$151,$G3338,'5. Lön'!DP$25:DP$151),SUMIF('5. Lön'!$B$25:$B$151,$G3338,'5. Lön'!AV$25:AV$151))</f>
        <v>0</v>
      </c>
      <c r="G3341" s="313">
        <f>IF('2. Grunddata'!$C$16&gt;0,SUMIF('5. Lön'!$B$25:$B$151,$G3338,'5. Lön'!DQ$25:DQ$151),SUMIF('5. Lön'!$B$25:$B$151,$G3338,'5. Lön'!AW$25:AW$151))</f>
        <v>0</v>
      </c>
      <c r="H3341" s="313">
        <f>IF('2. Grunddata'!$C$16&gt;0,SUMIF('5. Lön'!$B$25:$B$151,$G3338,'5. Lön'!DR$25:DR$151),SUMIF('5. Lön'!$B$25:$B$151,$G3338,'5. Lön'!AX$25:AX$151))</f>
        <v>0</v>
      </c>
      <c r="I3341" s="313">
        <f>IF('2. Grunddata'!$C$16&gt;0,SUMIF('5. Lön'!$B$25:$B$151,$G3338,'5. Lön'!DS$25:DS$151),SUMIF('5. Lön'!$B$25:$B$151,$G3338,'5. Lön'!AY$25:AY$151))</f>
        <v>0</v>
      </c>
      <c r="J3341" s="313">
        <f>IF('2. Grunddata'!$C$16&gt;0,SUMIF('5. Lön'!$B$25:$B$151,$G3338,'5. Lön'!DT$25:DT$151),SUMIF('5. Lön'!$B$25:$B$151,$G3338,'5. Lön'!AZ$25:AZ$151))</f>
        <v>0</v>
      </c>
      <c r="K3341" s="313">
        <f>IF('2. Grunddata'!$C$16&gt;0,SUMIF('5. Lön'!$B$25:$B$151,$G3338,'5. Lön'!DU$25:DU$151),SUMIF('5. Lön'!$B$25:$B$151,$G3338,'5. Lön'!BA$25:BA$151))</f>
        <v>0</v>
      </c>
      <c r="L3341" s="313">
        <f>IF('2. Grunddata'!$C$16&gt;0,SUMIF('5. Lön'!$B$25:$B$151,$G3338,'5. Lön'!DV$25:DV$151),SUMIF('5. Lön'!$B$25:$B$151,$G3338,'5. Lön'!BB$25:BB$151))</f>
        <v>0</v>
      </c>
      <c r="M3341" s="314">
        <f t="shared" ref="M3341:M3346" si="768">SUM(C3341:L3341)</f>
        <v>0</v>
      </c>
      <c r="N3341" s="4"/>
      <c r="O3341" s="4"/>
    </row>
    <row r="3342" spans="2:15" s="3" customFormat="1" ht="12.75" customHeight="1" x14ac:dyDescent="0.2">
      <c r="B3342" s="158" t="s">
        <v>202</v>
      </c>
      <c r="C3342" s="315">
        <f>SUMIF('6. Drift'!$B$18:$B$101,$G3338,'6. Drift'!V$18:V$101)</f>
        <v>0</v>
      </c>
      <c r="D3342" s="315">
        <f>SUMIF('6. Drift'!$B$18:$B$101,$G3338,'6. Drift'!W$18:W$101)</f>
        <v>0</v>
      </c>
      <c r="E3342" s="315">
        <f>SUMIF('6. Drift'!$B$18:$B$101,$G3338,'6. Drift'!X$18:X$101)</f>
        <v>0</v>
      </c>
      <c r="F3342" s="315">
        <f>SUMIF('6. Drift'!$B$18:$B$101,$G3338,'6. Drift'!Y$18:Y$101)</f>
        <v>0</v>
      </c>
      <c r="G3342" s="315">
        <f>SUMIF('6. Drift'!$B$18:$B$101,$G3338,'6. Drift'!Z$18:Z$101)</f>
        <v>0</v>
      </c>
      <c r="H3342" s="315">
        <f>SUMIF('6. Drift'!$B$18:$B$101,$G3338,'6. Drift'!AA$18:AA$101)</f>
        <v>0</v>
      </c>
      <c r="I3342" s="315">
        <f>SUMIF('6. Drift'!$B$18:$B$101,$G3338,'6. Drift'!AB$18:AB$101)</f>
        <v>0</v>
      </c>
      <c r="J3342" s="315">
        <f>SUMIF('6. Drift'!$B$18:$B$101,$G3338,'6. Drift'!AC$18:AC$101)</f>
        <v>0</v>
      </c>
      <c r="K3342" s="315">
        <f>SUMIF('6. Drift'!$B$18:$B$101,$G3338,'6. Drift'!AD$18:AD$101)</f>
        <v>0</v>
      </c>
      <c r="L3342" s="315">
        <f>SUMIF('6. Drift'!$B$18:$B$101,$G3338,'6. Drift'!AE$18:AE$101)</f>
        <v>0</v>
      </c>
      <c r="M3342" s="316">
        <f t="shared" si="768"/>
        <v>0</v>
      </c>
    </row>
    <row r="3343" spans="2:15" s="3" customFormat="1" ht="12.75" x14ac:dyDescent="0.2">
      <c r="B3343" s="317" t="s">
        <v>30</v>
      </c>
      <c r="C3343" s="318">
        <f>SUMIF('7. Utrustning'!$B$17:$B$49,$G3338,'7. Utrustning'!W$17:W$49)</f>
        <v>0</v>
      </c>
      <c r="D3343" s="318">
        <f>SUMIF('7. Utrustning'!$B$17:$B$49,$G3338,'7. Utrustning'!X$17:X$49)</f>
        <v>0</v>
      </c>
      <c r="E3343" s="318">
        <f>SUMIF('7. Utrustning'!$B$17:$B$49,$G3338,'7. Utrustning'!Y$17:Y$49)</f>
        <v>0</v>
      </c>
      <c r="F3343" s="318">
        <f>SUMIF('7. Utrustning'!$B$17:$B$49,$G3338,'7. Utrustning'!Z$17:Z$49)</f>
        <v>0</v>
      </c>
      <c r="G3343" s="318">
        <f>SUMIF('7. Utrustning'!$B$17:$B$49,$G3338,'7. Utrustning'!AA$17:AA$49)</f>
        <v>0</v>
      </c>
      <c r="H3343" s="318">
        <f>SUMIF('7. Utrustning'!$B$17:$B$49,$G3338,'7. Utrustning'!AB$17:AB$49)</f>
        <v>0</v>
      </c>
      <c r="I3343" s="318">
        <f>SUMIF('7. Utrustning'!$B$17:$B$49,$G3338,'7. Utrustning'!AC$17:AC$49)</f>
        <v>0</v>
      </c>
      <c r="J3343" s="318">
        <f>SUMIF('7. Utrustning'!$B$17:$B$49,$G3338,'7. Utrustning'!AD$17:AD$49)</f>
        <v>0</v>
      </c>
      <c r="K3343" s="318">
        <f>SUMIF('7. Utrustning'!$B$17:$B$49,$G3338,'7. Utrustning'!AE$17:AE$49)</f>
        <v>0</v>
      </c>
      <c r="L3343" s="318">
        <f>SUMIF('7. Utrustning'!$B$17:$B$49,$G3338,'7. Utrustning'!AF$17:AF$49)</f>
        <v>0</v>
      </c>
      <c r="M3343" s="319">
        <f t="shared" si="768"/>
        <v>0</v>
      </c>
    </row>
    <row r="3344" spans="2:15" s="3" customFormat="1" ht="12.75" x14ac:dyDescent="0.2">
      <c r="B3344" s="320" t="str">
        <f>IF('2. Grunddata'!C$13="NEJ","Lokal accepterad som direkt kostnad av finansiär","Lokal")</f>
        <v>Lokal accepterad som direkt kostnad av finansiär</v>
      </c>
      <c r="C3344" s="315">
        <f>IF('2. Grunddata'!$C$13="NEJ",SUMIF('8. Lokal'!$B$18:$B$50,$G3338,'8. Lokal'!T$18:T$50),SUMIF('5. Lön'!$B$25:$B$151,$G3338,'5. Lön'!CO$25:CO$151)+SUMIF('6. Drift'!$B$18:$B$101,$G3338,'6. Drift'!BR$18:BR$101)+SUMIF('8. Lokal'!$B$18:$B$50,$G3338,'8. Lokal'!T$18:T$50))</f>
        <v>0</v>
      </c>
      <c r="D3344" s="315">
        <f>IF('2. Grunddata'!$C$13="NEJ",SUMIF('8. Lokal'!$B$18:$B$50,$G3338,'8. Lokal'!U$18:U$50),SUMIF('5. Lön'!$B$25:$B$151,$G3338,'5. Lön'!CP$25:CP$151)+SUMIF('6. Drift'!$B$18:$B$101,$G3338,'6. Drift'!BS$18:BS$101)+SUMIF('8. Lokal'!$B$18:$B$50,$G3338,'8. Lokal'!U$18:U$50))</f>
        <v>0</v>
      </c>
      <c r="E3344" s="315">
        <f>IF('2. Grunddata'!$C$13="NEJ",SUMIF('8. Lokal'!$B$18:$B$50,$G3338,'8. Lokal'!V$18:V$50),SUMIF('5. Lön'!$B$25:$B$151,$G3338,'5. Lön'!CQ$25:CQ$151)+SUMIF('6. Drift'!$B$18:$B$101,$G3338,'6. Drift'!BT$18:BT$101)+SUMIF('8. Lokal'!$B$18:$B$50,$G3338,'8. Lokal'!V$18:V$50))</f>
        <v>0</v>
      </c>
      <c r="F3344" s="315">
        <f>IF('2. Grunddata'!$C$13="NEJ",SUMIF('8. Lokal'!$B$18:$B$50,$G3338,'8. Lokal'!W$18:W$50),SUMIF('5. Lön'!$B$25:$B$151,$G3338,'5. Lön'!CR$25:CR$151)+SUMIF('6. Drift'!$B$18:$B$101,$G3338,'6. Drift'!BU$18:BU$101)+SUMIF('8. Lokal'!$B$18:$B$50,$G3338,'8. Lokal'!W$18:W$50))</f>
        <v>0</v>
      </c>
      <c r="G3344" s="315">
        <f>IF('2. Grunddata'!$C$13="NEJ",SUMIF('8. Lokal'!$B$18:$B$50,$G3338,'8. Lokal'!X$18:X$50),SUMIF('5. Lön'!$B$25:$B$151,$G3338,'5. Lön'!CS$25:CS$151)+SUMIF('6. Drift'!$B$18:$B$101,$G3338,'6. Drift'!BV$18:BV$101)+SUMIF('8. Lokal'!$B$18:$B$50,$G3338,'8. Lokal'!X$18:X$50))</f>
        <v>0</v>
      </c>
      <c r="H3344" s="315">
        <f>IF('2. Grunddata'!$C$13="NEJ",SUMIF('8. Lokal'!$B$18:$B$50,$G3338,'8. Lokal'!Y$18:Y$50),SUMIF('5. Lön'!$B$25:$B$151,$G3338,'5. Lön'!CT$25:CT$151)+SUMIF('6. Drift'!$B$18:$B$101,$G3338,'6. Drift'!BW$18:BW$101)+SUMIF('8. Lokal'!$B$18:$B$50,$G3338,'8. Lokal'!Y$18:Y$50))</f>
        <v>0</v>
      </c>
      <c r="I3344" s="315">
        <f>IF('2. Grunddata'!$C$13="NEJ",SUMIF('8. Lokal'!$B$18:$B$50,$G3338,'8. Lokal'!Z$18:Z$50),SUMIF('5. Lön'!$B$25:$B$151,$G3338,'5. Lön'!CU$25:CU$151)+SUMIF('6. Drift'!$B$18:$B$101,$G3338,'6. Drift'!BX$18:BX$101)+SUMIF('8. Lokal'!$B$18:$B$50,$G3338,'8. Lokal'!Z$18:Z$50))</f>
        <v>0</v>
      </c>
      <c r="J3344" s="315">
        <f>IF('2. Grunddata'!$C$13="NEJ",SUMIF('8. Lokal'!$B$18:$B$50,$G3338,'8. Lokal'!AA$18:AA$50),SUMIF('5. Lön'!$B$25:$B$151,$G3338,'5. Lön'!CV$25:CV$151)+SUMIF('6. Drift'!$B$18:$B$101,$G3338,'6. Drift'!BY$18:BY$101)+SUMIF('8. Lokal'!$B$18:$B$50,$G3338,'8. Lokal'!AA$18:AA$50))</f>
        <v>0</v>
      </c>
      <c r="K3344" s="315">
        <f>IF('2. Grunddata'!$C$13="NEJ",SUMIF('8. Lokal'!$B$18:$B$50,$G3338,'8. Lokal'!AB$18:AB$50),SUMIF('5. Lön'!$B$25:$B$151,$G3338,'5. Lön'!CW$25:CW$151)+SUMIF('6. Drift'!$B$18:$B$101,$G3338,'6. Drift'!BZ$18:BZ$101)+SUMIF('8. Lokal'!$B$18:$B$50,$G3338,'8. Lokal'!AB$18:AB$50))</f>
        <v>0</v>
      </c>
      <c r="L3344" s="315">
        <f>IF('2. Grunddata'!$C$13="NEJ",SUMIF('8. Lokal'!$B$18:$B$50,$G3338,'8. Lokal'!AC$18:AC$50),SUMIF('5. Lön'!$B$25:$B$151,$G3338,'5. Lön'!CX$25:CX$151)+SUMIF('6. Drift'!$B$18:$B$101,$G3338,'6. Drift'!CA$18:CA$101)+SUMIF('8. Lokal'!$B$18:$B$50,$G3338,'8. Lokal'!AC$18:AC$50))</f>
        <v>0</v>
      </c>
      <c r="M3344" s="316">
        <f t="shared" si="768"/>
        <v>0</v>
      </c>
    </row>
    <row r="3345" spans="2:15" s="3" customFormat="1" ht="12.75" x14ac:dyDescent="0.2">
      <c r="B3345" s="321" t="str">
        <f>IF('2. Grunddata'!C$13="NEJ","Indirekt och lokalpåslag accepterade som OH av finansiär","Indirekta")</f>
        <v>Indirekt och lokalpåslag accepterade som OH av finansiär</v>
      </c>
      <c r="C3345" s="293">
        <f>IF('2. Grunddata'!$C$13="NEJ",SUMIF('5. Lön'!$B$25:$B$151,$G3338,'5. Lön'!DY$25:DY$151)+SUMIF('6. Drift'!$B$18:$B$101,$G3338,'6. Drift'!CP$18:CP$101)+SUMIF('7. Utrustning'!$B$17:$B$49,$G3338,'7. Utrustning'!AU$17:AU$49)+SUMIF('8. Lokal'!$B$18:$B$50,$G3338,'8. Lokal'!AR$18:AR$50),SUMIF('5. Lön'!$B$25:$B$151,$G3338,'5. Lön'!BQ$25:BQ$151)+SUMIF('6. Drift'!$B$18:$B$101,$G3338,'6. Drift'!AT$18:AT$101))</f>
        <v>0</v>
      </c>
      <c r="D3345" s="293">
        <f>IF('2. Grunddata'!$C$13="NEJ",SUMIF('5. Lön'!$B$25:$B$151,$G3338,'5. Lön'!DZ$25:DZ$151)+SUMIF('6. Drift'!$B$18:$B$101,$G3338,'6. Drift'!CQ$18:CQ$101)+SUMIF('7. Utrustning'!$B$17:$B$49,$G3338,'7. Utrustning'!AV$17:AV$49)+SUMIF('8. Lokal'!$B$18:$B$50,$G3338,'8. Lokal'!AS$18:AS$50),SUMIF('5. Lön'!$B$25:$B$151,$G3338,'5. Lön'!BR$25:BR$151)+SUMIF('6. Drift'!$B$18:$B$101,$G3338,'6. Drift'!AU$18:AU$101))</f>
        <v>0</v>
      </c>
      <c r="E3345" s="293">
        <f>IF('2. Grunddata'!$C$13="NEJ",SUMIF('5. Lön'!$B$25:$B$151,$G3338,'5. Lön'!EA$25:EA$151)+SUMIF('6. Drift'!$B$18:$B$101,$G3338,'6. Drift'!CR$18:CR$101)+SUMIF('7. Utrustning'!$B$17:$B$49,$G3338,'7. Utrustning'!AW$17:AW$49)+SUMIF('8. Lokal'!$B$18:$B$50,$G3338,'8. Lokal'!AT$18:AT$50),SUMIF('5. Lön'!$B$25:$B$151,$G3338,'5. Lön'!BS$25:BS$151)+SUMIF('6. Drift'!$B$18:$B$101,$G3338,'6. Drift'!AV$18:AV$101))</f>
        <v>0</v>
      </c>
      <c r="F3345" s="293">
        <f>IF('2. Grunddata'!$C$13="NEJ",SUMIF('5. Lön'!$B$25:$B$151,$G3338,'5. Lön'!EB$25:EB$151)+SUMIF('6. Drift'!$B$18:$B$101,$G3338,'6. Drift'!CS$18:CS$101)+SUMIF('7. Utrustning'!$B$17:$B$49,$G3338,'7. Utrustning'!AX$17:AX$49)+SUMIF('8. Lokal'!$B$18:$B$50,$G3338,'8. Lokal'!AU$18:AU$50),SUMIF('5. Lön'!$B$25:$B$151,$G3338,'5. Lön'!BT$25:BT$151)+SUMIF('6. Drift'!$B$18:$B$101,$G3338,'6. Drift'!AW$18:AW$101))</f>
        <v>0</v>
      </c>
      <c r="G3345" s="293">
        <f>IF('2. Grunddata'!$C$13="NEJ",SUMIF('5. Lön'!$B$25:$B$151,$G3338,'5. Lön'!EC$25:EC$151)+SUMIF('6. Drift'!$B$18:$B$101,$G3338,'6. Drift'!CT$18:CT$101)+SUMIF('7. Utrustning'!$B$17:$B$49,$G3338,'7. Utrustning'!AY$17:AY$49)+SUMIF('8. Lokal'!$B$18:$B$50,$G3338,'8. Lokal'!AV$18:AV$50),SUMIF('5. Lön'!$B$25:$B$151,$G3338,'5. Lön'!BU$25:BU$151)+SUMIF('6. Drift'!$B$18:$B$101,$G3338,'6. Drift'!AX$18:AX$101))</f>
        <v>0</v>
      </c>
      <c r="H3345" s="293">
        <f>IF('2. Grunddata'!$C$13="NEJ",SUMIF('5. Lön'!$B$25:$B$151,$G3338,'5. Lön'!ED$25:ED$151)+SUMIF('6. Drift'!$B$18:$B$101,$G3338,'6. Drift'!CU$18:CU$101)+SUMIF('7. Utrustning'!$B$17:$B$49,$G3338,'7. Utrustning'!AZ$17:AZ$49)+SUMIF('8. Lokal'!$B$18:$B$50,$G3338,'8. Lokal'!AW$18:AW$50),SUMIF('5. Lön'!$B$25:$B$151,$G3338,'5. Lön'!BV$25:BV$151)+SUMIF('6. Drift'!$B$18:$B$101,$G3338,'6. Drift'!AY$18:AY$101))</f>
        <v>0</v>
      </c>
      <c r="I3345" s="293">
        <f>IF('2. Grunddata'!$C$13="NEJ",SUMIF('5. Lön'!$B$25:$B$151,$G3338,'5. Lön'!EE$25:EE$151)+SUMIF('6. Drift'!$B$18:$B$101,$G3338,'6. Drift'!CV$18:CV$101)+SUMIF('7. Utrustning'!$B$17:$B$49,$G3338,'7. Utrustning'!BA$17:BA$49)+SUMIF('8. Lokal'!$B$18:$B$50,$G3338,'8. Lokal'!AX$18:AX$50),SUMIF('5. Lön'!$B$25:$B$151,$G3338,'5. Lön'!BW$25:BW$151)+SUMIF('6. Drift'!$B$18:$B$101,$G3338,'6. Drift'!AZ$18:AZ$101))</f>
        <v>0</v>
      </c>
      <c r="J3345" s="293">
        <f>IF('2. Grunddata'!$C$13="NEJ",SUMIF('5. Lön'!$B$25:$B$151,$G3338,'5. Lön'!EF$25:EF$151)+SUMIF('6. Drift'!$B$18:$B$101,$G3338,'6. Drift'!CW$18:CW$101)+SUMIF('7. Utrustning'!$B$17:$B$49,$G3338,'7. Utrustning'!BB$17:BB$49)+SUMIF('8. Lokal'!$B$18:$B$50,$G3338,'8. Lokal'!AY$18:AY$50),SUMIF('5. Lön'!$B$25:$B$151,$G3338,'5. Lön'!BX$25:BX$151)+SUMIF('6. Drift'!$B$18:$B$101,$G3338,'6. Drift'!BA$18:BA$101))</f>
        <v>0</v>
      </c>
      <c r="K3345" s="293">
        <f>IF('2. Grunddata'!$C$13="NEJ",SUMIF('5. Lön'!$B$25:$B$151,$G3338,'5. Lön'!EG$25:EG$151)+SUMIF('6. Drift'!$B$18:$B$101,$G3338,'6. Drift'!CX$18:CX$101)+SUMIF('7. Utrustning'!$B$17:$B$49,$G3338,'7. Utrustning'!BC$17:BC$49)+SUMIF('8. Lokal'!$B$18:$B$50,$G3338,'8. Lokal'!AZ$18:AZ$50),SUMIF('5. Lön'!$B$25:$B$151,$G3338,'5. Lön'!BY$25:BY$151)+SUMIF('6. Drift'!$B$18:$B$101,$G3338,'6. Drift'!BB$18:BB$101))</f>
        <v>0</v>
      </c>
      <c r="L3345" s="293">
        <f>IF('2. Grunddata'!$C$13="NEJ",SUMIF('5. Lön'!$B$25:$B$151,$G3338,'5. Lön'!EH$25:EH$151)+SUMIF('6. Drift'!$B$18:$B$101,$G3338,'6. Drift'!CY$18:CY$101)+SUMIF('7. Utrustning'!$B$17:$B$49,$G3338,'7. Utrustning'!BD$17:BD$49)+SUMIF('8. Lokal'!$B$18:$B$50,$G3338,'8. Lokal'!BA$18:BA$50),SUMIF('5. Lön'!$B$25:$B$151,$G3338,'5. Lön'!BZ$25:BZ$151)+SUMIF('6. Drift'!$B$18:$B$101,$G3338,'6. Drift'!BC$18:BC$101))</f>
        <v>0</v>
      </c>
      <c r="M3345" s="322">
        <f t="shared" si="768"/>
        <v>0</v>
      </c>
    </row>
    <row r="3346" spans="2:15" s="3" customFormat="1" ht="12.75" x14ac:dyDescent="0.2">
      <c r="B3346" s="323" t="str">
        <f>IF('2. Grunddata'!C$6="KONTRAKT","Total kostnad i kontrakt med finansiär ","Total kostnad i ansökan till finansiär ")</f>
        <v xml:space="preserve">Total kostnad i ansökan till finansiär </v>
      </c>
      <c r="C3346" s="237">
        <f>SUM(C3341:C3345)</f>
        <v>0</v>
      </c>
      <c r="D3346" s="237">
        <f t="shared" ref="D3346:L3346" si="769">SUM(D3341:D3345)</f>
        <v>0</v>
      </c>
      <c r="E3346" s="237">
        <f t="shared" si="769"/>
        <v>0</v>
      </c>
      <c r="F3346" s="237">
        <f t="shared" si="769"/>
        <v>0</v>
      </c>
      <c r="G3346" s="237">
        <f t="shared" si="769"/>
        <v>0</v>
      </c>
      <c r="H3346" s="237">
        <f t="shared" si="769"/>
        <v>0</v>
      </c>
      <c r="I3346" s="237">
        <f t="shared" si="769"/>
        <v>0</v>
      </c>
      <c r="J3346" s="237">
        <f t="shared" si="769"/>
        <v>0</v>
      </c>
      <c r="K3346" s="237">
        <f t="shared" si="769"/>
        <v>0</v>
      </c>
      <c r="L3346" s="237">
        <f t="shared" si="769"/>
        <v>0</v>
      </c>
      <c r="M3346" s="324">
        <f t="shared" si="768"/>
        <v>0</v>
      </c>
    </row>
    <row r="3347" spans="2:15" s="3" customFormat="1" ht="6" customHeight="1" x14ac:dyDescent="0.2">
      <c r="B3347" s="325"/>
      <c r="C3347" s="326"/>
      <c r="D3347" s="326"/>
      <c r="E3347" s="326"/>
      <c r="F3347" s="326"/>
      <c r="G3347" s="326"/>
      <c r="H3347" s="326"/>
      <c r="I3347" s="326"/>
      <c r="J3347" s="326"/>
      <c r="K3347" s="326"/>
      <c r="L3347" s="326"/>
      <c r="M3347" s="327"/>
    </row>
    <row r="3348" spans="2:15" s="3" customFormat="1" ht="12.75" x14ac:dyDescent="0.2">
      <c r="B3348" s="328" t="str">
        <f>IF('2. Grunddata'!C$6="KONTRAKT","Kostnader att medfinansiera","Kostnader förväntade att medfinansiera")</f>
        <v>Kostnader förväntade att medfinansiera</v>
      </c>
      <c r="C3348" s="168"/>
      <c r="D3348" s="168"/>
      <c r="E3348" s="168"/>
      <c r="F3348" s="168"/>
      <c r="G3348" s="168"/>
      <c r="H3348" s="168"/>
      <c r="I3348" s="168"/>
      <c r="J3348" s="168"/>
      <c r="K3348" s="168"/>
      <c r="L3348" s="168"/>
      <c r="M3348" s="329"/>
    </row>
    <row r="3349" spans="2:15" s="3" customFormat="1" ht="12.75" x14ac:dyDescent="0.2">
      <c r="B3349" s="371" t="str">
        <f>IF('2. Grunddata'!C$13="NEJ","Indirekt och lokalpåslag inte accepterade som OH av finansiär","")</f>
        <v>Indirekt och lokalpåslag inte accepterade som OH av finansiär</v>
      </c>
      <c r="C3349" s="330">
        <f>IF('2. Grunddata'!$C$13="NEJ",(SUMIF('5. Lön'!$B$25:$B$151,$G3338,'5. Lön'!BQ$25:BQ$151)+SUMIF('5. Lön'!$B$25:$B$151,$G3338,'5. Lön'!CO$25:CO$151)+SUMIF('6. Drift'!$B$18:$B$101,$G3338,'6. Drift'!AT$18:AT$101)+SUMIF('6. Drift'!$B$18:$B$101,$G3338,'6. Drift'!BR$18:BR$101))-(SUMIF('5. Lön'!$B$25:$B$151,$G3338,'5. Lön'!DY$25:DY$151)+SUMIF('6. Drift'!$B$18:$B$101,$G3338,'6. Drift'!CP$18:CP$101)+SUMIF('7. Utrustning'!$B$17:$B$49,$G3338,'7. Utrustning'!AU$17:AU$49)+SUMIF('8. Lokal'!$B$18:$B$50,$G3338,'8. Lokal'!AR$18:AR$50)),0)</f>
        <v>0</v>
      </c>
      <c r="D3349" s="330">
        <f>IF('2. Grunddata'!$C$13="NEJ",(SUMIF('5. Lön'!$B$25:$B$151,$G3338,'5. Lön'!BR$25:BR$151)+SUMIF('5. Lön'!$B$25:$B$151,$G3338,'5. Lön'!CP$25:CP$151)+SUMIF('6. Drift'!$B$18:$B$101,$G3338,'6. Drift'!AU$18:AU$101)+SUMIF('6. Drift'!$B$18:$B$101,$G3338,'6. Drift'!BS$18:BS$101))-(SUMIF('5. Lön'!$B$25:$B$151,$G3338,'5. Lön'!DZ$25:DZ$151)+SUMIF('6. Drift'!$B$18:$B$101,$G3338,'6. Drift'!CQ$18:CQ$101)+SUMIF('7. Utrustning'!$B$17:$B$49,$G3338,'7. Utrustning'!AV$17:AV$49)+SUMIF('8. Lokal'!$B$18:$B$50,$G3338,'8. Lokal'!AS$18:AS$50)),0)</f>
        <v>0</v>
      </c>
      <c r="E3349" s="330">
        <f>IF('2. Grunddata'!$C$13="NEJ",(SUMIF('5. Lön'!$B$25:$B$151,$G3338,'5. Lön'!BS$25:BS$151)+SUMIF('5. Lön'!$B$25:$B$151,$G3338,'5. Lön'!CQ$25:CQ$151)+SUMIF('6. Drift'!$B$18:$B$101,$G3338,'6. Drift'!AV$18:AV$101)+SUMIF('6. Drift'!$B$18:$B$101,$G3338,'6. Drift'!BT$18:BT$101))-(SUMIF('5. Lön'!$B$25:$B$151,$G3338,'5. Lön'!EA$25:EA$151)+SUMIF('6. Drift'!$B$18:$B$101,$G3338,'6. Drift'!CR$18:CR$101)+SUMIF('7. Utrustning'!$B$17:$B$49,$G3338,'7. Utrustning'!AW$17:AW$49)+SUMIF('8. Lokal'!$B$18:$B$50,$G3338,'8. Lokal'!AT$18:AT$50)),0)</f>
        <v>0</v>
      </c>
      <c r="F3349" s="330">
        <f>IF('2. Grunddata'!$C$13="NEJ",(SUMIF('5. Lön'!$B$25:$B$151,$G3338,'5. Lön'!BT$25:BT$151)+SUMIF('5. Lön'!$B$25:$B$151,$G3338,'5. Lön'!CR$25:CR$151)+SUMIF('6. Drift'!$B$18:$B$101,$G3338,'6. Drift'!AW$18:AW$101)+SUMIF('6. Drift'!$B$18:$B$101,$G3338,'6. Drift'!BU$18:BU$101))-(SUMIF('5. Lön'!$B$25:$B$151,$G3338,'5. Lön'!EB$25:EB$151)+SUMIF('6. Drift'!$B$18:$B$101,$G3338,'6. Drift'!CS$18:CS$101)+SUMIF('7. Utrustning'!$B$17:$B$49,$G3338,'7. Utrustning'!AX$17:AX$49)+SUMIF('8. Lokal'!$B$18:$B$50,$G3338,'8. Lokal'!AU$18:AU$50)),0)</f>
        <v>0</v>
      </c>
      <c r="G3349" s="330">
        <f>IF('2. Grunddata'!$C$13="NEJ",(SUMIF('5. Lön'!$B$25:$B$151,$G3338,'5. Lön'!BU$25:BU$151)+SUMIF('5. Lön'!$B$25:$B$151,$G3338,'5. Lön'!CS$25:CS$151)+SUMIF('6. Drift'!$B$18:$B$101,$G3338,'6. Drift'!AX$18:AX$101)+SUMIF('6. Drift'!$B$18:$B$101,$G3338,'6. Drift'!BV$18:BV$101))-(SUMIF('5. Lön'!$B$25:$B$151,$G3338,'5. Lön'!EC$25:EC$151)+SUMIF('6. Drift'!$B$18:$B$101,$G3338,'6. Drift'!CT$18:CT$101)+SUMIF('7. Utrustning'!$B$17:$B$49,$G3338,'7. Utrustning'!AY$17:AY$49)+SUMIF('8. Lokal'!$B$18:$B$50,$G3338,'8. Lokal'!AV$18:AV$50)),0)</f>
        <v>0</v>
      </c>
      <c r="H3349" s="330">
        <f>IF('2. Grunddata'!$C$13="NEJ",(SUMIF('5. Lön'!$B$25:$B$151,$G3338,'5. Lön'!BV$25:BV$151)+SUMIF('5. Lön'!$B$25:$B$151,$G3338,'5. Lön'!CT$25:CT$151)+SUMIF('6. Drift'!$B$18:$B$101,$G3338,'6. Drift'!AY$18:AY$101)+SUMIF('6. Drift'!$B$18:$B$101,$G3338,'6. Drift'!BW$18:BW$101))-(SUMIF('5. Lön'!$B$25:$B$151,$G3338,'5. Lön'!ED$25:ED$151)+SUMIF('6. Drift'!$B$18:$B$101,$G3338,'6. Drift'!CU$18:CU$101)+SUMIF('7. Utrustning'!$B$17:$B$49,$G3338,'7. Utrustning'!AZ$17:AZ$49)+SUMIF('8. Lokal'!$B$18:$B$50,$G3338,'8. Lokal'!AW$18:AW$50)),0)</f>
        <v>0</v>
      </c>
      <c r="I3349" s="330">
        <f>IF('2. Grunddata'!$C$13="NEJ",(SUMIF('5. Lön'!$B$25:$B$151,$G3338,'5. Lön'!BW$25:BW$151)+SUMIF('5. Lön'!$B$25:$B$151,$G3338,'5. Lön'!CU$25:CU$151)+SUMIF('6. Drift'!$B$18:$B$101,$G3338,'6. Drift'!AZ$18:AZ$101)+SUMIF('6. Drift'!$B$18:$B$101,$G3338,'6. Drift'!BX$18:BX$101))-(SUMIF('5. Lön'!$B$25:$B$151,$G3338,'5. Lön'!EE$25:EE$151)+SUMIF('6. Drift'!$B$18:$B$101,$G3338,'6. Drift'!CV$18:CV$101)+SUMIF('7. Utrustning'!$B$17:$B$49,$G3338,'7. Utrustning'!BA$17:BA$49)+SUMIF('8. Lokal'!$B$18:$B$50,$G3338,'8. Lokal'!AX$18:AX$50)),0)</f>
        <v>0</v>
      </c>
      <c r="J3349" s="330">
        <f>IF('2. Grunddata'!$C$13="NEJ",(SUMIF('5. Lön'!$B$25:$B$151,$G3338,'5. Lön'!BX$25:BX$151)+SUMIF('5. Lön'!$B$25:$B$151,$G3338,'5. Lön'!CV$25:CV$151)+SUMIF('6. Drift'!$B$18:$B$101,$G3338,'6. Drift'!BA$18:BA$101)+SUMIF('6. Drift'!$B$18:$B$101,$G3338,'6. Drift'!BY$18:BY$101))-(SUMIF('5. Lön'!$B$25:$B$151,$G3338,'5. Lön'!EF$25:EF$151)+SUMIF('6. Drift'!$B$18:$B$101,$G3338,'6. Drift'!CW$18:CW$101)+SUMIF('7. Utrustning'!$B$17:$B$49,$G3338,'7. Utrustning'!BB$17:BB$49)+SUMIF('8. Lokal'!$B$18:$B$50,$G3338,'8. Lokal'!AY$18:AY$50)),0)</f>
        <v>0</v>
      </c>
      <c r="K3349" s="330">
        <f>IF('2. Grunddata'!$C$13="NEJ",(SUMIF('5. Lön'!$B$25:$B$151,$G3338,'5. Lön'!BY$25:BY$151)+SUMIF('5. Lön'!$B$25:$B$151,$G3338,'5. Lön'!CW$25:CW$151)+SUMIF('6. Drift'!$B$18:$B$101,$G3338,'6. Drift'!BB$18:BB$101)+SUMIF('6. Drift'!$B$18:$B$101,$G3338,'6. Drift'!BZ$18:BZ$101))-(SUMIF('5. Lön'!$B$25:$B$151,$G3338,'5. Lön'!EG$25:EG$151)+SUMIF('6. Drift'!$B$18:$B$101,$G3338,'6. Drift'!CX$18:CX$101)+SUMIF('7. Utrustning'!$B$17:$B$49,$G3338,'7. Utrustning'!BC$17:BC$49)+SUMIF('8. Lokal'!$B$18:$B$50,$G3338,'8. Lokal'!AZ$18:AZ$50)),0)</f>
        <v>0</v>
      </c>
      <c r="L3349" s="330">
        <f>IF('2. Grunddata'!$C$13="NEJ",(SUMIF('5. Lön'!$B$25:$B$151,$G3338,'5. Lön'!BZ$25:BZ$151)+SUMIF('5. Lön'!$B$25:$B$151,$G3338,'5. Lön'!CX$25:CX$151)+SUMIF('6. Drift'!$B$18:$B$101,$G3338,'6. Drift'!BC$18:BC$101)+SUMIF('6. Drift'!$B$18:$B$101,$G3338,'6. Drift'!CA$18:CA$101))-(SUMIF('5. Lön'!$B$25:$B$151,$G3338,'5. Lön'!EH$25:EH$151)+SUMIF('6. Drift'!$B$18:$B$101,$G3338,'6. Drift'!CY$18:CY$101)+SUMIF('7. Utrustning'!$B$17:$B$49,$G3338,'7. Utrustning'!BD$17:BD$49)+SUMIF('8. Lokal'!$B$18:$B$50,$G3338,'8. Lokal'!BA$18:BA$50)),0)</f>
        <v>0</v>
      </c>
      <c r="M3349" s="314">
        <f t="shared" ref="M3349:M3355" si="770">SUM(C3349:L3349)</f>
        <v>0</v>
      </c>
    </row>
    <row r="3350" spans="2:15" s="3" customFormat="1" ht="12.75" customHeight="1" x14ac:dyDescent="0.2">
      <c r="B3350" s="331" t="str">
        <f>IF('2. Grunddata'!C$16&gt;0,"LKP som inte accepteras av finansiär","")</f>
        <v/>
      </c>
      <c r="C3350" s="332">
        <f>IF('2. Grunddata'!$C$16&gt;0,SUMIF('5. Lön'!$B$25:$B$151,$G3338,'5. Lön'!AS$25:AS$151)-SUMIF('5. Lön'!$B$25:$B$151,$G3338,'5. Lön'!DM$25:DM$151),0)</f>
        <v>0</v>
      </c>
      <c r="D3350" s="332">
        <f>IF('2. Grunddata'!$C$16&gt;0,SUMIF('5. Lön'!$B$25:$B$151,$G3338,'5. Lön'!AT$25:AT$151)-SUMIF('5. Lön'!$B$25:$B$151,$G3338,'5. Lön'!DN$25:DN$151),0)</f>
        <v>0</v>
      </c>
      <c r="E3350" s="332">
        <f>IF('2. Grunddata'!$C$16&gt;0,SUMIF('5. Lön'!$B$25:$B$151,$G3338,'5. Lön'!AU$25:AU$151)-SUMIF('5. Lön'!$B$25:$B$151,$G3338,'5. Lön'!DO$25:DO$151),0)</f>
        <v>0</v>
      </c>
      <c r="F3350" s="332">
        <f>IF('2. Grunddata'!$C$16&gt;0,SUMIF('5. Lön'!$B$25:$B$151,$G3338,'5. Lön'!AV$25:AV$151)-SUMIF('5. Lön'!$B$25:$B$151,$G3338,'5. Lön'!DP$25:DP$151),0)</f>
        <v>0</v>
      </c>
      <c r="G3350" s="332">
        <f>IF('2. Grunddata'!$C$16&gt;0,SUMIF('5. Lön'!$B$25:$B$151,$G3338,'5. Lön'!AW$25:AW$151)-SUMIF('5. Lön'!$B$25:$B$151,$G3338,'5. Lön'!DQ$25:DQ$151),0)</f>
        <v>0</v>
      </c>
      <c r="H3350" s="332">
        <f>IF('2. Grunddata'!$C$16&gt;0,SUMIF('5. Lön'!$B$25:$B$151,$G3338,'5. Lön'!AX$25:AX$151)-SUMIF('5. Lön'!$B$25:$B$151,$G3338,'5. Lön'!DR$25:DR$151),0)</f>
        <v>0</v>
      </c>
      <c r="I3350" s="332">
        <f>IF('2. Grunddata'!$C$16&gt;0,SUMIF('5. Lön'!$B$25:$B$151,$G3338,'5. Lön'!AY$25:AY$151)-SUMIF('5. Lön'!$B$25:$B$151,$G3338,'5. Lön'!DS$25:DS$151),0)</f>
        <v>0</v>
      </c>
      <c r="J3350" s="332">
        <f>IF('2. Grunddata'!$C$16&gt;0,SUMIF('5. Lön'!$B$25:$B$151,$G3338,'5. Lön'!AZ$25:AZ$151)-SUMIF('5. Lön'!$B$25:$B$151,$G3338,'5. Lön'!DT$25:DT$151),0)</f>
        <v>0</v>
      </c>
      <c r="K3350" s="332">
        <f>IF('2. Grunddata'!$C$16&gt;0,SUMIF('5. Lön'!$B$25:$B$151,$G3338,'5. Lön'!BA$25:BA$151)-SUMIF('5. Lön'!$B$25:$B$151,$G3338,'5. Lön'!DU$25:DU$151),0)</f>
        <v>0</v>
      </c>
      <c r="L3350" s="332">
        <f>IF('2. Grunddata'!$C$16&gt;0,SUMIF('5. Lön'!$B$25:$B$151,$G3338,'5. Lön'!BB$25:BB$151)-SUMIF('5. Lön'!$B$25:$B$151,$G3338,'5. Lön'!DV$25:DV$151),0)</f>
        <v>0</v>
      </c>
      <c r="M3350" s="316">
        <f t="shared" si="770"/>
        <v>0</v>
      </c>
    </row>
    <row r="3351" spans="2:15" s="3" customFormat="1" ht="12.75" customHeight="1" x14ac:dyDescent="0.2">
      <c r="B3351" s="317" t="str">
        <f>IF('5. Lön'!BO$152&gt;0,"Lön inklusive LKP","")</f>
        <v>Lön inklusive LKP</v>
      </c>
      <c r="C3351" s="333">
        <f>SUMIF('5. Lön'!$B$25:$B$151,$G3338,'5. Lön'!BE$25:BE$151)</f>
        <v>0</v>
      </c>
      <c r="D3351" s="333">
        <f>SUMIF('5. Lön'!$B$25:$B$151,$G3338,'5. Lön'!BF$25:BF$151)</f>
        <v>0</v>
      </c>
      <c r="E3351" s="333">
        <f>SUMIF('5. Lön'!$B$25:$B$151,$G3338,'5. Lön'!BG$25:BG$151)</f>
        <v>0</v>
      </c>
      <c r="F3351" s="333">
        <f>SUMIF('5. Lön'!$B$25:$B$151,$G3338,'5. Lön'!BH$25:BH$151)</f>
        <v>0</v>
      </c>
      <c r="G3351" s="333">
        <f>SUMIF('5. Lön'!$B$25:$B$151,$G3338,'5. Lön'!BI$25:BI$151)</f>
        <v>0</v>
      </c>
      <c r="H3351" s="333">
        <f>SUMIF('5. Lön'!$B$25:$B$151,$G3338,'5. Lön'!BJ$25:BJ$151)</f>
        <v>0</v>
      </c>
      <c r="I3351" s="333">
        <f>SUMIF('5. Lön'!$B$25:$B$151,$G3338,'5. Lön'!BK$25:BK$151)</f>
        <v>0</v>
      </c>
      <c r="J3351" s="333">
        <f>SUMIF('5. Lön'!$B$25:$B$151,$G3338,'5. Lön'!BL$25:BL$151)</f>
        <v>0</v>
      </c>
      <c r="K3351" s="333">
        <f>SUMIF('5. Lön'!$B$25:$B$151,$G3338,'5. Lön'!BM$25:BM$151)</f>
        <v>0</v>
      </c>
      <c r="L3351" s="333">
        <f>SUMIF('5. Lön'!$B$25:$B$151,$G3338,'5. Lön'!BN$25:BN$151)</f>
        <v>0</v>
      </c>
      <c r="M3351" s="319">
        <f t="shared" si="770"/>
        <v>0</v>
      </c>
    </row>
    <row r="3352" spans="2:15" s="3" customFormat="1" ht="12.75" x14ac:dyDescent="0.2">
      <c r="B3352" s="158" t="str">
        <f>IF('6. Drift'!AR$102&gt;0,"Drift","")</f>
        <v/>
      </c>
      <c r="C3352" s="334">
        <f>SUMIF('6. Drift'!$B$18:$B$101,$G3338,'6. Drift'!AH$18:AH$101)</f>
        <v>0</v>
      </c>
      <c r="D3352" s="334">
        <f>SUMIF('6. Drift'!$B$18:$B$101,$G3338,'6. Drift'!AI$18:AI$101)</f>
        <v>0</v>
      </c>
      <c r="E3352" s="334">
        <f>SUMIF('6. Drift'!$B$18:$B$101,$G3338,'6. Drift'!AJ$18:AJ$101)</f>
        <v>0</v>
      </c>
      <c r="F3352" s="334">
        <f>SUMIF('6. Drift'!$B$18:$B$101,$G3338,'6. Drift'!AK$18:AK$101)</f>
        <v>0</v>
      </c>
      <c r="G3352" s="334">
        <f>SUMIF('6. Drift'!$B$18:$B$101,$G3338,'6. Drift'!AL$18:AL$101)</f>
        <v>0</v>
      </c>
      <c r="H3352" s="334">
        <f>SUMIF('6. Drift'!$B$18:$B$101,$G3338,'6. Drift'!AM$18:AM$101)</f>
        <v>0</v>
      </c>
      <c r="I3352" s="334">
        <f>SUMIF('6. Drift'!$B$18:$B$101,$G3338,'6. Drift'!AN$18:AN$101)</f>
        <v>0</v>
      </c>
      <c r="J3352" s="334">
        <f>SUMIF('6. Drift'!$B$18:$B$101,$G3338,'6. Drift'!AO$18:AO$101)</f>
        <v>0</v>
      </c>
      <c r="K3352" s="334">
        <f>SUMIF('6. Drift'!$B$18:$B$101,$G3338,'6. Drift'!AP$18:AP$101)</f>
        <v>0</v>
      </c>
      <c r="L3352" s="334">
        <f>SUMIF('6. Drift'!$B$18:$B$101,$G3338,'6. Drift'!AQ$18:AQ$101)</f>
        <v>0</v>
      </c>
      <c r="M3352" s="316">
        <f t="shared" si="770"/>
        <v>0</v>
      </c>
    </row>
    <row r="3353" spans="2:15" s="3" customFormat="1" ht="12.75" x14ac:dyDescent="0.2">
      <c r="B3353" s="317" t="str">
        <f>IF('7. Utrustning'!AS$50&gt;0,"Utrustning","")</f>
        <v/>
      </c>
      <c r="C3353" s="333">
        <f>SUMIF('7. Utrustning'!$B$17:$B$49,$G3338,'7. Utrustning'!AI$17:AI$49)</f>
        <v>0</v>
      </c>
      <c r="D3353" s="333">
        <f>SUMIF('7. Utrustning'!$B$17:$B$49,$G3338,'7. Utrustning'!AJ$17:AJ$49)</f>
        <v>0</v>
      </c>
      <c r="E3353" s="333">
        <f>SUMIF('7. Utrustning'!$B$17:$B$49,$G3338,'7. Utrustning'!AK$17:AK$49)</f>
        <v>0</v>
      </c>
      <c r="F3353" s="333">
        <f>SUMIF('7. Utrustning'!$B$17:$B$49,$G3338,'7. Utrustning'!AL$17:AL$49)</f>
        <v>0</v>
      </c>
      <c r="G3353" s="333">
        <f>SUMIF('7. Utrustning'!$B$17:$B$49,$G3338,'7. Utrustning'!AM$17:AM$49)</f>
        <v>0</v>
      </c>
      <c r="H3353" s="333">
        <f>SUMIF('7. Utrustning'!$B$17:$B$49,$G3338,'7. Utrustning'!AN$17:AN$49)</f>
        <v>0</v>
      </c>
      <c r="I3353" s="333">
        <f>SUMIF('7. Utrustning'!$B$17:$B$49,$G3338,'7. Utrustning'!AO$17:AO$49)</f>
        <v>0</v>
      </c>
      <c r="J3353" s="333">
        <f>SUMIF('7. Utrustning'!$B$17:$B$49,$G3338,'7. Utrustning'!AP$17:AP$49)</f>
        <v>0</v>
      </c>
      <c r="K3353" s="333">
        <f>SUMIF('7. Utrustning'!$B$17:$B$49,$G3338,'7. Utrustning'!AQ$17:AQ$49)</f>
        <v>0</v>
      </c>
      <c r="L3353" s="333">
        <f>SUMIF('7. Utrustning'!$B$17:$B$49,$G3338,'7. Utrustning'!AR$17:AR$49)</f>
        <v>0</v>
      </c>
      <c r="M3353" s="319">
        <f t="shared" si="770"/>
        <v>0</v>
      </c>
    </row>
    <row r="3354" spans="2:15" s="3" customFormat="1" ht="12.75" x14ac:dyDescent="0.2">
      <c r="B3354" s="320" t="str">
        <f>IF('8. Lokal'!AP$51&gt;0,"Lokal","")</f>
        <v>Lokal</v>
      </c>
      <c r="C3354" s="334">
        <f>SUMIF('5. Lön'!$B$25:$B$151,$G3338,'5. Lön'!DA$25:DA$151)+SUMIF('6. Drift'!$B$18:$B$101,$G3338,'6. Drift'!CD$18:CD$101)+SUMIF('8. Lokal'!$B$18:$B$50,$G3338,'8. Lokal'!AF$18:AF$50)</f>
        <v>0</v>
      </c>
      <c r="D3354" s="334">
        <f>SUMIF('5. Lön'!$B$25:$B$151,$G3338,'5. Lön'!DB$25:DB$151)+SUMIF('6. Drift'!$B$18:$B$101,$G3338,'6. Drift'!CE$18:CE$101)+SUMIF('8. Lokal'!$B$18:$B$50,$G3338,'8. Lokal'!AG$18:AG$50)</f>
        <v>0</v>
      </c>
      <c r="E3354" s="334">
        <f>SUMIF('5. Lön'!$B$25:$B$151,$G3338,'5. Lön'!DC$25:DC$151)+SUMIF('6. Drift'!$B$18:$B$101,$G3338,'6. Drift'!CF$18:CF$101)+SUMIF('8. Lokal'!$B$18:$B$50,$G3338,'8. Lokal'!AH$18:AH$50)</f>
        <v>0</v>
      </c>
      <c r="F3354" s="334">
        <f>SUMIF('5. Lön'!$B$25:$B$151,$G3338,'5. Lön'!DD$25:DD$151)+SUMIF('6. Drift'!$B$18:$B$101,$G3338,'6. Drift'!CG$18:CG$101)+SUMIF('8. Lokal'!$B$18:$B$50,$G3338,'8. Lokal'!AI$18:AI$50)</f>
        <v>0</v>
      </c>
      <c r="G3354" s="334">
        <f>SUMIF('5. Lön'!$B$25:$B$151,$G3338,'5. Lön'!DE$25:DE$151)+SUMIF('6. Drift'!$B$18:$B$101,$G3338,'6. Drift'!CH$18:CH$101)+SUMIF('8. Lokal'!$B$18:$B$50,$G3338,'8. Lokal'!AJ$18:AJ$50)</f>
        <v>0</v>
      </c>
      <c r="H3354" s="334">
        <f>SUMIF('5. Lön'!$B$25:$B$151,$G3338,'5. Lön'!DF$25:DF$151)+SUMIF('6. Drift'!$B$18:$B$101,$G3338,'6. Drift'!CI$18:CI$101)+SUMIF('8. Lokal'!$B$18:$B$50,$G3338,'8. Lokal'!AK$18:AK$50)</f>
        <v>0</v>
      </c>
      <c r="I3354" s="334">
        <f>SUMIF('5. Lön'!$B$25:$B$151,$G3338,'5. Lön'!DG$25:DG$151)+SUMIF('6. Drift'!$B$18:$B$101,$G3338,'6. Drift'!CJ$18:CJ$101)+SUMIF('8. Lokal'!$B$18:$B$50,$G3338,'8. Lokal'!AL$18:AL$50)</f>
        <v>0</v>
      </c>
      <c r="J3354" s="334">
        <f>SUMIF('5. Lön'!$B$25:$B$151,$G3338,'5. Lön'!DH$25:DH$151)+SUMIF('6. Drift'!$B$18:$B$101,$G3338,'6. Drift'!CK$18:CK$101)+SUMIF('8. Lokal'!$B$18:$B$50,$G3338,'8. Lokal'!AM$18:AM$50)</f>
        <v>0</v>
      </c>
      <c r="K3354" s="334">
        <f>SUMIF('5. Lön'!$B$25:$B$151,$G3338,'5. Lön'!DI$25:DI$151)+SUMIF('6. Drift'!$B$18:$B$101,$G3338,'6. Drift'!CL$18:CL$101)+SUMIF('8. Lokal'!$B$18:$B$50,$G3338,'8. Lokal'!AN$18:AN$50)</f>
        <v>0</v>
      </c>
      <c r="L3354" s="334">
        <f>SUMIF('5. Lön'!$B$25:$B$151,$G3338,'5. Lön'!DJ$25:DJ$151)+SUMIF('6. Drift'!$B$18:$B$101,$G3338,'6. Drift'!CM$18:CM$101)+SUMIF('8. Lokal'!$B$18:$B$50,$G3338,'8. Lokal'!AO$18:AO$50)</f>
        <v>0</v>
      </c>
      <c r="M3354" s="316">
        <f t="shared" si="770"/>
        <v>0</v>
      </c>
    </row>
    <row r="3355" spans="2:15" s="1" customFormat="1" ht="12.75" x14ac:dyDescent="0.2">
      <c r="B3355" s="321" t="str">
        <f>IF(('5. Lön'!CM$152+'6. Drift'!BP$102)&gt;0,"Indirekt","")</f>
        <v>Indirekt</v>
      </c>
      <c r="C3355" s="293">
        <f>SUMIF('5. Lön'!$B$25:$B$151,$G3338,'5. Lön'!CC$25:CC$151)+SUMIF('6. Drift'!$B$18:$B$101,$G3338,'6. Drift'!BF$18:BF$101)</f>
        <v>0</v>
      </c>
      <c r="D3355" s="293">
        <f>SUMIF('5. Lön'!$B$25:$B$151,$G3338,'5. Lön'!CD$25:CD$151)+SUMIF('6. Drift'!$B$18:$B$101,$G3338,'6. Drift'!BG$18:BG$101)</f>
        <v>0</v>
      </c>
      <c r="E3355" s="293">
        <f>SUMIF('5. Lön'!$B$25:$B$151,$G3338,'5. Lön'!CE$25:CE$151)+SUMIF('6. Drift'!$B$18:$B$101,$G3338,'6. Drift'!BH$18:BH$101)</f>
        <v>0</v>
      </c>
      <c r="F3355" s="293">
        <f>SUMIF('5. Lön'!$B$25:$B$151,$G3338,'5. Lön'!CF$25:CF$151)+SUMIF('6. Drift'!$B$18:$B$101,$G3338,'6. Drift'!BI$18:BI$101)</f>
        <v>0</v>
      </c>
      <c r="G3355" s="293">
        <f>SUMIF('5. Lön'!$B$25:$B$151,$G3338,'5. Lön'!CG$25:CG$151)+SUMIF('6. Drift'!$B$18:$B$101,$G3338,'6. Drift'!BJ$18:BJ$101)</f>
        <v>0</v>
      </c>
      <c r="H3355" s="293">
        <f>SUMIF('5. Lön'!$B$25:$B$151,$G3338,'5. Lön'!CH$25:CH$151)+SUMIF('6. Drift'!$B$18:$B$101,$G3338,'6. Drift'!BK$18:BK$101)</f>
        <v>0</v>
      </c>
      <c r="I3355" s="293">
        <f>SUMIF('5. Lön'!$B$25:$B$151,$G3338,'5. Lön'!CI$25:CI$151)+SUMIF('6. Drift'!$B$18:$B$101,$G3338,'6. Drift'!BL$18:BL$101)</f>
        <v>0</v>
      </c>
      <c r="J3355" s="293">
        <f>SUMIF('5. Lön'!$B$25:$B$151,$G3338,'5. Lön'!CJ$25:CJ$151)+SUMIF('6. Drift'!$B$18:$B$101,$G3338,'6. Drift'!BM$18:BM$101)</f>
        <v>0</v>
      </c>
      <c r="K3355" s="293">
        <f>SUMIF('5. Lön'!$B$25:$B$151,$G3338,'5. Lön'!CK$25:CK$151)+SUMIF('6. Drift'!$B$18:$B$101,$G3338,'6. Drift'!BN$18:BN$101)</f>
        <v>0</v>
      </c>
      <c r="L3355" s="293">
        <f>SUMIF('5. Lön'!$B$25:$B$151,$G3338,'5. Lön'!CL$25:CL$151)+SUMIF('6. Drift'!$B$18:$B$101,$G3338,'6. Drift'!BO$18:BO$101)</f>
        <v>0</v>
      </c>
      <c r="M3355" s="322">
        <f t="shared" si="770"/>
        <v>0</v>
      </c>
    </row>
    <row r="3356" spans="2:15" s="3" customFormat="1" ht="12.75" x14ac:dyDescent="0.2">
      <c r="B3356" s="323" t="str">
        <f>IF('2. Grunddata'!C$6="KONTRAKT","Total kostnad i medfinansiering av kontrakt med finansiär","Total kostnad i medfinansiering av ansökan till finansiär")</f>
        <v>Total kostnad i medfinansiering av ansökan till finansiär</v>
      </c>
      <c r="C3356" s="237">
        <f>SUM(C3349:C3355)</f>
        <v>0</v>
      </c>
      <c r="D3356" s="237">
        <f t="shared" ref="D3356:M3356" si="771">SUM(D3349:D3355)</f>
        <v>0</v>
      </c>
      <c r="E3356" s="237">
        <f t="shared" si="771"/>
        <v>0</v>
      </c>
      <c r="F3356" s="237">
        <f t="shared" si="771"/>
        <v>0</v>
      </c>
      <c r="G3356" s="237">
        <f t="shared" si="771"/>
        <v>0</v>
      </c>
      <c r="H3356" s="237">
        <f t="shared" si="771"/>
        <v>0</v>
      </c>
      <c r="I3356" s="237">
        <f t="shared" si="771"/>
        <v>0</v>
      </c>
      <c r="J3356" s="237">
        <f t="shared" si="771"/>
        <v>0</v>
      </c>
      <c r="K3356" s="237">
        <f t="shared" si="771"/>
        <v>0</v>
      </c>
      <c r="L3356" s="237">
        <f t="shared" si="771"/>
        <v>0</v>
      </c>
      <c r="M3356" s="324">
        <f t="shared" si="771"/>
        <v>0</v>
      </c>
      <c r="N3356" s="26"/>
      <c r="O3356" s="26"/>
    </row>
    <row r="3357" spans="2:15" s="3" customFormat="1" ht="6" customHeight="1" x14ac:dyDescent="0.2">
      <c r="B3357" s="335"/>
      <c r="C3357" s="326"/>
      <c r="D3357" s="326"/>
      <c r="E3357" s="326"/>
      <c r="F3357" s="326"/>
      <c r="G3357" s="326"/>
      <c r="H3357" s="326"/>
      <c r="I3357" s="326"/>
      <c r="J3357" s="326"/>
      <c r="K3357" s="326"/>
      <c r="L3357" s="326"/>
      <c r="M3357" s="336"/>
    </row>
    <row r="3358" spans="2:15" s="3" customFormat="1" ht="12.75" x14ac:dyDescent="0.2">
      <c r="B3358" s="328" t="str">
        <f>IF('2. Grunddata'!C$6="KONTRAKT","Full kostnad","Förväntad full kostnad")</f>
        <v>Förväntad full kostnad</v>
      </c>
      <c r="C3358" s="326"/>
      <c r="D3358" s="326"/>
      <c r="E3358" s="326"/>
      <c r="F3358" s="326"/>
      <c r="G3358" s="326"/>
      <c r="H3358" s="326"/>
      <c r="I3358" s="326"/>
      <c r="J3358" s="326"/>
      <c r="K3358" s="326"/>
      <c r="L3358" s="326"/>
      <c r="M3358" s="336"/>
    </row>
    <row r="3359" spans="2:15" s="3" customFormat="1" ht="12.75" x14ac:dyDescent="0.2">
      <c r="B3359" s="337" t="s">
        <v>203</v>
      </c>
      <c r="C3359" s="338">
        <f>C3341+C3350+C3351</f>
        <v>0</v>
      </c>
      <c r="D3359" s="338">
        <f t="shared" ref="D3359:L3359" si="772">D3341+D3350+D3351</f>
        <v>0</v>
      </c>
      <c r="E3359" s="338">
        <f t="shared" si="772"/>
        <v>0</v>
      </c>
      <c r="F3359" s="338">
        <f t="shared" si="772"/>
        <v>0</v>
      </c>
      <c r="G3359" s="338">
        <f t="shared" si="772"/>
        <v>0</v>
      </c>
      <c r="H3359" s="338">
        <f t="shared" si="772"/>
        <v>0</v>
      </c>
      <c r="I3359" s="338">
        <f t="shared" si="772"/>
        <v>0</v>
      </c>
      <c r="J3359" s="338">
        <f t="shared" si="772"/>
        <v>0</v>
      </c>
      <c r="K3359" s="338">
        <f t="shared" si="772"/>
        <v>0</v>
      </c>
      <c r="L3359" s="338">
        <f t="shared" si="772"/>
        <v>0</v>
      </c>
      <c r="M3359" s="314">
        <f>SUM(C3359:L3359)</f>
        <v>0</v>
      </c>
    </row>
    <row r="3360" spans="2:15" s="3" customFormat="1" ht="12.75" x14ac:dyDescent="0.2">
      <c r="B3360" s="339" t="s">
        <v>202</v>
      </c>
      <c r="C3360" s="340">
        <f>C3342+C3352</f>
        <v>0</v>
      </c>
      <c r="D3360" s="340">
        <f t="shared" ref="D3360:L3360" si="773">D3342+D3352</f>
        <v>0</v>
      </c>
      <c r="E3360" s="340">
        <f t="shared" si="773"/>
        <v>0</v>
      </c>
      <c r="F3360" s="340">
        <f t="shared" si="773"/>
        <v>0</v>
      </c>
      <c r="G3360" s="340">
        <f t="shared" si="773"/>
        <v>0</v>
      </c>
      <c r="H3360" s="340">
        <f t="shared" si="773"/>
        <v>0</v>
      </c>
      <c r="I3360" s="340">
        <f t="shared" si="773"/>
        <v>0</v>
      </c>
      <c r="J3360" s="340">
        <f t="shared" si="773"/>
        <v>0</v>
      </c>
      <c r="K3360" s="340">
        <f t="shared" si="773"/>
        <v>0</v>
      </c>
      <c r="L3360" s="340">
        <f t="shared" si="773"/>
        <v>0</v>
      </c>
      <c r="M3360" s="316">
        <f>SUM(C3360:L3360)</f>
        <v>0</v>
      </c>
    </row>
    <row r="3361" spans="2:14" s="3" customFormat="1" ht="12.75" x14ac:dyDescent="0.2">
      <c r="B3361" s="341" t="s">
        <v>30</v>
      </c>
      <c r="C3361" s="342">
        <f>C3343+C3353</f>
        <v>0</v>
      </c>
      <c r="D3361" s="342">
        <f t="shared" ref="D3361:L3361" si="774">D3343+D3353</f>
        <v>0</v>
      </c>
      <c r="E3361" s="342">
        <f t="shared" si="774"/>
        <v>0</v>
      </c>
      <c r="F3361" s="342">
        <f t="shared" si="774"/>
        <v>0</v>
      </c>
      <c r="G3361" s="342">
        <f t="shared" si="774"/>
        <v>0</v>
      </c>
      <c r="H3361" s="342">
        <f t="shared" si="774"/>
        <v>0</v>
      </c>
      <c r="I3361" s="342">
        <f t="shared" si="774"/>
        <v>0</v>
      </c>
      <c r="J3361" s="342">
        <f t="shared" si="774"/>
        <v>0</v>
      </c>
      <c r="K3361" s="342">
        <f t="shared" si="774"/>
        <v>0</v>
      </c>
      <c r="L3361" s="342">
        <f t="shared" si="774"/>
        <v>0</v>
      </c>
      <c r="M3361" s="319">
        <f>SUM(C3361:L3361)</f>
        <v>0</v>
      </c>
    </row>
    <row r="3362" spans="2:14" s="3" customFormat="1" ht="12.75" x14ac:dyDescent="0.2">
      <c r="B3362" s="339" t="s">
        <v>31</v>
      </c>
      <c r="C3362" s="340">
        <f>SUMIF('5. Lön'!$B$25:$B$151,$G3338,'5. Lön'!CO$25:CO$151)+SUMIF('5. Lön'!$B$25:$B$151,$G3338,'5. Lön'!DA$25:DA$151)+SUMIF('6. Drift'!$B$18:$B$101,$G3338,'6. Drift'!BR$18:BR$101)+SUMIF('6. Drift'!$B$18:$B$101,$G3338,'6. Drift'!CD$18:CD$101)+SUMIF('8. Lokal'!$B$18:$B$50,$G3338,'8. Lokal'!T$18:T$50)+SUMIF('8. Lokal'!$B$18:$B$50,$G3338,'8. Lokal'!AF$18:AF$50)</f>
        <v>0</v>
      </c>
      <c r="D3362" s="340">
        <f>SUMIF('5. Lön'!$B$25:$B$151,$G3338,'5. Lön'!CP$25:CP$151)+SUMIF('5. Lön'!$B$25:$B$151,$G3338,'5. Lön'!DB$25:DB$151)+SUMIF('6. Drift'!$B$18:$B$101,$G3338,'6. Drift'!BS$18:BS$101)+SUMIF('6. Drift'!$B$18:$B$101,$G3338,'6. Drift'!CE$18:CE$101)+SUMIF('8. Lokal'!$B$18:$B$50,$G3338,'8. Lokal'!U$18:U$50)+SUMIF('8. Lokal'!$B$18:$B$50,$G3338,'8. Lokal'!AG$18:AG$50)</f>
        <v>0</v>
      </c>
      <c r="E3362" s="340">
        <f>SUMIF('5. Lön'!$B$25:$B$151,$G3338,'5. Lön'!CQ$25:CQ$151)+SUMIF('5. Lön'!$B$25:$B$151,$G3338,'5. Lön'!DC$25:DC$151)+SUMIF('6. Drift'!$B$18:$B$101,$G3338,'6. Drift'!BT$18:BT$101)+SUMIF('6. Drift'!$B$18:$B$101,$G3338,'6. Drift'!CF$18:CF$101)+SUMIF('8. Lokal'!$B$18:$B$50,$G3338,'8. Lokal'!V$18:V$50)+SUMIF('8. Lokal'!$B$18:$B$50,$G3338,'8. Lokal'!AH$18:AH$50)</f>
        <v>0</v>
      </c>
      <c r="F3362" s="340">
        <f>SUMIF('5. Lön'!$B$25:$B$151,$G3338,'5. Lön'!CR$25:CR$151)+SUMIF('5. Lön'!$B$25:$B$151,$G3338,'5. Lön'!DD$25:DD$151)+SUMIF('6. Drift'!$B$18:$B$101,$G3338,'6. Drift'!BU$18:BU$101)+SUMIF('6. Drift'!$B$18:$B$101,$G3338,'6. Drift'!CG$18:CG$101)+SUMIF('8. Lokal'!$B$18:$B$50,$G3338,'8. Lokal'!W$18:W$50)+SUMIF('8. Lokal'!$B$18:$B$50,$G3338,'8. Lokal'!AI$18:AI$50)</f>
        <v>0</v>
      </c>
      <c r="G3362" s="340">
        <f>SUMIF('5. Lön'!$B$25:$B$151,$G3338,'5. Lön'!CS$25:CS$151)+SUMIF('5. Lön'!$B$25:$B$151,$G3338,'5. Lön'!DE$25:DE$151)+SUMIF('6. Drift'!$B$18:$B$101,$G3338,'6. Drift'!BV$18:BV$101)+SUMIF('6. Drift'!$B$18:$B$101,$G3338,'6. Drift'!CH$18:CH$101)+SUMIF('8. Lokal'!$B$18:$B$50,$G3338,'8. Lokal'!X$18:X$50)+SUMIF('8. Lokal'!$B$18:$B$50,$G3338,'8. Lokal'!AJ$18:AJ$50)</f>
        <v>0</v>
      </c>
      <c r="H3362" s="340">
        <f>SUMIF('5. Lön'!$B$25:$B$151,$G3338,'5. Lön'!CT$25:CT$151)+SUMIF('5. Lön'!$B$25:$B$151,$G3338,'5. Lön'!DF$25:DF$151)+SUMIF('6. Drift'!$B$18:$B$101,$G3338,'6. Drift'!BW$18:BW$101)+SUMIF('6. Drift'!$B$18:$B$101,$G3338,'6. Drift'!CI$18:CI$101)+SUMIF('8. Lokal'!$B$18:$B$50,$G3338,'8. Lokal'!Y$18:Y$50)+SUMIF('8. Lokal'!$B$18:$B$50,$G3338,'8. Lokal'!AK$18:AK$50)</f>
        <v>0</v>
      </c>
      <c r="I3362" s="340">
        <f>SUMIF('5. Lön'!$B$25:$B$151,$G3338,'5. Lön'!CU$25:CU$151)+SUMIF('5. Lön'!$B$25:$B$151,$G3338,'5. Lön'!DG$25:DG$151)+SUMIF('6. Drift'!$B$18:$B$101,$G3338,'6. Drift'!BX$18:BX$101)+SUMIF('6. Drift'!$B$18:$B$101,$G3338,'6. Drift'!CJ$18:CJ$101)+SUMIF('8. Lokal'!$B$18:$B$50,$G3338,'8. Lokal'!Z$18:Z$50)+SUMIF('8. Lokal'!$B$18:$B$50,$G3338,'8. Lokal'!AL$18:AL$50)</f>
        <v>0</v>
      </c>
      <c r="J3362" s="340">
        <f>SUMIF('5. Lön'!$B$25:$B$151,$G3338,'5. Lön'!CV$25:CV$151)+SUMIF('5. Lön'!$B$25:$B$151,$G3338,'5. Lön'!DH$25:DH$151)+SUMIF('6. Drift'!$B$18:$B$101,$G3338,'6. Drift'!BY$18:BY$101)+SUMIF('6. Drift'!$B$18:$B$101,$G3338,'6. Drift'!CK$18:CK$101)+SUMIF('8. Lokal'!$B$18:$B$50,$G3338,'8. Lokal'!AA$18:AA$50)+SUMIF('8. Lokal'!$B$18:$B$50,$G3338,'8. Lokal'!AM$18:AM$50)</f>
        <v>0</v>
      </c>
      <c r="K3362" s="340">
        <f>SUMIF('5. Lön'!$B$25:$B$151,$G3338,'5. Lön'!CW$25:CW$151)+SUMIF('5. Lön'!$B$25:$B$151,$G3338,'5. Lön'!DI$25:DI$151)+SUMIF('6. Drift'!$B$18:$B$101,$G3338,'6. Drift'!BZ$18:BZ$101)+SUMIF('6. Drift'!$B$18:$B$101,$G3338,'6. Drift'!CL$18:CL$101)+SUMIF('8. Lokal'!$B$18:$B$50,$G3338,'8. Lokal'!AB$18:AB$50)+SUMIF('8. Lokal'!$B$18:$B$50,$G3338,'8. Lokal'!AN$18:AN$50)</f>
        <v>0</v>
      </c>
      <c r="L3362" s="340">
        <f>SUMIF('5. Lön'!$B$25:$B$151,$G3338,'5. Lön'!CX$25:CX$151)+SUMIF('5. Lön'!$B$25:$B$151,$G3338,'5. Lön'!DJ$25:DJ$151)+SUMIF('6. Drift'!$B$18:$B$101,$G3338,'6. Drift'!CA$18:CA$101)+SUMIF('6. Drift'!$B$18:$B$101,$G3338,'6. Drift'!CM$18:CM$101)+SUMIF('8. Lokal'!$B$18:$B$50,$G3338,'8. Lokal'!AC$18:AC$50)+SUMIF('8. Lokal'!$B$18:$B$50,$G3338,'8. Lokal'!AO$18:AO$50)</f>
        <v>0</v>
      </c>
      <c r="M3362" s="316">
        <f>SUM(C3362:L3362)</f>
        <v>0</v>
      </c>
    </row>
    <row r="3363" spans="2:14" s="3" customFormat="1" ht="12.75" x14ac:dyDescent="0.2">
      <c r="B3363" s="343" t="s">
        <v>26</v>
      </c>
      <c r="C3363" s="344">
        <f>SUMIF('5. Lön'!$B$25:$B$151,$G3338,'5. Lön'!BQ$25:BQ$151)+SUMIF('5. Lön'!$B$25:$B$151,$G3338,'5. Lön'!CC$25:CC$151)+SUMIF('6. Drift'!$B$18:$B$101,$G3338,'6. Drift'!AT$18:AT$101)+SUMIF('6. Drift'!$B$18:$B$101,$G3338,'6. Drift'!BF$18:BF$101)</f>
        <v>0</v>
      </c>
      <c r="D3363" s="344">
        <f>SUMIF('5. Lön'!$B$25:$B$151,$G3338,'5. Lön'!BR$25:BR$151)+SUMIF('5. Lön'!$B$25:$B$151,$G3338,'5. Lön'!CD$25:CD$151)+SUMIF('6. Drift'!$B$18:$B$101,$G3338,'6. Drift'!AU$18:AU$101)+SUMIF('6. Drift'!$B$18:$B$101,$G3338,'6. Drift'!BG$18:BG$101)</f>
        <v>0</v>
      </c>
      <c r="E3363" s="344">
        <f>SUMIF('5. Lön'!$B$25:$B$151,$G3338,'5. Lön'!BS$25:BS$151)+SUMIF('5. Lön'!$B$25:$B$151,$G3338,'5. Lön'!CE$25:CE$151)+SUMIF('6. Drift'!$B$18:$B$101,$G3338,'6. Drift'!AV$18:AV$101)+SUMIF('6. Drift'!$B$18:$B$101,$G3338,'6. Drift'!BH$18:BH$101)</f>
        <v>0</v>
      </c>
      <c r="F3363" s="344">
        <f>SUMIF('5. Lön'!$B$25:$B$151,$G3338,'5. Lön'!BT$25:BT$151)+SUMIF('5. Lön'!$B$25:$B$151,$G3338,'5. Lön'!CF$25:CF$151)+SUMIF('6. Drift'!$B$18:$B$101,$G3338,'6. Drift'!AW$18:AW$101)+SUMIF('6. Drift'!$B$18:$B$101,$G3338,'6. Drift'!BI$18:BI$101)</f>
        <v>0</v>
      </c>
      <c r="G3363" s="344">
        <f>SUMIF('5. Lön'!$B$25:$B$151,$G3338,'5. Lön'!BU$25:BU$151)+SUMIF('5. Lön'!$B$25:$B$151,$G3338,'5. Lön'!CG$25:CG$151)+SUMIF('6. Drift'!$B$18:$B$101,$G3338,'6. Drift'!AX$18:AX$101)+SUMIF('6. Drift'!$B$18:$B$101,$G3338,'6. Drift'!BJ$18:BJ$101)</f>
        <v>0</v>
      </c>
      <c r="H3363" s="344">
        <f>SUMIF('5. Lön'!$B$25:$B$151,$G3338,'5. Lön'!BV$25:BV$151)+SUMIF('5. Lön'!$B$25:$B$151,$G3338,'5. Lön'!CH$25:CH$151)+SUMIF('6. Drift'!$B$18:$B$101,$G3338,'6. Drift'!AY$18:AY$101)+SUMIF('6. Drift'!$B$18:$B$101,$G3338,'6. Drift'!BK$18:BK$101)</f>
        <v>0</v>
      </c>
      <c r="I3363" s="344">
        <f>SUMIF('5. Lön'!$B$25:$B$151,$G3338,'5. Lön'!BW$25:BW$151)+SUMIF('5. Lön'!$B$25:$B$151,$G3338,'5. Lön'!CI$25:CI$151)+SUMIF('6. Drift'!$B$18:$B$101,$G3338,'6. Drift'!AZ$18:AZ$101)+SUMIF('6. Drift'!$B$18:$B$101,$G3338,'6. Drift'!BL$18:BL$101)</f>
        <v>0</v>
      </c>
      <c r="J3363" s="344">
        <f>SUMIF('5. Lön'!$B$25:$B$151,$G3338,'5. Lön'!BX$25:BX$151)+SUMIF('5. Lön'!$B$25:$B$151,$G3338,'5. Lön'!CJ$25:CJ$151)+SUMIF('6. Drift'!$B$18:$B$101,$G3338,'6. Drift'!BA$18:BA$101)+SUMIF('6. Drift'!$B$18:$B$101,$G3338,'6. Drift'!BM$18:BM$101)</f>
        <v>0</v>
      </c>
      <c r="K3363" s="344">
        <f>SUMIF('5. Lön'!$B$25:$B$151,$G3338,'5. Lön'!BY$25:BY$151)+SUMIF('5. Lön'!$B$25:$B$151,$G3338,'5. Lön'!CK$25:CK$151)+SUMIF('6. Drift'!$B$18:$B$101,$G3338,'6. Drift'!BB$18:BB$101)+SUMIF('6. Drift'!$B$18:$B$101,$G3338,'6. Drift'!BN$18:BN$101)</f>
        <v>0</v>
      </c>
      <c r="L3363" s="344">
        <f>SUMIF('5. Lön'!$B$25:$B$151,$G3338,'5. Lön'!BZ$25:BZ$151)+SUMIF('5. Lön'!$B$25:$B$151,$G3338,'5. Lön'!CL$25:CL$151)+SUMIF('6. Drift'!$B$18:$B$101,$G3338,'6. Drift'!BC$18:BC$101)+SUMIF('6. Drift'!$B$18:$B$101,$G3338,'6. Drift'!BO$18:BO$101)</f>
        <v>0</v>
      </c>
      <c r="M3363" s="322">
        <f>SUM(C3363:L3363)</f>
        <v>0</v>
      </c>
    </row>
    <row r="3364" spans="2:14" s="3" customFormat="1" ht="12.75" x14ac:dyDescent="0.2">
      <c r="B3364" s="323" t="str">
        <f>IF('2. Grunddata'!C$6="KONTRAKT","Total full kostnad","Total förväntad full kostnad")</f>
        <v>Total förväntad full kostnad</v>
      </c>
      <c r="C3364" s="171">
        <f>SUM(C3359:C3363)</f>
        <v>0</v>
      </c>
      <c r="D3364" s="171">
        <f t="shared" ref="D3364:M3364" si="775">SUM(D3359:D3363)</f>
        <v>0</v>
      </c>
      <c r="E3364" s="171">
        <f t="shared" si="775"/>
        <v>0</v>
      </c>
      <c r="F3364" s="171">
        <f t="shared" si="775"/>
        <v>0</v>
      </c>
      <c r="G3364" s="171">
        <f t="shared" si="775"/>
        <v>0</v>
      </c>
      <c r="H3364" s="171">
        <f t="shared" si="775"/>
        <v>0</v>
      </c>
      <c r="I3364" s="171">
        <f t="shared" si="775"/>
        <v>0</v>
      </c>
      <c r="J3364" s="171">
        <f t="shared" si="775"/>
        <v>0</v>
      </c>
      <c r="K3364" s="171">
        <f t="shared" si="775"/>
        <v>0</v>
      </c>
      <c r="L3364" s="171">
        <f t="shared" si="775"/>
        <v>0</v>
      </c>
      <c r="M3364" s="345">
        <f t="shared" si="775"/>
        <v>0</v>
      </c>
      <c r="N3364" s="4"/>
    </row>
    <row r="3365" spans="2:14" s="3" customFormat="1" ht="12.75" x14ac:dyDescent="0.2">
      <c r="B3365" s="119"/>
      <c r="C3365" s="64"/>
      <c r="D3365" s="64"/>
      <c r="E3365" s="64"/>
      <c r="F3365" s="64"/>
      <c r="G3365" s="64"/>
      <c r="H3365" s="64"/>
      <c r="I3365" s="64"/>
      <c r="J3365" s="64"/>
      <c r="K3365" s="64"/>
      <c r="L3365" s="64"/>
      <c r="M3365" s="64"/>
    </row>
    <row r="3366" spans="2:14" s="3" customFormat="1" ht="12.75" customHeight="1" x14ac:dyDescent="0.2">
      <c r="B3366" s="119" t="s">
        <v>42</v>
      </c>
      <c r="C3366" s="346" t="str">
        <f t="shared" ref="C3366:M3366" si="776">IF(C3364&gt;0,C3356/C3364,"")</f>
        <v/>
      </c>
      <c r="D3366" s="346" t="str">
        <f t="shared" si="776"/>
        <v/>
      </c>
      <c r="E3366" s="346" t="str">
        <f t="shared" si="776"/>
        <v/>
      </c>
      <c r="F3366" s="346" t="str">
        <f t="shared" si="776"/>
        <v/>
      </c>
      <c r="G3366" s="346" t="str">
        <f t="shared" si="776"/>
        <v/>
      </c>
      <c r="H3366" s="346" t="str">
        <f t="shared" si="776"/>
        <v/>
      </c>
      <c r="I3366" s="346" t="str">
        <f t="shared" si="776"/>
        <v/>
      </c>
      <c r="J3366" s="346" t="str">
        <f t="shared" si="776"/>
        <v/>
      </c>
      <c r="K3366" s="346" t="str">
        <f t="shared" si="776"/>
        <v/>
      </c>
      <c r="L3366" s="346" t="str">
        <f t="shared" si="776"/>
        <v/>
      </c>
      <c r="M3366" s="346" t="str">
        <f t="shared" si="776"/>
        <v/>
      </c>
    </row>
    <row r="3367" spans="2:14" ht="12.75" customHeight="1" x14ac:dyDescent="0.2"/>
    <row r="3368" spans="2:14" ht="12.75" customHeight="1" x14ac:dyDescent="0.2">
      <c r="B3368" s="349" t="s">
        <v>209</v>
      </c>
    </row>
    <row r="3369" spans="2:14" ht="12.75" customHeight="1" x14ac:dyDescent="0.2">
      <c r="B3369" s="551"/>
      <c r="C3369" s="552"/>
      <c r="D3369" s="552"/>
      <c r="E3369" s="552"/>
      <c r="F3369" s="552"/>
      <c r="G3369" s="552"/>
      <c r="H3369" s="552"/>
      <c r="I3369" s="552"/>
      <c r="J3369" s="552"/>
      <c r="K3369" s="552"/>
      <c r="L3369" s="553"/>
      <c r="M3369" s="387">
        <f>SUM(C3369:L3369)</f>
        <v>0</v>
      </c>
    </row>
    <row r="3370" spans="2:14" ht="12.75" customHeight="1" x14ac:dyDescent="0.2">
      <c r="B3370" s="554"/>
      <c r="C3370" s="555"/>
      <c r="D3370" s="555"/>
      <c r="E3370" s="555"/>
      <c r="F3370" s="555"/>
      <c r="G3370" s="555"/>
      <c r="H3370" s="555"/>
      <c r="I3370" s="555"/>
      <c r="J3370" s="555"/>
      <c r="K3370" s="555"/>
      <c r="L3370" s="556"/>
      <c r="M3370" s="319">
        <f t="shared" ref="M3370:M3374" si="777">SUM(C3370:L3370)</f>
        <v>0</v>
      </c>
    </row>
    <row r="3371" spans="2:14" ht="12.75" customHeight="1" x14ac:dyDescent="0.2">
      <c r="B3371" s="557"/>
      <c r="C3371" s="558"/>
      <c r="D3371" s="558"/>
      <c r="E3371" s="558"/>
      <c r="F3371" s="558"/>
      <c r="G3371" s="558"/>
      <c r="H3371" s="558"/>
      <c r="I3371" s="558"/>
      <c r="J3371" s="558"/>
      <c r="K3371" s="558"/>
      <c r="L3371" s="559"/>
      <c r="M3371" s="316">
        <f t="shared" si="777"/>
        <v>0</v>
      </c>
    </row>
    <row r="3372" spans="2:14" ht="12.75" customHeight="1" x14ac:dyDescent="0.2">
      <c r="B3372" s="554"/>
      <c r="C3372" s="555"/>
      <c r="D3372" s="555"/>
      <c r="E3372" s="555"/>
      <c r="F3372" s="555"/>
      <c r="G3372" s="555"/>
      <c r="H3372" s="555"/>
      <c r="I3372" s="555"/>
      <c r="J3372" s="555"/>
      <c r="K3372" s="555"/>
      <c r="L3372" s="556"/>
      <c r="M3372" s="319">
        <f t="shared" si="777"/>
        <v>0</v>
      </c>
    </row>
    <row r="3373" spans="2:14" ht="12.75" customHeight="1" x14ac:dyDescent="0.2">
      <c r="B3373" s="557"/>
      <c r="C3373" s="558"/>
      <c r="D3373" s="558"/>
      <c r="E3373" s="558"/>
      <c r="F3373" s="558"/>
      <c r="G3373" s="558"/>
      <c r="H3373" s="558"/>
      <c r="I3373" s="558"/>
      <c r="J3373" s="558"/>
      <c r="K3373" s="558"/>
      <c r="L3373" s="559"/>
      <c r="M3373" s="316">
        <f t="shared" si="777"/>
        <v>0</v>
      </c>
    </row>
    <row r="3374" spans="2:14" ht="12.75" customHeight="1" x14ac:dyDescent="0.2">
      <c r="B3374" s="560"/>
      <c r="C3374" s="555"/>
      <c r="D3374" s="555"/>
      <c r="E3374" s="555"/>
      <c r="F3374" s="555"/>
      <c r="G3374" s="555"/>
      <c r="H3374" s="555"/>
      <c r="I3374" s="555"/>
      <c r="J3374" s="555"/>
      <c r="K3374" s="555"/>
      <c r="L3374" s="556"/>
      <c r="M3374" s="319">
        <f t="shared" si="777"/>
        <v>0</v>
      </c>
    </row>
    <row r="3375" spans="2:14" ht="12.75" customHeight="1" x14ac:dyDescent="0.2">
      <c r="B3375" s="165" t="str">
        <f>IF('2. Grunddata'!C$6="KONTRAKT","Total medfinansiering","Total förväntad medfinansiering")</f>
        <v>Total förväntad medfinansiering</v>
      </c>
      <c r="C3375" s="170">
        <f t="shared" ref="C3375:M3375" si="778">SUM(C3369:C3374)</f>
        <v>0</v>
      </c>
      <c r="D3375" s="170">
        <f t="shared" si="778"/>
        <v>0</v>
      </c>
      <c r="E3375" s="170">
        <f t="shared" si="778"/>
        <v>0</v>
      </c>
      <c r="F3375" s="170">
        <f t="shared" si="778"/>
        <v>0</v>
      </c>
      <c r="G3375" s="170">
        <f t="shared" si="778"/>
        <v>0</v>
      </c>
      <c r="H3375" s="170">
        <f t="shared" si="778"/>
        <v>0</v>
      </c>
      <c r="I3375" s="170">
        <f t="shared" si="778"/>
        <v>0</v>
      </c>
      <c r="J3375" s="170">
        <f t="shared" si="778"/>
        <v>0</v>
      </c>
      <c r="K3375" s="170">
        <f t="shared" si="778"/>
        <v>0</v>
      </c>
      <c r="L3375" s="170">
        <f t="shared" si="778"/>
        <v>0</v>
      </c>
      <c r="M3375" s="345">
        <f t="shared" si="778"/>
        <v>0</v>
      </c>
    </row>
    <row r="3376" spans="2:14" ht="12.75" customHeight="1" x14ac:dyDescent="0.2"/>
    <row r="3377" spans="2:13" ht="12.75" customHeight="1" x14ac:dyDescent="0.2">
      <c r="B3377" s="386" t="s">
        <v>210</v>
      </c>
      <c r="C3377" s="64" t="str">
        <f>B80</f>
        <v>Inte SLU Partner 14</v>
      </c>
      <c r="G3377" s="64" t="str">
        <f>J80</f>
        <v/>
      </c>
    </row>
    <row r="3378" spans="2:13" ht="12.75" customHeight="1" x14ac:dyDescent="0.2">
      <c r="B3378" s="719"/>
      <c r="C3378" s="720"/>
      <c r="D3378" s="720"/>
      <c r="E3378" s="720"/>
      <c r="F3378" s="720"/>
      <c r="G3378" s="720"/>
      <c r="H3378" s="720"/>
      <c r="I3378" s="720"/>
      <c r="J3378" s="720"/>
      <c r="K3378" s="720"/>
      <c r="L3378" s="720"/>
      <c r="M3378" s="721"/>
    </row>
    <row r="3379" spans="2:13" ht="12.75" customHeight="1" x14ac:dyDescent="0.2">
      <c r="B3379" s="722"/>
      <c r="C3379" s="735"/>
      <c r="D3379" s="735"/>
      <c r="E3379" s="735"/>
      <c r="F3379" s="735"/>
      <c r="G3379" s="735"/>
      <c r="H3379" s="735"/>
      <c r="I3379" s="735"/>
      <c r="J3379" s="735"/>
      <c r="K3379" s="735"/>
      <c r="L3379" s="735"/>
      <c r="M3379" s="724"/>
    </row>
    <row r="3380" spans="2:13" ht="12.75" customHeight="1" x14ac:dyDescent="0.2">
      <c r="B3380" s="722"/>
      <c r="C3380" s="735"/>
      <c r="D3380" s="735"/>
      <c r="E3380" s="735"/>
      <c r="F3380" s="735"/>
      <c r="G3380" s="735"/>
      <c r="H3380" s="735"/>
      <c r="I3380" s="735"/>
      <c r="J3380" s="735"/>
      <c r="K3380" s="735"/>
      <c r="L3380" s="735"/>
      <c r="M3380" s="724"/>
    </row>
    <row r="3381" spans="2:13" ht="12.75" customHeight="1" x14ac:dyDescent="0.2">
      <c r="B3381" s="722"/>
      <c r="C3381" s="735"/>
      <c r="D3381" s="735"/>
      <c r="E3381" s="735"/>
      <c r="F3381" s="735"/>
      <c r="G3381" s="735"/>
      <c r="H3381" s="735"/>
      <c r="I3381" s="735"/>
      <c r="J3381" s="735"/>
      <c r="K3381" s="735"/>
      <c r="L3381" s="735"/>
      <c r="M3381" s="724"/>
    </row>
    <row r="3382" spans="2:13" ht="12.75" customHeight="1" x14ac:dyDescent="0.2">
      <c r="B3382" s="725"/>
      <c r="C3382" s="726"/>
      <c r="D3382" s="726"/>
      <c r="E3382" s="726"/>
      <c r="F3382" s="726"/>
      <c r="G3382" s="726"/>
      <c r="H3382" s="726"/>
      <c r="I3382" s="726"/>
      <c r="J3382" s="726"/>
      <c r="K3382" s="726"/>
      <c r="L3382" s="726"/>
      <c r="M3382" s="727"/>
    </row>
    <row r="3384" spans="2:13" s="3" customFormat="1" ht="12.75" customHeight="1" x14ac:dyDescent="0.2">
      <c r="B3384" s="140" t="s">
        <v>165</v>
      </c>
      <c r="C3384" s="141" t="str">
        <f>'2. Grunddata'!C$7</f>
        <v>Hitta den oförklariga faktorn i matrix</v>
      </c>
      <c r="D3384" s="64"/>
      <c r="E3384" s="64"/>
      <c r="F3384" s="64"/>
      <c r="G3384" s="64"/>
      <c r="H3384" s="64"/>
      <c r="I3384" s="64"/>
      <c r="J3384" s="64"/>
      <c r="K3384" s="64"/>
      <c r="L3384" s="64"/>
      <c r="M3384" s="64"/>
    </row>
    <row r="3385" spans="2:13" s="3" customFormat="1" ht="12.75" x14ac:dyDescent="0.2">
      <c r="B3385" s="140" t="s">
        <v>122</v>
      </c>
      <c r="C3385" s="141" t="str">
        <f>IF('2. Grunddata'!$C$6="ANSÖKAN","ANSÖKAN",(IF('2. Grunddata'!$C$6="KONTRAKT","KONTRAKT","")))</f>
        <v>ANSÖKAN</v>
      </c>
      <c r="D3385" s="64"/>
      <c r="E3385" s="64"/>
      <c r="F3385" s="64"/>
      <c r="G3385" s="64"/>
      <c r="H3385" s="64"/>
      <c r="I3385" s="64"/>
      <c r="J3385" s="64"/>
      <c r="K3385" s="64"/>
      <c r="L3385" s="64"/>
      <c r="M3385" s="64"/>
    </row>
    <row r="3386" spans="2:13" s="3" customFormat="1" ht="12.75" x14ac:dyDescent="0.2">
      <c r="B3386" s="62" t="s">
        <v>254</v>
      </c>
      <c r="C3386" s="141" t="str">
        <f>'2. Grunddata'!C$8</f>
        <v>Stina</v>
      </c>
      <c r="D3386" s="64"/>
      <c r="E3386" s="64"/>
      <c r="F3386" s="64"/>
      <c r="I3386" s="120"/>
      <c r="J3386" s="120"/>
      <c r="K3386" s="120"/>
      <c r="L3386" s="120"/>
      <c r="M3386" s="120"/>
    </row>
    <row r="3387" spans="2:13" s="3" customFormat="1" ht="12.75" x14ac:dyDescent="0.2">
      <c r="B3387" s="140" t="s">
        <v>156</v>
      </c>
      <c r="C3387" s="64" t="str">
        <f>'2. Grunddata'!C$17</f>
        <v>SEK</v>
      </c>
      <c r="D3387" s="64"/>
      <c r="E3387" s="64"/>
      <c r="F3387" s="64"/>
      <c r="I3387" s="120"/>
      <c r="J3387" s="120"/>
      <c r="K3387" s="120"/>
      <c r="L3387" s="120"/>
      <c r="M3387" s="120"/>
    </row>
    <row r="3388" spans="2:13" s="3" customFormat="1" ht="12.75" x14ac:dyDescent="0.2">
      <c r="B3388" s="140"/>
      <c r="C3388" s="143" t="s">
        <v>137</v>
      </c>
      <c r="D3388" s="64"/>
      <c r="E3388" s="64"/>
      <c r="F3388" s="64"/>
      <c r="I3388" s="120"/>
      <c r="J3388" s="120"/>
      <c r="K3388" s="120"/>
      <c r="L3388" s="499" t="s">
        <v>315</v>
      </c>
      <c r="M3388" s="120"/>
    </row>
    <row r="3389" spans="2:13" ht="12.75" customHeight="1" x14ac:dyDescent="0.2">
      <c r="L3389" s="349" t="s">
        <v>316</v>
      </c>
    </row>
    <row r="3390" spans="2:13" s="3" customFormat="1" ht="15" x14ac:dyDescent="0.25">
      <c r="B3390" s="369" t="s">
        <v>38</v>
      </c>
      <c r="C3390" s="369" t="str">
        <f>B81</f>
        <v>Inte SLU Partner 15</v>
      </c>
      <c r="E3390" s="64"/>
      <c r="G3390" s="375" t="str">
        <f>J81</f>
        <v/>
      </c>
      <c r="H3390" s="64"/>
      <c r="I3390" s="64"/>
      <c r="J3390" s="64"/>
      <c r="K3390" s="64"/>
      <c r="L3390" s="625">
        <f>SUMIF('5. Lön'!$B$25:$B$151,$G3390,'5. Lön'!AE$25:AE$151)</f>
        <v>0</v>
      </c>
      <c r="M3390" s="585" t="s">
        <v>208</v>
      </c>
    </row>
    <row r="3391" spans="2:13" s="3" customFormat="1" ht="6" customHeight="1" x14ac:dyDescent="0.2">
      <c r="B3391" s="85"/>
      <c r="C3391" s="64"/>
      <c r="D3391" s="64"/>
      <c r="E3391" s="64"/>
      <c r="F3391" s="64"/>
      <c r="G3391" s="64"/>
      <c r="H3391" s="64"/>
      <c r="I3391" s="64"/>
      <c r="J3391" s="64"/>
      <c r="K3391" s="64"/>
      <c r="L3391" s="64"/>
      <c r="M3391" s="64"/>
    </row>
    <row r="3392" spans="2:13" s="3" customFormat="1" ht="12.75" x14ac:dyDescent="0.2">
      <c r="B3392" s="309" t="str">
        <f>IF('2. Grunddata'!C$6="KONTRAKT","Kostnader täckta av finansiär","Kostnader förväntade att täckas av finansiär")</f>
        <v>Kostnader förväntade att täckas av finansiär</v>
      </c>
      <c r="C3392" s="310">
        <f>'5. Lön'!G$23</f>
        <v>2022</v>
      </c>
      <c r="D3392" s="310">
        <f>'5. Lön'!H$23</f>
        <v>2023</v>
      </c>
      <c r="E3392" s="310">
        <f>'5. Lön'!I$23</f>
        <v>2024</v>
      </c>
      <c r="F3392" s="310" t="str">
        <f>'5. Lön'!J$23</f>
        <v/>
      </c>
      <c r="G3392" s="310" t="str">
        <f>'5. Lön'!K$23</f>
        <v/>
      </c>
      <c r="H3392" s="310" t="str">
        <f>'5. Lön'!L$23</f>
        <v/>
      </c>
      <c r="I3392" s="310" t="str">
        <f>'5. Lön'!M$23</f>
        <v/>
      </c>
      <c r="J3392" s="310" t="str">
        <f>'5. Lön'!N$23</f>
        <v/>
      </c>
      <c r="K3392" s="310" t="str">
        <f>'5. Lön'!O$23</f>
        <v/>
      </c>
      <c r="L3392" s="310" t="str">
        <f>'5. Lön'!P$23</f>
        <v/>
      </c>
      <c r="M3392" s="311" t="s">
        <v>2</v>
      </c>
    </row>
    <row r="3393" spans="2:15" s="3" customFormat="1" ht="12.75" customHeight="1" x14ac:dyDescent="0.2">
      <c r="B3393" s="312" t="s">
        <v>203</v>
      </c>
      <c r="C3393" s="313">
        <f>IF('2. Grunddata'!$C$16&gt;0,SUMIF('5. Lön'!$B$25:$B$151,$G3390,'5. Lön'!DM$25:DM$151),SUMIF('5. Lön'!$B$25:$B$151,$G3390,'5. Lön'!AS$25:AS$151))</f>
        <v>0</v>
      </c>
      <c r="D3393" s="313">
        <f>IF('2. Grunddata'!$C$16&gt;0,SUMIF('5. Lön'!$B$25:$B$151,$G3390,'5. Lön'!DN$25:DN$151),SUMIF('5. Lön'!$B$25:$B$151,$G3390,'5. Lön'!AT$25:AT$151))</f>
        <v>0</v>
      </c>
      <c r="E3393" s="313">
        <f>IF('2. Grunddata'!$C$16&gt;0,SUMIF('5. Lön'!$B$25:$B$151,$G3390,'5. Lön'!DO$25:DO$151),SUMIF('5. Lön'!$B$25:$B$151,$G3390,'5. Lön'!AU$25:AU$151))</f>
        <v>0</v>
      </c>
      <c r="F3393" s="313">
        <f>IF('2. Grunddata'!$C$16&gt;0,SUMIF('5. Lön'!$B$25:$B$151,$G3390,'5. Lön'!DP$25:DP$151),SUMIF('5. Lön'!$B$25:$B$151,$G3390,'5. Lön'!AV$25:AV$151))</f>
        <v>0</v>
      </c>
      <c r="G3393" s="313">
        <f>IF('2. Grunddata'!$C$16&gt;0,SUMIF('5. Lön'!$B$25:$B$151,$G3390,'5. Lön'!DQ$25:DQ$151),SUMIF('5. Lön'!$B$25:$B$151,$G3390,'5. Lön'!AW$25:AW$151))</f>
        <v>0</v>
      </c>
      <c r="H3393" s="313">
        <f>IF('2. Grunddata'!$C$16&gt;0,SUMIF('5. Lön'!$B$25:$B$151,$G3390,'5. Lön'!DR$25:DR$151),SUMIF('5. Lön'!$B$25:$B$151,$G3390,'5. Lön'!AX$25:AX$151))</f>
        <v>0</v>
      </c>
      <c r="I3393" s="313">
        <f>IF('2. Grunddata'!$C$16&gt;0,SUMIF('5. Lön'!$B$25:$B$151,$G3390,'5. Lön'!DS$25:DS$151),SUMIF('5. Lön'!$B$25:$B$151,$G3390,'5. Lön'!AY$25:AY$151))</f>
        <v>0</v>
      </c>
      <c r="J3393" s="313">
        <f>IF('2. Grunddata'!$C$16&gt;0,SUMIF('5. Lön'!$B$25:$B$151,$G3390,'5. Lön'!DT$25:DT$151),SUMIF('5. Lön'!$B$25:$B$151,$G3390,'5. Lön'!AZ$25:AZ$151))</f>
        <v>0</v>
      </c>
      <c r="K3393" s="313">
        <f>IF('2. Grunddata'!$C$16&gt;0,SUMIF('5. Lön'!$B$25:$B$151,$G3390,'5. Lön'!DU$25:DU$151),SUMIF('5. Lön'!$B$25:$B$151,$G3390,'5. Lön'!BA$25:BA$151))</f>
        <v>0</v>
      </c>
      <c r="L3393" s="313">
        <f>IF('2. Grunddata'!$C$16&gt;0,SUMIF('5. Lön'!$B$25:$B$151,$G3390,'5. Lön'!DV$25:DV$151),SUMIF('5. Lön'!$B$25:$B$151,$G3390,'5. Lön'!BB$25:BB$151))</f>
        <v>0</v>
      </c>
      <c r="M3393" s="314">
        <f t="shared" ref="M3393:M3398" si="779">SUM(C3393:L3393)</f>
        <v>0</v>
      </c>
      <c r="N3393" s="4"/>
      <c r="O3393" s="4"/>
    </row>
    <row r="3394" spans="2:15" s="3" customFormat="1" ht="12.75" customHeight="1" x14ac:dyDescent="0.2">
      <c r="B3394" s="158" t="s">
        <v>202</v>
      </c>
      <c r="C3394" s="315">
        <f>SUMIF('6. Drift'!$B$18:$B$101,$G3390,'6. Drift'!V$18:V$101)</f>
        <v>0</v>
      </c>
      <c r="D3394" s="315">
        <f>SUMIF('6. Drift'!$B$18:$B$101,$G3390,'6. Drift'!W$18:W$101)</f>
        <v>0</v>
      </c>
      <c r="E3394" s="315">
        <f>SUMIF('6. Drift'!$B$18:$B$101,$G3390,'6. Drift'!X$18:X$101)</f>
        <v>0</v>
      </c>
      <c r="F3394" s="315">
        <f>SUMIF('6. Drift'!$B$18:$B$101,$G3390,'6. Drift'!Y$18:Y$101)</f>
        <v>0</v>
      </c>
      <c r="G3394" s="315">
        <f>SUMIF('6. Drift'!$B$18:$B$101,$G3390,'6. Drift'!Z$18:Z$101)</f>
        <v>0</v>
      </c>
      <c r="H3394" s="315">
        <f>SUMIF('6. Drift'!$B$18:$B$101,$G3390,'6. Drift'!AA$18:AA$101)</f>
        <v>0</v>
      </c>
      <c r="I3394" s="315">
        <f>SUMIF('6. Drift'!$B$18:$B$101,$G3390,'6. Drift'!AB$18:AB$101)</f>
        <v>0</v>
      </c>
      <c r="J3394" s="315">
        <f>SUMIF('6. Drift'!$B$18:$B$101,$G3390,'6. Drift'!AC$18:AC$101)</f>
        <v>0</v>
      </c>
      <c r="K3394" s="315">
        <f>SUMIF('6. Drift'!$B$18:$B$101,$G3390,'6. Drift'!AD$18:AD$101)</f>
        <v>0</v>
      </c>
      <c r="L3394" s="315">
        <f>SUMIF('6. Drift'!$B$18:$B$101,$G3390,'6. Drift'!AE$18:AE$101)</f>
        <v>0</v>
      </c>
      <c r="M3394" s="316">
        <f t="shared" si="779"/>
        <v>0</v>
      </c>
    </row>
    <row r="3395" spans="2:15" s="3" customFormat="1" ht="12.75" x14ac:dyDescent="0.2">
      <c r="B3395" s="317" t="s">
        <v>30</v>
      </c>
      <c r="C3395" s="318">
        <f>SUMIF('7. Utrustning'!$B$17:$B$49,$G3390,'7. Utrustning'!W$17:W$49)</f>
        <v>0</v>
      </c>
      <c r="D3395" s="318">
        <f>SUMIF('7. Utrustning'!$B$17:$B$49,$G3390,'7. Utrustning'!X$17:X$49)</f>
        <v>0</v>
      </c>
      <c r="E3395" s="318">
        <f>SUMIF('7. Utrustning'!$B$17:$B$49,$G3390,'7. Utrustning'!Y$17:Y$49)</f>
        <v>0</v>
      </c>
      <c r="F3395" s="318">
        <f>SUMIF('7. Utrustning'!$B$17:$B$49,$G3390,'7. Utrustning'!Z$17:Z$49)</f>
        <v>0</v>
      </c>
      <c r="G3395" s="318">
        <f>SUMIF('7. Utrustning'!$B$17:$B$49,$G3390,'7. Utrustning'!AA$17:AA$49)</f>
        <v>0</v>
      </c>
      <c r="H3395" s="318">
        <f>SUMIF('7. Utrustning'!$B$17:$B$49,$G3390,'7. Utrustning'!AB$17:AB$49)</f>
        <v>0</v>
      </c>
      <c r="I3395" s="318">
        <f>SUMIF('7. Utrustning'!$B$17:$B$49,$G3390,'7. Utrustning'!AC$17:AC$49)</f>
        <v>0</v>
      </c>
      <c r="J3395" s="318">
        <f>SUMIF('7. Utrustning'!$B$17:$B$49,$G3390,'7. Utrustning'!AD$17:AD$49)</f>
        <v>0</v>
      </c>
      <c r="K3395" s="318">
        <f>SUMIF('7. Utrustning'!$B$17:$B$49,$G3390,'7. Utrustning'!AE$17:AE$49)</f>
        <v>0</v>
      </c>
      <c r="L3395" s="318">
        <f>SUMIF('7. Utrustning'!$B$17:$B$49,$G3390,'7. Utrustning'!AF$17:AF$49)</f>
        <v>0</v>
      </c>
      <c r="M3395" s="319">
        <f t="shared" si="779"/>
        <v>0</v>
      </c>
    </row>
    <row r="3396" spans="2:15" s="3" customFormat="1" ht="12.75" x14ac:dyDescent="0.2">
      <c r="B3396" s="320" t="str">
        <f>IF('2. Grunddata'!C$13="NEJ","Lokal accepterad som direkt kostnad av finansiär","Lokal")</f>
        <v>Lokal accepterad som direkt kostnad av finansiär</v>
      </c>
      <c r="C3396" s="315">
        <f>IF('2. Grunddata'!$C$13="NEJ",SUMIF('8. Lokal'!$B$18:$B$50,$G3390,'8. Lokal'!T$18:T$50),SUMIF('5. Lön'!$B$25:$B$151,$G3390,'5. Lön'!CO$25:CO$151)+SUMIF('6. Drift'!$B$18:$B$101,$G3390,'6. Drift'!BR$18:BR$101)+SUMIF('8. Lokal'!$B$18:$B$50,$G3390,'8. Lokal'!T$18:T$50))</f>
        <v>0</v>
      </c>
      <c r="D3396" s="315">
        <f>IF('2. Grunddata'!$C$13="NEJ",SUMIF('8. Lokal'!$B$18:$B$50,$G3390,'8. Lokal'!U$18:U$50),SUMIF('5. Lön'!$B$25:$B$151,$G3390,'5. Lön'!CP$25:CP$151)+SUMIF('6. Drift'!$B$18:$B$101,$G3390,'6. Drift'!BS$18:BS$101)+SUMIF('8. Lokal'!$B$18:$B$50,$G3390,'8. Lokal'!U$18:U$50))</f>
        <v>0</v>
      </c>
      <c r="E3396" s="315">
        <f>IF('2. Grunddata'!$C$13="NEJ",SUMIF('8. Lokal'!$B$18:$B$50,$G3390,'8. Lokal'!V$18:V$50),SUMIF('5. Lön'!$B$25:$B$151,$G3390,'5. Lön'!CQ$25:CQ$151)+SUMIF('6. Drift'!$B$18:$B$101,$G3390,'6. Drift'!BT$18:BT$101)+SUMIF('8. Lokal'!$B$18:$B$50,$G3390,'8. Lokal'!V$18:V$50))</f>
        <v>0</v>
      </c>
      <c r="F3396" s="315">
        <f>IF('2. Grunddata'!$C$13="NEJ",SUMIF('8. Lokal'!$B$18:$B$50,$G3390,'8. Lokal'!W$18:W$50),SUMIF('5. Lön'!$B$25:$B$151,$G3390,'5. Lön'!CR$25:CR$151)+SUMIF('6. Drift'!$B$18:$B$101,$G3390,'6. Drift'!BU$18:BU$101)+SUMIF('8. Lokal'!$B$18:$B$50,$G3390,'8. Lokal'!W$18:W$50))</f>
        <v>0</v>
      </c>
      <c r="G3396" s="315">
        <f>IF('2. Grunddata'!$C$13="NEJ",SUMIF('8. Lokal'!$B$18:$B$50,$G3390,'8. Lokal'!X$18:X$50),SUMIF('5. Lön'!$B$25:$B$151,$G3390,'5. Lön'!CS$25:CS$151)+SUMIF('6. Drift'!$B$18:$B$101,$G3390,'6. Drift'!BV$18:BV$101)+SUMIF('8. Lokal'!$B$18:$B$50,$G3390,'8. Lokal'!X$18:X$50))</f>
        <v>0</v>
      </c>
      <c r="H3396" s="315">
        <f>IF('2. Grunddata'!$C$13="NEJ",SUMIF('8. Lokal'!$B$18:$B$50,$G3390,'8. Lokal'!Y$18:Y$50),SUMIF('5. Lön'!$B$25:$B$151,$G3390,'5. Lön'!CT$25:CT$151)+SUMIF('6. Drift'!$B$18:$B$101,$G3390,'6. Drift'!BW$18:BW$101)+SUMIF('8. Lokal'!$B$18:$B$50,$G3390,'8. Lokal'!Y$18:Y$50))</f>
        <v>0</v>
      </c>
      <c r="I3396" s="315">
        <f>IF('2. Grunddata'!$C$13="NEJ",SUMIF('8. Lokal'!$B$18:$B$50,$G3390,'8. Lokal'!Z$18:Z$50),SUMIF('5. Lön'!$B$25:$B$151,$G3390,'5. Lön'!CU$25:CU$151)+SUMIF('6. Drift'!$B$18:$B$101,$G3390,'6. Drift'!BX$18:BX$101)+SUMIF('8. Lokal'!$B$18:$B$50,$G3390,'8. Lokal'!Z$18:Z$50))</f>
        <v>0</v>
      </c>
      <c r="J3396" s="315">
        <f>IF('2. Grunddata'!$C$13="NEJ",SUMIF('8. Lokal'!$B$18:$B$50,$G3390,'8. Lokal'!AA$18:AA$50),SUMIF('5. Lön'!$B$25:$B$151,$G3390,'5. Lön'!CV$25:CV$151)+SUMIF('6. Drift'!$B$18:$B$101,$G3390,'6. Drift'!BY$18:BY$101)+SUMIF('8. Lokal'!$B$18:$B$50,$G3390,'8. Lokal'!AA$18:AA$50))</f>
        <v>0</v>
      </c>
      <c r="K3396" s="315">
        <f>IF('2. Grunddata'!$C$13="NEJ",SUMIF('8. Lokal'!$B$18:$B$50,$G3390,'8. Lokal'!AB$18:AB$50),SUMIF('5. Lön'!$B$25:$B$151,$G3390,'5. Lön'!CW$25:CW$151)+SUMIF('6. Drift'!$B$18:$B$101,$G3390,'6. Drift'!BZ$18:BZ$101)+SUMIF('8. Lokal'!$B$18:$B$50,$G3390,'8. Lokal'!AB$18:AB$50))</f>
        <v>0</v>
      </c>
      <c r="L3396" s="315">
        <f>IF('2. Grunddata'!$C$13="NEJ",SUMIF('8. Lokal'!$B$18:$B$50,$G3390,'8. Lokal'!AC$18:AC$50),SUMIF('5. Lön'!$B$25:$B$151,$G3390,'5. Lön'!CX$25:CX$151)+SUMIF('6. Drift'!$B$18:$B$101,$G3390,'6. Drift'!CA$18:CA$101)+SUMIF('8. Lokal'!$B$18:$B$50,$G3390,'8. Lokal'!AC$18:AC$50))</f>
        <v>0</v>
      </c>
      <c r="M3396" s="316">
        <f t="shared" si="779"/>
        <v>0</v>
      </c>
    </row>
    <row r="3397" spans="2:15" s="3" customFormat="1" ht="12.75" x14ac:dyDescent="0.2">
      <c r="B3397" s="321" t="str">
        <f>IF('2. Grunddata'!C$13="NEJ","Indirekt och lokalpåslag accepterade som OH av finansiär","Indirekta")</f>
        <v>Indirekt och lokalpåslag accepterade som OH av finansiär</v>
      </c>
      <c r="C3397" s="293">
        <f>IF('2. Grunddata'!$C$13="NEJ",SUMIF('5. Lön'!$B$25:$B$151,$G3390,'5. Lön'!DY$25:DY$151)+SUMIF('6. Drift'!$B$18:$B$101,$G3390,'6. Drift'!CP$18:CP$101)+SUMIF('7. Utrustning'!$B$17:$B$49,$G3390,'7. Utrustning'!AU$17:AU$49)+SUMIF('8. Lokal'!$B$18:$B$50,$G3390,'8. Lokal'!AR$18:AR$50),SUMIF('5. Lön'!$B$25:$B$151,$G3390,'5. Lön'!BQ$25:BQ$151)+SUMIF('6. Drift'!$B$18:$B$101,$G3390,'6. Drift'!AT$18:AT$101))</f>
        <v>0</v>
      </c>
      <c r="D3397" s="293">
        <f>IF('2. Grunddata'!$C$13="NEJ",SUMIF('5. Lön'!$B$25:$B$151,$G3390,'5. Lön'!DZ$25:DZ$151)+SUMIF('6. Drift'!$B$18:$B$101,$G3390,'6. Drift'!CQ$18:CQ$101)+SUMIF('7. Utrustning'!$B$17:$B$49,$G3390,'7. Utrustning'!AV$17:AV$49)+SUMIF('8. Lokal'!$B$18:$B$50,$G3390,'8. Lokal'!AS$18:AS$50),SUMIF('5. Lön'!$B$25:$B$151,$G3390,'5. Lön'!BR$25:BR$151)+SUMIF('6. Drift'!$B$18:$B$101,$G3390,'6. Drift'!AU$18:AU$101))</f>
        <v>0</v>
      </c>
      <c r="E3397" s="293">
        <f>IF('2. Grunddata'!$C$13="NEJ",SUMIF('5. Lön'!$B$25:$B$151,$G3390,'5. Lön'!EA$25:EA$151)+SUMIF('6. Drift'!$B$18:$B$101,$G3390,'6. Drift'!CR$18:CR$101)+SUMIF('7. Utrustning'!$B$17:$B$49,$G3390,'7. Utrustning'!AW$17:AW$49)+SUMIF('8. Lokal'!$B$18:$B$50,$G3390,'8. Lokal'!AT$18:AT$50),SUMIF('5. Lön'!$B$25:$B$151,$G3390,'5. Lön'!BS$25:BS$151)+SUMIF('6. Drift'!$B$18:$B$101,$G3390,'6. Drift'!AV$18:AV$101))</f>
        <v>0</v>
      </c>
      <c r="F3397" s="293">
        <f>IF('2. Grunddata'!$C$13="NEJ",SUMIF('5. Lön'!$B$25:$B$151,$G3390,'5. Lön'!EB$25:EB$151)+SUMIF('6. Drift'!$B$18:$B$101,$G3390,'6. Drift'!CS$18:CS$101)+SUMIF('7. Utrustning'!$B$17:$B$49,$G3390,'7. Utrustning'!AX$17:AX$49)+SUMIF('8. Lokal'!$B$18:$B$50,$G3390,'8. Lokal'!AU$18:AU$50),SUMIF('5. Lön'!$B$25:$B$151,$G3390,'5. Lön'!BT$25:BT$151)+SUMIF('6. Drift'!$B$18:$B$101,$G3390,'6. Drift'!AW$18:AW$101))</f>
        <v>0</v>
      </c>
      <c r="G3397" s="293">
        <f>IF('2. Grunddata'!$C$13="NEJ",SUMIF('5. Lön'!$B$25:$B$151,$G3390,'5. Lön'!EC$25:EC$151)+SUMIF('6. Drift'!$B$18:$B$101,$G3390,'6. Drift'!CT$18:CT$101)+SUMIF('7. Utrustning'!$B$17:$B$49,$G3390,'7. Utrustning'!AY$17:AY$49)+SUMIF('8. Lokal'!$B$18:$B$50,$G3390,'8. Lokal'!AV$18:AV$50),SUMIF('5. Lön'!$B$25:$B$151,$G3390,'5. Lön'!BU$25:BU$151)+SUMIF('6. Drift'!$B$18:$B$101,$G3390,'6. Drift'!AX$18:AX$101))</f>
        <v>0</v>
      </c>
      <c r="H3397" s="293">
        <f>IF('2. Grunddata'!$C$13="NEJ",SUMIF('5. Lön'!$B$25:$B$151,$G3390,'5. Lön'!ED$25:ED$151)+SUMIF('6. Drift'!$B$18:$B$101,$G3390,'6. Drift'!CU$18:CU$101)+SUMIF('7. Utrustning'!$B$17:$B$49,$G3390,'7. Utrustning'!AZ$17:AZ$49)+SUMIF('8. Lokal'!$B$18:$B$50,$G3390,'8. Lokal'!AW$18:AW$50),SUMIF('5. Lön'!$B$25:$B$151,$G3390,'5. Lön'!BV$25:BV$151)+SUMIF('6. Drift'!$B$18:$B$101,$G3390,'6. Drift'!AY$18:AY$101))</f>
        <v>0</v>
      </c>
      <c r="I3397" s="293">
        <f>IF('2. Grunddata'!$C$13="NEJ",SUMIF('5. Lön'!$B$25:$B$151,$G3390,'5. Lön'!EE$25:EE$151)+SUMIF('6. Drift'!$B$18:$B$101,$G3390,'6. Drift'!CV$18:CV$101)+SUMIF('7. Utrustning'!$B$17:$B$49,$G3390,'7. Utrustning'!BA$17:BA$49)+SUMIF('8. Lokal'!$B$18:$B$50,$G3390,'8. Lokal'!AX$18:AX$50),SUMIF('5. Lön'!$B$25:$B$151,$G3390,'5. Lön'!BW$25:BW$151)+SUMIF('6. Drift'!$B$18:$B$101,$G3390,'6. Drift'!AZ$18:AZ$101))</f>
        <v>0</v>
      </c>
      <c r="J3397" s="293">
        <f>IF('2. Grunddata'!$C$13="NEJ",SUMIF('5. Lön'!$B$25:$B$151,$G3390,'5. Lön'!EF$25:EF$151)+SUMIF('6. Drift'!$B$18:$B$101,$G3390,'6. Drift'!CW$18:CW$101)+SUMIF('7. Utrustning'!$B$17:$B$49,$G3390,'7. Utrustning'!BB$17:BB$49)+SUMIF('8. Lokal'!$B$18:$B$50,$G3390,'8. Lokal'!AY$18:AY$50),SUMIF('5. Lön'!$B$25:$B$151,$G3390,'5. Lön'!BX$25:BX$151)+SUMIF('6. Drift'!$B$18:$B$101,$G3390,'6. Drift'!BA$18:BA$101))</f>
        <v>0</v>
      </c>
      <c r="K3397" s="293">
        <f>IF('2. Grunddata'!$C$13="NEJ",SUMIF('5. Lön'!$B$25:$B$151,$G3390,'5. Lön'!EG$25:EG$151)+SUMIF('6. Drift'!$B$18:$B$101,$G3390,'6. Drift'!CX$18:CX$101)+SUMIF('7. Utrustning'!$B$17:$B$49,$G3390,'7. Utrustning'!BC$17:BC$49)+SUMIF('8. Lokal'!$B$18:$B$50,$G3390,'8. Lokal'!AZ$18:AZ$50),SUMIF('5. Lön'!$B$25:$B$151,$G3390,'5. Lön'!BY$25:BY$151)+SUMIF('6. Drift'!$B$18:$B$101,$G3390,'6. Drift'!BB$18:BB$101))</f>
        <v>0</v>
      </c>
      <c r="L3397" s="293">
        <f>IF('2. Grunddata'!$C$13="NEJ",SUMIF('5. Lön'!$B$25:$B$151,$G3390,'5. Lön'!EH$25:EH$151)+SUMIF('6. Drift'!$B$18:$B$101,$G3390,'6. Drift'!CY$18:CY$101)+SUMIF('7. Utrustning'!$B$17:$B$49,$G3390,'7. Utrustning'!BD$17:BD$49)+SUMIF('8. Lokal'!$B$18:$B$50,$G3390,'8. Lokal'!BA$18:BA$50),SUMIF('5. Lön'!$B$25:$B$151,$G3390,'5. Lön'!BZ$25:BZ$151)+SUMIF('6. Drift'!$B$18:$B$101,$G3390,'6. Drift'!BC$18:BC$101))</f>
        <v>0</v>
      </c>
      <c r="M3397" s="322">
        <f t="shared" si="779"/>
        <v>0</v>
      </c>
    </row>
    <row r="3398" spans="2:15" s="3" customFormat="1" ht="12.75" x14ac:dyDescent="0.2">
      <c r="B3398" s="323" t="str">
        <f>IF('2. Grunddata'!C$6="KONTRAKT","Total kostnad i kontrakt med finansiär ","Total kostnad i ansökan till finansiär ")</f>
        <v xml:space="preserve">Total kostnad i ansökan till finansiär </v>
      </c>
      <c r="C3398" s="237">
        <f>SUM(C3393:C3397)</f>
        <v>0</v>
      </c>
      <c r="D3398" s="237">
        <f t="shared" ref="D3398:L3398" si="780">SUM(D3393:D3397)</f>
        <v>0</v>
      </c>
      <c r="E3398" s="237">
        <f t="shared" si="780"/>
        <v>0</v>
      </c>
      <c r="F3398" s="237">
        <f t="shared" si="780"/>
        <v>0</v>
      </c>
      <c r="G3398" s="237">
        <f t="shared" si="780"/>
        <v>0</v>
      </c>
      <c r="H3398" s="237">
        <f t="shared" si="780"/>
        <v>0</v>
      </c>
      <c r="I3398" s="237">
        <f t="shared" si="780"/>
        <v>0</v>
      </c>
      <c r="J3398" s="237">
        <f t="shared" si="780"/>
        <v>0</v>
      </c>
      <c r="K3398" s="237">
        <f t="shared" si="780"/>
        <v>0</v>
      </c>
      <c r="L3398" s="237">
        <f t="shared" si="780"/>
        <v>0</v>
      </c>
      <c r="M3398" s="324">
        <f t="shared" si="779"/>
        <v>0</v>
      </c>
    </row>
    <row r="3399" spans="2:15" s="3" customFormat="1" ht="6" customHeight="1" x14ac:dyDescent="0.2">
      <c r="B3399" s="325"/>
      <c r="C3399" s="326"/>
      <c r="D3399" s="326"/>
      <c r="E3399" s="326"/>
      <c r="F3399" s="326"/>
      <c r="G3399" s="326"/>
      <c r="H3399" s="326"/>
      <c r="I3399" s="326"/>
      <c r="J3399" s="326"/>
      <c r="K3399" s="326"/>
      <c r="L3399" s="326"/>
      <c r="M3399" s="327"/>
    </row>
    <row r="3400" spans="2:15" s="3" customFormat="1" ht="12.75" x14ac:dyDescent="0.2">
      <c r="B3400" s="328" t="str">
        <f>IF('2. Grunddata'!C$6="KONTRAKT","Kostnader att medfinansiera","Kostnader förväntade att medfinansiera")</f>
        <v>Kostnader förväntade att medfinansiera</v>
      </c>
      <c r="C3400" s="168"/>
      <c r="D3400" s="168"/>
      <c r="E3400" s="168"/>
      <c r="F3400" s="168"/>
      <c r="G3400" s="168"/>
      <c r="H3400" s="168"/>
      <c r="I3400" s="168"/>
      <c r="J3400" s="168"/>
      <c r="K3400" s="168"/>
      <c r="L3400" s="168"/>
      <c r="M3400" s="329"/>
    </row>
    <row r="3401" spans="2:15" s="3" customFormat="1" ht="12.75" x14ac:dyDescent="0.2">
      <c r="B3401" s="371" t="str">
        <f>IF('2. Grunddata'!C$13="NEJ","Indirekt och lokalpåslag inte accepterade som OH av finansiär","")</f>
        <v>Indirekt och lokalpåslag inte accepterade som OH av finansiär</v>
      </c>
      <c r="C3401" s="330">
        <f>IF('2. Grunddata'!$C$13="NEJ",(SUMIF('5. Lön'!$B$25:$B$151,$G3390,'5. Lön'!BQ$25:BQ$151)+SUMIF('5. Lön'!$B$25:$B$151,$G3390,'5. Lön'!CO$25:CO$151)+SUMIF('6. Drift'!$B$18:$B$101,$G3390,'6. Drift'!AT$18:AT$101)+SUMIF('6. Drift'!$B$18:$B$101,$G3390,'6. Drift'!BR$18:BR$101))-(SUMIF('5. Lön'!$B$25:$B$151,$G3390,'5. Lön'!DY$25:DY$151)+SUMIF('6. Drift'!$B$18:$B$101,$G3390,'6. Drift'!CP$18:CP$101)+SUMIF('7. Utrustning'!$B$17:$B$49,$G3390,'7. Utrustning'!AU$17:AU$49)+SUMIF('8. Lokal'!$B$18:$B$50,$G3390,'8. Lokal'!AR$18:AR$50)),0)</f>
        <v>0</v>
      </c>
      <c r="D3401" s="330">
        <f>IF('2. Grunddata'!$C$13="NEJ",(SUMIF('5. Lön'!$B$25:$B$151,$G3390,'5. Lön'!BR$25:BR$151)+SUMIF('5. Lön'!$B$25:$B$151,$G3390,'5. Lön'!CP$25:CP$151)+SUMIF('6. Drift'!$B$18:$B$101,$G3390,'6. Drift'!AU$18:AU$101)+SUMIF('6. Drift'!$B$18:$B$101,$G3390,'6. Drift'!BS$18:BS$101))-(SUMIF('5. Lön'!$B$25:$B$151,$G3390,'5. Lön'!DZ$25:DZ$151)+SUMIF('6. Drift'!$B$18:$B$101,$G3390,'6. Drift'!CQ$18:CQ$101)+SUMIF('7. Utrustning'!$B$17:$B$49,$G3390,'7. Utrustning'!AV$17:AV$49)+SUMIF('8. Lokal'!$B$18:$B$50,$G3390,'8. Lokal'!AS$18:AS$50)),0)</f>
        <v>0</v>
      </c>
      <c r="E3401" s="330">
        <f>IF('2. Grunddata'!$C$13="NEJ",(SUMIF('5. Lön'!$B$25:$B$151,$G3390,'5. Lön'!BS$25:BS$151)+SUMIF('5. Lön'!$B$25:$B$151,$G3390,'5. Lön'!CQ$25:CQ$151)+SUMIF('6. Drift'!$B$18:$B$101,$G3390,'6. Drift'!AV$18:AV$101)+SUMIF('6. Drift'!$B$18:$B$101,$G3390,'6. Drift'!BT$18:BT$101))-(SUMIF('5. Lön'!$B$25:$B$151,$G3390,'5. Lön'!EA$25:EA$151)+SUMIF('6. Drift'!$B$18:$B$101,$G3390,'6. Drift'!CR$18:CR$101)+SUMIF('7. Utrustning'!$B$17:$B$49,$G3390,'7. Utrustning'!AW$17:AW$49)+SUMIF('8. Lokal'!$B$18:$B$50,$G3390,'8. Lokal'!AT$18:AT$50)),0)</f>
        <v>0</v>
      </c>
      <c r="F3401" s="330">
        <f>IF('2. Grunddata'!$C$13="NEJ",(SUMIF('5. Lön'!$B$25:$B$151,$G3390,'5. Lön'!BT$25:BT$151)+SUMIF('5. Lön'!$B$25:$B$151,$G3390,'5. Lön'!CR$25:CR$151)+SUMIF('6. Drift'!$B$18:$B$101,$G3390,'6. Drift'!AW$18:AW$101)+SUMIF('6. Drift'!$B$18:$B$101,$G3390,'6. Drift'!BU$18:BU$101))-(SUMIF('5. Lön'!$B$25:$B$151,$G3390,'5. Lön'!EB$25:EB$151)+SUMIF('6. Drift'!$B$18:$B$101,$G3390,'6. Drift'!CS$18:CS$101)+SUMIF('7. Utrustning'!$B$17:$B$49,$G3390,'7. Utrustning'!AX$17:AX$49)+SUMIF('8. Lokal'!$B$18:$B$50,$G3390,'8. Lokal'!AU$18:AU$50)),0)</f>
        <v>0</v>
      </c>
      <c r="G3401" s="330">
        <f>IF('2. Grunddata'!$C$13="NEJ",(SUMIF('5. Lön'!$B$25:$B$151,$G3390,'5. Lön'!BU$25:BU$151)+SUMIF('5. Lön'!$B$25:$B$151,$G3390,'5. Lön'!CS$25:CS$151)+SUMIF('6. Drift'!$B$18:$B$101,$G3390,'6. Drift'!AX$18:AX$101)+SUMIF('6. Drift'!$B$18:$B$101,$G3390,'6. Drift'!BV$18:BV$101))-(SUMIF('5. Lön'!$B$25:$B$151,$G3390,'5. Lön'!EC$25:EC$151)+SUMIF('6. Drift'!$B$18:$B$101,$G3390,'6. Drift'!CT$18:CT$101)+SUMIF('7. Utrustning'!$B$17:$B$49,$G3390,'7. Utrustning'!AY$17:AY$49)+SUMIF('8. Lokal'!$B$18:$B$50,$G3390,'8. Lokal'!AV$18:AV$50)),0)</f>
        <v>0</v>
      </c>
      <c r="H3401" s="330">
        <f>IF('2. Grunddata'!$C$13="NEJ",(SUMIF('5. Lön'!$B$25:$B$151,$G3390,'5. Lön'!BV$25:BV$151)+SUMIF('5. Lön'!$B$25:$B$151,$G3390,'5. Lön'!CT$25:CT$151)+SUMIF('6. Drift'!$B$18:$B$101,$G3390,'6. Drift'!AY$18:AY$101)+SUMIF('6. Drift'!$B$18:$B$101,$G3390,'6. Drift'!BW$18:BW$101))-(SUMIF('5. Lön'!$B$25:$B$151,$G3390,'5. Lön'!ED$25:ED$151)+SUMIF('6. Drift'!$B$18:$B$101,$G3390,'6. Drift'!CU$18:CU$101)+SUMIF('7. Utrustning'!$B$17:$B$49,$G3390,'7. Utrustning'!AZ$17:AZ$49)+SUMIF('8. Lokal'!$B$18:$B$50,$G3390,'8. Lokal'!AW$18:AW$50)),0)</f>
        <v>0</v>
      </c>
      <c r="I3401" s="330">
        <f>IF('2. Grunddata'!$C$13="NEJ",(SUMIF('5. Lön'!$B$25:$B$151,$G3390,'5. Lön'!BW$25:BW$151)+SUMIF('5. Lön'!$B$25:$B$151,$G3390,'5. Lön'!CU$25:CU$151)+SUMIF('6. Drift'!$B$18:$B$101,$G3390,'6. Drift'!AZ$18:AZ$101)+SUMIF('6. Drift'!$B$18:$B$101,$G3390,'6. Drift'!BX$18:BX$101))-(SUMIF('5. Lön'!$B$25:$B$151,$G3390,'5. Lön'!EE$25:EE$151)+SUMIF('6. Drift'!$B$18:$B$101,$G3390,'6. Drift'!CV$18:CV$101)+SUMIF('7. Utrustning'!$B$17:$B$49,$G3390,'7. Utrustning'!BA$17:BA$49)+SUMIF('8. Lokal'!$B$18:$B$50,$G3390,'8. Lokal'!AX$18:AX$50)),0)</f>
        <v>0</v>
      </c>
      <c r="J3401" s="330">
        <f>IF('2. Grunddata'!$C$13="NEJ",(SUMIF('5. Lön'!$B$25:$B$151,$G3390,'5. Lön'!BX$25:BX$151)+SUMIF('5. Lön'!$B$25:$B$151,$G3390,'5. Lön'!CV$25:CV$151)+SUMIF('6. Drift'!$B$18:$B$101,$G3390,'6. Drift'!BA$18:BA$101)+SUMIF('6. Drift'!$B$18:$B$101,$G3390,'6. Drift'!BY$18:BY$101))-(SUMIF('5. Lön'!$B$25:$B$151,$G3390,'5. Lön'!EF$25:EF$151)+SUMIF('6. Drift'!$B$18:$B$101,$G3390,'6. Drift'!CW$18:CW$101)+SUMIF('7. Utrustning'!$B$17:$B$49,$G3390,'7. Utrustning'!BB$17:BB$49)+SUMIF('8. Lokal'!$B$18:$B$50,$G3390,'8. Lokal'!AY$18:AY$50)),0)</f>
        <v>0</v>
      </c>
      <c r="K3401" s="330">
        <f>IF('2. Grunddata'!$C$13="NEJ",(SUMIF('5. Lön'!$B$25:$B$151,$G3390,'5. Lön'!BY$25:BY$151)+SUMIF('5. Lön'!$B$25:$B$151,$G3390,'5. Lön'!CW$25:CW$151)+SUMIF('6. Drift'!$B$18:$B$101,$G3390,'6. Drift'!BB$18:BB$101)+SUMIF('6. Drift'!$B$18:$B$101,$G3390,'6. Drift'!BZ$18:BZ$101))-(SUMIF('5. Lön'!$B$25:$B$151,$G3390,'5. Lön'!EG$25:EG$151)+SUMIF('6. Drift'!$B$18:$B$101,$G3390,'6. Drift'!CX$18:CX$101)+SUMIF('7. Utrustning'!$B$17:$B$49,$G3390,'7. Utrustning'!BC$17:BC$49)+SUMIF('8. Lokal'!$B$18:$B$50,$G3390,'8. Lokal'!AZ$18:AZ$50)),0)</f>
        <v>0</v>
      </c>
      <c r="L3401" s="330">
        <f>IF('2. Grunddata'!$C$13="NEJ",(SUMIF('5. Lön'!$B$25:$B$151,$G3390,'5. Lön'!BZ$25:BZ$151)+SUMIF('5. Lön'!$B$25:$B$151,$G3390,'5. Lön'!CX$25:CX$151)+SUMIF('6. Drift'!$B$18:$B$101,$G3390,'6. Drift'!BC$18:BC$101)+SUMIF('6. Drift'!$B$18:$B$101,$G3390,'6. Drift'!CA$18:CA$101))-(SUMIF('5. Lön'!$B$25:$B$151,$G3390,'5. Lön'!EH$25:EH$151)+SUMIF('6. Drift'!$B$18:$B$101,$G3390,'6. Drift'!CY$18:CY$101)+SUMIF('7. Utrustning'!$B$17:$B$49,$G3390,'7. Utrustning'!BD$17:BD$49)+SUMIF('8. Lokal'!$B$18:$B$50,$G3390,'8. Lokal'!BA$18:BA$50)),0)</f>
        <v>0</v>
      </c>
      <c r="M3401" s="314">
        <f t="shared" ref="M3401:M3407" si="781">SUM(C3401:L3401)</f>
        <v>0</v>
      </c>
    </row>
    <row r="3402" spans="2:15" s="3" customFormat="1" ht="12.75" customHeight="1" x14ac:dyDescent="0.2">
      <c r="B3402" s="331" t="str">
        <f>IF('2. Grunddata'!C$16&gt;0,"LKP som inte accepteras av finansiär","")</f>
        <v/>
      </c>
      <c r="C3402" s="332">
        <f>IF('2. Grunddata'!$C$16&gt;0,SUMIF('5. Lön'!$B$25:$B$151,$G3390,'5. Lön'!AS$25:AS$151)-SUMIF('5. Lön'!$B$25:$B$151,$G3390,'5. Lön'!DM$25:DM$151),0)</f>
        <v>0</v>
      </c>
      <c r="D3402" s="332">
        <f>IF('2. Grunddata'!$C$16&gt;0,SUMIF('5. Lön'!$B$25:$B$151,$G3390,'5. Lön'!AT$25:AT$151)-SUMIF('5. Lön'!$B$25:$B$151,$G3390,'5. Lön'!DN$25:DN$151),0)</f>
        <v>0</v>
      </c>
      <c r="E3402" s="332">
        <f>IF('2. Grunddata'!$C$16&gt;0,SUMIF('5. Lön'!$B$25:$B$151,$G3390,'5. Lön'!AU$25:AU$151)-SUMIF('5. Lön'!$B$25:$B$151,$G3390,'5. Lön'!DO$25:DO$151),0)</f>
        <v>0</v>
      </c>
      <c r="F3402" s="332">
        <f>IF('2. Grunddata'!$C$16&gt;0,SUMIF('5. Lön'!$B$25:$B$151,$G3390,'5. Lön'!AV$25:AV$151)-SUMIF('5. Lön'!$B$25:$B$151,$G3390,'5. Lön'!DP$25:DP$151),0)</f>
        <v>0</v>
      </c>
      <c r="G3402" s="332">
        <f>IF('2. Grunddata'!$C$16&gt;0,SUMIF('5. Lön'!$B$25:$B$151,$G3390,'5. Lön'!AW$25:AW$151)-SUMIF('5. Lön'!$B$25:$B$151,$G3390,'5. Lön'!DQ$25:DQ$151),0)</f>
        <v>0</v>
      </c>
      <c r="H3402" s="332">
        <f>IF('2. Grunddata'!$C$16&gt;0,SUMIF('5. Lön'!$B$25:$B$151,$G3390,'5. Lön'!AX$25:AX$151)-SUMIF('5. Lön'!$B$25:$B$151,$G3390,'5. Lön'!DR$25:DR$151),0)</f>
        <v>0</v>
      </c>
      <c r="I3402" s="332">
        <f>IF('2. Grunddata'!$C$16&gt;0,SUMIF('5. Lön'!$B$25:$B$151,$G3390,'5. Lön'!AY$25:AY$151)-SUMIF('5. Lön'!$B$25:$B$151,$G3390,'5. Lön'!DS$25:DS$151),0)</f>
        <v>0</v>
      </c>
      <c r="J3402" s="332">
        <f>IF('2. Grunddata'!$C$16&gt;0,SUMIF('5. Lön'!$B$25:$B$151,$G3390,'5. Lön'!AZ$25:AZ$151)-SUMIF('5. Lön'!$B$25:$B$151,$G3390,'5. Lön'!DT$25:DT$151),0)</f>
        <v>0</v>
      </c>
      <c r="K3402" s="332">
        <f>IF('2. Grunddata'!$C$16&gt;0,SUMIF('5. Lön'!$B$25:$B$151,$G3390,'5. Lön'!BA$25:BA$151)-SUMIF('5. Lön'!$B$25:$B$151,$G3390,'5. Lön'!DU$25:DU$151),0)</f>
        <v>0</v>
      </c>
      <c r="L3402" s="332">
        <f>IF('2. Grunddata'!$C$16&gt;0,SUMIF('5. Lön'!$B$25:$B$151,$G3390,'5. Lön'!BB$25:BB$151)-SUMIF('5. Lön'!$B$25:$B$151,$G3390,'5. Lön'!DV$25:DV$151),0)</f>
        <v>0</v>
      </c>
      <c r="M3402" s="316">
        <f t="shared" si="781"/>
        <v>0</v>
      </c>
    </row>
    <row r="3403" spans="2:15" s="3" customFormat="1" ht="12.75" customHeight="1" x14ac:dyDescent="0.2">
      <c r="B3403" s="317" t="str">
        <f>IF('5. Lön'!BO$152&gt;0,"Lön inklusive LKP","")</f>
        <v>Lön inklusive LKP</v>
      </c>
      <c r="C3403" s="333">
        <f>SUMIF('5. Lön'!$B$25:$B$151,$G3390,'5. Lön'!BE$25:BE$151)</f>
        <v>0</v>
      </c>
      <c r="D3403" s="333">
        <f>SUMIF('5. Lön'!$B$25:$B$151,$G3390,'5. Lön'!BF$25:BF$151)</f>
        <v>0</v>
      </c>
      <c r="E3403" s="333">
        <f>SUMIF('5. Lön'!$B$25:$B$151,$G3390,'5. Lön'!BG$25:BG$151)</f>
        <v>0</v>
      </c>
      <c r="F3403" s="333">
        <f>SUMIF('5. Lön'!$B$25:$B$151,$G3390,'5. Lön'!BH$25:BH$151)</f>
        <v>0</v>
      </c>
      <c r="G3403" s="333">
        <f>SUMIF('5. Lön'!$B$25:$B$151,$G3390,'5. Lön'!BI$25:BI$151)</f>
        <v>0</v>
      </c>
      <c r="H3403" s="333">
        <f>SUMIF('5. Lön'!$B$25:$B$151,$G3390,'5. Lön'!BJ$25:BJ$151)</f>
        <v>0</v>
      </c>
      <c r="I3403" s="333">
        <f>SUMIF('5. Lön'!$B$25:$B$151,$G3390,'5. Lön'!BK$25:BK$151)</f>
        <v>0</v>
      </c>
      <c r="J3403" s="333">
        <f>SUMIF('5. Lön'!$B$25:$B$151,$G3390,'5. Lön'!BL$25:BL$151)</f>
        <v>0</v>
      </c>
      <c r="K3403" s="333">
        <f>SUMIF('5. Lön'!$B$25:$B$151,$G3390,'5. Lön'!BM$25:BM$151)</f>
        <v>0</v>
      </c>
      <c r="L3403" s="333">
        <f>SUMIF('5. Lön'!$B$25:$B$151,$G3390,'5. Lön'!BN$25:BN$151)</f>
        <v>0</v>
      </c>
      <c r="M3403" s="319">
        <f t="shared" si="781"/>
        <v>0</v>
      </c>
    </row>
    <row r="3404" spans="2:15" s="3" customFormat="1" ht="12.75" x14ac:dyDescent="0.2">
      <c r="B3404" s="158" t="str">
        <f>IF('6. Drift'!AR$102&gt;0,"Drift","")</f>
        <v/>
      </c>
      <c r="C3404" s="334">
        <f>SUMIF('6. Drift'!$B$18:$B$101,$G3390,'6. Drift'!AH$18:AH$101)</f>
        <v>0</v>
      </c>
      <c r="D3404" s="334">
        <f>SUMIF('6. Drift'!$B$18:$B$101,$G3390,'6. Drift'!AI$18:AI$101)</f>
        <v>0</v>
      </c>
      <c r="E3404" s="334">
        <f>SUMIF('6. Drift'!$B$18:$B$101,$G3390,'6. Drift'!AJ$18:AJ$101)</f>
        <v>0</v>
      </c>
      <c r="F3404" s="334">
        <f>SUMIF('6. Drift'!$B$18:$B$101,$G3390,'6. Drift'!AK$18:AK$101)</f>
        <v>0</v>
      </c>
      <c r="G3404" s="334">
        <f>SUMIF('6. Drift'!$B$18:$B$101,$G3390,'6. Drift'!AL$18:AL$101)</f>
        <v>0</v>
      </c>
      <c r="H3404" s="334">
        <f>SUMIF('6. Drift'!$B$18:$B$101,$G3390,'6. Drift'!AM$18:AM$101)</f>
        <v>0</v>
      </c>
      <c r="I3404" s="334">
        <f>SUMIF('6. Drift'!$B$18:$B$101,$G3390,'6. Drift'!AN$18:AN$101)</f>
        <v>0</v>
      </c>
      <c r="J3404" s="334">
        <f>SUMIF('6. Drift'!$B$18:$B$101,$G3390,'6. Drift'!AO$18:AO$101)</f>
        <v>0</v>
      </c>
      <c r="K3404" s="334">
        <f>SUMIF('6. Drift'!$B$18:$B$101,$G3390,'6. Drift'!AP$18:AP$101)</f>
        <v>0</v>
      </c>
      <c r="L3404" s="334">
        <f>SUMIF('6. Drift'!$B$18:$B$101,$G3390,'6. Drift'!AQ$18:AQ$101)</f>
        <v>0</v>
      </c>
      <c r="M3404" s="316">
        <f t="shared" si="781"/>
        <v>0</v>
      </c>
    </row>
    <row r="3405" spans="2:15" s="3" customFormat="1" ht="12.75" x14ac:dyDescent="0.2">
      <c r="B3405" s="317" t="str">
        <f>IF('7. Utrustning'!AS$50&gt;0,"Utrustning","")</f>
        <v/>
      </c>
      <c r="C3405" s="333">
        <f>SUMIF('7. Utrustning'!$B$17:$B$49,$G3390,'7. Utrustning'!AI$17:AI$49)</f>
        <v>0</v>
      </c>
      <c r="D3405" s="333">
        <f>SUMIF('7. Utrustning'!$B$17:$B$49,$G3390,'7. Utrustning'!AJ$17:AJ$49)</f>
        <v>0</v>
      </c>
      <c r="E3405" s="333">
        <f>SUMIF('7. Utrustning'!$B$17:$B$49,$G3390,'7. Utrustning'!AK$17:AK$49)</f>
        <v>0</v>
      </c>
      <c r="F3405" s="333">
        <f>SUMIF('7. Utrustning'!$B$17:$B$49,$G3390,'7. Utrustning'!AL$17:AL$49)</f>
        <v>0</v>
      </c>
      <c r="G3405" s="333">
        <f>SUMIF('7. Utrustning'!$B$17:$B$49,$G3390,'7. Utrustning'!AM$17:AM$49)</f>
        <v>0</v>
      </c>
      <c r="H3405" s="333">
        <f>SUMIF('7. Utrustning'!$B$17:$B$49,$G3390,'7. Utrustning'!AN$17:AN$49)</f>
        <v>0</v>
      </c>
      <c r="I3405" s="333">
        <f>SUMIF('7. Utrustning'!$B$17:$B$49,$G3390,'7. Utrustning'!AO$17:AO$49)</f>
        <v>0</v>
      </c>
      <c r="J3405" s="333">
        <f>SUMIF('7. Utrustning'!$B$17:$B$49,$G3390,'7. Utrustning'!AP$17:AP$49)</f>
        <v>0</v>
      </c>
      <c r="K3405" s="333">
        <f>SUMIF('7. Utrustning'!$B$17:$B$49,$G3390,'7. Utrustning'!AQ$17:AQ$49)</f>
        <v>0</v>
      </c>
      <c r="L3405" s="333">
        <f>SUMIF('7. Utrustning'!$B$17:$B$49,$G3390,'7. Utrustning'!AR$17:AR$49)</f>
        <v>0</v>
      </c>
      <c r="M3405" s="319">
        <f t="shared" si="781"/>
        <v>0</v>
      </c>
    </row>
    <row r="3406" spans="2:15" s="3" customFormat="1" ht="12.75" x14ac:dyDescent="0.2">
      <c r="B3406" s="320" t="str">
        <f>IF('8. Lokal'!AP$51&gt;0,"Lokal","")</f>
        <v>Lokal</v>
      </c>
      <c r="C3406" s="334">
        <f>SUMIF('5. Lön'!$B$25:$B$151,$G3390,'5. Lön'!DA$25:DA$151)+SUMIF('6. Drift'!$B$18:$B$101,$G3390,'6. Drift'!CD$18:CD$101)+SUMIF('8. Lokal'!$B$18:$B$50,$G3390,'8. Lokal'!AF$18:AF$50)</f>
        <v>0</v>
      </c>
      <c r="D3406" s="334">
        <f>SUMIF('5. Lön'!$B$25:$B$151,$G3390,'5. Lön'!DB$25:DB$151)+SUMIF('6. Drift'!$B$18:$B$101,$G3390,'6. Drift'!CE$18:CE$101)+SUMIF('8. Lokal'!$B$18:$B$50,$G3390,'8. Lokal'!AG$18:AG$50)</f>
        <v>0</v>
      </c>
      <c r="E3406" s="334">
        <f>SUMIF('5. Lön'!$B$25:$B$151,$G3390,'5. Lön'!DC$25:DC$151)+SUMIF('6. Drift'!$B$18:$B$101,$G3390,'6. Drift'!CF$18:CF$101)+SUMIF('8. Lokal'!$B$18:$B$50,$G3390,'8. Lokal'!AH$18:AH$50)</f>
        <v>0</v>
      </c>
      <c r="F3406" s="334">
        <f>SUMIF('5. Lön'!$B$25:$B$151,$G3390,'5. Lön'!DD$25:DD$151)+SUMIF('6. Drift'!$B$18:$B$101,$G3390,'6. Drift'!CG$18:CG$101)+SUMIF('8. Lokal'!$B$18:$B$50,$G3390,'8. Lokal'!AI$18:AI$50)</f>
        <v>0</v>
      </c>
      <c r="G3406" s="334">
        <f>SUMIF('5. Lön'!$B$25:$B$151,$G3390,'5. Lön'!DE$25:DE$151)+SUMIF('6. Drift'!$B$18:$B$101,$G3390,'6. Drift'!CH$18:CH$101)+SUMIF('8. Lokal'!$B$18:$B$50,$G3390,'8. Lokal'!AJ$18:AJ$50)</f>
        <v>0</v>
      </c>
      <c r="H3406" s="334">
        <f>SUMIF('5. Lön'!$B$25:$B$151,$G3390,'5. Lön'!DF$25:DF$151)+SUMIF('6. Drift'!$B$18:$B$101,$G3390,'6. Drift'!CI$18:CI$101)+SUMIF('8. Lokal'!$B$18:$B$50,$G3390,'8. Lokal'!AK$18:AK$50)</f>
        <v>0</v>
      </c>
      <c r="I3406" s="334">
        <f>SUMIF('5. Lön'!$B$25:$B$151,$G3390,'5. Lön'!DG$25:DG$151)+SUMIF('6. Drift'!$B$18:$B$101,$G3390,'6. Drift'!CJ$18:CJ$101)+SUMIF('8. Lokal'!$B$18:$B$50,$G3390,'8. Lokal'!AL$18:AL$50)</f>
        <v>0</v>
      </c>
      <c r="J3406" s="334">
        <f>SUMIF('5. Lön'!$B$25:$B$151,$G3390,'5. Lön'!DH$25:DH$151)+SUMIF('6. Drift'!$B$18:$B$101,$G3390,'6. Drift'!CK$18:CK$101)+SUMIF('8. Lokal'!$B$18:$B$50,$G3390,'8. Lokal'!AM$18:AM$50)</f>
        <v>0</v>
      </c>
      <c r="K3406" s="334">
        <f>SUMIF('5. Lön'!$B$25:$B$151,$G3390,'5. Lön'!DI$25:DI$151)+SUMIF('6. Drift'!$B$18:$B$101,$G3390,'6. Drift'!CL$18:CL$101)+SUMIF('8. Lokal'!$B$18:$B$50,$G3390,'8. Lokal'!AN$18:AN$50)</f>
        <v>0</v>
      </c>
      <c r="L3406" s="334">
        <f>SUMIF('5. Lön'!$B$25:$B$151,$G3390,'5. Lön'!DJ$25:DJ$151)+SUMIF('6. Drift'!$B$18:$B$101,$G3390,'6. Drift'!CM$18:CM$101)+SUMIF('8. Lokal'!$B$18:$B$50,$G3390,'8. Lokal'!AO$18:AO$50)</f>
        <v>0</v>
      </c>
      <c r="M3406" s="316">
        <f t="shared" si="781"/>
        <v>0</v>
      </c>
    </row>
    <row r="3407" spans="2:15" s="1" customFormat="1" ht="12.75" x14ac:dyDescent="0.2">
      <c r="B3407" s="321" t="str">
        <f>IF(('5. Lön'!CM$152+'6. Drift'!BP$102)&gt;0,"Indirekt","")</f>
        <v>Indirekt</v>
      </c>
      <c r="C3407" s="293">
        <f>SUMIF('5. Lön'!$B$25:$B$151,$G3390,'5. Lön'!CC$25:CC$151)+SUMIF('6. Drift'!$B$18:$B$101,$G3390,'6. Drift'!BF$18:BF$101)</f>
        <v>0</v>
      </c>
      <c r="D3407" s="293">
        <f>SUMIF('5. Lön'!$B$25:$B$151,$G3390,'5. Lön'!CD$25:CD$151)+SUMIF('6. Drift'!$B$18:$B$101,$G3390,'6. Drift'!BG$18:BG$101)</f>
        <v>0</v>
      </c>
      <c r="E3407" s="293">
        <f>SUMIF('5. Lön'!$B$25:$B$151,$G3390,'5. Lön'!CE$25:CE$151)+SUMIF('6. Drift'!$B$18:$B$101,$G3390,'6. Drift'!BH$18:BH$101)</f>
        <v>0</v>
      </c>
      <c r="F3407" s="293">
        <f>SUMIF('5. Lön'!$B$25:$B$151,$G3390,'5. Lön'!CF$25:CF$151)+SUMIF('6. Drift'!$B$18:$B$101,$G3390,'6. Drift'!BI$18:BI$101)</f>
        <v>0</v>
      </c>
      <c r="G3407" s="293">
        <f>SUMIF('5. Lön'!$B$25:$B$151,$G3390,'5. Lön'!CG$25:CG$151)+SUMIF('6. Drift'!$B$18:$B$101,$G3390,'6. Drift'!BJ$18:BJ$101)</f>
        <v>0</v>
      </c>
      <c r="H3407" s="293">
        <f>SUMIF('5. Lön'!$B$25:$B$151,$G3390,'5. Lön'!CH$25:CH$151)+SUMIF('6. Drift'!$B$18:$B$101,$G3390,'6. Drift'!BK$18:BK$101)</f>
        <v>0</v>
      </c>
      <c r="I3407" s="293">
        <f>SUMIF('5. Lön'!$B$25:$B$151,$G3390,'5. Lön'!CI$25:CI$151)+SUMIF('6. Drift'!$B$18:$B$101,$G3390,'6. Drift'!BL$18:BL$101)</f>
        <v>0</v>
      </c>
      <c r="J3407" s="293">
        <f>SUMIF('5. Lön'!$B$25:$B$151,$G3390,'5. Lön'!CJ$25:CJ$151)+SUMIF('6. Drift'!$B$18:$B$101,$G3390,'6. Drift'!BM$18:BM$101)</f>
        <v>0</v>
      </c>
      <c r="K3407" s="293">
        <f>SUMIF('5. Lön'!$B$25:$B$151,$G3390,'5. Lön'!CK$25:CK$151)+SUMIF('6. Drift'!$B$18:$B$101,$G3390,'6. Drift'!BN$18:BN$101)</f>
        <v>0</v>
      </c>
      <c r="L3407" s="293">
        <f>SUMIF('5. Lön'!$B$25:$B$151,$G3390,'5. Lön'!CL$25:CL$151)+SUMIF('6. Drift'!$B$18:$B$101,$G3390,'6. Drift'!BO$18:BO$101)</f>
        <v>0</v>
      </c>
      <c r="M3407" s="322">
        <f t="shared" si="781"/>
        <v>0</v>
      </c>
    </row>
    <row r="3408" spans="2:15" s="3" customFormat="1" ht="12.75" x14ac:dyDescent="0.2">
      <c r="B3408" s="323" t="str">
        <f>IF('2. Grunddata'!C$6="KONTRAKT","Total kostnad i medfinansiering av kontrakt med finansiär","Total kostnad i medfinansiering av ansökan till finansiär")</f>
        <v>Total kostnad i medfinansiering av ansökan till finansiär</v>
      </c>
      <c r="C3408" s="237">
        <f>SUM(C3401:C3407)</f>
        <v>0</v>
      </c>
      <c r="D3408" s="237">
        <f t="shared" ref="D3408:M3408" si="782">SUM(D3401:D3407)</f>
        <v>0</v>
      </c>
      <c r="E3408" s="237">
        <f t="shared" si="782"/>
        <v>0</v>
      </c>
      <c r="F3408" s="237">
        <f t="shared" si="782"/>
        <v>0</v>
      </c>
      <c r="G3408" s="237">
        <f t="shared" si="782"/>
        <v>0</v>
      </c>
      <c r="H3408" s="237">
        <f t="shared" si="782"/>
        <v>0</v>
      </c>
      <c r="I3408" s="237">
        <f t="shared" si="782"/>
        <v>0</v>
      </c>
      <c r="J3408" s="237">
        <f t="shared" si="782"/>
        <v>0</v>
      </c>
      <c r="K3408" s="237">
        <f t="shared" si="782"/>
        <v>0</v>
      </c>
      <c r="L3408" s="237">
        <f t="shared" si="782"/>
        <v>0</v>
      </c>
      <c r="M3408" s="324">
        <f t="shared" si="782"/>
        <v>0</v>
      </c>
      <c r="N3408" s="26"/>
      <c r="O3408" s="26"/>
    </row>
    <row r="3409" spans="2:14" s="3" customFormat="1" ht="6" customHeight="1" x14ac:dyDescent="0.2">
      <c r="B3409" s="335"/>
      <c r="C3409" s="326"/>
      <c r="D3409" s="326"/>
      <c r="E3409" s="326"/>
      <c r="F3409" s="326"/>
      <c r="G3409" s="326"/>
      <c r="H3409" s="326"/>
      <c r="I3409" s="326"/>
      <c r="J3409" s="326"/>
      <c r="K3409" s="326"/>
      <c r="L3409" s="326"/>
      <c r="M3409" s="336"/>
    </row>
    <row r="3410" spans="2:14" s="3" customFormat="1" ht="12.75" x14ac:dyDescent="0.2">
      <c r="B3410" s="328" t="str">
        <f>IF('2. Grunddata'!C$6="KONTRAKT","Full kostnad","Förväntad full kostnad")</f>
        <v>Förväntad full kostnad</v>
      </c>
      <c r="C3410" s="326"/>
      <c r="D3410" s="326"/>
      <c r="E3410" s="326"/>
      <c r="F3410" s="326"/>
      <c r="G3410" s="326"/>
      <c r="H3410" s="326"/>
      <c r="I3410" s="326"/>
      <c r="J3410" s="326"/>
      <c r="K3410" s="326"/>
      <c r="L3410" s="326"/>
      <c r="M3410" s="336"/>
    </row>
    <row r="3411" spans="2:14" s="3" customFormat="1" ht="12.75" x14ac:dyDescent="0.2">
      <c r="B3411" s="337" t="s">
        <v>203</v>
      </c>
      <c r="C3411" s="338">
        <f>C3393+C3402+C3403</f>
        <v>0</v>
      </c>
      <c r="D3411" s="338">
        <f t="shared" ref="D3411:L3411" si="783">D3393+D3402+D3403</f>
        <v>0</v>
      </c>
      <c r="E3411" s="338">
        <f t="shared" si="783"/>
        <v>0</v>
      </c>
      <c r="F3411" s="338">
        <f t="shared" si="783"/>
        <v>0</v>
      </c>
      <c r="G3411" s="338">
        <f t="shared" si="783"/>
        <v>0</v>
      </c>
      <c r="H3411" s="338">
        <f t="shared" si="783"/>
        <v>0</v>
      </c>
      <c r="I3411" s="338">
        <f t="shared" si="783"/>
        <v>0</v>
      </c>
      <c r="J3411" s="338">
        <f t="shared" si="783"/>
        <v>0</v>
      </c>
      <c r="K3411" s="338">
        <f t="shared" si="783"/>
        <v>0</v>
      </c>
      <c r="L3411" s="338">
        <f t="shared" si="783"/>
        <v>0</v>
      </c>
      <c r="M3411" s="314">
        <f>SUM(C3411:L3411)</f>
        <v>0</v>
      </c>
    </row>
    <row r="3412" spans="2:14" s="3" customFormat="1" ht="12.75" x14ac:dyDescent="0.2">
      <c r="B3412" s="339" t="s">
        <v>202</v>
      </c>
      <c r="C3412" s="340">
        <f>C3394+C3404</f>
        <v>0</v>
      </c>
      <c r="D3412" s="340">
        <f t="shared" ref="D3412:L3412" si="784">D3394+D3404</f>
        <v>0</v>
      </c>
      <c r="E3412" s="340">
        <f t="shared" si="784"/>
        <v>0</v>
      </c>
      <c r="F3412" s="340">
        <f t="shared" si="784"/>
        <v>0</v>
      </c>
      <c r="G3412" s="340">
        <f t="shared" si="784"/>
        <v>0</v>
      </c>
      <c r="H3412" s="340">
        <f t="shared" si="784"/>
        <v>0</v>
      </c>
      <c r="I3412" s="340">
        <f t="shared" si="784"/>
        <v>0</v>
      </c>
      <c r="J3412" s="340">
        <f t="shared" si="784"/>
        <v>0</v>
      </c>
      <c r="K3412" s="340">
        <f t="shared" si="784"/>
        <v>0</v>
      </c>
      <c r="L3412" s="340">
        <f t="shared" si="784"/>
        <v>0</v>
      </c>
      <c r="M3412" s="316">
        <f>SUM(C3412:L3412)</f>
        <v>0</v>
      </c>
    </row>
    <row r="3413" spans="2:14" s="3" customFormat="1" ht="12.75" x14ac:dyDescent="0.2">
      <c r="B3413" s="341" t="s">
        <v>30</v>
      </c>
      <c r="C3413" s="342">
        <f>C3395+C3405</f>
        <v>0</v>
      </c>
      <c r="D3413" s="342">
        <f t="shared" ref="D3413:L3413" si="785">D3395+D3405</f>
        <v>0</v>
      </c>
      <c r="E3413" s="342">
        <f t="shared" si="785"/>
        <v>0</v>
      </c>
      <c r="F3413" s="342">
        <f t="shared" si="785"/>
        <v>0</v>
      </c>
      <c r="G3413" s="342">
        <f t="shared" si="785"/>
        <v>0</v>
      </c>
      <c r="H3413" s="342">
        <f t="shared" si="785"/>
        <v>0</v>
      </c>
      <c r="I3413" s="342">
        <f t="shared" si="785"/>
        <v>0</v>
      </c>
      <c r="J3413" s="342">
        <f t="shared" si="785"/>
        <v>0</v>
      </c>
      <c r="K3413" s="342">
        <f t="shared" si="785"/>
        <v>0</v>
      </c>
      <c r="L3413" s="342">
        <f t="shared" si="785"/>
        <v>0</v>
      </c>
      <c r="M3413" s="319">
        <f>SUM(C3413:L3413)</f>
        <v>0</v>
      </c>
    </row>
    <row r="3414" spans="2:14" s="3" customFormat="1" ht="12.75" x14ac:dyDescent="0.2">
      <c r="B3414" s="339" t="s">
        <v>31</v>
      </c>
      <c r="C3414" s="340">
        <f>SUMIF('5. Lön'!$B$25:$B$151,$G3390,'5. Lön'!CO$25:CO$151)+SUMIF('5. Lön'!$B$25:$B$151,$G3390,'5. Lön'!DA$25:DA$151)+SUMIF('6. Drift'!$B$18:$B$101,$G3390,'6. Drift'!BR$18:BR$101)+SUMIF('6. Drift'!$B$18:$B$101,$G3390,'6. Drift'!CD$18:CD$101)+SUMIF('8. Lokal'!$B$18:$B$50,$G3390,'8. Lokal'!T$18:T$50)+SUMIF('8. Lokal'!$B$18:$B$50,$G3390,'8. Lokal'!AF$18:AF$50)</f>
        <v>0</v>
      </c>
      <c r="D3414" s="340">
        <f>SUMIF('5. Lön'!$B$25:$B$151,$G3390,'5. Lön'!CP$25:CP$151)+SUMIF('5. Lön'!$B$25:$B$151,$G3390,'5. Lön'!DB$25:DB$151)+SUMIF('6. Drift'!$B$18:$B$101,$G3390,'6. Drift'!BS$18:BS$101)+SUMIF('6. Drift'!$B$18:$B$101,$G3390,'6. Drift'!CE$18:CE$101)+SUMIF('8. Lokal'!$B$18:$B$50,$G3390,'8. Lokal'!U$18:U$50)+SUMIF('8. Lokal'!$B$18:$B$50,$G3390,'8. Lokal'!AG$18:AG$50)</f>
        <v>0</v>
      </c>
      <c r="E3414" s="340">
        <f>SUMIF('5. Lön'!$B$25:$B$151,$G3390,'5. Lön'!CQ$25:CQ$151)+SUMIF('5. Lön'!$B$25:$B$151,$G3390,'5. Lön'!DC$25:DC$151)+SUMIF('6. Drift'!$B$18:$B$101,$G3390,'6. Drift'!BT$18:BT$101)+SUMIF('6. Drift'!$B$18:$B$101,$G3390,'6. Drift'!CF$18:CF$101)+SUMIF('8. Lokal'!$B$18:$B$50,$G3390,'8. Lokal'!V$18:V$50)+SUMIF('8. Lokal'!$B$18:$B$50,$G3390,'8. Lokal'!AH$18:AH$50)</f>
        <v>0</v>
      </c>
      <c r="F3414" s="340">
        <f>SUMIF('5. Lön'!$B$25:$B$151,$G3390,'5. Lön'!CR$25:CR$151)+SUMIF('5. Lön'!$B$25:$B$151,$G3390,'5. Lön'!DD$25:DD$151)+SUMIF('6. Drift'!$B$18:$B$101,$G3390,'6. Drift'!BU$18:BU$101)+SUMIF('6. Drift'!$B$18:$B$101,$G3390,'6. Drift'!CG$18:CG$101)+SUMIF('8. Lokal'!$B$18:$B$50,$G3390,'8. Lokal'!W$18:W$50)+SUMIF('8. Lokal'!$B$18:$B$50,$G3390,'8. Lokal'!AI$18:AI$50)</f>
        <v>0</v>
      </c>
      <c r="G3414" s="340">
        <f>SUMIF('5. Lön'!$B$25:$B$151,$G3390,'5. Lön'!CS$25:CS$151)+SUMIF('5. Lön'!$B$25:$B$151,$G3390,'5. Lön'!DE$25:DE$151)+SUMIF('6. Drift'!$B$18:$B$101,$G3390,'6. Drift'!BV$18:BV$101)+SUMIF('6. Drift'!$B$18:$B$101,$G3390,'6. Drift'!CH$18:CH$101)+SUMIF('8. Lokal'!$B$18:$B$50,$G3390,'8. Lokal'!X$18:X$50)+SUMIF('8. Lokal'!$B$18:$B$50,$G3390,'8. Lokal'!AJ$18:AJ$50)</f>
        <v>0</v>
      </c>
      <c r="H3414" s="340">
        <f>SUMIF('5. Lön'!$B$25:$B$151,$G3390,'5. Lön'!CT$25:CT$151)+SUMIF('5. Lön'!$B$25:$B$151,$G3390,'5. Lön'!DF$25:DF$151)+SUMIF('6. Drift'!$B$18:$B$101,$G3390,'6. Drift'!BW$18:BW$101)+SUMIF('6. Drift'!$B$18:$B$101,$G3390,'6. Drift'!CI$18:CI$101)+SUMIF('8. Lokal'!$B$18:$B$50,$G3390,'8. Lokal'!Y$18:Y$50)+SUMIF('8. Lokal'!$B$18:$B$50,$G3390,'8. Lokal'!AK$18:AK$50)</f>
        <v>0</v>
      </c>
      <c r="I3414" s="340">
        <f>SUMIF('5. Lön'!$B$25:$B$151,$G3390,'5. Lön'!CU$25:CU$151)+SUMIF('5. Lön'!$B$25:$B$151,$G3390,'5. Lön'!DG$25:DG$151)+SUMIF('6. Drift'!$B$18:$B$101,$G3390,'6. Drift'!BX$18:BX$101)+SUMIF('6. Drift'!$B$18:$B$101,$G3390,'6. Drift'!CJ$18:CJ$101)+SUMIF('8. Lokal'!$B$18:$B$50,$G3390,'8. Lokal'!Z$18:Z$50)+SUMIF('8. Lokal'!$B$18:$B$50,$G3390,'8. Lokal'!AL$18:AL$50)</f>
        <v>0</v>
      </c>
      <c r="J3414" s="340">
        <f>SUMIF('5. Lön'!$B$25:$B$151,$G3390,'5. Lön'!CV$25:CV$151)+SUMIF('5. Lön'!$B$25:$B$151,$G3390,'5. Lön'!DH$25:DH$151)+SUMIF('6. Drift'!$B$18:$B$101,$G3390,'6. Drift'!BY$18:BY$101)+SUMIF('6. Drift'!$B$18:$B$101,$G3390,'6. Drift'!CK$18:CK$101)+SUMIF('8. Lokal'!$B$18:$B$50,$G3390,'8. Lokal'!AA$18:AA$50)+SUMIF('8. Lokal'!$B$18:$B$50,$G3390,'8. Lokal'!AM$18:AM$50)</f>
        <v>0</v>
      </c>
      <c r="K3414" s="340">
        <f>SUMIF('5. Lön'!$B$25:$B$151,$G3390,'5. Lön'!CW$25:CW$151)+SUMIF('5. Lön'!$B$25:$B$151,$G3390,'5. Lön'!DI$25:DI$151)+SUMIF('6. Drift'!$B$18:$B$101,$G3390,'6. Drift'!BZ$18:BZ$101)+SUMIF('6. Drift'!$B$18:$B$101,$G3390,'6. Drift'!CL$18:CL$101)+SUMIF('8. Lokal'!$B$18:$B$50,$G3390,'8. Lokal'!AB$18:AB$50)+SUMIF('8. Lokal'!$B$18:$B$50,$G3390,'8. Lokal'!AN$18:AN$50)</f>
        <v>0</v>
      </c>
      <c r="L3414" s="340">
        <f>SUMIF('5. Lön'!$B$25:$B$151,$G3390,'5. Lön'!CX$25:CX$151)+SUMIF('5. Lön'!$B$25:$B$151,$G3390,'5. Lön'!DJ$25:DJ$151)+SUMIF('6. Drift'!$B$18:$B$101,$G3390,'6. Drift'!CA$18:CA$101)+SUMIF('6. Drift'!$B$18:$B$101,$G3390,'6. Drift'!CM$18:CM$101)+SUMIF('8. Lokal'!$B$18:$B$50,$G3390,'8. Lokal'!AC$18:AC$50)+SUMIF('8. Lokal'!$B$18:$B$50,$G3390,'8. Lokal'!AO$18:AO$50)</f>
        <v>0</v>
      </c>
      <c r="M3414" s="316">
        <f>SUM(C3414:L3414)</f>
        <v>0</v>
      </c>
    </row>
    <row r="3415" spans="2:14" s="3" customFormat="1" ht="12.75" x14ac:dyDescent="0.2">
      <c r="B3415" s="343" t="s">
        <v>26</v>
      </c>
      <c r="C3415" s="344">
        <f>SUMIF('5. Lön'!$B$25:$B$151,$G3390,'5. Lön'!BQ$25:BQ$151)+SUMIF('5. Lön'!$B$25:$B$151,$G3390,'5. Lön'!CC$25:CC$151)+SUMIF('6. Drift'!$B$18:$B$101,$G3390,'6. Drift'!AT$18:AT$101)+SUMIF('6. Drift'!$B$18:$B$101,$G3390,'6. Drift'!BF$18:BF$101)</f>
        <v>0</v>
      </c>
      <c r="D3415" s="344">
        <f>SUMIF('5. Lön'!$B$25:$B$151,$G3390,'5. Lön'!BR$25:BR$151)+SUMIF('5. Lön'!$B$25:$B$151,$G3390,'5. Lön'!CD$25:CD$151)+SUMIF('6. Drift'!$B$18:$B$101,$G3390,'6. Drift'!AU$18:AU$101)+SUMIF('6. Drift'!$B$18:$B$101,$G3390,'6. Drift'!BG$18:BG$101)</f>
        <v>0</v>
      </c>
      <c r="E3415" s="344">
        <f>SUMIF('5. Lön'!$B$25:$B$151,$G3390,'5. Lön'!BS$25:BS$151)+SUMIF('5. Lön'!$B$25:$B$151,$G3390,'5. Lön'!CE$25:CE$151)+SUMIF('6. Drift'!$B$18:$B$101,$G3390,'6. Drift'!AV$18:AV$101)+SUMIF('6. Drift'!$B$18:$B$101,$G3390,'6. Drift'!BH$18:BH$101)</f>
        <v>0</v>
      </c>
      <c r="F3415" s="344">
        <f>SUMIF('5. Lön'!$B$25:$B$151,$G3390,'5. Lön'!BT$25:BT$151)+SUMIF('5. Lön'!$B$25:$B$151,$G3390,'5. Lön'!CF$25:CF$151)+SUMIF('6. Drift'!$B$18:$B$101,$G3390,'6. Drift'!AW$18:AW$101)+SUMIF('6. Drift'!$B$18:$B$101,$G3390,'6. Drift'!BI$18:BI$101)</f>
        <v>0</v>
      </c>
      <c r="G3415" s="344">
        <f>SUMIF('5. Lön'!$B$25:$B$151,$G3390,'5. Lön'!BU$25:BU$151)+SUMIF('5. Lön'!$B$25:$B$151,$G3390,'5. Lön'!CG$25:CG$151)+SUMIF('6. Drift'!$B$18:$B$101,$G3390,'6. Drift'!AX$18:AX$101)+SUMIF('6. Drift'!$B$18:$B$101,$G3390,'6. Drift'!BJ$18:BJ$101)</f>
        <v>0</v>
      </c>
      <c r="H3415" s="344">
        <f>SUMIF('5. Lön'!$B$25:$B$151,$G3390,'5. Lön'!BV$25:BV$151)+SUMIF('5. Lön'!$B$25:$B$151,$G3390,'5. Lön'!CH$25:CH$151)+SUMIF('6. Drift'!$B$18:$B$101,$G3390,'6. Drift'!AY$18:AY$101)+SUMIF('6. Drift'!$B$18:$B$101,$G3390,'6. Drift'!BK$18:BK$101)</f>
        <v>0</v>
      </c>
      <c r="I3415" s="344">
        <f>SUMIF('5. Lön'!$B$25:$B$151,$G3390,'5. Lön'!BW$25:BW$151)+SUMIF('5. Lön'!$B$25:$B$151,$G3390,'5. Lön'!CI$25:CI$151)+SUMIF('6. Drift'!$B$18:$B$101,$G3390,'6. Drift'!AZ$18:AZ$101)+SUMIF('6. Drift'!$B$18:$B$101,$G3390,'6. Drift'!BL$18:BL$101)</f>
        <v>0</v>
      </c>
      <c r="J3415" s="344">
        <f>SUMIF('5. Lön'!$B$25:$B$151,$G3390,'5. Lön'!BX$25:BX$151)+SUMIF('5. Lön'!$B$25:$B$151,$G3390,'5. Lön'!CJ$25:CJ$151)+SUMIF('6. Drift'!$B$18:$B$101,$G3390,'6. Drift'!BA$18:BA$101)+SUMIF('6. Drift'!$B$18:$B$101,$G3390,'6. Drift'!BM$18:BM$101)</f>
        <v>0</v>
      </c>
      <c r="K3415" s="344">
        <f>SUMIF('5. Lön'!$B$25:$B$151,$G3390,'5. Lön'!BY$25:BY$151)+SUMIF('5. Lön'!$B$25:$B$151,$G3390,'5. Lön'!CK$25:CK$151)+SUMIF('6. Drift'!$B$18:$B$101,$G3390,'6. Drift'!BB$18:BB$101)+SUMIF('6. Drift'!$B$18:$B$101,$G3390,'6. Drift'!BN$18:BN$101)</f>
        <v>0</v>
      </c>
      <c r="L3415" s="344">
        <f>SUMIF('5. Lön'!$B$25:$B$151,$G3390,'5. Lön'!BZ$25:BZ$151)+SUMIF('5. Lön'!$B$25:$B$151,$G3390,'5. Lön'!CL$25:CL$151)+SUMIF('6. Drift'!$B$18:$B$101,$G3390,'6. Drift'!BC$18:BC$101)+SUMIF('6. Drift'!$B$18:$B$101,$G3390,'6. Drift'!BO$18:BO$101)</f>
        <v>0</v>
      </c>
      <c r="M3415" s="322">
        <f>SUM(C3415:L3415)</f>
        <v>0</v>
      </c>
    </row>
    <row r="3416" spans="2:14" s="3" customFormat="1" ht="12.75" x14ac:dyDescent="0.2">
      <c r="B3416" s="323" t="str">
        <f>IF('2. Grunddata'!C$6="KONTRAKT","Total full kostnad","Total förväntad full kostnad")</f>
        <v>Total förväntad full kostnad</v>
      </c>
      <c r="C3416" s="171">
        <f>SUM(C3411:C3415)</f>
        <v>0</v>
      </c>
      <c r="D3416" s="171">
        <f t="shared" ref="D3416:M3416" si="786">SUM(D3411:D3415)</f>
        <v>0</v>
      </c>
      <c r="E3416" s="171">
        <f t="shared" si="786"/>
        <v>0</v>
      </c>
      <c r="F3416" s="171">
        <f t="shared" si="786"/>
        <v>0</v>
      </c>
      <c r="G3416" s="171">
        <f t="shared" si="786"/>
        <v>0</v>
      </c>
      <c r="H3416" s="171">
        <f t="shared" si="786"/>
        <v>0</v>
      </c>
      <c r="I3416" s="171">
        <f t="shared" si="786"/>
        <v>0</v>
      </c>
      <c r="J3416" s="171">
        <f t="shared" si="786"/>
        <v>0</v>
      </c>
      <c r="K3416" s="171">
        <f t="shared" si="786"/>
        <v>0</v>
      </c>
      <c r="L3416" s="171">
        <f t="shared" si="786"/>
        <v>0</v>
      </c>
      <c r="M3416" s="345">
        <f t="shared" si="786"/>
        <v>0</v>
      </c>
      <c r="N3416" s="4"/>
    </row>
    <row r="3417" spans="2:14" s="3" customFormat="1" ht="12.75" x14ac:dyDescent="0.2">
      <c r="B3417" s="119"/>
      <c r="C3417" s="64"/>
      <c r="D3417" s="64"/>
      <c r="E3417" s="64"/>
      <c r="F3417" s="64"/>
      <c r="G3417" s="64"/>
      <c r="H3417" s="64"/>
      <c r="I3417" s="64"/>
      <c r="J3417" s="64"/>
      <c r="K3417" s="64"/>
      <c r="L3417" s="64"/>
      <c r="M3417" s="64"/>
    </row>
    <row r="3418" spans="2:14" s="3" customFormat="1" ht="12.75" customHeight="1" x14ac:dyDescent="0.2">
      <c r="B3418" s="119" t="s">
        <v>42</v>
      </c>
      <c r="C3418" s="346" t="str">
        <f t="shared" ref="C3418:M3418" si="787">IF(C3416&gt;0,C3408/C3416,"")</f>
        <v/>
      </c>
      <c r="D3418" s="346" t="str">
        <f t="shared" si="787"/>
        <v/>
      </c>
      <c r="E3418" s="346" t="str">
        <f t="shared" si="787"/>
        <v/>
      </c>
      <c r="F3418" s="346" t="str">
        <f t="shared" si="787"/>
        <v/>
      </c>
      <c r="G3418" s="346" t="str">
        <f t="shared" si="787"/>
        <v/>
      </c>
      <c r="H3418" s="346" t="str">
        <f t="shared" si="787"/>
        <v/>
      </c>
      <c r="I3418" s="346" t="str">
        <f t="shared" si="787"/>
        <v/>
      </c>
      <c r="J3418" s="346" t="str">
        <f t="shared" si="787"/>
        <v/>
      </c>
      <c r="K3418" s="346" t="str">
        <f t="shared" si="787"/>
        <v/>
      </c>
      <c r="L3418" s="346" t="str">
        <f t="shared" si="787"/>
        <v/>
      </c>
      <c r="M3418" s="346" t="str">
        <f t="shared" si="787"/>
        <v/>
      </c>
    </row>
    <row r="3419" spans="2:14" ht="12.75" customHeight="1" x14ac:dyDescent="0.2"/>
    <row r="3420" spans="2:14" ht="12.75" customHeight="1" x14ac:dyDescent="0.2">
      <c r="B3420" s="349" t="s">
        <v>209</v>
      </c>
    </row>
    <row r="3421" spans="2:14" ht="12.75" customHeight="1" x14ac:dyDescent="0.2">
      <c r="B3421" s="551"/>
      <c r="C3421" s="552"/>
      <c r="D3421" s="552"/>
      <c r="E3421" s="552"/>
      <c r="F3421" s="552"/>
      <c r="G3421" s="552"/>
      <c r="H3421" s="552"/>
      <c r="I3421" s="552"/>
      <c r="J3421" s="552"/>
      <c r="K3421" s="552"/>
      <c r="L3421" s="553"/>
      <c r="M3421" s="387">
        <f>SUM(C3421:L3421)</f>
        <v>0</v>
      </c>
    </row>
    <row r="3422" spans="2:14" ht="12.75" customHeight="1" x14ac:dyDescent="0.2">
      <c r="B3422" s="554"/>
      <c r="C3422" s="555"/>
      <c r="D3422" s="555"/>
      <c r="E3422" s="555"/>
      <c r="F3422" s="555"/>
      <c r="G3422" s="555"/>
      <c r="H3422" s="555"/>
      <c r="I3422" s="555"/>
      <c r="J3422" s="555"/>
      <c r="K3422" s="555"/>
      <c r="L3422" s="556"/>
      <c r="M3422" s="319">
        <f t="shared" ref="M3422:M3426" si="788">SUM(C3422:L3422)</f>
        <v>0</v>
      </c>
    </row>
    <row r="3423" spans="2:14" ht="12.75" customHeight="1" x14ac:dyDescent="0.2">
      <c r="B3423" s="557"/>
      <c r="C3423" s="558"/>
      <c r="D3423" s="558"/>
      <c r="E3423" s="558"/>
      <c r="F3423" s="558"/>
      <c r="G3423" s="558"/>
      <c r="H3423" s="558"/>
      <c r="I3423" s="558"/>
      <c r="J3423" s="558"/>
      <c r="K3423" s="558"/>
      <c r="L3423" s="559"/>
      <c r="M3423" s="316">
        <f t="shared" si="788"/>
        <v>0</v>
      </c>
    </row>
    <row r="3424" spans="2:14" ht="12.75" customHeight="1" x14ac:dyDescent="0.2">
      <c r="B3424" s="554"/>
      <c r="C3424" s="555"/>
      <c r="D3424" s="555"/>
      <c r="E3424" s="555"/>
      <c r="F3424" s="555"/>
      <c r="G3424" s="555"/>
      <c r="H3424" s="555"/>
      <c r="I3424" s="555"/>
      <c r="J3424" s="555"/>
      <c r="K3424" s="555"/>
      <c r="L3424" s="556"/>
      <c r="M3424" s="319">
        <f t="shared" si="788"/>
        <v>0</v>
      </c>
    </row>
    <row r="3425" spans="2:13" ht="12.75" customHeight="1" x14ac:dyDescent="0.2">
      <c r="B3425" s="557"/>
      <c r="C3425" s="558"/>
      <c r="D3425" s="558"/>
      <c r="E3425" s="558"/>
      <c r="F3425" s="558"/>
      <c r="G3425" s="558"/>
      <c r="H3425" s="558"/>
      <c r="I3425" s="558"/>
      <c r="J3425" s="558"/>
      <c r="K3425" s="558"/>
      <c r="L3425" s="559"/>
      <c r="M3425" s="316">
        <f t="shared" si="788"/>
        <v>0</v>
      </c>
    </row>
    <row r="3426" spans="2:13" ht="12.75" customHeight="1" x14ac:dyDescent="0.2">
      <c r="B3426" s="560"/>
      <c r="C3426" s="555"/>
      <c r="D3426" s="555"/>
      <c r="E3426" s="555"/>
      <c r="F3426" s="555"/>
      <c r="G3426" s="555"/>
      <c r="H3426" s="555"/>
      <c r="I3426" s="555"/>
      <c r="J3426" s="555"/>
      <c r="K3426" s="555"/>
      <c r="L3426" s="556"/>
      <c r="M3426" s="319">
        <f t="shared" si="788"/>
        <v>0</v>
      </c>
    </row>
    <row r="3427" spans="2:13" ht="12.75" customHeight="1" x14ac:dyDescent="0.2">
      <c r="B3427" s="165" t="str">
        <f>IF('2. Grunddata'!C$6="KONTRAKT","Total medfinansiering","Total förväntad medfinansiering")</f>
        <v>Total förväntad medfinansiering</v>
      </c>
      <c r="C3427" s="170">
        <f t="shared" ref="C3427:M3427" si="789">SUM(C3421:C3426)</f>
        <v>0</v>
      </c>
      <c r="D3427" s="170">
        <f t="shared" si="789"/>
        <v>0</v>
      </c>
      <c r="E3427" s="170">
        <f t="shared" si="789"/>
        <v>0</v>
      </c>
      <c r="F3427" s="170">
        <f t="shared" si="789"/>
        <v>0</v>
      </c>
      <c r="G3427" s="170">
        <f t="shared" si="789"/>
        <v>0</v>
      </c>
      <c r="H3427" s="170">
        <f t="shared" si="789"/>
        <v>0</v>
      </c>
      <c r="I3427" s="170">
        <f t="shared" si="789"/>
        <v>0</v>
      </c>
      <c r="J3427" s="170">
        <f t="shared" si="789"/>
        <v>0</v>
      </c>
      <c r="K3427" s="170">
        <f t="shared" si="789"/>
        <v>0</v>
      </c>
      <c r="L3427" s="170">
        <f t="shared" si="789"/>
        <v>0</v>
      </c>
      <c r="M3427" s="345">
        <f t="shared" si="789"/>
        <v>0</v>
      </c>
    </row>
    <row r="3428" spans="2:13" ht="12.75" customHeight="1" x14ac:dyDescent="0.2"/>
    <row r="3429" spans="2:13" ht="12.75" customHeight="1" x14ac:dyDescent="0.2">
      <c r="B3429" s="386" t="s">
        <v>210</v>
      </c>
      <c r="C3429" s="64" t="str">
        <f>B81</f>
        <v>Inte SLU Partner 15</v>
      </c>
      <c r="G3429" s="64" t="str">
        <f>J81</f>
        <v/>
      </c>
    </row>
    <row r="3430" spans="2:13" ht="12.75" customHeight="1" x14ac:dyDescent="0.2">
      <c r="B3430" s="719"/>
      <c r="C3430" s="720"/>
      <c r="D3430" s="720"/>
      <c r="E3430" s="720"/>
      <c r="F3430" s="720"/>
      <c r="G3430" s="720"/>
      <c r="H3430" s="720"/>
      <c r="I3430" s="720"/>
      <c r="J3430" s="720"/>
      <c r="K3430" s="720"/>
      <c r="L3430" s="720"/>
      <c r="M3430" s="721"/>
    </row>
    <row r="3431" spans="2:13" ht="12.75" customHeight="1" x14ac:dyDescent="0.2">
      <c r="B3431" s="722"/>
      <c r="C3431" s="735"/>
      <c r="D3431" s="735"/>
      <c r="E3431" s="735"/>
      <c r="F3431" s="735"/>
      <c r="G3431" s="735"/>
      <c r="H3431" s="735"/>
      <c r="I3431" s="735"/>
      <c r="J3431" s="735"/>
      <c r="K3431" s="735"/>
      <c r="L3431" s="735"/>
      <c r="M3431" s="724"/>
    </row>
    <row r="3432" spans="2:13" ht="12.75" customHeight="1" x14ac:dyDescent="0.2">
      <c r="B3432" s="722"/>
      <c r="C3432" s="735"/>
      <c r="D3432" s="735"/>
      <c r="E3432" s="735"/>
      <c r="F3432" s="735"/>
      <c r="G3432" s="735"/>
      <c r="H3432" s="735"/>
      <c r="I3432" s="735"/>
      <c r="J3432" s="735"/>
      <c r="K3432" s="735"/>
      <c r="L3432" s="735"/>
      <c r="M3432" s="724"/>
    </row>
    <row r="3433" spans="2:13" ht="12.75" customHeight="1" x14ac:dyDescent="0.2">
      <c r="B3433" s="722"/>
      <c r="C3433" s="735"/>
      <c r="D3433" s="735"/>
      <c r="E3433" s="735"/>
      <c r="F3433" s="735"/>
      <c r="G3433" s="735"/>
      <c r="H3433" s="735"/>
      <c r="I3433" s="735"/>
      <c r="J3433" s="735"/>
      <c r="K3433" s="735"/>
      <c r="L3433" s="735"/>
      <c r="M3433" s="724"/>
    </row>
    <row r="3434" spans="2:13" ht="12.75" customHeight="1" x14ac:dyDescent="0.2">
      <c r="B3434" s="725"/>
      <c r="C3434" s="726"/>
      <c r="D3434" s="726"/>
      <c r="E3434" s="726"/>
      <c r="F3434" s="726"/>
      <c r="G3434" s="726"/>
      <c r="H3434" s="726"/>
      <c r="I3434" s="726"/>
      <c r="J3434" s="726"/>
      <c r="K3434" s="726"/>
      <c r="L3434" s="726"/>
      <c r="M3434" s="727"/>
    </row>
    <row r="3436" spans="2:13" s="3" customFormat="1" ht="12.75" customHeight="1" x14ac:dyDescent="0.2">
      <c r="B3436" s="140" t="s">
        <v>165</v>
      </c>
      <c r="C3436" s="141" t="str">
        <f>'2. Grunddata'!C$7</f>
        <v>Hitta den oförklariga faktorn i matrix</v>
      </c>
      <c r="D3436" s="64"/>
      <c r="E3436" s="64"/>
      <c r="F3436" s="64"/>
      <c r="G3436" s="64"/>
      <c r="H3436" s="64"/>
      <c r="I3436" s="64"/>
      <c r="J3436" s="64"/>
      <c r="K3436" s="64"/>
      <c r="L3436" s="64"/>
      <c r="M3436" s="64"/>
    </row>
    <row r="3437" spans="2:13" s="3" customFormat="1" ht="12.75" x14ac:dyDescent="0.2">
      <c r="B3437" s="140" t="s">
        <v>122</v>
      </c>
      <c r="C3437" s="141" t="str">
        <f>IF('2. Grunddata'!$C$6="ANSÖKAN","ANSÖKAN",(IF('2. Grunddata'!$C$6="KONTRAKT","KONTRAKT","")))</f>
        <v>ANSÖKAN</v>
      </c>
      <c r="D3437" s="64"/>
      <c r="E3437" s="64"/>
      <c r="F3437" s="64"/>
      <c r="G3437" s="64"/>
      <c r="H3437" s="64"/>
      <c r="I3437" s="64"/>
      <c r="J3437" s="64"/>
      <c r="K3437" s="64"/>
      <c r="L3437" s="64"/>
      <c r="M3437" s="64"/>
    </row>
    <row r="3438" spans="2:13" s="3" customFormat="1" ht="12.75" x14ac:dyDescent="0.2">
      <c r="B3438" s="62" t="s">
        <v>254</v>
      </c>
      <c r="C3438" s="141" t="str">
        <f>'2. Grunddata'!C$8</f>
        <v>Stina</v>
      </c>
      <c r="D3438" s="64"/>
      <c r="E3438" s="64"/>
      <c r="F3438" s="64"/>
      <c r="I3438" s="120"/>
      <c r="J3438" s="120"/>
      <c r="K3438" s="120"/>
      <c r="L3438" s="120"/>
      <c r="M3438" s="120"/>
    </row>
    <row r="3439" spans="2:13" s="3" customFormat="1" ht="12.75" x14ac:dyDescent="0.2">
      <c r="B3439" s="140" t="s">
        <v>156</v>
      </c>
      <c r="C3439" s="64" t="str">
        <f>'2. Grunddata'!C$17</f>
        <v>SEK</v>
      </c>
      <c r="D3439" s="64"/>
      <c r="E3439" s="64"/>
      <c r="F3439" s="64"/>
      <c r="I3439" s="120"/>
      <c r="J3439" s="120"/>
      <c r="K3439" s="120"/>
      <c r="L3439" s="120"/>
      <c r="M3439" s="120"/>
    </row>
    <row r="3440" spans="2:13" s="3" customFormat="1" ht="12.75" x14ac:dyDescent="0.2">
      <c r="B3440" s="140"/>
      <c r="C3440" s="143" t="s">
        <v>137</v>
      </c>
      <c r="D3440" s="64"/>
      <c r="E3440" s="64"/>
      <c r="F3440" s="64"/>
      <c r="I3440" s="120"/>
      <c r="J3440" s="120"/>
      <c r="K3440" s="120"/>
      <c r="L3440" s="499" t="s">
        <v>315</v>
      </c>
      <c r="M3440" s="120"/>
    </row>
    <row r="3441" spans="2:15" ht="12.75" customHeight="1" x14ac:dyDescent="0.2">
      <c r="L3441" s="349" t="s">
        <v>316</v>
      </c>
    </row>
    <row r="3442" spans="2:15" s="3" customFormat="1" ht="15" x14ac:dyDescent="0.25">
      <c r="B3442" s="369" t="s">
        <v>38</v>
      </c>
      <c r="C3442" s="369" t="str">
        <f>B82</f>
        <v>Inte SLU Partner 16</v>
      </c>
      <c r="E3442" s="64"/>
      <c r="G3442" s="375" t="str">
        <f>J82</f>
        <v/>
      </c>
      <c r="H3442" s="64"/>
      <c r="I3442" s="64"/>
      <c r="J3442" s="64"/>
      <c r="K3442" s="64"/>
      <c r="L3442" s="625">
        <f>SUMIF('5. Lön'!$B$25:$B$151,$G3442,'5. Lön'!AE$25:AE$151)</f>
        <v>0</v>
      </c>
      <c r="M3442" s="585" t="s">
        <v>208</v>
      </c>
    </row>
    <row r="3443" spans="2:15" s="3" customFormat="1" ht="6" customHeight="1" x14ac:dyDescent="0.2">
      <c r="B3443" s="85"/>
      <c r="C3443" s="64"/>
      <c r="D3443" s="64"/>
      <c r="E3443" s="64"/>
      <c r="F3443" s="64"/>
      <c r="G3443" s="64"/>
      <c r="H3443" s="64"/>
      <c r="I3443" s="64"/>
      <c r="J3443" s="64"/>
      <c r="K3443" s="64"/>
      <c r="L3443" s="64"/>
      <c r="M3443" s="64"/>
    </row>
    <row r="3444" spans="2:15" s="3" customFormat="1" ht="12.75" x14ac:dyDescent="0.2">
      <c r="B3444" s="309" t="str">
        <f>IF('2. Grunddata'!C$6="KONTRAKT","Kostnader täckta av finansiär","Kostnader förväntade att täckas av finansiär")</f>
        <v>Kostnader förväntade att täckas av finansiär</v>
      </c>
      <c r="C3444" s="310">
        <f>'5. Lön'!G$23</f>
        <v>2022</v>
      </c>
      <c r="D3444" s="310">
        <f>'5. Lön'!H$23</f>
        <v>2023</v>
      </c>
      <c r="E3444" s="310">
        <f>'5. Lön'!I$23</f>
        <v>2024</v>
      </c>
      <c r="F3444" s="310" t="str">
        <f>'5. Lön'!J$23</f>
        <v/>
      </c>
      <c r="G3444" s="310" t="str">
        <f>'5. Lön'!K$23</f>
        <v/>
      </c>
      <c r="H3444" s="310" t="str">
        <f>'5. Lön'!L$23</f>
        <v/>
      </c>
      <c r="I3444" s="310" t="str">
        <f>'5. Lön'!M$23</f>
        <v/>
      </c>
      <c r="J3444" s="310" t="str">
        <f>'5. Lön'!N$23</f>
        <v/>
      </c>
      <c r="K3444" s="310" t="str">
        <f>'5. Lön'!O$23</f>
        <v/>
      </c>
      <c r="L3444" s="310" t="str">
        <f>'5. Lön'!P$23</f>
        <v/>
      </c>
      <c r="M3444" s="311" t="s">
        <v>2</v>
      </c>
    </row>
    <row r="3445" spans="2:15" s="3" customFormat="1" ht="12.75" customHeight="1" x14ac:dyDescent="0.2">
      <c r="B3445" s="312" t="s">
        <v>203</v>
      </c>
      <c r="C3445" s="313">
        <f>IF('2. Grunddata'!$C$16&gt;0,SUMIF('5. Lön'!$B$25:$B$151,$G3442,'5. Lön'!DM$25:DM$151),SUMIF('5. Lön'!$B$25:$B$151,$G3442,'5. Lön'!AS$25:AS$151))</f>
        <v>0</v>
      </c>
      <c r="D3445" s="313">
        <f>IF('2. Grunddata'!$C$16&gt;0,SUMIF('5. Lön'!$B$25:$B$151,$G3442,'5. Lön'!DN$25:DN$151),SUMIF('5. Lön'!$B$25:$B$151,$G3442,'5. Lön'!AT$25:AT$151))</f>
        <v>0</v>
      </c>
      <c r="E3445" s="313">
        <f>IF('2. Grunddata'!$C$16&gt;0,SUMIF('5. Lön'!$B$25:$B$151,$G3442,'5. Lön'!DO$25:DO$151),SUMIF('5. Lön'!$B$25:$B$151,$G3442,'5. Lön'!AU$25:AU$151))</f>
        <v>0</v>
      </c>
      <c r="F3445" s="313">
        <f>IF('2. Grunddata'!$C$16&gt;0,SUMIF('5. Lön'!$B$25:$B$151,$G3442,'5. Lön'!DP$25:DP$151),SUMIF('5. Lön'!$B$25:$B$151,$G3442,'5. Lön'!AV$25:AV$151))</f>
        <v>0</v>
      </c>
      <c r="G3445" s="313">
        <f>IF('2. Grunddata'!$C$16&gt;0,SUMIF('5. Lön'!$B$25:$B$151,$G3442,'5. Lön'!DQ$25:DQ$151),SUMIF('5. Lön'!$B$25:$B$151,$G3442,'5. Lön'!AW$25:AW$151))</f>
        <v>0</v>
      </c>
      <c r="H3445" s="313">
        <f>IF('2. Grunddata'!$C$16&gt;0,SUMIF('5. Lön'!$B$25:$B$151,$G3442,'5. Lön'!DR$25:DR$151),SUMIF('5. Lön'!$B$25:$B$151,$G3442,'5. Lön'!AX$25:AX$151))</f>
        <v>0</v>
      </c>
      <c r="I3445" s="313">
        <f>IF('2. Grunddata'!$C$16&gt;0,SUMIF('5. Lön'!$B$25:$B$151,$G3442,'5. Lön'!DS$25:DS$151),SUMIF('5. Lön'!$B$25:$B$151,$G3442,'5. Lön'!AY$25:AY$151))</f>
        <v>0</v>
      </c>
      <c r="J3445" s="313">
        <f>IF('2. Grunddata'!$C$16&gt;0,SUMIF('5. Lön'!$B$25:$B$151,$G3442,'5. Lön'!DT$25:DT$151),SUMIF('5. Lön'!$B$25:$B$151,$G3442,'5. Lön'!AZ$25:AZ$151))</f>
        <v>0</v>
      </c>
      <c r="K3445" s="313">
        <f>IF('2. Grunddata'!$C$16&gt;0,SUMIF('5. Lön'!$B$25:$B$151,$G3442,'5. Lön'!DU$25:DU$151),SUMIF('5. Lön'!$B$25:$B$151,$G3442,'5. Lön'!BA$25:BA$151))</f>
        <v>0</v>
      </c>
      <c r="L3445" s="313">
        <f>IF('2. Grunddata'!$C$16&gt;0,SUMIF('5. Lön'!$B$25:$B$151,$G3442,'5. Lön'!DV$25:DV$151),SUMIF('5. Lön'!$B$25:$B$151,$G3442,'5. Lön'!BB$25:BB$151))</f>
        <v>0</v>
      </c>
      <c r="M3445" s="314">
        <f t="shared" ref="M3445:M3450" si="790">SUM(C3445:L3445)</f>
        <v>0</v>
      </c>
      <c r="N3445" s="4"/>
      <c r="O3445" s="4"/>
    </row>
    <row r="3446" spans="2:15" s="3" customFormat="1" ht="12.75" customHeight="1" x14ac:dyDescent="0.2">
      <c r="B3446" s="158" t="s">
        <v>202</v>
      </c>
      <c r="C3446" s="315">
        <f>SUMIF('6. Drift'!$B$18:$B$101,$G3442,'6. Drift'!V$18:V$101)</f>
        <v>0</v>
      </c>
      <c r="D3446" s="315">
        <f>SUMIF('6. Drift'!$B$18:$B$101,$G3442,'6. Drift'!W$18:W$101)</f>
        <v>0</v>
      </c>
      <c r="E3446" s="315">
        <f>SUMIF('6. Drift'!$B$18:$B$101,$G3442,'6. Drift'!X$18:X$101)</f>
        <v>0</v>
      </c>
      <c r="F3446" s="315">
        <f>SUMIF('6. Drift'!$B$18:$B$101,$G3442,'6. Drift'!Y$18:Y$101)</f>
        <v>0</v>
      </c>
      <c r="G3446" s="315">
        <f>SUMIF('6. Drift'!$B$18:$B$101,$G3442,'6. Drift'!Z$18:Z$101)</f>
        <v>0</v>
      </c>
      <c r="H3446" s="315">
        <f>SUMIF('6. Drift'!$B$18:$B$101,$G3442,'6. Drift'!AA$18:AA$101)</f>
        <v>0</v>
      </c>
      <c r="I3446" s="315">
        <f>SUMIF('6. Drift'!$B$18:$B$101,$G3442,'6. Drift'!AB$18:AB$101)</f>
        <v>0</v>
      </c>
      <c r="J3446" s="315">
        <f>SUMIF('6. Drift'!$B$18:$B$101,$G3442,'6. Drift'!AC$18:AC$101)</f>
        <v>0</v>
      </c>
      <c r="K3446" s="315">
        <f>SUMIF('6. Drift'!$B$18:$B$101,$G3442,'6. Drift'!AD$18:AD$101)</f>
        <v>0</v>
      </c>
      <c r="L3446" s="315">
        <f>SUMIF('6. Drift'!$B$18:$B$101,$G3442,'6. Drift'!AE$18:AE$101)</f>
        <v>0</v>
      </c>
      <c r="M3446" s="316">
        <f t="shared" si="790"/>
        <v>0</v>
      </c>
    </row>
    <row r="3447" spans="2:15" s="3" customFormat="1" ht="12.75" x14ac:dyDescent="0.2">
      <c r="B3447" s="317" t="s">
        <v>30</v>
      </c>
      <c r="C3447" s="318">
        <f>SUMIF('7. Utrustning'!$B$17:$B$49,$G3442,'7. Utrustning'!W$17:W$49)</f>
        <v>0</v>
      </c>
      <c r="D3447" s="318">
        <f>SUMIF('7. Utrustning'!$B$17:$B$49,$G3442,'7. Utrustning'!X$17:X$49)</f>
        <v>0</v>
      </c>
      <c r="E3447" s="318">
        <f>SUMIF('7. Utrustning'!$B$17:$B$49,$G3442,'7. Utrustning'!Y$17:Y$49)</f>
        <v>0</v>
      </c>
      <c r="F3447" s="318">
        <f>SUMIF('7. Utrustning'!$B$17:$B$49,$G3442,'7. Utrustning'!Z$17:Z$49)</f>
        <v>0</v>
      </c>
      <c r="G3447" s="318">
        <f>SUMIF('7. Utrustning'!$B$17:$B$49,$G3442,'7. Utrustning'!AA$17:AA$49)</f>
        <v>0</v>
      </c>
      <c r="H3447" s="318">
        <f>SUMIF('7. Utrustning'!$B$17:$B$49,$G3442,'7. Utrustning'!AB$17:AB$49)</f>
        <v>0</v>
      </c>
      <c r="I3447" s="318">
        <f>SUMIF('7. Utrustning'!$B$17:$B$49,$G3442,'7. Utrustning'!AC$17:AC$49)</f>
        <v>0</v>
      </c>
      <c r="J3447" s="318">
        <f>SUMIF('7. Utrustning'!$B$17:$B$49,$G3442,'7. Utrustning'!AD$17:AD$49)</f>
        <v>0</v>
      </c>
      <c r="K3447" s="318">
        <f>SUMIF('7. Utrustning'!$B$17:$B$49,$G3442,'7. Utrustning'!AE$17:AE$49)</f>
        <v>0</v>
      </c>
      <c r="L3447" s="318">
        <f>SUMIF('7. Utrustning'!$B$17:$B$49,$G3442,'7. Utrustning'!AF$17:AF$49)</f>
        <v>0</v>
      </c>
      <c r="M3447" s="319">
        <f t="shared" si="790"/>
        <v>0</v>
      </c>
    </row>
    <row r="3448" spans="2:15" s="3" customFormat="1" ht="12.75" x14ac:dyDescent="0.2">
      <c r="B3448" s="320" t="str">
        <f>IF('2. Grunddata'!C$13="NEJ","Lokal accepterad som direkt kostnad av finansiär","Lokal")</f>
        <v>Lokal accepterad som direkt kostnad av finansiär</v>
      </c>
      <c r="C3448" s="315">
        <f>IF('2. Grunddata'!$C$13="NEJ",SUMIF('8. Lokal'!$B$18:$B$50,$G3442,'8. Lokal'!T$18:T$50),SUMIF('5. Lön'!$B$25:$B$151,$G3442,'5. Lön'!CO$25:CO$151)+SUMIF('6. Drift'!$B$18:$B$101,$G3442,'6. Drift'!BR$18:BR$101)+SUMIF('8. Lokal'!$B$18:$B$50,$G3442,'8. Lokal'!T$18:T$50))</f>
        <v>0</v>
      </c>
      <c r="D3448" s="315">
        <f>IF('2. Grunddata'!$C$13="NEJ",SUMIF('8. Lokal'!$B$18:$B$50,$G3442,'8. Lokal'!U$18:U$50),SUMIF('5. Lön'!$B$25:$B$151,$G3442,'5. Lön'!CP$25:CP$151)+SUMIF('6. Drift'!$B$18:$B$101,$G3442,'6. Drift'!BS$18:BS$101)+SUMIF('8. Lokal'!$B$18:$B$50,$G3442,'8. Lokal'!U$18:U$50))</f>
        <v>0</v>
      </c>
      <c r="E3448" s="315">
        <f>IF('2. Grunddata'!$C$13="NEJ",SUMIF('8. Lokal'!$B$18:$B$50,$G3442,'8. Lokal'!V$18:V$50),SUMIF('5. Lön'!$B$25:$B$151,$G3442,'5. Lön'!CQ$25:CQ$151)+SUMIF('6. Drift'!$B$18:$B$101,$G3442,'6. Drift'!BT$18:BT$101)+SUMIF('8. Lokal'!$B$18:$B$50,$G3442,'8. Lokal'!V$18:V$50))</f>
        <v>0</v>
      </c>
      <c r="F3448" s="315">
        <f>IF('2. Grunddata'!$C$13="NEJ",SUMIF('8. Lokal'!$B$18:$B$50,$G3442,'8. Lokal'!W$18:W$50),SUMIF('5. Lön'!$B$25:$B$151,$G3442,'5. Lön'!CR$25:CR$151)+SUMIF('6. Drift'!$B$18:$B$101,$G3442,'6. Drift'!BU$18:BU$101)+SUMIF('8. Lokal'!$B$18:$B$50,$G3442,'8. Lokal'!W$18:W$50))</f>
        <v>0</v>
      </c>
      <c r="G3448" s="315">
        <f>IF('2. Grunddata'!$C$13="NEJ",SUMIF('8. Lokal'!$B$18:$B$50,$G3442,'8. Lokal'!X$18:X$50),SUMIF('5. Lön'!$B$25:$B$151,$G3442,'5. Lön'!CS$25:CS$151)+SUMIF('6. Drift'!$B$18:$B$101,$G3442,'6. Drift'!BV$18:BV$101)+SUMIF('8. Lokal'!$B$18:$B$50,$G3442,'8. Lokal'!X$18:X$50))</f>
        <v>0</v>
      </c>
      <c r="H3448" s="315">
        <f>IF('2. Grunddata'!$C$13="NEJ",SUMIF('8. Lokal'!$B$18:$B$50,$G3442,'8. Lokal'!Y$18:Y$50),SUMIF('5. Lön'!$B$25:$B$151,$G3442,'5. Lön'!CT$25:CT$151)+SUMIF('6. Drift'!$B$18:$B$101,$G3442,'6. Drift'!BW$18:BW$101)+SUMIF('8. Lokal'!$B$18:$B$50,$G3442,'8. Lokal'!Y$18:Y$50))</f>
        <v>0</v>
      </c>
      <c r="I3448" s="315">
        <f>IF('2. Grunddata'!$C$13="NEJ",SUMIF('8. Lokal'!$B$18:$B$50,$G3442,'8. Lokal'!Z$18:Z$50),SUMIF('5. Lön'!$B$25:$B$151,$G3442,'5. Lön'!CU$25:CU$151)+SUMIF('6. Drift'!$B$18:$B$101,$G3442,'6. Drift'!BX$18:BX$101)+SUMIF('8. Lokal'!$B$18:$B$50,$G3442,'8. Lokal'!Z$18:Z$50))</f>
        <v>0</v>
      </c>
      <c r="J3448" s="315">
        <f>IF('2. Grunddata'!$C$13="NEJ",SUMIF('8. Lokal'!$B$18:$B$50,$G3442,'8. Lokal'!AA$18:AA$50),SUMIF('5. Lön'!$B$25:$B$151,$G3442,'5. Lön'!CV$25:CV$151)+SUMIF('6. Drift'!$B$18:$B$101,$G3442,'6. Drift'!BY$18:BY$101)+SUMIF('8. Lokal'!$B$18:$B$50,$G3442,'8. Lokal'!AA$18:AA$50))</f>
        <v>0</v>
      </c>
      <c r="K3448" s="315">
        <f>IF('2. Grunddata'!$C$13="NEJ",SUMIF('8. Lokal'!$B$18:$B$50,$G3442,'8. Lokal'!AB$18:AB$50),SUMIF('5. Lön'!$B$25:$B$151,$G3442,'5. Lön'!CW$25:CW$151)+SUMIF('6. Drift'!$B$18:$B$101,$G3442,'6. Drift'!BZ$18:BZ$101)+SUMIF('8. Lokal'!$B$18:$B$50,$G3442,'8. Lokal'!AB$18:AB$50))</f>
        <v>0</v>
      </c>
      <c r="L3448" s="315">
        <f>IF('2. Grunddata'!$C$13="NEJ",SUMIF('8. Lokal'!$B$18:$B$50,$G3442,'8. Lokal'!AC$18:AC$50),SUMIF('5. Lön'!$B$25:$B$151,$G3442,'5. Lön'!CX$25:CX$151)+SUMIF('6. Drift'!$B$18:$B$101,$G3442,'6. Drift'!CA$18:CA$101)+SUMIF('8. Lokal'!$B$18:$B$50,$G3442,'8. Lokal'!AC$18:AC$50))</f>
        <v>0</v>
      </c>
      <c r="M3448" s="316">
        <f t="shared" si="790"/>
        <v>0</v>
      </c>
    </row>
    <row r="3449" spans="2:15" s="3" customFormat="1" ht="12.75" x14ac:dyDescent="0.2">
      <c r="B3449" s="321" t="str">
        <f>IF('2. Grunddata'!C$13="NEJ","Indirekt och lokalpåslag accepterade som OH av finansiär","Indirekta")</f>
        <v>Indirekt och lokalpåslag accepterade som OH av finansiär</v>
      </c>
      <c r="C3449" s="293">
        <f>IF('2. Grunddata'!$C$13="NEJ",SUMIF('5. Lön'!$B$25:$B$151,$G3442,'5. Lön'!DY$25:DY$151)+SUMIF('6. Drift'!$B$18:$B$101,$G3442,'6. Drift'!CP$18:CP$101)+SUMIF('7. Utrustning'!$B$17:$B$49,$G3442,'7. Utrustning'!AU$17:AU$49)+SUMIF('8. Lokal'!$B$18:$B$50,$G3442,'8. Lokal'!AR$18:AR$50),SUMIF('5. Lön'!$B$25:$B$151,$G3442,'5. Lön'!BQ$25:BQ$151)+SUMIF('6. Drift'!$B$18:$B$101,$G3442,'6. Drift'!AT$18:AT$101))</f>
        <v>0</v>
      </c>
      <c r="D3449" s="293">
        <f>IF('2. Grunddata'!$C$13="NEJ",SUMIF('5. Lön'!$B$25:$B$151,$G3442,'5. Lön'!DZ$25:DZ$151)+SUMIF('6. Drift'!$B$18:$B$101,$G3442,'6. Drift'!CQ$18:CQ$101)+SUMIF('7. Utrustning'!$B$17:$B$49,$G3442,'7. Utrustning'!AV$17:AV$49)+SUMIF('8. Lokal'!$B$18:$B$50,$G3442,'8. Lokal'!AS$18:AS$50),SUMIF('5. Lön'!$B$25:$B$151,$G3442,'5. Lön'!BR$25:BR$151)+SUMIF('6. Drift'!$B$18:$B$101,$G3442,'6. Drift'!AU$18:AU$101))</f>
        <v>0</v>
      </c>
      <c r="E3449" s="293">
        <f>IF('2. Grunddata'!$C$13="NEJ",SUMIF('5. Lön'!$B$25:$B$151,$G3442,'5. Lön'!EA$25:EA$151)+SUMIF('6. Drift'!$B$18:$B$101,$G3442,'6. Drift'!CR$18:CR$101)+SUMIF('7. Utrustning'!$B$17:$B$49,$G3442,'7. Utrustning'!AW$17:AW$49)+SUMIF('8. Lokal'!$B$18:$B$50,$G3442,'8. Lokal'!AT$18:AT$50),SUMIF('5. Lön'!$B$25:$B$151,$G3442,'5. Lön'!BS$25:BS$151)+SUMIF('6. Drift'!$B$18:$B$101,$G3442,'6. Drift'!AV$18:AV$101))</f>
        <v>0</v>
      </c>
      <c r="F3449" s="293">
        <f>IF('2. Grunddata'!$C$13="NEJ",SUMIF('5. Lön'!$B$25:$B$151,$G3442,'5. Lön'!EB$25:EB$151)+SUMIF('6. Drift'!$B$18:$B$101,$G3442,'6. Drift'!CS$18:CS$101)+SUMIF('7. Utrustning'!$B$17:$B$49,$G3442,'7. Utrustning'!AX$17:AX$49)+SUMIF('8. Lokal'!$B$18:$B$50,$G3442,'8. Lokal'!AU$18:AU$50),SUMIF('5. Lön'!$B$25:$B$151,$G3442,'5. Lön'!BT$25:BT$151)+SUMIF('6. Drift'!$B$18:$B$101,$G3442,'6. Drift'!AW$18:AW$101))</f>
        <v>0</v>
      </c>
      <c r="G3449" s="293">
        <f>IF('2. Grunddata'!$C$13="NEJ",SUMIF('5. Lön'!$B$25:$B$151,$G3442,'5. Lön'!EC$25:EC$151)+SUMIF('6. Drift'!$B$18:$B$101,$G3442,'6. Drift'!CT$18:CT$101)+SUMIF('7. Utrustning'!$B$17:$B$49,$G3442,'7. Utrustning'!AY$17:AY$49)+SUMIF('8. Lokal'!$B$18:$B$50,$G3442,'8. Lokal'!AV$18:AV$50),SUMIF('5. Lön'!$B$25:$B$151,$G3442,'5. Lön'!BU$25:BU$151)+SUMIF('6. Drift'!$B$18:$B$101,$G3442,'6. Drift'!AX$18:AX$101))</f>
        <v>0</v>
      </c>
      <c r="H3449" s="293">
        <f>IF('2. Grunddata'!$C$13="NEJ",SUMIF('5. Lön'!$B$25:$B$151,$G3442,'5. Lön'!ED$25:ED$151)+SUMIF('6. Drift'!$B$18:$B$101,$G3442,'6. Drift'!CU$18:CU$101)+SUMIF('7. Utrustning'!$B$17:$B$49,$G3442,'7. Utrustning'!AZ$17:AZ$49)+SUMIF('8. Lokal'!$B$18:$B$50,$G3442,'8. Lokal'!AW$18:AW$50),SUMIF('5. Lön'!$B$25:$B$151,$G3442,'5. Lön'!BV$25:BV$151)+SUMIF('6. Drift'!$B$18:$B$101,$G3442,'6. Drift'!AY$18:AY$101))</f>
        <v>0</v>
      </c>
      <c r="I3449" s="293">
        <f>IF('2. Grunddata'!$C$13="NEJ",SUMIF('5. Lön'!$B$25:$B$151,$G3442,'5. Lön'!EE$25:EE$151)+SUMIF('6. Drift'!$B$18:$B$101,$G3442,'6. Drift'!CV$18:CV$101)+SUMIF('7. Utrustning'!$B$17:$B$49,$G3442,'7. Utrustning'!BA$17:BA$49)+SUMIF('8. Lokal'!$B$18:$B$50,$G3442,'8. Lokal'!AX$18:AX$50),SUMIF('5. Lön'!$B$25:$B$151,$G3442,'5. Lön'!BW$25:BW$151)+SUMIF('6. Drift'!$B$18:$B$101,$G3442,'6. Drift'!AZ$18:AZ$101))</f>
        <v>0</v>
      </c>
      <c r="J3449" s="293">
        <f>IF('2. Grunddata'!$C$13="NEJ",SUMIF('5. Lön'!$B$25:$B$151,$G3442,'5. Lön'!EF$25:EF$151)+SUMIF('6. Drift'!$B$18:$B$101,$G3442,'6. Drift'!CW$18:CW$101)+SUMIF('7. Utrustning'!$B$17:$B$49,$G3442,'7. Utrustning'!BB$17:BB$49)+SUMIF('8. Lokal'!$B$18:$B$50,$G3442,'8. Lokal'!AY$18:AY$50),SUMIF('5. Lön'!$B$25:$B$151,$G3442,'5. Lön'!BX$25:BX$151)+SUMIF('6. Drift'!$B$18:$B$101,$G3442,'6. Drift'!BA$18:BA$101))</f>
        <v>0</v>
      </c>
      <c r="K3449" s="293">
        <f>IF('2. Grunddata'!$C$13="NEJ",SUMIF('5. Lön'!$B$25:$B$151,$G3442,'5. Lön'!EG$25:EG$151)+SUMIF('6. Drift'!$B$18:$B$101,$G3442,'6. Drift'!CX$18:CX$101)+SUMIF('7. Utrustning'!$B$17:$B$49,$G3442,'7. Utrustning'!BC$17:BC$49)+SUMIF('8. Lokal'!$B$18:$B$50,$G3442,'8. Lokal'!AZ$18:AZ$50),SUMIF('5. Lön'!$B$25:$B$151,$G3442,'5. Lön'!BY$25:BY$151)+SUMIF('6. Drift'!$B$18:$B$101,$G3442,'6. Drift'!BB$18:BB$101))</f>
        <v>0</v>
      </c>
      <c r="L3449" s="293">
        <f>IF('2. Grunddata'!$C$13="NEJ",SUMIF('5. Lön'!$B$25:$B$151,$G3442,'5. Lön'!EH$25:EH$151)+SUMIF('6. Drift'!$B$18:$B$101,$G3442,'6. Drift'!CY$18:CY$101)+SUMIF('7. Utrustning'!$B$17:$B$49,$G3442,'7. Utrustning'!BD$17:BD$49)+SUMIF('8. Lokal'!$B$18:$B$50,$G3442,'8. Lokal'!BA$18:BA$50),SUMIF('5. Lön'!$B$25:$B$151,$G3442,'5. Lön'!BZ$25:BZ$151)+SUMIF('6. Drift'!$B$18:$B$101,$G3442,'6. Drift'!BC$18:BC$101))</f>
        <v>0</v>
      </c>
      <c r="M3449" s="322">
        <f t="shared" si="790"/>
        <v>0</v>
      </c>
    </row>
    <row r="3450" spans="2:15" s="3" customFormat="1" ht="12.75" x14ac:dyDescent="0.2">
      <c r="B3450" s="323" t="str">
        <f>IF('2. Grunddata'!C$6="KONTRAKT","Total kostnad i kontrakt med finansiär ","Total kostnad i ansökan till finansiär ")</f>
        <v xml:space="preserve">Total kostnad i ansökan till finansiär </v>
      </c>
      <c r="C3450" s="237">
        <f>SUM(C3445:C3449)</f>
        <v>0</v>
      </c>
      <c r="D3450" s="237">
        <f t="shared" ref="D3450:L3450" si="791">SUM(D3445:D3449)</f>
        <v>0</v>
      </c>
      <c r="E3450" s="237">
        <f t="shared" si="791"/>
        <v>0</v>
      </c>
      <c r="F3450" s="237">
        <f t="shared" si="791"/>
        <v>0</v>
      </c>
      <c r="G3450" s="237">
        <f t="shared" si="791"/>
        <v>0</v>
      </c>
      <c r="H3450" s="237">
        <f t="shared" si="791"/>
        <v>0</v>
      </c>
      <c r="I3450" s="237">
        <f t="shared" si="791"/>
        <v>0</v>
      </c>
      <c r="J3450" s="237">
        <f t="shared" si="791"/>
        <v>0</v>
      </c>
      <c r="K3450" s="237">
        <f t="shared" si="791"/>
        <v>0</v>
      </c>
      <c r="L3450" s="237">
        <f t="shared" si="791"/>
        <v>0</v>
      </c>
      <c r="M3450" s="324">
        <f t="shared" si="790"/>
        <v>0</v>
      </c>
    </row>
    <row r="3451" spans="2:15" s="3" customFormat="1" ht="6" customHeight="1" x14ac:dyDescent="0.2">
      <c r="B3451" s="325"/>
      <c r="C3451" s="326"/>
      <c r="D3451" s="326"/>
      <c r="E3451" s="326"/>
      <c r="F3451" s="326"/>
      <c r="G3451" s="326"/>
      <c r="H3451" s="326"/>
      <c r="I3451" s="326"/>
      <c r="J3451" s="326"/>
      <c r="K3451" s="326"/>
      <c r="L3451" s="326"/>
      <c r="M3451" s="327"/>
    </row>
    <row r="3452" spans="2:15" s="3" customFormat="1" ht="12.75" x14ac:dyDescent="0.2">
      <c r="B3452" s="328" t="str">
        <f>IF('2. Grunddata'!C$6="KONTRAKT","Kostnader att medfinansiera","Kostnader förväntade att medfinansiera")</f>
        <v>Kostnader förväntade att medfinansiera</v>
      </c>
      <c r="C3452" s="168"/>
      <c r="D3452" s="168"/>
      <c r="E3452" s="168"/>
      <c r="F3452" s="168"/>
      <c r="G3452" s="168"/>
      <c r="H3452" s="168"/>
      <c r="I3452" s="168"/>
      <c r="J3452" s="168"/>
      <c r="K3452" s="168"/>
      <c r="L3452" s="168"/>
      <c r="M3452" s="329"/>
    </row>
    <row r="3453" spans="2:15" s="3" customFormat="1" ht="12.75" x14ac:dyDescent="0.2">
      <c r="B3453" s="371" t="str">
        <f>IF('2. Grunddata'!C$13="NEJ","Indirekt och lokalpåslag inte accepterade som OH av finansiär","")</f>
        <v>Indirekt och lokalpåslag inte accepterade som OH av finansiär</v>
      </c>
      <c r="C3453" s="330">
        <f>IF('2. Grunddata'!$C$13="NEJ",(SUMIF('5. Lön'!$B$25:$B$151,$G3442,'5. Lön'!BQ$25:BQ$151)+SUMIF('5. Lön'!$B$25:$B$151,$G3442,'5. Lön'!CO$25:CO$151)+SUMIF('6. Drift'!$B$18:$B$101,$G3442,'6. Drift'!AT$18:AT$101)+SUMIF('6. Drift'!$B$18:$B$101,$G3442,'6. Drift'!BR$18:BR$101))-(SUMIF('5. Lön'!$B$25:$B$151,$G3442,'5. Lön'!DY$25:DY$151)+SUMIF('6. Drift'!$B$18:$B$101,$G3442,'6. Drift'!CP$18:CP$101)+SUMIF('7. Utrustning'!$B$17:$B$49,$G3442,'7. Utrustning'!AU$17:AU$49)+SUMIF('8. Lokal'!$B$18:$B$50,$G3442,'8. Lokal'!AR$18:AR$50)),0)</f>
        <v>0</v>
      </c>
      <c r="D3453" s="330">
        <f>IF('2. Grunddata'!$C$13="NEJ",(SUMIF('5. Lön'!$B$25:$B$151,$G3442,'5. Lön'!BR$25:BR$151)+SUMIF('5. Lön'!$B$25:$B$151,$G3442,'5. Lön'!CP$25:CP$151)+SUMIF('6. Drift'!$B$18:$B$101,$G3442,'6. Drift'!AU$18:AU$101)+SUMIF('6. Drift'!$B$18:$B$101,$G3442,'6. Drift'!BS$18:BS$101))-(SUMIF('5. Lön'!$B$25:$B$151,$G3442,'5. Lön'!DZ$25:DZ$151)+SUMIF('6. Drift'!$B$18:$B$101,$G3442,'6. Drift'!CQ$18:CQ$101)+SUMIF('7. Utrustning'!$B$17:$B$49,$G3442,'7. Utrustning'!AV$17:AV$49)+SUMIF('8. Lokal'!$B$18:$B$50,$G3442,'8. Lokal'!AS$18:AS$50)),0)</f>
        <v>0</v>
      </c>
      <c r="E3453" s="330">
        <f>IF('2. Grunddata'!$C$13="NEJ",(SUMIF('5. Lön'!$B$25:$B$151,$G3442,'5. Lön'!BS$25:BS$151)+SUMIF('5. Lön'!$B$25:$B$151,$G3442,'5. Lön'!CQ$25:CQ$151)+SUMIF('6. Drift'!$B$18:$B$101,$G3442,'6. Drift'!AV$18:AV$101)+SUMIF('6. Drift'!$B$18:$B$101,$G3442,'6. Drift'!BT$18:BT$101))-(SUMIF('5. Lön'!$B$25:$B$151,$G3442,'5. Lön'!EA$25:EA$151)+SUMIF('6. Drift'!$B$18:$B$101,$G3442,'6. Drift'!CR$18:CR$101)+SUMIF('7. Utrustning'!$B$17:$B$49,$G3442,'7. Utrustning'!AW$17:AW$49)+SUMIF('8. Lokal'!$B$18:$B$50,$G3442,'8. Lokal'!AT$18:AT$50)),0)</f>
        <v>0</v>
      </c>
      <c r="F3453" s="330">
        <f>IF('2. Grunddata'!$C$13="NEJ",(SUMIF('5. Lön'!$B$25:$B$151,$G3442,'5. Lön'!BT$25:BT$151)+SUMIF('5. Lön'!$B$25:$B$151,$G3442,'5. Lön'!CR$25:CR$151)+SUMIF('6. Drift'!$B$18:$B$101,$G3442,'6. Drift'!AW$18:AW$101)+SUMIF('6. Drift'!$B$18:$B$101,$G3442,'6. Drift'!BU$18:BU$101))-(SUMIF('5. Lön'!$B$25:$B$151,$G3442,'5. Lön'!EB$25:EB$151)+SUMIF('6. Drift'!$B$18:$B$101,$G3442,'6. Drift'!CS$18:CS$101)+SUMIF('7. Utrustning'!$B$17:$B$49,$G3442,'7. Utrustning'!AX$17:AX$49)+SUMIF('8. Lokal'!$B$18:$B$50,$G3442,'8. Lokal'!AU$18:AU$50)),0)</f>
        <v>0</v>
      </c>
      <c r="G3453" s="330">
        <f>IF('2. Grunddata'!$C$13="NEJ",(SUMIF('5. Lön'!$B$25:$B$151,$G3442,'5. Lön'!BU$25:BU$151)+SUMIF('5. Lön'!$B$25:$B$151,$G3442,'5. Lön'!CS$25:CS$151)+SUMIF('6. Drift'!$B$18:$B$101,$G3442,'6. Drift'!AX$18:AX$101)+SUMIF('6. Drift'!$B$18:$B$101,$G3442,'6. Drift'!BV$18:BV$101))-(SUMIF('5. Lön'!$B$25:$B$151,$G3442,'5. Lön'!EC$25:EC$151)+SUMIF('6. Drift'!$B$18:$B$101,$G3442,'6. Drift'!CT$18:CT$101)+SUMIF('7. Utrustning'!$B$17:$B$49,$G3442,'7. Utrustning'!AY$17:AY$49)+SUMIF('8. Lokal'!$B$18:$B$50,$G3442,'8. Lokal'!AV$18:AV$50)),0)</f>
        <v>0</v>
      </c>
      <c r="H3453" s="330">
        <f>IF('2. Grunddata'!$C$13="NEJ",(SUMIF('5. Lön'!$B$25:$B$151,$G3442,'5. Lön'!BV$25:BV$151)+SUMIF('5. Lön'!$B$25:$B$151,$G3442,'5. Lön'!CT$25:CT$151)+SUMIF('6. Drift'!$B$18:$B$101,$G3442,'6. Drift'!AY$18:AY$101)+SUMIF('6. Drift'!$B$18:$B$101,$G3442,'6. Drift'!BW$18:BW$101))-(SUMIF('5. Lön'!$B$25:$B$151,$G3442,'5. Lön'!ED$25:ED$151)+SUMIF('6. Drift'!$B$18:$B$101,$G3442,'6. Drift'!CU$18:CU$101)+SUMIF('7. Utrustning'!$B$17:$B$49,$G3442,'7. Utrustning'!AZ$17:AZ$49)+SUMIF('8. Lokal'!$B$18:$B$50,$G3442,'8. Lokal'!AW$18:AW$50)),0)</f>
        <v>0</v>
      </c>
      <c r="I3453" s="330">
        <f>IF('2. Grunddata'!$C$13="NEJ",(SUMIF('5. Lön'!$B$25:$B$151,$G3442,'5. Lön'!BW$25:BW$151)+SUMIF('5. Lön'!$B$25:$B$151,$G3442,'5. Lön'!CU$25:CU$151)+SUMIF('6. Drift'!$B$18:$B$101,$G3442,'6. Drift'!AZ$18:AZ$101)+SUMIF('6. Drift'!$B$18:$B$101,$G3442,'6. Drift'!BX$18:BX$101))-(SUMIF('5. Lön'!$B$25:$B$151,$G3442,'5. Lön'!EE$25:EE$151)+SUMIF('6. Drift'!$B$18:$B$101,$G3442,'6. Drift'!CV$18:CV$101)+SUMIF('7. Utrustning'!$B$17:$B$49,$G3442,'7. Utrustning'!BA$17:BA$49)+SUMIF('8. Lokal'!$B$18:$B$50,$G3442,'8. Lokal'!AX$18:AX$50)),0)</f>
        <v>0</v>
      </c>
      <c r="J3453" s="330">
        <f>IF('2. Grunddata'!$C$13="NEJ",(SUMIF('5. Lön'!$B$25:$B$151,$G3442,'5. Lön'!BX$25:BX$151)+SUMIF('5. Lön'!$B$25:$B$151,$G3442,'5. Lön'!CV$25:CV$151)+SUMIF('6. Drift'!$B$18:$B$101,$G3442,'6. Drift'!BA$18:BA$101)+SUMIF('6. Drift'!$B$18:$B$101,$G3442,'6. Drift'!BY$18:BY$101))-(SUMIF('5. Lön'!$B$25:$B$151,$G3442,'5. Lön'!EF$25:EF$151)+SUMIF('6. Drift'!$B$18:$B$101,$G3442,'6. Drift'!CW$18:CW$101)+SUMIF('7. Utrustning'!$B$17:$B$49,$G3442,'7. Utrustning'!BB$17:BB$49)+SUMIF('8. Lokal'!$B$18:$B$50,$G3442,'8. Lokal'!AY$18:AY$50)),0)</f>
        <v>0</v>
      </c>
      <c r="K3453" s="330">
        <f>IF('2. Grunddata'!$C$13="NEJ",(SUMIF('5. Lön'!$B$25:$B$151,$G3442,'5. Lön'!BY$25:BY$151)+SUMIF('5. Lön'!$B$25:$B$151,$G3442,'5. Lön'!CW$25:CW$151)+SUMIF('6. Drift'!$B$18:$B$101,$G3442,'6. Drift'!BB$18:BB$101)+SUMIF('6. Drift'!$B$18:$B$101,$G3442,'6. Drift'!BZ$18:BZ$101))-(SUMIF('5. Lön'!$B$25:$B$151,$G3442,'5. Lön'!EG$25:EG$151)+SUMIF('6. Drift'!$B$18:$B$101,$G3442,'6. Drift'!CX$18:CX$101)+SUMIF('7. Utrustning'!$B$17:$B$49,$G3442,'7. Utrustning'!BC$17:BC$49)+SUMIF('8. Lokal'!$B$18:$B$50,$G3442,'8. Lokal'!AZ$18:AZ$50)),0)</f>
        <v>0</v>
      </c>
      <c r="L3453" s="330">
        <f>IF('2. Grunddata'!$C$13="NEJ",(SUMIF('5. Lön'!$B$25:$B$151,$G3442,'5. Lön'!BZ$25:BZ$151)+SUMIF('5. Lön'!$B$25:$B$151,$G3442,'5. Lön'!CX$25:CX$151)+SUMIF('6. Drift'!$B$18:$B$101,$G3442,'6. Drift'!BC$18:BC$101)+SUMIF('6. Drift'!$B$18:$B$101,$G3442,'6. Drift'!CA$18:CA$101))-(SUMIF('5. Lön'!$B$25:$B$151,$G3442,'5. Lön'!EH$25:EH$151)+SUMIF('6. Drift'!$B$18:$B$101,$G3442,'6. Drift'!CY$18:CY$101)+SUMIF('7. Utrustning'!$B$17:$B$49,$G3442,'7. Utrustning'!BD$17:BD$49)+SUMIF('8. Lokal'!$B$18:$B$50,$G3442,'8. Lokal'!BA$18:BA$50)),0)</f>
        <v>0</v>
      </c>
      <c r="M3453" s="314">
        <f t="shared" ref="M3453:M3459" si="792">SUM(C3453:L3453)</f>
        <v>0</v>
      </c>
    </row>
    <row r="3454" spans="2:15" s="3" customFormat="1" ht="12.75" customHeight="1" x14ac:dyDescent="0.2">
      <c r="B3454" s="331" t="str">
        <f>IF('2. Grunddata'!C$16&gt;0,"LKP som inte accepteras av finansiär","")</f>
        <v/>
      </c>
      <c r="C3454" s="332">
        <f>IF('2. Grunddata'!$C$16&gt;0,SUMIF('5. Lön'!$B$25:$B$151,$G3442,'5. Lön'!AS$25:AS$151)-SUMIF('5. Lön'!$B$25:$B$151,$G3442,'5. Lön'!DM$25:DM$151),0)</f>
        <v>0</v>
      </c>
      <c r="D3454" s="332">
        <f>IF('2. Grunddata'!$C$16&gt;0,SUMIF('5. Lön'!$B$25:$B$151,$G3442,'5. Lön'!AT$25:AT$151)-SUMIF('5. Lön'!$B$25:$B$151,$G3442,'5. Lön'!DN$25:DN$151),0)</f>
        <v>0</v>
      </c>
      <c r="E3454" s="332">
        <f>IF('2. Grunddata'!$C$16&gt;0,SUMIF('5. Lön'!$B$25:$B$151,$G3442,'5. Lön'!AU$25:AU$151)-SUMIF('5. Lön'!$B$25:$B$151,$G3442,'5. Lön'!DO$25:DO$151),0)</f>
        <v>0</v>
      </c>
      <c r="F3454" s="332">
        <f>IF('2. Grunddata'!$C$16&gt;0,SUMIF('5. Lön'!$B$25:$B$151,$G3442,'5. Lön'!AV$25:AV$151)-SUMIF('5. Lön'!$B$25:$B$151,$G3442,'5. Lön'!DP$25:DP$151),0)</f>
        <v>0</v>
      </c>
      <c r="G3454" s="332">
        <f>IF('2. Grunddata'!$C$16&gt;0,SUMIF('5. Lön'!$B$25:$B$151,$G3442,'5. Lön'!AW$25:AW$151)-SUMIF('5. Lön'!$B$25:$B$151,$G3442,'5. Lön'!DQ$25:DQ$151),0)</f>
        <v>0</v>
      </c>
      <c r="H3454" s="332">
        <f>IF('2. Grunddata'!$C$16&gt;0,SUMIF('5. Lön'!$B$25:$B$151,$G3442,'5. Lön'!AX$25:AX$151)-SUMIF('5. Lön'!$B$25:$B$151,$G3442,'5. Lön'!DR$25:DR$151),0)</f>
        <v>0</v>
      </c>
      <c r="I3454" s="332">
        <f>IF('2. Grunddata'!$C$16&gt;0,SUMIF('5. Lön'!$B$25:$B$151,$G3442,'5. Lön'!AY$25:AY$151)-SUMIF('5. Lön'!$B$25:$B$151,$G3442,'5. Lön'!DS$25:DS$151),0)</f>
        <v>0</v>
      </c>
      <c r="J3454" s="332">
        <f>IF('2. Grunddata'!$C$16&gt;0,SUMIF('5. Lön'!$B$25:$B$151,$G3442,'5. Lön'!AZ$25:AZ$151)-SUMIF('5. Lön'!$B$25:$B$151,$G3442,'5. Lön'!DT$25:DT$151),0)</f>
        <v>0</v>
      </c>
      <c r="K3454" s="332">
        <f>IF('2. Grunddata'!$C$16&gt;0,SUMIF('5. Lön'!$B$25:$B$151,$G3442,'5. Lön'!BA$25:BA$151)-SUMIF('5. Lön'!$B$25:$B$151,$G3442,'5. Lön'!DU$25:DU$151),0)</f>
        <v>0</v>
      </c>
      <c r="L3454" s="332">
        <f>IF('2. Grunddata'!$C$16&gt;0,SUMIF('5. Lön'!$B$25:$B$151,$G3442,'5. Lön'!BB$25:BB$151)-SUMIF('5. Lön'!$B$25:$B$151,$G3442,'5. Lön'!DV$25:DV$151),0)</f>
        <v>0</v>
      </c>
      <c r="M3454" s="316">
        <f t="shared" si="792"/>
        <v>0</v>
      </c>
    </row>
    <row r="3455" spans="2:15" s="3" customFormat="1" ht="12.75" customHeight="1" x14ac:dyDescent="0.2">
      <c r="B3455" s="317" t="str">
        <f>IF('5. Lön'!BO$152&gt;0,"Lön inklusive LKP","")</f>
        <v>Lön inklusive LKP</v>
      </c>
      <c r="C3455" s="333">
        <f>SUMIF('5. Lön'!$B$25:$B$151,$G3442,'5. Lön'!BE$25:BE$151)</f>
        <v>0</v>
      </c>
      <c r="D3455" s="333">
        <f>SUMIF('5. Lön'!$B$25:$B$151,$G3442,'5. Lön'!BF$25:BF$151)</f>
        <v>0</v>
      </c>
      <c r="E3455" s="333">
        <f>SUMIF('5. Lön'!$B$25:$B$151,$G3442,'5. Lön'!BG$25:BG$151)</f>
        <v>0</v>
      </c>
      <c r="F3455" s="333">
        <f>SUMIF('5. Lön'!$B$25:$B$151,$G3442,'5. Lön'!BH$25:BH$151)</f>
        <v>0</v>
      </c>
      <c r="G3455" s="333">
        <f>SUMIF('5. Lön'!$B$25:$B$151,$G3442,'5. Lön'!BI$25:BI$151)</f>
        <v>0</v>
      </c>
      <c r="H3455" s="333">
        <f>SUMIF('5. Lön'!$B$25:$B$151,$G3442,'5. Lön'!BJ$25:BJ$151)</f>
        <v>0</v>
      </c>
      <c r="I3455" s="333">
        <f>SUMIF('5. Lön'!$B$25:$B$151,$G3442,'5. Lön'!BK$25:BK$151)</f>
        <v>0</v>
      </c>
      <c r="J3455" s="333">
        <f>SUMIF('5. Lön'!$B$25:$B$151,$G3442,'5. Lön'!BL$25:BL$151)</f>
        <v>0</v>
      </c>
      <c r="K3455" s="333">
        <f>SUMIF('5. Lön'!$B$25:$B$151,$G3442,'5. Lön'!BM$25:BM$151)</f>
        <v>0</v>
      </c>
      <c r="L3455" s="333">
        <f>SUMIF('5. Lön'!$B$25:$B$151,$G3442,'5. Lön'!BN$25:BN$151)</f>
        <v>0</v>
      </c>
      <c r="M3455" s="319">
        <f t="shared" si="792"/>
        <v>0</v>
      </c>
    </row>
    <row r="3456" spans="2:15" s="3" customFormat="1" ht="12.75" x14ac:dyDescent="0.2">
      <c r="B3456" s="158" t="str">
        <f>IF('6. Drift'!AR$102&gt;0,"Drift","")</f>
        <v/>
      </c>
      <c r="C3456" s="334">
        <f>SUMIF('6. Drift'!$B$18:$B$101,$G3442,'6. Drift'!AH$18:AH$101)</f>
        <v>0</v>
      </c>
      <c r="D3456" s="334">
        <f>SUMIF('6. Drift'!$B$18:$B$101,$G3442,'6. Drift'!AI$18:AI$101)</f>
        <v>0</v>
      </c>
      <c r="E3456" s="334">
        <f>SUMIF('6. Drift'!$B$18:$B$101,$G3442,'6. Drift'!AJ$18:AJ$101)</f>
        <v>0</v>
      </c>
      <c r="F3456" s="334">
        <f>SUMIF('6. Drift'!$B$18:$B$101,$G3442,'6. Drift'!AK$18:AK$101)</f>
        <v>0</v>
      </c>
      <c r="G3456" s="334">
        <f>SUMIF('6. Drift'!$B$18:$B$101,$G3442,'6. Drift'!AL$18:AL$101)</f>
        <v>0</v>
      </c>
      <c r="H3456" s="334">
        <f>SUMIF('6. Drift'!$B$18:$B$101,$G3442,'6. Drift'!AM$18:AM$101)</f>
        <v>0</v>
      </c>
      <c r="I3456" s="334">
        <f>SUMIF('6. Drift'!$B$18:$B$101,$G3442,'6. Drift'!AN$18:AN$101)</f>
        <v>0</v>
      </c>
      <c r="J3456" s="334">
        <f>SUMIF('6. Drift'!$B$18:$B$101,$G3442,'6. Drift'!AO$18:AO$101)</f>
        <v>0</v>
      </c>
      <c r="K3456" s="334">
        <f>SUMIF('6. Drift'!$B$18:$B$101,$G3442,'6. Drift'!AP$18:AP$101)</f>
        <v>0</v>
      </c>
      <c r="L3456" s="334">
        <f>SUMIF('6. Drift'!$B$18:$B$101,$G3442,'6. Drift'!AQ$18:AQ$101)</f>
        <v>0</v>
      </c>
      <c r="M3456" s="316">
        <f t="shared" si="792"/>
        <v>0</v>
      </c>
    </row>
    <row r="3457" spans="2:15" s="3" customFormat="1" ht="12.75" x14ac:dyDescent="0.2">
      <c r="B3457" s="317" t="str">
        <f>IF('7. Utrustning'!AS$50&gt;0,"Utrustning","")</f>
        <v/>
      </c>
      <c r="C3457" s="333">
        <f>SUMIF('7. Utrustning'!$B$17:$B$49,$G3442,'7. Utrustning'!AI$17:AI$49)</f>
        <v>0</v>
      </c>
      <c r="D3457" s="333">
        <f>SUMIF('7. Utrustning'!$B$17:$B$49,$G3442,'7. Utrustning'!AJ$17:AJ$49)</f>
        <v>0</v>
      </c>
      <c r="E3457" s="333">
        <f>SUMIF('7. Utrustning'!$B$17:$B$49,$G3442,'7. Utrustning'!AK$17:AK$49)</f>
        <v>0</v>
      </c>
      <c r="F3457" s="333">
        <f>SUMIF('7. Utrustning'!$B$17:$B$49,$G3442,'7. Utrustning'!AL$17:AL$49)</f>
        <v>0</v>
      </c>
      <c r="G3457" s="333">
        <f>SUMIF('7. Utrustning'!$B$17:$B$49,$G3442,'7. Utrustning'!AM$17:AM$49)</f>
        <v>0</v>
      </c>
      <c r="H3457" s="333">
        <f>SUMIF('7. Utrustning'!$B$17:$B$49,$G3442,'7. Utrustning'!AN$17:AN$49)</f>
        <v>0</v>
      </c>
      <c r="I3457" s="333">
        <f>SUMIF('7. Utrustning'!$B$17:$B$49,$G3442,'7. Utrustning'!AO$17:AO$49)</f>
        <v>0</v>
      </c>
      <c r="J3457" s="333">
        <f>SUMIF('7. Utrustning'!$B$17:$B$49,$G3442,'7. Utrustning'!AP$17:AP$49)</f>
        <v>0</v>
      </c>
      <c r="K3457" s="333">
        <f>SUMIF('7. Utrustning'!$B$17:$B$49,$G3442,'7. Utrustning'!AQ$17:AQ$49)</f>
        <v>0</v>
      </c>
      <c r="L3457" s="333">
        <f>SUMIF('7. Utrustning'!$B$17:$B$49,$G3442,'7. Utrustning'!AR$17:AR$49)</f>
        <v>0</v>
      </c>
      <c r="M3457" s="319">
        <f t="shared" si="792"/>
        <v>0</v>
      </c>
    </row>
    <row r="3458" spans="2:15" s="3" customFormat="1" ht="12.75" x14ac:dyDescent="0.2">
      <c r="B3458" s="320" t="str">
        <f>IF('8. Lokal'!AP$51&gt;0,"Lokal","")</f>
        <v>Lokal</v>
      </c>
      <c r="C3458" s="334">
        <f>SUMIF('5. Lön'!$B$25:$B$151,$G3442,'5. Lön'!DA$25:DA$151)+SUMIF('6. Drift'!$B$18:$B$101,$G3442,'6. Drift'!CD$18:CD$101)+SUMIF('8. Lokal'!$B$18:$B$50,$G3442,'8. Lokal'!AF$18:AF$50)</f>
        <v>0</v>
      </c>
      <c r="D3458" s="334">
        <f>SUMIF('5. Lön'!$B$25:$B$151,$G3442,'5. Lön'!DB$25:DB$151)+SUMIF('6. Drift'!$B$18:$B$101,$G3442,'6. Drift'!CE$18:CE$101)+SUMIF('8. Lokal'!$B$18:$B$50,$G3442,'8. Lokal'!AG$18:AG$50)</f>
        <v>0</v>
      </c>
      <c r="E3458" s="334">
        <f>SUMIF('5. Lön'!$B$25:$B$151,$G3442,'5. Lön'!DC$25:DC$151)+SUMIF('6. Drift'!$B$18:$B$101,$G3442,'6. Drift'!CF$18:CF$101)+SUMIF('8. Lokal'!$B$18:$B$50,$G3442,'8. Lokal'!AH$18:AH$50)</f>
        <v>0</v>
      </c>
      <c r="F3458" s="334">
        <f>SUMIF('5. Lön'!$B$25:$B$151,$G3442,'5. Lön'!DD$25:DD$151)+SUMIF('6. Drift'!$B$18:$B$101,$G3442,'6. Drift'!CG$18:CG$101)+SUMIF('8. Lokal'!$B$18:$B$50,$G3442,'8. Lokal'!AI$18:AI$50)</f>
        <v>0</v>
      </c>
      <c r="G3458" s="334">
        <f>SUMIF('5. Lön'!$B$25:$B$151,$G3442,'5. Lön'!DE$25:DE$151)+SUMIF('6. Drift'!$B$18:$B$101,$G3442,'6. Drift'!CH$18:CH$101)+SUMIF('8. Lokal'!$B$18:$B$50,$G3442,'8. Lokal'!AJ$18:AJ$50)</f>
        <v>0</v>
      </c>
      <c r="H3458" s="334">
        <f>SUMIF('5. Lön'!$B$25:$B$151,$G3442,'5. Lön'!DF$25:DF$151)+SUMIF('6. Drift'!$B$18:$B$101,$G3442,'6. Drift'!CI$18:CI$101)+SUMIF('8. Lokal'!$B$18:$B$50,$G3442,'8. Lokal'!AK$18:AK$50)</f>
        <v>0</v>
      </c>
      <c r="I3458" s="334">
        <f>SUMIF('5. Lön'!$B$25:$B$151,$G3442,'5. Lön'!DG$25:DG$151)+SUMIF('6. Drift'!$B$18:$B$101,$G3442,'6. Drift'!CJ$18:CJ$101)+SUMIF('8. Lokal'!$B$18:$B$50,$G3442,'8. Lokal'!AL$18:AL$50)</f>
        <v>0</v>
      </c>
      <c r="J3458" s="334">
        <f>SUMIF('5. Lön'!$B$25:$B$151,$G3442,'5. Lön'!DH$25:DH$151)+SUMIF('6. Drift'!$B$18:$B$101,$G3442,'6. Drift'!CK$18:CK$101)+SUMIF('8. Lokal'!$B$18:$B$50,$G3442,'8. Lokal'!AM$18:AM$50)</f>
        <v>0</v>
      </c>
      <c r="K3458" s="334">
        <f>SUMIF('5. Lön'!$B$25:$B$151,$G3442,'5. Lön'!DI$25:DI$151)+SUMIF('6. Drift'!$B$18:$B$101,$G3442,'6. Drift'!CL$18:CL$101)+SUMIF('8. Lokal'!$B$18:$B$50,$G3442,'8. Lokal'!AN$18:AN$50)</f>
        <v>0</v>
      </c>
      <c r="L3458" s="334">
        <f>SUMIF('5. Lön'!$B$25:$B$151,$G3442,'5. Lön'!DJ$25:DJ$151)+SUMIF('6. Drift'!$B$18:$B$101,$G3442,'6. Drift'!CM$18:CM$101)+SUMIF('8. Lokal'!$B$18:$B$50,$G3442,'8. Lokal'!AO$18:AO$50)</f>
        <v>0</v>
      </c>
      <c r="M3458" s="316">
        <f t="shared" si="792"/>
        <v>0</v>
      </c>
    </row>
    <row r="3459" spans="2:15" s="1" customFormat="1" ht="12.75" x14ac:dyDescent="0.2">
      <c r="B3459" s="321" t="str">
        <f>IF(('5. Lön'!CM$152+'6. Drift'!BP$102)&gt;0,"Indirekt","")</f>
        <v>Indirekt</v>
      </c>
      <c r="C3459" s="293">
        <f>SUMIF('5. Lön'!$B$25:$B$151,$G3442,'5. Lön'!CC$25:CC$151)+SUMIF('6. Drift'!$B$18:$B$101,$G3442,'6. Drift'!BF$18:BF$101)</f>
        <v>0</v>
      </c>
      <c r="D3459" s="293">
        <f>SUMIF('5. Lön'!$B$25:$B$151,$G3442,'5. Lön'!CD$25:CD$151)+SUMIF('6. Drift'!$B$18:$B$101,$G3442,'6. Drift'!BG$18:BG$101)</f>
        <v>0</v>
      </c>
      <c r="E3459" s="293">
        <f>SUMIF('5. Lön'!$B$25:$B$151,$G3442,'5. Lön'!CE$25:CE$151)+SUMIF('6. Drift'!$B$18:$B$101,$G3442,'6. Drift'!BH$18:BH$101)</f>
        <v>0</v>
      </c>
      <c r="F3459" s="293">
        <f>SUMIF('5. Lön'!$B$25:$B$151,$G3442,'5. Lön'!CF$25:CF$151)+SUMIF('6. Drift'!$B$18:$B$101,$G3442,'6. Drift'!BI$18:BI$101)</f>
        <v>0</v>
      </c>
      <c r="G3459" s="293">
        <f>SUMIF('5. Lön'!$B$25:$B$151,$G3442,'5. Lön'!CG$25:CG$151)+SUMIF('6. Drift'!$B$18:$B$101,$G3442,'6. Drift'!BJ$18:BJ$101)</f>
        <v>0</v>
      </c>
      <c r="H3459" s="293">
        <f>SUMIF('5. Lön'!$B$25:$B$151,$G3442,'5. Lön'!CH$25:CH$151)+SUMIF('6. Drift'!$B$18:$B$101,$G3442,'6. Drift'!BK$18:BK$101)</f>
        <v>0</v>
      </c>
      <c r="I3459" s="293">
        <f>SUMIF('5. Lön'!$B$25:$B$151,$G3442,'5. Lön'!CI$25:CI$151)+SUMIF('6. Drift'!$B$18:$B$101,$G3442,'6. Drift'!BL$18:BL$101)</f>
        <v>0</v>
      </c>
      <c r="J3459" s="293">
        <f>SUMIF('5. Lön'!$B$25:$B$151,$G3442,'5. Lön'!CJ$25:CJ$151)+SUMIF('6. Drift'!$B$18:$B$101,$G3442,'6. Drift'!BM$18:BM$101)</f>
        <v>0</v>
      </c>
      <c r="K3459" s="293">
        <f>SUMIF('5. Lön'!$B$25:$B$151,$G3442,'5. Lön'!CK$25:CK$151)+SUMIF('6. Drift'!$B$18:$B$101,$G3442,'6. Drift'!BN$18:BN$101)</f>
        <v>0</v>
      </c>
      <c r="L3459" s="293">
        <f>SUMIF('5. Lön'!$B$25:$B$151,$G3442,'5. Lön'!CL$25:CL$151)+SUMIF('6. Drift'!$B$18:$B$101,$G3442,'6. Drift'!BO$18:BO$101)</f>
        <v>0</v>
      </c>
      <c r="M3459" s="322">
        <f t="shared" si="792"/>
        <v>0</v>
      </c>
    </row>
    <row r="3460" spans="2:15" s="3" customFormat="1" ht="12.75" x14ac:dyDescent="0.2">
      <c r="B3460" s="323" t="str">
        <f>IF('2. Grunddata'!C$6="KONTRAKT","Total kostnad i medfinansiering av kontrakt med finansiär","Total kostnad i medfinansiering av ansökan till finansiär")</f>
        <v>Total kostnad i medfinansiering av ansökan till finansiär</v>
      </c>
      <c r="C3460" s="237">
        <f>SUM(C3453:C3459)</f>
        <v>0</v>
      </c>
      <c r="D3460" s="237">
        <f t="shared" ref="D3460:M3460" si="793">SUM(D3453:D3459)</f>
        <v>0</v>
      </c>
      <c r="E3460" s="237">
        <f t="shared" si="793"/>
        <v>0</v>
      </c>
      <c r="F3460" s="237">
        <f t="shared" si="793"/>
        <v>0</v>
      </c>
      <c r="G3460" s="237">
        <f t="shared" si="793"/>
        <v>0</v>
      </c>
      <c r="H3460" s="237">
        <f t="shared" si="793"/>
        <v>0</v>
      </c>
      <c r="I3460" s="237">
        <f t="shared" si="793"/>
        <v>0</v>
      </c>
      <c r="J3460" s="237">
        <f t="shared" si="793"/>
        <v>0</v>
      </c>
      <c r="K3460" s="237">
        <f t="shared" si="793"/>
        <v>0</v>
      </c>
      <c r="L3460" s="237">
        <f t="shared" si="793"/>
        <v>0</v>
      </c>
      <c r="M3460" s="324">
        <f t="shared" si="793"/>
        <v>0</v>
      </c>
      <c r="N3460" s="26"/>
      <c r="O3460" s="26"/>
    </row>
    <row r="3461" spans="2:15" s="3" customFormat="1" ht="6" customHeight="1" x14ac:dyDescent="0.2">
      <c r="B3461" s="335"/>
      <c r="C3461" s="326"/>
      <c r="D3461" s="326"/>
      <c r="E3461" s="326"/>
      <c r="F3461" s="326"/>
      <c r="G3461" s="326"/>
      <c r="H3461" s="326"/>
      <c r="I3461" s="326"/>
      <c r="J3461" s="326"/>
      <c r="K3461" s="326"/>
      <c r="L3461" s="326"/>
      <c r="M3461" s="336"/>
    </row>
    <row r="3462" spans="2:15" s="3" customFormat="1" ht="12.75" x14ac:dyDescent="0.2">
      <c r="B3462" s="328" t="str">
        <f>IF('2. Grunddata'!C$6="KONTRAKT","Full kostnad","Förväntad full kostnad")</f>
        <v>Förväntad full kostnad</v>
      </c>
      <c r="C3462" s="326"/>
      <c r="D3462" s="326"/>
      <c r="E3462" s="326"/>
      <c r="F3462" s="326"/>
      <c r="G3462" s="326"/>
      <c r="H3462" s="326"/>
      <c r="I3462" s="326"/>
      <c r="J3462" s="326"/>
      <c r="K3462" s="326"/>
      <c r="L3462" s="326"/>
      <c r="M3462" s="336"/>
    </row>
    <row r="3463" spans="2:15" s="3" customFormat="1" ht="12.75" x14ac:dyDescent="0.2">
      <c r="B3463" s="337" t="s">
        <v>203</v>
      </c>
      <c r="C3463" s="338">
        <f>C3445+C3454+C3455</f>
        <v>0</v>
      </c>
      <c r="D3463" s="338">
        <f t="shared" ref="D3463:L3463" si="794">D3445+D3454+D3455</f>
        <v>0</v>
      </c>
      <c r="E3463" s="338">
        <f t="shared" si="794"/>
        <v>0</v>
      </c>
      <c r="F3463" s="338">
        <f t="shared" si="794"/>
        <v>0</v>
      </c>
      <c r="G3463" s="338">
        <f t="shared" si="794"/>
        <v>0</v>
      </c>
      <c r="H3463" s="338">
        <f t="shared" si="794"/>
        <v>0</v>
      </c>
      <c r="I3463" s="338">
        <f t="shared" si="794"/>
        <v>0</v>
      </c>
      <c r="J3463" s="338">
        <f t="shared" si="794"/>
        <v>0</v>
      </c>
      <c r="K3463" s="338">
        <f t="shared" si="794"/>
        <v>0</v>
      </c>
      <c r="L3463" s="338">
        <f t="shared" si="794"/>
        <v>0</v>
      </c>
      <c r="M3463" s="314">
        <f>SUM(C3463:L3463)</f>
        <v>0</v>
      </c>
    </row>
    <row r="3464" spans="2:15" s="3" customFormat="1" ht="12.75" x14ac:dyDescent="0.2">
      <c r="B3464" s="339" t="s">
        <v>202</v>
      </c>
      <c r="C3464" s="340">
        <f>C3446+C3456</f>
        <v>0</v>
      </c>
      <c r="D3464" s="340">
        <f t="shared" ref="D3464:L3464" si="795">D3446+D3456</f>
        <v>0</v>
      </c>
      <c r="E3464" s="340">
        <f t="shared" si="795"/>
        <v>0</v>
      </c>
      <c r="F3464" s="340">
        <f t="shared" si="795"/>
        <v>0</v>
      </c>
      <c r="G3464" s="340">
        <f t="shared" si="795"/>
        <v>0</v>
      </c>
      <c r="H3464" s="340">
        <f t="shared" si="795"/>
        <v>0</v>
      </c>
      <c r="I3464" s="340">
        <f t="shared" si="795"/>
        <v>0</v>
      </c>
      <c r="J3464" s="340">
        <f t="shared" si="795"/>
        <v>0</v>
      </c>
      <c r="K3464" s="340">
        <f t="shared" si="795"/>
        <v>0</v>
      </c>
      <c r="L3464" s="340">
        <f t="shared" si="795"/>
        <v>0</v>
      </c>
      <c r="M3464" s="316">
        <f>SUM(C3464:L3464)</f>
        <v>0</v>
      </c>
    </row>
    <row r="3465" spans="2:15" s="3" customFormat="1" ht="12.75" x14ac:dyDescent="0.2">
      <c r="B3465" s="341" t="s">
        <v>30</v>
      </c>
      <c r="C3465" s="342">
        <f>C3447+C3457</f>
        <v>0</v>
      </c>
      <c r="D3465" s="342">
        <f t="shared" ref="D3465:L3465" si="796">D3447+D3457</f>
        <v>0</v>
      </c>
      <c r="E3465" s="342">
        <f t="shared" si="796"/>
        <v>0</v>
      </c>
      <c r="F3465" s="342">
        <f t="shared" si="796"/>
        <v>0</v>
      </c>
      <c r="G3465" s="342">
        <f t="shared" si="796"/>
        <v>0</v>
      </c>
      <c r="H3465" s="342">
        <f t="shared" si="796"/>
        <v>0</v>
      </c>
      <c r="I3465" s="342">
        <f t="shared" si="796"/>
        <v>0</v>
      </c>
      <c r="J3465" s="342">
        <f t="shared" si="796"/>
        <v>0</v>
      </c>
      <c r="K3465" s="342">
        <f t="shared" si="796"/>
        <v>0</v>
      </c>
      <c r="L3465" s="342">
        <f t="shared" si="796"/>
        <v>0</v>
      </c>
      <c r="M3465" s="319">
        <f>SUM(C3465:L3465)</f>
        <v>0</v>
      </c>
    </row>
    <row r="3466" spans="2:15" s="3" customFormat="1" ht="12.75" x14ac:dyDescent="0.2">
      <c r="B3466" s="339" t="s">
        <v>31</v>
      </c>
      <c r="C3466" s="340">
        <f>SUMIF('5. Lön'!$B$25:$B$151,$G3442,'5. Lön'!CO$25:CO$151)+SUMIF('5. Lön'!$B$25:$B$151,$G3442,'5. Lön'!DA$25:DA$151)+SUMIF('6. Drift'!$B$18:$B$101,$G3442,'6. Drift'!BR$18:BR$101)+SUMIF('6. Drift'!$B$18:$B$101,$G3442,'6. Drift'!CD$18:CD$101)+SUMIF('8. Lokal'!$B$18:$B$50,$G3442,'8. Lokal'!T$18:T$50)+SUMIF('8. Lokal'!$B$18:$B$50,$G3442,'8. Lokal'!AF$18:AF$50)</f>
        <v>0</v>
      </c>
      <c r="D3466" s="340">
        <f>SUMIF('5. Lön'!$B$25:$B$151,$G3442,'5. Lön'!CP$25:CP$151)+SUMIF('5. Lön'!$B$25:$B$151,$G3442,'5. Lön'!DB$25:DB$151)+SUMIF('6. Drift'!$B$18:$B$101,$G3442,'6. Drift'!BS$18:BS$101)+SUMIF('6. Drift'!$B$18:$B$101,$G3442,'6. Drift'!CE$18:CE$101)+SUMIF('8. Lokal'!$B$18:$B$50,$G3442,'8. Lokal'!U$18:U$50)+SUMIF('8. Lokal'!$B$18:$B$50,$G3442,'8. Lokal'!AG$18:AG$50)</f>
        <v>0</v>
      </c>
      <c r="E3466" s="340">
        <f>SUMIF('5. Lön'!$B$25:$B$151,$G3442,'5. Lön'!CQ$25:CQ$151)+SUMIF('5. Lön'!$B$25:$B$151,$G3442,'5. Lön'!DC$25:DC$151)+SUMIF('6. Drift'!$B$18:$B$101,$G3442,'6. Drift'!BT$18:BT$101)+SUMIF('6. Drift'!$B$18:$B$101,$G3442,'6. Drift'!CF$18:CF$101)+SUMIF('8. Lokal'!$B$18:$B$50,$G3442,'8. Lokal'!V$18:V$50)+SUMIF('8. Lokal'!$B$18:$B$50,$G3442,'8. Lokal'!AH$18:AH$50)</f>
        <v>0</v>
      </c>
      <c r="F3466" s="340">
        <f>SUMIF('5. Lön'!$B$25:$B$151,$G3442,'5. Lön'!CR$25:CR$151)+SUMIF('5. Lön'!$B$25:$B$151,$G3442,'5. Lön'!DD$25:DD$151)+SUMIF('6. Drift'!$B$18:$B$101,$G3442,'6. Drift'!BU$18:BU$101)+SUMIF('6. Drift'!$B$18:$B$101,$G3442,'6. Drift'!CG$18:CG$101)+SUMIF('8. Lokal'!$B$18:$B$50,$G3442,'8. Lokal'!W$18:W$50)+SUMIF('8. Lokal'!$B$18:$B$50,$G3442,'8. Lokal'!AI$18:AI$50)</f>
        <v>0</v>
      </c>
      <c r="G3466" s="340">
        <f>SUMIF('5. Lön'!$B$25:$B$151,$G3442,'5. Lön'!CS$25:CS$151)+SUMIF('5. Lön'!$B$25:$B$151,$G3442,'5. Lön'!DE$25:DE$151)+SUMIF('6. Drift'!$B$18:$B$101,$G3442,'6. Drift'!BV$18:BV$101)+SUMIF('6. Drift'!$B$18:$B$101,$G3442,'6. Drift'!CH$18:CH$101)+SUMIF('8. Lokal'!$B$18:$B$50,$G3442,'8. Lokal'!X$18:X$50)+SUMIF('8. Lokal'!$B$18:$B$50,$G3442,'8. Lokal'!AJ$18:AJ$50)</f>
        <v>0</v>
      </c>
      <c r="H3466" s="340">
        <f>SUMIF('5. Lön'!$B$25:$B$151,$G3442,'5. Lön'!CT$25:CT$151)+SUMIF('5. Lön'!$B$25:$B$151,$G3442,'5. Lön'!DF$25:DF$151)+SUMIF('6. Drift'!$B$18:$B$101,$G3442,'6. Drift'!BW$18:BW$101)+SUMIF('6. Drift'!$B$18:$B$101,$G3442,'6. Drift'!CI$18:CI$101)+SUMIF('8. Lokal'!$B$18:$B$50,$G3442,'8. Lokal'!Y$18:Y$50)+SUMIF('8. Lokal'!$B$18:$B$50,$G3442,'8. Lokal'!AK$18:AK$50)</f>
        <v>0</v>
      </c>
      <c r="I3466" s="340">
        <f>SUMIF('5. Lön'!$B$25:$B$151,$G3442,'5. Lön'!CU$25:CU$151)+SUMIF('5. Lön'!$B$25:$B$151,$G3442,'5. Lön'!DG$25:DG$151)+SUMIF('6. Drift'!$B$18:$B$101,$G3442,'6. Drift'!BX$18:BX$101)+SUMIF('6. Drift'!$B$18:$B$101,$G3442,'6. Drift'!CJ$18:CJ$101)+SUMIF('8. Lokal'!$B$18:$B$50,$G3442,'8. Lokal'!Z$18:Z$50)+SUMIF('8. Lokal'!$B$18:$B$50,$G3442,'8. Lokal'!AL$18:AL$50)</f>
        <v>0</v>
      </c>
      <c r="J3466" s="340">
        <f>SUMIF('5. Lön'!$B$25:$B$151,$G3442,'5. Lön'!CV$25:CV$151)+SUMIF('5. Lön'!$B$25:$B$151,$G3442,'5. Lön'!DH$25:DH$151)+SUMIF('6. Drift'!$B$18:$B$101,$G3442,'6. Drift'!BY$18:BY$101)+SUMIF('6. Drift'!$B$18:$B$101,$G3442,'6. Drift'!CK$18:CK$101)+SUMIF('8. Lokal'!$B$18:$B$50,$G3442,'8. Lokal'!AA$18:AA$50)+SUMIF('8. Lokal'!$B$18:$B$50,$G3442,'8. Lokal'!AM$18:AM$50)</f>
        <v>0</v>
      </c>
      <c r="K3466" s="340">
        <f>SUMIF('5. Lön'!$B$25:$B$151,$G3442,'5. Lön'!CW$25:CW$151)+SUMIF('5. Lön'!$B$25:$B$151,$G3442,'5. Lön'!DI$25:DI$151)+SUMIF('6. Drift'!$B$18:$B$101,$G3442,'6. Drift'!BZ$18:BZ$101)+SUMIF('6. Drift'!$B$18:$B$101,$G3442,'6. Drift'!CL$18:CL$101)+SUMIF('8. Lokal'!$B$18:$B$50,$G3442,'8. Lokal'!AB$18:AB$50)+SUMIF('8. Lokal'!$B$18:$B$50,$G3442,'8. Lokal'!AN$18:AN$50)</f>
        <v>0</v>
      </c>
      <c r="L3466" s="340">
        <f>SUMIF('5. Lön'!$B$25:$B$151,$G3442,'5. Lön'!CX$25:CX$151)+SUMIF('5. Lön'!$B$25:$B$151,$G3442,'5. Lön'!DJ$25:DJ$151)+SUMIF('6. Drift'!$B$18:$B$101,$G3442,'6. Drift'!CA$18:CA$101)+SUMIF('6. Drift'!$B$18:$B$101,$G3442,'6. Drift'!CM$18:CM$101)+SUMIF('8. Lokal'!$B$18:$B$50,$G3442,'8. Lokal'!AC$18:AC$50)+SUMIF('8. Lokal'!$B$18:$B$50,$G3442,'8. Lokal'!AO$18:AO$50)</f>
        <v>0</v>
      </c>
      <c r="M3466" s="316">
        <f>SUM(C3466:L3466)</f>
        <v>0</v>
      </c>
    </row>
    <row r="3467" spans="2:15" s="3" customFormat="1" ht="12.75" x14ac:dyDescent="0.2">
      <c r="B3467" s="343" t="s">
        <v>26</v>
      </c>
      <c r="C3467" s="344">
        <f>SUMIF('5. Lön'!$B$25:$B$151,$G3442,'5. Lön'!BQ$25:BQ$151)+SUMIF('5. Lön'!$B$25:$B$151,$G3442,'5. Lön'!CC$25:CC$151)+SUMIF('6. Drift'!$B$18:$B$101,$G3442,'6. Drift'!AT$18:AT$101)+SUMIF('6. Drift'!$B$18:$B$101,$G3442,'6. Drift'!BF$18:BF$101)</f>
        <v>0</v>
      </c>
      <c r="D3467" s="344">
        <f>SUMIF('5. Lön'!$B$25:$B$151,$G3442,'5. Lön'!BR$25:BR$151)+SUMIF('5. Lön'!$B$25:$B$151,$G3442,'5. Lön'!CD$25:CD$151)+SUMIF('6. Drift'!$B$18:$B$101,$G3442,'6. Drift'!AU$18:AU$101)+SUMIF('6. Drift'!$B$18:$B$101,$G3442,'6. Drift'!BG$18:BG$101)</f>
        <v>0</v>
      </c>
      <c r="E3467" s="344">
        <f>SUMIF('5. Lön'!$B$25:$B$151,$G3442,'5. Lön'!BS$25:BS$151)+SUMIF('5. Lön'!$B$25:$B$151,$G3442,'5. Lön'!CE$25:CE$151)+SUMIF('6. Drift'!$B$18:$B$101,$G3442,'6. Drift'!AV$18:AV$101)+SUMIF('6. Drift'!$B$18:$B$101,$G3442,'6. Drift'!BH$18:BH$101)</f>
        <v>0</v>
      </c>
      <c r="F3467" s="344">
        <f>SUMIF('5. Lön'!$B$25:$B$151,$G3442,'5. Lön'!BT$25:BT$151)+SUMIF('5. Lön'!$B$25:$B$151,$G3442,'5. Lön'!CF$25:CF$151)+SUMIF('6. Drift'!$B$18:$B$101,$G3442,'6. Drift'!AW$18:AW$101)+SUMIF('6. Drift'!$B$18:$B$101,$G3442,'6. Drift'!BI$18:BI$101)</f>
        <v>0</v>
      </c>
      <c r="G3467" s="344">
        <f>SUMIF('5. Lön'!$B$25:$B$151,$G3442,'5. Lön'!BU$25:BU$151)+SUMIF('5. Lön'!$B$25:$B$151,$G3442,'5. Lön'!CG$25:CG$151)+SUMIF('6. Drift'!$B$18:$B$101,$G3442,'6. Drift'!AX$18:AX$101)+SUMIF('6. Drift'!$B$18:$B$101,$G3442,'6. Drift'!BJ$18:BJ$101)</f>
        <v>0</v>
      </c>
      <c r="H3467" s="344">
        <f>SUMIF('5. Lön'!$B$25:$B$151,$G3442,'5. Lön'!BV$25:BV$151)+SUMIF('5. Lön'!$B$25:$B$151,$G3442,'5. Lön'!CH$25:CH$151)+SUMIF('6. Drift'!$B$18:$B$101,$G3442,'6. Drift'!AY$18:AY$101)+SUMIF('6. Drift'!$B$18:$B$101,$G3442,'6. Drift'!BK$18:BK$101)</f>
        <v>0</v>
      </c>
      <c r="I3467" s="344">
        <f>SUMIF('5. Lön'!$B$25:$B$151,$G3442,'5. Lön'!BW$25:BW$151)+SUMIF('5. Lön'!$B$25:$B$151,$G3442,'5. Lön'!CI$25:CI$151)+SUMIF('6. Drift'!$B$18:$B$101,$G3442,'6. Drift'!AZ$18:AZ$101)+SUMIF('6. Drift'!$B$18:$B$101,$G3442,'6. Drift'!BL$18:BL$101)</f>
        <v>0</v>
      </c>
      <c r="J3467" s="344">
        <f>SUMIF('5. Lön'!$B$25:$B$151,$G3442,'5. Lön'!BX$25:BX$151)+SUMIF('5. Lön'!$B$25:$B$151,$G3442,'5. Lön'!CJ$25:CJ$151)+SUMIF('6. Drift'!$B$18:$B$101,$G3442,'6. Drift'!BA$18:BA$101)+SUMIF('6. Drift'!$B$18:$B$101,$G3442,'6. Drift'!BM$18:BM$101)</f>
        <v>0</v>
      </c>
      <c r="K3467" s="344">
        <f>SUMIF('5. Lön'!$B$25:$B$151,$G3442,'5. Lön'!BY$25:BY$151)+SUMIF('5. Lön'!$B$25:$B$151,$G3442,'5. Lön'!CK$25:CK$151)+SUMIF('6. Drift'!$B$18:$B$101,$G3442,'6. Drift'!BB$18:BB$101)+SUMIF('6. Drift'!$B$18:$B$101,$G3442,'6. Drift'!BN$18:BN$101)</f>
        <v>0</v>
      </c>
      <c r="L3467" s="344">
        <f>SUMIF('5. Lön'!$B$25:$B$151,$G3442,'5. Lön'!BZ$25:BZ$151)+SUMIF('5. Lön'!$B$25:$B$151,$G3442,'5. Lön'!CL$25:CL$151)+SUMIF('6. Drift'!$B$18:$B$101,$G3442,'6. Drift'!BC$18:BC$101)+SUMIF('6. Drift'!$B$18:$B$101,$G3442,'6. Drift'!BO$18:BO$101)</f>
        <v>0</v>
      </c>
      <c r="M3467" s="322">
        <f>SUM(C3467:L3467)</f>
        <v>0</v>
      </c>
    </row>
    <row r="3468" spans="2:15" s="3" customFormat="1" ht="12.75" x14ac:dyDescent="0.2">
      <c r="B3468" s="323" t="str">
        <f>IF('2. Grunddata'!C$6="KONTRAKT","Total full kostnad","Total förväntad full kostnad")</f>
        <v>Total förväntad full kostnad</v>
      </c>
      <c r="C3468" s="171">
        <f>SUM(C3463:C3467)</f>
        <v>0</v>
      </c>
      <c r="D3468" s="171">
        <f t="shared" ref="D3468:M3468" si="797">SUM(D3463:D3467)</f>
        <v>0</v>
      </c>
      <c r="E3468" s="171">
        <f t="shared" si="797"/>
        <v>0</v>
      </c>
      <c r="F3468" s="171">
        <f t="shared" si="797"/>
        <v>0</v>
      </c>
      <c r="G3468" s="171">
        <f t="shared" si="797"/>
        <v>0</v>
      </c>
      <c r="H3468" s="171">
        <f t="shared" si="797"/>
        <v>0</v>
      </c>
      <c r="I3468" s="171">
        <f t="shared" si="797"/>
        <v>0</v>
      </c>
      <c r="J3468" s="171">
        <f t="shared" si="797"/>
        <v>0</v>
      </c>
      <c r="K3468" s="171">
        <f t="shared" si="797"/>
        <v>0</v>
      </c>
      <c r="L3468" s="171">
        <f t="shared" si="797"/>
        <v>0</v>
      </c>
      <c r="M3468" s="345">
        <f t="shared" si="797"/>
        <v>0</v>
      </c>
      <c r="N3468" s="4"/>
    </row>
    <row r="3469" spans="2:15" s="3" customFormat="1" ht="12.75" x14ac:dyDescent="0.2">
      <c r="B3469" s="119"/>
      <c r="C3469" s="64"/>
      <c r="D3469" s="64"/>
      <c r="E3469" s="64"/>
      <c r="F3469" s="64"/>
      <c r="G3469" s="64"/>
      <c r="H3469" s="64"/>
      <c r="I3469" s="64"/>
      <c r="J3469" s="64"/>
      <c r="K3469" s="64"/>
      <c r="L3469" s="64"/>
      <c r="M3469" s="64"/>
    </row>
    <row r="3470" spans="2:15" s="3" customFormat="1" ht="12.75" customHeight="1" x14ac:dyDescent="0.2">
      <c r="B3470" s="119" t="s">
        <v>42</v>
      </c>
      <c r="C3470" s="346" t="str">
        <f t="shared" ref="C3470:M3470" si="798">IF(C3468&gt;0,C3460/C3468,"")</f>
        <v/>
      </c>
      <c r="D3470" s="346" t="str">
        <f t="shared" si="798"/>
        <v/>
      </c>
      <c r="E3470" s="346" t="str">
        <f t="shared" si="798"/>
        <v/>
      </c>
      <c r="F3470" s="346" t="str">
        <f t="shared" si="798"/>
        <v/>
      </c>
      <c r="G3470" s="346" t="str">
        <f t="shared" si="798"/>
        <v/>
      </c>
      <c r="H3470" s="346" t="str">
        <f t="shared" si="798"/>
        <v/>
      </c>
      <c r="I3470" s="346" t="str">
        <f t="shared" si="798"/>
        <v/>
      </c>
      <c r="J3470" s="346" t="str">
        <f t="shared" si="798"/>
        <v/>
      </c>
      <c r="K3470" s="346" t="str">
        <f t="shared" si="798"/>
        <v/>
      </c>
      <c r="L3470" s="346" t="str">
        <f t="shared" si="798"/>
        <v/>
      </c>
      <c r="M3470" s="346" t="str">
        <f t="shared" si="798"/>
        <v/>
      </c>
    </row>
    <row r="3471" spans="2:15" ht="12.75" customHeight="1" x14ac:dyDescent="0.2"/>
    <row r="3472" spans="2:15" ht="12.75" customHeight="1" x14ac:dyDescent="0.2">
      <c r="B3472" s="349" t="s">
        <v>209</v>
      </c>
    </row>
    <row r="3473" spans="2:13" ht="12.75" customHeight="1" x14ac:dyDescent="0.2">
      <c r="B3473" s="551"/>
      <c r="C3473" s="552"/>
      <c r="D3473" s="552"/>
      <c r="E3473" s="552"/>
      <c r="F3473" s="552"/>
      <c r="G3473" s="552"/>
      <c r="H3473" s="552"/>
      <c r="I3473" s="552"/>
      <c r="J3473" s="552"/>
      <c r="K3473" s="552"/>
      <c r="L3473" s="553"/>
      <c r="M3473" s="387">
        <f>SUM(C3473:L3473)</f>
        <v>0</v>
      </c>
    </row>
    <row r="3474" spans="2:13" ht="12.75" customHeight="1" x14ac:dyDescent="0.2">
      <c r="B3474" s="554"/>
      <c r="C3474" s="555"/>
      <c r="D3474" s="555"/>
      <c r="E3474" s="555"/>
      <c r="F3474" s="555"/>
      <c r="G3474" s="555"/>
      <c r="H3474" s="555"/>
      <c r="I3474" s="555"/>
      <c r="J3474" s="555"/>
      <c r="K3474" s="555"/>
      <c r="L3474" s="556"/>
      <c r="M3474" s="319">
        <f t="shared" ref="M3474:M3478" si="799">SUM(C3474:L3474)</f>
        <v>0</v>
      </c>
    </row>
    <row r="3475" spans="2:13" ht="12.75" customHeight="1" x14ac:dyDescent="0.2">
      <c r="B3475" s="557"/>
      <c r="C3475" s="558"/>
      <c r="D3475" s="558"/>
      <c r="E3475" s="558"/>
      <c r="F3475" s="558"/>
      <c r="G3475" s="558"/>
      <c r="H3475" s="558"/>
      <c r="I3475" s="558"/>
      <c r="J3475" s="558"/>
      <c r="K3475" s="558"/>
      <c r="L3475" s="559"/>
      <c r="M3475" s="316">
        <f t="shared" si="799"/>
        <v>0</v>
      </c>
    </row>
    <row r="3476" spans="2:13" ht="12.75" customHeight="1" x14ac:dyDescent="0.2">
      <c r="B3476" s="554"/>
      <c r="C3476" s="555"/>
      <c r="D3476" s="555"/>
      <c r="E3476" s="555"/>
      <c r="F3476" s="555"/>
      <c r="G3476" s="555"/>
      <c r="H3476" s="555"/>
      <c r="I3476" s="555"/>
      <c r="J3476" s="555"/>
      <c r="K3476" s="555"/>
      <c r="L3476" s="556"/>
      <c r="M3476" s="319">
        <f t="shared" si="799"/>
        <v>0</v>
      </c>
    </row>
    <row r="3477" spans="2:13" ht="12.75" customHeight="1" x14ac:dyDescent="0.2">
      <c r="B3477" s="557"/>
      <c r="C3477" s="558"/>
      <c r="D3477" s="558"/>
      <c r="E3477" s="558"/>
      <c r="F3477" s="558"/>
      <c r="G3477" s="558"/>
      <c r="H3477" s="558"/>
      <c r="I3477" s="558"/>
      <c r="J3477" s="558"/>
      <c r="K3477" s="558"/>
      <c r="L3477" s="559"/>
      <c r="M3477" s="316">
        <f t="shared" si="799"/>
        <v>0</v>
      </c>
    </row>
    <row r="3478" spans="2:13" ht="12.75" customHeight="1" x14ac:dyDescent="0.2">
      <c r="B3478" s="560"/>
      <c r="C3478" s="555"/>
      <c r="D3478" s="555"/>
      <c r="E3478" s="555"/>
      <c r="F3478" s="555"/>
      <c r="G3478" s="555"/>
      <c r="H3478" s="555"/>
      <c r="I3478" s="555"/>
      <c r="J3478" s="555"/>
      <c r="K3478" s="555"/>
      <c r="L3478" s="556"/>
      <c r="M3478" s="319">
        <f t="shared" si="799"/>
        <v>0</v>
      </c>
    </row>
    <row r="3479" spans="2:13" ht="12.75" customHeight="1" x14ac:dyDescent="0.2">
      <c r="B3479" s="165" t="str">
        <f>IF('2. Grunddata'!C$6="KONTRAKT","Total medfinansiering","Total förväntad medfinansiering")</f>
        <v>Total förväntad medfinansiering</v>
      </c>
      <c r="C3479" s="170">
        <f t="shared" ref="C3479:M3479" si="800">SUM(C3473:C3478)</f>
        <v>0</v>
      </c>
      <c r="D3479" s="170">
        <f t="shared" si="800"/>
        <v>0</v>
      </c>
      <c r="E3479" s="170">
        <f t="shared" si="800"/>
        <v>0</v>
      </c>
      <c r="F3479" s="170">
        <f t="shared" si="800"/>
        <v>0</v>
      </c>
      <c r="G3479" s="170">
        <f t="shared" si="800"/>
        <v>0</v>
      </c>
      <c r="H3479" s="170">
        <f t="shared" si="800"/>
        <v>0</v>
      </c>
      <c r="I3479" s="170">
        <f t="shared" si="800"/>
        <v>0</v>
      </c>
      <c r="J3479" s="170">
        <f t="shared" si="800"/>
        <v>0</v>
      </c>
      <c r="K3479" s="170">
        <f t="shared" si="800"/>
        <v>0</v>
      </c>
      <c r="L3479" s="170">
        <f t="shared" si="800"/>
        <v>0</v>
      </c>
      <c r="M3479" s="345">
        <f t="shared" si="800"/>
        <v>0</v>
      </c>
    </row>
    <row r="3480" spans="2:13" ht="12.75" customHeight="1" x14ac:dyDescent="0.2"/>
    <row r="3481" spans="2:13" ht="12.75" customHeight="1" x14ac:dyDescent="0.2">
      <c r="B3481" s="386" t="s">
        <v>210</v>
      </c>
      <c r="C3481" s="64" t="str">
        <f>B82</f>
        <v>Inte SLU Partner 16</v>
      </c>
      <c r="G3481" s="64" t="str">
        <f>J82</f>
        <v/>
      </c>
    </row>
    <row r="3482" spans="2:13" ht="12.75" customHeight="1" x14ac:dyDescent="0.2">
      <c r="B3482" s="719"/>
      <c r="C3482" s="720"/>
      <c r="D3482" s="720"/>
      <c r="E3482" s="720"/>
      <c r="F3482" s="720"/>
      <c r="G3482" s="720"/>
      <c r="H3482" s="720"/>
      <c r="I3482" s="720"/>
      <c r="J3482" s="720"/>
      <c r="K3482" s="720"/>
      <c r="L3482" s="720"/>
      <c r="M3482" s="721"/>
    </row>
    <row r="3483" spans="2:13" ht="12.75" customHeight="1" x14ac:dyDescent="0.2">
      <c r="B3483" s="722"/>
      <c r="C3483" s="735"/>
      <c r="D3483" s="735"/>
      <c r="E3483" s="735"/>
      <c r="F3483" s="735"/>
      <c r="G3483" s="735"/>
      <c r="H3483" s="735"/>
      <c r="I3483" s="735"/>
      <c r="J3483" s="735"/>
      <c r="K3483" s="735"/>
      <c r="L3483" s="735"/>
      <c r="M3483" s="724"/>
    </row>
    <row r="3484" spans="2:13" ht="12.75" customHeight="1" x14ac:dyDescent="0.2">
      <c r="B3484" s="722"/>
      <c r="C3484" s="735"/>
      <c r="D3484" s="735"/>
      <c r="E3484" s="735"/>
      <c r="F3484" s="735"/>
      <c r="G3484" s="735"/>
      <c r="H3484" s="735"/>
      <c r="I3484" s="735"/>
      <c r="J3484" s="735"/>
      <c r="K3484" s="735"/>
      <c r="L3484" s="735"/>
      <c r="M3484" s="724"/>
    </row>
    <row r="3485" spans="2:13" ht="12.75" customHeight="1" x14ac:dyDescent="0.2">
      <c r="B3485" s="722"/>
      <c r="C3485" s="735"/>
      <c r="D3485" s="735"/>
      <c r="E3485" s="735"/>
      <c r="F3485" s="735"/>
      <c r="G3485" s="735"/>
      <c r="H3485" s="735"/>
      <c r="I3485" s="735"/>
      <c r="J3485" s="735"/>
      <c r="K3485" s="735"/>
      <c r="L3485" s="735"/>
      <c r="M3485" s="724"/>
    </row>
    <row r="3486" spans="2:13" ht="12.75" customHeight="1" x14ac:dyDescent="0.2">
      <c r="B3486" s="725"/>
      <c r="C3486" s="726"/>
      <c r="D3486" s="726"/>
      <c r="E3486" s="726"/>
      <c r="F3486" s="726"/>
      <c r="G3486" s="726"/>
      <c r="H3486" s="726"/>
      <c r="I3486" s="726"/>
      <c r="J3486" s="726"/>
      <c r="K3486" s="726"/>
      <c r="L3486" s="726"/>
      <c r="M3486" s="727"/>
    </row>
    <row r="3488" spans="2:13" s="3" customFormat="1" ht="12.75" customHeight="1" x14ac:dyDescent="0.2">
      <c r="B3488" s="140" t="s">
        <v>165</v>
      </c>
      <c r="C3488" s="141" t="str">
        <f>'2. Grunddata'!C$7</f>
        <v>Hitta den oförklariga faktorn i matrix</v>
      </c>
      <c r="D3488" s="64"/>
      <c r="E3488" s="64"/>
      <c r="F3488" s="64"/>
      <c r="G3488" s="64"/>
      <c r="H3488" s="64"/>
      <c r="I3488" s="64"/>
      <c r="J3488" s="64"/>
      <c r="K3488" s="64"/>
      <c r="L3488" s="64"/>
      <c r="M3488" s="64"/>
    </row>
    <row r="3489" spans="2:15" s="3" customFormat="1" ht="12.75" x14ac:dyDescent="0.2">
      <c r="B3489" s="140" t="s">
        <v>122</v>
      </c>
      <c r="C3489" s="141" t="str">
        <f>IF('2. Grunddata'!$C$6="ANSÖKAN","ANSÖKAN",(IF('2. Grunddata'!$C$6="KONTRAKT","KONTRAKT","")))</f>
        <v>ANSÖKAN</v>
      </c>
      <c r="D3489" s="64"/>
      <c r="E3489" s="64"/>
      <c r="F3489" s="64"/>
      <c r="G3489" s="64"/>
      <c r="H3489" s="64"/>
      <c r="I3489" s="64"/>
      <c r="J3489" s="64"/>
      <c r="K3489" s="64"/>
      <c r="L3489" s="64"/>
      <c r="M3489" s="64"/>
    </row>
    <row r="3490" spans="2:15" s="3" customFormat="1" ht="12.75" x14ac:dyDescent="0.2">
      <c r="B3490" s="62" t="s">
        <v>254</v>
      </c>
      <c r="C3490" s="141" t="str">
        <f>'2. Grunddata'!C$8</f>
        <v>Stina</v>
      </c>
      <c r="D3490" s="64"/>
      <c r="E3490" s="64"/>
      <c r="F3490" s="64"/>
      <c r="I3490" s="120"/>
      <c r="J3490" s="120"/>
      <c r="K3490" s="120"/>
      <c r="L3490" s="120"/>
      <c r="M3490" s="120"/>
    </row>
    <row r="3491" spans="2:15" s="3" customFormat="1" ht="12.75" x14ac:dyDescent="0.2">
      <c r="B3491" s="140" t="s">
        <v>156</v>
      </c>
      <c r="C3491" s="64" t="str">
        <f>'2. Grunddata'!C$17</f>
        <v>SEK</v>
      </c>
      <c r="D3491" s="64"/>
      <c r="E3491" s="64"/>
      <c r="F3491" s="64"/>
      <c r="I3491" s="120"/>
      <c r="J3491" s="120"/>
      <c r="K3491" s="120"/>
      <c r="L3491" s="120"/>
      <c r="M3491" s="120"/>
    </row>
    <row r="3492" spans="2:15" s="3" customFormat="1" ht="12.75" x14ac:dyDescent="0.2">
      <c r="B3492" s="140"/>
      <c r="C3492" s="143" t="s">
        <v>137</v>
      </c>
      <c r="D3492" s="64"/>
      <c r="E3492" s="64"/>
      <c r="F3492" s="64"/>
      <c r="I3492" s="120"/>
      <c r="J3492" s="120"/>
      <c r="K3492" s="120"/>
      <c r="L3492" s="499" t="s">
        <v>315</v>
      </c>
      <c r="M3492" s="120"/>
    </row>
    <row r="3493" spans="2:15" ht="12.75" customHeight="1" x14ac:dyDescent="0.2">
      <c r="L3493" s="349" t="s">
        <v>316</v>
      </c>
    </row>
    <row r="3494" spans="2:15" s="3" customFormat="1" ht="15" x14ac:dyDescent="0.25">
      <c r="B3494" s="369" t="s">
        <v>38</v>
      </c>
      <c r="C3494" s="369" t="str">
        <f>B83</f>
        <v>Inte SLU Partner 17</v>
      </c>
      <c r="E3494" s="64"/>
      <c r="G3494" s="375" t="str">
        <f>J83</f>
        <v/>
      </c>
      <c r="H3494" s="64"/>
      <c r="I3494" s="64"/>
      <c r="J3494" s="64"/>
      <c r="K3494" s="64"/>
      <c r="L3494" s="625">
        <f>SUMIF('5. Lön'!$B$25:$B$151,$G3494,'5. Lön'!AE$25:AE$151)</f>
        <v>0</v>
      </c>
      <c r="M3494" s="585" t="s">
        <v>208</v>
      </c>
    </row>
    <row r="3495" spans="2:15" s="3" customFormat="1" ht="6" customHeight="1" x14ac:dyDescent="0.2">
      <c r="B3495" s="85"/>
      <c r="C3495" s="64"/>
      <c r="D3495" s="64"/>
      <c r="E3495" s="64"/>
      <c r="F3495" s="64"/>
      <c r="G3495" s="64"/>
      <c r="H3495" s="64"/>
      <c r="I3495" s="64"/>
      <c r="J3495" s="64"/>
      <c r="K3495" s="64"/>
      <c r="L3495" s="64"/>
      <c r="M3495" s="64"/>
    </row>
    <row r="3496" spans="2:15" s="3" customFormat="1" ht="12.75" x14ac:dyDescent="0.2">
      <c r="B3496" s="309" t="str">
        <f>IF('2. Grunddata'!C$6="KONTRAKT","Kostnader täckta av finansiär","Kostnader förväntade att täckas av finansiär")</f>
        <v>Kostnader förväntade att täckas av finansiär</v>
      </c>
      <c r="C3496" s="310">
        <f>'5. Lön'!G$23</f>
        <v>2022</v>
      </c>
      <c r="D3496" s="310">
        <f>'5. Lön'!H$23</f>
        <v>2023</v>
      </c>
      <c r="E3496" s="310">
        <f>'5. Lön'!I$23</f>
        <v>2024</v>
      </c>
      <c r="F3496" s="310" t="str">
        <f>'5. Lön'!J$23</f>
        <v/>
      </c>
      <c r="G3496" s="310" t="str">
        <f>'5. Lön'!K$23</f>
        <v/>
      </c>
      <c r="H3496" s="310" t="str">
        <f>'5. Lön'!L$23</f>
        <v/>
      </c>
      <c r="I3496" s="310" t="str">
        <f>'5. Lön'!M$23</f>
        <v/>
      </c>
      <c r="J3496" s="310" t="str">
        <f>'5. Lön'!N$23</f>
        <v/>
      </c>
      <c r="K3496" s="310" t="str">
        <f>'5. Lön'!O$23</f>
        <v/>
      </c>
      <c r="L3496" s="310" t="str">
        <f>'5. Lön'!P$23</f>
        <v/>
      </c>
      <c r="M3496" s="311" t="s">
        <v>2</v>
      </c>
    </row>
    <row r="3497" spans="2:15" s="3" customFormat="1" ht="12.75" customHeight="1" x14ac:dyDescent="0.2">
      <c r="B3497" s="312" t="s">
        <v>203</v>
      </c>
      <c r="C3497" s="313">
        <f>IF('2. Grunddata'!$C$16&gt;0,SUMIF('5. Lön'!$B$25:$B$151,$G3494,'5. Lön'!DM$25:DM$151),SUMIF('5. Lön'!$B$25:$B$151,$G3494,'5. Lön'!AS$25:AS$151))</f>
        <v>0</v>
      </c>
      <c r="D3497" s="313">
        <f>IF('2. Grunddata'!$C$16&gt;0,SUMIF('5. Lön'!$B$25:$B$151,$G3494,'5. Lön'!DN$25:DN$151),SUMIF('5. Lön'!$B$25:$B$151,$G3494,'5. Lön'!AT$25:AT$151))</f>
        <v>0</v>
      </c>
      <c r="E3497" s="313">
        <f>IF('2. Grunddata'!$C$16&gt;0,SUMIF('5. Lön'!$B$25:$B$151,$G3494,'5. Lön'!DO$25:DO$151),SUMIF('5. Lön'!$B$25:$B$151,$G3494,'5. Lön'!AU$25:AU$151))</f>
        <v>0</v>
      </c>
      <c r="F3497" s="313">
        <f>IF('2. Grunddata'!$C$16&gt;0,SUMIF('5. Lön'!$B$25:$B$151,$G3494,'5. Lön'!DP$25:DP$151),SUMIF('5. Lön'!$B$25:$B$151,$G3494,'5. Lön'!AV$25:AV$151))</f>
        <v>0</v>
      </c>
      <c r="G3497" s="313">
        <f>IF('2. Grunddata'!$C$16&gt;0,SUMIF('5. Lön'!$B$25:$B$151,$G3494,'5. Lön'!DQ$25:DQ$151),SUMIF('5. Lön'!$B$25:$B$151,$G3494,'5. Lön'!AW$25:AW$151))</f>
        <v>0</v>
      </c>
      <c r="H3497" s="313">
        <f>IF('2. Grunddata'!$C$16&gt;0,SUMIF('5. Lön'!$B$25:$B$151,$G3494,'5. Lön'!DR$25:DR$151),SUMIF('5. Lön'!$B$25:$B$151,$G3494,'5. Lön'!AX$25:AX$151))</f>
        <v>0</v>
      </c>
      <c r="I3497" s="313">
        <f>IF('2. Grunddata'!$C$16&gt;0,SUMIF('5. Lön'!$B$25:$B$151,$G3494,'5. Lön'!DS$25:DS$151),SUMIF('5. Lön'!$B$25:$B$151,$G3494,'5. Lön'!AY$25:AY$151))</f>
        <v>0</v>
      </c>
      <c r="J3497" s="313">
        <f>IF('2. Grunddata'!$C$16&gt;0,SUMIF('5. Lön'!$B$25:$B$151,$G3494,'5. Lön'!DT$25:DT$151),SUMIF('5. Lön'!$B$25:$B$151,$G3494,'5. Lön'!AZ$25:AZ$151))</f>
        <v>0</v>
      </c>
      <c r="K3497" s="313">
        <f>IF('2. Grunddata'!$C$16&gt;0,SUMIF('5. Lön'!$B$25:$B$151,$G3494,'5. Lön'!DU$25:DU$151),SUMIF('5. Lön'!$B$25:$B$151,$G3494,'5. Lön'!BA$25:BA$151))</f>
        <v>0</v>
      </c>
      <c r="L3497" s="313">
        <f>IF('2. Grunddata'!$C$16&gt;0,SUMIF('5. Lön'!$B$25:$B$151,$G3494,'5. Lön'!DV$25:DV$151),SUMIF('5. Lön'!$B$25:$B$151,$G3494,'5. Lön'!BB$25:BB$151))</f>
        <v>0</v>
      </c>
      <c r="M3497" s="314">
        <f t="shared" ref="M3497:M3502" si="801">SUM(C3497:L3497)</f>
        <v>0</v>
      </c>
      <c r="N3497" s="4"/>
      <c r="O3497" s="4"/>
    </row>
    <row r="3498" spans="2:15" s="3" customFormat="1" ht="12.75" customHeight="1" x14ac:dyDescent="0.2">
      <c r="B3498" s="158" t="s">
        <v>202</v>
      </c>
      <c r="C3498" s="315">
        <f>SUMIF('6. Drift'!$B$18:$B$101,$G3494,'6. Drift'!V$18:V$101)</f>
        <v>0</v>
      </c>
      <c r="D3498" s="315">
        <f>SUMIF('6. Drift'!$B$18:$B$101,$G3494,'6. Drift'!W$18:W$101)</f>
        <v>0</v>
      </c>
      <c r="E3498" s="315">
        <f>SUMIF('6. Drift'!$B$18:$B$101,$G3494,'6. Drift'!X$18:X$101)</f>
        <v>0</v>
      </c>
      <c r="F3498" s="315">
        <f>SUMIF('6. Drift'!$B$18:$B$101,$G3494,'6. Drift'!Y$18:Y$101)</f>
        <v>0</v>
      </c>
      <c r="G3498" s="315">
        <f>SUMIF('6. Drift'!$B$18:$B$101,$G3494,'6. Drift'!Z$18:Z$101)</f>
        <v>0</v>
      </c>
      <c r="H3498" s="315">
        <f>SUMIF('6. Drift'!$B$18:$B$101,$G3494,'6. Drift'!AA$18:AA$101)</f>
        <v>0</v>
      </c>
      <c r="I3498" s="315">
        <f>SUMIF('6. Drift'!$B$18:$B$101,$G3494,'6. Drift'!AB$18:AB$101)</f>
        <v>0</v>
      </c>
      <c r="J3498" s="315">
        <f>SUMIF('6. Drift'!$B$18:$B$101,$G3494,'6. Drift'!AC$18:AC$101)</f>
        <v>0</v>
      </c>
      <c r="K3498" s="315">
        <f>SUMIF('6. Drift'!$B$18:$B$101,$G3494,'6. Drift'!AD$18:AD$101)</f>
        <v>0</v>
      </c>
      <c r="L3498" s="315">
        <f>SUMIF('6. Drift'!$B$18:$B$101,$G3494,'6. Drift'!AE$18:AE$101)</f>
        <v>0</v>
      </c>
      <c r="M3498" s="316">
        <f t="shared" si="801"/>
        <v>0</v>
      </c>
    </row>
    <row r="3499" spans="2:15" s="3" customFormat="1" ht="12.75" x14ac:dyDescent="0.2">
      <c r="B3499" s="317" t="s">
        <v>30</v>
      </c>
      <c r="C3499" s="318">
        <f>SUMIF('7. Utrustning'!$B$17:$B$49,$G3494,'7. Utrustning'!W$17:W$49)</f>
        <v>0</v>
      </c>
      <c r="D3499" s="318">
        <f>SUMIF('7. Utrustning'!$B$17:$B$49,$G3494,'7. Utrustning'!X$17:X$49)</f>
        <v>0</v>
      </c>
      <c r="E3499" s="318">
        <f>SUMIF('7. Utrustning'!$B$17:$B$49,$G3494,'7. Utrustning'!Y$17:Y$49)</f>
        <v>0</v>
      </c>
      <c r="F3499" s="318">
        <f>SUMIF('7. Utrustning'!$B$17:$B$49,$G3494,'7. Utrustning'!Z$17:Z$49)</f>
        <v>0</v>
      </c>
      <c r="G3499" s="318">
        <f>SUMIF('7. Utrustning'!$B$17:$B$49,$G3494,'7. Utrustning'!AA$17:AA$49)</f>
        <v>0</v>
      </c>
      <c r="H3499" s="318">
        <f>SUMIF('7. Utrustning'!$B$17:$B$49,$G3494,'7. Utrustning'!AB$17:AB$49)</f>
        <v>0</v>
      </c>
      <c r="I3499" s="318">
        <f>SUMIF('7. Utrustning'!$B$17:$B$49,$G3494,'7. Utrustning'!AC$17:AC$49)</f>
        <v>0</v>
      </c>
      <c r="J3499" s="318">
        <f>SUMIF('7. Utrustning'!$B$17:$B$49,$G3494,'7. Utrustning'!AD$17:AD$49)</f>
        <v>0</v>
      </c>
      <c r="K3499" s="318">
        <f>SUMIF('7. Utrustning'!$B$17:$B$49,$G3494,'7. Utrustning'!AE$17:AE$49)</f>
        <v>0</v>
      </c>
      <c r="L3499" s="318">
        <f>SUMIF('7. Utrustning'!$B$17:$B$49,$G3494,'7. Utrustning'!AF$17:AF$49)</f>
        <v>0</v>
      </c>
      <c r="M3499" s="319">
        <f t="shared" si="801"/>
        <v>0</v>
      </c>
    </row>
    <row r="3500" spans="2:15" s="3" customFormat="1" ht="12.75" x14ac:dyDescent="0.2">
      <c r="B3500" s="320" t="str">
        <f>IF('2. Grunddata'!C$13="NEJ","Lokal accepterad som direkt kostnad av finansiär","Lokal")</f>
        <v>Lokal accepterad som direkt kostnad av finansiär</v>
      </c>
      <c r="C3500" s="315">
        <f>IF('2. Grunddata'!$C$13="NEJ",SUMIF('8. Lokal'!$B$18:$B$50,$G3494,'8. Lokal'!T$18:T$50),SUMIF('5. Lön'!$B$25:$B$151,$G3494,'5. Lön'!CO$25:CO$151)+SUMIF('6. Drift'!$B$18:$B$101,$G3494,'6. Drift'!BR$18:BR$101)+SUMIF('8. Lokal'!$B$18:$B$50,$G3494,'8. Lokal'!T$18:T$50))</f>
        <v>0</v>
      </c>
      <c r="D3500" s="315">
        <f>IF('2. Grunddata'!$C$13="NEJ",SUMIF('8. Lokal'!$B$18:$B$50,$G3494,'8. Lokal'!U$18:U$50),SUMIF('5. Lön'!$B$25:$B$151,$G3494,'5. Lön'!CP$25:CP$151)+SUMIF('6. Drift'!$B$18:$B$101,$G3494,'6. Drift'!BS$18:BS$101)+SUMIF('8. Lokal'!$B$18:$B$50,$G3494,'8. Lokal'!U$18:U$50))</f>
        <v>0</v>
      </c>
      <c r="E3500" s="315">
        <f>IF('2. Grunddata'!$C$13="NEJ",SUMIF('8. Lokal'!$B$18:$B$50,$G3494,'8. Lokal'!V$18:V$50),SUMIF('5. Lön'!$B$25:$B$151,$G3494,'5. Lön'!CQ$25:CQ$151)+SUMIF('6. Drift'!$B$18:$B$101,$G3494,'6. Drift'!BT$18:BT$101)+SUMIF('8. Lokal'!$B$18:$B$50,$G3494,'8. Lokal'!V$18:V$50))</f>
        <v>0</v>
      </c>
      <c r="F3500" s="315">
        <f>IF('2. Grunddata'!$C$13="NEJ",SUMIF('8. Lokal'!$B$18:$B$50,$G3494,'8. Lokal'!W$18:W$50),SUMIF('5. Lön'!$B$25:$B$151,$G3494,'5. Lön'!CR$25:CR$151)+SUMIF('6. Drift'!$B$18:$B$101,$G3494,'6. Drift'!BU$18:BU$101)+SUMIF('8. Lokal'!$B$18:$B$50,$G3494,'8. Lokal'!W$18:W$50))</f>
        <v>0</v>
      </c>
      <c r="G3500" s="315">
        <f>IF('2. Grunddata'!$C$13="NEJ",SUMIF('8. Lokal'!$B$18:$B$50,$G3494,'8. Lokal'!X$18:X$50),SUMIF('5. Lön'!$B$25:$B$151,$G3494,'5. Lön'!CS$25:CS$151)+SUMIF('6. Drift'!$B$18:$B$101,$G3494,'6. Drift'!BV$18:BV$101)+SUMIF('8. Lokal'!$B$18:$B$50,$G3494,'8. Lokal'!X$18:X$50))</f>
        <v>0</v>
      </c>
      <c r="H3500" s="315">
        <f>IF('2. Grunddata'!$C$13="NEJ",SUMIF('8. Lokal'!$B$18:$B$50,$G3494,'8. Lokal'!Y$18:Y$50),SUMIF('5. Lön'!$B$25:$B$151,$G3494,'5. Lön'!CT$25:CT$151)+SUMIF('6. Drift'!$B$18:$B$101,$G3494,'6. Drift'!BW$18:BW$101)+SUMIF('8. Lokal'!$B$18:$B$50,$G3494,'8. Lokal'!Y$18:Y$50))</f>
        <v>0</v>
      </c>
      <c r="I3500" s="315">
        <f>IF('2. Grunddata'!$C$13="NEJ",SUMIF('8. Lokal'!$B$18:$B$50,$G3494,'8. Lokal'!Z$18:Z$50),SUMIF('5. Lön'!$B$25:$B$151,$G3494,'5. Lön'!CU$25:CU$151)+SUMIF('6. Drift'!$B$18:$B$101,$G3494,'6. Drift'!BX$18:BX$101)+SUMIF('8. Lokal'!$B$18:$B$50,$G3494,'8. Lokal'!Z$18:Z$50))</f>
        <v>0</v>
      </c>
      <c r="J3500" s="315">
        <f>IF('2. Grunddata'!$C$13="NEJ",SUMIF('8. Lokal'!$B$18:$B$50,$G3494,'8. Lokal'!AA$18:AA$50),SUMIF('5. Lön'!$B$25:$B$151,$G3494,'5. Lön'!CV$25:CV$151)+SUMIF('6. Drift'!$B$18:$B$101,$G3494,'6. Drift'!BY$18:BY$101)+SUMIF('8. Lokal'!$B$18:$B$50,$G3494,'8. Lokal'!AA$18:AA$50))</f>
        <v>0</v>
      </c>
      <c r="K3500" s="315">
        <f>IF('2. Grunddata'!$C$13="NEJ",SUMIF('8. Lokal'!$B$18:$B$50,$G3494,'8. Lokal'!AB$18:AB$50),SUMIF('5. Lön'!$B$25:$B$151,$G3494,'5. Lön'!CW$25:CW$151)+SUMIF('6. Drift'!$B$18:$B$101,$G3494,'6. Drift'!BZ$18:BZ$101)+SUMIF('8. Lokal'!$B$18:$B$50,$G3494,'8. Lokal'!AB$18:AB$50))</f>
        <v>0</v>
      </c>
      <c r="L3500" s="315">
        <f>IF('2. Grunddata'!$C$13="NEJ",SUMIF('8. Lokal'!$B$18:$B$50,$G3494,'8. Lokal'!AC$18:AC$50),SUMIF('5. Lön'!$B$25:$B$151,$G3494,'5. Lön'!CX$25:CX$151)+SUMIF('6. Drift'!$B$18:$B$101,$G3494,'6. Drift'!CA$18:CA$101)+SUMIF('8. Lokal'!$B$18:$B$50,$G3494,'8. Lokal'!AC$18:AC$50))</f>
        <v>0</v>
      </c>
      <c r="M3500" s="316">
        <f t="shared" si="801"/>
        <v>0</v>
      </c>
    </row>
    <row r="3501" spans="2:15" s="3" customFormat="1" ht="12.75" x14ac:dyDescent="0.2">
      <c r="B3501" s="321" t="str">
        <f>IF('2. Grunddata'!C$13="NEJ","Indirekt och lokalpåslag accepterade som OH av finansiär","Indirekta")</f>
        <v>Indirekt och lokalpåslag accepterade som OH av finansiär</v>
      </c>
      <c r="C3501" s="293">
        <f>IF('2. Grunddata'!$C$13="NEJ",SUMIF('5. Lön'!$B$25:$B$151,$G3494,'5. Lön'!DY$25:DY$151)+SUMIF('6. Drift'!$B$18:$B$101,$G3494,'6. Drift'!CP$18:CP$101)+SUMIF('7. Utrustning'!$B$17:$B$49,$G3494,'7. Utrustning'!AU$17:AU$49)+SUMIF('8. Lokal'!$B$18:$B$50,$G3494,'8. Lokal'!AR$18:AR$50),SUMIF('5. Lön'!$B$25:$B$151,$G3494,'5. Lön'!BQ$25:BQ$151)+SUMIF('6. Drift'!$B$18:$B$101,$G3494,'6. Drift'!AT$18:AT$101))</f>
        <v>0</v>
      </c>
      <c r="D3501" s="293">
        <f>IF('2. Grunddata'!$C$13="NEJ",SUMIF('5. Lön'!$B$25:$B$151,$G3494,'5. Lön'!DZ$25:DZ$151)+SUMIF('6. Drift'!$B$18:$B$101,$G3494,'6. Drift'!CQ$18:CQ$101)+SUMIF('7. Utrustning'!$B$17:$B$49,$G3494,'7. Utrustning'!AV$17:AV$49)+SUMIF('8. Lokal'!$B$18:$B$50,$G3494,'8. Lokal'!AS$18:AS$50),SUMIF('5. Lön'!$B$25:$B$151,$G3494,'5. Lön'!BR$25:BR$151)+SUMIF('6. Drift'!$B$18:$B$101,$G3494,'6. Drift'!AU$18:AU$101))</f>
        <v>0</v>
      </c>
      <c r="E3501" s="293">
        <f>IF('2. Grunddata'!$C$13="NEJ",SUMIF('5. Lön'!$B$25:$B$151,$G3494,'5. Lön'!EA$25:EA$151)+SUMIF('6. Drift'!$B$18:$B$101,$G3494,'6. Drift'!CR$18:CR$101)+SUMIF('7. Utrustning'!$B$17:$B$49,$G3494,'7. Utrustning'!AW$17:AW$49)+SUMIF('8. Lokal'!$B$18:$B$50,$G3494,'8. Lokal'!AT$18:AT$50),SUMIF('5. Lön'!$B$25:$B$151,$G3494,'5. Lön'!BS$25:BS$151)+SUMIF('6. Drift'!$B$18:$B$101,$G3494,'6. Drift'!AV$18:AV$101))</f>
        <v>0</v>
      </c>
      <c r="F3501" s="293">
        <f>IF('2. Grunddata'!$C$13="NEJ",SUMIF('5. Lön'!$B$25:$B$151,$G3494,'5. Lön'!EB$25:EB$151)+SUMIF('6. Drift'!$B$18:$B$101,$G3494,'6. Drift'!CS$18:CS$101)+SUMIF('7. Utrustning'!$B$17:$B$49,$G3494,'7. Utrustning'!AX$17:AX$49)+SUMIF('8. Lokal'!$B$18:$B$50,$G3494,'8. Lokal'!AU$18:AU$50),SUMIF('5. Lön'!$B$25:$B$151,$G3494,'5. Lön'!BT$25:BT$151)+SUMIF('6. Drift'!$B$18:$B$101,$G3494,'6. Drift'!AW$18:AW$101))</f>
        <v>0</v>
      </c>
      <c r="G3501" s="293">
        <f>IF('2. Grunddata'!$C$13="NEJ",SUMIF('5. Lön'!$B$25:$B$151,$G3494,'5. Lön'!EC$25:EC$151)+SUMIF('6. Drift'!$B$18:$B$101,$G3494,'6. Drift'!CT$18:CT$101)+SUMIF('7. Utrustning'!$B$17:$B$49,$G3494,'7. Utrustning'!AY$17:AY$49)+SUMIF('8. Lokal'!$B$18:$B$50,$G3494,'8. Lokal'!AV$18:AV$50),SUMIF('5. Lön'!$B$25:$B$151,$G3494,'5. Lön'!BU$25:BU$151)+SUMIF('6. Drift'!$B$18:$B$101,$G3494,'6. Drift'!AX$18:AX$101))</f>
        <v>0</v>
      </c>
      <c r="H3501" s="293">
        <f>IF('2. Grunddata'!$C$13="NEJ",SUMIF('5. Lön'!$B$25:$B$151,$G3494,'5. Lön'!ED$25:ED$151)+SUMIF('6. Drift'!$B$18:$B$101,$G3494,'6. Drift'!CU$18:CU$101)+SUMIF('7. Utrustning'!$B$17:$B$49,$G3494,'7. Utrustning'!AZ$17:AZ$49)+SUMIF('8. Lokal'!$B$18:$B$50,$G3494,'8. Lokal'!AW$18:AW$50),SUMIF('5. Lön'!$B$25:$B$151,$G3494,'5. Lön'!BV$25:BV$151)+SUMIF('6. Drift'!$B$18:$B$101,$G3494,'6. Drift'!AY$18:AY$101))</f>
        <v>0</v>
      </c>
      <c r="I3501" s="293">
        <f>IF('2. Grunddata'!$C$13="NEJ",SUMIF('5. Lön'!$B$25:$B$151,$G3494,'5. Lön'!EE$25:EE$151)+SUMIF('6. Drift'!$B$18:$B$101,$G3494,'6. Drift'!CV$18:CV$101)+SUMIF('7. Utrustning'!$B$17:$B$49,$G3494,'7. Utrustning'!BA$17:BA$49)+SUMIF('8. Lokal'!$B$18:$B$50,$G3494,'8. Lokal'!AX$18:AX$50),SUMIF('5. Lön'!$B$25:$B$151,$G3494,'5. Lön'!BW$25:BW$151)+SUMIF('6. Drift'!$B$18:$B$101,$G3494,'6. Drift'!AZ$18:AZ$101))</f>
        <v>0</v>
      </c>
      <c r="J3501" s="293">
        <f>IF('2. Grunddata'!$C$13="NEJ",SUMIF('5. Lön'!$B$25:$B$151,$G3494,'5. Lön'!EF$25:EF$151)+SUMIF('6. Drift'!$B$18:$B$101,$G3494,'6. Drift'!CW$18:CW$101)+SUMIF('7. Utrustning'!$B$17:$B$49,$G3494,'7. Utrustning'!BB$17:BB$49)+SUMIF('8. Lokal'!$B$18:$B$50,$G3494,'8. Lokal'!AY$18:AY$50),SUMIF('5. Lön'!$B$25:$B$151,$G3494,'5. Lön'!BX$25:BX$151)+SUMIF('6. Drift'!$B$18:$B$101,$G3494,'6. Drift'!BA$18:BA$101))</f>
        <v>0</v>
      </c>
      <c r="K3501" s="293">
        <f>IF('2. Grunddata'!$C$13="NEJ",SUMIF('5. Lön'!$B$25:$B$151,$G3494,'5. Lön'!EG$25:EG$151)+SUMIF('6. Drift'!$B$18:$B$101,$G3494,'6. Drift'!CX$18:CX$101)+SUMIF('7. Utrustning'!$B$17:$B$49,$G3494,'7. Utrustning'!BC$17:BC$49)+SUMIF('8. Lokal'!$B$18:$B$50,$G3494,'8. Lokal'!AZ$18:AZ$50),SUMIF('5. Lön'!$B$25:$B$151,$G3494,'5. Lön'!BY$25:BY$151)+SUMIF('6. Drift'!$B$18:$B$101,$G3494,'6. Drift'!BB$18:BB$101))</f>
        <v>0</v>
      </c>
      <c r="L3501" s="293">
        <f>IF('2. Grunddata'!$C$13="NEJ",SUMIF('5. Lön'!$B$25:$B$151,$G3494,'5. Lön'!EH$25:EH$151)+SUMIF('6. Drift'!$B$18:$B$101,$G3494,'6. Drift'!CY$18:CY$101)+SUMIF('7. Utrustning'!$B$17:$B$49,$G3494,'7. Utrustning'!BD$17:BD$49)+SUMIF('8. Lokal'!$B$18:$B$50,$G3494,'8. Lokal'!BA$18:BA$50),SUMIF('5. Lön'!$B$25:$B$151,$G3494,'5. Lön'!BZ$25:BZ$151)+SUMIF('6. Drift'!$B$18:$B$101,$G3494,'6. Drift'!BC$18:BC$101))</f>
        <v>0</v>
      </c>
      <c r="M3501" s="322">
        <f t="shared" si="801"/>
        <v>0</v>
      </c>
    </row>
    <row r="3502" spans="2:15" s="3" customFormat="1" ht="12.75" x14ac:dyDescent="0.2">
      <c r="B3502" s="323" t="str">
        <f>IF('2. Grunddata'!C$6="KONTRAKT","Total kostnad i kontrakt med finansiär ","Total kostnad i ansökan till finansiär ")</f>
        <v xml:space="preserve">Total kostnad i ansökan till finansiär </v>
      </c>
      <c r="C3502" s="237">
        <f>SUM(C3497:C3501)</f>
        <v>0</v>
      </c>
      <c r="D3502" s="237">
        <f t="shared" ref="D3502:L3502" si="802">SUM(D3497:D3501)</f>
        <v>0</v>
      </c>
      <c r="E3502" s="237">
        <f t="shared" si="802"/>
        <v>0</v>
      </c>
      <c r="F3502" s="237">
        <f t="shared" si="802"/>
        <v>0</v>
      </c>
      <c r="G3502" s="237">
        <f t="shared" si="802"/>
        <v>0</v>
      </c>
      <c r="H3502" s="237">
        <f t="shared" si="802"/>
        <v>0</v>
      </c>
      <c r="I3502" s="237">
        <f t="shared" si="802"/>
        <v>0</v>
      </c>
      <c r="J3502" s="237">
        <f t="shared" si="802"/>
        <v>0</v>
      </c>
      <c r="K3502" s="237">
        <f t="shared" si="802"/>
        <v>0</v>
      </c>
      <c r="L3502" s="237">
        <f t="shared" si="802"/>
        <v>0</v>
      </c>
      <c r="M3502" s="324">
        <f t="shared" si="801"/>
        <v>0</v>
      </c>
    </row>
    <row r="3503" spans="2:15" s="3" customFormat="1" ht="6" customHeight="1" x14ac:dyDescent="0.2">
      <c r="B3503" s="325"/>
      <c r="C3503" s="326"/>
      <c r="D3503" s="326"/>
      <c r="E3503" s="326"/>
      <c r="F3503" s="326"/>
      <c r="G3503" s="326"/>
      <c r="H3503" s="326"/>
      <c r="I3503" s="326"/>
      <c r="J3503" s="326"/>
      <c r="K3503" s="326"/>
      <c r="L3503" s="326"/>
      <c r="M3503" s="327"/>
    </row>
    <row r="3504" spans="2:15" s="3" customFormat="1" ht="12.75" x14ac:dyDescent="0.2">
      <c r="B3504" s="328" t="str">
        <f>IF('2. Grunddata'!C$6="KONTRAKT","Kostnader att medfinansiera","Kostnader förväntade att medfinansiera")</f>
        <v>Kostnader förväntade att medfinansiera</v>
      </c>
      <c r="C3504" s="168"/>
      <c r="D3504" s="168"/>
      <c r="E3504" s="168"/>
      <c r="F3504" s="168"/>
      <c r="G3504" s="168"/>
      <c r="H3504" s="168"/>
      <c r="I3504" s="168"/>
      <c r="J3504" s="168"/>
      <c r="K3504" s="168"/>
      <c r="L3504" s="168"/>
      <c r="M3504" s="329"/>
    </row>
    <row r="3505" spans="2:15" s="3" customFormat="1" ht="12.75" x14ac:dyDescent="0.2">
      <c r="B3505" s="371" t="str">
        <f>IF('2. Grunddata'!C$13="NEJ","Indirekt och lokalpåslag inte accepterade som OH av finansiär","")</f>
        <v>Indirekt och lokalpåslag inte accepterade som OH av finansiär</v>
      </c>
      <c r="C3505" s="330">
        <f>IF('2. Grunddata'!$C$13="NEJ",(SUMIF('5. Lön'!$B$25:$B$151,$G3494,'5. Lön'!BQ$25:BQ$151)+SUMIF('5. Lön'!$B$25:$B$151,$G3494,'5. Lön'!CO$25:CO$151)+SUMIF('6. Drift'!$B$18:$B$101,$G3494,'6. Drift'!AT$18:AT$101)+SUMIF('6. Drift'!$B$18:$B$101,$G3494,'6. Drift'!BR$18:BR$101))-(SUMIF('5. Lön'!$B$25:$B$151,$G3494,'5. Lön'!DY$25:DY$151)+SUMIF('6. Drift'!$B$18:$B$101,$G3494,'6. Drift'!CP$18:CP$101)+SUMIF('7. Utrustning'!$B$17:$B$49,$G3494,'7. Utrustning'!AU$17:AU$49)+SUMIF('8. Lokal'!$B$18:$B$50,$G3494,'8. Lokal'!AR$18:AR$50)),0)</f>
        <v>0</v>
      </c>
      <c r="D3505" s="330">
        <f>IF('2. Grunddata'!$C$13="NEJ",(SUMIF('5. Lön'!$B$25:$B$151,$G3494,'5. Lön'!BR$25:BR$151)+SUMIF('5. Lön'!$B$25:$B$151,$G3494,'5. Lön'!CP$25:CP$151)+SUMIF('6. Drift'!$B$18:$B$101,$G3494,'6. Drift'!AU$18:AU$101)+SUMIF('6. Drift'!$B$18:$B$101,$G3494,'6. Drift'!BS$18:BS$101))-(SUMIF('5. Lön'!$B$25:$B$151,$G3494,'5. Lön'!DZ$25:DZ$151)+SUMIF('6. Drift'!$B$18:$B$101,$G3494,'6. Drift'!CQ$18:CQ$101)+SUMIF('7. Utrustning'!$B$17:$B$49,$G3494,'7. Utrustning'!AV$17:AV$49)+SUMIF('8. Lokal'!$B$18:$B$50,$G3494,'8. Lokal'!AS$18:AS$50)),0)</f>
        <v>0</v>
      </c>
      <c r="E3505" s="330">
        <f>IF('2. Grunddata'!$C$13="NEJ",(SUMIF('5. Lön'!$B$25:$B$151,$G3494,'5. Lön'!BS$25:BS$151)+SUMIF('5. Lön'!$B$25:$B$151,$G3494,'5. Lön'!CQ$25:CQ$151)+SUMIF('6. Drift'!$B$18:$B$101,$G3494,'6. Drift'!AV$18:AV$101)+SUMIF('6. Drift'!$B$18:$B$101,$G3494,'6. Drift'!BT$18:BT$101))-(SUMIF('5. Lön'!$B$25:$B$151,$G3494,'5. Lön'!EA$25:EA$151)+SUMIF('6. Drift'!$B$18:$B$101,$G3494,'6. Drift'!CR$18:CR$101)+SUMIF('7. Utrustning'!$B$17:$B$49,$G3494,'7. Utrustning'!AW$17:AW$49)+SUMIF('8. Lokal'!$B$18:$B$50,$G3494,'8. Lokal'!AT$18:AT$50)),0)</f>
        <v>0</v>
      </c>
      <c r="F3505" s="330">
        <f>IF('2. Grunddata'!$C$13="NEJ",(SUMIF('5. Lön'!$B$25:$B$151,$G3494,'5. Lön'!BT$25:BT$151)+SUMIF('5. Lön'!$B$25:$B$151,$G3494,'5. Lön'!CR$25:CR$151)+SUMIF('6. Drift'!$B$18:$B$101,$G3494,'6. Drift'!AW$18:AW$101)+SUMIF('6. Drift'!$B$18:$B$101,$G3494,'6. Drift'!BU$18:BU$101))-(SUMIF('5. Lön'!$B$25:$B$151,$G3494,'5. Lön'!EB$25:EB$151)+SUMIF('6. Drift'!$B$18:$B$101,$G3494,'6. Drift'!CS$18:CS$101)+SUMIF('7. Utrustning'!$B$17:$B$49,$G3494,'7. Utrustning'!AX$17:AX$49)+SUMIF('8. Lokal'!$B$18:$B$50,$G3494,'8. Lokal'!AU$18:AU$50)),0)</f>
        <v>0</v>
      </c>
      <c r="G3505" s="330">
        <f>IF('2. Grunddata'!$C$13="NEJ",(SUMIF('5. Lön'!$B$25:$B$151,$G3494,'5. Lön'!BU$25:BU$151)+SUMIF('5. Lön'!$B$25:$B$151,$G3494,'5. Lön'!CS$25:CS$151)+SUMIF('6. Drift'!$B$18:$B$101,$G3494,'6. Drift'!AX$18:AX$101)+SUMIF('6. Drift'!$B$18:$B$101,$G3494,'6. Drift'!BV$18:BV$101))-(SUMIF('5. Lön'!$B$25:$B$151,$G3494,'5. Lön'!EC$25:EC$151)+SUMIF('6. Drift'!$B$18:$B$101,$G3494,'6. Drift'!CT$18:CT$101)+SUMIF('7. Utrustning'!$B$17:$B$49,$G3494,'7. Utrustning'!AY$17:AY$49)+SUMIF('8. Lokal'!$B$18:$B$50,$G3494,'8. Lokal'!AV$18:AV$50)),0)</f>
        <v>0</v>
      </c>
      <c r="H3505" s="330">
        <f>IF('2. Grunddata'!$C$13="NEJ",(SUMIF('5. Lön'!$B$25:$B$151,$G3494,'5. Lön'!BV$25:BV$151)+SUMIF('5. Lön'!$B$25:$B$151,$G3494,'5. Lön'!CT$25:CT$151)+SUMIF('6. Drift'!$B$18:$B$101,$G3494,'6. Drift'!AY$18:AY$101)+SUMIF('6. Drift'!$B$18:$B$101,$G3494,'6. Drift'!BW$18:BW$101))-(SUMIF('5. Lön'!$B$25:$B$151,$G3494,'5. Lön'!ED$25:ED$151)+SUMIF('6. Drift'!$B$18:$B$101,$G3494,'6. Drift'!CU$18:CU$101)+SUMIF('7. Utrustning'!$B$17:$B$49,$G3494,'7. Utrustning'!AZ$17:AZ$49)+SUMIF('8. Lokal'!$B$18:$B$50,$G3494,'8. Lokal'!AW$18:AW$50)),0)</f>
        <v>0</v>
      </c>
      <c r="I3505" s="330">
        <f>IF('2. Grunddata'!$C$13="NEJ",(SUMIF('5. Lön'!$B$25:$B$151,$G3494,'5. Lön'!BW$25:BW$151)+SUMIF('5. Lön'!$B$25:$B$151,$G3494,'5. Lön'!CU$25:CU$151)+SUMIF('6. Drift'!$B$18:$B$101,$G3494,'6. Drift'!AZ$18:AZ$101)+SUMIF('6. Drift'!$B$18:$B$101,$G3494,'6. Drift'!BX$18:BX$101))-(SUMIF('5. Lön'!$B$25:$B$151,$G3494,'5. Lön'!EE$25:EE$151)+SUMIF('6. Drift'!$B$18:$B$101,$G3494,'6. Drift'!CV$18:CV$101)+SUMIF('7. Utrustning'!$B$17:$B$49,$G3494,'7. Utrustning'!BA$17:BA$49)+SUMIF('8. Lokal'!$B$18:$B$50,$G3494,'8. Lokal'!AX$18:AX$50)),0)</f>
        <v>0</v>
      </c>
      <c r="J3505" s="330">
        <f>IF('2. Grunddata'!$C$13="NEJ",(SUMIF('5. Lön'!$B$25:$B$151,$G3494,'5. Lön'!BX$25:BX$151)+SUMIF('5. Lön'!$B$25:$B$151,$G3494,'5. Lön'!CV$25:CV$151)+SUMIF('6. Drift'!$B$18:$B$101,$G3494,'6. Drift'!BA$18:BA$101)+SUMIF('6. Drift'!$B$18:$B$101,$G3494,'6. Drift'!BY$18:BY$101))-(SUMIF('5. Lön'!$B$25:$B$151,$G3494,'5. Lön'!EF$25:EF$151)+SUMIF('6. Drift'!$B$18:$B$101,$G3494,'6. Drift'!CW$18:CW$101)+SUMIF('7. Utrustning'!$B$17:$B$49,$G3494,'7. Utrustning'!BB$17:BB$49)+SUMIF('8. Lokal'!$B$18:$B$50,$G3494,'8. Lokal'!AY$18:AY$50)),0)</f>
        <v>0</v>
      </c>
      <c r="K3505" s="330">
        <f>IF('2. Grunddata'!$C$13="NEJ",(SUMIF('5. Lön'!$B$25:$B$151,$G3494,'5. Lön'!BY$25:BY$151)+SUMIF('5. Lön'!$B$25:$B$151,$G3494,'5. Lön'!CW$25:CW$151)+SUMIF('6. Drift'!$B$18:$B$101,$G3494,'6. Drift'!BB$18:BB$101)+SUMIF('6. Drift'!$B$18:$B$101,$G3494,'6. Drift'!BZ$18:BZ$101))-(SUMIF('5. Lön'!$B$25:$B$151,$G3494,'5. Lön'!EG$25:EG$151)+SUMIF('6. Drift'!$B$18:$B$101,$G3494,'6. Drift'!CX$18:CX$101)+SUMIF('7. Utrustning'!$B$17:$B$49,$G3494,'7. Utrustning'!BC$17:BC$49)+SUMIF('8. Lokal'!$B$18:$B$50,$G3494,'8. Lokal'!AZ$18:AZ$50)),0)</f>
        <v>0</v>
      </c>
      <c r="L3505" s="330">
        <f>IF('2. Grunddata'!$C$13="NEJ",(SUMIF('5. Lön'!$B$25:$B$151,$G3494,'5. Lön'!BZ$25:BZ$151)+SUMIF('5. Lön'!$B$25:$B$151,$G3494,'5. Lön'!CX$25:CX$151)+SUMIF('6. Drift'!$B$18:$B$101,$G3494,'6. Drift'!BC$18:BC$101)+SUMIF('6. Drift'!$B$18:$B$101,$G3494,'6. Drift'!CA$18:CA$101))-(SUMIF('5. Lön'!$B$25:$B$151,$G3494,'5. Lön'!EH$25:EH$151)+SUMIF('6. Drift'!$B$18:$B$101,$G3494,'6. Drift'!CY$18:CY$101)+SUMIF('7. Utrustning'!$B$17:$B$49,$G3494,'7. Utrustning'!BD$17:BD$49)+SUMIF('8. Lokal'!$B$18:$B$50,$G3494,'8. Lokal'!BA$18:BA$50)),0)</f>
        <v>0</v>
      </c>
      <c r="M3505" s="314">
        <f t="shared" ref="M3505:M3511" si="803">SUM(C3505:L3505)</f>
        <v>0</v>
      </c>
    </row>
    <row r="3506" spans="2:15" s="3" customFormat="1" ht="12.75" customHeight="1" x14ac:dyDescent="0.2">
      <c r="B3506" s="331" t="str">
        <f>IF('2. Grunddata'!C$16&gt;0,"LKP som inte accepteras av finansiär","")</f>
        <v/>
      </c>
      <c r="C3506" s="332">
        <f>IF('2. Grunddata'!$C$16&gt;0,SUMIF('5. Lön'!$B$25:$B$151,$G3494,'5. Lön'!AS$25:AS$151)-SUMIF('5. Lön'!$B$25:$B$151,$G3494,'5. Lön'!DM$25:DM$151),0)</f>
        <v>0</v>
      </c>
      <c r="D3506" s="332">
        <f>IF('2. Grunddata'!$C$16&gt;0,SUMIF('5. Lön'!$B$25:$B$151,$G3494,'5. Lön'!AT$25:AT$151)-SUMIF('5. Lön'!$B$25:$B$151,$G3494,'5. Lön'!DN$25:DN$151),0)</f>
        <v>0</v>
      </c>
      <c r="E3506" s="332">
        <f>IF('2. Grunddata'!$C$16&gt;0,SUMIF('5. Lön'!$B$25:$B$151,$G3494,'5. Lön'!AU$25:AU$151)-SUMIF('5. Lön'!$B$25:$B$151,$G3494,'5. Lön'!DO$25:DO$151),0)</f>
        <v>0</v>
      </c>
      <c r="F3506" s="332">
        <f>IF('2. Grunddata'!$C$16&gt;0,SUMIF('5. Lön'!$B$25:$B$151,$G3494,'5. Lön'!AV$25:AV$151)-SUMIF('5. Lön'!$B$25:$B$151,$G3494,'5. Lön'!DP$25:DP$151),0)</f>
        <v>0</v>
      </c>
      <c r="G3506" s="332">
        <f>IF('2. Grunddata'!$C$16&gt;0,SUMIF('5. Lön'!$B$25:$B$151,$G3494,'5. Lön'!AW$25:AW$151)-SUMIF('5. Lön'!$B$25:$B$151,$G3494,'5. Lön'!DQ$25:DQ$151),0)</f>
        <v>0</v>
      </c>
      <c r="H3506" s="332">
        <f>IF('2. Grunddata'!$C$16&gt;0,SUMIF('5. Lön'!$B$25:$B$151,$G3494,'5. Lön'!AX$25:AX$151)-SUMIF('5. Lön'!$B$25:$B$151,$G3494,'5. Lön'!DR$25:DR$151),0)</f>
        <v>0</v>
      </c>
      <c r="I3506" s="332">
        <f>IF('2. Grunddata'!$C$16&gt;0,SUMIF('5. Lön'!$B$25:$B$151,$G3494,'5. Lön'!AY$25:AY$151)-SUMIF('5. Lön'!$B$25:$B$151,$G3494,'5. Lön'!DS$25:DS$151),0)</f>
        <v>0</v>
      </c>
      <c r="J3506" s="332">
        <f>IF('2. Grunddata'!$C$16&gt;0,SUMIF('5. Lön'!$B$25:$B$151,$G3494,'5. Lön'!AZ$25:AZ$151)-SUMIF('5. Lön'!$B$25:$B$151,$G3494,'5. Lön'!DT$25:DT$151),0)</f>
        <v>0</v>
      </c>
      <c r="K3506" s="332">
        <f>IF('2. Grunddata'!$C$16&gt;0,SUMIF('5. Lön'!$B$25:$B$151,$G3494,'5. Lön'!BA$25:BA$151)-SUMIF('5. Lön'!$B$25:$B$151,$G3494,'5. Lön'!DU$25:DU$151),0)</f>
        <v>0</v>
      </c>
      <c r="L3506" s="332">
        <f>IF('2. Grunddata'!$C$16&gt;0,SUMIF('5. Lön'!$B$25:$B$151,$G3494,'5. Lön'!BB$25:BB$151)-SUMIF('5. Lön'!$B$25:$B$151,$G3494,'5. Lön'!DV$25:DV$151),0)</f>
        <v>0</v>
      </c>
      <c r="M3506" s="316">
        <f t="shared" si="803"/>
        <v>0</v>
      </c>
    </row>
    <row r="3507" spans="2:15" s="3" customFormat="1" ht="12.75" customHeight="1" x14ac:dyDescent="0.2">
      <c r="B3507" s="317" t="str">
        <f>IF('5. Lön'!BO$152&gt;0,"Lön inklusive LKP","")</f>
        <v>Lön inklusive LKP</v>
      </c>
      <c r="C3507" s="333">
        <f>SUMIF('5. Lön'!$B$25:$B$151,$G3494,'5. Lön'!BE$25:BE$151)</f>
        <v>0</v>
      </c>
      <c r="D3507" s="333">
        <f>SUMIF('5. Lön'!$B$25:$B$151,$G3494,'5. Lön'!BF$25:BF$151)</f>
        <v>0</v>
      </c>
      <c r="E3507" s="333">
        <f>SUMIF('5. Lön'!$B$25:$B$151,$G3494,'5. Lön'!BG$25:BG$151)</f>
        <v>0</v>
      </c>
      <c r="F3507" s="333">
        <f>SUMIF('5. Lön'!$B$25:$B$151,$G3494,'5. Lön'!BH$25:BH$151)</f>
        <v>0</v>
      </c>
      <c r="G3507" s="333">
        <f>SUMIF('5. Lön'!$B$25:$B$151,$G3494,'5. Lön'!BI$25:BI$151)</f>
        <v>0</v>
      </c>
      <c r="H3507" s="333">
        <f>SUMIF('5. Lön'!$B$25:$B$151,$G3494,'5. Lön'!BJ$25:BJ$151)</f>
        <v>0</v>
      </c>
      <c r="I3507" s="333">
        <f>SUMIF('5. Lön'!$B$25:$B$151,$G3494,'5. Lön'!BK$25:BK$151)</f>
        <v>0</v>
      </c>
      <c r="J3507" s="333">
        <f>SUMIF('5. Lön'!$B$25:$B$151,$G3494,'5. Lön'!BL$25:BL$151)</f>
        <v>0</v>
      </c>
      <c r="K3507" s="333">
        <f>SUMIF('5. Lön'!$B$25:$B$151,$G3494,'5. Lön'!BM$25:BM$151)</f>
        <v>0</v>
      </c>
      <c r="L3507" s="333">
        <f>SUMIF('5. Lön'!$B$25:$B$151,$G3494,'5. Lön'!BN$25:BN$151)</f>
        <v>0</v>
      </c>
      <c r="M3507" s="319">
        <f t="shared" si="803"/>
        <v>0</v>
      </c>
    </row>
    <row r="3508" spans="2:15" s="3" customFormat="1" ht="12.75" x14ac:dyDescent="0.2">
      <c r="B3508" s="158" t="str">
        <f>IF('6. Drift'!AR$102&gt;0,"Drift","")</f>
        <v/>
      </c>
      <c r="C3508" s="334">
        <f>SUMIF('6. Drift'!$B$18:$B$101,$G3494,'6. Drift'!AH$18:AH$101)</f>
        <v>0</v>
      </c>
      <c r="D3508" s="334">
        <f>SUMIF('6. Drift'!$B$18:$B$101,$G3494,'6. Drift'!AI$18:AI$101)</f>
        <v>0</v>
      </c>
      <c r="E3508" s="334">
        <f>SUMIF('6. Drift'!$B$18:$B$101,$G3494,'6. Drift'!AJ$18:AJ$101)</f>
        <v>0</v>
      </c>
      <c r="F3508" s="334">
        <f>SUMIF('6. Drift'!$B$18:$B$101,$G3494,'6. Drift'!AK$18:AK$101)</f>
        <v>0</v>
      </c>
      <c r="G3508" s="334">
        <f>SUMIF('6. Drift'!$B$18:$B$101,$G3494,'6. Drift'!AL$18:AL$101)</f>
        <v>0</v>
      </c>
      <c r="H3508" s="334">
        <f>SUMIF('6. Drift'!$B$18:$B$101,$G3494,'6. Drift'!AM$18:AM$101)</f>
        <v>0</v>
      </c>
      <c r="I3508" s="334">
        <f>SUMIF('6. Drift'!$B$18:$B$101,$G3494,'6. Drift'!AN$18:AN$101)</f>
        <v>0</v>
      </c>
      <c r="J3508" s="334">
        <f>SUMIF('6. Drift'!$B$18:$B$101,$G3494,'6. Drift'!AO$18:AO$101)</f>
        <v>0</v>
      </c>
      <c r="K3508" s="334">
        <f>SUMIF('6. Drift'!$B$18:$B$101,$G3494,'6. Drift'!AP$18:AP$101)</f>
        <v>0</v>
      </c>
      <c r="L3508" s="334">
        <f>SUMIF('6. Drift'!$B$18:$B$101,$G3494,'6. Drift'!AQ$18:AQ$101)</f>
        <v>0</v>
      </c>
      <c r="M3508" s="316">
        <f t="shared" si="803"/>
        <v>0</v>
      </c>
    </row>
    <row r="3509" spans="2:15" s="3" customFormat="1" ht="12.75" x14ac:dyDescent="0.2">
      <c r="B3509" s="317" t="str">
        <f>IF('7. Utrustning'!AS$50&gt;0,"Utrustning","")</f>
        <v/>
      </c>
      <c r="C3509" s="333">
        <f>SUMIF('7. Utrustning'!$B$17:$B$49,$G3494,'7. Utrustning'!AI$17:AI$49)</f>
        <v>0</v>
      </c>
      <c r="D3509" s="333">
        <f>SUMIF('7. Utrustning'!$B$17:$B$49,$G3494,'7. Utrustning'!AJ$17:AJ$49)</f>
        <v>0</v>
      </c>
      <c r="E3509" s="333">
        <f>SUMIF('7. Utrustning'!$B$17:$B$49,$G3494,'7. Utrustning'!AK$17:AK$49)</f>
        <v>0</v>
      </c>
      <c r="F3509" s="333">
        <f>SUMIF('7. Utrustning'!$B$17:$B$49,$G3494,'7. Utrustning'!AL$17:AL$49)</f>
        <v>0</v>
      </c>
      <c r="G3509" s="333">
        <f>SUMIF('7. Utrustning'!$B$17:$B$49,$G3494,'7. Utrustning'!AM$17:AM$49)</f>
        <v>0</v>
      </c>
      <c r="H3509" s="333">
        <f>SUMIF('7. Utrustning'!$B$17:$B$49,$G3494,'7. Utrustning'!AN$17:AN$49)</f>
        <v>0</v>
      </c>
      <c r="I3509" s="333">
        <f>SUMIF('7. Utrustning'!$B$17:$B$49,$G3494,'7. Utrustning'!AO$17:AO$49)</f>
        <v>0</v>
      </c>
      <c r="J3509" s="333">
        <f>SUMIF('7. Utrustning'!$B$17:$B$49,$G3494,'7. Utrustning'!AP$17:AP$49)</f>
        <v>0</v>
      </c>
      <c r="K3509" s="333">
        <f>SUMIF('7. Utrustning'!$B$17:$B$49,$G3494,'7. Utrustning'!AQ$17:AQ$49)</f>
        <v>0</v>
      </c>
      <c r="L3509" s="333">
        <f>SUMIF('7. Utrustning'!$B$17:$B$49,$G3494,'7. Utrustning'!AR$17:AR$49)</f>
        <v>0</v>
      </c>
      <c r="M3509" s="319">
        <f t="shared" si="803"/>
        <v>0</v>
      </c>
    </row>
    <row r="3510" spans="2:15" s="3" customFormat="1" ht="12.75" x14ac:dyDescent="0.2">
      <c r="B3510" s="320" t="str">
        <f>IF('8. Lokal'!AP$51&gt;0,"Lokal","")</f>
        <v>Lokal</v>
      </c>
      <c r="C3510" s="334">
        <f>SUMIF('5. Lön'!$B$25:$B$151,$G3494,'5. Lön'!DA$25:DA$151)+SUMIF('6. Drift'!$B$18:$B$101,$G3494,'6. Drift'!CD$18:CD$101)+SUMIF('8. Lokal'!$B$18:$B$50,$G3494,'8. Lokal'!AF$18:AF$50)</f>
        <v>0</v>
      </c>
      <c r="D3510" s="334">
        <f>SUMIF('5. Lön'!$B$25:$B$151,$G3494,'5. Lön'!DB$25:DB$151)+SUMIF('6. Drift'!$B$18:$B$101,$G3494,'6. Drift'!CE$18:CE$101)+SUMIF('8. Lokal'!$B$18:$B$50,$G3494,'8. Lokal'!AG$18:AG$50)</f>
        <v>0</v>
      </c>
      <c r="E3510" s="334">
        <f>SUMIF('5. Lön'!$B$25:$B$151,$G3494,'5. Lön'!DC$25:DC$151)+SUMIF('6. Drift'!$B$18:$B$101,$G3494,'6. Drift'!CF$18:CF$101)+SUMIF('8. Lokal'!$B$18:$B$50,$G3494,'8. Lokal'!AH$18:AH$50)</f>
        <v>0</v>
      </c>
      <c r="F3510" s="334">
        <f>SUMIF('5. Lön'!$B$25:$B$151,$G3494,'5. Lön'!DD$25:DD$151)+SUMIF('6. Drift'!$B$18:$B$101,$G3494,'6. Drift'!CG$18:CG$101)+SUMIF('8. Lokal'!$B$18:$B$50,$G3494,'8. Lokal'!AI$18:AI$50)</f>
        <v>0</v>
      </c>
      <c r="G3510" s="334">
        <f>SUMIF('5. Lön'!$B$25:$B$151,$G3494,'5. Lön'!DE$25:DE$151)+SUMIF('6. Drift'!$B$18:$B$101,$G3494,'6. Drift'!CH$18:CH$101)+SUMIF('8. Lokal'!$B$18:$B$50,$G3494,'8. Lokal'!AJ$18:AJ$50)</f>
        <v>0</v>
      </c>
      <c r="H3510" s="334">
        <f>SUMIF('5. Lön'!$B$25:$B$151,$G3494,'5. Lön'!DF$25:DF$151)+SUMIF('6. Drift'!$B$18:$B$101,$G3494,'6. Drift'!CI$18:CI$101)+SUMIF('8. Lokal'!$B$18:$B$50,$G3494,'8. Lokal'!AK$18:AK$50)</f>
        <v>0</v>
      </c>
      <c r="I3510" s="334">
        <f>SUMIF('5. Lön'!$B$25:$B$151,$G3494,'5. Lön'!DG$25:DG$151)+SUMIF('6. Drift'!$B$18:$B$101,$G3494,'6. Drift'!CJ$18:CJ$101)+SUMIF('8. Lokal'!$B$18:$B$50,$G3494,'8. Lokal'!AL$18:AL$50)</f>
        <v>0</v>
      </c>
      <c r="J3510" s="334">
        <f>SUMIF('5. Lön'!$B$25:$B$151,$G3494,'5. Lön'!DH$25:DH$151)+SUMIF('6. Drift'!$B$18:$B$101,$G3494,'6. Drift'!CK$18:CK$101)+SUMIF('8. Lokal'!$B$18:$B$50,$G3494,'8. Lokal'!AM$18:AM$50)</f>
        <v>0</v>
      </c>
      <c r="K3510" s="334">
        <f>SUMIF('5. Lön'!$B$25:$B$151,$G3494,'5. Lön'!DI$25:DI$151)+SUMIF('6. Drift'!$B$18:$B$101,$G3494,'6. Drift'!CL$18:CL$101)+SUMIF('8. Lokal'!$B$18:$B$50,$G3494,'8. Lokal'!AN$18:AN$50)</f>
        <v>0</v>
      </c>
      <c r="L3510" s="334">
        <f>SUMIF('5. Lön'!$B$25:$B$151,$G3494,'5. Lön'!DJ$25:DJ$151)+SUMIF('6. Drift'!$B$18:$B$101,$G3494,'6. Drift'!CM$18:CM$101)+SUMIF('8. Lokal'!$B$18:$B$50,$G3494,'8. Lokal'!AO$18:AO$50)</f>
        <v>0</v>
      </c>
      <c r="M3510" s="316">
        <f t="shared" si="803"/>
        <v>0</v>
      </c>
    </row>
    <row r="3511" spans="2:15" s="1" customFormat="1" ht="12.75" x14ac:dyDescent="0.2">
      <c r="B3511" s="321" t="str">
        <f>IF(('5. Lön'!CM$152+'6. Drift'!BP$102)&gt;0,"Indirekt","")</f>
        <v>Indirekt</v>
      </c>
      <c r="C3511" s="293">
        <f>SUMIF('5. Lön'!$B$25:$B$151,$G3494,'5. Lön'!CC$25:CC$151)+SUMIF('6. Drift'!$B$18:$B$101,$G3494,'6. Drift'!BF$18:BF$101)</f>
        <v>0</v>
      </c>
      <c r="D3511" s="293">
        <f>SUMIF('5. Lön'!$B$25:$B$151,$G3494,'5. Lön'!CD$25:CD$151)+SUMIF('6. Drift'!$B$18:$B$101,$G3494,'6. Drift'!BG$18:BG$101)</f>
        <v>0</v>
      </c>
      <c r="E3511" s="293">
        <f>SUMIF('5. Lön'!$B$25:$B$151,$G3494,'5. Lön'!CE$25:CE$151)+SUMIF('6. Drift'!$B$18:$B$101,$G3494,'6. Drift'!BH$18:BH$101)</f>
        <v>0</v>
      </c>
      <c r="F3511" s="293">
        <f>SUMIF('5. Lön'!$B$25:$B$151,$G3494,'5. Lön'!CF$25:CF$151)+SUMIF('6. Drift'!$B$18:$B$101,$G3494,'6. Drift'!BI$18:BI$101)</f>
        <v>0</v>
      </c>
      <c r="G3511" s="293">
        <f>SUMIF('5. Lön'!$B$25:$B$151,$G3494,'5. Lön'!CG$25:CG$151)+SUMIF('6. Drift'!$B$18:$B$101,$G3494,'6. Drift'!BJ$18:BJ$101)</f>
        <v>0</v>
      </c>
      <c r="H3511" s="293">
        <f>SUMIF('5. Lön'!$B$25:$B$151,$G3494,'5. Lön'!CH$25:CH$151)+SUMIF('6. Drift'!$B$18:$B$101,$G3494,'6. Drift'!BK$18:BK$101)</f>
        <v>0</v>
      </c>
      <c r="I3511" s="293">
        <f>SUMIF('5. Lön'!$B$25:$B$151,$G3494,'5. Lön'!CI$25:CI$151)+SUMIF('6. Drift'!$B$18:$B$101,$G3494,'6. Drift'!BL$18:BL$101)</f>
        <v>0</v>
      </c>
      <c r="J3511" s="293">
        <f>SUMIF('5. Lön'!$B$25:$B$151,$G3494,'5. Lön'!CJ$25:CJ$151)+SUMIF('6. Drift'!$B$18:$B$101,$G3494,'6. Drift'!BM$18:BM$101)</f>
        <v>0</v>
      </c>
      <c r="K3511" s="293">
        <f>SUMIF('5. Lön'!$B$25:$B$151,$G3494,'5. Lön'!CK$25:CK$151)+SUMIF('6. Drift'!$B$18:$B$101,$G3494,'6. Drift'!BN$18:BN$101)</f>
        <v>0</v>
      </c>
      <c r="L3511" s="293">
        <f>SUMIF('5. Lön'!$B$25:$B$151,$G3494,'5. Lön'!CL$25:CL$151)+SUMIF('6. Drift'!$B$18:$B$101,$G3494,'6. Drift'!BO$18:BO$101)</f>
        <v>0</v>
      </c>
      <c r="M3511" s="322">
        <f t="shared" si="803"/>
        <v>0</v>
      </c>
    </row>
    <row r="3512" spans="2:15" s="3" customFormat="1" ht="12.75" x14ac:dyDescent="0.2">
      <c r="B3512" s="323" t="str">
        <f>IF('2. Grunddata'!C$6="KONTRAKT","Total kostnad i medfinansiering av kontrakt med finansiär","Total kostnad i medfinansiering av ansökan till finansiär")</f>
        <v>Total kostnad i medfinansiering av ansökan till finansiär</v>
      </c>
      <c r="C3512" s="237">
        <f>SUM(C3505:C3511)</f>
        <v>0</v>
      </c>
      <c r="D3512" s="237">
        <f t="shared" ref="D3512:M3512" si="804">SUM(D3505:D3511)</f>
        <v>0</v>
      </c>
      <c r="E3512" s="237">
        <f t="shared" si="804"/>
        <v>0</v>
      </c>
      <c r="F3512" s="237">
        <f t="shared" si="804"/>
        <v>0</v>
      </c>
      <c r="G3512" s="237">
        <f t="shared" si="804"/>
        <v>0</v>
      </c>
      <c r="H3512" s="237">
        <f t="shared" si="804"/>
        <v>0</v>
      </c>
      <c r="I3512" s="237">
        <f t="shared" si="804"/>
        <v>0</v>
      </c>
      <c r="J3512" s="237">
        <f t="shared" si="804"/>
        <v>0</v>
      </c>
      <c r="K3512" s="237">
        <f t="shared" si="804"/>
        <v>0</v>
      </c>
      <c r="L3512" s="237">
        <f t="shared" si="804"/>
        <v>0</v>
      </c>
      <c r="M3512" s="324">
        <f t="shared" si="804"/>
        <v>0</v>
      </c>
      <c r="N3512" s="26"/>
      <c r="O3512" s="26"/>
    </row>
    <row r="3513" spans="2:15" s="3" customFormat="1" ht="6" customHeight="1" x14ac:dyDescent="0.2">
      <c r="B3513" s="335"/>
      <c r="C3513" s="326"/>
      <c r="D3513" s="326"/>
      <c r="E3513" s="326"/>
      <c r="F3513" s="326"/>
      <c r="G3513" s="326"/>
      <c r="H3513" s="326"/>
      <c r="I3513" s="326"/>
      <c r="J3513" s="326"/>
      <c r="K3513" s="326"/>
      <c r="L3513" s="326"/>
      <c r="M3513" s="336"/>
    </row>
    <row r="3514" spans="2:15" s="3" customFormat="1" ht="12.75" x14ac:dyDescent="0.2">
      <c r="B3514" s="328" t="str">
        <f>IF('2. Grunddata'!C$6="KONTRAKT","Full kostnad","Förväntad full kostnad")</f>
        <v>Förväntad full kostnad</v>
      </c>
      <c r="C3514" s="326"/>
      <c r="D3514" s="326"/>
      <c r="E3514" s="326"/>
      <c r="F3514" s="326"/>
      <c r="G3514" s="326"/>
      <c r="H3514" s="326"/>
      <c r="I3514" s="326"/>
      <c r="J3514" s="326"/>
      <c r="K3514" s="326"/>
      <c r="L3514" s="326"/>
      <c r="M3514" s="336"/>
    </row>
    <row r="3515" spans="2:15" s="3" customFormat="1" ht="12.75" x14ac:dyDescent="0.2">
      <c r="B3515" s="337" t="s">
        <v>203</v>
      </c>
      <c r="C3515" s="338">
        <f>C3497+C3506+C3507</f>
        <v>0</v>
      </c>
      <c r="D3515" s="338">
        <f t="shared" ref="D3515:L3515" si="805">D3497+D3506+D3507</f>
        <v>0</v>
      </c>
      <c r="E3515" s="338">
        <f t="shared" si="805"/>
        <v>0</v>
      </c>
      <c r="F3515" s="338">
        <f t="shared" si="805"/>
        <v>0</v>
      </c>
      <c r="G3515" s="338">
        <f t="shared" si="805"/>
        <v>0</v>
      </c>
      <c r="H3515" s="338">
        <f t="shared" si="805"/>
        <v>0</v>
      </c>
      <c r="I3515" s="338">
        <f t="shared" si="805"/>
        <v>0</v>
      </c>
      <c r="J3515" s="338">
        <f t="shared" si="805"/>
        <v>0</v>
      </c>
      <c r="K3515" s="338">
        <f t="shared" si="805"/>
        <v>0</v>
      </c>
      <c r="L3515" s="338">
        <f t="shared" si="805"/>
        <v>0</v>
      </c>
      <c r="M3515" s="314">
        <f>SUM(C3515:L3515)</f>
        <v>0</v>
      </c>
    </row>
    <row r="3516" spans="2:15" s="3" customFormat="1" ht="12.75" x14ac:dyDescent="0.2">
      <c r="B3516" s="339" t="s">
        <v>202</v>
      </c>
      <c r="C3516" s="340">
        <f>C3498+C3508</f>
        <v>0</v>
      </c>
      <c r="D3516" s="340">
        <f t="shared" ref="D3516:L3516" si="806">D3498+D3508</f>
        <v>0</v>
      </c>
      <c r="E3516" s="340">
        <f t="shared" si="806"/>
        <v>0</v>
      </c>
      <c r="F3516" s="340">
        <f t="shared" si="806"/>
        <v>0</v>
      </c>
      <c r="G3516" s="340">
        <f t="shared" si="806"/>
        <v>0</v>
      </c>
      <c r="H3516" s="340">
        <f t="shared" si="806"/>
        <v>0</v>
      </c>
      <c r="I3516" s="340">
        <f t="shared" si="806"/>
        <v>0</v>
      </c>
      <c r="J3516" s="340">
        <f t="shared" si="806"/>
        <v>0</v>
      </c>
      <c r="K3516" s="340">
        <f t="shared" si="806"/>
        <v>0</v>
      </c>
      <c r="L3516" s="340">
        <f t="shared" si="806"/>
        <v>0</v>
      </c>
      <c r="M3516" s="316">
        <f>SUM(C3516:L3516)</f>
        <v>0</v>
      </c>
    </row>
    <row r="3517" spans="2:15" s="3" customFormat="1" ht="12.75" x14ac:dyDescent="0.2">
      <c r="B3517" s="341" t="s">
        <v>30</v>
      </c>
      <c r="C3517" s="342">
        <f>C3499+C3509</f>
        <v>0</v>
      </c>
      <c r="D3517" s="342">
        <f t="shared" ref="D3517:L3517" si="807">D3499+D3509</f>
        <v>0</v>
      </c>
      <c r="E3517" s="342">
        <f t="shared" si="807"/>
        <v>0</v>
      </c>
      <c r="F3517" s="342">
        <f t="shared" si="807"/>
        <v>0</v>
      </c>
      <c r="G3517" s="342">
        <f t="shared" si="807"/>
        <v>0</v>
      </c>
      <c r="H3517" s="342">
        <f t="shared" si="807"/>
        <v>0</v>
      </c>
      <c r="I3517" s="342">
        <f t="shared" si="807"/>
        <v>0</v>
      </c>
      <c r="J3517" s="342">
        <f t="shared" si="807"/>
        <v>0</v>
      </c>
      <c r="K3517" s="342">
        <f t="shared" si="807"/>
        <v>0</v>
      </c>
      <c r="L3517" s="342">
        <f t="shared" si="807"/>
        <v>0</v>
      </c>
      <c r="M3517" s="319">
        <f>SUM(C3517:L3517)</f>
        <v>0</v>
      </c>
    </row>
    <row r="3518" spans="2:15" s="3" customFormat="1" ht="12.75" x14ac:dyDescent="0.2">
      <c r="B3518" s="339" t="s">
        <v>31</v>
      </c>
      <c r="C3518" s="340">
        <f>SUMIF('5. Lön'!$B$25:$B$151,$G3494,'5. Lön'!CO$25:CO$151)+SUMIF('5. Lön'!$B$25:$B$151,$G3494,'5. Lön'!DA$25:DA$151)+SUMIF('6. Drift'!$B$18:$B$101,$G3494,'6. Drift'!BR$18:BR$101)+SUMIF('6. Drift'!$B$18:$B$101,$G3494,'6. Drift'!CD$18:CD$101)+SUMIF('8. Lokal'!$B$18:$B$50,$G3494,'8. Lokal'!T$18:T$50)+SUMIF('8. Lokal'!$B$18:$B$50,$G3494,'8. Lokal'!AF$18:AF$50)</f>
        <v>0</v>
      </c>
      <c r="D3518" s="340">
        <f>SUMIF('5. Lön'!$B$25:$B$151,$G3494,'5. Lön'!CP$25:CP$151)+SUMIF('5. Lön'!$B$25:$B$151,$G3494,'5. Lön'!DB$25:DB$151)+SUMIF('6. Drift'!$B$18:$B$101,$G3494,'6. Drift'!BS$18:BS$101)+SUMIF('6. Drift'!$B$18:$B$101,$G3494,'6. Drift'!CE$18:CE$101)+SUMIF('8. Lokal'!$B$18:$B$50,$G3494,'8. Lokal'!U$18:U$50)+SUMIF('8. Lokal'!$B$18:$B$50,$G3494,'8. Lokal'!AG$18:AG$50)</f>
        <v>0</v>
      </c>
      <c r="E3518" s="340">
        <f>SUMIF('5. Lön'!$B$25:$B$151,$G3494,'5. Lön'!CQ$25:CQ$151)+SUMIF('5. Lön'!$B$25:$B$151,$G3494,'5. Lön'!DC$25:DC$151)+SUMIF('6. Drift'!$B$18:$B$101,$G3494,'6. Drift'!BT$18:BT$101)+SUMIF('6. Drift'!$B$18:$B$101,$G3494,'6. Drift'!CF$18:CF$101)+SUMIF('8. Lokal'!$B$18:$B$50,$G3494,'8. Lokal'!V$18:V$50)+SUMIF('8. Lokal'!$B$18:$B$50,$G3494,'8. Lokal'!AH$18:AH$50)</f>
        <v>0</v>
      </c>
      <c r="F3518" s="340">
        <f>SUMIF('5. Lön'!$B$25:$B$151,$G3494,'5. Lön'!CR$25:CR$151)+SUMIF('5. Lön'!$B$25:$B$151,$G3494,'5. Lön'!DD$25:DD$151)+SUMIF('6. Drift'!$B$18:$B$101,$G3494,'6. Drift'!BU$18:BU$101)+SUMIF('6. Drift'!$B$18:$B$101,$G3494,'6. Drift'!CG$18:CG$101)+SUMIF('8. Lokal'!$B$18:$B$50,$G3494,'8. Lokal'!W$18:W$50)+SUMIF('8. Lokal'!$B$18:$B$50,$G3494,'8. Lokal'!AI$18:AI$50)</f>
        <v>0</v>
      </c>
      <c r="G3518" s="340">
        <f>SUMIF('5. Lön'!$B$25:$B$151,$G3494,'5. Lön'!CS$25:CS$151)+SUMIF('5. Lön'!$B$25:$B$151,$G3494,'5. Lön'!DE$25:DE$151)+SUMIF('6. Drift'!$B$18:$B$101,$G3494,'6. Drift'!BV$18:BV$101)+SUMIF('6. Drift'!$B$18:$B$101,$G3494,'6. Drift'!CH$18:CH$101)+SUMIF('8. Lokal'!$B$18:$B$50,$G3494,'8. Lokal'!X$18:X$50)+SUMIF('8. Lokal'!$B$18:$B$50,$G3494,'8. Lokal'!AJ$18:AJ$50)</f>
        <v>0</v>
      </c>
      <c r="H3518" s="340">
        <f>SUMIF('5. Lön'!$B$25:$B$151,$G3494,'5. Lön'!CT$25:CT$151)+SUMIF('5. Lön'!$B$25:$B$151,$G3494,'5. Lön'!DF$25:DF$151)+SUMIF('6. Drift'!$B$18:$B$101,$G3494,'6. Drift'!BW$18:BW$101)+SUMIF('6. Drift'!$B$18:$B$101,$G3494,'6. Drift'!CI$18:CI$101)+SUMIF('8. Lokal'!$B$18:$B$50,$G3494,'8. Lokal'!Y$18:Y$50)+SUMIF('8. Lokal'!$B$18:$B$50,$G3494,'8. Lokal'!AK$18:AK$50)</f>
        <v>0</v>
      </c>
      <c r="I3518" s="340">
        <f>SUMIF('5. Lön'!$B$25:$B$151,$G3494,'5. Lön'!CU$25:CU$151)+SUMIF('5. Lön'!$B$25:$B$151,$G3494,'5. Lön'!DG$25:DG$151)+SUMIF('6. Drift'!$B$18:$B$101,$G3494,'6. Drift'!BX$18:BX$101)+SUMIF('6. Drift'!$B$18:$B$101,$G3494,'6. Drift'!CJ$18:CJ$101)+SUMIF('8. Lokal'!$B$18:$B$50,$G3494,'8. Lokal'!Z$18:Z$50)+SUMIF('8. Lokal'!$B$18:$B$50,$G3494,'8. Lokal'!AL$18:AL$50)</f>
        <v>0</v>
      </c>
      <c r="J3518" s="340">
        <f>SUMIF('5. Lön'!$B$25:$B$151,$G3494,'5. Lön'!CV$25:CV$151)+SUMIF('5. Lön'!$B$25:$B$151,$G3494,'5. Lön'!DH$25:DH$151)+SUMIF('6. Drift'!$B$18:$B$101,$G3494,'6. Drift'!BY$18:BY$101)+SUMIF('6. Drift'!$B$18:$B$101,$G3494,'6. Drift'!CK$18:CK$101)+SUMIF('8. Lokal'!$B$18:$B$50,$G3494,'8. Lokal'!AA$18:AA$50)+SUMIF('8. Lokal'!$B$18:$B$50,$G3494,'8. Lokal'!AM$18:AM$50)</f>
        <v>0</v>
      </c>
      <c r="K3518" s="340">
        <f>SUMIF('5. Lön'!$B$25:$B$151,$G3494,'5. Lön'!CW$25:CW$151)+SUMIF('5. Lön'!$B$25:$B$151,$G3494,'5. Lön'!DI$25:DI$151)+SUMIF('6. Drift'!$B$18:$B$101,$G3494,'6. Drift'!BZ$18:BZ$101)+SUMIF('6. Drift'!$B$18:$B$101,$G3494,'6. Drift'!CL$18:CL$101)+SUMIF('8. Lokal'!$B$18:$B$50,$G3494,'8. Lokal'!AB$18:AB$50)+SUMIF('8. Lokal'!$B$18:$B$50,$G3494,'8. Lokal'!AN$18:AN$50)</f>
        <v>0</v>
      </c>
      <c r="L3518" s="340">
        <f>SUMIF('5. Lön'!$B$25:$B$151,$G3494,'5. Lön'!CX$25:CX$151)+SUMIF('5. Lön'!$B$25:$B$151,$G3494,'5. Lön'!DJ$25:DJ$151)+SUMIF('6. Drift'!$B$18:$B$101,$G3494,'6. Drift'!CA$18:CA$101)+SUMIF('6. Drift'!$B$18:$B$101,$G3494,'6. Drift'!CM$18:CM$101)+SUMIF('8. Lokal'!$B$18:$B$50,$G3494,'8. Lokal'!AC$18:AC$50)+SUMIF('8. Lokal'!$B$18:$B$50,$G3494,'8. Lokal'!AO$18:AO$50)</f>
        <v>0</v>
      </c>
      <c r="M3518" s="316">
        <f>SUM(C3518:L3518)</f>
        <v>0</v>
      </c>
    </row>
    <row r="3519" spans="2:15" s="3" customFormat="1" ht="12.75" x14ac:dyDescent="0.2">
      <c r="B3519" s="343" t="s">
        <v>26</v>
      </c>
      <c r="C3519" s="344">
        <f>SUMIF('5. Lön'!$B$25:$B$151,$G3494,'5. Lön'!BQ$25:BQ$151)+SUMIF('5. Lön'!$B$25:$B$151,$G3494,'5. Lön'!CC$25:CC$151)+SUMIF('6. Drift'!$B$18:$B$101,$G3494,'6. Drift'!AT$18:AT$101)+SUMIF('6. Drift'!$B$18:$B$101,$G3494,'6. Drift'!BF$18:BF$101)</f>
        <v>0</v>
      </c>
      <c r="D3519" s="344">
        <f>SUMIF('5. Lön'!$B$25:$B$151,$G3494,'5. Lön'!BR$25:BR$151)+SUMIF('5. Lön'!$B$25:$B$151,$G3494,'5. Lön'!CD$25:CD$151)+SUMIF('6. Drift'!$B$18:$B$101,$G3494,'6. Drift'!AU$18:AU$101)+SUMIF('6. Drift'!$B$18:$B$101,$G3494,'6. Drift'!BG$18:BG$101)</f>
        <v>0</v>
      </c>
      <c r="E3519" s="344">
        <f>SUMIF('5. Lön'!$B$25:$B$151,$G3494,'5. Lön'!BS$25:BS$151)+SUMIF('5. Lön'!$B$25:$B$151,$G3494,'5. Lön'!CE$25:CE$151)+SUMIF('6. Drift'!$B$18:$B$101,$G3494,'6. Drift'!AV$18:AV$101)+SUMIF('6. Drift'!$B$18:$B$101,$G3494,'6. Drift'!BH$18:BH$101)</f>
        <v>0</v>
      </c>
      <c r="F3519" s="344">
        <f>SUMIF('5. Lön'!$B$25:$B$151,$G3494,'5. Lön'!BT$25:BT$151)+SUMIF('5. Lön'!$B$25:$B$151,$G3494,'5. Lön'!CF$25:CF$151)+SUMIF('6. Drift'!$B$18:$B$101,$G3494,'6. Drift'!AW$18:AW$101)+SUMIF('6. Drift'!$B$18:$B$101,$G3494,'6. Drift'!BI$18:BI$101)</f>
        <v>0</v>
      </c>
      <c r="G3519" s="344">
        <f>SUMIF('5. Lön'!$B$25:$B$151,$G3494,'5. Lön'!BU$25:BU$151)+SUMIF('5. Lön'!$B$25:$B$151,$G3494,'5. Lön'!CG$25:CG$151)+SUMIF('6. Drift'!$B$18:$B$101,$G3494,'6. Drift'!AX$18:AX$101)+SUMIF('6. Drift'!$B$18:$B$101,$G3494,'6. Drift'!BJ$18:BJ$101)</f>
        <v>0</v>
      </c>
      <c r="H3519" s="344">
        <f>SUMIF('5. Lön'!$B$25:$B$151,$G3494,'5. Lön'!BV$25:BV$151)+SUMIF('5. Lön'!$B$25:$B$151,$G3494,'5. Lön'!CH$25:CH$151)+SUMIF('6. Drift'!$B$18:$B$101,$G3494,'6. Drift'!AY$18:AY$101)+SUMIF('6. Drift'!$B$18:$B$101,$G3494,'6. Drift'!BK$18:BK$101)</f>
        <v>0</v>
      </c>
      <c r="I3519" s="344">
        <f>SUMIF('5. Lön'!$B$25:$B$151,$G3494,'5. Lön'!BW$25:BW$151)+SUMIF('5. Lön'!$B$25:$B$151,$G3494,'5. Lön'!CI$25:CI$151)+SUMIF('6. Drift'!$B$18:$B$101,$G3494,'6. Drift'!AZ$18:AZ$101)+SUMIF('6. Drift'!$B$18:$B$101,$G3494,'6. Drift'!BL$18:BL$101)</f>
        <v>0</v>
      </c>
      <c r="J3519" s="344">
        <f>SUMIF('5. Lön'!$B$25:$B$151,$G3494,'5. Lön'!BX$25:BX$151)+SUMIF('5. Lön'!$B$25:$B$151,$G3494,'5. Lön'!CJ$25:CJ$151)+SUMIF('6. Drift'!$B$18:$B$101,$G3494,'6. Drift'!BA$18:BA$101)+SUMIF('6. Drift'!$B$18:$B$101,$G3494,'6. Drift'!BM$18:BM$101)</f>
        <v>0</v>
      </c>
      <c r="K3519" s="344">
        <f>SUMIF('5. Lön'!$B$25:$B$151,$G3494,'5. Lön'!BY$25:BY$151)+SUMIF('5. Lön'!$B$25:$B$151,$G3494,'5. Lön'!CK$25:CK$151)+SUMIF('6. Drift'!$B$18:$B$101,$G3494,'6. Drift'!BB$18:BB$101)+SUMIF('6. Drift'!$B$18:$B$101,$G3494,'6. Drift'!BN$18:BN$101)</f>
        <v>0</v>
      </c>
      <c r="L3519" s="344">
        <f>SUMIF('5. Lön'!$B$25:$B$151,$G3494,'5. Lön'!BZ$25:BZ$151)+SUMIF('5. Lön'!$B$25:$B$151,$G3494,'5. Lön'!CL$25:CL$151)+SUMIF('6. Drift'!$B$18:$B$101,$G3494,'6. Drift'!BC$18:BC$101)+SUMIF('6. Drift'!$B$18:$B$101,$G3494,'6. Drift'!BO$18:BO$101)</f>
        <v>0</v>
      </c>
      <c r="M3519" s="322">
        <f>SUM(C3519:L3519)</f>
        <v>0</v>
      </c>
    </row>
    <row r="3520" spans="2:15" s="3" customFormat="1" ht="12.75" x14ac:dyDescent="0.2">
      <c r="B3520" s="323" t="str">
        <f>IF('2. Grunddata'!C$6="KONTRAKT","Total full kostnad","Total förväntad full kostnad")</f>
        <v>Total förväntad full kostnad</v>
      </c>
      <c r="C3520" s="171">
        <f>SUM(C3515:C3519)</f>
        <v>0</v>
      </c>
      <c r="D3520" s="171">
        <f t="shared" ref="D3520:M3520" si="808">SUM(D3515:D3519)</f>
        <v>0</v>
      </c>
      <c r="E3520" s="171">
        <f t="shared" si="808"/>
        <v>0</v>
      </c>
      <c r="F3520" s="171">
        <f t="shared" si="808"/>
        <v>0</v>
      </c>
      <c r="G3520" s="171">
        <f t="shared" si="808"/>
        <v>0</v>
      </c>
      <c r="H3520" s="171">
        <f t="shared" si="808"/>
        <v>0</v>
      </c>
      <c r="I3520" s="171">
        <f t="shared" si="808"/>
        <v>0</v>
      </c>
      <c r="J3520" s="171">
        <f t="shared" si="808"/>
        <v>0</v>
      </c>
      <c r="K3520" s="171">
        <f t="shared" si="808"/>
        <v>0</v>
      </c>
      <c r="L3520" s="171">
        <f t="shared" si="808"/>
        <v>0</v>
      </c>
      <c r="M3520" s="345">
        <f t="shared" si="808"/>
        <v>0</v>
      </c>
      <c r="N3520" s="4"/>
    </row>
    <row r="3521" spans="2:13" s="3" customFormat="1" ht="12.75" x14ac:dyDescent="0.2">
      <c r="B3521" s="119"/>
      <c r="C3521" s="64"/>
      <c r="D3521" s="64"/>
      <c r="E3521" s="64"/>
      <c r="F3521" s="64"/>
      <c r="G3521" s="64"/>
      <c r="H3521" s="64"/>
      <c r="I3521" s="64"/>
      <c r="J3521" s="64"/>
      <c r="K3521" s="64"/>
      <c r="L3521" s="64"/>
      <c r="M3521" s="64"/>
    </row>
    <row r="3522" spans="2:13" s="3" customFormat="1" ht="12.75" customHeight="1" x14ac:dyDescent="0.2">
      <c r="B3522" s="119" t="s">
        <v>42</v>
      </c>
      <c r="C3522" s="346" t="str">
        <f t="shared" ref="C3522:M3522" si="809">IF(C3520&gt;0,C3512/C3520,"")</f>
        <v/>
      </c>
      <c r="D3522" s="346" t="str">
        <f t="shared" si="809"/>
        <v/>
      </c>
      <c r="E3522" s="346" t="str">
        <f t="shared" si="809"/>
        <v/>
      </c>
      <c r="F3522" s="346" t="str">
        <f t="shared" si="809"/>
        <v/>
      </c>
      <c r="G3522" s="346" t="str">
        <f t="shared" si="809"/>
        <v/>
      </c>
      <c r="H3522" s="346" t="str">
        <f t="shared" si="809"/>
        <v/>
      </c>
      <c r="I3522" s="346" t="str">
        <f t="shared" si="809"/>
        <v/>
      </c>
      <c r="J3522" s="346" t="str">
        <f t="shared" si="809"/>
        <v/>
      </c>
      <c r="K3522" s="346" t="str">
        <f t="shared" si="809"/>
        <v/>
      </c>
      <c r="L3522" s="346" t="str">
        <f t="shared" si="809"/>
        <v/>
      </c>
      <c r="M3522" s="346" t="str">
        <f t="shared" si="809"/>
        <v/>
      </c>
    </row>
    <row r="3523" spans="2:13" ht="12.75" customHeight="1" x14ac:dyDescent="0.2"/>
    <row r="3524" spans="2:13" ht="12.75" customHeight="1" x14ac:dyDescent="0.2">
      <c r="B3524" s="349" t="s">
        <v>209</v>
      </c>
    </row>
    <row r="3525" spans="2:13" ht="12.75" customHeight="1" x14ac:dyDescent="0.2">
      <c r="B3525" s="551"/>
      <c r="C3525" s="552"/>
      <c r="D3525" s="552"/>
      <c r="E3525" s="552"/>
      <c r="F3525" s="552"/>
      <c r="G3525" s="552"/>
      <c r="H3525" s="552"/>
      <c r="I3525" s="552"/>
      <c r="J3525" s="552"/>
      <c r="K3525" s="552"/>
      <c r="L3525" s="553"/>
      <c r="M3525" s="387">
        <f>SUM(C3525:L3525)</f>
        <v>0</v>
      </c>
    </row>
    <row r="3526" spans="2:13" ht="12.75" customHeight="1" x14ac:dyDescent="0.2">
      <c r="B3526" s="554"/>
      <c r="C3526" s="555"/>
      <c r="D3526" s="555"/>
      <c r="E3526" s="555"/>
      <c r="F3526" s="555"/>
      <c r="G3526" s="555"/>
      <c r="H3526" s="555"/>
      <c r="I3526" s="555"/>
      <c r="J3526" s="555"/>
      <c r="K3526" s="555"/>
      <c r="L3526" s="556"/>
      <c r="M3526" s="319">
        <f t="shared" ref="M3526:M3530" si="810">SUM(C3526:L3526)</f>
        <v>0</v>
      </c>
    </row>
    <row r="3527" spans="2:13" ht="12.75" customHeight="1" x14ac:dyDescent="0.2">
      <c r="B3527" s="557"/>
      <c r="C3527" s="558"/>
      <c r="D3527" s="558"/>
      <c r="E3527" s="558"/>
      <c r="F3527" s="558"/>
      <c r="G3527" s="558"/>
      <c r="H3527" s="558"/>
      <c r="I3527" s="558"/>
      <c r="J3527" s="558"/>
      <c r="K3527" s="558"/>
      <c r="L3527" s="559"/>
      <c r="M3527" s="316">
        <f t="shared" si="810"/>
        <v>0</v>
      </c>
    </row>
    <row r="3528" spans="2:13" ht="12.75" customHeight="1" x14ac:dyDescent="0.2">
      <c r="B3528" s="554"/>
      <c r="C3528" s="555"/>
      <c r="D3528" s="555"/>
      <c r="E3528" s="555"/>
      <c r="F3528" s="555"/>
      <c r="G3528" s="555"/>
      <c r="H3528" s="555"/>
      <c r="I3528" s="555"/>
      <c r="J3528" s="555"/>
      <c r="K3528" s="555"/>
      <c r="L3528" s="556"/>
      <c r="M3528" s="319">
        <f t="shared" si="810"/>
        <v>0</v>
      </c>
    </row>
    <row r="3529" spans="2:13" ht="12.75" customHeight="1" x14ac:dyDescent="0.2">
      <c r="B3529" s="557"/>
      <c r="C3529" s="558"/>
      <c r="D3529" s="558"/>
      <c r="E3529" s="558"/>
      <c r="F3529" s="558"/>
      <c r="G3529" s="558"/>
      <c r="H3529" s="558"/>
      <c r="I3529" s="558"/>
      <c r="J3529" s="558"/>
      <c r="K3529" s="558"/>
      <c r="L3529" s="559"/>
      <c r="M3529" s="316">
        <f t="shared" si="810"/>
        <v>0</v>
      </c>
    </row>
    <row r="3530" spans="2:13" ht="12.75" customHeight="1" x14ac:dyDescent="0.2">
      <c r="B3530" s="560"/>
      <c r="C3530" s="555"/>
      <c r="D3530" s="555"/>
      <c r="E3530" s="555"/>
      <c r="F3530" s="555"/>
      <c r="G3530" s="555"/>
      <c r="H3530" s="555"/>
      <c r="I3530" s="555"/>
      <c r="J3530" s="555"/>
      <c r="K3530" s="555"/>
      <c r="L3530" s="556"/>
      <c r="M3530" s="319">
        <f t="shared" si="810"/>
        <v>0</v>
      </c>
    </row>
    <row r="3531" spans="2:13" ht="12.75" customHeight="1" x14ac:dyDescent="0.2">
      <c r="B3531" s="165" t="str">
        <f>IF('2. Grunddata'!C$6="KONTRAKT","Total medfinansiering","Total förväntad medfinansiering")</f>
        <v>Total förväntad medfinansiering</v>
      </c>
      <c r="C3531" s="170">
        <f t="shared" ref="C3531:M3531" si="811">SUM(C3525:C3530)</f>
        <v>0</v>
      </c>
      <c r="D3531" s="170">
        <f t="shared" si="811"/>
        <v>0</v>
      </c>
      <c r="E3531" s="170">
        <f t="shared" si="811"/>
        <v>0</v>
      </c>
      <c r="F3531" s="170">
        <f t="shared" si="811"/>
        <v>0</v>
      </c>
      <c r="G3531" s="170">
        <f t="shared" si="811"/>
        <v>0</v>
      </c>
      <c r="H3531" s="170">
        <f t="shared" si="811"/>
        <v>0</v>
      </c>
      <c r="I3531" s="170">
        <f t="shared" si="811"/>
        <v>0</v>
      </c>
      <c r="J3531" s="170">
        <f t="shared" si="811"/>
        <v>0</v>
      </c>
      <c r="K3531" s="170">
        <f t="shared" si="811"/>
        <v>0</v>
      </c>
      <c r="L3531" s="170">
        <f t="shared" si="811"/>
        <v>0</v>
      </c>
      <c r="M3531" s="345">
        <f t="shared" si="811"/>
        <v>0</v>
      </c>
    </row>
    <row r="3532" spans="2:13" ht="12.75" customHeight="1" x14ac:dyDescent="0.2"/>
    <row r="3533" spans="2:13" ht="12.75" customHeight="1" x14ac:dyDescent="0.2">
      <c r="B3533" s="386" t="s">
        <v>210</v>
      </c>
      <c r="C3533" s="64" t="str">
        <f>B83</f>
        <v>Inte SLU Partner 17</v>
      </c>
      <c r="G3533" s="64" t="str">
        <f>J83</f>
        <v/>
      </c>
    </row>
    <row r="3534" spans="2:13" ht="12.75" customHeight="1" x14ac:dyDescent="0.2">
      <c r="B3534" s="719"/>
      <c r="C3534" s="720"/>
      <c r="D3534" s="720"/>
      <c r="E3534" s="720"/>
      <c r="F3534" s="720"/>
      <c r="G3534" s="720"/>
      <c r="H3534" s="720"/>
      <c r="I3534" s="720"/>
      <c r="J3534" s="720"/>
      <c r="K3534" s="720"/>
      <c r="L3534" s="720"/>
      <c r="M3534" s="721"/>
    </row>
    <row r="3535" spans="2:13" ht="12.75" customHeight="1" x14ac:dyDescent="0.2">
      <c r="B3535" s="722"/>
      <c r="C3535" s="735"/>
      <c r="D3535" s="735"/>
      <c r="E3535" s="735"/>
      <c r="F3535" s="735"/>
      <c r="G3535" s="735"/>
      <c r="H3535" s="735"/>
      <c r="I3535" s="735"/>
      <c r="J3535" s="735"/>
      <c r="K3535" s="735"/>
      <c r="L3535" s="735"/>
      <c r="M3535" s="724"/>
    </row>
    <row r="3536" spans="2:13" ht="12.75" customHeight="1" x14ac:dyDescent="0.2">
      <c r="B3536" s="722"/>
      <c r="C3536" s="735"/>
      <c r="D3536" s="735"/>
      <c r="E3536" s="735"/>
      <c r="F3536" s="735"/>
      <c r="G3536" s="735"/>
      <c r="H3536" s="735"/>
      <c r="I3536" s="735"/>
      <c r="J3536" s="735"/>
      <c r="K3536" s="735"/>
      <c r="L3536" s="735"/>
      <c r="M3536" s="724"/>
    </row>
    <row r="3537" spans="2:15" ht="12.75" customHeight="1" x14ac:dyDescent="0.2">
      <c r="B3537" s="722"/>
      <c r="C3537" s="735"/>
      <c r="D3537" s="735"/>
      <c r="E3537" s="735"/>
      <c r="F3537" s="735"/>
      <c r="G3537" s="735"/>
      <c r="H3537" s="735"/>
      <c r="I3537" s="735"/>
      <c r="J3537" s="735"/>
      <c r="K3537" s="735"/>
      <c r="L3537" s="735"/>
      <c r="M3537" s="724"/>
    </row>
    <row r="3538" spans="2:15" ht="12.75" customHeight="1" x14ac:dyDescent="0.2">
      <c r="B3538" s="725"/>
      <c r="C3538" s="726"/>
      <c r="D3538" s="726"/>
      <c r="E3538" s="726"/>
      <c r="F3538" s="726"/>
      <c r="G3538" s="726"/>
      <c r="H3538" s="726"/>
      <c r="I3538" s="726"/>
      <c r="J3538" s="726"/>
      <c r="K3538" s="726"/>
      <c r="L3538" s="726"/>
      <c r="M3538" s="727"/>
    </row>
    <row r="3540" spans="2:15" s="3" customFormat="1" ht="12.75" customHeight="1" x14ac:dyDescent="0.2">
      <c r="B3540" s="140" t="s">
        <v>165</v>
      </c>
      <c r="C3540" s="141" t="str">
        <f>'2. Grunddata'!C$7</f>
        <v>Hitta den oförklariga faktorn i matrix</v>
      </c>
      <c r="D3540" s="64"/>
      <c r="E3540" s="64"/>
      <c r="F3540" s="64"/>
      <c r="G3540" s="64"/>
      <c r="H3540" s="64"/>
      <c r="I3540" s="64"/>
      <c r="J3540" s="64"/>
      <c r="K3540" s="64"/>
      <c r="L3540" s="64"/>
      <c r="M3540" s="64"/>
    </row>
    <row r="3541" spans="2:15" s="3" customFormat="1" ht="12.75" x14ac:dyDescent="0.2">
      <c r="B3541" s="140" t="s">
        <v>122</v>
      </c>
      <c r="C3541" s="141" t="str">
        <f>IF('2. Grunddata'!$C$6="ANSÖKAN","ANSÖKAN",(IF('2. Grunddata'!$C$6="KONTRAKT","KONTRAKT","")))</f>
        <v>ANSÖKAN</v>
      </c>
      <c r="D3541" s="64"/>
      <c r="E3541" s="64"/>
      <c r="F3541" s="64"/>
      <c r="G3541" s="64"/>
      <c r="H3541" s="64"/>
      <c r="I3541" s="64"/>
      <c r="J3541" s="64"/>
      <c r="K3541" s="64"/>
      <c r="L3541" s="64"/>
      <c r="M3541" s="64"/>
    </row>
    <row r="3542" spans="2:15" s="3" customFormat="1" ht="12.75" x14ac:dyDescent="0.2">
      <c r="B3542" s="62" t="s">
        <v>254</v>
      </c>
      <c r="C3542" s="141" t="str">
        <f>'2. Grunddata'!C$8</f>
        <v>Stina</v>
      </c>
      <c r="D3542" s="64"/>
      <c r="E3542" s="64"/>
      <c r="F3542" s="64"/>
      <c r="I3542" s="120"/>
      <c r="J3542" s="120"/>
      <c r="K3542" s="120"/>
      <c r="L3542" s="120"/>
      <c r="M3542" s="120"/>
    </row>
    <row r="3543" spans="2:15" s="3" customFormat="1" ht="12.75" x14ac:dyDescent="0.2">
      <c r="B3543" s="140" t="s">
        <v>156</v>
      </c>
      <c r="C3543" s="64" t="str">
        <f>'2. Grunddata'!C$17</f>
        <v>SEK</v>
      </c>
      <c r="D3543" s="64"/>
      <c r="E3543" s="64"/>
      <c r="F3543" s="64"/>
      <c r="I3543" s="120"/>
      <c r="J3543" s="120"/>
      <c r="K3543" s="120"/>
      <c r="L3543" s="120"/>
      <c r="M3543" s="120"/>
    </row>
    <row r="3544" spans="2:15" s="3" customFormat="1" ht="12.75" x14ac:dyDescent="0.2">
      <c r="B3544" s="140"/>
      <c r="C3544" s="143" t="s">
        <v>137</v>
      </c>
      <c r="D3544" s="64"/>
      <c r="E3544" s="64"/>
      <c r="F3544" s="64"/>
      <c r="I3544" s="120"/>
      <c r="J3544" s="120"/>
      <c r="K3544" s="120"/>
      <c r="L3544" s="499" t="s">
        <v>315</v>
      </c>
      <c r="M3544" s="120"/>
    </row>
    <row r="3545" spans="2:15" ht="12.75" customHeight="1" x14ac:dyDescent="0.2">
      <c r="L3545" s="349" t="s">
        <v>316</v>
      </c>
    </row>
    <row r="3546" spans="2:15" s="3" customFormat="1" ht="15" x14ac:dyDescent="0.25">
      <c r="B3546" s="369" t="s">
        <v>38</v>
      </c>
      <c r="C3546" s="369" t="str">
        <f>B84</f>
        <v>Inte SLU Partner 18</v>
      </c>
      <c r="E3546" s="64"/>
      <c r="G3546" s="375" t="str">
        <f>J84</f>
        <v/>
      </c>
      <c r="H3546" s="64"/>
      <c r="I3546" s="64"/>
      <c r="J3546" s="64"/>
      <c r="K3546" s="64"/>
      <c r="L3546" s="625">
        <f>SUMIF('5. Lön'!$B$25:$B$151,$G3546,'5. Lön'!AE$25:AE$151)</f>
        <v>0</v>
      </c>
      <c r="M3546" s="585" t="s">
        <v>208</v>
      </c>
    </row>
    <row r="3547" spans="2:15" s="3" customFormat="1" ht="6" customHeight="1" x14ac:dyDescent="0.2">
      <c r="B3547" s="85"/>
      <c r="C3547" s="64"/>
      <c r="D3547" s="64"/>
      <c r="E3547" s="64"/>
      <c r="F3547" s="64"/>
      <c r="G3547" s="64"/>
      <c r="H3547" s="64"/>
      <c r="I3547" s="64"/>
      <c r="J3547" s="64"/>
      <c r="K3547" s="64"/>
      <c r="L3547" s="64"/>
      <c r="M3547" s="64"/>
    </row>
    <row r="3548" spans="2:15" s="3" customFormat="1" ht="12.75" x14ac:dyDescent="0.2">
      <c r="B3548" s="309" t="str">
        <f>IF('2. Grunddata'!C$6="KONTRAKT","Kostnader täckta av finansiär","Kostnader förväntade att täckas av finansiär")</f>
        <v>Kostnader förväntade att täckas av finansiär</v>
      </c>
      <c r="C3548" s="310">
        <f>'5. Lön'!G$23</f>
        <v>2022</v>
      </c>
      <c r="D3548" s="310">
        <f>'5. Lön'!H$23</f>
        <v>2023</v>
      </c>
      <c r="E3548" s="310">
        <f>'5. Lön'!I$23</f>
        <v>2024</v>
      </c>
      <c r="F3548" s="310" t="str">
        <f>'5. Lön'!J$23</f>
        <v/>
      </c>
      <c r="G3548" s="310" t="str">
        <f>'5. Lön'!K$23</f>
        <v/>
      </c>
      <c r="H3548" s="310" t="str">
        <f>'5. Lön'!L$23</f>
        <v/>
      </c>
      <c r="I3548" s="310" t="str">
        <f>'5. Lön'!M$23</f>
        <v/>
      </c>
      <c r="J3548" s="310" t="str">
        <f>'5. Lön'!N$23</f>
        <v/>
      </c>
      <c r="K3548" s="310" t="str">
        <f>'5. Lön'!O$23</f>
        <v/>
      </c>
      <c r="L3548" s="310" t="str">
        <f>'5. Lön'!P$23</f>
        <v/>
      </c>
      <c r="M3548" s="311" t="s">
        <v>2</v>
      </c>
    </row>
    <row r="3549" spans="2:15" s="3" customFormat="1" ht="12.75" customHeight="1" x14ac:dyDescent="0.2">
      <c r="B3549" s="312" t="s">
        <v>203</v>
      </c>
      <c r="C3549" s="313">
        <f>IF('2. Grunddata'!$C$16&gt;0,SUMIF('5. Lön'!$B$25:$B$151,$G3546,'5. Lön'!DM$25:DM$151),SUMIF('5. Lön'!$B$25:$B$151,$G3546,'5. Lön'!AS$25:AS$151))</f>
        <v>0</v>
      </c>
      <c r="D3549" s="313">
        <f>IF('2. Grunddata'!$C$16&gt;0,SUMIF('5. Lön'!$B$25:$B$151,$G3546,'5. Lön'!DN$25:DN$151),SUMIF('5. Lön'!$B$25:$B$151,$G3546,'5. Lön'!AT$25:AT$151))</f>
        <v>0</v>
      </c>
      <c r="E3549" s="313">
        <f>IF('2. Grunddata'!$C$16&gt;0,SUMIF('5. Lön'!$B$25:$B$151,$G3546,'5. Lön'!DO$25:DO$151),SUMIF('5. Lön'!$B$25:$B$151,$G3546,'5. Lön'!AU$25:AU$151))</f>
        <v>0</v>
      </c>
      <c r="F3549" s="313">
        <f>IF('2. Grunddata'!$C$16&gt;0,SUMIF('5. Lön'!$B$25:$B$151,$G3546,'5. Lön'!DP$25:DP$151),SUMIF('5. Lön'!$B$25:$B$151,$G3546,'5. Lön'!AV$25:AV$151))</f>
        <v>0</v>
      </c>
      <c r="G3549" s="313">
        <f>IF('2. Grunddata'!$C$16&gt;0,SUMIF('5. Lön'!$B$25:$B$151,$G3546,'5. Lön'!DQ$25:DQ$151),SUMIF('5. Lön'!$B$25:$B$151,$G3546,'5. Lön'!AW$25:AW$151))</f>
        <v>0</v>
      </c>
      <c r="H3549" s="313">
        <f>IF('2. Grunddata'!$C$16&gt;0,SUMIF('5. Lön'!$B$25:$B$151,$G3546,'5. Lön'!DR$25:DR$151),SUMIF('5. Lön'!$B$25:$B$151,$G3546,'5. Lön'!AX$25:AX$151))</f>
        <v>0</v>
      </c>
      <c r="I3549" s="313">
        <f>IF('2. Grunddata'!$C$16&gt;0,SUMIF('5. Lön'!$B$25:$B$151,$G3546,'5. Lön'!DS$25:DS$151),SUMIF('5. Lön'!$B$25:$B$151,$G3546,'5. Lön'!AY$25:AY$151))</f>
        <v>0</v>
      </c>
      <c r="J3549" s="313">
        <f>IF('2. Grunddata'!$C$16&gt;0,SUMIF('5. Lön'!$B$25:$B$151,$G3546,'5. Lön'!DT$25:DT$151),SUMIF('5. Lön'!$B$25:$B$151,$G3546,'5. Lön'!AZ$25:AZ$151))</f>
        <v>0</v>
      </c>
      <c r="K3549" s="313">
        <f>IF('2. Grunddata'!$C$16&gt;0,SUMIF('5. Lön'!$B$25:$B$151,$G3546,'5. Lön'!DU$25:DU$151),SUMIF('5. Lön'!$B$25:$B$151,$G3546,'5. Lön'!BA$25:BA$151))</f>
        <v>0</v>
      </c>
      <c r="L3549" s="313">
        <f>IF('2. Grunddata'!$C$16&gt;0,SUMIF('5. Lön'!$B$25:$B$151,$G3546,'5. Lön'!DV$25:DV$151),SUMIF('5. Lön'!$B$25:$B$151,$G3546,'5. Lön'!BB$25:BB$151))</f>
        <v>0</v>
      </c>
      <c r="M3549" s="314">
        <f t="shared" ref="M3549:M3554" si="812">SUM(C3549:L3549)</f>
        <v>0</v>
      </c>
      <c r="N3549" s="4"/>
      <c r="O3549" s="4"/>
    </row>
    <row r="3550" spans="2:15" s="3" customFormat="1" ht="12.75" customHeight="1" x14ac:dyDescent="0.2">
      <c r="B3550" s="158" t="s">
        <v>202</v>
      </c>
      <c r="C3550" s="315">
        <f>SUMIF('6. Drift'!$B$18:$B$101,$G3546,'6. Drift'!V$18:V$101)</f>
        <v>0</v>
      </c>
      <c r="D3550" s="315">
        <f>SUMIF('6. Drift'!$B$18:$B$101,$G3546,'6. Drift'!W$18:W$101)</f>
        <v>0</v>
      </c>
      <c r="E3550" s="315">
        <f>SUMIF('6. Drift'!$B$18:$B$101,$G3546,'6. Drift'!X$18:X$101)</f>
        <v>0</v>
      </c>
      <c r="F3550" s="315">
        <f>SUMIF('6. Drift'!$B$18:$B$101,$G3546,'6. Drift'!Y$18:Y$101)</f>
        <v>0</v>
      </c>
      <c r="G3550" s="315">
        <f>SUMIF('6. Drift'!$B$18:$B$101,$G3546,'6. Drift'!Z$18:Z$101)</f>
        <v>0</v>
      </c>
      <c r="H3550" s="315">
        <f>SUMIF('6. Drift'!$B$18:$B$101,$G3546,'6. Drift'!AA$18:AA$101)</f>
        <v>0</v>
      </c>
      <c r="I3550" s="315">
        <f>SUMIF('6. Drift'!$B$18:$B$101,$G3546,'6. Drift'!AB$18:AB$101)</f>
        <v>0</v>
      </c>
      <c r="J3550" s="315">
        <f>SUMIF('6. Drift'!$B$18:$B$101,$G3546,'6. Drift'!AC$18:AC$101)</f>
        <v>0</v>
      </c>
      <c r="K3550" s="315">
        <f>SUMIF('6. Drift'!$B$18:$B$101,$G3546,'6. Drift'!AD$18:AD$101)</f>
        <v>0</v>
      </c>
      <c r="L3550" s="315">
        <f>SUMIF('6. Drift'!$B$18:$B$101,$G3546,'6. Drift'!AE$18:AE$101)</f>
        <v>0</v>
      </c>
      <c r="M3550" s="316">
        <f t="shared" si="812"/>
        <v>0</v>
      </c>
    </row>
    <row r="3551" spans="2:15" s="3" customFormat="1" ht="12.75" x14ac:dyDescent="0.2">
      <c r="B3551" s="317" t="s">
        <v>30</v>
      </c>
      <c r="C3551" s="318">
        <f>SUMIF('7. Utrustning'!$B$17:$B$49,$G3546,'7. Utrustning'!W$17:W$49)</f>
        <v>0</v>
      </c>
      <c r="D3551" s="318">
        <f>SUMIF('7. Utrustning'!$B$17:$B$49,$G3546,'7. Utrustning'!X$17:X$49)</f>
        <v>0</v>
      </c>
      <c r="E3551" s="318">
        <f>SUMIF('7. Utrustning'!$B$17:$B$49,$G3546,'7. Utrustning'!Y$17:Y$49)</f>
        <v>0</v>
      </c>
      <c r="F3551" s="318">
        <f>SUMIF('7. Utrustning'!$B$17:$B$49,$G3546,'7. Utrustning'!Z$17:Z$49)</f>
        <v>0</v>
      </c>
      <c r="G3551" s="318">
        <f>SUMIF('7. Utrustning'!$B$17:$B$49,$G3546,'7. Utrustning'!AA$17:AA$49)</f>
        <v>0</v>
      </c>
      <c r="H3551" s="318">
        <f>SUMIF('7. Utrustning'!$B$17:$B$49,$G3546,'7. Utrustning'!AB$17:AB$49)</f>
        <v>0</v>
      </c>
      <c r="I3551" s="318">
        <f>SUMIF('7. Utrustning'!$B$17:$B$49,$G3546,'7. Utrustning'!AC$17:AC$49)</f>
        <v>0</v>
      </c>
      <c r="J3551" s="318">
        <f>SUMIF('7. Utrustning'!$B$17:$B$49,$G3546,'7. Utrustning'!AD$17:AD$49)</f>
        <v>0</v>
      </c>
      <c r="K3551" s="318">
        <f>SUMIF('7. Utrustning'!$B$17:$B$49,$G3546,'7. Utrustning'!AE$17:AE$49)</f>
        <v>0</v>
      </c>
      <c r="L3551" s="318">
        <f>SUMIF('7. Utrustning'!$B$17:$B$49,$G3546,'7. Utrustning'!AF$17:AF$49)</f>
        <v>0</v>
      </c>
      <c r="M3551" s="319">
        <f t="shared" si="812"/>
        <v>0</v>
      </c>
    </row>
    <row r="3552" spans="2:15" s="3" customFormat="1" ht="12.75" x14ac:dyDescent="0.2">
      <c r="B3552" s="320" t="str">
        <f>IF('2. Grunddata'!C$13="NEJ","Lokal accepterad som direkt kostnad av finansiär","Lokal")</f>
        <v>Lokal accepterad som direkt kostnad av finansiär</v>
      </c>
      <c r="C3552" s="315">
        <f>IF('2. Grunddata'!$C$13="NEJ",SUMIF('8. Lokal'!$B$18:$B$50,$G3546,'8. Lokal'!T$18:T$50),SUMIF('5. Lön'!$B$25:$B$151,$G3546,'5. Lön'!CO$25:CO$151)+SUMIF('6. Drift'!$B$18:$B$101,$G3546,'6. Drift'!BR$18:BR$101)+SUMIF('8. Lokal'!$B$18:$B$50,$G3546,'8. Lokal'!T$18:T$50))</f>
        <v>0</v>
      </c>
      <c r="D3552" s="315">
        <f>IF('2. Grunddata'!$C$13="NEJ",SUMIF('8. Lokal'!$B$18:$B$50,$G3546,'8. Lokal'!U$18:U$50),SUMIF('5. Lön'!$B$25:$B$151,$G3546,'5. Lön'!CP$25:CP$151)+SUMIF('6. Drift'!$B$18:$B$101,$G3546,'6. Drift'!BS$18:BS$101)+SUMIF('8. Lokal'!$B$18:$B$50,$G3546,'8. Lokal'!U$18:U$50))</f>
        <v>0</v>
      </c>
      <c r="E3552" s="315">
        <f>IF('2. Grunddata'!$C$13="NEJ",SUMIF('8. Lokal'!$B$18:$B$50,$G3546,'8. Lokal'!V$18:V$50),SUMIF('5. Lön'!$B$25:$B$151,$G3546,'5. Lön'!CQ$25:CQ$151)+SUMIF('6. Drift'!$B$18:$B$101,$G3546,'6. Drift'!BT$18:BT$101)+SUMIF('8. Lokal'!$B$18:$B$50,$G3546,'8. Lokal'!V$18:V$50))</f>
        <v>0</v>
      </c>
      <c r="F3552" s="315">
        <f>IF('2. Grunddata'!$C$13="NEJ",SUMIF('8. Lokal'!$B$18:$B$50,$G3546,'8. Lokal'!W$18:W$50),SUMIF('5. Lön'!$B$25:$B$151,$G3546,'5. Lön'!CR$25:CR$151)+SUMIF('6. Drift'!$B$18:$B$101,$G3546,'6. Drift'!BU$18:BU$101)+SUMIF('8. Lokal'!$B$18:$B$50,$G3546,'8. Lokal'!W$18:W$50))</f>
        <v>0</v>
      </c>
      <c r="G3552" s="315">
        <f>IF('2. Grunddata'!$C$13="NEJ",SUMIF('8. Lokal'!$B$18:$B$50,$G3546,'8. Lokal'!X$18:X$50),SUMIF('5. Lön'!$B$25:$B$151,$G3546,'5. Lön'!CS$25:CS$151)+SUMIF('6. Drift'!$B$18:$B$101,$G3546,'6. Drift'!BV$18:BV$101)+SUMIF('8. Lokal'!$B$18:$B$50,$G3546,'8. Lokal'!X$18:X$50))</f>
        <v>0</v>
      </c>
      <c r="H3552" s="315">
        <f>IF('2. Grunddata'!$C$13="NEJ",SUMIF('8. Lokal'!$B$18:$B$50,$G3546,'8. Lokal'!Y$18:Y$50),SUMIF('5. Lön'!$B$25:$B$151,$G3546,'5. Lön'!CT$25:CT$151)+SUMIF('6. Drift'!$B$18:$B$101,$G3546,'6. Drift'!BW$18:BW$101)+SUMIF('8. Lokal'!$B$18:$B$50,$G3546,'8. Lokal'!Y$18:Y$50))</f>
        <v>0</v>
      </c>
      <c r="I3552" s="315">
        <f>IF('2. Grunddata'!$C$13="NEJ",SUMIF('8. Lokal'!$B$18:$B$50,$G3546,'8. Lokal'!Z$18:Z$50),SUMIF('5. Lön'!$B$25:$B$151,$G3546,'5. Lön'!CU$25:CU$151)+SUMIF('6. Drift'!$B$18:$B$101,$G3546,'6. Drift'!BX$18:BX$101)+SUMIF('8. Lokal'!$B$18:$B$50,$G3546,'8. Lokal'!Z$18:Z$50))</f>
        <v>0</v>
      </c>
      <c r="J3552" s="315">
        <f>IF('2. Grunddata'!$C$13="NEJ",SUMIF('8. Lokal'!$B$18:$B$50,$G3546,'8. Lokal'!AA$18:AA$50),SUMIF('5. Lön'!$B$25:$B$151,$G3546,'5. Lön'!CV$25:CV$151)+SUMIF('6. Drift'!$B$18:$B$101,$G3546,'6. Drift'!BY$18:BY$101)+SUMIF('8. Lokal'!$B$18:$B$50,$G3546,'8. Lokal'!AA$18:AA$50))</f>
        <v>0</v>
      </c>
      <c r="K3552" s="315">
        <f>IF('2. Grunddata'!$C$13="NEJ",SUMIF('8. Lokal'!$B$18:$B$50,$G3546,'8. Lokal'!AB$18:AB$50),SUMIF('5. Lön'!$B$25:$B$151,$G3546,'5. Lön'!CW$25:CW$151)+SUMIF('6. Drift'!$B$18:$B$101,$G3546,'6. Drift'!BZ$18:BZ$101)+SUMIF('8. Lokal'!$B$18:$B$50,$G3546,'8. Lokal'!AB$18:AB$50))</f>
        <v>0</v>
      </c>
      <c r="L3552" s="315">
        <f>IF('2. Grunddata'!$C$13="NEJ",SUMIF('8. Lokal'!$B$18:$B$50,$G3546,'8. Lokal'!AC$18:AC$50),SUMIF('5. Lön'!$B$25:$B$151,$G3546,'5. Lön'!CX$25:CX$151)+SUMIF('6. Drift'!$B$18:$B$101,$G3546,'6. Drift'!CA$18:CA$101)+SUMIF('8. Lokal'!$B$18:$B$50,$G3546,'8. Lokal'!AC$18:AC$50))</f>
        <v>0</v>
      </c>
      <c r="M3552" s="316">
        <f t="shared" si="812"/>
        <v>0</v>
      </c>
    </row>
    <row r="3553" spans="2:15" s="3" customFormat="1" ht="12.75" x14ac:dyDescent="0.2">
      <c r="B3553" s="321" t="str">
        <f>IF('2. Grunddata'!C$13="NEJ","Indirekt och lokalpåslag accepterade som OH av finansiär","Indirekta")</f>
        <v>Indirekt och lokalpåslag accepterade som OH av finansiär</v>
      </c>
      <c r="C3553" s="293">
        <f>IF('2. Grunddata'!$C$13="NEJ",SUMIF('5. Lön'!$B$25:$B$151,$G3546,'5. Lön'!DY$25:DY$151)+SUMIF('6. Drift'!$B$18:$B$101,$G3546,'6. Drift'!CP$18:CP$101)+SUMIF('7. Utrustning'!$B$17:$B$49,$G3546,'7. Utrustning'!AU$17:AU$49)+SUMIF('8. Lokal'!$B$18:$B$50,$G3546,'8. Lokal'!AR$18:AR$50),SUMIF('5. Lön'!$B$25:$B$151,$G3546,'5. Lön'!BQ$25:BQ$151)+SUMIF('6. Drift'!$B$18:$B$101,$G3546,'6. Drift'!AT$18:AT$101))</f>
        <v>0</v>
      </c>
      <c r="D3553" s="293">
        <f>IF('2. Grunddata'!$C$13="NEJ",SUMIF('5. Lön'!$B$25:$B$151,$G3546,'5. Lön'!DZ$25:DZ$151)+SUMIF('6. Drift'!$B$18:$B$101,$G3546,'6. Drift'!CQ$18:CQ$101)+SUMIF('7. Utrustning'!$B$17:$B$49,$G3546,'7. Utrustning'!AV$17:AV$49)+SUMIF('8. Lokal'!$B$18:$B$50,$G3546,'8. Lokal'!AS$18:AS$50),SUMIF('5. Lön'!$B$25:$B$151,$G3546,'5. Lön'!BR$25:BR$151)+SUMIF('6. Drift'!$B$18:$B$101,$G3546,'6. Drift'!AU$18:AU$101))</f>
        <v>0</v>
      </c>
      <c r="E3553" s="293">
        <f>IF('2. Grunddata'!$C$13="NEJ",SUMIF('5. Lön'!$B$25:$B$151,$G3546,'5. Lön'!EA$25:EA$151)+SUMIF('6. Drift'!$B$18:$B$101,$G3546,'6. Drift'!CR$18:CR$101)+SUMIF('7. Utrustning'!$B$17:$B$49,$G3546,'7. Utrustning'!AW$17:AW$49)+SUMIF('8. Lokal'!$B$18:$B$50,$G3546,'8. Lokal'!AT$18:AT$50),SUMIF('5. Lön'!$B$25:$B$151,$G3546,'5. Lön'!BS$25:BS$151)+SUMIF('6. Drift'!$B$18:$B$101,$G3546,'6. Drift'!AV$18:AV$101))</f>
        <v>0</v>
      </c>
      <c r="F3553" s="293">
        <f>IF('2. Grunddata'!$C$13="NEJ",SUMIF('5. Lön'!$B$25:$B$151,$G3546,'5. Lön'!EB$25:EB$151)+SUMIF('6. Drift'!$B$18:$B$101,$G3546,'6. Drift'!CS$18:CS$101)+SUMIF('7. Utrustning'!$B$17:$B$49,$G3546,'7. Utrustning'!AX$17:AX$49)+SUMIF('8. Lokal'!$B$18:$B$50,$G3546,'8. Lokal'!AU$18:AU$50),SUMIF('5. Lön'!$B$25:$B$151,$G3546,'5. Lön'!BT$25:BT$151)+SUMIF('6. Drift'!$B$18:$B$101,$G3546,'6. Drift'!AW$18:AW$101))</f>
        <v>0</v>
      </c>
      <c r="G3553" s="293">
        <f>IF('2. Grunddata'!$C$13="NEJ",SUMIF('5. Lön'!$B$25:$B$151,$G3546,'5. Lön'!EC$25:EC$151)+SUMIF('6. Drift'!$B$18:$B$101,$G3546,'6. Drift'!CT$18:CT$101)+SUMIF('7. Utrustning'!$B$17:$B$49,$G3546,'7. Utrustning'!AY$17:AY$49)+SUMIF('8. Lokal'!$B$18:$B$50,$G3546,'8. Lokal'!AV$18:AV$50),SUMIF('5. Lön'!$B$25:$B$151,$G3546,'5. Lön'!BU$25:BU$151)+SUMIF('6. Drift'!$B$18:$B$101,$G3546,'6. Drift'!AX$18:AX$101))</f>
        <v>0</v>
      </c>
      <c r="H3553" s="293">
        <f>IF('2. Grunddata'!$C$13="NEJ",SUMIF('5. Lön'!$B$25:$B$151,$G3546,'5. Lön'!ED$25:ED$151)+SUMIF('6. Drift'!$B$18:$B$101,$G3546,'6. Drift'!CU$18:CU$101)+SUMIF('7. Utrustning'!$B$17:$B$49,$G3546,'7. Utrustning'!AZ$17:AZ$49)+SUMIF('8. Lokal'!$B$18:$B$50,$G3546,'8. Lokal'!AW$18:AW$50),SUMIF('5. Lön'!$B$25:$B$151,$G3546,'5. Lön'!BV$25:BV$151)+SUMIF('6. Drift'!$B$18:$B$101,$G3546,'6. Drift'!AY$18:AY$101))</f>
        <v>0</v>
      </c>
      <c r="I3553" s="293">
        <f>IF('2. Grunddata'!$C$13="NEJ",SUMIF('5. Lön'!$B$25:$B$151,$G3546,'5. Lön'!EE$25:EE$151)+SUMIF('6. Drift'!$B$18:$B$101,$G3546,'6. Drift'!CV$18:CV$101)+SUMIF('7. Utrustning'!$B$17:$B$49,$G3546,'7. Utrustning'!BA$17:BA$49)+SUMIF('8. Lokal'!$B$18:$B$50,$G3546,'8. Lokal'!AX$18:AX$50),SUMIF('5. Lön'!$B$25:$B$151,$G3546,'5. Lön'!BW$25:BW$151)+SUMIF('6. Drift'!$B$18:$B$101,$G3546,'6. Drift'!AZ$18:AZ$101))</f>
        <v>0</v>
      </c>
      <c r="J3553" s="293">
        <f>IF('2. Grunddata'!$C$13="NEJ",SUMIF('5. Lön'!$B$25:$B$151,$G3546,'5. Lön'!EF$25:EF$151)+SUMIF('6. Drift'!$B$18:$B$101,$G3546,'6. Drift'!CW$18:CW$101)+SUMIF('7. Utrustning'!$B$17:$B$49,$G3546,'7. Utrustning'!BB$17:BB$49)+SUMIF('8. Lokal'!$B$18:$B$50,$G3546,'8. Lokal'!AY$18:AY$50),SUMIF('5. Lön'!$B$25:$B$151,$G3546,'5. Lön'!BX$25:BX$151)+SUMIF('6. Drift'!$B$18:$B$101,$G3546,'6. Drift'!BA$18:BA$101))</f>
        <v>0</v>
      </c>
      <c r="K3553" s="293">
        <f>IF('2. Grunddata'!$C$13="NEJ",SUMIF('5. Lön'!$B$25:$B$151,$G3546,'5. Lön'!EG$25:EG$151)+SUMIF('6. Drift'!$B$18:$B$101,$G3546,'6. Drift'!CX$18:CX$101)+SUMIF('7. Utrustning'!$B$17:$B$49,$G3546,'7. Utrustning'!BC$17:BC$49)+SUMIF('8. Lokal'!$B$18:$B$50,$G3546,'8. Lokal'!AZ$18:AZ$50),SUMIF('5. Lön'!$B$25:$B$151,$G3546,'5. Lön'!BY$25:BY$151)+SUMIF('6. Drift'!$B$18:$B$101,$G3546,'6. Drift'!BB$18:BB$101))</f>
        <v>0</v>
      </c>
      <c r="L3553" s="293">
        <f>IF('2. Grunddata'!$C$13="NEJ",SUMIF('5. Lön'!$B$25:$B$151,$G3546,'5. Lön'!EH$25:EH$151)+SUMIF('6. Drift'!$B$18:$B$101,$G3546,'6. Drift'!CY$18:CY$101)+SUMIF('7. Utrustning'!$B$17:$B$49,$G3546,'7. Utrustning'!BD$17:BD$49)+SUMIF('8. Lokal'!$B$18:$B$50,$G3546,'8. Lokal'!BA$18:BA$50),SUMIF('5. Lön'!$B$25:$B$151,$G3546,'5. Lön'!BZ$25:BZ$151)+SUMIF('6. Drift'!$B$18:$B$101,$G3546,'6. Drift'!BC$18:BC$101))</f>
        <v>0</v>
      </c>
      <c r="M3553" s="322">
        <f t="shared" si="812"/>
        <v>0</v>
      </c>
    </row>
    <row r="3554" spans="2:15" s="3" customFormat="1" ht="12.75" x14ac:dyDescent="0.2">
      <c r="B3554" s="323" t="str">
        <f>IF('2. Grunddata'!C$6="KONTRAKT","Total kostnad i kontrakt med finansiär ","Total kostnad i ansökan till finansiär ")</f>
        <v xml:space="preserve">Total kostnad i ansökan till finansiär </v>
      </c>
      <c r="C3554" s="237">
        <f>SUM(C3549:C3553)</f>
        <v>0</v>
      </c>
      <c r="D3554" s="237">
        <f t="shared" ref="D3554:L3554" si="813">SUM(D3549:D3553)</f>
        <v>0</v>
      </c>
      <c r="E3554" s="237">
        <f t="shared" si="813"/>
        <v>0</v>
      </c>
      <c r="F3554" s="237">
        <f t="shared" si="813"/>
        <v>0</v>
      </c>
      <c r="G3554" s="237">
        <f t="shared" si="813"/>
        <v>0</v>
      </c>
      <c r="H3554" s="237">
        <f t="shared" si="813"/>
        <v>0</v>
      </c>
      <c r="I3554" s="237">
        <f t="shared" si="813"/>
        <v>0</v>
      </c>
      <c r="J3554" s="237">
        <f t="shared" si="813"/>
        <v>0</v>
      </c>
      <c r="K3554" s="237">
        <f t="shared" si="813"/>
        <v>0</v>
      </c>
      <c r="L3554" s="237">
        <f t="shared" si="813"/>
        <v>0</v>
      </c>
      <c r="M3554" s="324">
        <f t="shared" si="812"/>
        <v>0</v>
      </c>
    </row>
    <row r="3555" spans="2:15" s="3" customFormat="1" ht="6" customHeight="1" x14ac:dyDescent="0.2">
      <c r="B3555" s="325"/>
      <c r="C3555" s="326"/>
      <c r="D3555" s="326"/>
      <c r="E3555" s="326"/>
      <c r="F3555" s="326"/>
      <c r="G3555" s="326"/>
      <c r="H3555" s="326"/>
      <c r="I3555" s="326"/>
      <c r="J3555" s="326"/>
      <c r="K3555" s="326"/>
      <c r="L3555" s="326"/>
      <c r="M3555" s="327"/>
    </row>
    <row r="3556" spans="2:15" s="3" customFormat="1" ht="12.75" x14ac:dyDescent="0.2">
      <c r="B3556" s="328" t="str">
        <f>IF('2. Grunddata'!C$6="KONTRAKT","Kostnader att medfinansiera","Kostnader förväntade att medfinansiera")</f>
        <v>Kostnader förväntade att medfinansiera</v>
      </c>
      <c r="C3556" s="168"/>
      <c r="D3556" s="168"/>
      <c r="E3556" s="168"/>
      <c r="F3556" s="168"/>
      <c r="G3556" s="168"/>
      <c r="H3556" s="168"/>
      <c r="I3556" s="168"/>
      <c r="J3556" s="168"/>
      <c r="K3556" s="168"/>
      <c r="L3556" s="168"/>
      <c r="M3556" s="329"/>
    </row>
    <row r="3557" spans="2:15" s="3" customFormat="1" ht="12.75" x14ac:dyDescent="0.2">
      <c r="B3557" s="371" t="str">
        <f>IF('2. Grunddata'!C$13="NEJ","Indirekt och lokalpåslag inte accepterade som OH av finansiär","")</f>
        <v>Indirekt och lokalpåslag inte accepterade som OH av finansiär</v>
      </c>
      <c r="C3557" s="330">
        <f>IF('2. Grunddata'!$C$13="NEJ",(SUMIF('5. Lön'!$B$25:$B$151,$G3546,'5. Lön'!BQ$25:BQ$151)+SUMIF('5. Lön'!$B$25:$B$151,$G3546,'5. Lön'!CO$25:CO$151)+SUMIF('6. Drift'!$B$18:$B$101,$G3546,'6. Drift'!AT$18:AT$101)+SUMIF('6. Drift'!$B$18:$B$101,$G3546,'6. Drift'!BR$18:BR$101))-(SUMIF('5. Lön'!$B$25:$B$151,$G3546,'5. Lön'!DY$25:DY$151)+SUMIF('6. Drift'!$B$18:$B$101,$G3546,'6. Drift'!CP$18:CP$101)+SUMIF('7. Utrustning'!$B$17:$B$49,$G3546,'7. Utrustning'!AU$17:AU$49)+SUMIF('8. Lokal'!$B$18:$B$50,$G3546,'8. Lokal'!AR$18:AR$50)),0)</f>
        <v>0</v>
      </c>
      <c r="D3557" s="330">
        <f>IF('2. Grunddata'!$C$13="NEJ",(SUMIF('5. Lön'!$B$25:$B$151,$G3546,'5. Lön'!BR$25:BR$151)+SUMIF('5. Lön'!$B$25:$B$151,$G3546,'5. Lön'!CP$25:CP$151)+SUMIF('6. Drift'!$B$18:$B$101,$G3546,'6. Drift'!AU$18:AU$101)+SUMIF('6. Drift'!$B$18:$B$101,$G3546,'6. Drift'!BS$18:BS$101))-(SUMIF('5. Lön'!$B$25:$B$151,$G3546,'5. Lön'!DZ$25:DZ$151)+SUMIF('6. Drift'!$B$18:$B$101,$G3546,'6. Drift'!CQ$18:CQ$101)+SUMIF('7. Utrustning'!$B$17:$B$49,$G3546,'7. Utrustning'!AV$17:AV$49)+SUMIF('8. Lokal'!$B$18:$B$50,$G3546,'8. Lokal'!AS$18:AS$50)),0)</f>
        <v>0</v>
      </c>
      <c r="E3557" s="330">
        <f>IF('2. Grunddata'!$C$13="NEJ",(SUMIF('5. Lön'!$B$25:$B$151,$G3546,'5. Lön'!BS$25:BS$151)+SUMIF('5. Lön'!$B$25:$B$151,$G3546,'5. Lön'!CQ$25:CQ$151)+SUMIF('6. Drift'!$B$18:$B$101,$G3546,'6. Drift'!AV$18:AV$101)+SUMIF('6. Drift'!$B$18:$B$101,$G3546,'6. Drift'!BT$18:BT$101))-(SUMIF('5. Lön'!$B$25:$B$151,$G3546,'5. Lön'!EA$25:EA$151)+SUMIF('6. Drift'!$B$18:$B$101,$G3546,'6. Drift'!CR$18:CR$101)+SUMIF('7. Utrustning'!$B$17:$B$49,$G3546,'7. Utrustning'!AW$17:AW$49)+SUMIF('8. Lokal'!$B$18:$B$50,$G3546,'8. Lokal'!AT$18:AT$50)),0)</f>
        <v>0</v>
      </c>
      <c r="F3557" s="330">
        <f>IF('2. Grunddata'!$C$13="NEJ",(SUMIF('5. Lön'!$B$25:$B$151,$G3546,'5. Lön'!BT$25:BT$151)+SUMIF('5. Lön'!$B$25:$B$151,$G3546,'5. Lön'!CR$25:CR$151)+SUMIF('6. Drift'!$B$18:$B$101,$G3546,'6. Drift'!AW$18:AW$101)+SUMIF('6. Drift'!$B$18:$B$101,$G3546,'6. Drift'!BU$18:BU$101))-(SUMIF('5. Lön'!$B$25:$B$151,$G3546,'5. Lön'!EB$25:EB$151)+SUMIF('6. Drift'!$B$18:$B$101,$G3546,'6. Drift'!CS$18:CS$101)+SUMIF('7. Utrustning'!$B$17:$B$49,$G3546,'7. Utrustning'!AX$17:AX$49)+SUMIF('8. Lokal'!$B$18:$B$50,$G3546,'8. Lokal'!AU$18:AU$50)),0)</f>
        <v>0</v>
      </c>
      <c r="G3557" s="330">
        <f>IF('2. Grunddata'!$C$13="NEJ",(SUMIF('5. Lön'!$B$25:$B$151,$G3546,'5. Lön'!BU$25:BU$151)+SUMIF('5. Lön'!$B$25:$B$151,$G3546,'5. Lön'!CS$25:CS$151)+SUMIF('6. Drift'!$B$18:$B$101,$G3546,'6. Drift'!AX$18:AX$101)+SUMIF('6. Drift'!$B$18:$B$101,$G3546,'6. Drift'!BV$18:BV$101))-(SUMIF('5. Lön'!$B$25:$B$151,$G3546,'5. Lön'!EC$25:EC$151)+SUMIF('6. Drift'!$B$18:$B$101,$G3546,'6. Drift'!CT$18:CT$101)+SUMIF('7. Utrustning'!$B$17:$B$49,$G3546,'7. Utrustning'!AY$17:AY$49)+SUMIF('8. Lokal'!$B$18:$B$50,$G3546,'8. Lokal'!AV$18:AV$50)),0)</f>
        <v>0</v>
      </c>
      <c r="H3557" s="330">
        <f>IF('2. Grunddata'!$C$13="NEJ",(SUMIF('5. Lön'!$B$25:$B$151,$G3546,'5. Lön'!BV$25:BV$151)+SUMIF('5. Lön'!$B$25:$B$151,$G3546,'5. Lön'!CT$25:CT$151)+SUMIF('6. Drift'!$B$18:$B$101,$G3546,'6. Drift'!AY$18:AY$101)+SUMIF('6. Drift'!$B$18:$B$101,$G3546,'6. Drift'!BW$18:BW$101))-(SUMIF('5. Lön'!$B$25:$B$151,$G3546,'5. Lön'!ED$25:ED$151)+SUMIF('6. Drift'!$B$18:$B$101,$G3546,'6. Drift'!CU$18:CU$101)+SUMIF('7. Utrustning'!$B$17:$B$49,$G3546,'7. Utrustning'!AZ$17:AZ$49)+SUMIF('8. Lokal'!$B$18:$B$50,$G3546,'8. Lokal'!AW$18:AW$50)),0)</f>
        <v>0</v>
      </c>
      <c r="I3557" s="330">
        <f>IF('2. Grunddata'!$C$13="NEJ",(SUMIF('5. Lön'!$B$25:$B$151,$G3546,'5. Lön'!BW$25:BW$151)+SUMIF('5. Lön'!$B$25:$B$151,$G3546,'5. Lön'!CU$25:CU$151)+SUMIF('6. Drift'!$B$18:$B$101,$G3546,'6. Drift'!AZ$18:AZ$101)+SUMIF('6. Drift'!$B$18:$B$101,$G3546,'6. Drift'!BX$18:BX$101))-(SUMIF('5. Lön'!$B$25:$B$151,$G3546,'5. Lön'!EE$25:EE$151)+SUMIF('6. Drift'!$B$18:$B$101,$G3546,'6. Drift'!CV$18:CV$101)+SUMIF('7. Utrustning'!$B$17:$B$49,$G3546,'7. Utrustning'!BA$17:BA$49)+SUMIF('8. Lokal'!$B$18:$B$50,$G3546,'8. Lokal'!AX$18:AX$50)),0)</f>
        <v>0</v>
      </c>
      <c r="J3557" s="330">
        <f>IF('2. Grunddata'!$C$13="NEJ",(SUMIF('5. Lön'!$B$25:$B$151,$G3546,'5. Lön'!BX$25:BX$151)+SUMIF('5. Lön'!$B$25:$B$151,$G3546,'5. Lön'!CV$25:CV$151)+SUMIF('6. Drift'!$B$18:$B$101,$G3546,'6. Drift'!BA$18:BA$101)+SUMIF('6. Drift'!$B$18:$B$101,$G3546,'6. Drift'!BY$18:BY$101))-(SUMIF('5. Lön'!$B$25:$B$151,$G3546,'5. Lön'!EF$25:EF$151)+SUMIF('6. Drift'!$B$18:$B$101,$G3546,'6. Drift'!CW$18:CW$101)+SUMIF('7. Utrustning'!$B$17:$B$49,$G3546,'7. Utrustning'!BB$17:BB$49)+SUMIF('8. Lokal'!$B$18:$B$50,$G3546,'8. Lokal'!AY$18:AY$50)),0)</f>
        <v>0</v>
      </c>
      <c r="K3557" s="330">
        <f>IF('2. Grunddata'!$C$13="NEJ",(SUMIF('5. Lön'!$B$25:$B$151,$G3546,'5. Lön'!BY$25:BY$151)+SUMIF('5. Lön'!$B$25:$B$151,$G3546,'5. Lön'!CW$25:CW$151)+SUMIF('6. Drift'!$B$18:$B$101,$G3546,'6. Drift'!BB$18:BB$101)+SUMIF('6. Drift'!$B$18:$B$101,$G3546,'6. Drift'!BZ$18:BZ$101))-(SUMIF('5. Lön'!$B$25:$B$151,$G3546,'5. Lön'!EG$25:EG$151)+SUMIF('6. Drift'!$B$18:$B$101,$G3546,'6. Drift'!CX$18:CX$101)+SUMIF('7. Utrustning'!$B$17:$B$49,$G3546,'7. Utrustning'!BC$17:BC$49)+SUMIF('8. Lokal'!$B$18:$B$50,$G3546,'8. Lokal'!AZ$18:AZ$50)),0)</f>
        <v>0</v>
      </c>
      <c r="L3557" s="330">
        <f>IF('2. Grunddata'!$C$13="NEJ",(SUMIF('5. Lön'!$B$25:$B$151,$G3546,'5. Lön'!BZ$25:BZ$151)+SUMIF('5. Lön'!$B$25:$B$151,$G3546,'5. Lön'!CX$25:CX$151)+SUMIF('6. Drift'!$B$18:$B$101,$G3546,'6. Drift'!BC$18:BC$101)+SUMIF('6. Drift'!$B$18:$B$101,$G3546,'6. Drift'!CA$18:CA$101))-(SUMIF('5. Lön'!$B$25:$B$151,$G3546,'5. Lön'!EH$25:EH$151)+SUMIF('6. Drift'!$B$18:$B$101,$G3546,'6. Drift'!CY$18:CY$101)+SUMIF('7. Utrustning'!$B$17:$B$49,$G3546,'7. Utrustning'!BD$17:BD$49)+SUMIF('8. Lokal'!$B$18:$B$50,$G3546,'8. Lokal'!BA$18:BA$50)),0)</f>
        <v>0</v>
      </c>
      <c r="M3557" s="314">
        <f t="shared" ref="M3557:M3563" si="814">SUM(C3557:L3557)</f>
        <v>0</v>
      </c>
    </row>
    <row r="3558" spans="2:15" s="3" customFormat="1" ht="12.75" customHeight="1" x14ac:dyDescent="0.2">
      <c r="B3558" s="331" t="str">
        <f>IF('2. Grunddata'!C$16&gt;0,"LKP som inte accepteras av finansiär","")</f>
        <v/>
      </c>
      <c r="C3558" s="332">
        <f>IF('2. Grunddata'!$C$16&gt;0,SUMIF('5. Lön'!$B$25:$B$151,$G3546,'5. Lön'!AS$25:AS$151)-SUMIF('5. Lön'!$B$25:$B$151,$G3546,'5. Lön'!DM$25:DM$151),0)</f>
        <v>0</v>
      </c>
      <c r="D3558" s="332">
        <f>IF('2. Grunddata'!$C$16&gt;0,SUMIF('5. Lön'!$B$25:$B$151,$G3546,'5. Lön'!AT$25:AT$151)-SUMIF('5. Lön'!$B$25:$B$151,$G3546,'5. Lön'!DN$25:DN$151),0)</f>
        <v>0</v>
      </c>
      <c r="E3558" s="332">
        <f>IF('2. Grunddata'!$C$16&gt;0,SUMIF('5. Lön'!$B$25:$B$151,$G3546,'5. Lön'!AU$25:AU$151)-SUMIF('5. Lön'!$B$25:$B$151,$G3546,'5. Lön'!DO$25:DO$151),0)</f>
        <v>0</v>
      </c>
      <c r="F3558" s="332">
        <f>IF('2. Grunddata'!$C$16&gt;0,SUMIF('5. Lön'!$B$25:$B$151,$G3546,'5. Lön'!AV$25:AV$151)-SUMIF('5. Lön'!$B$25:$B$151,$G3546,'5. Lön'!DP$25:DP$151),0)</f>
        <v>0</v>
      </c>
      <c r="G3558" s="332">
        <f>IF('2. Grunddata'!$C$16&gt;0,SUMIF('5. Lön'!$B$25:$B$151,$G3546,'5. Lön'!AW$25:AW$151)-SUMIF('5. Lön'!$B$25:$B$151,$G3546,'5. Lön'!DQ$25:DQ$151),0)</f>
        <v>0</v>
      </c>
      <c r="H3558" s="332">
        <f>IF('2. Grunddata'!$C$16&gt;0,SUMIF('5. Lön'!$B$25:$B$151,$G3546,'5. Lön'!AX$25:AX$151)-SUMIF('5. Lön'!$B$25:$B$151,$G3546,'5. Lön'!DR$25:DR$151),0)</f>
        <v>0</v>
      </c>
      <c r="I3558" s="332">
        <f>IF('2. Grunddata'!$C$16&gt;0,SUMIF('5. Lön'!$B$25:$B$151,$G3546,'5. Lön'!AY$25:AY$151)-SUMIF('5. Lön'!$B$25:$B$151,$G3546,'5. Lön'!DS$25:DS$151),0)</f>
        <v>0</v>
      </c>
      <c r="J3558" s="332">
        <f>IF('2. Grunddata'!$C$16&gt;0,SUMIF('5. Lön'!$B$25:$B$151,$G3546,'5. Lön'!AZ$25:AZ$151)-SUMIF('5. Lön'!$B$25:$B$151,$G3546,'5. Lön'!DT$25:DT$151),0)</f>
        <v>0</v>
      </c>
      <c r="K3558" s="332">
        <f>IF('2. Grunddata'!$C$16&gt;0,SUMIF('5. Lön'!$B$25:$B$151,$G3546,'5. Lön'!BA$25:BA$151)-SUMIF('5. Lön'!$B$25:$B$151,$G3546,'5. Lön'!DU$25:DU$151),0)</f>
        <v>0</v>
      </c>
      <c r="L3558" s="332">
        <f>IF('2. Grunddata'!$C$16&gt;0,SUMIF('5. Lön'!$B$25:$B$151,$G3546,'5. Lön'!BB$25:BB$151)-SUMIF('5. Lön'!$B$25:$B$151,$G3546,'5. Lön'!DV$25:DV$151),0)</f>
        <v>0</v>
      </c>
      <c r="M3558" s="316">
        <f t="shared" si="814"/>
        <v>0</v>
      </c>
    </row>
    <row r="3559" spans="2:15" s="3" customFormat="1" ht="12.75" customHeight="1" x14ac:dyDescent="0.2">
      <c r="B3559" s="317" t="str">
        <f>IF('5. Lön'!BO$152&gt;0,"Lön inklusive LKP","")</f>
        <v>Lön inklusive LKP</v>
      </c>
      <c r="C3559" s="333">
        <f>SUMIF('5. Lön'!$B$25:$B$151,$G3546,'5. Lön'!BE$25:BE$151)</f>
        <v>0</v>
      </c>
      <c r="D3559" s="333">
        <f>SUMIF('5. Lön'!$B$25:$B$151,$G3546,'5. Lön'!BF$25:BF$151)</f>
        <v>0</v>
      </c>
      <c r="E3559" s="333">
        <f>SUMIF('5. Lön'!$B$25:$B$151,$G3546,'5. Lön'!BG$25:BG$151)</f>
        <v>0</v>
      </c>
      <c r="F3559" s="333">
        <f>SUMIF('5. Lön'!$B$25:$B$151,$G3546,'5. Lön'!BH$25:BH$151)</f>
        <v>0</v>
      </c>
      <c r="G3559" s="333">
        <f>SUMIF('5. Lön'!$B$25:$B$151,$G3546,'5. Lön'!BI$25:BI$151)</f>
        <v>0</v>
      </c>
      <c r="H3559" s="333">
        <f>SUMIF('5. Lön'!$B$25:$B$151,$G3546,'5. Lön'!BJ$25:BJ$151)</f>
        <v>0</v>
      </c>
      <c r="I3559" s="333">
        <f>SUMIF('5. Lön'!$B$25:$B$151,$G3546,'5. Lön'!BK$25:BK$151)</f>
        <v>0</v>
      </c>
      <c r="J3559" s="333">
        <f>SUMIF('5. Lön'!$B$25:$B$151,$G3546,'5. Lön'!BL$25:BL$151)</f>
        <v>0</v>
      </c>
      <c r="K3559" s="333">
        <f>SUMIF('5. Lön'!$B$25:$B$151,$G3546,'5. Lön'!BM$25:BM$151)</f>
        <v>0</v>
      </c>
      <c r="L3559" s="333">
        <f>SUMIF('5. Lön'!$B$25:$B$151,$G3546,'5. Lön'!BN$25:BN$151)</f>
        <v>0</v>
      </c>
      <c r="M3559" s="319">
        <f t="shared" si="814"/>
        <v>0</v>
      </c>
    </row>
    <row r="3560" spans="2:15" s="3" customFormat="1" ht="12.75" x14ac:dyDescent="0.2">
      <c r="B3560" s="158" t="str">
        <f>IF('6. Drift'!AR$102&gt;0,"Drift","")</f>
        <v/>
      </c>
      <c r="C3560" s="334">
        <f>SUMIF('6. Drift'!$B$18:$B$101,$G3546,'6. Drift'!AH$18:AH$101)</f>
        <v>0</v>
      </c>
      <c r="D3560" s="334">
        <f>SUMIF('6. Drift'!$B$18:$B$101,$G3546,'6. Drift'!AI$18:AI$101)</f>
        <v>0</v>
      </c>
      <c r="E3560" s="334">
        <f>SUMIF('6. Drift'!$B$18:$B$101,$G3546,'6. Drift'!AJ$18:AJ$101)</f>
        <v>0</v>
      </c>
      <c r="F3560" s="334">
        <f>SUMIF('6. Drift'!$B$18:$B$101,$G3546,'6. Drift'!AK$18:AK$101)</f>
        <v>0</v>
      </c>
      <c r="G3560" s="334">
        <f>SUMIF('6. Drift'!$B$18:$B$101,$G3546,'6. Drift'!AL$18:AL$101)</f>
        <v>0</v>
      </c>
      <c r="H3560" s="334">
        <f>SUMIF('6. Drift'!$B$18:$B$101,$G3546,'6. Drift'!AM$18:AM$101)</f>
        <v>0</v>
      </c>
      <c r="I3560" s="334">
        <f>SUMIF('6. Drift'!$B$18:$B$101,$G3546,'6. Drift'!AN$18:AN$101)</f>
        <v>0</v>
      </c>
      <c r="J3560" s="334">
        <f>SUMIF('6. Drift'!$B$18:$B$101,$G3546,'6. Drift'!AO$18:AO$101)</f>
        <v>0</v>
      </c>
      <c r="K3560" s="334">
        <f>SUMIF('6. Drift'!$B$18:$B$101,$G3546,'6. Drift'!AP$18:AP$101)</f>
        <v>0</v>
      </c>
      <c r="L3560" s="334">
        <f>SUMIF('6. Drift'!$B$18:$B$101,$G3546,'6. Drift'!AQ$18:AQ$101)</f>
        <v>0</v>
      </c>
      <c r="M3560" s="316">
        <f t="shared" si="814"/>
        <v>0</v>
      </c>
    </row>
    <row r="3561" spans="2:15" s="3" customFormat="1" ht="12.75" x14ac:dyDescent="0.2">
      <c r="B3561" s="317" t="str">
        <f>IF('7. Utrustning'!AS$50&gt;0,"Utrustning","")</f>
        <v/>
      </c>
      <c r="C3561" s="333">
        <f>SUMIF('7. Utrustning'!$B$17:$B$49,$G3546,'7. Utrustning'!AI$17:AI$49)</f>
        <v>0</v>
      </c>
      <c r="D3561" s="333">
        <f>SUMIF('7. Utrustning'!$B$17:$B$49,$G3546,'7. Utrustning'!AJ$17:AJ$49)</f>
        <v>0</v>
      </c>
      <c r="E3561" s="333">
        <f>SUMIF('7. Utrustning'!$B$17:$B$49,$G3546,'7. Utrustning'!AK$17:AK$49)</f>
        <v>0</v>
      </c>
      <c r="F3561" s="333">
        <f>SUMIF('7. Utrustning'!$B$17:$B$49,$G3546,'7. Utrustning'!AL$17:AL$49)</f>
        <v>0</v>
      </c>
      <c r="G3561" s="333">
        <f>SUMIF('7. Utrustning'!$B$17:$B$49,$G3546,'7. Utrustning'!AM$17:AM$49)</f>
        <v>0</v>
      </c>
      <c r="H3561" s="333">
        <f>SUMIF('7. Utrustning'!$B$17:$B$49,$G3546,'7. Utrustning'!AN$17:AN$49)</f>
        <v>0</v>
      </c>
      <c r="I3561" s="333">
        <f>SUMIF('7. Utrustning'!$B$17:$B$49,$G3546,'7. Utrustning'!AO$17:AO$49)</f>
        <v>0</v>
      </c>
      <c r="J3561" s="333">
        <f>SUMIF('7. Utrustning'!$B$17:$B$49,$G3546,'7. Utrustning'!AP$17:AP$49)</f>
        <v>0</v>
      </c>
      <c r="K3561" s="333">
        <f>SUMIF('7. Utrustning'!$B$17:$B$49,$G3546,'7. Utrustning'!AQ$17:AQ$49)</f>
        <v>0</v>
      </c>
      <c r="L3561" s="333">
        <f>SUMIF('7. Utrustning'!$B$17:$B$49,$G3546,'7. Utrustning'!AR$17:AR$49)</f>
        <v>0</v>
      </c>
      <c r="M3561" s="319">
        <f t="shared" si="814"/>
        <v>0</v>
      </c>
    </row>
    <row r="3562" spans="2:15" s="3" customFormat="1" ht="12.75" x14ac:dyDescent="0.2">
      <c r="B3562" s="320" t="str">
        <f>IF('8. Lokal'!AP$51&gt;0,"Lokal","")</f>
        <v>Lokal</v>
      </c>
      <c r="C3562" s="334">
        <f>SUMIF('5. Lön'!$B$25:$B$151,$G3546,'5. Lön'!DA$25:DA$151)+SUMIF('6. Drift'!$B$18:$B$101,$G3546,'6. Drift'!CD$18:CD$101)+SUMIF('8. Lokal'!$B$18:$B$50,$G3546,'8. Lokal'!AF$18:AF$50)</f>
        <v>0</v>
      </c>
      <c r="D3562" s="334">
        <f>SUMIF('5. Lön'!$B$25:$B$151,$G3546,'5. Lön'!DB$25:DB$151)+SUMIF('6. Drift'!$B$18:$B$101,$G3546,'6. Drift'!CE$18:CE$101)+SUMIF('8. Lokal'!$B$18:$B$50,$G3546,'8. Lokal'!AG$18:AG$50)</f>
        <v>0</v>
      </c>
      <c r="E3562" s="334">
        <f>SUMIF('5. Lön'!$B$25:$B$151,$G3546,'5. Lön'!DC$25:DC$151)+SUMIF('6. Drift'!$B$18:$B$101,$G3546,'6. Drift'!CF$18:CF$101)+SUMIF('8. Lokal'!$B$18:$B$50,$G3546,'8. Lokal'!AH$18:AH$50)</f>
        <v>0</v>
      </c>
      <c r="F3562" s="334">
        <f>SUMIF('5. Lön'!$B$25:$B$151,$G3546,'5. Lön'!DD$25:DD$151)+SUMIF('6. Drift'!$B$18:$B$101,$G3546,'6. Drift'!CG$18:CG$101)+SUMIF('8. Lokal'!$B$18:$B$50,$G3546,'8. Lokal'!AI$18:AI$50)</f>
        <v>0</v>
      </c>
      <c r="G3562" s="334">
        <f>SUMIF('5. Lön'!$B$25:$B$151,$G3546,'5. Lön'!DE$25:DE$151)+SUMIF('6. Drift'!$B$18:$B$101,$G3546,'6. Drift'!CH$18:CH$101)+SUMIF('8. Lokal'!$B$18:$B$50,$G3546,'8. Lokal'!AJ$18:AJ$50)</f>
        <v>0</v>
      </c>
      <c r="H3562" s="334">
        <f>SUMIF('5. Lön'!$B$25:$B$151,$G3546,'5. Lön'!DF$25:DF$151)+SUMIF('6. Drift'!$B$18:$B$101,$G3546,'6. Drift'!CI$18:CI$101)+SUMIF('8. Lokal'!$B$18:$B$50,$G3546,'8. Lokal'!AK$18:AK$50)</f>
        <v>0</v>
      </c>
      <c r="I3562" s="334">
        <f>SUMIF('5. Lön'!$B$25:$B$151,$G3546,'5. Lön'!DG$25:DG$151)+SUMIF('6. Drift'!$B$18:$B$101,$G3546,'6. Drift'!CJ$18:CJ$101)+SUMIF('8. Lokal'!$B$18:$B$50,$G3546,'8. Lokal'!AL$18:AL$50)</f>
        <v>0</v>
      </c>
      <c r="J3562" s="334">
        <f>SUMIF('5. Lön'!$B$25:$B$151,$G3546,'5. Lön'!DH$25:DH$151)+SUMIF('6. Drift'!$B$18:$B$101,$G3546,'6. Drift'!CK$18:CK$101)+SUMIF('8. Lokal'!$B$18:$B$50,$G3546,'8. Lokal'!AM$18:AM$50)</f>
        <v>0</v>
      </c>
      <c r="K3562" s="334">
        <f>SUMIF('5. Lön'!$B$25:$B$151,$G3546,'5. Lön'!DI$25:DI$151)+SUMIF('6. Drift'!$B$18:$B$101,$G3546,'6. Drift'!CL$18:CL$101)+SUMIF('8. Lokal'!$B$18:$B$50,$G3546,'8. Lokal'!AN$18:AN$50)</f>
        <v>0</v>
      </c>
      <c r="L3562" s="334">
        <f>SUMIF('5. Lön'!$B$25:$B$151,$G3546,'5. Lön'!DJ$25:DJ$151)+SUMIF('6. Drift'!$B$18:$B$101,$G3546,'6. Drift'!CM$18:CM$101)+SUMIF('8. Lokal'!$B$18:$B$50,$G3546,'8. Lokal'!AO$18:AO$50)</f>
        <v>0</v>
      </c>
      <c r="M3562" s="316">
        <f t="shared" si="814"/>
        <v>0</v>
      </c>
    </row>
    <row r="3563" spans="2:15" s="1" customFormat="1" ht="12.75" x14ac:dyDescent="0.2">
      <c r="B3563" s="321" t="str">
        <f>IF(('5. Lön'!CM$152+'6. Drift'!BP$102)&gt;0,"Indirekt","")</f>
        <v>Indirekt</v>
      </c>
      <c r="C3563" s="293">
        <f>SUMIF('5. Lön'!$B$25:$B$151,$G3546,'5. Lön'!CC$25:CC$151)+SUMIF('6. Drift'!$B$18:$B$101,$G3546,'6. Drift'!BF$18:BF$101)</f>
        <v>0</v>
      </c>
      <c r="D3563" s="293">
        <f>SUMIF('5. Lön'!$B$25:$B$151,$G3546,'5. Lön'!CD$25:CD$151)+SUMIF('6. Drift'!$B$18:$B$101,$G3546,'6. Drift'!BG$18:BG$101)</f>
        <v>0</v>
      </c>
      <c r="E3563" s="293">
        <f>SUMIF('5. Lön'!$B$25:$B$151,$G3546,'5. Lön'!CE$25:CE$151)+SUMIF('6. Drift'!$B$18:$B$101,$G3546,'6. Drift'!BH$18:BH$101)</f>
        <v>0</v>
      </c>
      <c r="F3563" s="293">
        <f>SUMIF('5. Lön'!$B$25:$B$151,$G3546,'5. Lön'!CF$25:CF$151)+SUMIF('6. Drift'!$B$18:$B$101,$G3546,'6. Drift'!BI$18:BI$101)</f>
        <v>0</v>
      </c>
      <c r="G3563" s="293">
        <f>SUMIF('5. Lön'!$B$25:$B$151,$G3546,'5. Lön'!CG$25:CG$151)+SUMIF('6. Drift'!$B$18:$B$101,$G3546,'6. Drift'!BJ$18:BJ$101)</f>
        <v>0</v>
      </c>
      <c r="H3563" s="293">
        <f>SUMIF('5. Lön'!$B$25:$B$151,$G3546,'5. Lön'!CH$25:CH$151)+SUMIF('6. Drift'!$B$18:$B$101,$G3546,'6. Drift'!BK$18:BK$101)</f>
        <v>0</v>
      </c>
      <c r="I3563" s="293">
        <f>SUMIF('5. Lön'!$B$25:$B$151,$G3546,'5. Lön'!CI$25:CI$151)+SUMIF('6. Drift'!$B$18:$B$101,$G3546,'6. Drift'!BL$18:BL$101)</f>
        <v>0</v>
      </c>
      <c r="J3563" s="293">
        <f>SUMIF('5. Lön'!$B$25:$B$151,$G3546,'5. Lön'!CJ$25:CJ$151)+SUMIF('6. Drift'!$B$18:$B$101,$G3546,'6. Drift'!BM$18:BM$101)</f>
        <v>0</v>
      </c>
      <c r="K3563" s="293">
        <f>SUMIF('5. Lön'!$B$25:$B$151,$G3546,'5. Lön'!CK$25:CK$151)+SUMIF('6. Drift'!$B$18:$B$101,$G3546,'6. Drift'!BN$18:BN$101)</f>
        <v>0</v>
      </c>
      <c r="L3563" s="293">
        <f>SUMIF('5. Lön'!$B$25:$B$151,$G3546,'5. Lön'!CL$25:CL$151)+SUMIF('6. Drift'!$B$18:$B$101,$G3546,'6. Drift'!BO$18:BO$101)</f>
        <v>0</v>
      </c>
      <c r="M3563" s="322">
        <f t="shared" si="814"/>
        <v>0</v>
      </c>
    </row>
    <row r="3564" spans="2:15" s="3" customFormat="1" ht="12.75" x14ac:dyDescent="0.2">
      <c r="B3564" s="323" t="str">
        <f>IF('2. Grunddata'!C$6="KONTRAKT","Total kostnad i medfinansiering av kontrakt med finansiär","Total kostnad i medfinansiering av ansökan till finansiär")</f>
        <v>Total kostnad i medfinansiering av ansökan till finansiär</v>
      </c>
      <c r="C3564" s="237">
        <f>SUM(C3557:C3563)</f>
        <v>0</v>
      </c>
      <c r="D3564" s="237">
        <f t="shared" ref="D3564:M3564" si="815">SUM(D3557:D3563)</f>
        <v>0</v>
      </c>
      <c r="E3564" s="237">
        <f t="shared" si="815"/>
        <v>0</v>
      </c>
      <c r="F3564" s="237">
        <f t="shared" si="815"/>
        <v>0</v>
      </c>
      <c r="G3564" s="237">
        <f t="shared" si="815"/>
        <v>0</v>
      </c>
      <c r="H3564" s="237">
        <f t="shared" si="815"/>
        <v>0</v>
      </c>
      <c r="I3564" s="237">
        <f t="shared" si="815"/>
        <v>0</v>
      </c>
      <c r="J3564" s="237">
        <f t="shared" si="815"/>
        <v>0</v>
      </c>
      <c r="K3564" s="237">
        <f t="shared" si="815"/>
        <v>0</v>
      </c>
      <c r="L3564" s="237">
        <f t="shared" si="815"/>
        <v>0</v>
      </c>
      <c r="M3564" s="324">
        <f t="shared" si="815"/>
        <v>0</v>
      </c>
      <c r="N3564" s="26"/>
      <c r="O3564" s="26"/>
    </row>
    <row r="3565" spans="2:15" s="3" customFormat="1" ht="6" customHeight="1" x14ac:dyDescent="0.2">
      <c r="B3565" s="335"/>
      <c r="C3565" s="326"/>
      <c r="D3565" s="326"/>
      <c r="E3565" s="326"/>
      <c r="F3565" s="326"/>
      <c r="G3565" s="326"/>
      <c r="H3565" s="326"/>
      <c r="I3565" s="326"/>
      <c r="J3565" s="326"/>
      <c r="K3565" s="326"/>
      <c r="L3565" s="326"/>
      <c r="M3565" s="336"/>
    </row>
    <row r="3566" spans="2:15" s="3" customFormat="1" ht="12.75" x14ac:dyDescent="0.2">
      <c r="B3566" s="328" t="str">
        <f>IF('2. Grunddata'!C$6="KONTRAKT","Full kostnad","Förväntad full kostnad")</f>
        <v>Förväntad full kostnad</v>
      </c>
      <c r="C3566" s="326"/>
      <c r="D3566" s="326"/>
      <c r="E3566" s="326"/>
      <c r="F3566" s="326"/>
      <c r="G3566" s="326"/>
      <c r="H3566" s="326"/>
      <c r="I3566" s="326"/>
      <c r="J3566" s="326"/>
      <c r="K3566" s="326"/>
      <c r="L3566" s="326"/>
      <c r="M3566" s="336"/>
    </row>
    <row r="3567" spans="2:15" s="3" customFormat="1" ht="12.75" x14ac:dyDescent="0.2">
      <c r="B3567" s="337" t="s">
        <v>203</v>
      </c>
      <c r="C3567" s="338">
        <f>C3549+C3558+C3559</f>
        <v>0</v>
      </c>
      <c r="D3567" s="338">
        <f t="shared" ref="D3567:L3567" si="816">D3549+D3558+D3559</f>
        <v>0</v>
      </c>
      <c r="E3567" s="338">
        <f t="shared" si="816"/>
        <v>0</v>
      </c>
      <c r="F3567" s="338">
        <f t="shared" si="816"/>
        <v>0</v>
      </c>
      <c r="G3567" s="338">
        <f t="shared" si="816"/>
        <v>0</v>
      </c>
      <c r="H3567" s="338">
        <f t="shared" si="816"/>
        <v>0</v>
      </c>
      <c r="I3567" s="338">
        <f t="shared" si="816"/>
        <v>0</v>
      </c>
      <c r="J3567" s="338">
        <f t="shared" si="816"/>
        <v>0</v>
      </c>
      <c r="K3567" s="338">
        <f t="shared" si="816"/>
        <v>0</v>
      </c>
      <c r="L3567" s="338">
        <f t="shared" si="816"/>
        <v>0</v>
      </c>
      <c r="M3567" s="314">
        <f>SUM(C3567:L3567)</f>
        <v>0</v>
      </c>
    </row>
    <row r="3568" spans="2:15" s="3" customFormat="1" ht="12.75" x14ac:dyDescent="0.2">
      <c r="B3568" s="339" t="s">
        <v>202</v>
      </c>
      <c r="C3568" s="340">
        <f>C3550+C3560</f>
        <v>0</v>
      </c>
      <c r="D3568" s="340">
        <f t="shared" ref="D3568:L3568" si="817">D3550+D3560</f>
        <v>0</v>
      </c>
      <c r="E3568" s="340">
        <f t="shared" si="817"/>
        <v>0</v>
      </c>
      <c r="F3568" s="340">
        <f t="shared" si="817"/>
        <v>0</v>
      </c>
      <c r="G3568" s="340">
        <f t="shared" si="817"/>
        <v>0</v>
      </c>
      <c r="H3568" s="340">
        <f t="shared" si="817"/>
        <v>0</v>
      </c>
      <c r="I3568" s="340">
        <f t="shared" si="817"/>
        <v>0</v>
      </c>
      <c r="J3568" s="340">
        <f t="shared" si="817"/>
        <v>0</v>
      </c>
      <c r="K3568" s="340">
        <f t="shared" si="817"/>
        <v>0</v>
      </c>
      <c r="L3568" s="340">
        <f t="shared" si="817"/>
        <v>0</v>
      </c>
      <c r="M3568" s="316">
        <f>SUM(C3568:L3568)</f>
        <v>0</v>
      </c>
    </row>
    <row r="3569" spans="2:14" s="3" customFormat="1" ht="12.75" x14ac:dyDescent="0.2">
      <c r="B3569" s="341" t="s">
        <v>30</v>
      </c>
      <c r="C3569" s="342">
        <f>C3551+C3561</f>
        <v>0</v>
      </c>
      <c r="D3569" s="342">
        <f t="shared" ref="D3569:L3569" si="818">D3551+D3561</f>
        <v>0</v>
      </c>
      <c r="E3569" s="342">
        <f t="shared" si="818"/>
        <v>0</v>
      </c>
      <c r="F3569" s="342">
        <f t="shared" si="818"/>
        <v>0</v>
      </c>
      <c r="G3569" s="342">
        <f t="shared" si="818"/>
        <v>0</v>
      </c>
      <c r="H3569" s="342">
        <f t="shared" si="818"/>
        <v>0</v>
      </c>
      <c r="I3569" s="342">
        <f t="shared" si="818"/>
        <v>0</v>
      </c>
      <c r="J3569" s="342">
        <f t="shared" si="818"/>
        <v>0</v>
      </c>
      <c r="K3569" s="342">
        <f t="shared" si="818"/>
        <v>0</v>
      </c>
      <c r="L3569" s="342">
        <f t="shared" si="818"/>
        <v>0</v>
      </c>
      <c r="M3569" s="319">
        <f>SUM(C3569:L3569)</f>
        <v>0</v>
      </c>
    </row>
    <row r="3570" spans="2:14" s="3" customFormat="1" ht="12.75" x14ac:dyDescent="0.2">
      <c r="B3570" s="339" t="s">
        <v>31</v>
      </c>
      <c r="C3570" s="340">
        <f>SUMIF('5. Lön'!$B$25:$B$151,$G3546,'5. Lön'!CO$25:CO$151)+SUMIF('5. Lön'!$B$25:$B$151,$G3546,'5. Lön'!DA$25:DA$151)+SUMIF('6. Drift'!$B$18:$B$101,$G3546,'6. Drift'!BR$18:BR$101)+SUMIF('6. Drift'!$B$18:$B$101,$G3546,'6. Drift'!CD$18:CD$101)+SUMIF('8. Lokal'!$B$18:$B$50,$G3546,'8. Lokal'!T$18:T$50)+SUMIF('8. Lokal'!$B$18:$B$50,$G3546,'8. Lokal'!AF$18:AF$50)</f>
        <v>0</v>
      </c>
      <c r="D3570" s="340">
        <f>SUMIF('5. Lön'!$B$25:$B$151,$G3546,'5. Lön'!CP$25:CP$151)+SUMIF('5. Lön'!$B$25:$B$151,$G3546,'5. Lön'!DB$25:DB$151)+SUMIF('6. Drift'!$B$18:$B$101,$G3546,'6. Drift'!BS$18:BS$101)+SUMIF('6. Drift'!$B$18:$B$101,$G3546,'6. Drift'!CE$18:CE$101)+SUMIF('8. Lokal'!$B$18:$B$50,$G3546,'8. Lokal'!U$18:U$50)+SUMIF('8. Lokal'!$B$18:$B$50,$G3546,'8. Lokal'!AG$18:AG$50)</f>
        <v>0</v>
      </c>
      <c r="E3570" s="340">
        <f>SUMIF('5. Lön'!$B$25:$B$151,$G3546,'5. Lön'!CQ$25:CQ$151)+SUMIF('5. Lön'!$B$25:$B$151,$G3546,'5. Lön'!DC$25:DC$151)+SUMIF('6. Drift'!$B$18:$B$101,$G3546,'6. Drift'!BT$18:BT$101)+SUMIF('6. Drift'!$B$18:$B$101,$G3546,'6. Drift'!CF$18:CF$101)+SUMIF('8. Lokal'!$B$18:$B$50,$G3546,'8. Lokal'!V$18:V$50)+SUMIF('8. Lokal'!$B$18:$B$50,$G3546,'8. Lokal'!AH$18:AH$50)</f>
        <v>0</v>
      </c>
      <c r="F3570" s="340">
        <f>SUMIF('5. Lön'!$B$25:$B$151,$G3546,'5. Lön'!CR$25:CR$151)+SUMIF('5. Lön'!$B$25:$B$151,$G3546,'5. Lön'!DD$25:DD$151)+SUMIF('6. Drift'!$B$18:$B$101,$G3546,'6. Drift'!BU$18:BU$101)+SUMIF('6. Drift'!$B$18:$B$101,$G3546,'6. Drift'!CG$18:CG$101)+SUMIF('8. Lokal'!$B$18:$B$50,$G3546,'8. Lokal'!W$18:W$50)+SUMIF('8. Lokal'!$B$18:$B$50,$G3546,'8. Lokal'!AI$18:AI$50)</f>
        <v>0</v>
      </c>
      <c r="G3570" s="340">
        <f>SUMIF('5. Lön'!$B$25:$B$151,$G3546,'5. Lön'!CS$25:CS$151)+SUMIF('5. Lön'!$B$25:$B$151,$G3546,'5. Lön'!DE$25:DE$151)+SUMIF('6. Drift'!$B$18:$B$101,$G3546,'6. Drift'!BV$18:BV$101)+SUMIF('6. Drift'!$B$18:$B$101,$G3546,'6. Drift'!CH$18:CH$101)+SUMIF('8. Lokal'!$B$18:$B$50,$G3546,'8. Lokal'!X$18:X$50)+SUMIF('8. Lokal'!$B$18:$B$50,$G3546,'8. Lokal'!AJ$18:AJ$50)</f>
        <v>0</v>
      </c>
      <c r="H3570" s="340">
        <f>SUMIF('5. Lön'!$B$25:$B$151,$G3546,'5. Lön'!CT$25:CT$151)+SUMIF('5. Lön'!$B$25:$B$151,$G3546,'5. Lön'!DF$25:DF$151)+SUMIF('6. Drift'!$B$18:$B$101,$G3546,'6. Drift'!BW$18:BW$101)+SUMIF('6. Drift'!$B$18:$B$101,$G3546,'6. Drift'!CI$18:CI$101)+SUMIF('8. Lokal'!$B$18:$B$50,$G3546,'8. Lokal'!Y$18:Y$50)+SUMIF('8. Lokal'!$B$18:$B$50,$G3546,'8. Lokal'!AK$18:AK$50)</f>
        <v>0</v>
      </c>
      <c r="I3570" s="340">
        <f>SUMIF('5. Lön'!$B$25:$B$151,$G3546,'5. Lön'!CU$25:CU$151)+SUMIF('5. Lön'!$B$25:$B$151,$G3546,'5. Lön'!DG$25:DG$151)+SUMIF('6. Drift'!$B$18:$B$101,$G3546,'6. Drift'!BX$18:BX$101)+SUMIF('6. Drift'!$B$18:$B$101,$G3546,'6. Drift'!CJ$18:CJ$101)+SUMIF('8. Lokal'!$B$18:$B$50,$G3546,'8. Lokal'!Z$18:Z$50)+SUMIF('8. Lokal'!$B$18:$B$50,$G3546,'8. Lokal'!AL$18:AL$50)</f>
        <v>0</v>
      </c>
      <c r="J3570" s="340">
        <f>SUMIF('5. Lön'!$B$25:$B$151,$G3546,'5. Lön'!CV$25:CV$151)+SUMIF('5. Lön'!$B$25:$B$151,$G3546,'5. Lön'!DH$25:DH$151)+SUMIF('6. Drift'!$B$18:$B$101,$G3546,'6. Drift'!BY$18:BY$101)+SUMIF('6. Drift'!$B$18:$B$101,$G3546,'6. Drift'!CK$18:CK$101)+SUMIF('8. Lokal'!$B$18:$B$50,$G3546,'8. Lokal'!AA$18:AA$50)+SUMIF('8. Lokal'!$B$18:$B$50,$G3546,'8. Lokal'!AM$18:AM$50)</f>
        <v>0</v>
      </c>
      <c r="K3570" s="340">
        <f>SUMIF('5. Lön'!$B$25:$B$151,$G3546,'5. Lön'!CW$25:CW$151)+SUMIF('5. Lön'!$B$25:$B$151,$G3546,'5. Lön'!DI$25:DI$151)+SUMIF('6. Drift'!$B$18:$B$101,$G3546,'6. Drift'!BZ$18:BZ$101)+SUMIF('6. Drift'!$B$18:$B$101,$G3546,'6. Drift'!CL$18:CL$101)+SUMIF('8. Lokal'!$B$18:$B$50,$G3546,'8. Lokal'!AB$18:AB$50)+SUMIF('8. Lokal'!$B$18:$B$50,$G3546,'8. Lokal'!AN$18:AN$50)</f>
        <v>0</v>
      </c>
      <c r="L3570" s="340">
        <f>SUMIF('5. Lön'!$B$25:$B$151,$G3546,'5. Lön'!CX$25:CX$151)+SUMIF('5. Lön'!$B$25:$B$151,$G3546,'5. Lön'!DJ$25:DJ$151)+SUMIF('6. Drift'!$B$18:$B$101,$G3546,'6. Drift'!CA$18:CA$101)+SUMIF('6. Drift'!$B$18:$B$101,$G3546,'6. Drift'!CM$18:CM$101)+SUMIF('8. Lokal'!$B$18:$B$50,$G3546,'8. Lokal'!AC$18:AC$50)+SUMIF('8. Lokal'!$B$18:$B$50,$G3546,'8. Lokal'!AO$18:AO$50)</f>
        <v>0</v>
      </c>
      <c r="M3570" s="316">
        <f>SUM(C3570:L3570)</f>
        <v>0</v>
      </c>
    </row>
    <row r="3571" spans="2:14" s="3" customFormat="1" ht="12.75" x14ac:dyDescent="0.2">
      <c r="B3571" s="343" t="s">
        <v>26</v>
      </c>
      <c r="C3571" s="344">
        <f>SUMIF('5. Lön'!$B$25:$B$151,$G3546,'5. Lön'!BQ$25:BQ$151)+SUMIF('5. Lön'!$B$25:$B$151,$G3546,'5. Lön'!CC$25:CC$151)+SUMIF('6. Drift'!$B$18:$B$101,$G3546,'6. Drift'!AT$18:AT$101)+SUMIF('6. Drift'!$B$18:$B$101,$G3546,'6. Drift'!BF$18:BF$101)</f>
        <v>0</v>
      </c>
      <c r="D3571" s="344">
        <f>SUMIF('5. Lön'!$B$25:$B$151,$G3546,'5. Lön'!BR$25:BR$151)+SUMIF('5. Lön'!$B$25:$B$151,$G3546,'5. Lön'!CD$25:CD$151)+SUMIF('6. Drift'!$B$18:$B$101,$G3546,'6. Drift'!AU$18:AU$101)+SUMIF('6. Drift'!$B$18:$B$101,$G3546,'6. Drift'!BG$18:BG$101)</f>
        <v>0</v>
      </c>
      <c r="E3571" s="344">
        <f>SUMIF('5. Lön'!$B$25:$B$151,$G3546,'5. Lön'!BS$25:BS$151)+SUMIF('5. Lön'!$B$25:$B$151,$G3546,'5. Lön'!CE$25:CE$151)+SUMIF('6. Drift'!$B$18:$B$101,$G3546,'6. Drift'!AV$18:AV$101)+SUMIF('6. Drift'!$B$18:$B$101,$G3546,'6. Drift'!BH$18:BH$101)</f>
        <v>0</v>
      </c>
      <c r="F3571" s="344">
        <f>SUMIF('5. Lön'!$B$25:$B$151,$G3546,'5. Lön'!BT$25:BT$151)+SUMIF('5. Lön'!$B$25:$B$151,$G3546,'5. Lön'!CF$25:CF$151)+SUMIF('6. Drift'!$B$18:$B$101,$G3546,'6. Drift'!AW$18:AW$101)+SUMIF('6. Drift'!$B$18:$B$101,$G3546,'6. Drift'!BI$18:BI$101)</f>
        <v>0</v>
      </c>
      <c r="G3571" s="344">
        <f>SUMIF('5. Lön'!$B$25:$B$151,$G3546,'5. Lön'!BU$25:BU$151)+SUMIF('5. Lön'!$B$25:$B$151,$G3546,'5. Lön'!CG$25:CG$151)+SUMIF('6. Drift'!$B$18:$B$101,$G3546,'6. Drift'!AX$18:AX$101)+SUMIF('6. Drift'!$B$18:$B$101,$G3546,'6. Drift'!BJ$18:BJ$101)</f>
        <v>0</v>
      </c>
      <c r="H3571" s="344">
        <f>SUMIF('5. Lön'!$B$25:$B$151,$G3546,'5. Lön'!BV$25:BV$151)+SUMIF('5. Lön'!$B$25:$B$151,$G3546,'5. Lön'!CH$25:CH$151)+SUMIF('6. Drift'!$B$18:$B$101,$G3546,'6. Drift'!AY$18:AY$101)+SUMIF('6. Drift'!$B$18:$B$101,$G3546,'6. Drift'!BK$18:BK$101)</f>
        <v>0</v>
      </c>
      <c r="I3571" s="344">
        <f>SUMIF('5. Lön'!$B$25:$B$151,$G3546,'5. Lön'!BW$25:BW$151)+SUMIF('5. Lön'!$B$25:$B$151,$G3546,'5. Lön'!CI$25:CI$151)+SUMIF('6. Drift'!$B$18:$B$101,$G3546,'6. Drift'!AZ$18:AZ$101)+SUMIF('6. Drift'!$B$18:$B$101,$G3546,'6. Drift'!BL$18:BL$101)</f>
        <v>0</v>
      </c>
      <c r="J3571" s="344">
        <f>SUMIF('5. Lön'!$B$25:$B$151,$G3546,'5. Lön'!BX$25:BX$151)+SUMIF('5. Lön'!$B$25:$B$151,$G3546,'5. Lön'!CJ$25:CJ$151)+SUMIF('6. Drift'!$B$18:$B$101,$G3546,'6. Drift'!BA$18:BA$101)+SUMIF('6. Drift'!$B$18:$B$101,$G3546,'6. Drift'!BM$18:BM$101)</f>
        <v>0</v>
      </c>
      <c r="K3571" s="344">
        <f>SUMIF('5. Lön'!$B$25:$B$151,$G3546,'5. Lön'!BY$25:BY$151)+SUMIF('5. Lön'!$B$25:$B$151,$G3546,'5. Lön'!CK$25:CK$151)+SUMIF('6. Drift'!$B$18:$B$101,$G3546,'6. Drift'!BB$18:BB$101)+SUMIF('6. Drift'!$B$18:$B$101,$G3546,'6. Drift'!BN$18:BN$101)</f>
        <v>0</v>
      </c>
      <c r="L3571" s="344">
        <f>SUMIF('5. Lön'!$B$25:$B$151,$G3546,'5. Lön'!BZ$25:BZ$151)+SUMIF('5. Lön'!$B$25:$B$151,$G3546,'5. Lön'!CL$25:CL$151)+SUMIF('6. Drift'!$B$18:$B$101,$G3546,'6. Drift'!BC$18:BC$101)+SUMIF('6. Drift'!$B$18:$B$101,$G3546,'6. Drift'!BO$18:BO$101)</f>
        <v>0</v>
      </c>
      <c r="M3571" s="322">
        <f>SUM(C3571:L3571)</f>
        <v>0</v>
      </c>
    </row>
    <row r="3572" spans="2:14" s="3" customFormat="1" ht="12.75" x14ac:dyDescent="0.2">
      <c r="B3572" s="323" t="str">
        <f>IF('2. Grunddata'!C$6="KONTRAKT","Total full kostnad","Total förväntad full kostnad")</f>
        <v>Total förväntad full kostnad</v>
      </c>
      <c r="C3572" s="171">
        <f>SUM(C3567:C3571)</f>
        <v>0</v>
      </c>
      <c r="D3572" s="171">
        <f t="shared" ref="D3572:M3572" si="819">SUM(D3567:D3571)</f>
        <v>0</v>
      </c>
      <c r="E3572" s="171">
        <f t="shared" si="819"/>
        <v>0</v>
      </c>
      <c r="F3572" s="171">
        <f t="shared" si="819"/>
        <v>0</v>
      </c>
      <c r="G3572" s="171">
        <f t="shared" si="819"/>
        <v>0</v>
      </c>
      <c r="H3572" s="171">
        <f t="shared" si="819"/>
        <v>0</v>
      </c>
      <c r="I3572" s="171">
        <f t="shared" si="819"/>
        <v>0</v>
      </c>
      <c r="J3572" s="171">
        <f t="shared" si="819"/>
        <v>0</v>
      </c>
      <c r="K3572" s="171">
        <f t="shared" si="819"/>
        <v>0</v>
      </c>
      <c r="L3572" s="171">
        <f t="shared" si="819"/>
        <v>0</v>
      </c>
      <c r="M3572" s="345">
        <f t="shared" si="819"/>
        <v>0</v>
      </c>
      <c r="N3572" s="4"/>
    </row>
    <row r="3573" spans="2:14" s="3" customFormat="1" ht="12.75" x14ac:dyDescent="0.2">
      <c r="B3573" s="119"/>
      <c r="C3573" s="64"/>
      <c r="D3573" s="64"/>
      <c r="E3573" s="64"/>
      <c r="F3573" s="64"/>
      <c r="G3573" s="64"/>
      <c r="H3573" s="64"/>
      <c r="I3573" s="64"/>
      <c r="J3573" s="64"/>
      <c r="K3573" s="64"/>
      <c r="L3573" s="64"/>
      <c r="M3573" s="64"/>
    </row>
    <row r="3574" spans="2:14" s="3" customFormat="1" ht="12.75" customHeight="1" x14ac:dyDescent="0.2">
      <c r="B3574" s="119" t="s">
        <v>42</v>
      </c>
      <c r="C3574" s="346" t="str">
        <f t="shared" ref="C3574:M3574" si="820">IF(C3572&gt;0,C3564/C3572,"")</f>
        <v/>
      </c>
      <c r="D3574" s="346" t="str">
        <f t="shared" si="820"/>
        <v/>
      </c>
      <c r="E3574" s="346" t="str">
        <f t="shared" si="820"/>
        <v/>
      </c>
      <c r="F3574" s="346" t="str">
        <f t="shared" si="820"/>
        <v/>
      </c>
      <c r="G3574" s="346" t="str">
        <f t="shared" si="820"/>
        <v/>
      </c>
      <c r="H3574" s="346" t="str">
        <f t="shared" si="820"/>
        <v/>
      </c>
      <c r="I3574" s="346" t="str">
        <f t="shared" si="820"/>
        <v/>
      </c>
      <c r="J3574" s="346" t="str">
        <f t="shared" si="820"/>
        <v/>
      </c>
      <c r="K3574" s="346" t="str">
        <f t="shared" si="820"/>
        <v/>
      </c>
      <c r="L3574" s="346" t="str">
        <f t="shared" si="820"/>
        <v/>
      </c>
      <c r="M3574" s="346" t="str">
        <f t="shared" si="820"/>
        <v/>
      </c>
    </row>
    <row r="3575" spans="2:14" ht="12.75" customHeight="1" x14ac:dyDescent="0.2"/>
    <row r="3576" spans="2:14" ht="12.75" customHeight="1" x14ac:dyDescent="0.2">
      <c r="B3576" s="349" t="s">
        <v>209</v>
      </c>
    </row>
    <row r="3577" spans="2:14" ht="12.75" customHeight="1" x14ac:dyDescent="0.2">
      <c r="B3577" s="551"/>
      <c r="C3577" s="552"/>
      <c r="D3577" s="552"/>
      <c r="E3577" s="552"/>
      <c r="F3577" s="552"/>
      <c r="G3577" s="552"/>
      <c r="H3577" s="552"/>
      <c r="I3577" s="552"/>
      <c r="J3577" s="552"/>
      <c r="K3577" s="552"/>
      <c r="L3577" s="553"/>
      <c r="M3577" s="387">
        <f>SUM(C3577:L3577)</f>
        <v>0</v>
      </c>
    </row>
    <row r="3578" spans="2:14" ht="12.75" customHeight="1" x14ac:dyDescent="0.2">
      <c r="B3578" s="554"/>
      <c r="C3578" s="555"/>
      <c r="D3578" s="555"/>
      <c r="E3578" s="555"/>
      <c r="F3578" s="555"/>
      <c r="G3578" s="555"/>
      <c r="H3578" s="555"/>
      <c r="I3578" s="555"/>
      <c r="J3578" s="555"/>
      <c r="K3578" s="555"/>
      <c r="L3578" s="556"/>
      <c r="M3578" s="319">
        <f t="shared" ref="M3578:M3582" si="821">SUM(C3578:L3578)</f>
        <v>0</v>
      </c>
    </row>
    <row r="3579" spans="2:14" ht="12.75" customHeight="1" x14ac:dyDescent="0.2">
      <c r="B3579" s="557"/>
      <c r="C3579" s="558"/>
      <c r="D3579" s="558"/>
      <c r="E3579" s="558"/>
      <c r="F3579" s="558"/>
      <c r="G3579" s="558"/>
      <c r="H3579" s="558"/>
      <c r="I3579" s="558"/>
      <c r="J3579" s="558"/>
      <c r="K3579" s="558"/>
      <c r="L3579" s="559"/>
      <c r="M3579" s="316">
        <f t="shared" si="821"/>
        <v>0</v>
      </c>
    </row>
    <row r="3580" spans="2:14" ht="12.75" customHeight="1" x14ac:dyDescent="0.2">
      <c r="B3580" s="554"/>
      <c r="C3580" s="555"/>
      <c r="D3580" s="555"/>
      <c r="E3580" s="555"/>
      <c r="F3580" s="555"/>
      <c r="G3580" s="555"/>
      <c r="H3580" s="555"/>
      <c r="I3580" s="555"/>
      <c r="J3580" s="555"/>
      <c r="K3580" s="555"/>
      <c r="L3580" s="556"/>
      <c r="M3580" s="319">
        <f t="shared" si="821"/>
        <v>0</v>
      </c>
    </row>
    <row r="3581" spans="2:14" ht="12.75" customHeight="1" x14ac:dyDescent="0.2">
      <c r="B3581" s="557"/>
      <c r="C3581" s="558"/>
      <c r="D3581" s="558"/>
      <c r="E3581" s="558"/>
      <c r="F3581" s="558"/>
      <c r="G3581" s="558"/>
      <c r="H3581" s="558"/>
      <c r="I3581" s="558"/>
      <c r="J3581" s="558"/>
      <c r="K3581" s="558"/>
      <c r="L3581" s="559"/>
      <c r="M3581" s="316">
        <f t="shared" si="821"/>
        <v>0</v>
      </c>
    </row>
    <row r="3582" spans="2:14" ht="12.75" customHeight="1" x14ac:dyDescent="0.2">
      <c r="B3582" s="560"/>
      <c r="C3582" s="555"/>
      <c r="D3582" s="555"/>
      <c r="E3582" s="555"/>
      <c r="F3582" s="555"/>
      <c r="G3582" s="555"/>
      <c r="H3582" s="555"/>
      <c r="I3582" s="555"/>
      <c r="J3582" s="555"/>
      <c r="K3582" s="555"/>
      <c r="L3582" s="556"/>
      <c r="M3582" s="319">
        <f t="shared" si="821"/>
        <v>0</v>
      </c>
    </row>
    <row r="3583" spans="2:14" ht="12.75" customHeight="1" x14ac:dyDescent="0.2">
      <c r="B3583" s="165" t="str">
        <f>IF('2. Grunddata'!C$6="KONTRAKT","Total medfinansiering","Total förväntad medfinansiering")</f>
        <v>Total förväntad medfinansiering</v>
      </c>
      <c r="C3583" s="170">
        <f t="shared" ref="C3583:M3583" si="822">SUM(C3577:C3582)</f>
        <v>0</v>
      </c>
      <c r="D3583" s="170">
        <f t="shared" si="822"/>
        <v>0</v>
      </c>
      <c r="E3583" s="170">
        <f t="shared" si="822"/>
        <v>0</v>
      </c>
      <c r="F3583" s="170">
        <f t="shared" si="822"/>
        <v>0</v>
      </c>
      <c r="G3583" s="170">
        <f t="shared" si="822"/>
        <v>0</v>
      </c>
      <c r="H3583" s="170">
        <f t="shared" si="822"/>
        <v>0</v>
      </c>
      <c r="I3583" s="170">
        <f t="shared" si="822"/>
        <v>0</v>
      </c>
      <c r="J3583" s="170">
        <f t="shared" si="822"/>
        <v>0</v>
      </c>
      <c r="K3583" s="170">
        <f t="shared" si="822"/>
        <v>0</v>
      </c>
      <c r="L3583" s="170">
        <f t="shared" si="822"/>
        <v>0</v>
      </c>
      <c r="M3583" s="345">
        <f t="shared" si="822"/>
        <v>0</v>
      </c>
    </row>
    <row r="3584" spans="2:14" ht="12.75" customHeight="1" x14ac:dyDescent="0.2"/>
    <row r="3585" spans="2:13" ht="12.75" customHeight="1" x14ac:dyDescent="0.2">
      <c r="B3585" s="386" t="s">
        <v>210</v>
      </c>
      <c r="C3585" s="64" t="str">
        <f>B84</f>
        <v>Inte SLU Partner 18</v>
      </c>
      <c r="G3585" s="64" t="str">
        <f>J84</f>
        <v/>
      </c>
    </row>
    <row r="3586" spans="2:13" ht="12.75" customHeight="1" x14ac:dyDescent="0.2">
      <c r="B3586" s="719"/>
      <c r="C3586" s="720"/>
      <c r="D3586" s="720"/>
      <c r="E3586" s="720"/>
      <c r="F3586" s="720"/>
      <c r="G3586" s="720"/>
      <c r="H3586" s="720"/>
      <c r="I3586" s="720"/>
      <c r="J3586" s="720"/>
      <c r="K3586" s="720"/>
      <c r="L3586" s="720"/>
      <c r="M3586" s="721"/>
    </row>
    <row r="3587" spans="2:13" ht="12.75" customHeight="1" x14ac:dyDescent="0.2">
      <c r="B3587" s="722"/>
      <c r="C3587" s="735"/>
      <c r="D3587" s="735"/>
      <c r="E3587" s="735"/>
      <c r="F3587" s="735"/>
      <c r="G3587" s="735"/>
      <c r="H3587" s="735"/>
      <c r="I3587" s="735"/>
      <c r="J3587" s="735"/>
      <c r="K3587" s="735"/>
      <c r="L3587" s="735"/>
      <c r="M3587" s="724"/>
    </row>
    <row r="3588" spans="2:13" ht="12.75" customHeight="1" x14ac:dyDescent="0.2">
      <c r="B3588" s="722"/>
      <c r="C3588" s="735"/>
      <c r="D3588" s="735"/>
      <c r="E3588" s="735"/>
      <c r="F3588" s="735"/>
      <c r="G3588" s="735"/>
      <c r="H3588" s="735"/>
      <c r="I3588" s="735"/>
      <c r="J3588" s="735"/>
      <c r="K3588" s="735"/>
      <c r="L3588" s="735"/>
      <c r="M3588" s="724"/>
    </row>
    <row r="3589" spans="2:13" ht="12.75" customHeight="1" x14ac:dyDescent="0.2">
      <c r="B3589" s="722"/>
      <c r="C3589" s="735"/>
      <c r="D3589" s="735"/>
      <c r="E3589" s="735"/>
      <c r="F3589" s="735"/>
      <c r="G3589" s="735"/>
      <c r="H3589" s="735"/>
      <c r="I3589" s="735"/>
      <c r="J3589" s="735"/>
      <c r="K3589" s="735"/>
      <c r="L3589" s="735"/>
      <c r="M3589" s="724"/>
    </row>
    <row r="3590" spans="2:13" ht="12.75" customHeight="1" x14ac:dyDescent="0.2">
      <c r="B3590" s="725"/>
      <c r="C3590" s="726"/>
      <c r="D3590" s="726"/>
      <c r="E3590" s="726"/>
      <c r="F3590" s="726"/>
      <c r="G3590" s="726"/>
      <c r="H3590" s="726"/>
      <c r="I3590" s="726"/>
      <c r="J3590" s="726"/>
      <c r="K3590" s="726"/>
      <c r="L3590" s="726"/>
      <c r="M3590" s="727"/>
    </row>
    <row r="3592" spans="2:13" s="3" customFormat="1" ht="12.75" customHeight="1" x14ac:dyDescent="0.2">
      <c r="B3592" s="140" t="s">
        <v>165</v>
      </c>
      <c r="C3592" s="141" t="str">
        <f>'2. Grunddata'!C$7</f>
        <v>Hitta den oförklariga faktorn i matrix</v>
      </c>
      <c r="D3592" s="64"/>
      <c r="E3592" s="64"/>
      <c r="F3592" s="64"/>
      <c r="G3592" s="64"/>
      <c r="H3592" s="64"/>
      <c r="I3592" s="64"/>
      <c r="J3592" s="64"/>
      <c r="K3592" s="64"/>
      <c r="L3592" s="64"/>
      <c r="M3592" s="64"/>
    </row>
    <row r="3593" spans="2:13" s="3" customFormat="1" ht="12.75" x14ac:dyDescent="0.2">
      <c r="B3593" s="140" t="s">
        <v>122</v>
      </c>
      <c r="C3593" s="141" t="str">
        <f>IF('2. Grunddata'!$C$6="ANSÖKAN","ANSÖKAN",(IF('2. Grunddata'!$C$6="KONTRAKT","KONTRAKT","")))</f>
        <v>ANSÖKAN</v>
      </c>
      <c r="D3593" s="64"/>
      <c r="E3593" s="64"/>
      <c r="F3593" s="64"/>
      <c r="G3593" s="64"/>
      <c r="H3593" s="64"/>
      <c r="I3593" s="64"/>
      <c r="J3593" s="64"/>
      <c r="K3593" s="64"/>
      <c r="L3593" s="64"/>
      <c r="M3593" s="64"/>
    </row>
    <row r="3594" spans="2:13" s="3" customFormat="1" ht="12.75" x14ac:dyDescent="0.2">
      <c r="B3594" s="62" t="s">
        <v>254</v>
      </c>
      <c r="C3594" s="141" t="str">
        <f>'2. Grunddata'!C$8</f>
        <v>Stina</v>
      </c>
      <c r="D3594" s="64"/>
      <c r="E3594" s="64"/>
      <c r="F3594" s="64"/>
      <c r="I3594" s="120"/>
      <c r="J3594" s="120"/>
      <c r="K3594" s="120"/>
      <c r="L3594" s="120"/>
      <c r="M3594" s="120"/>
    </row>
    <row r="3595" spans="2:13" s="3" customFormat="1" ht="12.75" x14ac:dyDescent="0.2">
      <c r="B3595" s="140" t="s">
        <v>156</v>
      </c>
      <c r="C3595" s="64" t="str">
        <f>'2. Grunddata'!C$17</f>
        <v>SEK</v>
      </c>
      <c r="D3595" s="64"/>
      <c r="E3595" s="64"/>
      <c r="F3595" s="64"/>
      <c r="I3595" s="120"/>
      <c r="J3595" s="120"/>
      <c r="K3595" s="120"/>
      <c r="L3595" s="120"/>
      <c r="M3595" s="120"/>
    </row>
    <row r="3596" spans="2:13" s="3" customFormat="1" ht="12.75" x14ac:dyDescent="0.2">
      <c r="B3596" s="140"/>
      <c r="C3596" s="143" t="s">
        <v>137</v>
      </c>
      <c r="D3596" s="64"/>
      <c r="E3596" s="64"/>
      <c r="F3596" s="64"/>
      <c r="I3596" s="120"/>
      <c r="J3596" s="120"/>
      <c r="K3596" s="120"/>
      <c r="L3596" s="499" t="s">
        <v>315</v>
      </c>
      <c r="M3596" s="120"/>
    </row>
    <row r="3597" spans="2:13" ht="12.75" customHeight="1" x14ac:dyDescent="0.2">
      <c r="L3597" s="349" t="s">
        <v>316</v>
      </c>
    </row>
    <row r="3598" spans="2:13" s="3" customFormat="1" ht="15" x14ac:dyDescent="0.25">
      <c r="B3598" s="369" t="s">
        <v>38</v>
      </c>
      <c r="C3598" s="369" t="str">
        <f>B85</f>
        <v>Inte SLU Partner 19</v>
      </c>
      <c r="E3598" s="64"/>
      <c r="G3598" s="375" t="str">
        <f>J85</f>
        <v/>
      </c>
      <c r="H3598" s="64"/>
      <c r="I3598" s="64"/>
      <c r="J3598" s="64"/>
      <c r="K3598" s="64"/>
      <c r="L3598" s="625">
        <f>SUMIF('5. Lön'!$B$25:$B$151,$G3598,'5. Lön'!AE$25:AE$151)</f>
        <v>0</v>
      </c>
      <c r="M3598" s="585" t="s">
        <v>208</v>
      </c>
    </row>
    <row r="3599" spans="2:13" s="3" customFormat="1" ht="6" customHeight="1" x14ac:dyDescent="0.2">
      <c r="B3599" s="85"/>
      <c r="C3599" s="64"/>
      <c r="D3599" s="64"/>
      <c r="E3599" s="64"/>
      <c r="F3599" s="64"/>
      <c r="G3599" s="64"/>
      <c r="H3599" s="64"/>
      <c r="I3599" s="64"/>
      <c r="J3599" s="64"/>
      <c r="K3599" s="64"/>
      <c r="L3599" s="64"/>
      <c r="M3599" s="64"/>
    </row>
    <row r="3600" spans="2:13" s="3" customFormat="1" ht="12.75" x14ac:dyDescent="0.2">
      <c r="B3600" s="309" t="str">
        <f>IF('2. Grunddata'!C$6="KONTRAKT","Kostnader täckta av finansiär","Kostnader förväntade att täckas av finansiär")</f>
        <v>Kostnader förväntade att täckas av finansiär</v>
      </c>
      <c r="C3600" s="310">
        <f>'5. Lön'!G$23</f>
        <v>2022</v>
      </c>
      <c r="D3600" s="310">
        <f>'5. Lön'!H$23</f>
        <v>2023</v>
      </c>
      <c r="E3600" s="310">
        <f>'5. Lön'!I$23</f>
        <v>2024</v>
      </c>
      <c r="F3600" s="310" t="str">
        <f>'5. Lön'!J$23</f>
        <v/>
      </c>
      <c r="G3600" s="310" t="str">
        <f>'5. Lön'!K$23</f>
        <v/>
      </c>
      <c r="H3600" s="310" t="str">
        <f>'5. Lön'!L$23</f>
        <v/>
      </c>
      <c r="I3600" s="310" t="str">
        <f>'5. Lön'!M$23</f>
        <v/>
      </c>
      <c r="J3600" s="310" t="str">
        <f>'5. Lön'!N$23</f>
        <v/>
      </c>
      <c r="K3600" s="310" t="str">
        <f>'5. Lön'!O$23</f>
        <v/>
      </c>
      <c r="L3600" s="310" t="str">
        <f>'5. Lön'!P$23</f>
        <v/>
      </c>
      <c r="M3600" s="311" t="s">
        <v>2</v>
      </c>
    </row>
    <row r="3601" spans="2:15" s="3" customFormat="1" ht="12.75" customHeight="1" x14ac:dyDescent="0.2">
      <c r="B3601" s="312" t="s">
        <v>203</v>
      </c>
      <c r="C3601" s="313">
        <f>IF('2. Grunddata'!$C$16&gt;0,SUMIF('5. Lön'!$B$25:$B$151,$G3598,'5. Lön'!DM$25:DM$151),SUMIF('5. Lön'!$B$25:$B$151,$G3598,'5. Lön'!AS$25:AS$151))</f>
        <v>0</v>
      </c>
      <c r="D3601" s="313">
        <f>IF('2. Grunddata'!$C$16&gt;0,SUMIF('5. Lön'!$B$25:$B$151,$G3598,'5. Lön'!DN$25:DN$151),SUMIF('5. Lön'!$B$25:$B$151,$G3598,'5. Lön'!AT$25:AT$151))</f>
        <v>0</v>
      </c>
      <c r="E3601" s="313">
        <f>IF('2. Grunddata'!$C$16&gt;0,SUMIF('5. Lön'!$B$25:$B$151,$G3598,'5. Lön'!DO$25:DO$151),SUMIF('5. Lön'!$B$25:$B$151,$G3598,'5. Lön'!AU$25:AU$151))</f>
        <v>0</v>
      </c>
      <c r="F3601" s="313">
        <f>IF('2. Grunddata'!$C$16&gt;0,SUMIF('5. Lön'!$B$25:$B$151,$G3598,'5. Lön'!DP$25:DP$151),SUMIF('5. Lön'!$B$25:$B$151,$G3598,'5. Lön'!AV$25:AV$151))</f>
        <v>0</v>
      </c>
      <c r="G3601" s="313">
        <f>IF('2. Grunddata'!$C$16&gt;0,SUMIF('5. Lön'!$B$25:$B$151,$G3598,'5. Lön'!DQ$25:DQ$151),SUMIF('5. Lön'!$B$25:$B$151,$G3598,'5. Lön'!AW$25:AW$151))</f>
        <v>0</v>
      </c>
      <c r="H3601" s="313">
        <f>IF('2. Grunddata'!$C$16&gt;0,SUMIF('5. Lön'!$B$25:$B$151,$G3598,'5. Lön'!DR$25:DR$151),SUMIF('5. Lön'!$B$25:$B$151,$G3598,'5. Lön'!AX$25:AX$151))</f>
        <v>0</v>
      </c>
      <c r="I3601" s="313">
        <f>IF('2. Grunddata'!$C$16&gt;0,SUMIF('5. Lön'!$B$25:$B$151,$G3598,'5. Lön'!DS$25:DS$151),SUMIF('5. Lön'!$B$25:$B$151,$G3598,'5. Lön'!AY$25:AY$151))</f>
        <v>0</v>
      </c>
      <c r="J3601" s="313">
        <f>IF('2. Grunddata'!$C$16&gt;0,SUMIF('5. Lön'!$B$25:$B$151,$G3598,'5. Lön'!DT$25:DT$151),SUMIF('5. Lön'!$B$25:$B$151,$G3598,'5. Lön'!AZ$25:AZ$151))</f>
        <v>0</v>
      </c>
      <c r="K3601" s="313">
        <f>IF('2. Grunddata'!$C$16&gt;0,SUMIF('5. Lön'!$B$25:$B$151,$G3598,'5. Lön'!DU$25:DU$151),SUMIF('5. Lön'!$B$25:$B$151,$G3598,'5. Lön'!BA$25:BA$151))</f>
        <v>0</v>
      </c>
      <c r="L3601" s="313">
        <f>IF('2. Grunddata'!$C$16&gt;0,SUMIF('5. Lön'!$B$25:$B$151,$G3598,'5. Lön'!DV$25:DV$151),SUMIF('5. Lön'!$B$25:$B$151,$G3598,'5. Lön'!BB$25:BB$151))</f>
        <v>0</v>
      </c>
      <c r="M3601" s="314">
        <f t="shared" ref="M3601:M3606" si="823">SUM(C3601:L3601)</f>
        <v>0</v>
      </c>
      <c r="N3601" s="4"/>
      <c r="O3601" s="4"/>
    </row>
    <row r="3602" spans="2:15" s="3" customFormat="1" ht="12.75" customHeight="1" x14ac:dyDescent="0.2">
      <c r="B3602" s="158" t="s">
        <v>202</v>
      </c>
      <c r="C3602" s="315">
        <f>SUMIF('6. Drift'!$B$18:$B$101,$G3598,'6. Drift'!V$18:V$101)</f>
        <v>0</v>
      </c>
      <c r="D3602" s="315">
        <f>SUMIF('6. Drift'!$B$18:$B$101,$G3598,'6. Drift'!W$18:W$101)</f>
        <v>0</v>
      </c>
      <c r="E3602" s="315">
        <f>SUMIF('6. Drift'!$B$18:$B$101,$G3598,'6. Drift'!X$18:X$101)</f>
        <v>0</v>
      </c>
      <c r="F3602" s="315">
        <f>SUMIF('6. Drift'!$B$18:$B$101,$G3598,'6. Drift'!Y$18:Y$101)</f>
        <v>0</v>
      </c>
      <c r="G3602" s="315">
        <f>SUMIF('6. Drift'!$B$18:$B$101,$G3598,'6. Drift'!Z$18:Z$101)</f>
        <v>0</v>
      </c>
      <c r="H3602" s="315">
        <f>SUMIF('6. Drift'!$B$18:$B$101,$G3598,'6. Drift'!AA$18:AA$101)</f>
        <v>0</v>
      </c>
      <c r="I3602" s="315">
        <f>SUMIF('6. Drift'!$B$18:$B$101,$G3598,'6. Drift'!AB$18:AB$101)</f>
        <v>0</v>
      </c>
      <c r="J3602" s="315">
        <f>SUMIF('6. Drift'!$B$18:$B$101,$G3598,'6. Drift'!AC$18:AC$101)</f>
        <v>0</v>
      </c>
      <c r="K3602" s="315">
        <f>SUMIF('6. Drift'!$B$18:$B$101,$G3598,'6. Drift'!AD$18:AD$101)</f>
        <v>0</v>
      </c>
      <c r="L3602" s="315">
        <f>SUMIF('6. Drift'!$B$18:$B$101,$G3598,'6. Drift'!AE$18:AE$101)</f>
        <v>0</v>
      </c>
      <c r="M3602" s="316">
        <f t="shared" si="823"/>
        <v>0</v>
      </c>
    </row>
    <row r="3603" spans="2:15" s="3" customFormat="1" ht="12.75" x14ac:dyDescent="0.2">
      <c r="B3603" s="317" t="s">
        <v>30</v>
      </c>
      <c r="C3603" s="318">
        <f>SUMIF('7. Utrustning'!$B$17:$B$49,$G3598,'7. Utrustning'!W$17:W$49)</f>
        <v>0</v>
      </c>
      <c r="D3603" s="318">
        <f>SUMIF('7. Utrustning'!$B$17:$B$49,$G3598,'7. Utrustning'!X$17:X$49)</f>
        <v>0</v>
      </c>
      <c r="E3603" s="318">
        <f>SUMIF('7. Utrustning'!$B$17:$B$49,$G3598,'7. Utrustning'!Y$17:Y$49)</f>
        <v>0</v>
      </c>
      <c r="F3603" s="318">
        <f>SUMIF('7. Utrustning'!$B$17:$B$49,$G3598,'7. Utrustning'!Z$17:Z$49)</f>
        <v>0</v>
      </c>
      <c r="G3603" s="318">
        <f>SUMIF('7. Utrustning'!$B$17:$B$49,$G3598,'7. Utrustning'!AA$17:AA$49)</f>
        <v>0</v>
      </c>
      <c r="H3603" s="318">
        <f>SUMIF('7. Utrustning'!$B$17:$B$49,$G3598,'7. Utrustning'!AB$17:AB$49)</f>
        <v>0</v>
      </c>
      <c r="I3603" s="318">
        <f>SUMIF('7. Utrustning'!$B$17:$B$49,$G3598,'7. Utrustning'!AC$17:AC$49)</f>
        <v>0</v>
      </c>
      <c r="J3603" s="318">
        <f>SUMIF('7. Utrustning'!$B$17:$B$49,$G3598,'7. Utrustning'!AD$17:AD$49)</f>
        <v>0</v>
      </c>
      <c r="K3603" s="318">
        <f>SUMIF('7. Utrustning'!$B$17:$B$49,$G3598,'7. Utrustning'!AE$17:AE$49)</f>
        <v>0</v>
      </c>
      <c r="L3603" s="318">
        <f>SUMIF('7. Utrustning'!$B$17:$B$49,$G3598,'7. Utrustning'!AF$17:AF$49)</f>
        <v>0</v>
      </c>
      <c r="M3603" s="319">
        <f t="shared" si="823"/>
        <v>0</v>
      </c>
    </row>
    <row r="3604" spans="2:15" s="3" customFormat="1" ht="12.75" x14ac:dyDescent="0.2">
      <c r="B3604" s="320" t="str">
        <f>IF('2. Grunddata'!C$13="NEJ","Lokal accepterad som direkt kostnad av finansiär","Lokal")</f>
        <v>Lokal accepterad som direkt kostnad av finansiär</v>
      </c>
      <c r="C3604" s="315">
        <f>IF('2. Grunddata'!$C$13="NEJ",SUMIF('8. Lokal'!$B$18:$B$50,$G3598,'8. Lokal'!T$18:T$50),SUMIF('5. Lön'!$B$25:$B$151,$G3598,'5. Lön'!CO$25:CO$151)+SUMIF('6. Drift'!$B$18:$B$101,$G3598,'6. Drift'!BR$18:BR$101)+SUMIF('8. Lokal'!$B$18:$B$50,$G3598,'8. Lokal'!T$18:T$50))</f>
        <v>0</v>
      </c>
      <c r="D3604" s="315">
        <f>IF('2. Grunddata'!$C$13="NEJ",SUMIF('8. Lokal'!$B$18:$B$50,$G3598,'8. Lokal'!U$18:U$50),SUMIF('5. Lön'!$B$25:$B$151,$G3598,'5. Lön'!CP$25:CP$151)+SUMIF('6. Drift'!$B$18:$B$101,$G3598,'6. Drift'!BS$18:BS$101)+SUMIF('8. Lokal'!$B$18:$B$50,$G3598,'8. Lokal'!U$18:U$50))</f>
        <v>0</v>
      </c>
      <c r="E3604" s="315">
        <f>IF('2. Grunddata'!$C$13="NEJ",SUMIF('8. Lokal'!$B$18:$B$50,$G3598,'8. Lokal'!V$18:V$50),SUMIF('5. Lön'!$B$25:$B$151,$G3598,'5. Lön'!CQ$25:CQ$151)+SUMIF('6. Drift'!$B$18:$B$101,$G3598,'6. Drift'!BT$18:BT$101)+SUMIF('8. Lokal'!$B$18:$B$50,$G3598,'8. Lokal'!V$18:V$50))</f>
        <v>0</v>
      </c>
      <c r="F3604" s="315">
        <f>IF('2. Grunddata'!$C$13="NEJ",SUMIF('8. Lokal'!$B$18:$B$50,$G3598,'8. Lokal'!W$18:W$50),SUMIF('5. Lön'!$B$25:$B$151,$G3598,'5. Lön'!CR$25:CR$151)+SUMIF('6. Drift'!$B$18:$B$101,$G3598,'6. Drift'!BU$18:BU$101)+SUMIF('8. Lokal'!$B$18:$B$50,$G3598,'8. Lokal'!W$18:W$50))</f>
        <v>0</v>
      </c>
      <c r="G3604" s="315">
        <f>IF('2. Grunddata'!$C$13="NEJ",SUMIF('8. Lokal'!$B$18:$B$50,$G3598,'8. Lokal'!X$18:X$50),SUMIF('5. Lön'!$B$25:$B$151,$G3598,'5. Lön'!CS$25:CS$151)+SUMIF('6. Drift'!$B$18:$B$101,$G3598,'6. Drift'!BV$18:BV$101)+SUMIF('8. Lokal'!$B$18:$B$50,$G3598,'8. Lokal'!X$18:X$50))</f>
        <v>0</v>
      </c>
      <c r="H3604" s="315">
        <f>IF('2. Grunddata'!$C$13="NEJ",SUMIF('8. Lokal'!$B$18:$B$50,$G3598,'8. Lokal'!Y$18:Y$50),SUMIF('5. Lön'!$B$25:$B$151,$G3598,'5. Lön'!CT$25:CT$151)+SUMIF('6. Drift'!$B$18:$B$101,$G3598,'6. Drift'!BW$18:BW$101)+SUMIF('8. Lokal'!$B$18:$B$50,$G3598,'8. Lokal'!Y$18:Y$50))</f>
        <v>0</v>
      </c>
      <c r="I3604" s="315">
        <f>IF('2. Grunddata'!$C$13="NEJ",SUMIF('8. Lokal'!$B$18:$B$50,$G3598,'8. Lokal'!Z$18:Z$50),SUMIF('5. Lön'!$B$25:$B$151,$G3598,'5. Lön'!CU$25:CU$151)+SUMIF('6. Drift'!$B$18:$B$101,$G3598,'6. Drift'!BX$18:BX$101)+SUMIF('8. Lokal'!$B$18:$B$50,$G3598,'8. Lokal'!Z$18:Z$50))</f>
        <v>0</v>
      </c>
      <c r="J3604" s="315">
        <f>IF('2. Grunddata'!$C$13="NEJ",SUMIF('8. Lokal'!$B$18:$B$50,$G3598,'8. Lokal'!AA$18:AA$50),SUMIF('5. Lön'!$B$25:$B$151,$G3598,'5. Lön'!CV$25:CV$151)+SUMIF('6. Drift'!$B$18:$B$101,$G3598,'6. Drift'!BY$18:BY$101)+SUMIF('8. Lokal'!$B$18:$B$50,$G3598,'8. Lokal'!AA$18:AA$50))</f>
        <v>0</v>
      </c>
      <c r="K3604" s="315">
        <f>IF('2. Grunddata'!$C$13="NEJ",SUMIF('8. Lokal'!$B$18:$B$50,$G3598,'8. Lokal'!AB$18:AB$50),SUMIF('5. Lön'!$B$25:$B$151,$G3598,'5. Lön'!CW$25:CW$151)+SUMIF('6. Drift'!$B$18:$B$101,$G3598,'6. Drift'!BZ$18:BZ$101)+SUMIF('8. Lokal'!$B$18:$B$50,$G3598,'8. Lokal'!AB$18:AB$50))</f>
        <v>0</v>
      </c>
      <c r="L3604" s="315">
        <f>IF('2. Grunddata'!$C$13="NEJ",SUMIF('8. Lokal'!$B$18:$B$50,$G3598,'8. Lokal'!AC$18:AC$50),SUMIF('5. Lön'!$B$25:$B$151,$G3598,'5. Lön'!CX$25:CX$151)+SUMIF('6. Drift'!$B$18:$B$101,$G3598,'6. Drift'!CA$18:CA$101)+SUMIF('8. Lokal'!$B$18:$B$50,$G3598,'8. Lokal'!AC$18:AC$50))</f>
        <v>0</v>
      </c>
      <c r="M3604" s="316">
        <f t="shared" si="823"/>
        <v>0</v>
      </c>
    </row>
    <row r="3605" spans="2:15" s="3" customFormat="1" ht="12.75" x14ac:dyDescent="0.2">
      <c r="B3605" s="321" t="str">
        <f>IF('2. Grunddata'!C$13="NEJ","Indirekt och lokalpåslag accepterade som OH av finansiär","Indirekta")</f>
        <v>Indirekt och lokalpåslag accepterade som OH av finansiär</v>
      </c>
      <c r="C3605" s="293">
        <f>IF('2. Grunddata'!$C$13="NEJ",SUMIF('5. Lön'!$B$25:$B$151,$G3598,'5. Lön'!DY$25:DY$151)+SUMIF('6. Drift'!$B$18:$B$101,$G3598,'6. Drift'!CP$18:CP$101)+SUMIF('7. Utrustning'!$B$17:$B$49,$G3598,'7. Utrustning'!AU$17:AU$49)+SUMIF('8. Lokal'!$B$18:$B$50,$G3598,'8. Lokal'!AR$18:AR$50),SUMIF('5. Lön'!$B$25:$B$151,$G3598,'5. Lön'!BQ$25:BQ$151)+SUMIF('6. Drift'!$B$18:$B$101,$G3598,'6. Drift'!AT$18:AT$101))</f>
        <v>0</v>
      </c>
      <c r="D3605" s="293">
        <f>IF('2. Grunddata'!$C$13="NEJ",SUMIF('5. Lön'!$B$25:$B$151,$G3598,'5. Lön'!DZ$25:DZ$151)+SUMIF('6. Drift'!$B$18:$B$101,$G3598,'6. Drift'!CQ$18:CQ$101)+SUMIF('7. Utrustning'!$B$17:$B$49,$G3598,'7. Utrustning'!AV$17:AV$49)+SUMIF('8. Lokal'!$B$18:$B$50,$G3598,'8. Lokal'!AS$18:AS$50),SUMIF('5. Lön'!$B$25:$B$151,$G3598,'5. Lön'!BR$25:BR$151)+SUMIF('6. Drift'!$B$18:$B$101,$G3598,'6. Drift'!AU$18:AU$101))</f>
        <v>0</v>
      </c>
      <c r="E3605" s="293">
        <f>IF('2. Grunddata'!$C$13="NEJ",SUMIF('5. Lön'!$B$25:$B$151,$G3598,'5. Lön'!EA$25:EA$151)+SUMIF('6. Drift'!$B$18:$B$101,$G3598,'6. Drift'!CR$18:CR$101)+SUMIF('7. Utrustning'!$B$17:$B$49,$G3598,'7. Utrustning'!AW$17:AW$49)+SUMIF('8. Lokal'!$B$18:$B$50,$G3598,'8. Lokal'!AT$18:AT$50),SUMIF('5. Lön'!$B$25:$B$151,$G3598,'5. Lön'!BS$25:BS$151)+SUMIF('6. Drift'!$B$18:$B$101,$G3598,'6. Drift'!AV$18:AV$101))</f>
        <v>0</v>
      </c>
      <c r="F3605" s="293">
        <f>IF('2. Grunddata'!$C$13="NEJ",SUMIF('5. Lön'!$B$25:$B$151,$G3598,'5. Lön'!EB$25:EB$151)+SUMIF('6. Drift'!$B$18:$B$101,$G3598,'6. Drift'!CS$18:CS$101)+SUMIF('7. Utrustning'!$B$17:$B$49,$G3598,'7. Utrustning'!AX$17:AX$49)+SUMIF('8. Lokal'!$B$18:$B$50,$G3598,'8. Lokal'!AU$18:AU$50),SUMIF('5. Lön'!$B$25:$B$151,$G3598,'5. Lön'!BT$25:BT$151)+SUMIF('6. Drift'!$B$18:$B$101,$G3598,'6. Drift'!AW$18:AW$101))</f>
        <v>0</v>
      </c>
      <c r="G3605" s="293">
        <f>IF('2. Grunddata'!$C$13="NEJ",SUMIF('5. Lön'!$B$25:$B$151,$G3598,'5. Lön'!EC$25:EC$151)+SUMIF('6. Drift'!$B$18:$B$101,$G3598,'6. Drift'!CT$18:CT$101)+SUMIF('7. Utrustning'!$B$17:$B$49,$G3598,'7. Utrustning'!AY$17:AY$49)+SUMIF('8. Lokal'!$B$18:$B$50,$G3598,'8. Lokal'!AV$18:AV$50),SUMIF('5. Lön'!$B$25:$B$151,$G3598,'5. Lön'!BU$25:BU$151)+SUMIF('6. Drift'!$B$18:$B$101,$G3598,'6. Drift'!AX$18:AX$101))</f>
        <v>0</v>
      </c>
      <c r="H3605" s="293">
        <f>IF('2. Grunddata'!$C$13="NEJ",SUMIF('5. Lön'!$B$25:$B$151,$G3598,'5. Lön'!ED$25:ED$151)+SUMIF('6. Drift'!$B$18:$B$101,$G3598,'6. Drift'!CU$18:CU$101)+SUMIF('7. Utrustning'!$B$17:$B$49,$G3598,'7. Utrustning'!AZ$17:AZ$49)+SUMIF('8. Lokal'!$B$18:$B$50,$G3598,'8. Lokal'!AW$18:AW$50),SUMIF('5. Lön'!$B$25:$B$151,$G3598,'5. Lön'!BV$25:BV$151)+SUMIF('6. Drift'!$B$18:$B$101,$G3598,'6. Drift'!AY$18:AY$101))</f>
        <v>0</v>
      </c>
      <c r="I3605" s="293">
        <f>IF('2. Grunddata'!$C$13="NEJ",SUMIF('5. Lön'!$B$25:$B$151,$G3598,'5. Lön'!EE$25:EE$151)+SUMIF('6. Drift'!$B$18:$B$101,$G3598,'6. Drift'!CV$18:CV$101)+SUMIF('7. Utrustning'!$B$17:$B$49,$G3598,'7. Utrustning'!BA$17:BA$49)+SUMIF('8. Lokal'!$B$18:$B$50,$G3598,'8. Lokal'!AX$18:AX$50),SUMIF('5. Lön'!$B$25:$B$151,$G3598,'5. Lön'!BW$25:BW$151)+SUMIF('6. Drift'!$B$18:$B$101,$G3598,'6. Drift'!AZ$18:AZ$101))</f>
        <v>0</v>
      </c>
      <c r="J3605" s="293">
        <f>IF('2. Grunddata'!$C$13="NEJ",SUMIF('5. Lön'!$B$25:$B$151,$G3598,'5. Lön'!EF$25:EF$151)+SUMIF('6. Drift'!$B$18:$B$101,$G3598,'6. Drift'!CW$18:CW$101)+SUMIF('7. Utrustning'!$B$17:$B$49,$G3598,'7. Utrustning'!BB$17:BB$49)+SUMIF('8. Lokal'!$B$18:$B$50,$G3598,'8. Lokal'!AY$18:AY$50),SUMIF('5. Lön'!$B$25:$B$151,$G3598,'5. Lön'!BX$25:BX$151)+SUMIF('6. Drift'!$B$18:$B$101,$G3598,'6. Drift'!BA$18:BA$101))</f>
        <v>0</v>
      </c>
      <c r="K3605" s="293">
        <f>IF('2. Grunddata'!$C$13="NEJ",SUMIF('5. Lön'!$B$25:$B$151,$G3598,'5. Lön'!EG$25:EG$151)+SUMIF('6. Drift'!$B$18:$B$101,$G3598,'6. Drift'!CX$18:CX$101)+SUMIF('7. Utrustning'!$B$17:$B$49,$G3598,'7. Utrustning'!BC$17:BC$49)+SUMIF('8. Lokal'!$B$18:$B$50,$G3598,'8. Lokal'!AZ$18:AZ$50),SUMIF('5. Lön'!$B$25:$B$151,$G3598,'5. Lön'!BY$25:BY$151)+SUMIF('6. Drift'!$B$18:$B$101,$G3598,'6. Drift'!BB$18:BB$101))</f>
        <v>0</v>
      </c>
      <c r="L3605" s="293">
        <f>IF('2. Grunddata'!$C$13="NEJ",SUMIF('5. Lön'!$B$25:$B$151,$G3598,'5. Lön'!EH$25:EH$151)+SUMIF('6. Drift'!$B$18:$B$101,$G3598,'6. Drift'!CY$18:CY$101)+SUMIF('7. Utrustning'!$B$17:$B$49,$G3598,'7. Utrustning'!BD$17:BD$49)+SUMIF('8. Lokal'!$B$18:$B$50,$G3598,'8. Lokal'!BA$18:BA$50),SUMIF('5. Lön'!$B$25:$B$151,$G3598,'5. Lön'!BZ$25:BZ$151)+SUMIF('6. Drift'!$B$18:$B$101,$G3598,'6. Drift'!BC$18:BC$101))</f>
        <v>0</v>
      </c>
      <c r="M3605" s="322">
        <f t="shared" si="823"/>
        <v>0</v>
      </c>
    </row>
    <row r="3606" spans="2:15" s="3" customFormat="1" ht="12.75" x14ac:dyDescent="0.2">
      <c r="B3606" s="323" t="str">
        <f>IF('2. Grunddata'!C$6="KONTRAKT","Total kostnad i kontrakt med finansiär ","Total kostnad i ansökan till finansiär ")</f>
        <v xml:space="preserve">Total kostnad i ansökan till finansiär </v>
      </c>
      <c r="C3606" s="237">
        <f>SUM(C3601:C3605)</f>
        <v>0</v>
      </c>
      <c r="D3606" s="237">
        <f t="shared" ref="D3606:L3606" si="824">SUM(D3601:D3605)</f>
        <v>0</v>
      </c>
      <c r="E3606" s="237">
        <f t="shared" si="824"/>
        <v>0</v>
      </c>
      <c r="F3606" s="237">
        <f t="shared" si="824"/>
        <v>0</v>
      </c>
      <c r="G3606" s="237">
        <f t="shared" si="824"/>
        <v>0</v>
      </c>
      <c r="H3606" s="237">
        <f t="shared" si="824"/>
        <v>0</v>
      </c>
      <c r="I3606" s="237">
        <f t="shared" si="824"/>
        <v>0</v>
      </c>
      <c r="J3606" s="237">
        <f t="shared" si="824"/>
        <v>0</v>
      </c>
      <c r="K3606" s="237">
        <f t="shared" si="824"/>
        <v>0</v>
      </c>
      <c r="L3606" s="237">
        <f t="shared" si="824"/>
        <v>0</v>
      </c>
      <c r="M3606" s="324">
        <f t="shared" si="823"/>
        <v>0</v>
      </c>
    </row>
    <row r="3607" spans="2:15" s="3" customFormat="1" ht="6" customHeight="1" x14ac:dyDescent="0.2">
      <c r="B3607" s="325"/>
      <c r="C3607" s="326"/>
      <c r="D3607" s="326"/>
      <c r="E3607" s="326"/>
      <c r="F3607" s="326"/>
      <c r="G3607" s="326"/>
      <c r="H3607" s="326"/>
      <c r="I3607" s="326"/>
      <c r="J3607" s="326"/>
      <c r="K3607" s="326"/>
      <c r="L3607" s="326"/>
      <c r="M3607" s="327"/>
    </row>
    <row r="3608" spans="2:15" s="3" customFormat="1" ht="12.75" x14ac:dyDescent="0.2">
      <c r="B3608" s="328" t="str">
        <f>IF('2. Grunddata'!C$6="KONTRAKT","Kostnader att medfinansiera","Kostnader förväntade att medfinansiera")</f>
        <v>Kostnader förväntade att medfinansiera</v>
      </c>
      <c r="C3608" s="168"/>
      <c r="D3608" s="168"/>
      <c r="E3608" s="168"/>
      <c r="F3608" s="168"/>
      <c r="G3608" s="168"/>
      <c r="H3608" s="168"/>
      <c r="I3608" s="168"/>
      <c r="J3608" s="168"/>
      <c r="K3608" s="168"/>
      <c r="L3608" s="168"/>
      <c r="M3608" s="329"/>
    </row>
    <row r="3609" spans="2:15" s="3" customFormat="1" ht="12.75" x14ac:dyDescent="0.2">
      <c r="B3609" s="371" t="str">
        <f>IF('2. Grunddata'!C$13="NEJ","Indirekt och lokalpåslag inte accepterade som OH av finansiär","")</f>
        <v>Indirekt och lokalpåslag inte accepterade som OH av finansiär</v>
      </c>
      <c r="C3609" s="330">
        <f>IF('2. Grunddata'!$C$13="NEJ",(SUMIF('5. Lön'!$B$25:$B$151,$G3598,'5. Lön'!BQ$25:BQ$151)+SUMIF('5. Lön'!$B$25:$B$151,$G3598,'5. Lön'!CO$25:CO$151)+SUMIF('6. Drift'!$B$18:$B$101,$G3598,'6. Drift'!AT$18:AT$101)+SUMIF('6. Drift'!$B$18:$B$101,$G3598,'6. Drift'!BR$18:BR$101))-(SUMIF('5. Lön'!$B$25:$B$151,$G3598,'5. Lön'!DY$25:DY$151)+SUMIF('6. Drift'!$B$18:$B$101,$G3598,'6. Drift'!CP$18:CP$101)+SUMIF('7. Utrustning'!$B$17:$B$49,$G3598,'7. Utrustning'!AU$17:AU$49)+SUMIF('8. Lokal'!$B$18:$B$50,$G3598,'8. Lokal'!AR$18:AR$50)),0)</f>
        <v>0</v>
      </c>
      <c r="D3609" s="330">
        <f>IF('2. Grunddata'!$C$13="NEJ",(SUMIF('5. Lön'!$B$25:$B$151,$G3598,'5. Lön'!BR$25:BR$151)+SUMIF('5. Lön'!$B$25:$B$151,$G3598,'5. Lön'!CP$25:CP$151)+SUMIF('6. Drift'!$B$18:$B$101,$G3598,'6. Drift'!AU$18:AU$101)+SUMIF('6. Drift'!$B$18:$B$101,$G3598,'6. Drift'!BS$18:BS$101))-(SUMIF('5. Lön'!$B$25:$B$151,$G3598,'5. Lön'!DZ$25:DZ$151)+SUMIF('6. Drift'!$B$18:$B$101,$G3598,'6. Drift'!CQ$18:CQ$101)+SUMIF('7. Utrustning'!$B$17:$B$49,$G3598,'7. Utrustning'!AV$17:AV$49)+SUMIF('8. Lokal'!$B$18:$B$50,$G3598,'8. Lokal'!AS$18:AS$50)),0)</f>
        <v>0</v>
      </c>
      <c r="E3609" s="330">
        <f>IF('2. Grunddata'!$C$13="NEJ",(SUMIF('5. Lön'!$B$25:$B$151,$G3598,'5. Lön'!BS$25:BS$151)+SUMIF('5. Lön'!$B$25:$B$151,$G3598,'5. Lön'!CQ$25:CQ$151)+SUMIF('6. Drift'!$B$18:$B$101,$G3598,'6. Drift'!AV$18:AV$101)+SUMIF('6. Drift'!$B$18:$B$101,$G3598,'6. Drift'!BT$18:BT$101))-(SUMIF('5. Lön'!$B$25:$B$151,$G3598,'5. Lön'!EA$25:EA$151)+SUMIF('6. Drift'!$B$18:$B$101,$G3598,'6. Drift'!CR$18:CR$101)+SUMIF('7. Utrustning'!$B$17:$B$49,$G3598,'7. Utrustning'!AW$17:AW$49)+SUMIF('8. Lokal'!$B$18:$B$50,$G3598,'8. Lokal'!AT$18:AT$50)),0)</f>
        <v>0</v>
      </c>
      <c r="F3609" s="330">
        <f>IF('2. Grunddata'!$C$13="NEJ",(SUMIF('5. Lön'!$B$25:$B$151,$G3598,'5. Lön'!BT$25:BT$151)+SUMIF('5. Lön'!$B$25:$B$151,$G3598,'5. Lön'!CR$25:CR$151)+SUMIF('6. Drift'!$B$18:$B$101,$G3598,'6. Drift'!AW$18:AW$101)+SUMIF('6. Drift'!$B$18:$B$101,$G3598,'6. Drift'!BU$18:BU$101))-(SUMIF('5. Lön'!$B$25:$B$151,$G3598,'5. Lön'!EB$25:EB$151)+SUMIF('6. Drift'!$B$18:$B$101,$G3598,'6. Drift'!CS$18:CS$101)+SUMIF('7. Utrustning'!$B$17:$B$49,$G3598,'7. Utrustning'!AX$17:AX$49)+SUMIF('8. Lokal'!$B$18:$B$50,$G3598,'8. Lokal'!AU$18:AU$50)),0)</f>
        <v>0</v>
      </c>
      <c r="G3609" s="330">
        <f>IF('2. Grunddata'!$C$13="NEJ",(SUMIF('5. Lön'!$B$25:$B$151,$G3598,'5. Lön'!BU$25:BU$151)+SUMIF('5. Lön'!$B$25:$B$151,$G3598,'5. Lön'!CS$25:CS$151)+SUMIF('6. Drift'!$B$18:$B$101,$G3598,'6. Drift'!AX$18:AX$101)+SUMIF('6. Drift'!$B$18:$B$101,$G3598,'6. Drift'!BV$18:BV$101))-(SUMIF('5. Lön'!$B$25:$B$151,$G3598,'5. Lön'!EC$25:EC$151)+SUMIF('6. Drift'!$B$18:$B$101,$G3598,'6. Drift'!CT$18:CT$101)+SUMIF('7. Utrustning'!$B$17:$B$49,$G3598,'7. Utrustning'!AY$17:AY$49)+SUMIF('8. Lokal'!$B$18:$B$50,$G3598,'8. Lokal'!AV$18:AV$50)),0)</f>
        <v>0</v>
      </c>
      <c r="H3609" s="330">
        <f>IF('2. Grunddata'!$C$13="NEJ",(SUMIF('5. Lön'!$B$25:$B$151,$G3598,'5. Lön'!BV$25:BV$151)+SUMIF('5. Lön'!$B$25:$B$151,$G3598,'5. Lön'!CT$25:CT$151)+SUMIF('6. Drift'!$B$18:$B$101,$G3598,'6. Drift'!AY$18:AY$101)+SUMIF('6. Drift'!$B$18:$B$101,$G3598,'6. Drift'!BW$18:BW$101))-(SUMIF('5. Lön'!$B$25:$B$151,$G3598,'5. Lön'!ED$25:ED$151)+SUMIF('6. Drift'!$B$18:$B$101,$G3598,'6. Drift'!CU$18:CU$101)+SUMIF('7. Utrustning'!$B$17:$B$49,$G3598,'7. Utrustning'!AZ$17:AZ$49)+SUMIF('8. Lokal'!$B$18:$B$50,$G3598,'8. Lokal'!AW$18:AW$50)),0)</f>
        <v>0</v>
      </c>
      <c r="I3609" s="330">
        <f>IF('2. Grunddata'!$C$13="NEJ",(SUMIF('5. Lön'!$B$25:$B$151,$G3598,'5. Lön'!BW$25:BW$151)+SUMIF('5. Lön'!$B$25:$B$151,$G3598,'5. Lön'!CU$25:CU$151)+SUMIF('6. Drift'!$B$18:$B$101,$G3598,'6. Drift'!AZ$18:AZ$101)+SUMIF('6. Drift'!$B$18:$B$101,$G3598,'6. Drift'!BX$18:BX$101))-(SUMIF('5. Lön'!$B$25:$B$151,$G3598,'5. Lön'!EE$25:EE$151)+SUMIF('6. Drift'!$B$18:$B$101,$G3598,'6. Drift'!CV$18:CV$101)+SUMIF('7. Utrustning'!$B$17:$B$49,$G3598,'7. Utrustning'!BA$17:BA$49)+SUMIF('8. Lokal'!$B$18:$B$50,$G3598,'8. Lokal'!AX$18:AX$50)),0)</f>
        <v>0</v>
      </c>
      <c r="J3609" s="330">
        <f>IF('2. Grunddata'!$C$13="NEJ",(SUMIF('5. Lön'!$B$25:$B$151,$G3598,'5. Lön'!BX$25:BX$151)+SUMIF('5. Lön'!$B$25:$B$151,$G3598,'5. Lön'!CV$25:CV$151)+SUMIF('6. Drift'!$B$18:$B$101,$G3598,'6. Drift'!BA$18:BA$101)+SUMIF('6. Drift'!$B$18:$B$101,$G3598,'6. Drift'!BY$18:BY$101))-(SUMIF('5. Lön'!$B$25:$B$151,$G3598,'5. Lön'!EF$25:EF$151)+SUMIF('6. Drift'!$B$18:$B$101,$G3598,'6. Drift'!CW$18:CW$101)+SUMIF('7. Utrustning'!$B$17:$B$49,$G3598,'7. Utrustning'!BB$17:BB$49)+SUMIF('8. Lokal'!$B$18:$B$50,$G3598,'8. Lokal'!AY$18:AY$50)),0)</f>
        <v>0</v>
      </c>
      <c r="K3609" s="330">
        <f>IF('2. Grunddata'!$C$13="NEJ",(SUMIF('5. Lön'!$B$25:$B$151,$G3598,'5. Lön'!BY$25:BY$151)+SUMIF('5. Lön'!$B$25:$B$151,$G3598,'5. Lön'!CW$25:CW$151)+SUMIF('6. Drift'!$B$18:$B$101,$G3598,'6. Drift'!BB$18:BB$101)+SUMIF('6. Drift'!$B$18:$B$101,$G3598,'6. Drift'!BZ$18:BZ$101))-(SUMIF('5. Lön'!$B$25:$B$151,$G3598,'5. Lön'!EG$25:EG$151)+SUMIF('6. Drift'!$B$18:$B$101,$G3598,'6. Drift'!CX$18:CX$101)+SUMIF('7. Utrustning'!$B$17:$B$49,$G3598,'7. Utrustning'!BC$17:BC$49)+SUMIF('8. Lokal'!$B$18:$B$50,$G3598,'8. Lokal'!AZ$18:AZ$50)),0)</f>
        <v>0</v>
      </c>
      <c r="L3609" s="330">
        <f>IF('2. Grunddata'!$C$13="NEJ",(SUMIF('5. Lön'!$B$25:$B$151,$G3598,'5. Lön'!BZ$25:BZ$151)+SUMIF('5. Lön'!$B$25:$B$151,$G3598,'5. Lön'!CX$25:CX$151)+SUMIF('6. Drift'!$B$18:$B$101,$G3598,'6. Drift'!BC$18:BC$101)+SUMIF('6. Drift'!$B$18:$B$101,$G3598,'6. Drift'!CA$18:CA$101))-(SUMIF('5. Lön'!$B$25:$B$151,$G3598,'5. Lön'!EH$25:EH$151)+SUMIF('6. Drift'!$B$18:$B$101,$G3598,'6. Drift'!CY$18:CY$101)+SUMIF('7. Utrustning'!$B$17:$B$49,$G3598,'7. Utrustning'!BD$17:BD$49)+SUMIF('8. Lokal'!$B$18:$B$50,$G3598,'8. Lokal'!BA$18:BA$50)),0)</f>
        <v>0</v>
      </c>
      <c r="M3609" s="314">
        <f t="shared" ref="M3609:M3615" si="825">SUM(C3609:L3609)</f>
        <v>0</v>
      </c>
    </row>
    <row r="3610" spans="2:15" s="3" customFormat="1" ht="12.75" customHeight="1" x14ac:dyDescent="0.2">
      <c r="B3610" s="331" t="str">
        <f>IF('2. Grunddata'!C$16&gt;0,"LKP som inte accepteras av finansiär","")</f>
        <v/>
      </c>
      <c r="C3610" s="332">
        <f>IF('2. Grunddata'!$C$16&gt;0,SUMIF('5. Lön'!$B$25:$B$151,$G3598,'5. Lön'!AS$25:AS$151)-SUMIF('5. Lön'!$B$25:$B$151,$G3598,'5. Lön'!DM$25:DM$151),0)</f>
        <v>0</v>
      </c>
      <c r="D3610" s="332">
        <f>IF('2. Grunddata'!$C$16&gt;0,SUMIF('5. Lön'!$B$25:$B$151,$G3598,'5. Lön'!AT$25:AT$151)-SUMIF('5. Lön'!$B$25:$B$151,$G3598,'5. Lön'!DN$25:DN$151),0)</f>
        <v>0</v>
      </c>
      <c r="E3610" s="332">
        <f>IF('2. Grunddata'!$C$16&gt;0,SUMIF('5. Lön'!$B$25:$B$151,$G3598,'5. Lön'!AU$25:AU$151)-SUMIF('5. Lön'!$B$25:$B$151,$G3598,'5. Lön'!DO$25:DO$151),0)</f>
        <v>0</v>
      </c>
      <c r="F3610" s="332">
        <f>IF('2. Grunddata'!$C$16&gt;0,SUMIF('5. Lön'!$B$25:$B$151,$G3598,'5. Lön'!AV$25:AV$151)-SUMIF('5. Lön'!$B$25:$B$151,$G3598,'5. Lön'!DP$25:DP$151),0)</f>
        <v>0</v>
      </c>
      <c r="G3610" s="332">
        <f>IF('2. Grunddata'!$C$16&gt;0,SUMIF('5. Lön'!$B$25:$B$151,$G3598,'5. Lön'!AW$25:AW$151)-SUMIF('5. Lön'!$B$25:$B$151,$G3598,'5. Lön'!DQ$25:DQ$151),0)</f>
        <v>0</v>
      </c>
      <c r="H3610" s="332">
        <f>IF('2. Grunddata'!$C$16&gt;0,SUMIF('5. Lön'!$B$25:$B$151,$G3598,'5. Lön'!AX$25:AX$151)-SUMIF('5. Lön'!$B$25:$B$151,$G3598,'5. Lön'!DR$25:DR$151),0)</f>
        <v>0</v>
      </c>
      <c r="I3610" s="332">
        <f>IF('2. Grunddata'!$C$16&gt;0,SUMIF('5. Lön'!$B$25:$B$151,$G3598,'5. Lön'!AY$25:AY$151)-SUMIF('5. Lön'!$B$25:$B$151,$G3598,'5. Lön'!DS$25:DS$151),0)</f>
        <v>0</v>
      </c>
      <c r="J3610" s="332">
        <f>IF('2. Grunddata'!$C$16&gt;0,SUMIF('5. Lön'!$B$25:$B$151,$G3598,'5. Lön'!AZ$25:AZ$151)-SUMIF('5. Lön'!$B$25:$B$151,$G3598,'5. Lön'!DT$25:DT$151),0)</f>
        <v>0</v>
      </c>
      <c r="K3610" s="332">
        <f>IF('2. Grunddata'!$C$16&gt;0,SUMIF('5. Lön'!$B$25:$B$151,$G3598,'5. Lön'!BA$25:BA$151)-SUMIF('5. Lön'!$B$25:$B$151,$G3598,'5. Lön'!DU$25:DU$151),0)</f>
        <v>0</v>
      </c>
      <c r="L3610" s="332">
        <f>IF('2. Grunddata'!$C$16&gt;0,SUMIF('5. Lön'!$B$25:$B$151,$G3598,'5. Lön'!BB$25:BB$151)-SUMIF('5. Lön'!$B$25:$B$151,$G3598,'5. Lön'!DV$25:DV$151),0)</f>
        <v>0</v>
      </c>
      <c r="M3610" s="316">
        <f t="shared" si="825"/>
        <v>0</v>
      </c>
    </row>
    <row r="3611" spans="2:15" s="3" customFormat="1" ht="12.75" customHeight="1" x14ac:dyDescent="0.2">
      <c r="B3611" s="317" t="str">
        <f>IF('5. Lön'!BO$152&gt;0,"Lön inklusive LKP","")</f>
        <v>Lön inklusive LKP</v>
      </c>
      <c r="C3611" s="333">
        <f>SUMIF('5. Lön'!$B$25:$B$151,$G3598,'5. Lön'!BE$25:BE$151)</f>
        <v>0</v>
      </c>
      <c r="D3611" s="333">
        <f>SUMIF('5. Lön'!$B$25:$B$151,$G3598,'5. Lön'!BF$25:BF$151)</f>
        <v>0</v>
      </c>
      <c r="E3611" s="333">
        <f>SUMIF('5. Lön'!$B$25:$B$151,$G3598,'5. Lön'!BG$25:BG$151)</f>
        <v>0</v>
      </c>
      <c r="F3611" s="333">
        <f>SUMIF('5. Lön'!$B$25:$B$151,$G3598,'5. Lön'!BH$25:BH$151)</f>
        <v>0</v>
      </c>
      <c r="G3611" s="333">
        <f>SUMIF('5. Lön'!$B$25:$B$151,$G3598,'5. Lön'!BI$25:BI$151)</f>
        <v>0</v>
      </c>
      <c r="H3611" s="333">
        <f>SUMIF('5. Lön'!$B$25:$B$151,$G3598,'5. Lön'!BJ$25:BJ$151)</f>
        <v>0</v>
      </c>
      <c r="I3611" s="333">
        <f>SUMIF('5. Lön'!$B$25:$B$151,$G3598,'5. Lön'!BK$25:BK$151)</f>
        <v>0</v>
      </c>
      <c r="J3611" s="333">
        <f>SUMIF('5. Lön'!$B$25:$B$151,$G3598,'5. Lön'!BL$25:BL$151)</f>
        <v>0</v>
      </c>
      <c r="K3611" s="333">
        <f>SUMIF('5. Lön'!$B$25:$B$151,$G3598,'5. Lön'!BM$25:BM$151)</f>
        <v>0</v>
      </c>
      <c r="L3611" s="333">
        <f>SUMIF('5. Lön'!$B$25:$B$151,$G3598,'5. Lön'!BN$25:BN$151)</f>
        <v>0</v>
      </c>
      <c r="M3611" s="319">
        <f t="shared" si="825"/>
        <v>0</v>
      </c>
    </row>
    <row r="3612" spans="2:15" s="3" customFormat="1" ht="12.75" x14ac:dyDescent="0.2">
      <c r="B3612" s="158" t="str">
        <f>IF('6. Drift'!AR$102&gt;0,"Drift","")</f>
        <v/>
      </c>
      <c r="C3612" s="334">
        <f>SUMIF('6. Drift'!$B$18:$B$101,$G3598,'6. Drift'!AH$18:AH$101)</f>
        <v>0</v>
      </c>
      <c r="D3612" s="334">
        <f>SUMIF('6. Drift'!$B$18:$B$101,$G3598,'6. Drift'!AI$18:AI$101)</f>
        <v>0</v>
      </c>
      <c r="E3612" s="334">
        <f>SUMIF('6. Drift'!$B$18:$B$101,$G3598,'6. Drift'!AJ$18:AJ$101)</f>
        <v>0</v>
      </c>
      <c r="F3612" s="334">
        <f>SUMIF('6. Drift'!$B$18:$B$101,$G3598,'6. Drift'!AK$18:AK$101)</f>
        <v>0</v>
      </c>
      <c r="G3612" s="334">
        <f>SUMIF('6. Drift'!$B$18:$B$101,$G3598,'6. Drift'!AL$18:AL$101)</f>
        <v>0</v>
      </c>
      <c r="H3612" s="334">
        <f>SUMIF('6. Drift'!$B$18:$B$101,$G3598,'6. Drift'!AM$18:AM$101)</f>
        <v>0</v>
      </c>
      <c r="I3612" s="334">
        <f>SUMIF('6. Drift'!$B$18:$B$101,$G3598,'6. Drift'!AN$18:AN$101)</f>
        <v>0</v>
      </c>
      <c r="J3612" s="334">
        <f>SUMIF('6. Drift'!$B$18:$B$101,$G3598,'6. Drift'!AO$18:AO$101)</f>
        <v>0</v>
      </c>
      <c r="K3612" s="334">
        <f>SUMIF('6. Drift'!$B$18:$B$101,$G3598,'6. Drift'!AP$18:AP$101)</f>
        <v>0</v>
      </c>
      <c r="L3612" s="334">
        <f>SUMIF('6. Drift'!$B$18:$B$101,$G3598,'6. Drift'!AQ$18:AQ$101)</f>
        <v>0</v>
      </c>
      <c r="M3612" s="316">
        <f t="shared" si="825"/>
        <v>0</v>
      </c>
    </row>
    <row r="3613" spans="2:15" s="3" customFormat="1" ht="12.75" x14ac:dyDescent="0.2">
      <c r="B3613" s="317" t="str">
        <f>IF('7. Utrustning'!AS$50&gt;0,"Utrustning","")</f>
        <v/>
      </c>
      <c r="C3613" s="333">
        <f>SUMIF('7. Utrustning'!$B$17:$B$49,$G3598,'7. Utrustning'!AI$17:AI$49)</f>
        <v>0</v>
      </c>
      <c r="D3613" s="333">
        <f>SUMIF('7. Utrustning'!$B$17:$B$49,$G3598,'7. Utrustning'!AJ$17:AJ$49)</f>
        <v>0</v>
      </c>
      <c r="E3613" s="333">
        <f>SUMIF('7. Utrustning'!$B$17:$B$49,$G3598,'7. Utrustning'!AK$17:AK$49)</f>
        <v>0</v>
      </c>
      <c r="F3613" s="333">
        <f>SUMIF('7. Utrustning'!$B$17:$B$49,$G3598,'7. Utrustning'!AL$17:AL$49)</f>
        <v>0</v>
      </c>
      <c r="G3613" s="333">
        <f>SUMIF('7. Utrustning'!$B$17:$B$49,$G3598,'7. Utrustning'!AM$17:AM$49)</f>
        <v>0</v>
      </c>
      <c r="H3613" s="333">
        <f>SUMIF('7. Utrustning'!$B$17:$B$49,$G3598,'7. Utrustning'!AN$17:AN$49)</f>
        <v>0</v>
      </c>
      <c r="I3613" s="333">
        <f>SUMIF('7. Utrustning'!$B$17:$B$49,$G3598,'7. Utrustning'!AO$17:AO$49)</f>
        <v>0</v>
      </c>
      <c r="J3613" s="333">
        <f>SUMIF('7. Utrustning'!$B$17:$B$49,$G3598,'7. Utrustning'!AP$17:AP$49)</f>
        <v>0</v>
      </c>
      <c r="K3613" s="333">
        <f>SUMIF('7. Utrustning'!$B$17:$B$49,$G3598,'7. Utrustning'!AQ$17:AQ$49)</f>
        <v>0</v>
      </c>
      <c r="L3613" s="333">
        <f>SUMIF('7. Utrustning'!$B$17:$B$49,$G3598,'7. Utrustning'!AR$17:AR$49)</f>
        <v>0</v>
      </c>
      <c r="M3613" s="319">
        <f t="shared" si="825"/>
        <v>0</v>
      </c>
    </row>
    <row r="3614" spans="2:15" s="3" customFormat="1" ht="12.75" x14ac:dyDescent="0.2">
      <c r="B3614" s="320" t="str">
        <f>IF('8. Lokal'!AP$51&gt;0,"Lokal","")</f>
        <v>Lokal</v>
      </c>
      <c r="C3614" s="334">
        <f>SUMIF('5. Lön'!$B$25:$B$151,$G3598,'5. Lön'!DA$25:DA$151)+SUMIF('6. Drift'!$B$18:$B$101,$G3598,'6. Drift'!CD$18:CD$101)+SUMIF('8. Lokal'!$B$18:$B$50,$G3598,'8. Lokal'!AF$18:AF$50)</f>
        <v>0</v>
      </c>
      <c r="D3614" s="334">
        <f>SUMIF('5. Lön'!$B$25:$B$151,$G3598,'5. Lön'!DB$25:DB$151)+SUMIF('6. Drift'!$B$18:$B$101,$G3598,'6. Drift'!CE$18:CE$101)+SUMIF('8. Lokal'!$B$18:$B$50,$G3598,'8. Lokal'!AG$18:AG$50)</f>
        <v>0</v>
      </c>
      <c r="E3614" s="334">
        <f>SUMIF('5. Lön'!$B$25:$B$151,$G3598,'5. Lön'!DC$25:DC$151)+SUMIF('6. Drift'!$B$18:$B$101,$G3598,'6. Drift'!CF$18:CF$101)+SUMIF('8. Lokal'!$B$18:$B$50,$G3598,'8. Lokal'!AH$18:AH$50)</f>
        <v>0</v>
      </c>
      <c r="F3614" s="334">
        <f>SUMIF('5. Lön'!$B$25:$B$151,$G3598,'5. Lön'!DD$25:DD$151)+SUMIF('6. Drift'!$B$18:$B$101,$G3598,'6. Drift'!CG$18:CG$101)+SUMIF('8. Lokal'!$B$18:$B$50,$G3598,'8. Lokal'!AI$18:AI$50)</f>
        <v>0</v>
      </c>
      <c r="G3614" s="334">
        <f>SUMIF('5. Lön'!$B$25:$B$151,$G3598,'5. Lön'!DE$25:DE$151)+SUMIF('6. Drift'!$B$18:$B$101,$G3598,'6. Drift'!CH$18:CH$101)+SUMIF('8. Lokal'!$B$18:$B$50,$G3598,'8. Lokal'!AJ$18:AJ$50)</f>
        <v>0</v>
      </c>
      <c r="H3614" s="334">
        <f>SUMIF('5. Lön'!$B$25:$B$151,$G3598,'5. Lön'!DF$25:DF$151)+SUMIF('6. Drift'!$B$18:$B$101,$G3598,'6. Drift'!CI$18:CI$101)+SUMIF('8. Lokal'!$B$18:$B$50,$G3598,'8. Lokal'!AK$18:AK$50)</f>
        <v>0</v>
      </c>
      <c r="I3614" s="334">
        <f>SUMIF('5. Lön'!$B$25:$B$151,$G3598,'5. Lön'!DG$25:DG$151)+SUMIF('6. Drift'!$B$18:$B$101,$G3598,'6. Drift'!CJ$18:CJ$101)+SUMIF('8. Lokal'!$B$18:$B$50,$G3598,'8. Lokal'!AL$18:AL$50)</f>
        <v>0</v>
      </c>
      <c r="J3614" s="334">
        <f>SUMIF('5. Lön'!$B$25:$B$151,$G3598,'5. Lön'!DH$25:DH$151)+SUMIF('6. Drift'!$B$18:$B$101,$G3598,'6. Drift'!CK$18:CK$101)+SUMIF('8. Lokal'!$B$18:$B$50,$G3598,'8. Lokal'!AM$18:AM$50)</f>
        <v>0</v>
      </c>
      <c r="K3614" s="334">
        <f>SUMIF('5. Lön'!$B$25:$B$151,$G3598,'5. Lön'!DI$25:DI$151)+SUMIF('6. Drift'!$B$18:$B$101,$G3598,'6. Drift'!CL$18:CL$101)+SUMIF('8. Lokal'!$B$18:$B$50,$G3598,'8. Lokal'!AN$18:AN$50)</f>
        <v>0</v>
      </c>
      <c r="L3614" s="334">
        <f>SUMIF('5. Lön'!$B$25:$B$151,$G3598,'5. Lön'!DJ$25:DJ$151)+SUMIF('6. Drift'!$B$18:$B$101,$G3598,'6. Drift'!CM$18:CM$101)+SUMIF('8. Lokal'!$B$18:$B$50,$G3598,'8. Lokal'!AO$18:AO$50)</f>
        <v>0</v>
      </c>
      <c r="M3614" s="316">
        <f t="shared" si="825"/>
        <v>0</v>
      </c>
    </row>
    <row r="3615" spans="2:15" s="1" customFormat="1" ht="12.75" x14ac:dyDescent="0.2">
      <c r="B3615" s="321" t="str">
        <f>IF(('5. Lön'!CM$152+'6. Drift'!BP$102)&gt;0,"Indirekt","")</f>
        <v>Indirekt</v>
      </c>
      <c r="C3615" s="293">
        <f>SUMIF('5. Lön'!$B$25:$B$151,$G3598,'5. Lön'!CC$25:CC$151)+SUMIF('6. Drift'!$B$18:$B$101,$G3598,'6. Drift'!BF$18:BF$101)</f>
        <v>0</v>
      </c>
      <c r="D3615" s="293">
        <f>SUMIF('5. Lön'!$B$25:$B$151,$G3598,'5. Lön'!CD$25:CD$151)+SUMIF('6. Drift'!$B$18:$B$101,$G3598,'6. Drift'!BG$18:BG$101)</f>
        <v>0</v>
      </c>
      <c r="E3615" s="293">
        <f>SUMIF('5. Lön'!$B$25:$B$151,$G3598,'5. Lön'!CE$25:CE$151)+SUMIF('6. Drift'!$B$18:$B$101,$G3598,'6. Drift'!BH$18:BH$101)</f>
        <v>0</v>
      </c>
      <c r="F3615" s="293">
        <f>SUMIF('5. Lön'!$B$25:$B$151,$G3598,'5. Lön'!CF$25:CF$151)+SUMIF('6. Drift'!$B$18:$B$101,$G3598,'6. Drift'!BI$18:BI$101)</f>
        <v>0</v>
      </c>
      <c r="G3615" s="293">
        <f>SUMIF('5. Lön'!$B$25:$B$151,$G3598,'5. Lön'!CG$25:CG$151)+SUMIF('6. Drift'!$B$18:$B$101,$G3598,'6. Drift'!BJ$18:BJ$101)</f>
        <v>0</v>
      </c>
      <c r="H3615" s="293">
        <f>SUMIF('5. Lön'!$B$25:$B$151,$G3598,'5. Lön'!CH$25:CH$151)+SUMIF('6. Drift'!$B$18:$B$101,$G3598,'6. Drift'!BK$18:BK$101)</f>
        <v>0</v>
      </c>
      <c r="I3615" s="293">
        <f>SUMIF('5. Lön'!$B$25:$B$151,$G3598,'5. Lön'!CI$25:CI$151)+SUMIF('6. Drift'!$B$18:$B$101,$G3598,'6. Drift'!BL$18:BL$101)</f>
        <v>0</v>
      </c>
      <c r="J3615" s="293">
        <f>SUMIF('5. Lön'!$B$25:$B$151,$G3598,'5. Lön'!CJ$25:CJ$151)+SUMIF('6. Drift'!$B$18:$B$101,$G3598,'6. Drift'!BM$18:BM$101)</f>
        <v>0</v>
      </c>
      <c r="K3615" s="293">
        <f>SUMIF('5. Lön'!$B$25:$B$151,$G3598,'5. Lön'!CK$25:CK$151)+SUMIF('6. Drift'!$B$18:$B$101,$G3598,'6. Drift'!BN$18:BN$101)</f>
        <v>0</v>
      </c>
      <c r="L3615" s="293">
        <f>SUMIF('5. Lön'!$B$25:$B$151,$G3598,'5. Lön'!CL$25:CL$151)+SUMIF('6. Drift'!$B$18:$B$101,$G3598,'6. Drift'!BO$18:BO$101)</f>
        <v>0</v>
      </c>
      <c r="M3615" s="322">
        <f t="shared" si="825"/>
        <v>0</v>
      </c>
    </row>
    <row r="3616" spans="2:15" s="3" customFormat="1" ht="12.75" x14ac:dyDescent="0.2">
      <c r="B3616" s="323" t="str">
        <f>IF('2. Grunddata'!C$6="KONTRAKT","Total kostnad i medfinansiering av kontrakt med finansiär","Total kostnad i medfinansiering av ansökan till finansiär")</f>
        <v>Total kostnad i medfinansiering av ansökan till finansiär</v>
      </c>
      <c r="C3616" s="237">
        <f>SUM(C3609:C3615)</f>
        <v>0</v>
      </c>
      <c r="D3616" s="237">
        <f t="shared" ref="D3616:M3616" si="826">SUM(D3609:D3615)</f>
        <v>0</v>
      </c>
      <c r="E3616" s="237">
        <f t="shared" si="826"/>
        <v>0</v>
      </c>
      <c r="F3616" s="237">
        <f t="shared" si="826"/>
        <v>0</v>
      </c>
      <c r="G3616" s="237">
        <f t="shared" si="826"/>
        <v>0</v>
      </c>
      <c r="H3616" s="237">
        <f t="shared" si="826"/>
        <v>0</v>
      </c>
      <c r="I3616" s="237">
        <f t="shared" si="826"/>
        <v>0</v>
      </c>
      <c r="J3616" s="237">
        <f t="shared" si="826"/>
        <v>0</v>
      </c>
      <c r="K3616" s="237">
        <f t="shared" si="826"/>
        <v>0</v>
      </c>
      <c r="L3616" s="237">
        <f t="shared" si="826"/>
        <v>0</v>
      </c>
      <c r="M3616" s="324">
        <f t="shared" si="826"/>
        <v>0</v>
      </c>
      <c r="N3616" s="26"/>
      <c r="O3616" s="26"/>
    </row>
    <row r="3617" spans="2:14" s="3" customFormat="1" ht="6" customHeight="1" x14ac:dyDescent="0.2">
      <c r="B3617" s="335"/>
      <c r="C3617" s="326"/>
      <c r="D3617" s="326"/>
      <c r="E3617" s="326"/>
      <c r="F3617" s="326"/>
      <c r="G3617" s="326"/>
      <c r="H3617" s="326"/>
      <c r="I3617" s="326"/>
      <c r="J3617" s="326"/>
      <c r="K3617" s="326"/>
      <c r="L3617" s="326"/>
      <c r="M3617" s="336"/>
    </row>
    <row r="3618" spans="2:14" s="3" customFormat="1" ht="12.75" x14ac:dyDescent="0.2">
      <c r="B3618" s="328" t="str">
        <f>IF('2. Grunddata'!C$6="KONTRAKT","Full kostnad","Förväntad full kostnad")</f>
        <v>Förväntad full kostnad</v>
      </c>
      <c r="C3618" s="326"/>
      <c r="D3618" s="326"/>
      <c r="E3618" s="326"/>
      <c r="F3618" s="326"/>
      <c r="G3618" s="326"/>
      <c r="H3618" s="326"/>
      <c r="I3618" s="326"/>
      <c r="J3618" s="326"/>
      <c r="K3618" s="326"/>
      <c r="L3618" s="326"/>
      <c r="M3618" s="336"/>
    </row>
    <row r="3619" spans="2:14" s="3" customFormat="1" ht="12.75" x14ac:dyDescent="0.2">
      <c r="B3619" s="337" t="s">
        <v>203</v>
      </c>
      <c r="C3619" s="338">
        <f>C3601+C3610+C3611</f>
        <v>0</v>
      </c>
      <c r="D3619" s="338">
        <f t="shared" ref="D3619:L3619" si="827">D3601+D3610+D3611</f>
        <v>0</v>
      </c>
      <c r="E3619" s="338">
        <f t="shared" si="827"/>
        <v>0</v>
      </c>
      <c r="F3619" s="338">
        <f t="shared" si="827"/>
        <v>0</v>
      </c>
      <c r="G3619" s="338">
        <f t="shared" si="827"/>
        <v>0</v>
      </c>
      <c r="H3619" s="338">
        <f t="shared" si="827"/>
        <v>0</v>
      </c>
      <c r="I3619" s="338">
        <f t="shared" si="827"/>
        <v>0</v>
      </c>
      <c r="J3619" s="338">
        <f t="shared" si="827"/>
        <v>0</v>
      </c>
      <c r="K3619" s="338">
        <f t="shared" si="827"/>
        <v>0</v>
      </c>
      <c r="L3619" s="338">
        <f t="shared" si="827"/>
        <v>0</v>
      </c>
      <c r="M3619" s="314">
        <f>SUM(C3619:L3619)</f>
        <v>0</v>
      </c>
    </row>
    <row r="3620" spans="2:14" s="3" customFormat="1" ht="12.75" x14ac:dyDescent="0.2">
      <c r="B3620" s="339" t="s">
        <v>202</v>
      </c>
      <c r="C3620" s="340">
        <f>C3602+C3612</f>
        <v>0</v>
      </c>
      <c r="D3620" s="340">
        <f t="shared" ref="D3620:L3620" si="828">D3602+D3612</f>
        <v>0</v>
      </c>
      <c r="E3620" s="340">
        <f t="shared" si="828"/>
        <v>0</v>
      </c>
      <c r="F3620" s="340">
        <f t="shared" si="828"/>
        <v>0</v>
      </c>
      <c r="G3620" s="340">
        <f t="shared" si="828"/>
        <v>0</v>
      </c>
      <c r="H3620" s="340">
        <f t="shared" si="828"/>
        <v>0</v>
      </c>
      <c r="I3620" s="340">
        <f t="shared" si="828"/>
        <v>0</v>
      </c>
      <c r="J3620" s="340">
        <f t="shared" si="828"/>
        <v>0</v>
      </c>
      <c r="K3620" s="340">
        <f t="shared" si="828"/>
        <v>0</v>
      </c>
      <c r="L3620" s="340">
        <f t="shared" si="828"/>
        <v>0</v>
      </c>
      <c r="M3620" s="316">
        <f>SUM(C3620:L3620)</f>
        <v>0</v>
      </c>
    </row>
    <row r="3621" spans="2:14" s="3" customFormat="1" ht="12.75" x14ac:dyDescent="0.2">
      <c r="B3621" s="341" t="s">
        <v>30</v>
      </c>
      <c r="C3621" s="342">
        <f>C3603+C3613</f>
        <v>0</v>
      </c>
      <c r="D3621" s="342">
        <f t="shared" ref="D3621:L3621" si="829">D3603+D3613</f>
        <v>0</v>
      </c>
      <c r="E3621" s="342">
        <f t="shared" si="829"/>
        <v>0</v>
      </c>
      <c r="F3621" s="342">
        <f t="shared" si="829"/>
        <v>0</v>
      </c>
      <c r="G3621" s="342">
        <f t="shared" si="829"/>
        <v>0</v>
      </c>
      <c r="H3621" s="342">
        <f t="shared" si="829"/>
        <v>0</v>
      </c>
      <c r="I3621" s="342">
        <f t="shared" si="829"/>
        <v>0</v>
      </c>
      <c r="J3621" s="342">
        <f t="shared" si="829"/>
        <v>0</v>
      </c>
      <c r="K3621" s="342">
        <f t="shared" si="829"/>
        <v>0</v>
      </c>
      <c r="L3621" s="342">
        <f t="shared" si="829"/>
        <v>0</v>
      </c>
      <c r="M3621" s="319">
        <f>SUM(C3621:L3621)</f>
        <v>0</v>
      </c>
    </row>
    <row r="3622" spans="2:14" s="3" customFormat="1" ht="12.75" x14ac:dyDescent="0.2">
      <c r="B3622" s="339" t="s">
        <v>31</v>
      </c>
      <c r="C3622" s="340">
        <f>SUMIF('5. Lön'!$B$25:$B$151,$G3598,'5. Lön'!CO$25:CO$151)+SUMIF('5. Lön'!$B$25:$B$151,$G3598,'5. Lön'!DA$25:DA$151)+SUMIF('6. Drift'!$B$18:$B$101,$G3598,'6. Drift'!BR$18:BR$101)+SUMIF('6. Drift'!$B$18:$B$101,$G3598,'6. Drift'!CD$18:CD$101)+SUMIF('8. Lokal'!$B$18:$B$50,$G3598,'8. Lokal'!T$18:T$50)+SUMIF('8. Lokal'!$B$18:$B$50,$G3598,'8. Lokal'!AF$18:AF$50)</f>
        <v>0</v>
      </c>
      <c r="D3622" s="340">
        <f>SUMIF('5. Lön'!$B$25:$B$151,$G3598,'5. Lön'!CP$25:CP$151)+SUMIF('5. Lön'!$B$25:$B$151,$G3598,'5. Lön'!DB$25:DB$151)+SUMIF('6. Drift'!$B$18:$B$101,$G3598,'6. Drift'!BS$18:BS$101)+SUMIF('6. Drift'!$B$18:$B$101,$G3598,'6. Drift'!CE$18:CE$101)+SUMIF('8. Lokal'!$B$18:$B$50,$G3598,'8. Lokal'!U$18:U$50)+SUMIF('8. Lokal'!$B$18:$B$50,$G3598,'8. Lokal'!AG$18:AG$50)</f>
        <v>0</v>
      </c>
      <c r="E3622" s="340">
        <f>SUMIF('5. Lön'!$B$25:$B$151,$G3598,'5. Lön'!CQ$25:CQ$151)+SUMIF('5. Lön'!$B$25:$B$151,$G3598,'5. Lön'!DC$25:DC$151)+SUMIF('6. Drift'!$B$18:$B$101,$G3598,'6. Drift'!BT$18:BT$101)+SUMIF('6. Drift'!$B$18:$B$101,$G3598,'6. Drift'!CF$18:CF$101)+SUMIF('8. Lokal'!$B$18:$B$50,$G3598,'8. Lokal'!V$18:V$50)+SUMIF('8. Lokal'!$B$18:$B$50,$G3598,'8. Lokal'!AH$18:AH$50)</f>
        <v>0</v>
      </c>
      <c r="F3622" s="340">
        <f>SUMIF('5. Lön'!$B$25:$B$151,$G3598,'5. Lön'!CR$25:CR$151)+SUMIF('5. Lön'!$B$25:$B$151,$G3598,'5. Lön'!DD$25:DD$151)+SUMIF('6. Drift'!$B$18:$B$101,$G3598,'6. Drift'!BU$18:BU$101)+SUMIF('6. Drift'!$B$18:$B$101,$G3598,'6. Drift'!CG$18:CG$101)+SUMIF('8. Lokal'!$B$18:$B$50,$G3598,'8. Lokal'!W$18:W$50)+SUMIF('8. Lokal'!$B$18:$B$50,$G3598,'8. Lokal'!AI$18:AI$50)</f>
        <v>0</v>
      </c>
      <c r="G3622" s="340">
        <f>SUMIF('5. Lön'!$B$25:$B$151,$G3598,'5. Lön'!CS$25:CS$151)+SUMIF('5. Lön'!$B$25:$B$151,$G3598,'5. Lön'!DE$25:DE$151)+SUMIF('6. Drift'!$B$18:$B$101,$G3598,'6. Drift'!BV$18:BV$101)+SUMIF('6. Drift'!$B$18:$B$101,$G3598,'6. Drift'!CH$18:CH$101)+SUMIF('8. Lokal'!$B$18:$B$50,$G3598,'8. Lokal'!X$18:X$50)+SUMIF('8. Lokal'!$B$18:$B$50,$G3598,'8. Lokal'!AJ$18:AJ$50)</f>
        <v>0</v>
      </c>
      <c r="H3622" s="340">
        <f>SUMIF('5. Lön'!$B$25:$B$151,$G3598,'5. Lön'!CT$25:CT$151)+SUMIF('5. Lön'!$B$25:$B$151,$G3598,'5. Lön'!DF$25:DF$151)+SUMIF('6. Drift'!$B$18:$B$101,$G3598,'6. Drift'!BW$18:BW$101)+SUMIF('6. Drift'!$B$18:$B$101,$G3598,'6. Drift'!CI$18:CI$101)+SUMIF('8. Lokal'!$B$18:$B$50,$G3598,'8. Lokal'!Y$18:Y$50)+SUMIF('8. Lokal'!$B$18:$B$50,$G3598,'8. Lokal'!AK$18:AK$50)</f>
        <v>0</v>
      </c>
      <c r="I3622" s="340">
        <f>SUMIF('5. Lön'!$B$25:$B$151,$G3598,'5. Lön'!CU$25:CU$151)+SUMIF('5. Lön'!$B$25:$B$151,$G3598,'5. Lön'!DG$25:DG$151)+SUMIF('6. Drift'!$B$18:$B$101,$G3598,'6. Drift'!BX$18:BX$101)+SUMIF('6. Drift'!$B$18:$B$101,$G3598,'6. Drift'!CJ$18:CJ$101)+SUMIF('8. Lokal'!$B$18:$B$50,$G3598,'8. Lokal'!Z$18:Z$50)+SUMIF('8. Lokal'!$B$18:$B$50,$G3598,'8. Lokal'!AL$18:AL$50)</f>
        <v>0</v>
      </c>
      <c r="J3622" s="340">
        <f>SUMIF('5. Lön'!$B$25:$B$151,$G3598,'5. Lön'!CV$25:CV$151)+SUMIF('5. Lön'!$B$25:$B$151,$G3598,'5. Lön'!DH$25:DH$151)+SUMIF('6. Drift'!$B$18:$B$101,$G3598,'6. Drift'!BY$18:BY$101)+SUMIF('6. Drift'!$B$18:$B$101,$G3598,'6. Drift'!CK$18:CK$101)+SUMIF('8. Lokal'!$B$18:$B$50,$G3598,'8. Lokal'!AA$18:AA$50)+SUMIF('8. Lokal'!$B$18:$B$50,$G3598,'8. Lokal'!AM$18:AM$50)</f>
        <v>0</v>
      </c>
      <c r="K3622" s="340">
        <f>SUMIF('5. Lön'!$B$25:$B$151,$G3598,'5. Lön'!CW$25:CW$151)+SUMIF('5. Lön'!$B$25:$B$151,$G3598,'5. Lön'!DI$25:DI$151)+SUMIF('6. Drift'!$B$18:$B$101,$G3598,'6. Drift'!BZ$18:BZ$101)+SUMIF('6. Drift'!$B$18:$B$101,$G3598,'6. Drift'!CL$18:CL$101)+SUMIF('8. Lokal'!$B$18:$B$50,$G3598,'8. Lokal'!AB$18:AB$50)+SUMIF('8. Lokal'!$B$18:$B$50,$G3598,'8. Lokal'!AN$18:AN$50)</f>
        <v>0</v>
      </c>
      <c r="L3622" s="340">
        <f>SUMIF('5. Lön'!$B$25:$B$151,$G3598,'5. Lön'!CX$25:CX$151)+SUMIF('5. Lön'!$B$25:$B$151,$G3598,'5. Lön'!DJ$25:DJ$151)+SUMIF('6. Drift'!$B$18:$B$101,$G3598,'6. Drift'!CA$18:CA$101)+SUMIF('6. Drift'!$B$18:$B$101,$G3598,'6. Drift'!CM$18:CM$101)+SUMIF('8. Lokal'!$B$18:$B$50,$G3598,'8. Lokal'!AC$18:AC$50)+SUMIF('8. Lokal'!$B$18:$B$50,$G3598,'8. Lokal'!AO$18:AO$50)</f>
        <v>0</v>
      </c>
      <c r="M3622" s="316">
        <f>SUM(C3622:L3622)</f>
        <v>0</v>
      </c>
    </row>
    <row r="3623" spans="2:14" s="3" customFormat="1" ht="12.75" x14ac:dyDescent="0.2">
      <c r="B3623" s="343" t="s">
        <v>26</v>
      </c>
      <c r="C3623" s="344">
        <f>SUMIF('5. Lön'!$B$25:$B$151,$G3598,'5. Lön'!BQ$25:BQ$151)+SUMIF('5. Lön'!$B$25:$B$151,$G3598,'5. Lön'!CC$25:CC$151)+SUMIF('6. Drift'!$B$18:$B$101,$G3598,'6. Drift'!AT$18:AT$101)+SUMIF('6. Drift'!$B$18:$B$101,$G3598,'6. Drift'!BF$18:BF$101)</f>
        <v>0</v>
      </c>
      <c r="D3623" s="344">
        <f>SUMIF('5. Lön'!$B$25:$B$151,$G3598,'5. Lön'!BR$25:BR$151)+SUMIF('5. Lön'!$B$25:$B$151,$G3598,'5. Lön'!CD$25:CD$151)+SUMIF('6. Drift'!$B$18:$B$101,$G3598,'6. Drift'!AU$18:AU$101)+SUMIF('6. Drift'!$B$18:$B$101,$G3598,'6. Drift'!BG$18:BG$101)</f>
        <v>0</v>
      </c>
      <c r="E3623" s="344">
        <f>SUMIF('5. Lön'!$B$25:$B$151,$G3598,'5. Lön'!BS$25:BS$151)+SUMIF('5. Lön'!$B$25:$B$151,$G3598,'5. Lön'!CE$25:CE$151)+SUMIF('6. Drift'!$B$18:$B$101,$G3598,'6. Drift'!AV$18:AV$101)+SUMIF('6. Drift'!$B$18:$B$101,$G3598,'6. Drift'!BH$18:BH$101)</f>
        <v>0</v>
      </c>
      <c r="F3623" s="344">
        <f>SUMIF('5. Lön'!$B$25:$B$151,$G3598,'5. Lön'!BT$25:BT$151)+SUMIF('5. Lön'!$B$25:$B$151,$G3598,'5. Lön'!CF$25:CF$151)+SUMIF('6. Drift'!$B$18:$B$101,$G3598,'6. Drift'!AW$18:AW$101)+SUMIF('6. Drift'!$B$18:$B$101,$G3598,'6. Drift'!BI$18:BI$101)</f>
        <v>0</v>
      </c>
      <c r="G3623" s="344">
        <f>SUMIF('5. Lön'!$B$25:$B$151,$G3598,'5. Lön'!BU$25:BU$151)+SUMIF('5. Lön'!$B$25:$B$151,$G3598,'5. Lön'!CG$25:CG$151)+SUMIF('6. Drift'!$B$18:$B$101,$G3598,'6. Drift'!AX$18:AX$101)+SUMIF('6. Drift'!$B$18:$B$101,$G3598,'6. Drift'!BJ$18:BJ$101)</f>
        <v>0</v>
      </c>
      <c r="H3623" s="344">
        <f>SUMIF('5. Lön'!$B$25:$B$151,$G3598,'5. Lön'!BV$25:BV$151)+SUMIF('5. Lön'!$B$25:$B$151,$G3598,'5. Lön'!CH$25:CH$151)+SUMIF('6. Drift'!$B$18:$B$101,$G3598,'6. Drift'!AY$18:AY$101)+SUMIF('6. Drift'!$B$18:$B$101,$G3598,'6. Drift'!BK$18:BK$101)</f>
        <v>0</v>
      </c>
      <c r="I3623" s="344">
        <f>SUMIF('5. Lön'!$B$25:$B$151,$G3598,'5. Lön'!BW$25:BW$151)+SUMIF('5. Lön'!$B$25:$B$151,$G3598,'5. Lön'!CI$25:CI$151)+SUMIF('6. Drift'!$B$18:$B$101,$G3598,'6. Drift'!AZ$18:AZ$101)+SUMIF('6. Drift'!$B$18:$B$101,$G3598,'6. Drift'!BL$18:BL$101)</f>
        <v>0</v>
      </c>
      <c r="J3623" s="344">
        <f>SUMIF('5. Lön'!$B$25:$B$151,$G3598,'5. Lön'!BX$25:BX$151)+SUMIF('5. Lön'!$B$25:$B$151,$G3598,'5. Lön'!CJ$25:CJ$151)+SUMIF('6. Drift'!$B$18:$B$101,$G3598,'6. Drift'!BA$18:BA$101)+SUMIF('6. Drift'!$B$18:$B$101,$G3598,'6. Drift'!BM$18:BM$101)</f>
        <v>0</v>
      </c>
      <c r="K3623" s="344">
        <f>SUMIF('5. Lön'!$B$25:$B$151,$G3598,'5. Lön'!BY$25:BY$151)+SUMIF('5. Lön'!$B$25:$B$151,$G3598,'5. Lön'!CK$25:CK$151)+SUMIF('6. Drift'!$B$18:$B$101,$G3598,'6. Drift'!BB$18:BB$101)+SUMIF('6. Drift'!$B$18:$B$101,$G3598,'6. Drift'!BN$18:BN$101)</f>
        <v>0</v>
      </c>
      <c r="L3623" s="344">
        <f>SUMIF('5. Lön'!$B$25:$B$151,$G3598,'5. Lön'!BZ$25:BZ$151)+SUMIF('5. Lön'!$B$25:$B$151,$G3598,'5. Lön'!CL$25:CL$151)+SUMIF('6. Drift'!$B$18:$B$101,$G3598,'6. Drift'!BC$18:BC$101)+SUMIF('6. Drift'!$B$18:$B$101,$G3598,'6. Drift'!BO$18:BO$101)</f>
        <v>0</v>
      </c>
      <c r="M3623" s="322">
        <f>SUM(C3623:L3623)</f>
        <v>0</v>
      </c>
    </row>
    <row r="3624" spans="2:14" s="3" customFormat="1" ht="12.75" x14ac:dyDescent="0.2">
      <c r="B3624" s="323" t="str">
        <f>IF('2. Grunddata'!C$6="KONTRAKT","Total full kostnad","Total förväntad full kostnad")</f>
        <v>Total förväntad full kostnad</v>
      </c>
      <c r="C3624" s="171">
        <f>SUM(C3619:C3623)</f>
        <v>0</v>
      </c>
      <c r="D3624" s="171">
        <f t="shared" ref="D3624:M3624" si="830">SUM(D3619:D3623)</f>
        <v>0</v>
      </c>
      <c r="E3624" s="171">
        <f t="shared" si="830"/>
        <v>0</v>
      </c>
      <c r="F3624" s="171">
        <f t="shared" si="830"/>
        <v>0</v>
      </c>
      <c r="G3624" s="171">
        <f t="shared" si="830"/>
        <v>0</v>
      </c>
      <c r="H3624" s="171">
        <f t="shared" si="830"/>
        <v>0</v>
      </c>
      <c r="I3624" s="171">
        <f t="shared" si="830"/>
        <v>0</v>
      </c>
      <c r="J3624" s="171">
        <f t="shared" si="830"/>
        <v>0</v>
      </c>
      <c r="K3624" s="171">
        <f t="shared" si="830"/>
        <v>0</v>
      </c>
      <c r="L3624" s="171">
        <f t="shared" si="830"/>
        <v>0</v>
      </c>
      <c r="M3624" s="345">
        <f t="shared" si="830"/>
        <v>0</v>
      </c>
      <c r="N3624" s="4"/>
    </row>
    <row r="3625" spans="2:14" s="3" customFormat="1" ht="12.75" x14ac:dyDescent="0.2">
      <c r="B3625" s="119"/>
      <c r="C3625" s="64"/>
      <c r="D3625" s="64"/>
      <c r="E3625" s="64"/>
      <c r="F3625" s="64"/>
      <c r="G3625" s="64"/>
      <c r="H3625" s="64"/>
      <c r="I3625" s="64"/>
      <c r="J3625" s="64"/>
      <c r="K3625" s="64"/>
      <c r="L3625" s="64"/>
      <c r="M3625" s="64"/>
    </row>
    <row r="3626" spans="2:14" s="3" customFormat="1" ht="12.75" customHeight="1" x14ac:dyDescent="0.2">
      <c r="B3626" s="119" t="s">
        <v>42</v>
      </c>
      <c r="C3626" s="346" t="str">
        <f t="shared" ref="C3626:M3626" si="831">IF(C3624&gt;0,C3616/C3624,"")</f>
        <v/>
      </c>
      <c r="D3626" s="346" t="str">
        <f t="shared" si="831"/>
        <v/>
      </c>
      <c r="E3626" s="346" t="str">
        <f t="shared" si="831"/>
        <v/>
      </c>
      <c r="F3626" s="346" t="str">
        <f t="shared" si="831"/>
        <v/>
      </c>
      <c r="G3626" s="346" t="str">
        <f t="shared" si="831"/>
        <v/>
      </c>
      <c r="H3626" s="346" t="str">
        <f t="shared" si="831"/>
        <v/>
      </c>
      <c r="I3626" s="346" t="str">
        <f t="shared" si="831"/>
        <v/>
      </c>
      <c r="J3626" s="346" t="str">
        <f t="shared" si="831"/>
        <v/>
      </c>
      <c r="K3626" s="346" t="str">
        <f t="shared" si="831"/>
        <v/>
      </c>
      <c r="L3626" s="346" t="str">
        <f t="shared" si="831"/>
        <v/>
      </c>
      <c r="M3626" s="346" t="str">
        <f t="shared" si="831"/>
        <v/>
      </c>
    </row>
    <row r="3627" spans="2:14" ht="12.75" customHeight="1" x14ac:dyDescent="0.2"/>
    <row r="3628" spans="2:14" ht="12.75" customHeight="1" x14ac:dyDescent="0.2">
      <c r="B3628" s="349" t="s">
        <v>209</v>
      </c>
    </row>
    <row r="3629" spans="2:14" ht="12.75" customHeight="1" x14ac:dyDescent="0.2">
      <c r="B3629" s="551"/>
      <c r="C3629" s="552"/>
      <c r="D3629" s="552"/>
      <c r="E3629" s="552"/>
      <c r="F3629" s="552"/>
      <c r="G3629" s="552"/>
      <c r="H3629" s="552"/>
      <c r="I3629" s="552"/>
      <c r="J3629" s="552"/>
      <c r="K3629" s="552"/>
      <c r="L3629" s="553"/>
      <c r="M3629" s="387">
        <f>SUM(C3629:L3629)</f>
        <v>0</v>
      </c>
    </row>
    <row r="3630" spans="2:14" ht="12.75" customHeight="1" x14ac:dyDescent="0.2">
      <c r="B3630" s="554"/>
      <c r="C3630" s="555"/>
      <c r="D3630" s="555"/>
      <c r="E3630" s="555"/>
      <c r="F3630" s="555"/>
      <c r="G3630" s="555"/>
      <c r="H3630" s="555"/>
      <c r="I3630" s="555"/>
      <c r="J3630" s="555"/>
      <c r="K3630" s="555"/>
      <c r="L3630" s="556"/>
      <c r="M3630" s="319">
        <f t="shared" ref="M3630:M3634" si="832">SUM(C3630:L3630)</f>
        <v>0</v>
      </c>
    </row>
    <row r="3631" spans="2:14" ht="12.75" customHeight="1" x14ac:dyDescent="0.2">
      <c r="B3631" s="557"/>
      <c r="C3631" s="558"/>
      <c r="D3631" s="558"/>
      <c r="E3631" s="558"/>
      <c r="F3631" s="558"/>
      <c r="G3631" s="558"/>
      <c r="H3631" s="558"/>
      <c r="I3631" s="558"/>
      <c r="J3631" s="558"/>
      <c r="K3631" s="558"/>
      <c r="L3631" s="559"/>
      <c r="M3631" s="316">
        <f t="shared" si="832"/>
        <v>0</v>
      </c>
    </row>
    <row r="3632" spans="2:14" ht="12.75" customHeight="1" x14ac:dyDescent="0.2">
      <c r="B3632" s="554"/>
      <c r="C3632" s="555"/>
      <c r="D3632" s="555"/>
      <c r="E3632" s="555"/>
      <c r="F3632" s="555"/>
      <c r="G3632" s="555"/>
      <c r="H3632" s="555"/>
      <c r="I3632" s="555"/>
      <c r="J3632" s="555"/>
      <c r="K3632" s="555"/>
      <c r="L3632" s="556"/>
      <c r="M3632" s="319">
        <f t="shared" si="832"/>
        <v>0</v>
      </c>
    </row>
    <row r="3633" spans="2:13" ht="12.75" customHeight="1" x14ac:dyDescent="0.2">
      <c r="B3633" s="557"/>
      <c r="C3633" s="558"/>
      <c r="D3633" s="558"/>
      <c r="E3633" s="558"/>
      <c r="F3633" s="558"/>
      <c r="G3633" s="558"/>
      <c r="H3633" s="558"/>
      <c r="I3633" s="558"/>
      <c r="J3633" s="558"/>
      <c r="K3633" s="558"/>
      <c r="L3633" s="559"/>
      <c r="M3633" s="316">
        <f t="shared" si="832"/>
        <v>0</v>
      </c>
    </row>
    <row r="3634" spans="2:13" ht="12.75" customHeight="1" x14ac:dyDescent="0.2">
      <c r="B3634" s="560"/>
      <c r="C3634" s="555"/>
      <c r="D3634" s="555"/>
      <c r="E3634" s="555"/>
      <c r="F3634" s="555"/>
      <c r="G3634" s="555"/>
      <c r="H3634" s="555"/>
      <c r="I3634" s="555"/>
      <c r="J3634" s="555"/>
      <c r="K3634" s="555"/>
      <c r="L3634" s="556"/>
      <c r="M3634" s="319">
        <f t="shared" si="832"/>
        <v>0</v>
      </c>
    </row>
    <row r="3635" spans="2:13" ht="12.75" customHeight="1" x14ac:dyDescent="0.2">
      <c r="B3635" s="165" t="str">
        <f>IF('2. Grunddata'!C$6="KONTRAKT","Total medfinansiering","Total förväntad medfinansiering")</f>
        <v>Total förväntad medfinansiering</v>
      </c>
      <c r="C3635" s="170">
        <f t="shared" ref="C3635:M3635" si="833">SUM(C3629:C3634)</f>
        <v>0</v>
      </c>
      <c r="D3635" s="170">
        <f t="shared" si="833"/>
        <v>0</v>
      </c>
      <c r="E3635" s="170">
        <f t="shared" si="833"/>
        <v>0</v>
      </c>
      <c r="F3635" s="170">
        <f t="shared" si="833"/>
        <v>0</v>
      </c>
      <c r="G3635" s="170">
        <f t="shared" si="833"/>
        <v>0</v>
      </c>
      <c r="H3635" s="170">
        <f t="shared" si="833"/>
        <v>0</v>
      </c>
      <c r="I3635" s="170">
        <f t="shared" si="833"/>
        <v>0</v>
      </c>
      <c r="J3635" s="170">
        <f t="shared" si="833"/>
        <v>0</v>
      </c>
      <c r="K3635" s="170">
        <f t="shared" si="833"/>
        <v>0</v>
      </c>
      <c r="L3635" s="170">
        <f t="shared" si="833"/>
        <v>0</v>
      </c>
      <c r="M3635" s="345">
        <f t="shared" si="833"/>
        <v>0</v>
      </c>
    </row>
    <row r="3636" spans="2:13" ht="12.75" customHeight="1" x14ac:dyDescent="0.2"/>
    <row r="3637" spans="2:13" ht="12.75" customHeight="1" x14ac:dyDescent="0.2">
      <c r="B3637" s="386" t="s">
        <v>210</v>
      </c>
      <c r="C3637" s="64" t="str">
        <f>B85</f>
        <v>Inte SLU Partner 19</v>
      </c>
      <c r="G3637" s="64" t="str">
        <f>J85</f>
        <v/>
      </c>
    </row>
    <row r="3638" spans="2:13" ht="12.75" customHeight="1" x14ac:dyDescent="0.2">
      <c r="B3638" s="719"/>
      <c r="C3638" s="720"/>
      <c r="D3638" s="720"/>
      <c r="E3638" s="720"/>
      <c r="F3638" s="720"/>
      <c r="G3638" s="720"/>
      <c r="H3638" s="720"/>
      <c r="I3638" s="720"/>
      <c r="J3638" s="720"/>
      <c r="K3638" s="720"/>
      <c r="L3638" s="720"/>
      <c r="M3638" s="721"/>
    </row>
    <row r="3639" spans="2:13" ht="12.75" customHeight="1" x14ac:dyDescent="0.2">
      <c r="B3639" s="722"/>
      <c r="C3639" s="735"/>
      <c r="D3639" s="735"/>
      <c r="E3639" s="735"/>
      <c r="F3639" s="735"/>
      <c r="G3639" s="735"/>
      <c r="H3639" s="735"/>
      <c r="I3639" s="735"/>
      <c r="J3639" s="735"/>
      <c r="K3639" s="735"/>
      <c r="L3639" s="735"/>
      <c r="M3639" s="724"/>
    </row>
    <row r="3640" spans="2:13" ht="12.75" customHeight="1" x14ac:dyDescent="0.2">
      <c r="B3640" s="722"/>
      <c r="C3640" s="735"/>
      <c r="D3640" s="735"/>
      <c r="E3640" s="735"/>
      <c r="F3640" s="735"/>
      <c r="G3640" s="735"/>
      <c r="H3640" s="735"/>
      <c r="I3640" s="735"/>
      <c r="J3640" s="735"/>
      <c r="K3640" s="735"/>
      <c r="L3640" s="735"/>
      <c r="M3640" s="724"/>
    </row>
    <row r="3641" spans="2:13" ht="12.75" customHeight="1" x14ac:dyDescent="0.2">
      <c r="B3641" s="722"/>
      <c r="C3641" s="735"/>
      <c r="D3641" s="735"/>
      <c r="E3641" s="735"/>
      <c r="F3641" s="735"/>
      <c r="G3641" s="735"/>
      <c r="H3641" s="735"/>
      <c r="I3641" s="735"/>
      <c r="J3641" s="735"/>
      <c r="K3641" s="735"/>
      <c r="L3641" s="735"/>
      <c r="M3641" s="724"/>
    </row>
    <row r="3642" spans="2:13" ht="12.75" customHeight="1" x14ac:dyDescent="0.2">
      <c r="B3642" s="725"/>
      <c r="C3642" s="726"/>
      <c r="D3642" s="726"/>
      <c r="E3642" s="726"/>
      <c r="F3642" s="726"/>
      <c r="G3642" s="726"/>
      <c r="H3642" s="726"/>
      <c r="I3642" s="726"/>
      <c r="J3642" s="726"/>
      <c r="K3642" s="726"/>
      <c r="L3642" s="726"/>
      <c r="M3642" s="727"/>
    </row>
    <row r="3644" spans="2:13" s="3" customFormat="1" ht="12.75" customHeight="1" x14ac:dyDescent="0.2">
      <c r="B3644" s="140" t="s">
        <v>165</v>
      </c>
      <c r="C3644" s="141" t="str">
        <f>'2. Grunddata'!C$7</f>
        <v>Hitta den oförklariga faktorn i matrix</v>
      </c>
      <c r="D3644" s="64"/>
      <c r="E3644" s="64"/>
      <c r="F3644" s="64"/>
      <c r="G3644" s="64"/>
      <c r="H3644" s="64"/>
      <c r="I3644" s="64"/>
      <c r="J3644" s="64"/>
      <c r="K3644" s="64"/>
      <c r="L3644" s="64"/>
      <c r="M3644" s="64"/>
    </row>
    <row r="3645" spans="2:13" s="3" customFormat="1" ht="12.75" x14ac:dyDescent="0.2">
      <c r="B3645" s="140" t="s">
        <v>122</v>
      </c>
      <c r="C3645" s="141" t="str">
        <f>IF('2. Grunddata'!$C$6="ANSÖKAN","ANSÖKAN",(IF('2. Grunddata'!$C$6="KONTRAKT","KONTRAKT","")))</f>
        <v>ANSÖKAN</v>
      </c>
      <c r="D3645" s="64"/>
      <c r="E3645" s="64"/>
      <c r="F3645" s="64"/>
      <c r="G3645" s="64"/>
      <c r="H3645" s="64"/>
      <c r="I3645" s="64"/>
      <c r="J3645" s="64"/>
      <c r="K3645" s="64"/>
      <c r="L3645" s="64"/>
      <c r="M3645" s="64"/>
    </row>
    <row r="3646" spans="2:13" s="3" customFormat="1" ht="12.75" x14ac:dyDescent="0.2">
      <c r="B3646" s="62" t="s">
        <v>254</v>
      </c>
      <c r="C3646" s="141" t="str">
        <f>'2. Grunddata'!C$8</f>
        <v>Stina</v>
      </c>
      <c r="D3646" s="64"/>
      <c r="E3646" s="64"/>
      <c r="F3646" s="64"/>
      <c r="I3646" s="120"/>
      <c r="J3646" s="120"/>
      <c r="K3646" s="120"/>
      <c r="L3646" s="120"/>
      <c r="M3646" s="120"/>
    </row>
    <row r="3647" spans="2:13" s="3" customFormat="1" ht="12.75" x14ac:dyDescent="0.2">
      <c r="B3647" s="140" t="s">
        <v>156</v>
      </c>
      <c r="C3647" s="64" t="str">
        <f>'2. Grunddata'!C$17</f>
        <v>SEK</v>
      </c>
      <c r="D3647" s="64"/>
      <c r="E3647" s="64"/>
      <c r="F3647" s="64"/>
      <c r="I3647" s="120"/>
      <c r="J3647" s="120"/>
      <c r="K3647" s="120"/>
      <c r="L3647" s="120"/>
      <c r="M3647" s="120"/>
    </row>
    <row r="3648" spans="2:13" s="3" customFormat="1" ht="12.75" x14ac:dyDescent="0.2">
      <c r="B3648" s="140"/>
      <c r="C3648" s="143" t="s">
        <v>137</v>
      </c>
      <c r="D3648" s="64"/>
      <c r="E3648" s="64"/>
      <c r="F3648" s="64"/>
      <c r="I3648" s="120"/>
      <c r="J3648" s="120"/>
      <c r="K3648" s="120"/>
      <c r="L3648" s="499" t="s">
        <v>315</v>
      </c>
      <c r="M3648" s="120"/>
    </row>
    <row r="3649" spans="2:15" ht="12.75" customHeight="1" x14ac:dyDescent="0.2">
      <c r="L3649" s="349" t="s">
        <v>316</v>
      </c>
    </row>
    <row r="3650" spans="2:15" s="3" customFormat="1" ht="15" x14ac:dyDescent="0.25">
      <c r="B3650" s="369" t="s">
        <v>38</v>
      </c>
      <c r="C3650" s="369" t="str">
        <f>B86</f>
        <v>Inte SLU Partner 20</v>
      </c>
      <c r="E3650" s="64"/>
      <c r="G3650" s="375" t="str">
        <f>J86</f>
        <v/>
      </c>
      <c r="H3650" s="64"/>
      <c r="I3650" s="64"/>
      <c r="J3650" s="64"/>
      <c r="K3650" s="64"/>
      <c r="L3650" s="625">
        <f>SUMIF('5. Lön'!$B$25:$B$151,$G3650,'5. Lön'!AE$25:AE$151)</f>
        <v>0</v>
      </c>
      <c r="M3650" s="585" t="s">
        <v>208</v>
      </c>
    </row>
    <row r="3651" spans="2:15" s="3" customFormat="1" ht="6" customHeight="1" x14ac:dyDescent="0.2">
      <c r="B3651" s="85"/>
      <c r="C3651" s="64"/>
      <c r="D3651" s="64"/>
      <c r="E3651" s="64"/>
      <c r="F3651" s="64"/>
      <c r="G3651" s="64"/>
      <c r="H3651" s="64"/>
      <c r="I3651" s="64"/>
      <c r="J3651" s="64"/>
      <c r="K3651" s="64"/>
      <c r="L3651" s="64"/>
      <c r="M3651" s="64"/>
    </row>
    <row r="3652" spans="2:15" s="3" customFormat="1" ht="12.75" x14ac:dyDescent="0.2">
      <c r="B3652" s="309" t="str">
        <f>IF('2. Grunddata'!C$6="KONTRAKT","Kostnader täckta av finansiär","Kostnader förväntade att täckas av finansiär")</f>
        <v>Kostnader förväntade att täckas av finansiär</v>
      </c>
      <c r="C3652" s="310">
        <f>'5. Lön'!G$23</f>
        <v>2022</v>
      </c>
      <c r="D3652" s="310">
        <f>'5. Lön'!H$23</f>
        <v>2023</v>
      </c>
      <c r="E3652" s="310">
        <f>'5. Lön'!I$23</f>
        <v>2024</v>
      </c>
      <c r="F3652" s="310" t="str">
        <f>'5. Lön'!J$23</f>
        <v/>
      </c>
      <c r="G3652" s="310" t="str">
        <f>'5. Lön'!K$23</f>
        <v/>
      </c>
      <c r="H3652" s="310" t="str">
        <f>'5. Lön'!L$23</f>
        <v/>
      </c>
      <c r="I3652" s="310" t="str">
        <f>'5. Lön'!M$23</f>
        <v/>
      </c>
      <c r="J3652" s="310" t="str">
        <f>'5. Lön'!N$23</f>
        <v/>
      </c>
      <c r="K3652" s="310" t="str">
        <f>'5. Lön'!O$23</f>
        <v/>
      </c>
      <c r="L3652" s="310" t="str">
        <f>'5. Lön'!P$23</f>
        <v/>
      </c>
      <c r="M3652" s="311" t="s">
        <v>2</v>
      </c>
    </row>
    <row r="3653" spans="2:15" s="3" customFormat="1" ht="12.75" customHeight="1" x14ac:dyDescent="0.2">
      <c r="B3653" s="312" t="s">
        <v>203</v>
      </c>
      <c r="C3653" s="313">
        <f>IF('2. Grunddata'!$C$16&gt;0,SUMIF('5. Lön'!$B$25:$B$151,$G3650,'5. Lön'!DM$25:DM$151),SUMIF('5. Lön'!$B$25:$B$151,$G3650,'5. Lön'!AS$25:AS$151))</f>
        <v>0</v>
      </c>
      <c r="D3653" s="313">
        <f>IF('2. Grunddata'!$C$16&gt;0,SUMIF('5. Lön'!$B$25:$B$151,$G3650,'5. Lön'!DN$25:DN$151),SUMIF('5. Lön'!$B$25:$B$151,$G3650,'5. Lön'!AT$25:AT$151))</f>
        <v>0</v>
      </c>
      <c r="E3653" s="313">
        <f>IF('2. Grunddata'!$C$16&gt;0,SUMIF('5. Lön'!$B$25:$B$151,$G3650,'5. Lön'!DO$25:DO$151),SUMIF('5. Lön'!$B$25:$B$151,$G3650,'5. Lön'!AU$25:AU$151))</f>
        <v>0</v>
      </c>
      <c r="F3653" s="313">
        <f>IF('2. Grunddata'!$C$16&gt;0,SUMIF('5. Lön'!$B$25:$B$151,$G3650,'5. Lön'!DP$25:DP$151),SUMIF('5. Lön'!$B$25:$B$151,$G3650,'5. Lön'!AV$25:AV$151))</f>
        <v>0</v>
      </c>
      <c r="G3653" s="313">
        <f>IF('2. Grunddata'!$C$16&gt;0,SUMIF('5. Lön'!$B$25:$B$151,$G3650,'5. Lön'!DQ$25:DQ$151),SUMIF('5. Lön'!$B$25:$B$151,$G3650,'5. Lön'!AW$25:AW$151))</f>
        <v>0</v>
      </c>
      <c r="H3653" s="313">
        <f>IF('2. Grunddata'!$C$16&gt;0,SUMIF('5. Lön'!$B$25:$B$151,$G3650,'5. Lön'!DR$25:DR$151),SUMIF('5. Lön'!$B$25:$B$151,$G3650,'5. Lön'!AX$25:AX$151))</f>
        <v>0</v>
      </c>
      <c r="I3653" s="313">
        <f>IF('2. Grunddata'!$C$16&gt;0,SUMIF('5. Lön'!$B$25:$B$151,$G3650,'5. Lön'!DS$25:DS$151),SUMIF('5. Lön'!$B$25:$B$151,$G3650,'5. Lön'!AY$25:AY$151))</f>
        <v>0</v>
      </c>
      <c r="J3653" s="313">
        <f>IF('2. Grunddata'!$C$16&gt;0,SUMIF('5. Lön'!$B$25:$B$151,$G3650,'5. Lön'!DT$25:DT$151),SUMIF('5. Lön'!$B$25:$B$151,$G3650,'5. Lön'!AZ$25:AZ$151))</f>
        <v>0</v>
      </c>
      <c r="K3653" s="313">
        <f>IF('2. Grunddata'!$C$16&gt;0,SUMIF('5. Lön'!$B$25:$B$151,$G3650,'5. Lön'!DU$25:DU$151),SUMIF('5. Lön'!$B$25:$B$151,$G3650,'5. Lön'!BA$25:BA$151))</f>
        <v>0</v>
      </c>
      <c r="L3653" s="313">
        <f>IF('2. Grunddata'!$C$16&gt;0,SUMIF('5. Lön'!$B$25:$B$151,$G3650,'5. Lön'!DV$25:DV$151),SUMIF('5. Lön'!$B$25:$B$151,$G3650,'5. Lön'!BB$25:BB$151))</f>
        <v>0</v>
      </c>
      <c r="M3653" s="314">
        <f t="shared" ref="M3653:M3658" si="834">SUM(C3653:L3653)</f>
        <v>0</v>
      </c>
      <c r="N3653" s="4"/>
      <c r="O3653" s="4"/>
    </row>
    <row r="3654" spans="2:15" s="3" customFormat="1" ht="12.75" customHeight="1" x14ac:dyDescent="0.2">
      <c r="B3654" s="158" t="s">
        <v>202</v>
      </c>
      <c r="C3654" s="315">
        <f>SUMIF('6. Drift'!$B$18:$B$101,$G3650,'6. Drift'!V$18:V$101)</f>
        <v>0</v>
      </c>
      <c r="D3654" s="315">
        <f>SUMIF('6. Drift'!$B$18:$B$101,$G3650,'6. Drift'!W$18:W$101)</f>
        <v>0</v>
      </c>
      <c r="E3654" s="315">
        <f>SUMIF('6. Drift'!$B$18:$B$101,$G3650,'6. Drift'!X$18:X$101)</f>
        <v>0</v>
      </c>
      <c r="F3654" s="315">
        <f>SUMIF('6. Drift'!$B$18:$B$101,$G3650,'6. Drift'!Y$18:Y$101)</f>
        <v>0</v>
      </c>
      <c r="G3654" s="315">
        <f>SUMIF('6. Drift'!$B$18:$B$101,$G3650,'6. Drift'!Z$18:Z$101)</f>
        <v>0</v>
      </c>
      <c r="H3654" s="315">
        <f>SUMIF('6. Drift'!$B$18:$B$101,$G3650,'6. Drift'!AA$18:AA$101)</f>
        <v>0</v>
      </c>
      <c r="I3654" s="315">
        <f>SUMIF('6. Drift'!$B$18:$B$101,$G3650,'6. Drift'!AB$18:AB$101)</f>
        <v>0</v>
      </c>
      <c r="J3654" s="315">
        <f>SUMIF('6. Drift'!$B$18:$B$101,$G3650,'6. Drift'!AC$18:AC$101)</f>
        <v>0</v>
      </c>
      <c r="K3654" s="315">
        <f>SUMIF('6. Drift'!$B$18:$B$101,$G3650,'6. Drift'!AD$18:AD$101)</f>
        <v>0</v>
      </c>
      <c r="L3654" s="315">
        <f>SUMIF('6. Drift'!$B$18:$B$101,$G3650,'6. Drift'!AE$18:AE$101)</f>
        <v>0</v>
      </c>
      <c r="M3654" s="316">
        <f t="shared" si="834"/>
        <v>0</v>
      </c>
    </row>
    <row r="3655" spans="2:15" s="3" customFormat="1" ht="12.75" x14ac:dyDescent="0.2">
      <c r="B3655" s="317" t="s">
        <v>30</v>
      </c>
      <c r="C3655" s="318">
        <f>SUMIF('7. Utrustning'!$B$17:$B$49,$G3650,'7. Utrustning'!W$17:W$49)</f>
        <v>0</v>
      </c>
      <c r="D3655" s="318">
        <f>SUMIF('7. Utrustning'!$B$17:$B$49,$G3650,'7. Utrustning'!X$17:X$49)</f>
        <v>0</v>
      </c>
      <c r="E3655" s="318">
        <f>SUMIF('7. Utrustning'!$B$17:$B$49,$G3650,'7. Utrustning'!Y$17:Y$49)</f>
        <v>0</v>
      </c>
      <c r="F3655" s="318">
        <f>SUMIF('7. Utrustning'!$B$17:$B$49,$G3650,'7. Utrustning'!Z$17:Z$49)</f>
        <v>0</v>
      </c>
      <c r="G3655" s="318">
        <f>SUMIF('7. Utrustning'!$B$17:$B$49,$G3650,'7. Utrustning'!AA$17:AA$49)</f>
        <v>0</v>
      </c>
      <c r="H3655" s="318">
        <f>SUMIF('7. Utrustning'!$B$17:$B$49,$G3650,'7. Utrustning'!AB$17:AB$49)</f>
        <v>0</v>
      </c>
      <c r="I3655" s="318">
        <f>SUMIF('7. Utrustning'!$B$17:$B$49,$G3650,'7. Utrustning'!AC$17:AC$49)</f>
        <v>0</v>
      </c>
      <c r="J3655" s="318">
        <f>SUMIF('7. Utrustning'!$B$17:$B$49,$G3650,'7. Utrustning'!AD$17:AD$49)</f>
        <v>0</v>
      </c>
      <c r="K3655" s="318">
        <f>SUMIF('7. Utrustning'!$B$17:$B$49,$G3650,'7. Utrustning'!AE$17:AE$49)</f>
        <v>0</v>
      </c>
      <c r="L3655" s="318">
        <f>SUMIF('7. Utrustning'!$B$17:$B$49,$G3650,'7. Utrustning'!AF$17:AF$49)</f>
        <v>0</v>
      </c>
      <c r="M3655" s="319">
        <f t="shared" si="834"/>
        <v>0</v>
      </c>
    </row>
    <row r="3656" spans="2:15" s="3" customFormat="1" ht="12.75" x14ac:dyDescent="0.2">
      <c r="B3656" s="320" t="str">
        <f>IF('2. Grunddata'!C$13="NEJ","Lokal accepterad som direkt kostnad av finansiär","Lokal")</f>
        <v>Lokal accepterad som direkt kostnad av finansiär</v>
      </c>
      <c r="C3656" s="315">
        <f>IF('2. Grunddata'!$C$13="NEJ",SUMIF('8. Lokal'!$B$18:$B$50,$G3650,'8. Lokal'!T$18:T$50),SUMIF('5. Lön'!$B$25:$B$151,$G3650,'5. Lön'!CO$25:CO$151)+SUMIF('6. Drift'!$B$18:$B$101,$G3650,'6. Drift'!BR$18:BR$101)+SUMIF('8. Lokal'!$B$18:$B$50,$G3650,'8. Lokal'!T$18:T$50))</f>
        <v>0</v>
      </c>
      <c r="D3656" s="315">
        <f>IF('2. Grunddata'!$C$13="NEJ",SUMIF('8. Lokal'!$B$18:$B$50,$G3650,'8. Lokal'!U$18:U$50),SUMIF('5. Lön'!$B$25:$B$151,$G3650,'5. Lön'!CP$25:CP$151)+SUMIF('6. Drift'!$B$18:$B$101,$G3650,'6. Drift'!BS$18:BS$101)+SUMIF('8. Lokal'!$B$18:$B$50,$G3650,'8. Lokal'!U$18:U$50))</f>
        <v>0</v>
      </c>
      <c r="E3656" s="315">
        <f>IF('2. Grunddata'!$C$13="NEJ",SUMIF('8. Lokal'!$B$18:$B$50,$G3650,'8. Lokal'!V$18:V$50),SUMIF('5. Lön'!$B$25:$B$151,$G3650,'5. Lön'!CQ$25:CQ$151)+SUMIF('6. Drift'!$B$18:$B$101,$G3650,'6. Drift'!BT$18:BT$101)+SUMIF('8. Lokal'!$B$18:$B$50,$G3650,'8. Lokal'!V$18:V$50))</f>
        <v>0</v>
      </c>
      <c r="F3656" s="315">
        <f>IF('2. Grunddata'!$C$13="NEJ",SUMIF('8. Lokal'!$B$18:$B$50,$G3650,'8. Lokal'!W$18:W$50),SUMIF('5. Lön'!$B$25:$B$151,$G3650,'5. Lön'!CR$25:CR$151)+SUMIF('6. Drift'!$B$18:$B$101,$G3650,'6. Drift'!BU$18:BU$101)+SUMIF('8. Lokal'!$B$18:$B$50,$G3650,'8. Lokal'!W$18:W$50))</f>
        <v>0</v>
      </c>
      <c r="G3656" s="315">
        <f>IF('2. Grunddata'!$C$13="NEJ",SUMIF('8. Lokal'!$B$18:$B$50,$G3650,'8. Lokal'!X$18:X$50),SUMIF('5. Lön'!$B$25:$B$151,$G3650,'5. Lön'!CS$25:CS$151)+SUMIF('6. Drift'!$B$18:$B$101,$G3650,'6. Drift'!BV$18:BV$101)+SUMIF('8. Lokal'!$B$18:$B$50,$G3650,'8. Lokal'!X$18:X$50))</f>
        <v>0</v>
      </c>
      <c r="H3656" s="315">
        <f>IF('2. Grunddata'!$C$13="NEJ",SUMIF('8. Lokal'!$B$18:$B$50,$G3650,'8. Lokal'!Y$18:Y$50),SUMIF('5. Lön'!$B$25:$B$151,$G3650,'5. Lön'!CT$25:CT$151)+SUMIF('6. Drift'!$B$18:$B$101,$G3650,'6. Drift'!BW$18:BW$101)+SUMIF('8. Lokal'!$B$18:$B$50,$G3650,'8. Lokal'!Y$18:Y$50))</f>
        <v>0</v>
      </c>
      <c r="I3656" s="315">
        <f>IF('2. Grunddata'!$C$13="NEJ",SUMIF('8. Lokal'!$B$18:$B$50,$G3650,'8. Lokal'!Z$18:Z$50),SUMIF('5. Lön'!$B$25:$B$151,$G3650,'5. Lön'!CU$25:CU$151)+SUMIF('6. Drift'!$B$18:$B$101,$G3650,'6. Drift'!BX$18:BX$101)+SUMIF('8. Lokal'!$B$18:$B$50,$G3650,'8. Lokal'!Z$18:Z$50))</f>
        <v>0</v>
      </c>
      <c r="J3656" s="315">
        <f>IF('2. Grunddata'!$C$13="NEJ",SUMIF('8. Lokal'!$B$18:$B$50,$G3650,'8. Lokal'!AA$18:AA$50),SUMIF('5. Lön'!$B$25:$B$151,$G3650,'5. Lön'!CV$25:CV$151)+SUMIF('6. Drift'!$B$18:$B$101,$G3650,'6. Drift'!BY$18:BY$101)+SUMIF('8. Lokal'!$B$18:$B$50,$G3650,'8. Lokal'!AA$18:AA$50))</f>
        <v>0</v>
      </c>
      <c r="K3656" s="315">
        <f>IF('2. Grunddata'!$C$13="NEJ",SUMIF('8. Lokal'!$B$18:$B$50,$G3650,'8. Lokal'!AB$18:AB$50),SUMIF('5. Lön'!$B$25:$B$151,$G3650,'5. Lön'!CW$25:CW$151)+SUMIF('6. Drift'!$B$18:$B$101,$G3650,'6. Drift'!BZ$18:BZ$101)+SUMIF('8. Lokal'!$B$18:$B$50,$G3650,'8. Lokal'!AB$18:AB$50))</f>
        <v>0</v>
      </c>
      <c r="L3656" s="315">
        <f>IF('2. Grunddata'!$C$13="NEJ",SUMIF('8. Lokal'!$B$18:$B$50,$G3650,'8. Lokal'!AC$18:AC$50),SUMIF('5. Lön'!$B$25:$B$151,$G3650,'5. Lön'!CX$25:CX$151)+SUMIF('6. Drift'!$B$18:$B$101,$G3650,'6. Drift'!CA$18:CA$101)+SUMIF('8. Lokal'!$B$18:$B$50,$G3650,'8. Lokal'!AC$18:AC$50))</f>
        <v>0</v>
      </c>
      <c r="M3656" s="316">
        <f t="shared" si="834"/>
        <v>0</v>
      </c>
    </row>
    <row r="3657" spans="2:15" s="3" customFormat="1" ht="12.75" x14ac:dyDescent="0.2">
      <c r="B3657" s="321" t="str">
        <f>IF('2. Grunddata'!C$13="NEJ","Indirekt och lokalpåslag accepterade som OH av finansiär","Indirekta")</f>
        <v>Indirekt och lokalpåslag accepterade som OH av finansiär</v>
      </c>
      <c r="C3657" s="293">
        <f>IF('2. Grunddata'!$C$13="NEJ",SUMIF('5. Lön'!$B$25:$B$151,$G3650,'5. Lön'!DY$25:DY$151)+SUMIF('6. Drift'!$B$18:$B$101,$G3650,'6. Drift'!CP$18:CP$101)+SUMIF('7. Utrustning'!$B$17:$B$49,$G3650,'7. Utrustning'!AU$17:AU$49)+SUMIF('8. Lokal'!$B$18:$B$50,$G3650,'8. Lokal'!AR$18:AR$50),SUMIF('5. Lön'!$B$25:$B$151,$G3650,'5. Lön'!BQ$25:BQ$151)+SUMIF('6. Drift'!$B$18:$B$101,$G3650,'6. Drift'!AT$18:AT$101))</f>
        <v>0</v>
      </c>
      <c r="D3657" s="293">
        <f>IF('2. Grunddata'!$C$13="NEJ",SUMIF('5. Lön'!$B$25:$B$151,$G3650,'5. Lön'!DZ$25:DZ$151)+SUMIF('6. Drift'!$B$18:$B$101,$G3650,'6. Drift'!CQ$18:CQ$101)+SUMIF('7. Utrustning'!$B$17:$B$49,$G3650,'7. Utrustning'!AV$17:AV$49)+SUMIF('8. Lokal'!$B$18:$B$50,$G3650,'8. Lokal'!AS$18:AS$50),SUMIF('5. Lön'!$B$25:$B$151,$G3650,'5. Lön'!BR$25:BR$151)+SUMIF('6. Drift'!$B$18:$B$101,$G3650,'6. Drift'!AU$18:AU$101))</f>
        <v>0</v>
      </c>
      <c r="E3657" s="293">
        <f>IF('2. Grunddata'!$C$13="NEJ",SUMIF('5. Lön'!$B$25:$B$151,$G3650,'5. Lön'!EA$25:EA$151)+SUMIF('6. Drift'!$B$18:$B$101,$G3650,'6. Drift'!CR$18:CR$101)+SUMIF('7. Utrustning'!$B$17:$B$49,$G3650,'7. Utrustning'!AW$17:AW$49)+SUMIF('8. Lokal'!$B$18:$B$50,$G3650,'8. Lokal'!AT$18:AT$50),SUMIF('5. Lön'!$B$25:$B$151,$G3650,'5. Lön'!BS$25:BS$151)+SUMIF('6. Drift'!$B$18:$B$101,$G3650,'6. Drift'!AV$18:AV$101))</f>
        <v>0</v>
      </c>
      <c r="F3657" s="293">
        <f>IF('2. Grunddata'!$C$13="NEJ",SUMIF('5. Lön'!$B$25:$B$151,$G3650,'5. Lön'!EB$25:EB$151)+SUMIF('6. Drift'!$B$18:$B$101,$G3650,'6. Drift'!CS$18:CS$101)+SUMIF('7. Utrustning'!$B$17:$B$49,$G3650,'7. Utrustning'!AX$17:AX$49)+SUMIF('8. Lokal'!$B$18:$B$50,$G3650,'8. Lokal'!AU$18:AU$50),SUMIF('5. Lön'!$B$25:$B$151,$G3650,'5. Lön'!BT$25:BT$151)+SUMIF('6. Drift'!$B$18:$B$101,$G3650,'6. Drift'!AW$18:AW$101))</f>
        <v>0</v>
      </c>
      <c r="G3657" s="293">
        <f>IF('2. Grunddata'!$C$13="NEJ",SUMIF('5. Lön'!$B$25:$B$151,$G3650,'5. Lön'!EC$25:EC$151)+SUMIF('6. Drift'!$B$18:$B$101,$G3650,'6. Drift'!CT$18:CT$101)+SUMIF('7. Utrustning'!$B$17:$B$49,$G3650,'7. Utrustning'!AY$17:AY$49)+SUMIF('8. Lokal'!$B$18:$B$50,$G3650,'8. Lokal'!AV$18:AV$50),SUMIF('5. Lön'!$B$25:$B$151,$G3650,'5. Lön'!BU$25:BU$151)+SUMIF('6. Drift'!$B$18:$B$101,$G3650,'6. Drift'!AX$18:AX$101))</f>
        <v>0</v>
      </c>
      <c r="H3657" s="293">
        <f>IF('2. Grunddata'!$C$13="NEJ",SUMIF('5. Lön'!$B$25:$B$151,$G3650,'5. Lön'!ED$25:ED$151)+SUMIF('6. Drift'!$B$18:$B$101,$G3650,'6. Drift'!CU$18:CU$101)+SUMIF('7. Utrustning'!$B$17:$B$49,$G3650,'7. Utrustning'!AZ$17:AZ$49)+SUMIF('8. Lokal'!$B$18:$B$50,$G3650,'8. Lokal'!AW$18:AW$50),SUMIF('5. Lön'!$B$25:$B$151,$G3650,'5. Lön'!BV$25:BV$151)+SUMIF('6. Drift'!$B$18:$B$101,$G3650,'6. Drift'!AY$18:AY$101))</f>
        <v>0</v>
      </c>
      <c r="I3657" s="293">
        <f>IF('2. Grunddata'!$C$13="NEJ",SUMIF('5. Lön'!$B$25:$B$151,$G3650,'5. Lön'!EE$25:EE$151)+SUMIF('6. Drift'!$B$18:$B$101,$G3650,'6. Drift'!CV$18:CV$101)+SUMIF('7. Utrustning'!$B$17:$B$49,$G3650,'7. Utrustning'!BA$17:BA$49)+SUMIF('8. Lokal'!$B$18:$B$50,$G3650,'8. Lokal'!AX$18:AX$50),SUMIF('5. Lön'!$B$25:$B$151,$G3650,'5. Lön'!BW$25:BW$151)+SUMIF('6. Drift'!$B$18:$B$101,$G3650,'6. Drift'!AZ$18:AZ$101))</f>
        <v>0</v>
      </c>
      <c r="J3657" s="293">
        <f>IF('2. Grunddata'!$C$13="NEJ",SUMIF('5. Lön'!$B$25:$B$151,$G3650,'5. Lön'!EF$25:EF$151)+SUMIF('6. Drift'!$B$18:$B$101,$G3650,'6. Drift'!CW$18:CW$101)+SUMIF('7. Utrustning'!$B$17:$B$49,$G3650,'7. Utrustning'!BB$17:BB$49)+SUMIF('8. Lokal'!$B$18:$B$50,$G3650,'8. Lokal'!AY$18:AY$50),SUMIF('5. Lön'!$B$25:$B$151,$G3650,'5. Lön'!BX$25:BX$151)+SUMIF('6. Drift'!$B$18:$B$101,$G3650,'6. Drift'!BA$18:BA$101))</f>
        <v>0</v>
      </c>
      <c r="K3657" s="293">
        <f>IF('2. Grunddata'!$C$13="NEJ",SUMIF('5. Lön'!$B$25:$B$151,$G3650,'5. Lön'!EG$25:EG$151)+SUMIF('6. Drift'!$B$18:$B$101,$G3650,'6. Drift'!CX$18:CX$101)+SUMIF('7. Utrustning'!$B$17:$B$49,$G3650,'7. Utrustning'!BC$17:BC$49)+SUMIF('8. Lokal'!$B$18:$B$50,$G3650,'8. Lokal'!AZ$18:AZ$50),SUMIF('5. Lön'!$B$25:$B$151,$G3650,'5. Lön'!BY$25:BY$151)+SUMIF('6. Drift'!$B$18:$B$101,$G3650,'6. Drift'!BB$18:BB$101))</f>
        <v>0</v>
      </c>
      <c r="L3657" s="293">
        <f>IF('2. Grunddata'!$C$13="NEJ",SUMIF('5. Lön'!$B$25:$B$151,$G3650,'5. Lön'!EH$25:EH$151)+SUMIF('6. Drift'!$B$18:$B$101,$G3650,'6. Drift'!CY$18:CY$101)+SUMIF('7. Utrustning'!$B$17:$B$49,$G3650,'7. Utrustning'!BD$17:BD$49)+SUMIF('8. Lokal'!$B$18:$B$50,$G3650,'8. Lokal'!BA$18:BA$50),SUMIF('5. Lön'!$B$25:$B$151,$G3650,'5. Lön'!BZ$25:BZ$151)+SUMIF('6. Drift'!$B$18:$B$101,$G3650,'6. Drift'!BC$18:BC$101))</f>
        <v>0</v>
      </c>
      <c r="M3657" s="322">
        <f t="shared" si="834"/>
        <v>0</v>
      </c>
    </row>
    <row r="3658" spans="2:15" s="3" customFormat="1" ht="12.75" x14ac:dyDescent="0.2">
      <c r="B3658" s="323" t="str">
        <f>IF('2. Grunddata'!C$6="KONTRAKT","Total kostnad i kontrakt med finansiär ","Total kostnad i ansökan till finansiär ")</f>
        <v xml:space="preserve">Total kostnad i ansökan till finansiär </v>
      </c>
      <c r="C3658" s="237">
        <f>SUM(C3653:C3657)</f>
        <v>0</v>
      </c>
      <c r="D3658" s="237">
        <f t="shared" ref="D3658:L3658" si="835">SUM(D3653:D3657)</f>
        <v>0</v>
      </c>
      <c r="E3658" s="237">
        <f t="shared" si="835"/>
        <v>0</v>
      </c>
      <c r="F3658" s="237">
        <f t="shared" si="835"/>
        <v>0</v>
      </c>
      <c r="G3658" s="237">
        <f t="shared" si="835"/>
        <v>0</v>
      </c>
      <c r="H3658" s="237">
        <f t="shared" si="835"/>
        <v>0</v>
      </c>
      <c r="I3658" s="237">
        <f t="shared" si="835"/>
        <v>0</v>
      </c>
      <c r="J3658" s="237">
        <f t="shared" si="835"/>
        <v>0</v>
      </c>
      <c r="K3658" s="237">
        <f t="shared" si="835"/>
        <v>0</v>
      </c>
      <c r="L3658" s="237">
        <f t="shared" si="835"/>
        <v>0</v>
      </c>
      <c r="M3658" s="324">
        <f t="shared" si="834"/>
        <v>0</v>
      </c>
    </row>
    <row r="3659" spans="2:15" s="3" customFormat="1" ht="6" customHeight="1" x14ac:dyDescent="0.2">
      <c r="B3659" s="325"/>
      <c r="C3659" s="326"/>
      <c r="D3659" s="326"/>
      <c r="E3659" s="326"/>
      <c r="F3659" s="326"/>
      <c r="G3659" s="326"/>
      <c r="H3659" s="326"/>
      <c r="I3659" s="326"/>
      <c r="J3659" s="326"/>
      <c r="K3659" s="326"/>
      <c r="L3659" s="326"/>
      <c r="M3659" s="327"/>
    </row>
    <row r="3660" spans="2:15" s="3" customFormat="1" ht="12.75" x14ac:dyDescent="0.2">
      <c r="B3660" s="328" t="str">
        <f>IF('2. Grunddata'!C$6="KONTRAKT","Kostnader att medfinansiera","Kostnader förväntade att medfinansiera")</f>
        <v>Kostnader förväntade att medfinansiera</v>
      </c>
      <c r="C3660" s="168"/>
      <c r="D3660" s="168"/>
      <c r="E3660" s="168"/>
      <c r="F3660" s="168"/>
      <c r="G3660" s="168"/>
      <c r="H3660" s="168"/>
      <c r="I3660" s="168"/>
      <c r="J3660" s="168"/>
      <c r="K3660" s="168"/>
      <c r="L3660" s="168"/>
      <c r="M3660" s="329"/>
    </row>
    <row r="3661" spans="2:15" s="3" customFormat="1" ht="12.75" x14ac:dyDescent="0.2">
      <c r="B3661" s="371" t="str">
        <f>IF('2. Grunddata'!C$13="NEJ","Indirekt och lokalpåslag inte accepterade som OH av finansiär","")</f>
        <v>Indirekt och lokalpåslag inte accepterade som OH av finansiär</v>
      </c>
      <c r="C3661" s="330">
        <f>IF('2. Grunddata'!$C$13="NEJ",(SUMIF('5. Lön'!$B$25:$B$151,$G3650,'5. Lön'!BQ$25:BQ$151)+SUMIF('5. Lön'!$B$25:$B$151,$G3650,'5. Lön'!CO$25:CO$151)+SUMIF('6. Drift'!$B$18:$B$101,$G3650,'6. Drift'!AT$18:AT$101)+SUMIF('6. Drift'!$B$18:$B$101,$G3650,'6. Drift'!BR$18:BR$101))-(SUMIF('5. Lön'!$B$25:$B$151,$G3650,'5. Lön'!DY$25:DY$151)+SUMIF('6. Drift'!$B$18:$B$101,$G3650,'6. Drift'!CP$18:CP$101)+SUMIF('7. Utrustning'!$B$17:$B$49,$G3650,'7. Utrustning'!AU$17:AU$49)+SUMIF('8. Lokal'!$B$18:$B$50,$G3650,'8. Lokal'!AR$18:AR$50)),0)</f>
        <v>0</v>
      </c>
      <c r="D3661" s="330">
        <f>IF('2. Grunddata'!$C$13="NEJ",(SUMIF('5. Lön'!$B$25:$B$151,$G3650,'5. Lön'!BR$25:BR$151)+SUMIF('5. Lön'!$B$25:$B$151,$G3650,'5. Lön'!CP$25:CP$151)+SUMIF('6. Drift'!$B$18:$B$101,$G3650,'6. Drift'!AU$18:AU$101)+SUMIF('6. Drift'!$B$18:$B$101,$G3650,'6. Drift'!BS$18:BS$101))-(SUMIF('5. Lön'!$B$25:$B$151,$G3650,'5. Lön'!DZ$25:DZ$151)+SUMIF('6. Drift'!$B$18:$B$101,$G3650,'6. Drift'!CQ$18:CQ$101)+SUMIF('7. Utrustning'!$B$17:$B$49,$G3650,'7. Utrustning'!AV$17:AV$49)+SUMIF('8. Lokal'!$B$18:$B$50,$G3650,'8. Lokal'!AS$18:AS$50)),0)</f>
        <v>0</v>
      </c>
      <c r="E3661" s="330">
        <f>IF('2. Grunddata'!$C$13="NEJ",(SUMIF('5. Lön'!$B$25:$B$151,$G3650,'5. Lön'!BS$25:BS$151)+SUMIF('5. Lön'!$B$25:$B$151,$G3650,'5. Lön'!CQ$25:CQ$151)+SUMIF('6. Drift'!$B$18:$B$101,$G3650,'6. Drift'!AV$18:AV$101)+SUMIF('6. Drift'!$B$18:$B$101,$G3650,'6. Drift'!BT$18:BT$101))-(SUMIF('5. Lön'!$B$25:$B$151,$G3650,'5. Lön'!EA$25:EA$151)+SUMIF('6. Drift'!$B$18:$B$101,$G3650,'6. Drift'!CR$18:CR$101)+SUMIF('7. Utrustning'!$B$17:$B$49,$G3650,'7. Utrustning'!AW$17:AW$49)+SUMIF('8. Lokal'!$B$18:$B$50,$G3650,'8. Lokal'!AT$18:AT$50)),0)</f>
        <v>0</v>
      </c>
      <c r="F3661" s="330">
        <f>IF('2. Grunddata'!$C$13="NEJ",(SUMIF('5. Lön'!$B$25:$B$151,$G3650,'5. Lön'!BT$25:BT$151)+SUMIF('5. Lön'!$B$25:$B$151,$G3650,'5. Lön'!CR$25:CR$151)+SUMIF('6. Drift'!$B$18:$B$101,$G3650,'6. Drift'!AW$18:AW$101)+SUMIF('6. Drift'!$B$18:$B$101,$G3650,'6. Drift'!BU$18:BU$101))-(SUMIF('5. Lön'!$B$25:$B$151,$G3650,'5. Lön'!EB$25:EB$151)+SUMIF('6. Drift'!$B$18:$B$101,$G3650,'6. Drift'!CS$18:CS$101)+SUMIF('7. Utrustning'!$B$17:$B$49,$G3650,'7. Utrustning'!AX$17:AX$49)+SUMIF('8. Lokal'!$B$18:$B$50,$G3650,'8. Lokal'!AU$18:AU$50)),0)</f>
        <v>0</v>
      </c>
      <c r="G3661" s="330">
        <f>IF('2. Grunddata'!$C$13="NEJ",(SUMIF('5. Lön'!$B$25:$B$151,$G3650,'5. Lön'!BU$25:BU$151)+SUMIF('5. Lön'!$B$25:$B$151,$G3650,'5. Lön'!CS$25:CS$151)+SUMIF('6. Drift'!$B$18:$B$101,$G3650,'6. Drift'!AX$18:AX$101)+SUMIF('6. Drift'!$B$18:$B$101,$G3650,'6. Drift'!BV$18:BV$101))-(SUMIF('5. Lön'!$B$25:$B$151,$G3650,'5. Lön'!EC$25:EC$151)+SUMIF('6. Drift'!$B$18:$B$101,$G3650,'6. Drift'!CT$18:CT$101)+SUMIF('7. Utrustning'!$B$17:$B$49,$G3650,'7. Utrustning'!AY$17:AY$49)+SUMIF('8. Lokal'!$B$18:$B$50,$G3650,'8. Lokal'!AV$18:AV$50)),0)</f>
        <v>0</v>
      </c>
      <c r="H3661" s="330">
        <f>IF('2. Grunddata'!$C$13="NEJ",(SUMIF('5. Lön'!$B$25:$B$151,$G3650,'5. Lön'!BV$25:BV$151)+SUMIF('5. Lön'!$B$25:$B$151,$G3650,'5. Lön'!CT$25:CT$151)+SUMIF('6. Drift'!$B$18:$B$101,$G3650,'6. Drift'!AY$18:AY$101)+SUMIF('6. Drift'!$B$18:$B$101,$G3650,'6. Drift'!BW$18:BW$101))-(SUMIF('5. Lön'!$B$25:$B$151,$G3650,'5. Lön'!ED$25:ED$151)+SUMIF('6. Drift'!$B$18:$B$101,$G3650,'6. Drift'!CU$18:CU$101)+SUMIF('7. Utrustning'!$B$17:$B$49,$G3650,'7. Utrustning'!AZ$17:AZ$49)+SUMIF('8. Lokal'!$B$18:$B$50,$G3650,'8. Lokal'!AW$18:AW$50)),0)</f>
        <v>0</v>
      </c>
      <c r="I3661" s="330">
        <f>IF('2. Grunddata'!$C$13="NEJ",(SUMIF('5. Lön'!$B$25:$B$151,$G3650,'5. Lön'!BW$25:BW$151)+SUMIF('5. Lön'!$B$25:$B$151,$G3650,'5. Lön'!CU$25:CU$151)+SUMIF('6. Drift'!$B$18:$B$101,$G3650,'6. Drift'!AZ$18:AZ$101)+SUMIF('6. Drift'!$B$18:$B$101,$G3650,'6. Drift'!BX$18:BX$101))-(SUMIF('5. Lön'!$B$25:$B$151,$G3650,'5. Lön'!EE$25:EE$151)+SUMIF('6. Drift'!$B$18:$B$101,$G3650,'6. Drift'!CV$18:CV$101)+SUMIF('7. Utrustning'!$B$17:$B$49,$G3650,'7. Utrustning'!BA$17:BA$49)+SUMIF('8. Lokal'!$B$18:$B$50,$G3650,'8. Lokal'!AX$18:AX$50)),0)</f>
        <v>0</v>
      </c>
      <c r="J3661" s="330">
        <f>IF('2. Grunddata'!$C$13="NEJ",(SUMIF('5. Lön'!$B$25:$B$151,$G3650,'5. Lön'!BX$25:BX$151)+SUMIF('5. Lön'!$B$25:$B$151,$G3650,'5. Lön'!CV$25:CV$151)+SUMIF('6. Drift'!$B$18:$B$101,$G3650,'6. Drift'!BA$18:BA$101)+SUMIF('6. Drift'!$B$18:$B$101,$G3650,'6. Drift'!BY$18:BY$101))-(SUMIF('5. Lön'!$B$25:$B$151,$G3650,'5. Lön'!EF$25:EF$151)+SUMIF('6. Drift'!$B$18:$B$101,$G3650,'6. Drift'!CW$18:CW$101)+SUMIF('7. Utrustning'!$B$17:$B$49,$G3650,'7. Utrustning'!BB$17:BB$49)+SUMIF('8. Lokal'!$B$18:$B$50,$G3650,'8. Lokal'!AY$18:AY$50)),0)</f>
        <v>0</v>
      </c>
      <c r="K3661" s="330">
        <f>IF('2. Grunddata'!$C$13="NEJ",(SUMIF('5. Lön'!$B$25:$B$151,$G3650,'5. Lön'!BY$25:BY$151)+SUMIF('5. Lön'!$B$25:$B$151,$G3650,'5. Lön'!CW$25:CW$151)+SUMIF('6. Drift'!$B$18:$B$101,$G3650,'6. Drift'!BB$18:BB$101)+SUMIF('6. Drift'!$B$18:$B$101,$G3650,'6. Drift'!BZ$18:BZ$101))-(SUMIF('5. Lön'!$B$25:$B$151,$G3650,'5. Lön'!EG$25:EG$151)+SUMIF('6. Drift'!$B$18:$B$101,$G3650,'6. Drift'!CX$18:CX$101)+SUMIF('7. Utrustning'!$B$17:$B$49,$G3650,'7. Utrustning'!BC$17:BC$49)+SUMIF('8. Lokal'!$B$18:$B$50,$G3650,'8. Lokal'!AZ$18:AZ$50)),0)</f>
        <v>0</v>
      </c>
      <c r="L3661" s="330">
        <f>IF('2. Grunddata'!$C$13="NEJ",(SUMIF('5. Lön'!$B$25:$B$151,$G3650,'5. Lön'!BZ$25:BZ$151)+SUMIF('5. Lön'!$B$25:$B$151,$G3650,'5. Lön'!CX$25:CX$151)+SUMIF('6. Drift'!$B$18:$B$101,$G3650,'6. Drift'!BC$18:BC$101)+SUMIF('6. Drift'!$B$18:$B$101,$G3650,'6. Drift'!CA$18:CA$101))-(SUMIF('5. Lön'!$B$25:$B$151,$G3650,'5. Lön'!EH$25:EH$151)+SUMIF('6. Drift'!$B$18:$B$101,$G3650,'6. Drift'!CY$18:CY$101)+SUMIF('7. Utrustning'!$B$17:$B$49,$G3650,'7. Utrustning'!BD$17:BD$49)+SUMIF('8. Lokal'!$B$18:$B$50,$G3650,'8. Lokal'!BA$18:BA$50)),0)</f>
        <v>0</v>
      </c>
      <c r="M3661" s="314">
        <f t="shared" ref="M3661:M3667" si="836">SUM(C3661:L3661)</f>
        <v>0</v>
      </c>
    </row>
    <row r="3662" spans="2:15" s="3" customFormat="1" ht="12.75" customHeight="1" x14ac:dyDescent="0.2">
      <c r="B3662" s="331" t="str">
        <f>IF('2. Grunddata'!C$16&gt;0,"LKP som inte accepteras av finansiär","")</f>
        <v/>
      </c>
      <c r="C3662" s="332">
        <f>IF('2. Grunddata'!$C$16&gt;0,SUMIF('5. Lön'!$B$25:$B$151,$G3650,'5. Lön'!AS$25:AS$151)-SUMIF('5. Lön'!$B$25:$B$151,$G3650,'5. Lön'!DM$25:DM$151),0)</f>
        <v>0</v>
      </c>
      <c r="D3662" s="332">
        <f>IF('2. Grunddata'!$C$16&gt;0,SUMIF('5. Lön'!$B$25:$B$151,$G3650,'5. Lön'!AT$25:AT$151)-SUMIF('5. Lön'!$B$25:$B$151,$G3650,'5. Lön'!DN$25:DN$151),0)</f>
        <v>0</v>
      </c>
      <c r="E3662" s="332">
        <f>IF('2. Grunddata'!$C$16&gt;0,SUMIF('5. Lön'!$B$25:$B$151,$G3650,'5. Lön'!AU$25:AU$151)-SUMIF('5. Lön'!$B$25:$B$151,$G3650,'5. Lön'!DO$25:DO$151),0)</f>
        <v>0</v>
      </c>
      <c r="F3662" s="332">
        <f>IF('2. Grunddata'!$C$16&gt;0,SUMIF('5. Lön'!$B$25:$B$151,$G3650,'5. Lön'!AV$25:AV$151)-SUMIF('5. Lön'!$B$25:$B$151,$G3650,'5. Lön'!DP$25:DP$151),0)</f>
        <v>0</v>
      </c>
      <c r="G3662" s="332">
        <f>IF('2. Grunddata'!$C$16&gt;0,SUMIF('5. Lön'!$B$25:$B$151,$G3650,'5. Lön'!AW$25:AW$151)-SUMIF('5. Lön'!$B$25:$B$151,$G3650,'5. Lön'!DQ$25:DQ$151),0)</f>
        <v>0</v>
      </c>
      <c r="H3662" s="332">
        <f>IF('2. Grunddata'!$C$16&gt;0,SUMIF('5. Lön'!$B$25:$B$151,$G3650,'5. Lön'!AX$25:AX$151)-SUMIF('5. Lön'!$B$25:$B$151,$G3650,'5. Lön'!DR$25:DR$151),0)</f>
        <v>0</v>
      </c>
      <c r="I3662" s="332">
        <f>IF('2. Grunddata'!$C$16&gt;0,SUMIF('5. Lön'!$B$25:$B$151,$G3650,'5. Lön'!AY$25:AY$151)-SUMIF('5. Lön'!$B$25:$B$151,$G3650,'5. Lön'!DS$25:DS$151),0)</f>
        <v>0</v>
      </c>
      <c r="J3662" s="332">
        <f>IF('2. Grunddata'!$C$16&gt;0,SUMIF('5. Lön'!$B$25:$B$151,$G3650,'5. Lön'!AZ$25:AZ$151)-SUMIF('5. Lön'!$B$25:$B$151,$G3650,'5. Lön'!DT$25:DT$151),0)</f>
        <v>0</v>
      </c>
      <c r="K3662" s="332">
        <f>IF('2. Grunddata'!$C$16&gt;0,SUMIF('5. Lön'!$B$25:$B$151,$G3650,'5. Lön'!BA$25:BA$151)-SUMIF('5. Lön'!$B$25:$B$151,$G3650,'5. Lön'!DU$25:DU$151),0)</f>
        <v>0</v>
      </c>
      <c r="L3662" s="332">
        <f>IF('2. Grunddata'!$C$16&gt;0,SUMIF('5. Lön'!$B$25:$B$151,$G3650,'5. Lön'!BB$25:BB$151)-SUMIF('5. Lön'!$B$25:$B$151,$G3650,'5. Lön'!DV$25:DV$151),0)</f>
        <v>0</v>
      </c>
      <c r="M3662" s="316">
        <f t="shared" si="836"/>
        <v>0</v>
      </c>
    </row>
    <row r="3663" spans="2:15" s="3" customFormat="1" ht="12.75" customHeight="1" x14ac:dyDescent="0.2">
      <c r="B3663" s="317" t="str">
        <f>IF('5. Lön'!BO$152&gt;0,"Lön inklusive LKP","")</f>
        <v>Lön inklusive LKP</v>
      </c>
      <c r="C3663" s="333">
        <f>SUMIF('5. Lön'!$B$25:$B$151,$G3650,'5. Lön'!BE$25:BE$151)</f>
        <v>0</v>
      </c>
      <c r="D3663" s="333">
        <f>SUMIF('5. Lön'!$B$25:$B$151,$G3650,'5. Lön'!BF$25:BF$151)</f>
        <v>0</v>
      </c>
      <c r="E3663" s="333">
        <f>SUMIF('5. Lön'!$B$25:$B$151,$G3650,'5. Lön'!BG$25:BG$151)</f>
        <v>0</v>
      </c>
      <c r="F3663" s="333">
        <f>SUMIF('5. Lön'!$B$25:$B$151,$G3650,'5. Lön'!BH$25:BH$151)</f>
        <v>0</v>
      </c>
      <c r="G3663" s="333">
        <f>SUMIF('5. Lön'!$B$25:$B$151,$G3650,'5. Lön'!BI$25:BI$151)</f>
        <v>0</v>
      </c>
      <c r="H3663" s="333">
        <f>SUMIF('5. Lön'!$B$25:$B$151,$G3650,'5. Lön'!BJ$25:BJ$151)</f>
        <v>0</v>
      </c>
      <c r="I3663" s="333">
        <f>SUMIF('5. Lön'!$B$25:$B$151,$G3650,'5. Lön'!BK$25:BK$151)</f>
        <v>0</v>
      </c>
      <c r="J3663" s="333">
        <f>SUMIF('5. Lön'!$B$25:$B$151,$G3650,'5. Lön'!BL$25:BL$151)</f>
        <v>0</v>
      </c>
      <c r="K3663" s="333">
        <f>SUMIF('5. Lön'!$B$25:$B$151,$G3650,'5. Lön'!BM$25:BM$151)</f>
        <v>0</v>
      </c>
      <c r="L3663" s="333">
        <f>SUMIF('5. Lön'!$B$25:$B$151,$G3650,'5. Lön'!BN$25:BN$151)</f>
        <v>0</v>
      </c>
      <c r="M3663" s="319">
        <f t="shared" si="836"/>
        <v>0</v>
      </c>
    </row>
    <row r="3664" spans="2:15" s="3" customFormat="1" ht="12.75" x14ac:dyDescent="0.2">
      <c r="B3664" s="158" t="str">
        <f>IF('6. Drift'!AR$102&gt;0,"Drift","")</f>
        <v/>
      </c>
      <c r="C3664" s="334">
        <f>SUMIF('6. Drift'!$B$18:$B$101,$G3650,'6. Drift'!AH$18:AH$101)</f>
        <v>0</v>
      </c>
      <c r="D3664" s="334">
        <f>SUMIF('6. Drift'!$B$18:$B$101,$G3650,'6. Drift'!AI$18:AI$101)</f>
        <v>0</v>
      </c>
      <c r="E3664" s="334">
        <f>SUMIF('6. Drift'!$B$18:$B$101,$G3650,'6. Drift'!AJ$18:AJ$101)</f>
        <v>0</v>
      </c>
      <c r="F3664" s="334">
        <f>SUMIF('6. Drift'!$B$18:$B$101,$G3650,'6. Drift'!AK$18:AK$101)</f>
        <v>0</v>
      </c>
      <c r="G3664" s="334">
        <f>SUMIF('6. Drift'!$B$18:$B$101,$G3650,'6. Drift'!AL$18:AL$101)</f>
        <v>0</v>
      </c>
      <c r="H3664" s="334">
        <f>SUMIF('6. Drift'!$B$18:$B$101,$G3650,'6. Drift'!AM$18:AM$101)</f>
        <v>0</v>
      </c>
      <c r="I3664" s="334">
        <f>SUMIF('6. Drift'!$B$18:$B$101,$G3650,'6. Drift'!AN$18:AN$101)</f>
        <v>0</v>
      </c>
      <c r="J3664" s="334">
        <f>SUMIF('6. Drift'!$B$18:$B$101,$G3650,'6. Drift'!AO$18:AO$101)</f>
        <v>0</v>
      </c>
      <c r="K3664" s="334">
        <f>SUMIF('6. Drift'!$B$18:$B$101,$G3650,'6. Drift'!AP$18:AP$101)</f>
        <v>0</v>
      </c>
      <c r="L3664" s="334">
        <f>SUMIF('6. Drift'!$B$18:$B$101,$G3650,'6. Drift'!AQ$18:AQ$101)</f>
        <v>0</v>
      </c>
      <c r="M3664" s="316">
        <f t="shared" si="836"/>
        <v>0</v>
      </c>
    </row>
    <row r="3665" spans="2:15" s="3" customFormat="1" ht="12.75" x14ac:dyDescent="0.2">
      <c r="B3665" s="317" t="str">
        <f>IF('7. Utrustning'!AS$50&gt;0,"Utrustning","")</f>
        <v/>
      </c>
      <c r="C3665" s="333">
        <f>SUMIF('7. Utrustning'!$B$17:$B$49,$G3650,'7. Utrustning'!AI$17:AI$49)</f>
        <v>0</v>
      </c>
      <c r="D3665" s="333">
        <f>SUMIF('7. Utrustning'!$B$17:$B$49,$G3650,'7. Utrustning'!AJ$17:AJ$49)</f>
        <v>0</v>
      </c>
      <c r="E3665" s="333">
        <f>SUMIF('7. Utrustning'!$B$17:$B$49,$G3650,'7. Utrustning'!AK$17:AK$49)</f>
        <v>0</v>
      </c>
      <c r="F3665" s="333">
        <f>SUMIF('7. Utrustning'!$B$17:$B$49,$G3650,'7. Utrustning'!AL$17:AL$49)</f>
        <v>0</v>
      </c>
      <c r="G3665" s="333">
        <f>SUMIF('7. Utrustning'!$B$17:$B$49,$G3650,'7. Utrustning'!AM$17:AM$49)</f>
        <v>0</v>
      </c>
      <c r="H3665" s="333">
        <f>SUMIF('7. Utrustning'!$B$17:$B$49,$G3650,'7. Utrustning'!AN$17:AN$49)</f>
        <v>0</v>
      </c>
      <c r="I3665" s="333">
        <f>SUMIF('7. Utrustning'!$B$17:$B$49,$G3650,'7. Utrustning'!AO$17:AO$49)</f>
        <v>0</v>
      </c>
      <c r="J3665" s="333">
        <f>SUMIF('7. Utrustning'!$B$17:$B$49,$G3650,'7. Utrustning'!AP$17:AP$49)</f>
        <v>0</v>
      </c>
      <c r="K3665" s="333">
        <f>SUMIF('7. Utrustning'!$B$17:$B$49,$G3650,'7. Utrustning'!AQ$17:AQ$49)</f>
        <v>0</v>
      </c>
      <c r="L3665" s="333">
        <f>SUMIF('7. Utrustning'!$B$17:$B$49,$G3650,'7. Utrustning'!AR$17:AR$49)</f>
        <v>0</v>
      </c>
      <c r="M3665" s="319">
        <f t="shared" si="836"/>
        <v>0</v>
      </c>
    </row>
    <row r="3666" spans="2:15" s="3" customFormat="1" ht="12.75" x14ac:dyDescent="0.2">
      <c r="B3666" s="320" t="str">
        <f>IF('8. Lokal'!AP$51&gt;0,"Lokal","")</f>
        <v>Lokal</v>
      </c>
      <c r="C3666" s="334">
        <f>SUMIF('5. Lön'!$B$25:$B$151,$G3650,'5. Lön'!DA$25:DA$151)+SUMIF('6. Drift'!$B$18:$B$101,$G3650,'6. Drift'!CD$18:CD$101)+SUMIF('8. Lokal'!$B$18:$B$50,$G3650,'8. Lokal'!AF$18:AF$50)</f>
        <v>0</v>
      </c>
      <c r="D3666" s="334">
        <f>SUMIF('5. Lön'!$B$25:$B$151,$G3650,'5. Lön'!DB$25:DB$151)+SUMIF('6. Drift'!$B$18:$B$101,$G3650,'6. Drift'!CE$18:CE$101)+SUMIF('8. Lokal'!$B$18:$B$50,$G3650,'8. Lokal'!AG$18:AG$50)</f>
        <v>0</v>
      </c>
      <c r="E3666" s="334">
        <f>SUMIF('5. Lön'!$B$25:$B$151,$G3650,'5. Lön'!DC$25:DC$151)+SUMIF('6. Drift'!$B$18:$B$101,$G3650,'6. Drift'!CF$18:CF$101)+SUMIF('8. Lokal'!$B$18:$B$50,$G3650,'8. Lokal'!AH$18:AH$50)</f>
        <v>0</v>
      </c>
      <c r="F3666" s="334">
        <f>SUMIF('5. Lön'!$B$25:$B$151,$G3650,'5. Lön'!DD$25:DD$151)+SUMIF('6. Drift'!$B$18:$B$101,$G3650,'6. Drift'!CG$18:CG$101)+SUMIF('8. Lokal'!$B$18:$B$50,$G3650,'8. Lokal'!AI$18:AI$50)</f>
        <v>0</v>
      </c>
      <c r="G3666" s="334">
        <f>SUMIF('5. Lön'!$B$25:$B$151,$G3650,'5. Lön'!DE$25:DE$151)+SUMIF('6. Drift'!$B$18:$B$101,$G3650,'6. Drift'!CH$18:CH$101)+SUMIF('8. Lokal'!$B$18:$B$50,$G3650,'8. Lokal'!AJ$18:AJ$50)</f>
        <v>0</v>
      </c>
      <c r="H3666" s="334">
        <f>SUMIF('5. Lön'!$B$25:$B$151,$G3650,'5. Lön'!DF$25:DF$151)+SUMIF('6. Drift'!$B$18:$B$101,$G3650,'6. Drift'!CI$18:CI$101)+SUMIF('8. Lokal'!$B$18:$B$50,$G3650,'8. Lokal'!AK$18:AK$50)</f>
        <v>0</v>
      </c>
      <c r="I3666" s="334">
        <f>SUMIF('5. Lön'!$B$25:$B$151,$G3650,'5. Lön'!DG$25:DG$151)+SUMIF('6. Drift'!$B$18:$B$101,$G3650,'6. Drift'!CJ$18:CJ$101)+SUMIF('8. Lokal'!$B$18:$B$50,$G3650,'8. Lokal'!AL$18:AL$50)</f>
        <v>0</v>
      </c>
      <c r="J3666" s="334">
        <f>SUMIF('5. Lön'!$B$25:$B$151,$G3650,'5. Lön'!DH$25:DH$151)+SUMIF('6. Drift'!$B$18:$B$101,$G3650,'6. Drift'!CK$18:CK$101)+SUMIF('8. Lokal'!$B$18:$B$50,$G3650,'8. Lokal'!AM$18:AM$50)</f>
        <v>0</v>
      </c>
      <c r="K3666" s="334">
        <f>SUMIF('5. Lön'!$B$25:$B$151,$G3650,'5. Lön'!DI$25:DI$151)+SUMIF('6. Drift'!$B$18:$B$101,$G3650,'6. Drift'!CL$18:CL$101)+SUMIF('8. Lokal'!$B$18:$B$50,$G3650,'8. Lokal'!AN$18:AN$50)</f>
        <v>0</v>
      </c>
      <c r="L3666" s="334">
        <f>SUMIF('5. Lön'!$B$25:$B$151,$G3650,'5. Lön'!DJ$25:DJ$151)+SUMIF('6. Drift'!$B$18:$B$101,$G3650,'6. Drift'!CM$18:CM$101)+SUMIF('8. Lokal'!$B$18:$B$50,$G3650,'8. Lokal'!AO$18:AO$50)</f>
        <v>0</v>
      </c>
      <c r="M3666" s="316">
        <f t="shared" si="836"/>
        <v>0</v>
      </c>
    </row>
    <row r="3667" spans="2:15" s="1" customFormat="1" ht="12.75" x14ac:dyDescent="0.2">
      <c r="B3667" s="321" t="str">
        <f>IF(('5. Lön'!CM$152+'6. Drift'!BP$102)&gt;0,"Indirekt","")</f>
        <v>Indirekt</v>
      </c>
      <c r="C3667" s="293">
        <f>SUMIF('5. Lön'!$B$25:$B$151,$G3650,'5. Lön'!CC$25:CC$151)+SUMIF('6. Drift'!$B$18:$B$101,$G3650,'6. Drift'!BF$18:BF$101)</f>
        <v>0</v>
      </c>
      <c r="D3667" s="293">
        <f>SUMIF('5. Lön'!$B$25:$B$151,$G3650,'5. Lön'!CD$25:CD$151)+SUMIF('6. Drift'!$B$18:$B$101,$G3650,'6. Drift'!BG$18:BG$101)</f>
        <v>0</v>
      </c>
      <c r="E3667" s="293">
        <f>SUMIF('5. Lön'!$B$25:$B$151,$G3650,'5. Lön'!CE$25:CE$151)+SUMIF('6. Drift'!$B$18:$B$101,$G3650,'6. Drift'!BH$18:BH$101)</f>
        <v>0</v>
      </c>
      <c r="F3667" s="293">
        <f>SUMIF('5. Lön'!$B$25:$B$151,$G3650,'5. Lön'!CF$25:CF$151)+SUMIF('6. Drift'!$B$18:$B$101,$G3650,'6. Drift'!BI$18:BI$101)</f>
        <v>0</v>
      </c>
      <c r="G3667" s="293">
        <f>SUMIF('5. Lön'!$B$25:$B$151,$G3650,'5. Lön'!CG$25:CG$151)+SUMIF('6. Drift'!$B$18:$B$101,$G3650,'6. Drift'!BJ$18:BJ$101)</f>
        <v>0</v>
      </c>
      <c r="H3667" s="293">
        <f>SUMIF('5. Lön'!$B$25:$B$151,$G3650,'5. Lön'!CH$25:CH$151)+SUMIF('6. Drift'!$B$18:$B$101,$G3650,'6. Drift'!BK$18:BK$101)</f>
        <v>0</v>
      </c>
      <c r="I3667" s="293">
        <f>SUMIF('5. Lön'!$B$25:$B$151,$G3650,'5. Lön'!CI$25:CI$151)+SUMIF('6. Drift'!$B$18:$B$101,$G3650,'6. Drift'!BL$18:BL$101)</f>
        <v>0</v>
      </c>
      <c r="J3667" s="293">
        <f>SUMIF('5. Lön'!$B$25:$B$151,$G3650,'5. Lön'!CJ$25:CJ$151)+SUMIF('6. Drift'!$B$18:$B$101,$G3650,'6. Drift'!BM$18:BM$101)</f>
        <v>0</v>
      </c>
      <c r="K3667" s="293">
        <f>SUMIF('5. Lön'!$B$25:$B$151,$G3650,'5. Lön'!CK$25:CK$151)+SUMIF('6. Drift'!$B$18:$B$101,$G3650,'6. Drift'!BN$18:BN$101)</f>
        <v>0</v>
      </c>
      <c r="L3667" s="293">
        <f>SUMIF('5. Lön'!$B$25:$B$151,$G3650,'5. Lön'!CL$25:CL$151)+SUMIF('6. Drift'!$B$18:$B$101,$G3650,'6. Drift'!BO$18:BO$101)</f>
        <v>0</v>
      </c>
      <c r="M3667" s="322">
        <f t="shared" si="836"/>
        <v>0</v>
      </c>
    </row>
    <row r="3668" spans="2:15" s="3" customFormat="1" ht="12.75" x14ac:dyDescent="0.2">
      <c r="B3668" s="323" t="str">
        <f>IF('2. Grunddata'!C$6="KONTRAKT","Total kostnad i medfinansiering av kontrakt med finansiär","Total kostnad i medfinansiering av ansökan till finansiär")</f>
        <v>Total kostnad i medfinansiering av ansökan till finansiär</v>
      </c>
      <c r="C3668" s="237">
        <f>SUM(C3661:C3667)</f>
        <v>0</v>
      </c>
      <c r="D3668" s="237">
        <f t="shared" ref="D3668:M3668" si="837">SUM(D3661:D3667)</f>
        <v>0</v>
      </c>
      <c r="E3668" s="237">
        <f t="shared" si="837"/>
        <v>0</v>
      </c>
      <c r="F3668" s="237">
        <f t="shared" si="837"/>
        <v>0</v>
      </c>
      <c r="G3668" s="237">
        <f t="shared" si="837"/>
        <v>0</v>
      </c>
      <c r="H3668" s="237">
        <f t="shared" si="837"/>
        <v>0</v>
      </c>
      <c r="I3668" s="237">
        <f t="shared" si="837"/>
        <v>0</v>
      </c>
      <c r="J3668" s="237">
        <f t="shared" si="837"/>
        <v>0</v>
      </c>
      <c r="K3668" s="237">
        <f t="shared" si="837"/>
        <v>0</v>
      </c>
      <c r="L3668" s="237">
        <f t="shared" si="837"/>
        <v>0</v>
      </c>
      <c r="M3668" s="324">
        <f t="shared" si="837"/>
        <v>0</v>
      </c>
      <c r="N3668" s="26"/>
      <c r="O3668" s="26"/>
    </row>
    <row r="3669" spans="2:15" s="3" customFormat="1" ht="6" customHeight="1" x14ac:dyDescent="0.2">
      <c r="B3669" s="335"/>
      <c r="C3669" s="326"/>
      <c r="D3669" s="326"/>
      <c r="E3669" s="326"/>
      <c r="F3669" s="326"/>
      <c r="G3669" s="326"/>
      <c r="H3669" s="326"/>
      <c r="I3669" s="326"/>
      <c r="J3669" s="326"/>
      <c r="K3669" s="326"/>
      <c r="L3669" s="326"/>
      <c r="M3669" s="336"/>
    </row>
    <row r="3670" spans="2:15" s="3" customFormat="1" ht="12.75" x14ac:dyDescent="0.2">
      <c r="B3670" s="328" t="str">
        <f>IF('2. Grunddata'!C$6="KONTRAKT","Full kostnad","Förväntad full kostnad")</f>
        <v>Förväntad full kostnad</v>
      </c>
      <c r="C3670" s="326"/>
      <c r="D3670" s="326"/>
      <c r="E3670" s="326"/>
      <c r="F3670" s="326"/>
      <c r="G3670" s="326"/>
      <c r="H3670" s="326"/>
      <c r="I3670" s="326"/>
      <c r="J3670" s="326"/>
      <c r="K3670" s="326"/>
      <c r="L3670" s="326"/>
      <c r="M3670" s="336"/>
    </row>
    <row r="3671" spans="2:15" s="3" customFormat="1" ht="12.75" x14ac:dyDescent="0.2">
      <c r="B3671" s="337" t="s">
        <v>203</v>
      </c>
      <c r="C3671" s="338">
        <f>C3653+C3662+C3663</f>
        <v>0</v>
      </c>
      <c r="D3671" s="338">
        <f t="shared" ref="D3671:L3671" si="838">D3653+D3662+D3663</f>
        <v>0</v>
      </c>
      <c r="E3671" s="338">
        <f t="shared" si="838"/>
        <v>0</v>
      </c>
      <c r="F3671" s="338">
        <f t="shared" si="838"/>
        <v>0</v>
      </c>
      <c r="G3671" s="338">
        <f t="shared" si="838"/>
        <v>0</v>
      </c>
      <c r="H3671" s="338">
        <f t="shared" si="838"/>
        <v>0</v>
      </c>
      <c r="I3671" s="338">
        <f t="shared" si="838"/>
        <v>0</v>
      </c>
      <c r="J3671" s="338">
        <f t="shared" si="838"/>
        <v>0</v>
      </c>
      <c r="K3671" s="338">
        <f t="shared" si="838"/>
        <v>0</v>
      </c>
      <c r="L3671" s="338">
        <f t="shared" si="838"/>
        <v>0</v>
      </c>
      <c r="M3671" s="314">
        <f>SUM(C3671:L3671)</f>
        <v>0</v>
      </c>
    </row>
    <row r="3672" spans="2:15" s="3" customFormat="1" ht="12.75" x14ac:dyDescent="0.2">
      <c r="B3672" s="339" t="s">
        <v>202</v>
      </c>
      <c r="C3672" s="340">
        <f>C3654+C3664</f>
        <v>0</v>
      </c>
      <c r="D3672" s="340">
        <f t="shared" ref="D3672:L3672" si="839">D3654+D3664</f>
        <v>0</v>
      </c>
      <c r="E3672" s="340">
        <f t="shared" si="839"/>
        <v>0</v>
      </c>
      <c r="F3672" s="340">
        <f t="shared" si="839"/>
        <v>0</v>
      </c>
      <c r="G3672" s="340">
        <f t="shared" si="839"/>
        <v>0</v>
      </c>
      <c r="H3672" s="340">
        <f t="shared" si="839"/>
        <v>0</v>
      </c>
      <c r="I3672" s="340">
        <f t="shared" si="839"/>
        <v>0</v>
      </c>
      <c r="J3672" s="340">
        <f t="shared" si="839"/>
        <v>0</v>
      </c>
      <c r="K3672" s="340">
        <f t="shared" si="839"/>
        <v>0</v>
      </c>
      <c r="L3672" s="340">
        <f t="shared" si="839"/>
        <v>0</v>
      </c>
      <c r="M3672" s="316">
        <f>SUM(C3672:L3672)</f>
        <v>0</v>
      </c>
    </row>
    <row r="3673" spans="2:15" s="3" customFormat="1" ht="12.75" x14ac:dyDescent="0.2">
      <c r="B3673" s="341" t="s">
        <v>30</v>
      </c>
      <c r="C3673" s="342">
        <f>C3655+C3665</f>
        <v>0</v>
      </c>
      <c r="D3673" s="342">
        <f t="shared" ref="D3673:L3673" si="840">D3655+D3665</f>
        <v>0</v>
      </c>
      <c r="E3673" s="342">
        <f t="shared" si="840"/>
        <v>0</v>
      </c>
      <c r="F3673" s="342">
        <f t="shared" si="840"/>
        <v>0</v>
      </c>
      <c r="G3673" s="342">
        <f t="shared" si="840"/>
        <v>0</v>
      </c>
      <c r="H3673" s="342">
        <f t="shared" si="840"/>
        <v>0</v>
      </c>
      <c r="I3673" s="342">
        <f t="shared" si="840"/>
        <v>0</v>
      </c>
      <c r="J3673" s="342">
        <f t="shared" si="840"/>
        <v>0</v>
      </c>
      <c r="K3673" s="342">
        <f t="shared" si="840"/>
        <v>0</v>
      </c>
      <c r="L3673" s="342">
        <f t="shared" si="840"/>
        <v>0</v>
      </c>
      <c r="M3673" s="319">
        <f>SUM(C3673:L3673)</f>
        <v>0</v>
      </c>
    </row>
    <row r="3674" spans="2:15" s="3" customFormat="1" ht="12.75" x14ac:dyDescent="0.2">
      <c r="B3674" s="339" t="s">
        <v>31</v>
      </c>
      <c r="C3674" s="340">
        <f>SUMIF('5. Lön'!$B$25:$B$151,$G3650,'5. Lön'!CO$25:CO$151)+SUMIF('5. Lön'!$B$25:$B$151,$G3650,'5. Lön'!DA$25:DA$151)+SUMIF('6. Drift'!$B$18:$B$101,$G3650,'6. Drift'!BR$18:BR$101)+SUMIF('6. Drift'!$B$18:$B$101,$G3650,'6. Drift'!CD$18:CD$101)+SUMIF('8. Lokal'!$B$18:$B$50,$G3650,'8. Lokal'!T$18:T$50)+SUMIF('8. Lokal'!$B$18:$B$50,$G3650,'8. Lokal'!AF$18:AF$50)</f>
        <v>0</v>
      </c>
      <c r="D3674" s="340">
        <f>SUMIF('5. Lön'!$B$25:$B$151,$G3650,'5. Lön'!CP$25:CP$151)+SUMIF('5. Lön'!$B$25:$B$151,$G3650,'5. Lön'!DB$25:DB$151)+SUMIF('6. Drift'!$B$18:$B$101,$G3650,'6. Drift'!BS$18:BS$101)+SUMIF('6. Drift'!$B$18:$B$101,$G3650,'6. Drift'!CE$18:CE$101)+SUMIF('8. Lokal'!$B$18:$B$50,$G3650,'8. Lokal'!U$18:U$50)+SUMIF('8. Lokal'!$B$18:$B$50,$G3650,'8. Lokal'!AG$18:AG$50)</f>
        <v>0</v>
      </c>
      <c r="E3674" s="340">
        <f>SUMIF('5. Lön'!$B$25:$B$151,$G3650,'5. Lön'!CQ$25:CQ$151)+SUMIF('5. Lön'!$B$25:$B$151,$G3650,'5. Lön'!DC$25:DC$151)+SUMIF('6. Drift'!$B$18:$B$101,$G3650,'6. Drift'!BT$18:BT$101)+SUMIF('6. Drift'!$B$18:$B$101,$G3650,'6. Drift'!CF$18:CF$101)+SUMIF('8. Lokal'!$B$18:$B$50,$G3650,'8. Lokal'!V$18:V$50)+SUMIF('8. Lokal'!$B$18:$B$50,$G3650,'8. Lokal'!AH$18:AH$50)</f>
        <v>0</v>
      </c>
      <c r="F3674" s="340">
        <f>SUMIF('5. Lön'!$B$25:$B$151,$G3650,'5. Lön'!CR$25:CR$151)+SUMIF('5. Lön'!$B$25:$B$151,$G3650,'5. Lön'!DD$25:DD$151)+SUMIF('6. Drift'!$B$18:$B$101,$G3650,'6. Drift'!BU$18:BU$101)+SUMIF('6. Drift'!$B$18:$B$101,$G3650,'6. Drift'!CG$18:CG$101)+SUMIF('8. Lokal'!$B$18:$B$50,$G3650,'8. Lokal'!W$18:W$50)+SUMIF('8. Lokal'!$B$18:$B$50,$G3650,'8. Lokal'!AI$18:AI$50)</f>
        <v>0</v>
      </c>
      <c r="G3674" s="340">
        <f>SUMIF('5. Lön'!$B$25:$B$151,$G3650,'5. Lön'!CS$25:CS$151)+SUMIF('5. Lön'!$B$25:$B$151,$G3650,'5. Lön'!DE$25:DE$151)+SUMIF('6. Drift'!$B$18:$B$101,$G3650,'6. Drift'!BV$18:BV$101)+SUMIF('6. Drift'!$B$18:$B$101,$G3650,'6. Drift'!CH$18:CH$101)+SUMIF('8. Lokal'!$B$18:$B$50,$G3650,'8. Lokal'!X$18:X$50)+SUMIF('8. Lokal'!$B$18:$B$50,$G3650,'8. Lokal'!AJ$18:AJ$50)</f>
        <v>0</v>
      </c>
      <c r="H3674" s="340">
        <f>SUMIF('5. Lön'!$B$25:$B$151,$G3650,'5. Lön'!CT$25:CT$151)+SUMIF('5. Lön'!$B$25:$B$151,$G3650,'5. Lön'!DF$25:DF$151)+SUMIF('6. Drift'!$B$18:$B$101,$G3650,'6. Drift'!BW$18:BW$101)+SUMIF('6. Drift'!$B$18:$B$101,$G3650,'6. Drift'!CI$18:CI$101)+SUMIF('8. Lokal'!$B$18:$B$50,$G3650,'8. Lokal'!Y$18:Y$50)+SUMIF('8. Lokal'!$B$18:$B$50,$G3650,'8. Lokal'!AK$18:AK$50)</f>
        <v>0</v>
      </c>
      <c r="I3674" s="340">
        <f>SUMIF('5. Lön'!$B$25:$B$151,$G3650,'5. Lön'!CU$25:CU$151)+SUMIF('5. Lön'!$B$25:$B$151,$G3650,'5. Lön'!DG$25:DG$151)+SUMIF('6. Drift'!$B$18:$B$101,$G3650,'6. Drift'!BX$18:BX$101)+SUMIF('6. Drift'!$B$18:$B$101,$G3650,'6. Drift'!CJ$18:CJ$101)+SUMIF('8. Lokal'!$B$18:$B$50,$G3650,'8. Lokal'!Z$18:Z$50)+SUMIF('8. Lokal'!$B$18:$B$50,$G3650,'8. Lokal'!AL$18:AL$50)</f>
        <v>0</v>
      </c>
      <c r="J3674" s="340">
        <f>SUMIF('5. Lön'!$B$25:$B$151,$G3650,'5. Lön'!CV$25:CV$151)+SUMIF('5. Lön'!$B$25:$B$151,$G3650,'5. Lön'!DH$25:DH$151)+SUMIF('6. Drift'!$B$18:$B$101,$G3650,'6. Drift'!BY$18:BY$101)+SUMIF('6. Drift'!$B$18:$B$101,$G3650,'6. Drift'!CK$18:CK$101)+SUMIF('8. Lokal'!$B$18:$B$50,$G3650,'8. Lokal'!AA$18:AA$50)+SUMIF('8. Lokal'!$B$18:$B$50,$G3650,'8. Lokal'!AM$18:AM$50)</f>
        <v>0</v>
      </c>
      <c r="K3674" s="340">
        <f>SUMIF('5. Lön'!$B$25:$B$151,$G3650,'5. Lön'!CW$25:CW$151)+SUMIF('5. Lön'!$B$25:$B$151,$G3650,'5. Lön'!DI$25:DI$151)+SUMIF('6. Drift'!$B$18:$B$101,$G3650,'6. Drift'!BZ$18:BZ$101)+SUMIF('6. Drift'!$B$18:$B$101,$G3650,'6. Drift'!CL$18:CL$101)+SUMIF('8. Lokal'!$B$18:$B$50,$G3650,'8. Lokal'!AB$18:AB$50)+SUMIF('8. Lokal'!$B$18:$B$50,$G3650,'8. Lokal'!AN$18:AN$50)</f>
        <v>0</v>
      </c>
      <c r="L3674" s="340">
        <f>SUMIF('5. Lön'!$B$25:$B$151,$G3650,'5. Lön'!CX$25:CX$151)+SUMIF('5. Lön'!$B$25:$B$151,$G3650,'5. Lön'!DJ$25:DJ$151)+SUMIF('6. Drift'!$B$18:$B$101,$G3650,'6. Drift'!CA$18:CA$101)+SUMIF('6. Drift'!$B$18:$B$101,$G3650,'6. Drift'!CM$18:CM$101)+SUMIF('8. Lokal'!$B$18:$B$50,$G3650,'8. Lokal'!AC$18:AC$50)+SUMIF('8. Lokal'!$B$18:$B$50,$G3650,'8. Lokal'!AO$18:AO$50)</f>
        <v>0</v>
      </c>
      <c r="M3674" s="316">
        <f>SUM(C3674:L3674)</f>
        <v>0</v>
      </c>
    </row>
    <row r="3675" spans="2:15" s="3" customFormat="1" ht="12.75" x14ac:dyDescent="0.2">
      <c r="B3675" s="343" t="s">
        <v>26</v>
      </c>
      <c r="C3675" s="344">
        <f>SUMIF('5. Lön'!$B$25:$B$151,$G3650,'5. Lön'!BQ$25:BQ$151)+SUMIF('5. Lön'!$B$25:$B$151,$G3650,'5. Lön'!CC$25:CC$151)+SUMIF('6. Drift'!$B$18:$B$101,$G3650,'6. Drift'!AT$18:AT$101)+SUMIF('6. Drift'!$B$18:$B$101,$G3650,'6. Drift'!BF$18:BF$101)</f>
        <v>0</v>
      </c>
      <c r="D3675" s="344">
        <f>SUMIF('5. Lön'!$B$25:$B$151,$G3650,'5. Lön'!BR$25:BR$151)+SUMIF('5. Lön'!$B$25:$B$151,$G3650,'5. Lön'!CD$25:CD$151)+SUMIF('6. Drift'!$B$18:$B$101,$G3650,'6. Drift'!AU$18:AU$101)+SUMIF('6. Drift'!$B$18:$B$101,$G3650,'6. Drift'!BG$18:BG$101)</f>
        <v>0</v>
      </c>
      <c r="E3675" s="344">
        <f>SUMIF('5. Lön'!$B$25:$B$151,$G3650,'5. Lön'!BS$25:BS$151)+SUMIF('5. Lön'!$B$25:$B$151,$G3650,'5. Lön'!CE$25:CE$151)+SUMIF('6. Drift'!$B$18:$B$101,$G3650,'6. Drift'!AV$18:AV$101)+SUMIF('6. Drift'!$B$18:$B$101,$G3650,'6. Drift'!BH$18:BH$101)</f>
        <v>0</v>
      </c>
      <c r="F3675" s="344">
        <f>SUMIF('5. Lön'!$B$25:$B$151,$G3650,'5. Lön'!BT$25:BT$151)+SUMIF('5. Lön'!$B$25:$B$151,$G3650,'5. Lön'!CF$25:CF$151)+SUMIF('6. Drift'!$B$18:$B$101,$G3650,'6. Drift'!AW$18:AW$101)+SUMIF('6. Drift'!$B$18:$B$101,$G3650,'6. Drift'!BI$18:BI$101)</f>
        <v>0</v>
      </c>
      <c r="G3675" s="344">
        <f>SUMIF('5. Lön'!$B$25:$B$151,$G3650,'5. Lön'!BU$25:BU$151)+SUMIF('5. Lön'!$B$25:$B$151,$G3650,'5. Lön'!CG$25:CG$151)+SUMIF('6. Drift'!$B$18:$B$101,$G3650,'6. Drift'!AX$18:AX$101)+SUMIF('6. Drift'!$B$18:$B$101,$G3650,'6. Drift'!BJ$18:BJ$101)</f>
        <v>0</v>
      </c>
      <c r="H3675" s="344">
        <f>SUMIF('5. Lön'!$B$25:$B$151,$G3650,'5. Lön'!BV$25:BV$151)+SUMIF('5. Lön'!$B$25:$B$151,$G3650,'5. Lön'!CH$25:CH$151)+SUMIF('6. Drift'!$B$18:$B$101,$G3650,'6. Drift'!AY$18:AY$101)+SUMIF('6. Drift'!$B$18:$B$101,$G3650,'6. Drift'!BK$18:BK$101)</f>
        <v>0</v>
      </c>
      <c r="I3675" s="344">
        <f>SUMIF('5. Lön'!$B$25:$B$151,$G3650,'5. Lön'!BW$25:BW$151)+SUMIF('5. Lön'!$B$25:$B$151,$G3650,'5. Lön'!CI$25:CI$151)+SUMIF('6. Drift'!$B$18:$B$101,$G3650,'6. Drift'!AZ$18:AZ$101)+SUMIF('6. Drift'!$B$18:$B$101,$G3650,'6. Drift'!BL$18:BL$101)</f>
        <v>0</v>
      </c>
      <c r="J3675" s="344">
        <f>SUMIF('5. Lön'!$B$25:$B$151,$G3650,'5. Lön'!BX$25:BX$151)+SUMIF('5. Lön'!$B$25:$B$151,$G3650,'5. Lön'!CJ$25:CJ$151)+SUMIF('6. Drift'!$B$18:$B$101,$G3650,'6. Drift'!BA$18:BA$101)+SUMIF('6. Drift'!$B$18:$B$101,$G3650,'6. Drift'!BM$18:BM$101)</f>
        <v>0</v>
      </c>
      <c r="K3675" s="344">
        <f>SUMIF('5. Lön'!$B$25:$B$151,$G3650,'5. Lön'!BY$25:BY$151)+SUMIF('5. Lön'!$B$25:$B$151,$G3650,'5. Lön'!CK$25:CK$151)+SUMIF('6. Drift'!$B$18:$B$101,$G3650,'6. Drift'!BB$18:BB$101)+SUMIF('6. Drift'!$B$18:$B$101,$G3650,'6. Drift'!BN$18:BN$101)</f>
        <v>0</v>
      </c>
      <c r="L3675" s="344">
        <f>SUMIF('5. Lön'!$B$25:$B$151,$G3650,'5. Lön'!BZ$25:BZ$151)+SUMIF('5. Lön'!$B$25:$B$151,$G3650,'5. Lön'!CL$25:CL$151)+SUMIF('6. Drift'!$B$18:$B$101,$G3650,'6. Drift'!BC$18:BC$101)+SUMIF('6. Drift'!$B$18:$B$101,$G3650,'6. Drift'!BO$18:BO$101)</f>
        <v>0</v>
      </c>
      <c r="M3675" s="322">
        <f>SUM(C3675:L3675)</f>
        <v>0</v>
      </c>
    </row>
    <row r="3676" spans="2:15" s="3" customFormat="1" ht="12.75" x14ac:dyDescent="0.2">
      <c r="B3676" s="323" t="str">
        <f>IF('2. Grunddata'!C$6="KONTRAKT","Total full kostnad","Total förväntad full kostnad")</f>
        <v>Total förväntad full kostnad</v>
      </c>
      <c r="C3676" s="171">
        <f>SUM(C3671:C3675)</f>
        <v>0</v>
      </c>
      <c r="D3676" s="171">
        <f t="shared" ref="D3676:M3676" si="841">SUM(D3671:D3675)</f>
        <v>0</v>
      </c>
      <c r="E3676" s="171">
        <f t="shared" si="841"/>
        <v>0</v>
      </c>
      <c r="F3676" s="171">
        <f t="shared" si="841"/>
        <v>0</v>
      </c>
      <c r="G3676" s="171">
        <f t="shared" si="841"/>
        <v>0</v>
      </c>
      <c r="H3676" s="171">
        <f t="shared" si="841"/>
        <v>0</v>
      </c>
      <c r="I3676" s="171">
        <f t="shared" si="841"/>
        <v>0</v>
      </c>
      <c r="J3676" s="171">
        <f t="shared" si="841"/>
        <v>0</v>
      </c>
      <c r="K3676" s="171">
        <f t="shared" si="841"/>
        <v>0</v>
      </c>
      <c r="L3676" s="171">
        <f t="shared" si="841"/>
        <v>0</v>
      </c>
      <c r="M3676" s="345">
        <f t="shared" si="841"/>
        <v>0</v>
      </c>
      <c r="N3676" s="4"/>
    </row>
    <row r="3677" spans="2:15" s="3" customFormat="1" ht="12.75" x14ac:dyDescent="0.2">
      <c r="B3677" s="119"/>
      <c r="C3677" s="64"/>
      <c r="D3677" s="64"/>
      <c r="E3677" s="64"/>
      <c r="F3677" s="64"/>
      <c r="G3677" s="64"/>
      <c r="H3677" s="64"/>
      <c r="I3677" s="64"/>
      <c r="J3677" s="64"/>
      <c r="K3677" s="64"/>
      <c r="L3677" s="64"/>
      <c r="M3677" s="64"/>
    </row>
    <row r="3678" spans="2:15" s="3" customFormat="1" ht="12.75" customHeight="1" x14ac:dyDescent="0.2">
      <c r="B3678" s="119" t="s">
        <v>42</v>
      </c>
      <c r="C3678" s="346" t="str">
        <f t="shared" ref="C3678:M3678" si="842">IF(C3676&gt;0,C3668/C3676,"")</f>
        <v/>
      </c>
      <c r="D3678" s="346" t="str">
        <f t="shared" si="842"/>
        <v/>
      </c>
      <c r="E3678" s="346" t="str">
        <f t="shared" si="842"/>
        <v/>
      </c>
      <c r="F3678" s="346" t="str">
        <f t="shared" si="842"/>
        <v/>
      </c>
      <c r="G3678" s="346" t="str">
        <f t="shared" si="842"/>
        <v/>
      </c>
      <c r="H3678" s="346" t="str">
        <f t="shared" si="842"/>
        <v/>
      </c>
      <c r="I3678" s="346" t="str">
        <f t="shared" si="842"/>
        <v/>
      </c>
      <c r="J3678" s="346" t="str">
        <f t="shared" si="842"/>
        <v/>
      </c>
      <c r="K3678" s="346" t="str">
        <f t="shared" si="842"/>
        <v/>
      </c>
      <c r="L3678" s="346" t="str">
        <f t="shared" si="842"/>
        <v/>
      </c>
      <c r="M3678" s="346" t="str">
        <f t="shared" si="842"/>
        <v/>
      </c>
    </row>
    <row r="3679" spans="2:15" ht="12.75" customHeight="1" x14ac:dyDescent="0.2"/>
    <row r="3680" spans="2:15" ht="12.75" customHeight="1" x14ac:dyDescent="0.2">
      <c r="B3680" s="349" t="s">
        <v>209</v>
      </c>
    </row>
    <row r="3681" spans="2:13" ht="12.75" customHeight="1" x14ac:dyDescent="0.2">
      <c r="B3681" s="551"/>
      <c r="C3681" s="552"/>
      <c r="D3681" s="552"/>
      <c r="E3681" s="552"/>
      <c r="F3681" s="552"/>
      <c r="G3681" s="552"/>
      <c r="H3681" s="552"/>
      <c r="I3681" s="552"/>
      <c r="J3681" s="552"/>
      <c r="K3681" s="552"/>
      <c r="L3681" s="553"/>
      <c r="M3681" s="387">
        <f>SUM(C3681:L3681)</f>
        <v>0</v>
      </c>
    </row>
    <row r="3682" spans="2:13" ht="12.75" customHeight="1" x14ac:dyDescent="0.2">
      <c r="B3682" s="554"/>
      <c r="C3682" s="555"/>
      <c r="D3682" s="555"/>
      <c r="E3682" s="555"/>
      <c r="F3682" s="555"/>
      <c r="G3682" s="555"/>
      <c r="H3682" s="555"/>
      <c r="I3682" s="555"/>
      <c r="J3682" s="555"/>
      <c r="K3682" s="555"/>
      <c r="L3682" s="556"/>
      <c r="M3682" s="319">
        <f t="shared" ref="M3682:M3686" si="843">SUM(C3682:L3682)</f>
        <v>0</v>
      </c>
    </row>
    <row r="3683" spans="2:13" ht="12.75" customHeight="1" x14ac:dyDescent="0.2">
      <c r="B3683" s="557"/>
      <c r="C3683" s="558"/>
      <c r="D3683" s="558"/>
      <c r="E3683" s="558"/>
      <c r="F3683" s="558"/>
      <c r="G3683" s="558"/>
      <c r="H3683" s="558"/>
      <c r="I3683" s="558"/>
      <c r="J3683" s="558"/>
      <c r="K3683" s="558"/>
      <c r="L3683" s="559"/>
      <c r="M3683" s="316">
        <f t="shared" si="843"/>
        <v>0</v>
      </c>
    </row>
    <row r="3684" spans="2:13" ht="12.75" customHeight="1" x14ac:dyDescent="0.2">
      <c r="B3684" s="554"/>
      <c r="C3684" s="555"/>
      <c r="D3684" s="555"/>
      <c r="E3684" s="555"/>
      <c r="F3684" s="555"/>
      <c r="G3684" s="555"/>
      <c r="H3684" s="555"/>
      <c r="I3684" s="555"/>
      <c r="J3684" s="555"/>
      <c r="K3684" s="555"/>
      <c r="L3684" s="556"/>
      <c r="M3684" s="319">
        <f t="shared" si="843"/>
        <v>0</v>
      </c>
    </row>
    <row r="3685" spans="2:13" ht="12.75" customHeight="1" x14ac:dyDescent="0.2">
      <c r="B3685" s="557"/>
      <c r="C3685" s="558"/>
      <c r="D3685" s="558"/>
      <c r="E3685" s="558"/>
      <c r="F3685" s="558"/>
      <c r="G3685" s="558"/>
      <c r="H3685" s="558"/>
      <c r="I3685" s="558"/>
      <c r="J3685" s="558"/>
      <c r="K3685" s="558"/>
      <c r="L3685" s="559"/>
      <c r="M3685" s="316">
        <f t="shared" si="843"/>
        <v>0</v>
      </c>
    </row>
    <row r="3686" spans="2:13" ht="12.75" customHeight="1" x14ac:dyDescent="0.2">
      <c r="B3686" s="560"/>
      <c r="C3686" s="555"/>
      <c r="D3686" s="555"/>
      <c r="E3686" s="555"/>
      <c r="F3686" s="555"/>
      <c r="G3686" s="555"/>
      <c r="H3686" s="555"/>
      <c r="I3686" s="555"/>
      <c r="J3686" s="555"/>
      <c r="K3686" s="555"/>
      <c r="L3686" s="556"/>
      <c r="M3686" s="319">
        <f t="shared" si="843"/>
        <v>0</v>
      </c>
    </row>
    <row r="3687" spans="2:13" ht="12.75" customHeight="1" x14ac:dyDescent="0.2">
      <c r="B3687" s="165" t="str">
        <f>IF('2. Grunddata'!C$6="KONTRAKT","Total medfinansiering","Total förväntad medfinansiering")</f>
        <v>Total förväntad medfinansiering</v>
      </c>
      <c r="C3687" s="170">
        <f t="shared" ref="C3687:M3687" si="844">SUM(C3681:C3686)</f>
        <v>0</v>
      </c>
      <c r="D3687" s="170">
        <f t="shared" si="844"/>
        <v>0</v>
      </c>
      <c r="E3687" s="170">
        <f t="shared" si="844"/>
        <v>0</v>
      </c>
      <c r="F3687" s="170">
        <f t="shared" si="844"/>
        <v>0</v>
      </c>
      <c r="G3687" s="170">
        <f t="shared" si="844"/>
        <v>0</v>
      </c>
      <c r="H3687" s="170">
        <f t="shared" si="844"/>
        <v>0</v>
      </c>
      <c r="I3687" s="170">
        <f t="shared" si="844"/>
        <v>0</v>
      </c>
      <c r="J3687" s="170">
        <f t="shared" si="844"/>
        <v>0</v>
      </c>
      <c r="K3687" s="170">
        <f t="shared" si="844"/>
        <v>0</v>
      </c>
      <c r="L3687" s="170">
        <f t="shared" si="844"/>
        <v>0</v>
      </c>
      <c r="M3687" s="345">
        <f t="shared" si="844"/>
        <v>0</v>
      </c>
    </row>
    <row r="3688" spans="2:13" ht="12.75" customHeight="1" x14ac:dyDescent="0.2"/>
    <row r="3689" spans="2:13" ht="12.75" customHeight="1" x14ac:dyDescent="0.2">
      <c r="B3689" s="386" t="s">
        <v>210</v>
      </c>
      <c r="C3689" s="64" t="str">
        <f>B86</f>
        <v>Inte SLU Partner 20</v>
      </c>
      <c r="G3689" s="64" t="str">
        <f>J86</f>
        <v/>
      </c>
    </row>
    <row r="3690" spans="2:13" ht="12.75" customHeight="1" x14ac:dyDescent="0.2">
      <c r="B3690" s="719"/>
      <c r="C3690" s="720"/>
      <c r="D3690" s="720"/>
      <c r="E3690" s="720"/>
      <c r="F3690" s="720"/>
      <c r="G3690" s="720"/>
      <c r="H3690" s="720"/>
      <c r="I3690" s="720"/>
      <c r="J3690" s="720"/>
      <c r="K3690" s="720"/>
      <c r="L3690" s="720"/>
      <c r="M3690" s="721"/>
    </row>
    <row r="3691" spans="2:13" ht="12.75" customHeight="1" x14ac:dyDescent="0.2">
      <c r="B3691" s="722"/>
      <c r="C3691" s="735"/>
      <c r="D3691" s="735"/>
      <c r="E3691" s="735"/>
      <c r="F3691" s="735"/>
      <c r="G3691" s="735"/>
      <c r="H3691" s="735"/>
      <c r="I3691" s="735"/>
      <c r="J3691" s="735"/>
      <c r="K3691" s="735"/>
      <c r="L3691" s="735"/>
      <c r="M3691" s="724"/>
    </row>
    <row r="3692" spans="2:13" ht="12.75" customHeight="1" x14ac:dyDescent="0.2">
      <c r="B3692" s="722"/>
      <c r="C3692" s="735"/>
      <c r="D3692" s="735"/>
      <c r="E3692" s="735"/>
      <c r="F3692" s="735"/>
      <c r="G3692" s="735"/>
      <c r="H3692" s="735"/>
      <c r="I3692" s="735"/>
      <c r="J3692" s="735"/>
      <c r="K3692" s="735"/>
      <c r="L3692" s="735"/>
      <c r="M3692" s="724"/>
    </row>
    <row r="3693" spans="2:13" ht="12.75" customHeight="1" x14ac:dyDescent="0.2">
      <c r="B3693" s="722"/>
      <c r="C3693" s="735"/>
      <c r="D3693" s="735"/>
      <c r="E3693" s="735"/>
      <c r="F3693" s="735"/>
      <c r="G3693" s="735"/>
      <c r="H3693" s="735"/>
      <c r="I3693" s="735"/>
      <c r="J3693" s="735"/>
      <c r="K3693" s="735"/>
      <c r="L3693" s="735"/>
      <c r="M3693" s="724"/>
    </row>
    <row r="3694" spans="2:13" ht="12.75" customHeight="1" x14ac:dyDescent="0.2">
      <c r="B3694" s="725"/>
      <c r="C3694" s="726"/>
      <c r="D3694" s="726"/>
      <c r="E3694" s="726"/>
      <c r="F3694" s="726"/>
      <c r="G3694" s="726"/>
      <c r="H3694" s="726"/>
      <c r="I3694" s="726"/>
      <c r="J3694" s="726"/>
      <c r="K3694" s="726"/>
      <c r="L3694" s="726"/>
      <c r="M3694" s="727"/>
    </row>
    <row r="3696" spans="2:13" s="3" customFormat="1" ht="12.75" customHeight="1" x14ac:dyDescent="0.2">
      <c r="B3696" s="140" t="s">
        <v>165</v>
      </c>
      <c r="C3696" s="141" t="str">
        <f>'2. Grunddata'!C$7</f>
        <v>Hitta den oförklariga faktorn i matrix</v>
      </c>
      <c r="D3696" s="64"/>
      <c r="E3696" s="64"/>
      <c r="F3696" s="64"/>
      <c r="G3696" s="64"/>
      <c r="H3696" s="64"/>
      <c r="I3696" s="64"/>
      <c r="J3696" s="64"/>
      <c r="K3696" s="64"/>
      <c r="L3696" s="64"/>
      <c r="M3696" s="64"/>
    </row>
    <row r="3697" spans="2:15" s="3" customFormat="1" ht="12.75" x14ac:dyDescent="0.2">
      <c r="B3697" s="140" t="s">
        <v>122</v>
      </c>
      <c r="C3697" s="141" t="str">
        <f>IF('2. Grunddata'!$C$6="ANSÖKAN","ANSÖKAN",(IF('2. Grunddata'!$C$6="KONTRAKT","KONTRAKT","")))</f>
        <v>ANSÖKAN</v>
      </c>
      <c r="D3697" s="64"/>
      <c r="E3697" s="64"/>
      <c r="F3697" s="64"/>
      <c r="G3697" s="64"/>
      <c r="H3697" s="64"/>
      <c r="I3697" s="64"/>
      <c r="J3697" s="64"/>
      <c r="K3697" s="64"/>
      <c r="L3697" s="64"/>
      <c r="M3697" s="64"/>
    </row>
    <row r="3698" spans="2:15" s="3" customFormat="1" ht="12.75" x14ac:dyDescent="0.2">
      <c r="B3698" s="62" t="s">
        <v>254</v>
      </c>
      <c r="C3698" s="141" t="str">
        <f>'2. Grunddata'!C$8</f>
        <v>Stina</v>
      </c>
      <c r="D3698" s="64"/>
      <c r="E3698" s="64"/>
      <c r="F3698" s="64"/>
      <c r="I3698" s="120"/>
      <c r="J3698" s="120"/>
      <c r="K3698" s="120"/>
      <c r="L3698" s="120"/>
      <c r="M3698" s="120"/>
    </row>
    <row r="3699" spans="2:15" s="3" customFormat="1" ht="12.75" x14ac:dyDescent="0.2">
      <c r="B3699" s="140" t="s">
        <v>156</v>
      </c>
      <c r="C3699" s="64" t="str">
        <f>'2. Grunddata'!C$17</f>
        <v>SEK</v>
      </c>
      <c r="D3699" s="64"/>
      <c r="E3699" s="64"/>
      <c r="F3699" s="64"/>
      <c r="I3699" s="120"/>
      <c r="J3699" s="120"/>
      <c r="K3699" s="120"/>
      <c r="L3699" s="120"/>
      <c r="M3699" s="120"/>
    </row>
    <row r="3700" spans="2:15" s="3" customFormat="1" ht="12.75" x14ac:dyDescent="0.2">
      <c r="B3700" s="140"/>
      <c r="C3700" s="143" t="s">
        <v>137</v>
      </c>
      <c r="D3700" s="64"/>
      <c r="E3700" s="64"/>
      <c r="F3700" s="64"/>
      <c r="I3700" s="120"/>
      <c r="J3700" s="120"/>
      <c r="K3700" s="120"/>
      <c r="L3700" s="499" t="s">
        <v>315</v>
      </c>
      <c r="M3700" s="120"/>
    </row>
    <row r="3701" spans="2:15" ht="12.75" customHeight="1" x14ac:dyDescent="0.2">
      <c r="L3701" s="349" t="s">
        <v>316</v>
      </c>
    </row>
    <row r="3702" spans="2:15" s="3" customFormat="1" ht="15" x14ac:dyDescent="0.25">
      <c r="B3702" s="369" t="s">
        <v>38</v>
      </c>
      <c r="C3702" s="369" t="str">
        <f>B87</f>
        <v>Inte SLU Partner 21</v>
      </c>
      <c r="E3702" s="64"/>
      <c r="G3702" s="375" t="str">
        <f>J87</f>
        <v/>
      </c>
      <c r="H3702" s="64"/>
      <c r="I3702" s="64"/>
      <c r="J3702" s="64"/>
      <c r="K3702" s="64"/>
      <c r="L3702" s="625">
        <f>SUMIF('5. Lön'!$B$25:$B$151,$G3702,'5. Lön'!AE$25:AE$151)</f>
        <v>0</v>
      </c>
      <c r="M3702" s="585" t="s">
        <v>208</v>
      </c>
    </row>
    <row r="3703" spans="2:15" s="3" customFormat="1" ht="6" customHeight="1" x14ac:dyDescent="0.2">
      <c r="B3703" s="85"/>
      <c r="C3703" s="64"/>
      <c r="D3703" s="64"/>
      <c r="E3703" s="64"/>
      <c r="F3703" s="64"/>
      <c r="G3703" s="64"/>
      <c r="H3703" s="64"/>
      <c r="I3703" s="64"/>
      <c r="J3703" s="64"/>
      <c r="K3703" s="64"/>
      <c r="L3703" s="64"/>
      <c r="M3703" s="64"/>
    </row>
    <row r="3704" spans="2:15" s="3" customFormat="1" ht="12.75" x14ac:dyDescent="0.2">
      <c r="B3704" s="309" t="str">
        <f>IF('2. Grunddata'!C$6="KONTRAKT","Kostnader täckta av finansiär","Kostnader förväntade att täckas av finansiär")</f>
        <v>Kostnader förväntade att täckas av finansiär</v>
      </c>
      <c r="C3704" s="310">
        <f>'5. Lön'!G$23</f>
        <v>2022</v>
      </c>
      <c r="D3704" s="310">
        <f>'5. Lön'!H$23</f>
        <v>2023</v>
      </c>
      <c r="E3704" s="310">
        <f>'5. Lön'!I$23</f>
        <v>2024</v>
      </c>
      <c r="F3704" s="310" t="str">
        <f>'5. Lön'!J$23</f>
        <v/>
      </c>
      <c r="G3704" s="310" t="str">
        <f>'5. Lön'!K$23</f>
        <v/>
      </c>
      <c r="H3704" s="310" t="str">
        <f>'5. Lön'!L$23</f>
        <v/>
      </c>
      <c r="I3704" s="310" t="str">
        <f>'5. Lön'!M$23</f>
        <v/>
      </c>
      <c r="J3704" s="310" t="str">
        <f>'5. Lön'!N$23</f>
        <v/>
      </c>
      <c r="K3704" s="310" t="str">
        <f>'5. Lön'!O$23</f>
        <v/>
      </c>
      <c r="L3704" s="310" t="str">
        <f>'5. Lön'!P$23</f>
        <v/>
      </c>
      <c r="M3704" s="311" t="s">
        <v>2</v>
      </c>
    </row>
    <row r="3705" spans="2:15" s="3" customFormat="1" ht="12.75" customHeight="1" x14ac:dyDescent="0.2">
      <c r="B3705" s="312" t="s">
        <v>203</v>
      </c>
      <c r="C3705" s="313">
        <f>IF('2. Grunddata'!$C$16&gt;0,SUMIF('5. Lön'!$B$25:$B$151,$G3702,'5. Lön'!DM$25:DM$151),SUMIF('5. Lön'!$B$25:$B$151,$G3702,'5. Lön'!AS$25:AS$151))</f>
        <v>0</v>
      </c>
      <c r="D3705" s="313">
        <f>IF('2. Grunddata'!$C$16&gt;0,SUMIF('5. Lön'!$B$25:$B$151,$G3702,'5. Lön'!DN$25:DN$151),SUMIF('5. Lön'!$B$25:$B$151,$G3702,'5. Lön'!AT$25:AT$151))</f>
        <v>0</v>
      </c>
      <c r="E3705" s="313">
        <f>IF('2. Grunddata'!$C$16&gt;0,SUMIF('5. Lön'!$B$25:$B$151,$G3702,'5. Lön'!DO$25:DO$151),SUMIF('5. Lön'!$B$25:$B$151,$G3702,'5. Lön'!AU$25:AU$151))</f>
        <v>0</v>
      </c>
      <c r="F3705" s="313">
        <f>IF('2. Grunddata'!$C$16&gt;0,SUMIF('5. Lön'!$B$25:$B$151,$G3702,'5. Lön'!DP$25:DP$151),SUMIF('5. Lön'!$B$25:$B$151,$G3702,'5. Lön'!AV$25:AV$151))</f>
        <v>0</v>
      </c>
      <c r="G3705" s="313">
        <f>IF('2. Grunddata'!$C$16&gt;0,SUMIF('5. Lön'!$B$25:$B$151,$G3702,'5. Lön'!DQ$25:DQ$151),SUMIF('5. Lön'!$B$25:$B$151,$G3702,'5. Lön'!AW$25:AW$151))</f>
        <v>0</v>
      </c>
      <c r="H3705" s="313">
        <f>IF('2. Grunddata'!$C$16&gt;0,SUMIF('5. Lön'!$B$25:$B$151,$G3702,'5. Lön'!DR$25:DR$151),SUMIF('5. Lön'!$B$25:$B$151,$G3702,'5. Lön'!AX$25:AX$151))</f>
        <v>0</v>
      </c>
      <c r="I3705" s="313">
        <f>IF('2. Grunddata'!$C$16&gt;0,SUMIF('5. Lön'!$B$25:$B$151,$G3702,'5. Lön'!DS$25:DS$151),SUMIF('5. Lön'!$B$25:$B$151,$G3702,'5. Lön'!AY$25:AY$151))</f>
        <v>0</v>
      </c>
      <c r="J3705" s="313">
        <f>IF('2. Grunddata'!$C$16&gt;0,SUMIF('5. Lön'!$B$25:$B$151,$G3702,'5. Lön'!DT$25:DT$151),SUMIF('5. Lön'!$B$25:$B$151,$G3702,'5. Lön'!AZ$25:AZ$151))</f>
        <v>0</v>
      </c>
      <c r="K3705" s="313">
        <f>IF('2. Grunddata'!$C$16&gt;0,SUMIF('5. Lön'!$B$25:$B$151,$G3702,'5. Lön'!DU$25:DU$151),SUMIF('5. Lön'!$B$25:$B$151,$G3702,'5. Lön'!BA$25:BA$151))</f>
        <v>0</v>
      </c>
      <c r="L3705" s="313">
        <f>IF('2. Grunddata'!$C$16&gt;0,SUMIF('5. Lön'!$B$25:$B$151,$G3702,'5. Lön'!DV$25:DV$151),SUMIF('5. Lön'!$B$25:$B$151,$G3702,'5. Lön'!BB$25:BB$151))</f>
        <v>0</v>
      </c>
      <c r="M3705" s="314">
        <f t="shared" ref="M3705:M3710" si="845">SUM(C3705:L3705)</f>
        <v>0</v>
      </c>
      <c r="N3705" s="4"/>
      <c r="O3705" s="4"/>
    </row>
    <row r="3706" spans="2:15" s="3" customFormat="1" ht="12.75" customHeight="1" x14ac:dyDescent="0.2">
      <c r="B3706" s="158" t="s">
        <v>202</v>
      </c>
      <c r="C3706" s="315">
        <f>SUMIF('6. Drift'!$B$18:$B$101,$G3702,'6. Drift'!V$18:V$101)</f>
        <v>0</v>
      </c>
      <c r="D3706" s="315">
        <f>SUMIF('6. Drift'!$B$18:$B$101,$G3702,'6. Drift'!W$18:W$101)</f>
        <v>0</v>
      </c>
      <c r="E3706" s="315">
        <f>SUMIF('6. Drift'!$B$18:$B$101,$G3702,'6. Drift'!X$18:X$101)</f>
        <v>0</v>
      </c>
      <c r="F3706" s="315">
        <f>SUMIF('6. Drift'!$B$18:$B$101,$G3702,'6. Drift'!Y$18:Y$101)</f>
        <v>0</v>
      </c>
      <c r="G3706" s="315">
        <f>SUMIF('6. Drift'!$B$18:$B$101,$G3702,'6. Drift'!Z$18:Z$101)</f>
        <v>0</v>
      </c>
      <c r="H3706" s="315">
        <f>SUMIF('6. Drift'!$B$18:$B$101,$G3702,'6. Drift'!AA$18:AA$101)</f>
        <v>0</v>
      </c>
      <c r="I3706" s="315">
        <f>SUMIF('6. Drift'!$B$18:$B$101,$G3702,'6. Drift'!AB$18:AB$101)</f>
        <v>0</v>
      </c>
      <c r="J3706" s="315">
        <f>SUMIF('6. Drift'!$B$18:$B$101,$G3702,'6. Drift'!AC$18:AC$101)</f>
        <v>0</v>
      </c>
      <c r="K3706" s="315">
        <f>SUMIF('6. Drift'!$B$18:$B$101,$G3702,'6. Drift'!AD$18:AD$101)</f>
        <v>0</v>
      </c>
      <c r="L3706" s="315">
        <f>SUMIF('6. Drift'!$B$18:$B$101,$G3702,'6. Drift'!AE$18:AE$101)</f>
        <v>0</v>
      </c>
      <c r="M3706" s="316">
        <f t="shared" si="845"/>
        <v>0</v>
      </c>
    </row>
    <row r="3707" spans="2:15" s="3" customFormat="1" ht="12.75" x14ac:dyDescent="0.2">
      <c r="B3707" s="317" t="s">
        <v>30</v>
      </c>
      <c r="C3707" s="318">
        <f>SUMIF('7. Utrustning'!$B$17:$B$49,$G3702,'7. Utrustning'!W$17:W$49)</f>
        <v>0</v>
      </c>
      <c r="D3707" s="318">
        <f>SUMIF('7. Utrustning'!$B$17:$B$49,$G3702,'7. Utrustning'!X$17:X$49)</f>
        <v>0</v>
      </c>
      <c r="E3707" s="318">
        <f>SUMIF('7. Utrustning'!$B$17:$B$49,$G3702,'7. Utrustning'!Y$17:Y$49)</f>
        <v>0</v>
      </c>
      <c r="F3707" s="318">
        <f>SUMIF('7. Utrustning'!$B$17:$B$49,$G3702,'7. Utrustning'!Z$17:Z$49)</f>
        <v>0</v>
      </c>
      <c r="G3707" s="318">
        <f>SUMIF('7. Utrustning'!$B$17:$B$49,$G3702,'7. Utrustning'!AA$17:AA$49)</f>
        <v>0</v>
      </c>
      <c r="H3707" s="318">
        <f>SUMIF('7. Utrustning'!$B$17:$B$49,$G3702,'7. Utrustning'!AB$17:AB$49)</f>
        <v>0</v>
      </c>
      <c r="I3707" s="318">
        <f>SUMIF('7. Utrustning'!$B$17:$B$49,$G3702,'7. Utrustning'!AC$17:AC$49)</f>
        <v>0</v>
      </c>
      <c r="J3707" s="318">
        <f>SUMIF('7. Utrustning'!$B$17:$B$49,$G3702,'7. Utrustning'!AD$17:AD$49)</f>
        <v>0</v>
      </c>
      <c r="K3707" s="318">
        <f>SUMIF('7. Utrustning'!$B$17:$B$49,$G3702,'7. Utrustning'!AE$17:AE$49)</f>
        <v>0</v>
      </c>
      <c r="L3707" s="318">
        <f>SUMIF('7. Utrustning'!$B$17:$B$49,$G3702,'7. Utrustning'!AF$17:AF$49)</f>
        <v>0</v>
      </c>
      <c r="M3707" s="319">
        <f t="shared" si="845"/>
        <v>0</v>
      </c>
    </row>
    <row r="3708" spans="2:15" s="3" customFormat="1" ht="12.75" x14ac:dyDescent="0.2">
      <c r="B3708" s="320" t="str">
        <f>IF('2. Grunddata'!C$13="NEJ","Lokal accepterad som direkt kostnad av finansiär","Lokal")</f>
        <v>Lokal accepterad som direkt kostnad av finansiär</v>
      </c>
      <c r="C3708" s="315">
        <f>IF('2. Grunddata'!$C$13="NEJ",SUMIF('8. Lokal'!$B$18:$B$50,$G3702,'8. Lokal'!T$18:T$50),SUMIF('5. Lön'!$B$25:$B$151,$G3702,'5. Lön'!CO$25:CO$151)+SUMIF('6. Drift'!$B$18:$B$101,$G3702,'6. Drift'!BR$18:BR$101)+SUMIF('8. Lokal'!$B$18:$B$50,$G3702,'8. Lokal'!T$18:T$50))</f>
        <v>0</v>
      </c>
      <c r="D3708" s="315">
        <f>IF('2. Grunddata'!$C$13="NEJ",SUMIF('8. Lokal'!$B$18:$B$50,$G3702,'8. Lokal'!U$18:U$50),SUMIF('5. Lön'!$B$25:$B$151,$G3702,'5. Lön'!CP$25:CP$151)+SUMIF('6. Drift'!$B$18:$B$101,$G3702,'6. Drift'!BS$18:BS$101)+SUMIF('8. Lokal'!$B$18:$B$50,$G3702,'8. Lokal'!U$18:U$50))</f>
        <v>0</v>
      </c>
      <c r="E3708" s="315">
        <f>IF('2. Grunddata'!$C$13="NEJ",SUMIF('8. Lokal'!$B$18:$B$50,$G3702,'8. Lokal'!V$18:V$50),SUMIF('5. Lön'!$B$25:$B$151,$G3702,'5. Lön'!CQ$25:CQ$151)+SUMIF('6. Drift'!$B$18:$B$101,$G3702,'6. Drift'!BT$18:BT$101)+SUMIF('8. Lokal'!$B$18:$B$50,$G3702,'8. Lokal'!V$18:V$50))</f>
        <v>0</v>
      </c>
      <c r="F3708" s="315">
        <f>IF('2. Grunddata'!$C$13="NEJ",SUMIF('8. Lokal'!$B$18:$B$50,$G3702,'8. Lokal'!W$18:W$50),SUMIF('5. Lön'!$B$25:$B$151,$G3702,'5. Lön'!CR$25:CR$151)+SUMIF('6. Drift'!$B$18:$B$101,$G3702,'6. Drift'!BU$18:BU$101)+SUMIF('8. Lokal'!$B$18:$B$50,$G3702,'8. Lokal'!W$18:W$50))</f>
        <v>0</v>
      </c>
      <c r="G3708" s="315">
        <f>IF('2. Grunddata'!$C$13="NEJ",SUMIF('8. Lokal'!$B$18:$B$50,$G3702,'8. Lokal'!X$18:X$50),SUMIF('5. Lön'!$B$25:$B$151,$G3702,'5. Lön'!CS$25:CS$151)+SUMIF('6. Drift'!$B$18:$B$101,$G3702,'6. Drift'!BV$18:BV$101)+SUMIF('8. Lokal'!$B$18:$B$50,$G3702,'8. Lokal'!X$18:X$50))</f>
        <v>0</v>
      </c>
      <c r="H3708" s="315">
        <f>IF('2. Grunddata'!$C$13="NEJ",SUMIF('8. Lokal'!$B$18:$B$50,$G3702,'8. Lokal'!Y$18:Y$50),SUMIF('5. Lön'!$B$25:$B$151,$G3702,'5. Lön'!CT$25:CT$151)+SUMIF('6. Drift'!$B$18:$B$101,$G3702,'6. Drift'!BW$18:BW$101)+SUMIF('8. Lokal'!$B$18:$B$50,$G3702,'8. Lokal'!Y$18:Y$50))</f>
        <v>0</v>
      </c>
      <c r="I3708" s="315">
        <f>IF('2. Grunddata'!$C$13="NEJ",SUMIF('8. Lokal'!$B$18:$B$50,$G3702,'8. Lokal'!Z$18:Z$50),SUMIF('5. Lön'!$B$25:$B$151,$G3702,'5. Lön'!CU$25:CU$151)+SUMIF('6. Drift'!$B$18:$B$101,$G3702,'6. Drift'!BX$18:BX$101)+SUMIF('8. Lokal'!$B$18:$B$50,$G3702,'8. Lokal'!Z$18:Z$50))</f>
        <v>0</v>
      </c>
      <c r="J3708" s="315">
        <f>IF('2. Grunddata'!$C$13="NEJ",SUMIF('8. Lokal'!$B$18:$B$50,$G3702,'8. Lokal'!AA$18:AA$50),SUMIF('5. Lön'!$B$25:$B$151,$G3702,'5. Lön'!CV$25:CV$151)+SUMIF('6. Drift'!$B$18:$B$101,$G3702,'6. Drift'!BY$18:BY$101)+SUMIF('8. Lokal'!$B$18:$B$50,$G3702,'8. Lokal'!AA$18:AA$50))</f>
        <v>0</v>
      </c>
      <c r="K3708" s="315">
        <f>IF('2. Grunddata'!$C$13="NEJ",SUMIF('8. Lokal'!$B$18:$B$50,$G3702,'8. Lokal'!AB$18:AB$50),SUMIF('5. Lön'!$B$25:$B$151,$G3702,'5. Lön'!CW$25:CW$151)+SUMIF('6. Drift'!$B$18:$B$101,$G3702,'6. Drift'!BZ$18:BZ$101)+SUMIF('8. Lokal'!$B$18:$B$50,$G3702,'8. Lokal'!AB$18:AB$50))</f>
        <v>0</v>
      </c>
      <c r="L3708" s="315">
        <f>IF('2. Grunddata'!$C$13="NEJ",SUMIF('8. Lokal'!$B$18:$B$50,$G3702,'8. Lokal'!AC$18:AC$50),SUMIF('5. Lön'!$B$25:$B$151,$G3702,'5. Lön'!CX$25:CX$151)+SUMIF('6. Drift'!$B$18:$B$101,$G3702,'6. Drift'!CA$18:CA$101)+SUMIF('8. Lokal'!$B$18:$B$50,$G3702,'8. Lokal'!AC$18:AC$50))</f>
        <v>0</v>
      </c>
      <c r="M3708" s="316">
        <f t="shared" si="845"/>
        <v>0</v>
      </c>
    </row>
    <row r="3709" spans="2:15" s="3" customFormat="1" ht="12.75" x14ac:dyDescent="0.2">
      <c r="B3709" s="321" t="str">
        <f>IF('2. Grunddata'!C$13="NEJ","Indirekt och lokalpåslag accepterade som OH av finansiär","Indirekta")</f>
        <v>Indirekt och lokalpåslag accepterade som OH av finansiär</v>
      </c>
      <c r="C3709" s="293">
        <f>IF('2. Grunddata'!$C$13="NEJ",SUMIF('5. Lön'!$B$25:$B$151,$G3702,'5. Lön'!DY$25:DY$151)+SUMIF('6. Drift'!$B$18:$B$101,$G3702,'6. Drift'!CP$18:CP$101)+SUMIF('7. Utrustning'!$B$17:$B$49,$G3702,'7. Utrustning'!AU$17:AU$49)+SUMIF('8. Lokal'!$B$18:$B$50,$G3702,'8. Lokal'!AR$18:AR$50),SUMIF('5. Lön'!$B$25:$B$151,$G3702,'5. Lön'!BQ$25:BQ$151)+SUMIF('6. Drift'!$B$18:$B$101,$G3702,'6. Drift'!AT$18:AT$101))</f>
        <v>0</v>
      </c>
      <c r="D3709" s="293">
        <f>IF('2. Grunddata'!$C$13="NEJ",SUMIF('5. Lön'!$B$25:$B$151,$G3702,'5. Lön'!DZ$25:DZ$151)+SUMIF('6. Drift'!$B$18:$B$101,$G3702,'6. Drift'!CQ$18:CQ$101)+SUMIF('7. Utrustning'!$B$17:$B$49,$G3702,'7. Utrustning'!AV$17:AV$49)+SUMIF('8. Lokal'!$B$18:$B$50,$G3702,'8. Lokal'!AS$18:AS$50),SUMIF('5. Lön'!$B$25:$B$151,$G3702,'5. Lön'!BR$25:BR$151)+SUMIF('6. Drift'!$B$18:$B$101,$G3702,'6. Drift'!AU$18:AU$101))</f>
        <v>0</v>
      </c>
      <c r="E3709" s="293">
        <f>IF('2. Grunddata'!$C$13="NEJ",SUMIF('5. Lön'!$B$25:$B$151,$G3702,'5. Lön'!EA$25:EA$151)+SUMIF('6. Drift'!$B$18:$B$101,$G3702,'6. Drift'!CR$18:CR$101)+SUMIF('7. Utrustning'!$B$17:$B$49,$G3702,'7. Utrustning'!AW$17:AW$49)+SUMIF('8. Lokal'!$B$18:$B$50,$G3702,'8. Lokal'!AT$18:AT$50),SUMIF('5. Lön'!$B$25:$B$151,$G3702,'5. Lön'!BS$25:BS$151)+SUMIF('6. Drift'!$B$18:$B$101,$G3702,'6. Drift'!AV$18:AV$101))</f>
        <v>0</v>
      </c>
      <c r="F3709" s="293">
        <f>IF('2. Grunddata'!$C$13="NEJ",SUMIF('5. Lön'!$B$25:$B$151,$G3702,'5. Lön'!EB$25:EB$151)+SUMIF('6. Drift'!$B$18:$B$101,$G3702,'6. Drift'!CS$18:CS$101)+SUMIF('7. Utrustning'!$B$17:$B$49,$G3702,'7. Utrustning'!AX$17:AX$49)+SUMIF('8. Lokal'!$B$18:$B$50,$G3702,'8. Lokal'!AU$18:AU$50),SUMIF('5. Lön'!$B$25:$B$151,$G3702,'5. Lön'!BT$25:BT$151)+SUMIF('6. Drift'!$B$18:$B$101,$G3702,'6. Drift'!AW$18:AW$101))</f>
        <v>0</v>
      </c>
      <c r="G3709" s="293">
        <f>IF('2. Grunddata'!$C$13="NEJ",SUMIF('5. Lön'!$B$25:$B$151,$G3702,'5. Lön'!EC$25:EC$151)+SUMIF('6. Drift'!$B$18:$B$101,$G3702,'6. Drift'!CT$18:CT$101)+SUMIF('7. Utrustning'!$B$17:$B$49,$G3702,'7. Utrustning'!AY$17:AY$49)+SUMIF('8. Lokal'!$B$18:$B$50,$G3702,'8. Lokal'!AV$18:AV$50),SUMIF('5. Lön'!$B$25:$B$151,$G3702,'5. Lön'!BU$25:BU$151)+SUMIF('6. Drift'!$B$18:$B$101,$G3702,'6. Drift'!AX$18:AX$101))</f>
        <v>0</v>
      </c>
      <c r="H3709" s="293">
        <f>IF('2. Grunddata'!$C$13="NEJ",SUMIF('5. Lön'!$B$25:$B$151,$G3702,'5. Lön'!ED$25:ED$151)+SUMIF('6. Drift'!$B$18:$B$101,$G3702,'6. Drift'!CU$18:CU$101)+SUMIF('7. Utrustning'!$B$17:$B$49,$G3702,'7. Utrustning'!AZ$17:AZ$49)+SUMIF('8. Lokal'!$B$18:$B$50,$G3702,'8. Lokal'!AW$18:AW$50),SUMIF('5. Lön'!$B$25:$B$151,$G3702,'5. Lön'!BV$25:BV$151)+SUMIF('6. Drift'!$B$18:$B$101,$G3702,'6. Drift'!AY$18:AY$101))</f>
        <v>0</v>
      </c>
      <c r="I3709" s="293">
        <f>IF('2. Grunddata'!$C$13="NEJ",SUMIF('5. Lön'!$B$25:$B$151,$G3702,'5. Lön'!EE$25:EE$151)+SUMIF('6. Drift'!$B$18:$B$101,$G3702,'6. Drift'!CV$18:CV$101)+SUMIF('7. Utrustning'!$B$17:$B$49,$G3702,'7. Utrustning'!BA$17:BA$49)+SUMIF('8. Lokal'!$B$18:$B$50,$G3702,'8. Lokal'!AX$18:AX$50),SUMIF('5. Lön'!$B$25:$B$151,$G3702,'5. Lön'!BW$25:BW$151)+SUMIF('6. Drift'!$B$18:$B$101,$G3702,'6. Drift'!AZ$18:AZ$101))</f>
        <v>0</v>
      </c>
      <c r="J3709" s="293">
        <f>IF('2. Grunddata'!$C$13="NEJ",SUMIF('5. Lön'!$B$25:$B$151,$G3702,'5. Lön'!EF$25:EF$151)+SUMIF('6. Drift'!$B$18:$B$101,$G3702,'6. Drift'!CW$18:CW$101)+SUMIF('7. Utrustning'!$B$17:$B$49,$G3702,'7. Utrustning'!BB$17:BB$49)+SUMIF('8. Lokal'!$B$18:$B$50,$G3702,'8. Lokal'!AY$18:AY$50),SUMIF('5. Lön'!$B$25:$B$151,$G3702,'5. Lön'!BX$25:BX$151)+SUMIF('6. Drift'!$B$18:$B$101,$G3702,'6. Drift'!BA$18:BA$101))</f>
        <v>0</v>
      </c>
      <c r="K3709" s="293">
        <f>IF('2. Grunddata'!$C$13="NEJ",SUMIF('5. Lön'!$B$25:$B$151,$G3702,'5. Lön'!EG$25:EG$151)+SUMIF('6. Drift'!$B$18:$B$101,$G3702,'6. Drift'!CX$18:CX$101)+SUMIF('7. Utrustning'!$B$17:$B$49,$G3702,'7. Utrustning'!BC$17:BC$49)+SUMIF('8. Lokal'!$B$18:$B$50,$G3702,'8. Lokal'!AZ$18:AZ$50),SUMIF('5. Lön'!$B$25:$B$151,$G3702,'5. Lön'!BY$25:BY$151)+SUMIF('6. Drift'!$B$18:$B$101,$G3702,'6. Drift'!BB$18:BB$101))</f>
        <v>0</v>
      </c>
      <c r="L3709" s="293">
        <f>IF('2. Grunddata'!$C$13="NEJ",SUMIF('5. Lön'!$B$25:$B$151,$G3702,'5. Lön'!EH$25:EH$151)+SUMIF('6. Drift'!$B$18:$B$101,$G3702,'6. Drift'!CY$18:CY$101)+SUMIF('7. Utrustning'!$B$17:$B$49,$G3702,'7. Utrustning'!BD$17:BD$49)+SUMIF('8. Lokal'!$B$18:$B$50,$G3702,'8. Lokal'!BA$18:BA$50),SUMIF('5. Lön'!$B$25:$B$151,$G3702,'5. Lön'!BZ$25:BZ$151)+SUMIF('6. Drift'!$B$18:$B$101,$G3702,'6. Drift'!BC$18:BC$101))</f>
        <v>0</v>
      </c>
      <c r="M3709" s="322">
        <f t="shared" si="845"/>
        <v>0</v>
      </c>
    </row>
    <row r="3710" spans="2:15" s="3" customFormat="1" ht="12.75" x14ac:dyDescent="0.2">
      <c r="B3710" s="323" t="str">
        <f>IF('2. Grunddata'!C$6="KONTRAKT","Total kostnad i kontrakt med finansiär ","Total kostnad i ansökan till finansiär ")</f>
        <v xml:space="preserve">Total kostnad i ansökan till finansiär </v>
      </c>
      <c r="C3710" s="237">
        <f>SUM(C3705:C3709)</f>
        <v>0</v>
      </c>
      <c r="D3710" s="237">
        <f t="shared" ref="D3710:L3710" si="846">SUM(D3705:D3709)</f>
        <v>0</v>
      </c>
      <c r="E3710" s="237">
        <f t="shared" si="846"/>
        <v>0</v>
      </c>
      <c r="F3710" s="237">
        <f t="shared" si="846"/>
        <v>0</v>
      </c>
      <c r="G3710" s="237">
        <f t="shared" si="846"/>
        <v>0</v>
      </c>
      <c r="H3710" s="237">
        <f t="shared" si="846"/>
        <v>0</v>
      </c>
      <c r="I3710" s="237">
        <f t="shared" si="846"/>
        <v>0</v>
      </c>
      <c r="J3710" s="237">
        <f t="shared" si="846"/>
        <v>0</v>
      </c>
      <c r="K3710" s="237">
        <f t="shared" si="846"/>
        <v>0</v>
      </c>
      <c r="L3710" s="237">
        <f t="shared" si="846"/>
        <v>0</v>
      </c>
      <c r="M3710" s="324">
        <f t="shared" si="845"/>
        <v>0</v>
      </c>
    </row>
    <row r="3711" spans="2:15" s="3" customFormat="1" ht="6" customHeight="1" x14ac:dyDescent="0.2">
      <c r="B3711" s="325"/>
      <c r="C3711" s="326"/>
      <c r="D3711" s="326"/>
      <c r="E3711" s="326"/>
      <c r="F3711" s="326"/>
      <c r="G3711" s="326"/>
      <c r="H3711" s="326"/>
      <c r="I3711" s="326"/>
      <c r="J3711" s="326"/>
      <c r="K3711" s="326"/>
      <c r="L3711" s="326"/>
      <c r="M3711" s="327"/>
    </row>
    <row r="3712" spans="2:15" s="3" customFormat="1" ht="12.75" x14ac:dyDescent="0.2">
      <c r="B3712" s="328" t="str">
        <f>IF('2. Grunddata'!C$6="KONTRAKT","Kostnader att medfinansiera","Kostnader förväntade att medfinansiera")</f>
        <v>Kostnader förväntade att medfinansiera</v>
      </c>
      <c r="C3712" s="168"/>
      <c r="D3712" s="168"/>
      <c r="E3712" s="168"/>
      <c r="F3712" s="168"/>
      <c r="G3712" s="168"/>
      <c r="H3712" s="168"/>
      <c r="I3712" s="168"/>
      <c r="J3712" s="168"/>
      <c r="K3712" s="168"/>
      <c r="L3712" s="168"/>
      <c r="M3712" s="329"/>
    </row>
    <row r="3713" spans="2:15" s="3" customFormat="1" ht="12.75" x14ac:dyDescent="0.2">
      <c r="B3713" s="371" t="str">
        <f>IF('2. Grunddata'!C$13="NEJ","Indirekt och lokalpåslag inte accepterade som OH av finansiär","")</f>
        <v>Indirekt och lokalpåslag inte accepterade som OH av finansiär</v>
      </c>
      <c r="C3713" s="330">
        <f>IF('2. Grunddata'!$C$13="NEJ",(SUMIF('5. Lön'!$B$25:$B$151,$G3702,'5. Lön'!BQ$25:BQ$151)+SUMIF('5. Lön'!$B$25:$B$151,$G3702,'5. Lön'!CO$25:CO$151)+SUMIF('6. Drift'!$B$18:$B$101,$G3702,'6. Drift'!AT$18:AT$101)+SUMIF('6. Drift'!$B$18:$B$101,$G3702,'6. Drift'!BR$18:BR$101))-(SUMIF('5. Lön'!$B$25:$B$151,$G3702,'5. Lön'!DY$25:DY$151)+SUMIF('6. Drift'!$B$18:$B$101,$G3702,'6. Drift'!CP$18:CP$101)+SUMIF('7. Utrustning'!$B$17:$B$49,$G3702,'7. Utrustning'!AU$17:AU$49)+SUMIF('8. Lokal'!$B$18:$B$50,$G3702,'8. Lokal'!AR$18:AR$50)),0)</f>
        <v>0</v>
      </c>
      <c r="D3713" s="330">
        <f>IF('2. Grunddata'!$C$13="NEJ",(SUMIF('5. Lön'!$B$25:$B$151,$G3702,'5. Lön'!BR$25:BR$151)+SUMIF('5. Lön'!$B$25:$B$151,$G3702,'5. Lön'!CP$25:CP$151)+SUMIF('6. Drift'!$B$18:$B$101,$G3702,'6. Drift'!AU$18:AU$101)+SUMIF('6. Drift'!$B$18:$B$101,$G3702,'6. Drift'!BS$18:BS$101))-(SUMIF('5. Lön'!$B$25:$B$151,$G3702,'5. Lön'!DZ$25:DZ$151)+SUMIF('6. Drift'!$B$18:$B$101,$G3702,'6. Drift'!CQ$18:CQ$101)+SUMIF('7. Utrustning'!$B$17:$B$49,$G3702,'7. Utrustning'!AV$17:AV$49)+SUMIF('8. Lokal'!$B$18:$B$50,$G3702,'8. Lokal'!AS$18:AS$50)),0)</f>
        <v>0</v>
      </c>
      <c r="E3713" s="330">
        <f>IF('2. Grunddata'!$C$13="NEJ",(SUMIF('5. Lön'!$B$25:$B$151,$G3702,'5. Lön'!BS$25:BS$151)+SUMIF('5. Lön'!$B$25:$B$151,$G3702,'5. Lön'!CQ$25:CQ$151)+SUMIF('6. Drift'!$B$18:$B$101,$G3702,'6. Drift'!AV$18:AV$101)+SUMIF('6. Drift'!$B$18:$B$101,$G3702,'6. Drift'!BT$18:BT$101))-(SUMIF('5. Lön'!$B$25:$B$151,$G3702,'5. Lön'!EA$25:EA$151)+SUMIF('6. Drift'!$B$18:$B$101,$G3702,'6. Drift'!CR$18:CR$101)+SUMIF('7. Utrustning'!$B$17:$B$49,$G3702,'7. Utrustning'!AW$17:AW$49)+SUMIF('8. Lokal'!$B$18:$B$50,$G3702,'8. Lokal'!AT$18:AT$50)),0)</f>
        <v>0</v>
      </c>
      <c r="F3713" s="330">
        <f>IF('2. Grunddata'!$C$13="NEJ",(SUMIF('5. Lön'!$B$25:$B$151,$G3702,'5. Lön'!BT$25:BT$151)+SUMIF('5. Lön'!$B$25:$B$151,$G3702,'5. Lön'!CR$25:CR$151)+SUMIF('6. Drift'!$B$18:$B$101,$G3702,'6. Drift'!AW$18:AW$101)+SUMIF('6. Drift'!$B$18:$B$101,$G3702,'6. Drift'!BU$18:BU$101))-(SUMIF('5. Lön'!$B$25:$B$151,$G3702,'5. Lön'!EB$25:EB$151)+SUMIF('6. Drift'!$B$18:$B$101,$G3702,'6. Drift'!CS$18:CS$101)+SUMIF('7. Utrustning'!$B$17:$B$49,$G3702,'7. Utrustning'!AX$17:AX$49)+SUMIF('8. Lokal'!$B$18:$B$50,$G3702,'8. Lokal'!AU$18:AU$50)),0)</f>
        <v>0</v>
      </c>
      <c r="G3713" s="330">
        <f>IF('2. Grunddata'!$C$13="NEJ",(SUMIF('5. Lön'!$B$25:$B$151,$G3702,'5. Lön'!BU$25:BU$151)+SUMIF('5. Lön'!$B$25:$B$151,$G3702,'5. Lön'!CS$25:CS$151)+SUMIF('6. Drift'!$B$18:$B$101,$G3702,'6. Drift'!AX$18:AX$101)+SUMIF('6. Drift'!$B$18:$B$101,$G3702,'6. Drift'!BV$18:BV$101))-(SUMIF('5. Lön'!$B$25:$B$151,$G3702,'5. Lön'!EC$25:EC$151)+SUMIF('6. Drift'!$B$18:$B$101,$G3702,'6. Drift'!CT$18:CT$101)+SUMIF('7. Utrustning'!$B$17:$B$49,$G3702,'7. Utrustning'!AY$17:AY$49)+SUMIF('8. Lokal'!$B$18:$B$50,$G3702,'8. Lokal'!AV$18:AV$50)),0)</f>
        <v>0</v>
      </c>
      <c r="H3713" s="330">
        <f>IF('2. Grunddata'!$C$13="NEJ",(SUMIF('5. Lön'!$B$25:$B$151,$G3702,'5. Lön'!BV$25:BV$151)+SUMIF('5. Lön'!$B$25:$B$151,$G3702,'5. Lön'!CT$25:CT$151)+SUMIF('6. Drift'!$B$18:$B$101,$G3702,'6. Drift'!AY$18:AY$101)+SUMIF('6. Drift'!$B$18:$B$101,$G3702,'6. Drift'!BW$18:BW$101))-(SUMIF('5. Lön'!$B$25:$B$151,$G3702,'5. Lön'!ED$25:ED$151)+SUMIF('6. Drift'!$B$18:$B$101,$G3702,'6. Drift'!CU$18:CU$101)+SUMIF('7. Utrustning'!$B$17:$B$49,$G3702,'7. Utrustning'!AZ$17:AZ$49)+SUMIF('8. Lokal'!$B$18:$B$50,$G3702,'8. Lokal'!AW$18:AW$50)),0)</f>
        <v>0</v>
      </c>
      <c r="I3713" s="330">
        <f>IF('2. Grunddata'!$C$13="NEJ",(SUMIF('5. Lön'!$B$25:$B$151,$G3702,'5. Lön'!BW$25:BW$151)+SUMIF('5. Lön'!$B$25:$B$151,$G3702,'5. Lön'!CU$25:CU$151)+SUMIF('6. Drift'!$B$18:$B$101,$G3702,'6. Drift'!AZ$18:AZ$101)+SUMIF('6. Drift'!$B$18:$B$101,$G3702,'6. Drift'!BX$18:BX$101))-(SUMIF('5. Lön'!$B$25:$B$151,$G3702,'5. Lön'!EE$25:EE$151)+SUMIF('6. Drift'!$B$18:$B$101,$G3702,'6. Drift'!CV$18:CV$101)+SUMIF('7. Utrustning'!$B$17:$B$49,$G3702,'7. Utrustning'!BA$17:BA$49)+SUMIF('8. Lokal'!$B$18:$B$50,$G3702,'8. Lokal'!AX$18:AX$50)),0)</f>
        <v>0</v>
      </c>
      <c r="J3713" s="330">
        <f>IF('2. Grunddata'!$C$13="NEJ",(SUMIF('5. Lön'!$B$25:$B$151,$G3702,'5. Lön'!BX$25:BX$151)+SUMIF('5. Lön'!$B$25:$B$151,$G3702,'5. Lön'!CV$25:CV$151)+SUMIF('6. Drift'!$B$18:$B$101,$G3702,'6. Drift'!BA$18:BA$101)+SUMIF('6. Drift'!$B$18:$B$101,$G3702,'6. Drift'!BY$18:BY$101))-(SUMIF('5. Lön'!$B$25:$B$151,$G3702,'5. Lön'!EF$25:EF$151)+SUMIF('6. Drift'!$B$18:$B$101,$G3702,'6. Drift'!CW$18:CW$101)+SUMIF('7. Utrustning'!$B$17:$B$49,$G3702,'7. Utrustning'!BB$17:BB$49)+SUMIF('8. Lokal'!$B$18:$B$50,$G3702,'8. Lokal'!AY$18:AY$50)),0)</f>
        <v>0</v>
      </c>
      <c r="K3713" s="330">
        <f>IF('2. Grunddata'!$C$13="NEJ",(SUMIF('5. Lön'!$B$25:$B$151,$G3702,'5. Lön'!BY$25:BY$151)+SUMIF('5. Lön'!$B$25:$B$151,$G3702,'5. Lön'!CW$25:CW$151)+SUMIF('6. Drift'!$B$18:$B$101,$G3702,'6. Drift'!BB$18:BB$101)+SUMIF('6. Drift'!$B$18:$B$101,$G3702,'6. Drift'!BZ$18:BZ$101))-(SUMIF('5. Lön'!$B$25:$B$151,$G3702,'5. Lön'!EG$25:EG$151)+SUMIF('6. Drift'!$B$18:$B$101,$G3702,'6. Drift'!CX$18:CX$101)+SUMIF('7. Utrustning'!$B$17:$B$49,$G3702,'7. Utrustning'!BC$17:BC$49)+SUMIF('8. Lokal'!$B$18:$B$50,$G3702,'8. Lokal'!AZ$18:AZ$50)),0)</f>
        <v>0</v>
      </c>
      <c r="L3713" s="330">
        <f>IF('2. Grunddata'!$C$13="NEJ",(SUMIF('5. Lön'!$B$25:$B$151,$G3702,'5. Lön'!BZ$25:BZ$151)+SUMIF('5. Lön'!$B$25:$B$151,$G3702,'5. Lön'!CX$25:CX$151)+SUMIF('6. Drift'!$B$18:$B$101,$G3702,'6. Drift'!BC$18:BC$101)+SUMIF('6. Drift'!$B$18:$B$101,$G3702,'6. Drift'!CA$18:CA$101))-(SUMIF('5. Lön'!$B$25:$B$151,$G3702,'5. Lön'!EH$25:EH$151)+SUMIF('6. Drift'!$B$18:$B$101,$G3702,'6. Drift'!CY$18:CY$101)+SUMIF('7. Utrustning'!$B$17:$B$49,$G3702,'7. Utrustning'!BD$17:BD$49)+SUMIF('8. Lokal'!$B$18:$B$50,$G3702,'8. Lokal'!BA$18:BA$50)),0)</f>
        <v>0</v>
      </c>
      <c r="M3713" s="314">
        <f t="shared" ref="M3713:M3719" si="847">SUM(C3713:L3713)</f>
        <v>0</v>
      </c>
    </row>
    <row r="3714" spans="2:15" s="3" customFormat="1" ht="12.75" customHeight="1" x14ac:dyDescent="0.2">
      <c r="B3714" s="331" t="str">
        <f>IF('2. Grunddata'!C$16&gt;0,"LKP som inte accepteras av finansiär","")</f>
        <v/>
      </c>
      <c r="C3714" s="332">
        <f>IF('2. Grunddata'!$C$16&gt;0,SUMIF('5. Lön'!$B$25:$B$151,$G3702,'5. Lön'!AS$25:AS$151)-SUMIF('5. Lön'!$B$25:$B$151,$G3702,'5. Lön'!DM$25:DM$151),0)</f>
        <v>0</v>
      </c>
      <c r="D3714" s="332">
        <f>IF('2. Grunddata'!$C$16&gt;0,SUMIF('5. Lön'!$B$25:$B$151,$G3702,'5. Lön'!AT$25:AT$151)-SUMIF('5. Lön'!$B$25:$B$151,$G3702,'5. Lön'!DN$25:DN$151),0)</f>
        <v>0</v>
      </c>
      <c r="E3714" s="332">
        <f>IF('2. Grunddata'!$C$16&gt;0,SUMIF('5. Lön'!$B$25:$B$151,$G3702,'5. Lön'!AU$25:AU$151)-SUMIF('5. Lön'!$B$25:$B$151,$G3702,'5. Lön'!DO$25:DO$151),0)</f>
        <v>0</v>
      </c>
      <c r="F3714" s="332">
        <f>IF('2. Grunddata'!$C$16&gt;0,SUMIF('5. Lön'!$B$25:$B$151,$G3702,'5. Lön'!AV$25:AV$151)-SUMIF('5. Lön'!$B$25:$B$151,$G3702,'5. Lön'!DP$25:DP$151),0)</f>
        <v>0</v>
      </c>
      <c r="G3714" s="332">
        <f>IF('2. Grunddata'!$C$16&gt;0,SUMIF('5. Lön'!$B$25:$B$151,$G3702,'5. Lön'!AW$25:AW$151)-SUMIF('5. Lön'!$B$25:$B$151,$G3702,'5. Lön'!DQ$25:DQ$151),0)</f>
        <v>0</v>
      </c>
      <c r="H3714" s="332">
        <f>IF('2. Grunddata'!$C$16&gt;0,SUMIF('5. Lön'!$B$25:$B$151,$G3702,'5. Lön'!AX$25:AX$151)-SUMIF('5. Lön'!$B$25:$B$151,$G3702,'5. Lön'!DR$25:DR$151),0)</f>
        <v>0</v>
      </c>
      <c r="I3714" s="332">
        <f>IF('2. Grunddata'!$C$16&gt;0,SUMIF('5. Lön'!$B$25:$B$151,$G3702,'5. Lön'!AY$25:AY$151)-SUMIF('5. Lön'!$B$25:$B$151,$G3702,'5. Lön'!DS$25:DS$151),0)</f>
        <v>0</v>
      </c>
      <c r="J3714" s="332">
        <f>IF('2. Grunddata'!$C$16&gt;0,SUMIF('5. Lön'!$B$25:$B$151,$G3702,'5. Lön'!AZ$25:AZ$151)-SUMIF('5. Lön'!$B$25:$B$151,$G3702,'5. Lön'!DT$25:DT$151),0)</f>
        <v>0</v>
      </c>
      <c r="K3714" s="332">
        <f>IF('2. Grunddata'!$C$16&gt;0,SUMIF('5. Lön'!$B$25:$B$151,$G3702,'5. Lön'!BA$25:BA$151)-SUMIF('5. Lön'!$B$25:$B$151,$G3702,'5. Lön'!DU$25:DU$151),0)</f>
        <v>0</v>
      </c>
      <c r="L3714" s="332">
        <f>IF('2. Grunddata'!$C$16&gt;0,SUMIF('5. Lön'!$B$25:$B$151,$G3702,'5. Lön'!BB$25:BB$151)-SUMIF('5. Lön'!$B$25:$B$151,$G3702,'5. Lön'!DV$25:DV$151),0)</f>
        <v>0</v>
      </c>
      <c r="M3714" s="316">
        <f t="shared" si="847"/>
        <v>0</v>
      </c>
    </row>
    <row r="3715" spans="2:15" s="3" customFormat="1" ht="12.75" customHeight="1" x14ac:dyDescent="0.2">
      <c r="B3715" s="317" t="str">
        <f>IF('5. Lön'!BO$152&gt;0,"Lön inklusive LKP","")</f>
        <v>Lön inklusive LKP</v>
      </c>
      <c r="C3715" s="333">
        <f>SUMIF('5. Lön'!$B$25:$B$151,$G3702,'5. Lön'!BE$25:BE$151)</f>
        <v>0</v>
      </c>
      <c r="D3715" s="333">
        <f>SUMIF('5. Lön'!$B$25:$B$151,$G3702,'5. Lön'!BF$25:BF$151)</f>
        <v>0</v>
      </c>
      <c r="E3715" s="333">
        <f>SUMIF('5. Lön'!$B$25:$B$151,$G3702,'5. Lön'!BG$25:BG$151)</f>
        <v>0</v>
      </c>
      <c r="F3715" s="333">
        <f>SUMIF('5. Lön'!$B$25:$B$151,$G3702,'5. Lön'!BH$25:BH$151)</f>
        <v>0</v>
      </c>
      <c r="G3715" s="333">
        <f>SUMIF('5. Lön'!$B$25:$B$151,$G3702,'5. Lön'!BI$25:BI$151)</f>
        <v>0</v>
      </c>
      <c r="H3715" s="333">
        <f>SUMIF('5. Lön'!$B$25:$B$151,$G3702,'5. Lön'!BJ$25:BJ$151)</f>
        <v>0</v>
      </c>
      <c r="I3715" s="333">
        <f>SUMIF('5. Lön'!$B$25:$B$151,$G3702,'5. Lön'!BK$25:BK$151)</f>
        <v>0</v>
      </c>
      <c r="J3715" s="333">
        <f>SUMIF('5. Lön'!$B$25:$B$151,$G3702,'5. Lön'!BL$25:BL$151)</f>
        <v>0</v>
      </c>
      <c r="K3715" s="333">
        <f>SUMIF('5. Lön'!$B$25:$B$151,$G3702,'5. Lön'!BM$25:BM$151)</f>
        <v>0</v>
      </c>
      <c r="L3715" s="333">
        <f>SUMIF('5. Lön'!$B$25:$B$151,$G3702,'5. Lön'!BN$25:BN$151)</f>
        <v>0</v>
      </c>
      <c r="M3715" s="319">
        <f t="shared" si="847"/>
        <v>0</v>
      </c>
    </row>
    <row r="3716" spans="2:15" s="3" customFormat="1" ht="12.75" x14ac:dyDescent="0.2">
      <c r="B3716" s="158" t="str">
        <f>IF('6. Drift'!AR$102&gt;0,"Drift","")</f>
        <v/>
      </c>
      <c r="C3716" s="334">
        <f>SUMIF('6. Drift'!$B$18:$B$101,$G3702,'6. Drift'!AH$18:AH$101)</f>
        <v>0</v>
      </c>
      <c r="D3716" s="334">
        <f>SUMIF('6. Drift'!$B$18:$B$101,$G3702,'6. Drift'!AI$18:AI$101)</f>
        <v>0</v>
      </c>
      <c r="E3716" s="334">
        <f>SUMIF('6. Drift'!$B$18:$B$101,$G3702,'6. Drift'!AJ$18:AJ$101)</f>
        <v>0</v>
      </c>
      <c r="F3716" s="334">
        <f>SUMIF('6. Drift'!$B$18:$B$101,$G3702,'6. Drift'!AK$18:AK$101)</f>
        <v>0</v>
      </c>
      <c r="G3716" s="334">
        <f>SUMIF('6. Drift'!$B$18:$B$101,$G3702,'6. Drift'!AL$18:AL$101)</f>
        <v>0</v>
      </c>
      <c r="H3716" s="334">
        <f>SUMIF('6. Drift'!$B$18:$B$101,$G3702,'6. Drift'!AM$18:AM$101)</f>
        <v>0</v>
      </c>
      <c r="I3716" s="334">
        <f>SUMIF('6. Drift'!$B$18:$B$101,$G3702,'6. Drift'!AN$18:AN$101)</f>
        <v>0</v>
      </c>
      <c r="J3716" s="334">
        <f>SUMIF('6. Drift'!$B$18:$B$101,$G3702,'6. Drift'!AO$18:AO$101)</f>
        <v>0</v>
      </c>
      <c r="K3716" s="334">
        <f>SUMIF('6. Drift'!$B$18:$B$101,$G3702,'6. Drift'!AP$18:AP$101)</f>
        <v>0</v>
      </c>
      <c r="L3716" s="334">
        <f>SUMIF('6. Drift'!$B$18:$B$101,$G3702,'6. Drift'!AQ$18:AQ$101)</f>
        <v>0</v>
      </c>
      <c r="M3716" s="316">
        <f t="shared" si="847"/>
        <v>0</v>
      </c>
    </row>
    <row r="3717" spans="2:15" s="3" customFormat="1" ht="12.75" x14ac:dyDescent="0.2">
      <c r="B3717" s="317" t="str">
        <f>IF('7. Utrustning'!AS$50&gt;0,"Utrustning","")</f>
        <v/>
      </c>
      <c r="C3717" s="333">
        <f>SUMIF('7. Utrustning'!$B$17:$B$49,$G3702,'7. Utrustning'!AI$17:AI$49)</f>
        <v>0</v>
      </c>
      <c r="D3717" s="333">
        <f>SUMIF('7. Utrustning'!$B$17:$B$49,$G3702,'7. Utrustning'!AJ$17:AJ$49)</f>
        <v>0</v>
      </c>
      <c r="E3717" s="333">
        <f>SUMIF('7. Utrustning'!$B$17:$B$49,$G3702,'7. Utrustning'!AK$17:AK$49)</f>
        <v>0</v>
      </c>
      <c r="F3717" s="333">
        <f>SUMIF('7. Utrustning'!$B$17:$B$49,$G3702,'7. Utrustning'!AL$17:AL$49)</f>
        <v>0</v>
      </c>
      <c r="G3717" s="333">
        <f>SUMIF('7. Utrustning'!$B$17:$B$49,$G3702,'7. Utrustning'!AM$17:AM$49)</f>
        <v>0</v>
      </c>
      <c r="H3717" s="333">
        <f>SUMIF('7. Utrustning'!$B$17:$B$49,$G3702,'7. Utrustning'!AN$17:AN$49)</f>
        <v>0</v>
      </c>
      <c r="I3717" s="333">
        <f>SUMIF('7. Utrustning'!$B$17:$B$49,$G3702,'7. Utrustning'!AO$17:AO$49)</f>
        <v>0</v>
      </c>
      <c r="J3717" s="333">
        <f>SUMIF('7. Utrustning'!$B$17:$B$49,$G3702,'7. Utrustning'!AP$17:AP$49)</f>
        <v>0</v>
      </c>
      <c r="K3717" s="333">
        <f>SUMIF('7. Utrustning'!$B$17:$B$49,$G3702,'7. Utrustning'!AQ$17:AQ$49)</f>
        <v>0</v>
      </c>
      <c r="L3717" s="333">
        <f>SUMIF('7. Utrustning'!$B$17:$B$49,$G3702,'7. Utrustning'!AR$17:AR$49)</f>
        <v>0</v>
      </c>
      <c r="M3717" s="319">
        <f t="shared" si="847"/>
        <v>0</v>
      </c>
    </row>
    <row r="3718" spans="2:15" s="3" customFormat="1" ht="12.75" x14ac:dyDescent="0.2">
      <c r="B3718" s="320" t="str">
        <f>IF('8. Lokal'!AP$51&gt;0,"Lokal","")</f>
        <v>Lokal</v>
      </c>
      <c r="C3718" s="334">
        <f>SUMIF('5. Lön'!$B$25:$B$151,$G3702,'5. Lön'!DA$25:DA$151)+SUMIF('6. Drift'!$B$18:$B$101,$G3702,'6. Drift'!CD$18:CD$101)+SUMIF('8. Lokal'!$B$18:$B$50,$G3702,'8. Lokal'!AF$18:AF$50)</f>
        <v>0</v>
      </c>
      <c r="D3718" s="334">
        <f>SUMIF('5. Lön'!$B$25:$B$151,$G3702,'5. Lön'!DB$25:DB$151)+SUMIF('6. Drift'!$B$18:$B$101,$G3702,'6. Drift'!CE$18:CE$101)+SUMIF('8. Lokal'!$B$18:$B$50,$G3702,'8. Lokal'!AG$18:AG$50)</f>
        <v>0</v>
      </c>
      <c r="E3718" s="334">
        <f>SUMIF('5. Lön'!$B$25:$B$151,$G3702,'5. Lön'!DC$25:DC$151)+SUMIF('6. Drift'!$B$18:$B$101,$G3702,'6. Drift'!CF$18:CF$101)+SUMIF('8. Lokal'!$B$18:$B$50,$G3702,'8. Lokal'!AH$18:AH$50)</f>
        <v>0</v>
      </c>
      <c r="F3718" s="334">
        <f>SUMIF('5. Lön'!$B$25:$B$151,$G3702,'5. Lön'!DD$25:DD$151)+SUMIF('6. Drift'!$B$18:$B$101,$G3702,'6. Drift'!CG$18:CG$101)+SUMIF('8. Lokal'!$B$18:$B$50,$G3702,'8. Lokal'!AI$18:AI$50)</f>
        <v>0</v>
      </c>
      <c r="G3718" s="334">
        <f>SUMIF('5. Lön'!$B$25:$B$151,$G3702,'5. Lön'!DE$25:DE$151)+SUMIF('6. Drift'!$B$18:$B$101,$G3702,'6. Drift'!CH$18:CH$101)+SUMIF('8. Lokal'!$B$18:$B$50,$G3702,'8. Lokal'!AJ$18:AJ$50)</f>
        <v>0</v>
      </c>
      <c r="H3718" s="334">
        <f>SUMIF('5. Lön'!$B$25:$B$151,$G3702,'5. Lön'!DF$25:DF$151)+SUMIF('6. Drift'!$B$18:$B$101,$G3702,'6. Drift'!CI$18:CI$101)+SUMIF('8. Lokal'!$B$18:$B$50,$G3702,'8. Lokal'!AK$18:AK$50)</f>
        <v>0</v>
      </c>
      <c r="I3718" s="334">
        <f>SUMIF('5. Lön'!$B$25:$B$151,$G3702,'5. Lön'!DG$25:DG$151)+SUMIF('6. Drift'!$B$18:$B$101,$G3702,'6. Drift'!CJ$18:CJ$101)+SUMIF('8. Lokal'!$B$18:$B$50,$G3702,'8. Lokal'!AL$18:AL$50)</f>
        <v>0</v>
      </c>
      <c r="J3718" s="334">
        <f>SUMIF('5. Lön'!$B$25:$B$151,$G3702,'5. Lön'!DH$25:DH$151)+SUMIF('6. Drift'!$B$18:$B$101,$G3702,'6. Drift'!CK$18:CK$101)+SUMIF('8. Lokal'!$B$18:$B$50,$G3702,'8. Lokal'!AM$18:AM$50)</f>
        <v>0</v>
      </c>
      <c r="K3718" s="334">
        <f>SUMIF('5. Lön'!$B$25:$B$151,$G3702,'5. Lön'!DI$25:DI$151)+SUMIF('6. Drift'!$B$18:$B$101,$G3702,'6. Drift'!CL$18:CL$101)+SUMIF('8. Lokal'!$B$18:$B$50,$G3702,'8. Lokal'!AN$18:AN$50)</f>
        <v>0</v>
      </c>
      <c r="L3718" s="334">
        <f>SUMIF('5. Lön'!$B$25:$B$151,$G3702,'5. Lön'!DJ$25:DJ$151)+SUMIF('6. Drift'!$B$18:$B$101,$G3702,'6. Drift'!CM$18:CM$101)+SUMIF('8. Lokal'!$B$18:$B$50,$G3702,'8. Lokal'!AO$18:AO$50)</f>
        <v>0</v>
      </c>
      <c r="M3718" s="316">
        <f t="shared" si="847"/>
        <v>0</v>
      </c>
    </row>
    <row r="3719" spans="2:15" s="1" customFormat="1" ht="12.75" x14ac:dyDescent="0.2">
      <c r="B3719" s="321" t="str">
        <f>IF(('5. Lön'!CM$152+'6. Drift'!BP$102)&gt;0,"Indirekt","")</f>
        <v>Indirekt</v>
      </c>
      <c r="C3719" s="293">
        <f>SUMIF('5. Lön'!$B$25:$B$151,$G3702,'5. Lön'!CC$25:CC$151)+SUMIF('6. Drift'!$B$18:$B$101,$G3702,'6. Drift'!BF$18:BF$101)</f>
        <v>0</v>
      </c>
      <c r="D3719" s="293">
        <f>SUMIF('5. Lön'!$B$25:$B$151,$G3702,'5. Lön'!CD$25:CD$151)+SUMIF('6. Drift'!$B$18:$B$101,$G3702,'6. Drift'!BG$18:BG$101)</f>
        <v>0</v>
      </c>
      <c r="E3719" s="293">
        <f>SUMIF('5. Lön'!$B$25:$B$151,$G3702,'5. Lön'!CE$25:CE$151)+SUMIF('6. Drift'!$B$18:$B$101,$G3702,'6. Drift'!BH$18:BH$101)</f>
        <v>0</v>
      </c>
      <c r="F3719" s="293">
        <f>SUMIF('5. Lön'!$B$25:$B$151,$G3702,'5. Lön'!CF$25:CF$151)+SUMIF('6. Drift'!$B$18:$B$101,$G3702,'6. Drift'!BI$18:BI$101)</f>
        <v>0</v>
      </c>
      <c r="G3719" s="293">
        <f>SUMIF('5. Lön'!$B$25:$B$151,$G3702,'5. Lön'!CG$25:CG$151)+SUMIF('6. Drift'!$B$18:$B$101,$G3702,'6. Drift'!BJ$18:BJ$101)</f>
        <v>0</v>
      </c>
      <c r="H3719" s="293">
        <f>SUMIF('5. Lön'!$B$25:$B$151,$G3702,'5. Lön'!CH$25:CH$151)+SUMIF('6. Drift'!$B$18:$B$101,$G3702,'6. Drift'!BK$18:BK$101)</f>
        <v>0</v>
      </c>
      <c r="I3719" s="293">
        <f>SUMIF('5. Lön'!$B$25:$B$151,$G3702,'5. Lön'!CI$25:CI$151)+SUMIF('6. Drift'!$B$18:$B$101,$G3702,'6. Drift'!BL$18:BL$101)</f>
        <v>0</v>
      </c>
      <c r="J3719" s="293">
        <f>SUMIF('5. Lön'!$B$25:$B$151,$G3702,'5. Lön'!CJ$25:CJ$151)+SUMIF('6. Drift'!$B$18:$B$101,$G3702,'6. Drift'!BM$18:BM$101)</f>
        <v>0</v>
      </c>
      <c r="K3719" s="293">
        <f>SUMIF('5. Lön'!$B$25:$B$151,$G3702,'5. Lön'!CK$25:CK$151)+SUMIF('6. Drift'!$B$18:$B$101,$G3702,'6. Drift'!BN$18:BN$101)</f>
        <v>0</v>
      </c>
      <c r="L3719" s="293">
        <f>SUMIF('5. Lön'!$B$25:$B$151,$G3702,'5. Lön'!CL$25:CL$151)+SUMIF('6. Drift'!$B$18:$B$101,$G3702,'6. Drift'!BO$18:BO$101)</f>
        <v>0</v>
      </c>
      <c r="M3719" s="322">
        <f t="shared" si="847"/>
        <v>0</v>
      </c>
    </row>
    <row r="3720" spans="2:15" s="3" customFormat="1" ht="12.75" x14ac:dyDescent="0.2">
      <c r="B3720" s="323" t="str">
        <f>IF('2. Grunddata'!C$6="KONTRAKT","Total kostnad i medfinansiering av kontrakt med finansiär","Total kostnad i medfinansiering av ansökan till finansiär")</f>
        <v>Total kostnad i medfinansiering av ansökan till finansiär</v>
      </c>
      <c r="C3720" s="237">
        <f>SUM(C3713:C3719)</f>
        <v>0</v>
      </c>
      <c r="D3720" s="237">
        <f t="shared" ref="D3720:M3720" si="848">SUM(D3713:D3719)</f>
        <v>0</v>
      </c>
      <c r="E3720" s="237">
        <f t="shared" si="848"/>
        <v>0</v>
      </c>
      <c r="F3720" s="237">
        <f t="shared" si="848"/>
        <v>0</v>
      </c>
      <c r="G3720" s="237">
        <f t="shared" si="848"/>
        <v>0</v>
      </c>
      <c r="H3720" s="237">
        <f t="shared" si="848"/>
        <v>0</v>
      </c>
      <c r="I3720" s="237">
        <f t="shared" si="848"/>
        <v>0</v>
      </c>
      <c r="J3720" s="237">
        <f t="shared" si="848"/>
        <v>0</v>
      </c>
      <c r="K3720" s="237">
        <f t="shared" si="848"/>
        <v>0</v>
      </c>
      <c r="L3720" s="237">
        <f t="shared" si="848"/>
        <v>0</v>
      </c>
      <c r="M3720" s="324">
        <f t="shared" si="848"/>
        <v>0</v>
      </c>
      <c r="N3720" s="26"/>
      <c r="O3720" s="26"/>
    </row>
    <row r="3721" spans="2:15" s="3" customFormat="1" ht="6" customHeight="1" x14ac:dyDescent="0.2">
      <c r="B3721" s="335"/>
      <c r="C3721" s="326"/>
      <c r="D3721" s="326"/>
      <c r="E3721" s="326"/>
      <c r="F3721" s="326"/>
      <c r="G3721" s="326"/>
      <c r="H3721" s="326"/>
      <c r="I3721" s="326"/>
      <c r="J3721" s="326"/>
      <c r="K3721" s="326"/>
      <c r="L3721" s="326"/>
      <c r="M3721" s="336"/>
    </row>
    <row r="3722" spans="2:15" s="3" customFormat="1" ht="12.75" x14ac:dyDescent="0.2">
      <c r="B3722" s="328" t="str">
        <f>IF('2. Grunddata'!C$6="KONTRAKT","Full kostnad","Förväntad full kostnad")</f>
        <v>Förväntad full kostnad</v>
      </c>
      <c r="C3722" s="326"/>
      <c r="D3722" s="326"/>
      <c r="E3722" s="326"/>
      <c r="F3722" s="326"/>
      <c r="G3722" s="326"/>
      <c r="H3722" s="326"/>
      <c r="I3722" s="326"/>
      <c r="J3722" s="326"/>
      <c r="K3722" s="326"/>
      <c r="L3722" s="326"/>
      <c r="M3722" s="336"/>
    </row>
    <row r="3723" spans="2:15" s="3" customFormat="1" ht="12.75" x14ac:dyDescent="0.2">
      <c r="B3723" s="337" t="s">
        <v>203</v>
      </c>
      <c r="C3723" s="338">
        <f>C3705+C3714+C3715</f>
        <v>0</v>
      </c>
      <c r="D3723" s="338">
        <f t="shared" ref="D3723:L3723" si="849">D3705+D3714+D3715</f>
        <v>0</v>
      </c>
      <c r="E3723" s="338">
        <f t="shared" si="849"/>
        <v>0</v>
      </c>
      <c r="F3723" s="338">
        <f t="shared" si="849"/>
        <v>0</v>
      </c>
      <c r="G3723" s="338">
        <f t="shared" si="849"/>
        <v>0</v>
      </c>
      <c r="H3723" s="338">
        <f t="shared" si="849"/>
        <v>0</v>
      </c>
      <c r="I3723" s="338">
        <f t="shared" si="849"/>
        <v>0</v>
      </c>
      <c r="J3723" s="338">
        <f t="shared" si="849"/>
        <v>0</v>
      </c>
      <c r="K3723" s="338">
        <f t="shared" si="849"/>
        <v>0</v>
      </c>
      <c r="L3723" s="338">
        <f t="shared" si="849"/>
        <v>0</v>
      </c>
      <c r="M3723" s="314">
        <f>SUM(C3723:L3723)</f>
        <v>0</v>
      </c>
    </row>
    <row r="3724" spans="2:15" s="3" customFormat="1" ht="12.75" x14ac:dyDescent="0.2">
      <c r="B3724" s="339" t="s">
        <v>202</v>
      </c>
      <c r="C3724" s="340">
        <f>C3706+C3716</f>
        <v>0</v>
      </c>
      <c r="D3724" s="340">
        <f t="shared" ref="D3724:L3724" si="850">D3706+D3716</f>
        <v>0</v>
      </c>
      <c r="E3724" s="340">
        <f t="shared" si="850"/>
        <v>0</v>
      </c>
      <c r="F3724" s="340">
        <f t="shared" si="850"/>
        <v>0</v>
      </c>
      <c r="G3724" s="340">
        <f t="shared" si="850"/>
        <v>0</v>
      </c>
      <c r="H3724" s="340">
        <f t="shared" si="850"/>
        <v>0</v>
      </c>
      <c r="I3724" s="340">
        <f t="shared" si="850"/>
        <v>0</v>
      </c>
      <c r="J3724" s="340">
        <f t="shared" si="850"/>
        <v>0</v>
      </c>
      <c r="K3724" s="340">
        <f t="shared" si="850"/>
        <v>0</v>
      </c>
      <c r="L3724" s="340">
        <f t="shared" si="850"/>
        <v>0</v>
      </c>
      <c r="M3724" s="316">
        <f>SUM(C3724:L3724)</f>
        <v>0</v>
      </c>
    </row>
    <row r="3725" spans="2:15" s="3" customFormat="1" ht="12.75" x14ac:dyDescent="0.2">
      <c r="B3725" s="341" t="s">
        <v>30</v>
      </c>
      <c r="C3725" s="342">
        <f>C3707+C3717</f>
        <v>0</v>
      </c>
      <c r="D3725" s="342">
        <f t="shared" ref="D3725:L3725" si="851">D3707+D3717</f>
        <v>0</v>
      </c>
      <c r="E3725" s="342">
        <f t="shared" si="851"/>
        <v>0</v>
      </c>
      <c r="F3725" s="342">
        <f t="shared" si="851"/>
        <v>0</v>
      </c>
      <c r="G3725" s="342">
        <f t="shared" si="851"/>
        <v>0</v>
      </c>
      <c r="H3725" s="342">
        <f t="shared" si="851"/>
        <v>0</v>
      </c>
      <c r="I3725" s="342">
        <f t="shared" si="851"/>
        <v>0</v>
      </c>
      <c r="J3725" s="342">
        <f t="shared" si="851"/>
        <v>0</v>
      </c>
      <c r="K3725" s="342">
        <f t="shared" si="851"/>
        <v>0</v>
      </c>
      <c r="L3725" s="342">
        <f t="shared" si="851"/>
        <v>0</v>
      </c>
      <c r="M3725" s="319">
        <f>SUM(C3725:L3725)</f>
        <v>0</v>
      </c>
    </row>
    <row r="3726" spans="2:15" s="3" customFormat="1" ht="12.75" x14ac:dyDescent="0.2">
      <c r="B3726" s="339" t="s">
        <v>31</v>
      </c>
      <c r="C3726" s="340">
        <f>SUMIF('5. Lön'!$B$25:$B$151,$G3702,'5. Lön'!CO$25:CO$151)+SUMIF('5. Lön'!$B$25:$B$151,$G3702,'5. Lön'!DA$25:DA$151)+SUMIF('6. Drift'!$B$18:$B$101,$G3702,'6. Drift'!BR$18:BR$101)+SUMIF('6. Drift'!$B$18:$B$101,$G3702,'6. Drift'!CD$18:CD$101)+SUMIF('8. Lokal'!$B$18:$B$50,$G3702,'8. Lokal'!T$18:T$50)+SUMIF('8. Lokal'!$B$18:$B$50,$G3702,'8. Lokal'!AF$18:AF$50)</f>
        <v>0</v>
      </c>
      <c r="D3726" s="340">
        <f>SUMIF('5. Lön'!$B$25:$B$151,$G3702,'5. Lön'!CP$25:CP$151)+SUMIF('5. Lön'!$B$25:$B$151,$G3702,'5. Lön'!DB$25:DB$151)+SUMIF('6. Drift'!$B$18:$B$101,$G3702,'6. Drift'!BS$18:BS$101)+SUMIF('6. Drift'!$B$18:$B$101,$G3702,'6. Drift'!CE$18:CE$101)+SUMIF('8. Lokal'!$B$18:$B$50,$G3702,'8. Lokal'!U$18:U$50)+SUMIF('8. Lokal'!$B$18:$B$50,$G3702,'8. Lokal'!AG$18:AG$50)</f>
        <v>0</v>
      </c>
      <c r="E3726" s="340">
        <f>SUMIF('5. Lön'!$B$25:$B$151,$G3702,'5. Lön'!CQ$25:CQ$151)+SUMIF('5. Lön'!$B$25:$B$151,$G3702,'5. Lön'!DC$25:DC$151)+SUMIF('6. Drift'!$B$18:$B$101,$G3702,'6. Drift'!BT$18:BT$101)+SUMIF('6. Drift'!$B$18:$B$101,$G3702,'6. Drift'!CF$18:CF$101)+SUMIF('8. Lokal'!$B$18:$B$50,$G3702,'8. Lokal'!V$18:V$50)+SUMIF('8. Lokal'!$B$18:$B$50,$G3702,'8. Lokal'!AH$18:AH$50)</f>
        <v>0</v>
      </c>
      <c r="F3726" s="340">
        <f>SUMIF('5. Lön'!$B$25:$B$151,$G3702,'5. Lön'!CR$25:CR$151)+SUMIF('5. Lön'!$B$25:$B$151,$G3702,'5. Lön'!DD$25:DD$151)+SUMIF('6. Drift'!$B$18:$B$101,$G3702,'6. Drift'!BU$18:BU$101)+SUMIF('6. Drift'!$B$18:$B$101,$G3702,'6. Drift'!CG$18:CG$101)+SUMIF('8. Lokal'!$B$18:$B$50,$G3702,'8. Lokal'!W$18:W$50)+SUMIF('8. Lokal'!$B$18:$B$50,$G3702,'8. Lokal'!AI$18:AI$50)</f>
        <v>0</v>
      </c>
      <c r="G3726" s="340">
        <f>SUMIF('5. Lön'!$B$25:$B$151,$G3702,'5. Lön'!CS$25:CS$151)+SUMIF('5. Lön'!$B$25:$B$151,$G3702,'5. Lön'!DE$25:DE$151)+SUMIF('6. Drift'!$B$18:$B$101,$G3702,'6. Drift'!BV$18:BV$101)+SUMIF('6. Drift'!$B$18:$B$101,$G3702,'6. Drift'!CH$18:CH$101)+SUMIF('8. Lokal'!$B$18:$B$50,$G3702,'8. Lokal'!X$18:X$50)+SUMIF('8. Lokal'!$B$18:$B$50,$G3702,'8. Lokal'!AJ$18:AJ$50)</f>
        <v>0</v>
      </c>
      <c r="H3726" s="340">
        <f>SUMIF('5. Lön'!$B$25:$B$151,$G3702,'5. Lön'!CT$25:CT$151)+SUMIF('5. Lön'!$B$25:$B$151,$G3702,'5. Lön'!DF$25:DF$151)+SUMIF('6. Drift'!$B$18:$B$101,$G3702,'6. Drift'!BW$18:BW$101)+SUMIF('6. Drift'!$B$18:$B$101,$G3702,'6. Drift'!CI$18:CI$101)+SUMIF('8. Lokal'!$B$18:$B$50,$G3702,'8. Lokal'!Y$18:Y$50)+SUMIF('8. Lokal'!$B$18:$B$50,$G3702,'8. Lokal'!AK$18:AK$50)</f>
        <v>0</v>
      </c>
      <c r="I3726" s="340">
        <f>SUMIF('5. Lön'!$B$25:$B$151,$G3702,'5. Lön'!CU$25:CU$151)+SUMIF('5. Lön'!$B$25:$B$151,$G3702,'5. Lön'!DG$25:DG$151)+SUMIF('6. Drift'!$B$18:$B$101,$G3702,'6. Drift'!BX$18:BX$101)+SUMIF('6. Drift'!$B$18:$B$101,$G3702,'6. Drift'!CJ$18:CJ$101)+SUMIF('8. Lokal'!$B$18:$B$50,$G3702,'8. Lokal'!Z$18:Z$50)+SUMIF('8. Lokal'!$B$18:$B$50,$G3702,'8. Lokal'!AL$18:AL$50)</f>
        <v>0</v>
      </c>
      <c r="J3726" s="340">
        <f>SUMIF('5. Lön'!$B$25:$B$151,$G3702,'5. Lön'!CV$25:CV$151)+SUMIF('5. Lön'!$B$25:$B$151,$G3702,'5. Lön'!DH$25:DH$151)+SUMIF('6. Drift'!$B$18:$B$101,$G3702,'6. Drift'!BY$18:BY$101)+SUMIF('6. Drift'!$B$18:$B$101,$G3702,'6. Drift'!CK$18:CK$101)+SUMIF('8. Lokal'!$B$18:$B$50,$G3702,'8. Lokal'!AA$18:AA$50)+SUMIF('8. Lokal'!$B$18:$B$50,$G3702,'8. Lokal'!AM$18:AM$50)</f>
        <v>0</v>
      </c>
      <c r="K3726" s="340">
        <f>SUMIF('5. Lön'!$B$25:$B$151,$G3702,'5. Lön'!CW$25:CW$151)+SUMIF('5. Lön'!$B$25:$B$151,$G3702,'5. Lön'!DI$25:DI$151)+SUMIF('6. Drift'!$B$18:$B$101,$G3702,'6. Drift'!BZ$18:BZ$101)+SUMIF('6. Drift'!$B$18:$B$101,$G3702,'6. Drift'!CL$18:CL$101)+SUMIF('8. Lokal'!$B$18:$B$50,$G3702,'8. Lokal'!AB$18:AB$50)+SUMIF('8. Lokal'!$B$18:$B$50,$G3702,'8. Lokal'!AN$18:AN$50)</f>
        <v>0</v>
      </c>
      <c r="L3726" s="340">
        <f>SUMIF('5. Lön'!$B$25:$B$151,$G3702,'5. Lön'!CX$25:CX$151)+SUMIF('5. Lön'!$B$25:$B$151,$G3702,'5. Lön'!DJ$25:DJ$151)+SUMIF('6. Drift'!$B$18:$B$101,$G3702,'6. Drift'!CA$18:CA$101)+SUMIF('6. Drift'!$B$18:$B$101,$G3702,'6. Drift'!CM$18:CM$101)+SUMIF('8. Lokal'!$B$18:$B$50,$G3702,'8. Lokal'!AC$18:AC$50)+SUMIF('8. Lokal'!$B$18:$B$50,$G3702,'8. Lokal'!AO$18:AO$50)</f>
        <v>0</v>
      </c>
      <c r="M3726" s="316">
        <f>SUM(C3726:L3726)</f>
        <v>0</v>
      </c>
    </row>
    <row r="3727" spans="2:15" s="3" customFormat="1" ht="12.75" x14ac:dyDescent="0.2">
      <c r="B3727" s="343" t="s">
        <v>26</v>
      </c>
      <c r="C3727" s="344">
        <f>SUMIF('5. Lön'!$B$25:$B$151,$G3702,'5. Lön'!BQ$25:BQ$151)+SUMIF('5. Lön'!$B$25:$B$151,$G3702,'5. Lön'!CC$25:CC$151)+SUMIF('6. Drift'!$B$18:$B$101,$G3702,'6. Drift'!AT$18:AT$101)+SUMIF('6. Drift'!$B$18:$B$101,$G3702,'6. Drift'!BF$18:BF$101)</f>
        <v>0</v>
      </c>
      <c r="D3727" s="344">
        <f>SUMIF('5. Lön'!$B$25:$B$151,$G3702,'5. Lön'!BR$25:BR$151)+SUMIF('5. Lön'!$B$25:$B$151,$G3702,'5. Lön'!CD$25:CD$151)+SUMIF('6. Drift'!$B$18:$B$101,$G3702,'6. Drift'!AU$18:AU$101)+SUMIF('6. Drift'!$B$18:$B$101,$G3702,'6. Drift'!BG$18:BG$101)</f>
        <v>0</v>
      </c>
      <c r="E3727" s="344">
        <f>SUMIF('5. Lön'!$B$25:$B$151,$G3702,'5. Lön'!BS$25:BS$151)+SUMIF('5. Lön'!$B$25:$B$151,$G3702,'5. Lön'!CE$25:CE$151)+SUMIF('6. Drift'!$B$18:$B$101,$G3702,'6. Drift'!AV$18:AV$101)+SUMIF('6. Drift'!$B$18:$B$101,$G3702,'6. Drift'!BH$18:BH$101)</f>
        <v>0</v>
      </c>
      <c r="F3727" s="344">
        <f>SUMIF('5. Lön'!$B$25:$B$151,$G3702,'5. Lön'!BT$25:BT$151)+SUMIF('5. Lön'!$B$25:$B$151,$G3702,'5. Lön'!CF$25:CF$151)+SUMIF('6. Drift'!$B$18:$B$101,$G3702,'6. Drift'!AW$18:AW$101)+SUMIF('6. Drift'!$B$18:$B$101,$G3702,'6. Drift'!BI$18:BI$101)</f>
        <v>0</v>
      </c>
      <c r="G3727" s="344">
        <f>SUMIF('5. Lön'!$B$25:$B$151,$G3702,'5. Lön'!BU$25:BU$151)+SUMIF('5. Lön'!$B$25:$B$151,$G3702,'5. Lön'!CG$25:CG$151)+SUMIF('6. Drift'!$B$18:$B$101,$G3702,'6. Drift'!AX$18:AX$101)+SUMIF('6. Drift'!$B$18:$B$101,$G3702,'6. Drift'!BJ$18:BJ$101)</f>
        <v>0</v>
      </c>
      <c r="H3727" s="344">
        <f>SUMIF('5. Lön'!$B$25:$B$151,$G3702,'5. Lön'!BV$25:BV$151)+SUMIF('5. Lön'!$B$25:$B$151,$G3702,'5. Lön'!CH$25:CH$151)+SUMIF('6. Drift'!$B$18:$B$101,$G3702,'6. Drift'!AY$18:AY$101)+SUMIF('6. Drift'!$B$18:$B$101,$G3702,'6. Drift'!BK$18:BK$101)</f>
        <v>0</v>
      </c>
      <c r="I3727" s="344">
        <f>SUMIF('5. Lön'!$B$25:$B$151,$G3702,'5. Lön'!BW$25:BW$151)+SUMIF('5. Lön'!$B$25:$B$151,$G3702,'5. Lön'!CI$25:CI$151)+SUMIF('6. Drift'!$B$18:$B$101,$G3702,'6. Drift'!AZ$18:AZ$101)+SUMIF('6. Drift'!$B$18:$B$101,$G3702,'6. Drift'!BL$18:BL$101)</f>
        <v>0</v>
      </c>
      <c r="J3727" s="344">
        <f>SUMIF('5. Lön'!$B$25:$B$151,$G3702,'5. Lön'!BX$25:BX$151)+SUMIF('5. Lön'!$B$25:$B$151,$G3702,'5. Lön'!CJ$25:CJ$151)+SUMIF('6. Drift'!$B$18:$B$101,$G3702,'6. Drift'!BA$18:BA$101)+SUMIF('6. Drift'!$B$18:$B$101,$G3702,'6. Drift'!BM$18:BM$101)</f>
        <v>0</v>
      </c>
      <c r="K3727" s="344">
        <f>SUMIF('5. Lön'!$B$25:$B$151,$G3702,'5. Lön'!BY$25:BY$151)+SUMIF('5. Lön'!$B$25:$B$151,$G3702,'5. Lön'!CK$25:CK$151)+SUMIF('6. Drift'!$B$18:$B$101,$G3702,'6. Drift'!BB$18:BB$101)+SUMIF('6. Drift'!$B$18:$B$101,$G3702,'6. Drift'!BN$18:BN$101)</f>
        <v>0</v>
      </c>
      <c r="L3727" s="344">
        <f>SUMIF('5. Lön'!$B$25:$B$151,$G3702,'5. Lön'!BZ$25:BZ$151)+SUMIF('5. Lön'!$B$25:$B$151,$G3702,'5. Lön'!CL$25:CL$151)+SUMIF('6. Drift'!$B$18:$B$101,$G3702,'6. Drift'!BC$18:BC$101)+SUMIF('6. Drift'!$B$18:$B$101,$G3702,'6. Drift'!BO$18:BO$101)</f>
        <v>0</v>
      </c>
      <c r="M3727" s="322">
        <f>SUM(C3727:L3727)</f>
        <v>0</v>
      </c>
    </row>
    <row r="3728" spans="2:15" s="3" customFormat="1" ht="12.75" x14ac:dyDescent="0.2">
      <c r="B3728" s="323" t="str">
        <f>IF('2. Grunddata'!C$6="KONTRAKT","Total full kostnad","Total förväntad full kostnad")</f>
        <v>Total förväntad full kostnad</v>
      </c>
      <c r="C3728" s="171">
        <f>SUM(C3723:C3727)</f>
        <v>0</v>
      </c>
      <c r="D3728" s="171">
        <f t="shared" ref="D3728:M3728" si="852">SUM(D3723:D3727)</f>
        <v>0</v>
      </c>
      <c r="E3728" s="171">
        <f t="shared" si="852"/>
        <v>0</v>
      </c>
      <c r="F3728" s="171">
        <f t="shared" si="852"/>
        <v>0</v>
      </c>
      <c r="G3728" s="171">
        <f t="shared" si="852"/>
        <v>0</v>
      </c>
      <c r="H3728" s="171">
        <f t="shared" si="852"/>
        <v>0</v>
      </c>
      <c r="I3728" s="171">
        <f t="shared" si="852"/>
        <v>0</v>
      </c>
      <c r="J3728" s="171">
        <f t="shared" si="852"/>
        <v>0</v>
      </c>
      <c r="K3728" s="171">
        <f t="shared" si="852"/>
        <v>0</v>
      </c>
      <c r="L3728" s="171">
        <f t="shared" si="852"/>
        <v>0</v>
      </c>
      <c r="M3728" s="345">
        <f t="shared" si="852"/>
        <v>0</v>
      </c>
      <c r="N3728" s="4"/>
    </row>
    <row r="3729" spans="2:13" s="3" customFormat="1" ht="12.75" x14ac:dyDescent="0.2">
      <c r="B3729" s="119"/>
      <c r="C3729" s="64"/>
      <c r="D3729" s="64"/>
      <c r="E3729" s="64"/>
      <c r="F3729" s="64"/>
      <c r="G3729" s="64"/>
      <c r="H3729" s="64"/>
      <c r="I3729" s="64"/>
      <c r="J3729" s="64"/>
      <c r="K3729" s="64"/>
      <c r="L3729" s="64"/>
      <c r="M3729" s="64"/>
    </row>
    <row r="3730" spans="2:13" s="3" customFormat="1" ht="12.75" customHeight="1" x14ac:dyDescent="0.2">
      <c r="B3730" s="119" t="s">
        <v>42</v>
      </c>
      <c r="C3730" s="346" t="str">
        <f t="shared" ref="C3730:M3730" si="853">IF(C3728&gt;0,C3720/C3728,"")</f>
        <v/>
      </c>
      <c r="D3730" s="346" t="str">
        <f t="shared" si="853"/>
        <v/>
      </c>
      <c r="E3730" s="346" t="str">
        <f t="shared" si="853"/>
        <v/>
      </c>
      <c r="F3730" s="346" t="str">
        <f t="shared" si="853"/>
        <v/>
      </c>
      <c r="G3730" s="346" t="str">
        <f t="shared" si="853"/>
        <v/>
      </c>
      <c r="H3730" s="346" t="str">
        <f t="shared" si="853"/>
        <v/>
      </c>
      <c r="I3730" s="346" t="str">
        <f t="shared" si="853"/>
        <v/>
      </c>
      <c r="J3730" s="346" t="str">
        <f t="shared" si="853"/>
        <v/>
      </c>
      <c r="K3730" s="346" t="str">
        <f t="shared" si="853"/>
        <v/>
      </c>
      <c r="L3730" s="346" t="str">
        <f t="shared" si="853"/>
        <v/>
      </c>
      <c r="M3730" s="346" t="str">
        <f t="shared" si="853"/>
        <v/>
      </c>
    </row>
    <row r="3731" spans="2:13" ht="12.75" customHeight="1" x14ac:dyDescent="0.2"/>
    <row r="3732" spans="2:13" ht="12.75" customHeight="1" x14ac:dyDescent="0.2">
      <c r="B3732" s="349" t="s">
        <v>209</v>
      </c>
    </row>
    <row r="3733" spans="2:13" ht="12.75" customHeight="1" x14ac:dyDescent="0.2">
      <c r="B3733" s="551"/>
      <c r="C3733" s="552"/>
      <c r="D3733" s="552"/>
      <c r="E3733" s="552"/>
      <c r="F3733" s="552"/>
      <c r="G3733" s="552"/>
      <c r="H3733" s="552"/>
      <c r="I3733" s="552"/>
      <c r="J3733" s="552"/>
      <c r="K3733" s="552"/>
      <c r="L3733" s="553"/>
      <c r="M3733" s="387">
        <f>SUM(C3733:L3733)</f>
        <v>0</v>
      </c>
    </row>
    <row r="3734" spans="2:13" ht="12.75" customHeight="1" x14ac:dyDescent="0.2">
      <c r="B3734" s="554"/>
      <c r="C3734" s="555"/>
      <c r="D3734" s="555"/>
      <c r="E3734" s="555"/>
      <c r="F3734" s="555"/>
      <c r="G3734" s="555"/>
      <c r="H3734" s="555"/>
      <c r="I3734" s="555"/>
      <c r="J3734" s="555"/>
      <c r="K3734" s="555"/>
      <c r="L3734" s="556"/>
      <c r="M3734" s="319">
        <f t="shared" ref="M3734:M3738" si="854">SUM(C3734:L3734)</f>
        <v>0</v>
      </c>
    </row>
    <row r="3735" spans="2:13" ht="12.75" customHeight="1" x14ac:dyDescent="0.2">
      <c r="B3735" s="557"/>
      <c r="C3735" s="558"/>
      <c r="D3735" s="558"/>
      <c r="E3735" s="558"/>
      <c r="F3735" s="558"/>
      <c r="G3735" s="558"/>
      <c r="H3735" s="558"/>
      <c r="I3735" s="558"/>
      <c r="J3735" s="558"/>
      <c r="K3735" s="558"/>
      <c r="L3735" s="559"/>
      <c r="M3735" s="316">
        <f t="shared" si="854"/>
        <v>0</v>
      </c>
    </row>
    <row r="3736" spans="2:13" ht="12.75" customHeight="1" x14ac:dyDescent="0.2">
      <c r="B3736" s="554"/>
      <c r="C3736" s="555"/>
      <c r="D3736" s="555"/>
      <c r="E3736" s="555"/>
      <c r="F3736" s="555"/>
      <c r="G3736" s="555"/>
      <c r="H3736" s="555"/>
      <c r="I3736" s="555"/>
      <c r="J3736" s="555"/>
      <c r="K3736" s="555"/>
      <c r="L3736" s="556"/>
      <c r="M3736" s="319">
        <f t="shared" si="854"/>
        <v>0</v>
      </c>
    </row>
    <row r="3737" spans="2:13" ht="12.75" customHeight="1" x14ac:dyDescent="0.2">
      <c r="B3737" s="557"/>
      <c r="C3737" s="558"/>
      <c r="D3737" s="558"/>
      <c r="E3737" s="558"/>
      <c r="F3737" s="558"/>
      <c r="G3737" s="558"/>
      <c r="H3737" s="558"/>
      <c r="I3737" s="558"/>
      <c r="J3737" s="558"/>
      <c r="K3737" s="558"/>
      <c r="L3737" s="559"/>
      <c r="M3737" s="316">
        <f t="shared" si="854"/>
        <v>0</v>
      </c>
    </row>
    <row r="3738" spans="2:13" ht="12.75" customHeight="1" x14ac:dyDescent="0.2">
      <c r="B3738" s="560"/>
      <c r="C3738" s="555"/>
      <c r="D3738" s="555"/>
      <c r="E3738" s="555"/>
      <c r="F3738" s="555"/>
      <c r="G3738" s="555"/>
      <c r="H3738" s="555"/>
      <c r="I3738" s="555"/>
      <c r="J3738" s="555"/>
      <c r="K3738" s="555"/>
      <c r="L3738" s="556"/>
      <c r="M3738" s="319">
        <f t="shared" si="854"/>
        <v>0</v>
      </c>
    </row>
    <row r="3739" spans="2:13" ht="12.75" customHeight="1" x14ac:dyDescent="0.2">
      <c r="B3739" s="165" t="str">
        <f>IF('2. Grunddata'!C$6="KONTRAKT","Total medfinansiering","Total förväntad medfinansiering")</f>
        <v>Total förväntad medfinansiering</v>
      </c>
      <c r="C3739" s="170">
        <f t="shared" ref="C3739:M3739" si="855">SUM(C3733:C3738)</f>
        <v>0</v>
      </c>
      <c r="D3739" s="170">
        <f t="shared" si="855"/>
        <v>0</v>
      </c>
      <c r="E3739" s="170">
        <f t="shared" si="855"/>
        <v>0</v>
      </c>
      <c r="F3739" s="170">
        <f t="shared" si="855"/>
        <v>0</v>
      </c>
      <c r="G3739" s="170">
        <f t="shared" si="855"/>
        <v>0</v>
      </c>
      <c r="H3739" s="170">
        <f t="shared" si="855"/>
        <v>0</v>
      </c>
      <c r="I3739" s="170">
        <f t="shared" si="855"/>
        <v>0</v>
      </c>
      <c r="J3739" s="170">
        <f t="shared" si="855"/>
        <v>0</v>
      </c>
      <c r="K3739" s="170">
        <f t="shared" si="855"/>
        <v>0</v>
      </c>
      <c r="L3739" s="170">
        <f t="shared" si="855"/>
        <v>0</v>
      </c>
      <c r="M3739" s="345">
        <f t="shared" si="855"/>
        <v>0</v>
      </c>
    </row>
    <row r="3740" spans="2:13" ht="12.75" customHeight="1" x14ac:dyDescent="0.2"/>
    <row r="3741" spans="2:13" ht="12.75" customHeight="1" x14ac:dyDescent="0.2">
      <c r="B3741" s="386" t="s">
        <v>210</v>
      </c>
      <c r="C3741" s="64" t="str">
        <f>B87</f>
        <v>Inte SLU Partner 21</v>
      </c>
      <c r="G3741" s="64" t="str">
        <f>J87</f>
        <v/>
      </c>
    </row>
    <row r="3742" spans="2:13" ht="12.75" customHeight="1" x14ac:dyDescent="0.2">
      <c r="B3742" s="719"/>
      <c r="C3742" s="720"/>
      <c r="D3742" s="720"/>
      <c r="E3742" s="720"/>
      <c r="F3742" s="720"/>
      <c r="G3742" s="720"/>
      <c r="H3742" s="720"/>
      <c r="I3742" s="720"/>
      <c r="J3742" s="720"/>
      <c r="K3742" s="720"/>
      <c r="L3742" s="720"/>
      <c r="M3742" s="721"/>
    </row>
    <row r="3743" spans="2:13" ht="12.75" customHeight="1" x14ac:dyDescent="0.2">
      <c r="B3743" s="722"/>
      <c r="C3743" s="735"/>
      <c r="D3743" s="735"/>
      <c r="E3743" s="735"/>
      <c r="F3743" s="735"/>
      <c r="G3743" s="735"/>
      <c r="H3743" s="735"/>
      <c r="I3743" s="735"/>
      <c r="J3743" s="735"/>
      <c r="K3743" s="735"/>
      <c r="L3743" s="735"/>
      <c r="M3743" s="724"/>
    </row>
    <row r="3744" spans="2:13" ht="12.75" customHeight="1" x14ac:dyDescent="0.2">
      <c r="B3744" s="722"/>
      <c r="C3744" s="735"/>
      <c r="D3744" s="735"/>
      <c r="E3744" s="735"/>
      <c r="F3744" s="735"/>
      <c r="G3744" s="735"/>
      <c r="H3744" s="735"/>
      <c r="I3744" s="735"/>
      <c r="J3744" s="735"/>
      <c r="K3744" s="735"/>
      <c r="L3744" s="735"/>
      <c r="M3744" s="724"/>
    </row>
    <row r="3745" spans="2:15" ht="12.75" customHeight="1" x14ac:dyDescent="0.2">
      <c r="B3745" s="722"/>
      <c r="C3745" s="735"/>
      <c r="D3745" s="735"/>
      <c r="E3745" s="735"/>
      <c r="F3745" s="735"/>
      <c r="G3745" s="735"/>
      <c r="H3745" s="735"/>
      <c r="I3745" s="735"/>
      <c r="J3745" s="735"/>
      <c r="K3745" s="735"/>
      <c r="L3745" s="735"/>
      <c r="M3745" s="724"/>
    </row>
    <row r="3746" spans="2:15" ht="12.75" customHeight="1" x14ac:dyDescent="0.2">
      <c r="B3746" s="725"/>
      <c r="C3746" s="726"/>
      <c r="D3746" s="726"/>
      <c r="E3746" s="726"/>
      <c r="F3746" s="726"/>
      <c r="G3746" s="726"/>
      <c r="H3746" s="726"/>
      <c r="I3746" s="726"/>
      <c r="J3746" s="726"/>
      <c r="K3746" s="726"/>
      <c r="L3746" s="726"/>
      <c r="M3746" s="727"/>
    </row>
    <row r="3748" spans="2:15" s="3" customFormat="1" ht="12.75" customHeight="1" x14ac:dyDescent="0.2">
      <c r="B3748" s="140" t="s">
        <v>165</v>
      </c>
      <c r="C3748" s="141" t="str">
        <f>'2. Grunddata'!C$7</f>
        <v>Hitta den oförklariga faktorn i matrix</v>
      </c>
      <c r="D3748" s="64"/>
      <c r="E3748" s="64"/>
      <c r="F3748" s="64"/>
      <c r="G3748" s="64"/>
      <c r="H3748" s="64"/>
      <c r="I3748" s="64"/>
      <c r="J3748" s="64"/>
      <c r="K3748" s="64"/>
      <c r="L3748" s="64"/>
      <c r="M3748" s="64"/>
    </row>
    <row r="3749" spans="2:15" s="3" customFormat="1" ht="12.75" x14ac:dyDescent="0.2">
      <c r="B3749" s="140" t="s">
        <v>122</v>
      </c>
      <c r="C3749" s="141" t="str">
        <f>IF('2. Grunddata'!$C$6="ANSÖKAN","ANSÖKAN",(IF('2. Grunddata'!$C$6="KONTRAKT","KONTRAKT","")))</f>
        <v>ANSÖKAN</v>
      </c>
      <c r="D3749" s="64"/>
      <c r="E3749" s="64"/>
      <c r="F3749" s="64"/>
      <c r="G3749" s="64"/>
      <c r="H3749" s="64"/>
      <c r="I3749" s="64"/>
      <c r="J3749" s="64"/>
      <c r="K3749" s="64"/>
      <c r="L3749" s="64"/>
      <c r="M3749" s="64"/>
    </row>
    <row r="3750" spans="2:15" s="3" customFormat="1" ht="12.75" x14ac:dyDescent="0.2">
      <c r="B3750" s="62" t="s">
        <v>254</v>
      </c>
      <c r="C3750" s="141" t="str">
        <f>'2. Grunddata'!C$8</f>
        <v>Stina</v>
      </c>
      <c r="D3750" s="64"/>
      <c r="E3750" s="64"/>
      <c r="F3750" s="64"/>
      <c r="I3750" s="120"/>
      <c r="J3750" s="120"/>
      <c r="K3750" s="120"/>
      <c r="L3750" s="120"/>
      <c r="M3750" s="120"/>
    </row>
    <row r="3751" spans="2:15" s="3" customFormat="1" ht="12.75" x14ac:dyDescent="0.2">
      <c r="B3751" s="140" t="s">
        <v>156</v>
      </c>
      <c r="C3751" s="64" t="str">
        <f>'2. Grunddata'!C$17</f>
        <v>SEK</v>
      </c>
      <c r="D3751" s="64"/>
      <c r="E3751" s="64"/>
      <c r="F3751" s="64"/>
      <c r="I3751" s="120"/>
      <c r="J3751" s="120"/>
      <c r="K3751" s="120"/>
      <c r="L3751" s="120"/>
      <c r="M3751" s="120"/>
    </row>
    <row r="3752" spans="2:15" s="3" customFormat="1" ht="12.75" x14ac:dyDescent="0.2">
      <c r="B3752" s="140"/>
      <c r="C3752" s="143" t="s">
        <v>137</v>
      </c>
      <c r="D3752" s="64"/>
      <c r="E3752" s="64"/>
      <c r="F3752" s="64"/>
      <c r="I3752" s="120"/>
      <c r="J3752" s="120"/>
      <c r="K3752" s="120"/>
      <c r="L3752" s="499" t="s">
        <v>315</v>
      </c>
      <c r="M3752" s="120"/>
    </row>
    <row r="3753" spans="2:15" ht="12.75" customHeight="1" x14ac:dyDescent="0.2">
      <c r="L3753" s="349" t="s">
        <v>316</v>
      </c>
    </row>
    <row r="3754" spans="2:15" s="3" customFormat="1" ht="15" x14ac:dyDescent="0.25">
      <c r="B3754" s="369" t="s">
        <v>38</v>
      </c>
      <c r="C3754" s="369" t="str">
        <f>B88</f>
        <v>Inte SLU Partner 22</v>
      </c>
      <c r="E3754" s="64"/>
      <c r="G3754" s="375" t="str">
        <f>J88</f>
        <v/>
      </c>
      <c r="H3754" s="64"/>
      <c r="I3754" s="64"/>
      <c r="J3754" s="64"/>
      <c r="K3754" s="64"/>
      <c r="L3754" s="625">
        <f>SUMIF('5. Lön'!$B$25:$B$151,$G3754,'5. Lön'!AE$25:AE$151)</f>
        <v>0</v>
      </c>
      <c r="M3754" s="585" t="s">
        <v>208</v>
      </c>
    </row>
    <row r="3755" spans="2:15" s="3" customFormat="1" ht="6" customHeight="1" x14ac:dyDescent="0.2">
      <c r="B3755" s="85"/>
      <c r="C3755" s="64"/>
      <c r="D3755" s="64"/>
      <c r="E3755" s="64"/>
      <c r="F3755" s="64"/>
      <c r="G3755" s="64"/>
      <c r="H3755" s="64"/>
      <c r="I3755" s="64"/>
      <c r="J3755" s="64"/>
      <c r="K3755" s="64"/>
      <c r="L3755" s="64"/>
      <c r="M3755" s="64"/>
    </row>
    <row r="3756" spans="2:15" s="3" customFormat="1" ht="12.75" x14ac:dyDescent="0.2">
      <c r="B3756" s="309" t="str">
        <f>IF('2. Grunddata'!C$6="KONTRAKT","Kostnader täckta av finansiär","Kostnader förväntade att täckas av finansiär")</f>
        <v>Kostnader förväntade att täckas av finansiär</v>
      </c>
      <c r="C3756" s="310">
        <f>'5. Lön'!G$23</f>
        <v>2022</v>
      </c>
      <c r="D3756" s="310">
        <f>'5. Lön'!H$23</f>
        <v>2023</v>
      </c>
      <c r="E3756" s="310">
        <f>'5. Lön'!I$23</f>
        <v>2024</v>
      </c>
      <c r="F3756" s="310" t="str">
        <f>'5. Lön'!J$23</f>
        <v/>
      </c>
      <c r="G3756" s="310" t="str">
        <f>'5. Lön'!K$23</f>
        <v/>
      </c>
      <c r="H3756" s="310" t="str">
        <f>'5. Lön'!L$23</f>
        <v/>
      </c>
      <c r="I3756" s="310" t="str">
        <f>'5. Lön'!M$23</f>
        <v/>
      </c>
      <c r="J3756" s="310" t="str">
        <f>'5. Lön'!N$23</f>
        <v/>
      </c>
      <c r="K3756" s="310" t="str">
        <f>'5. Lön'!O$23</f>
        <v/>
      </c>
      <c r="L3756" s="310" t="str">
        <f>'5. Lön'!P$23</f>
        <v/>
      </c>
      <c r="M3756" s="311" t="s">
        <v>2</v>
      </c>
    </row>
    <row r="3757" spans="2:15" s="3" customFormat="1" ht="12.75" customHeight="1" x14ac:dyDescent="0.2">
      <c r="B3757" s="312" t="s">
        <v>203</v>
      </c>
      <c r="C3757" s="313">
        <f>IF('2. Grunddata'!$C$16&gt;0,SUMIF('5. Lön'!$B$25:$B$151,$G3754,'5. Lön'!DM$25:DM$151),SUMIF('5. Lön'!$B$25:$B$151,$G3754,'5. Lön'!AS$25:AS$151))</f>
        <v>0</v>
      </c>
      <c r="D3757" s="313">
        <f>IF('2. Grunddata'!$C$16&gt;0,SUMIF('5. Lön'!$B$25:$B$151,$G3754,'5. Lön'!DN$25:DN$151),SUMIF('5. Lön'!$B$25:$B$151,$G3754,'5. Lön'!AT$25:AT$151))</f>
        <v>0</v>
      </c>
      <c r="E3757" s="313">
        <f>IF('2. Grunddata'!$C$16&gt;0,SUMIF('5. Lön'!$B$25:$B$151,$G3754,'5. Lön'!DO$25:DO$151),SUMIF('5. Lön'!$B$25:$B$151,$G3754,'5. Lön'!AU$25:AU$151))</f>
        <v>0</v>
      </c>
      <c r="F3757" s="313">
        <f>IF('2. Grunddata'!$C$16&gt;0,SUMIF('5. Lön'!$B$25:$B$151,$G3754,'5. Lön'!DP$25:DP$151),SUMIF('5. Lön'!$B$25:$B$151,$G3754,'5. Lön'!AV$25:AV$151))</f>
        <v>0</v>
      </c>
      <c r="G3757" s="313">
        <f>IF('2. Grunddata'!$C$16&gt;0,SUMIF('5. Lön'!$B$25:$B$151,$G3754,'5. Lön'!DQ$25:DQ$151),SUMIF('5. Lön'!$B$25:$B$151,$G3754,'5. Lön'!AW$25:AW$151))</f>
        <v>0</v>
      </c>
      <c r="H3757" s="313">
        <f>IF('2. Grunddata'!$C$16&gt;0,SUMIF('5. Lön'!$B$25:$B$151,$G3754,'5. Lön'!DR$25:DR$151),SUMIF('5. Lön'!$B$25:$B$151,$G3754,'5. Lön'!AX$25:AX$151))</f>
        <v>0</v>
      </c>
      <c r="I3757" s="313">
        <f>IF('2. Grunddata'!$C$16&gt;0,SUMIF('5. Lön'!$B$25:$B$151,$G3754,'5. Lön'!DS$25:DS$151),SUMIF('5. Lön'!$B$25:$B$151,$G3754,'5. Lön'!AY$25:AY$151))</f>
        <v>0</v>
      </c>
      <c r="J3757" s="313">
        <f>IF('2. Grunddata'!$C$16&gt;0,SUMIF('5. Lön'!$B$25:$B$151,$G3754,'5. Lön'!DT$25:DT$151),SUMIF('5. Lön'!$B$25:$B$151,$G3754,'5. Lön'!AZ$25:AZ$151))</f>
        <v>0</v>
      </c>
      <c r="K3757" s="313">
        <f>IF('2. Grunddata'!$C$16&gt;0,SUMIF('5. Lön'!$B$25:$B$151,$G3754,'5. Lön'!DU$25:DU$151),SUMIF('5. Lön'!$B$25:$B$151,$G3754,'5. Lön'!BA$25:BA$151))</f>
        <v>0</v>
      </c>
      <c r="L3757" s="313">
        <f>IF('2. Grunddata'!$C$16&gt;0,SUMIF('5. Lön'!$B$25:$B$151,$G3754,'5. Lön'!DV$25:DV$151),SUMIF('5. Lön'!$B$25:$B$151,$G3754,'5. Lön'!BB$25:BB$151))</f>
        <v>0</v>
      </c>
      <c r="M3757" s="314">
        <f t="shared" ref="M3757:M3762" si="856">SUM(C3757:L3757)</f>
        <v>0</v>
      </c>
      <c r="N3757" s="4"/>
      <c r="O3757" s="4"/>
    </row>
    <row r="3758" spans="2:15" s="3" customFormat="1" ht="12.75" customHeight="1" x14ac:dyDescent="0.2">
      <c r="B3758" s="158" t="s">
        <v>202</v>
      </c>
      <c r="C3758" s="315">
        <f>SUMIF('6. Drift'!$B$18:$B$101,$G3754,'6. Drift'!V$18:V$101)</f>
        <v>0</v>
      </c>
      <c r="D3758" s="315">
        <f>SUMIF('6. Drift'!$B$18:$B$101,$G3754,'6. Drift'!W$18:W$101)</f>
        <v>0</v>
      </c>
      <c r="E3758" s="315">
        <f>SUMIF('6. Drift'!$B$18:$B$101,$G3754,'6. Drift'!X$18:X$101)</f>
        <v>0</v>
      </c>
      <c r="F3758" s="315">
        <f>SUMIF('6. Drift'!$B$18:$B$101,$G3754,'6. Drift'!Y$18:Y$101)</f>
        <v>0</v>
      </c>
      <c r="G3758" s="315">
        <f>SUMIF('6. Drift'!$B$18:$B$101,$G3754,'6. Drift'!Z$18:Z$101)</f>
        <v>0</v>
      </c>
      <c r="H3758" s="315">
        <f>SUMIF('6. Drift'!$B$18:$B$101,$G3754,'6. Drift'!AA$18:AA$101)</f>
        <v>0</v>
      </c>
      <c r="I3758" s="315">
        <f>SUMIF('6. Drift'!$B$18:$B$101,$G3754,'6. Drift'!AB$18:AB$101)</f>
        <v>0</v>
      </c>
      <c r="J3758" s="315">
        <f>SUMIF('6. Drift'!$B$18:$B$101,$G3754,'6. Drift'!AC$18:AC$101)</f>
        <v>0</v>
      </c>
      <c r="K3758" s="315">
        <f>SUMIF('6. Drift'!$B$18:$B$101,$G3754,'6. Drift'!AD$18:AD$101)</f>
        <v>0</v>
      </c>
      <c r="L3758" s="315">
        <f>SUMIF('6. Drift'!$B$18:$B$101,$G3754,'6. Drift'!AE$18:AE$101)</f>
        <v>0</v>
      </c>
      <c r="M3758" s="316">
        <f t="shared" si="856"/>
        <v>0</v>
      </c>
    </row>
    <row r="3759" spans="2:15" s="3" customFormat="1" ht="12.75" x14ac:dyDescent="0.2">
      <c r="B3759" s="317" t="s">
        <v>30</v>
      </c>
      <c r="C3759" s="318">
        <f>SUMIF('7. Utrustning'!$B$17:$B$49,$G3754,'7. Utrustning'!W$17:W$49)</f>
        <v>0</v>
      </c>
      <c r="D3759" s="318">
        <f>SUMIF('7. Utrustning'!$B$17:$B$49,$G3754,'7. Utrustning'!X$17:X$49)</f>
        <v>0</v>
      </c>
      <c r="E3759" s="318">
        <f>SUMIF('7. Utrustning'!$B$17:$B$49,$G3754,'7. Utrustning'!Y$17:Y$49)</f>
        <v>0</v>
      </c>
      <c r="F3759" s="318">
        <f>SUMIF('7. Utrustning'!$B$17:$B$49,$G3754,'7. Utrustning'!Z$17:Z$49)</f>
        <v>0</v>
      </c>
      <c r="G3759" s="318">
        <f>SUMIF('7. Utrustning'!$B$17:$B$49,$G3754,'7. Utrustning'!AA$17:AA$49)</f>
        <v>0</v>
      </c>
      <c r="H3759" s="318">
        <f>SUMIF('7. Utrustning'!$B$17:$B$49,$G3754,'7. Utrustning'!AB$17:AB$49)</f>
        <v>0</v>
      </c>
      <c r="I3759" s="318">
        <f>SUMIF('7. Utrustning'!$B$17:$B$49,$G3754,'7. Utrustning'!AC$17:AC$49)</f>
        <v>0</v>
      </c>
      <c r="J3759" s="318">
        <f>SUMIF('7. Utrustning'!$B$17:$B$49,$G3754,'7. Utrustning'!AD$17:AD$49)</f>
        <v>0</v>
      </c>
      <c r="K3759" s="318">
        <f>SUMIF('7. Utrustning'!$B$17:$B$49,$G3754,'7. Utrustning'!AE$17:AE$49)</f>
        <v>0</v>
      </c>
      <c r="L3759" s="318">
        <f>SUMIF('7. Utrustning'!$B$17:$B$49,$G3754,'7. Utrustning'!AF$17:AF$49)</f>
        <v>0</v>
      </c>
      <c r="M3759" s="319">
        <f t="shared" si="856"/>
        <v>0</v>
      </c>
    </row>
    <row r="3760" spans="2:15" s="3" customFormat="1" ht="12.75" x14ac:dyDescent="0.2">
      <c r="B3760" s="320" t="str">
        <f>IF('2. Grunddata'!C$13="NEJ","Lokal accepterad som direkt kostnad av finansiär","Lokal")</f>
        <v>Lokal accepterad som direkt kostnad av finansiär</v>
      </c>
      <c r="C3760" s="315">
        <f>IF('2. Grunddata'!$C$13="NEJ",SUMIF('8. Lokal'!$B$18:$B$50,$G3754,'8. Lokal'!T$18:T$50),SUMIF('5. Lön'!$B$25:$B$151,$G3754,'5. Lön'!CO$25:CO$151)+SUMIF('6. Drift'!$B$18:$B$101,$G3754,'6. Drift'!BR$18:BR$101)+SUMIF('8. Lokal'!$B$18:$B$50,$G3754,'8. Lokal'!T$18:T$50))</f>
        <v>0</v>
      </c>
      <c r="D3760" s="315">
        <f>IF('2. Grunddata'!$C$13="NEJ",SUMIF('8. Lokal'!$B$18:$B$50,$G3754,'8. Lokal'!U$18:U$50),SUMIF('5. Lön'!$B$25:$B$151,$G3754,'5. Lön'!CP$25:CP$151)+SUMIF('6. Drift'!$B$18:$B$101,$G3754,'6. Drift'!BS$18:BS$101)+SUMIF('8. Lokal'!$B$18:$B$50,$G3754,'8. Lokal'!U$18:U$50))</f>
        <v>0</v>
      </c>
      <c r="E3760" s="315">
        <f>IF('2. Grunddata'!$C$13="NEJ",SUMIF('8. Lokal'!$B$18:$B$50,$G3754,'8. Lokal'!V$18:V$50),SUMIF('5. Lön'!$B$25:$B$151,$G3754,'5. Lön'!CQ$25:CQ$151)+SUMIF('6. Drift'!$B$18:$B$101,$G3754,'6. Drift'!BT$18:BT$101)+SUMIF('8. Lokal'!$B$18:$B$50,$G3754,'8. Lokal'!V$18:V$50))</f>
        <v>0</v>
      </c>
      <c r="F3760" s="315">
        <f>IF('2. Grunddata'!$C$13="NEJ",SUMIF('8. Lokal'!$B$18:$B$50,$G3754,'8. Lokal'!W$18:W$50),SUMIF('5. Lön'!$B$25:$B$151,$G3754,'5. Lön'!CR$25:CR$151)+SUMIF('6. Drift'!$B$18:$B$101,$G3754,'6. Drift'!BU$18:BU$101)+SUMIF('8. Lokal'!$B$18:$B$50,$G3754,'8. Lokal'!W$18:W$50))</f>
        <v>0</v>
      </c>
      <c r="G3760" s="315">
        <f>IF('2. Grunddata'!$C$13="NEJ",SUMIF('8. Lokal'!$B$18:$B$50,$G3754,'8. Lokal'!X$18:X$50),SUMIF('5. Lön'!$B$25:$B$151,$G3754,'5. Lön'!CS$25:CS$151)+SUMIF('6. Drift'!$B$18:$B$101,$G3754,'6. Drift'!BV$18:BV$101)+SUMIF('8. Lokal'!$B$18:$B$50,$G3754,'8. Lokal'!X$18:X$50))</f>
        <v>0</v>
      </c>
      <c r="H3760" s="315">
        <f>IF('2. Grunddata'!$C$13="NEJ",SUMIF('8. Lokal'!$B$18:$B$50,$G3754,'8. Lokal'!Y$18:Y$50),SUMIF('5. Lön'!$B$25:$B$151,$G3754,'5. Lön'!CT$25:CT$151)+SUMIF('6. Drift'!$B$18:$B$101,$G3754,'6. Drift'!BW$18:BW$101)+SUMIF('8. Lokal'!$B$18:$B$50,$G3754,'8. Lokal'!Y$18:Y$50))</f>
        <v>0</v>
      </c>
      <c r="I3760" s="315">
        <f>IF('2. Grunddata'!$C$13="NEJ",SUMIF('8. Lokal'!$B$18:$B$50,$G3754,'8. Lokal'!Z$18:Z$50),SUMIF('5. Lön'!$B$25:$B$151,$G3754,'5. Lön'!CU$25:CU$151)+SUMIF('6. Drift'!$B$18:$B$101,$G3754,'6. Drift'!BX$18:BX$101)+SUMIF('8. Lokal'!$B$18:$B$50,$G3754,'8. Lokal'!Z$18:Z$50))</f>
        <v>0</v>
      </c>
      <c r="J3760" s="315">
        <f>IF('2. Grunddata'!$C$13="NEJ",SUMIF('8. Lokal'!$B$18:$B$50,$G3754,'8. Lokal'!AA$18:AA$50),SUMIF('5. Lön'!$B$25:$B$151,$G3754,'5. Lön'!CV$25:CV$151)+SUMIF('6. Drift'!$B$18:$B$101,$G3754,'6. Drift'!BY$18:BY$101)+SUMIF('8. Lokal'!$B$18:$B$50,$G3754,'8. Lokal'!AA$18:AA$50))</f>
        <v>0</v>
      </c>
      <c r="K3760" s="315">
        <f>IF('2. Grunddata'!$C$13="NEJ",SUMIF('8. Lokal'!$B$18:$B$50,$G3754,'8. Lokal'!AB$18:AB$50),SUMIF('5. Lön'!$B$25:$B$151,$G3754,'5. Lön'!CW$25:CW$151)+SUMIF('6. Drift'!$B$18:$B$101,$G3754,'6. Drift'!BZ$18:BZ$101)+SUMIF('8. Lokal'!$B$18:$B$50,$G3754,'8. Lokal'!AB$18:AB$50))</f>
        <v>0</v>
      </c>
      <c r="L3760" s="315">
        <f>IF('2. Grunddata'!$C$13="NEJ",SUMIF('8. Lokal'!$B$18:$B$50,$G3754,'8. Lokal'!AC$18:AC$50),SUMIF('5. Lön'!$B$25:$B$151,$G3754,'5. Lön'!CX$25:CX$151)+SUMIF('6. Drift'!$B$18:$B$101,$G3754,'6. Drift'!CA$18:CA$101)+SUMIF('8. Lokal'!$B$18:$B$50,$G3754,'8. Lokal'!AC$18:AC$50))</f>
        <v>0</v>
      </c>
      <c r="M3760" s="316">
        <f t="shared" si="856"/>
        <v>0</v>
      </c>
    </row>
    <row r="3761" spans="2:15" s="3" customFormat="1" ht="12.75" x14ac:dyDescent="0.2">
      <c r="B3761" s="321" t="str">
        <f>IF('2. Grunddata'!C$13="NEJ","Indirekt och lokalpåslag accepterade som OH av finansiär","Indirekta")</f>
        <v>Indirekt och lokalpåslag accepterade som OH av finansiär</v>
      </c>
      <c r="C3761" s="293">
        <f>IF('2. Grunddata'!$C$13="NEJ",SUMIF('5. Lön'!$B$25:$B$151,$G3754,'5. Lön'!DY$25:DY$151)+SUMIF('6. Drift'!$B$18:$B$101,$G3754,'6. Drift'!CP$18:CP$101)+SUMIF('7. Utrustning'!$B$17:$B$49,$G3754,'7. Utrustning'!AU$17:AU$49)+SUMIF('8. Lokal'!$B$18:$B$50,$G3754,'8. Lokal'!AR$18:AR$50),SUMIF('5. Lön'!$B$25:$B$151,$G3754,'5. Lön'!BQ$25:BQ$151)+SUMIF('6. Drift'!$B$18:$B$101,$G3754,'6. Drift'!AT$18:AT$101))</f>
        <v>0</v>
      </c>
      <c r="D3761" s="293">
        <f>IF('2. Grunddata'!$C$13="NEJ",SUMIF('5. Lön'!$B$25:$B$151,$G3754,'5. Lön'!DZ$25:DZ$151)+SUMIF('6. Drift'!$B$18:$B$101,$G3754,'6. Drift'!CQ$18:CQ$101)+SUMIF('7. Utrustning'!$B$17:$B$49,$G3754,'7. Utrustning'!AV$17:AV$49)+SUMIF('8. Lokal'!$B$18:$B$50,$G3754,'8. Lokal'!AS$18:AS$50),SUMIF('5. Lön'!$B$25:$B$151,$G3754,'5. Lön'!BR$25:BR$151)+SUMIF('6. Drift'!$B$18:$B$101,$G3754,'6. Drift'!AU$18:AU$101))</f>
        <v>0</v>
      </c>
      <c r="E3761" s="293">
        <f>IF('2. Grunddata'!$C$13="NEJ",SUMIF('5. Lön'!$B$25:$B$151,$G3754,'5. Lön'!EA$25:EA$151)+SUMIF('6. Drift'!$B$18:$B$101,$G3754,'6. Drift'!CR$18:CR$101)+SUMIF('7. Utrustning'!$B$17:$B$49,$G3754,'7. Utrustning'!AW$17:AW$49)+SUMIF('8. Lokal'!$B$18:$B$50,$G3754,'8. Lokal'!AT$18:AT$50),SUMIF('5. Lön'!$B$25:$B$151,$G3754,'5. Lön'!BS$25:BS$151)+SUMIF('6. Drift'!$B$18:$B$101,$G3754,'6. Drift'!AV$18:AV$101))</f>
        <v>0</v>
      </c>
      <c r="F3761" s="293">
        <f>IF('2. Grunddata'!$C$13="NEJ",SUMIF('5. Lön'!$B$25:$B$151,$G3754,'5. Lön'!EB$25:EB$151)+SUMIF('6. Drift'!$B$18:$B$101,$G3754,'6. Drift'!CS$18:CS$101)+SUMIF('7. Utrustning'!$B$17:$B$49,$G3754,'7. Utrustning'!AX$17:AX$49)+SUMIF('8. Lokal'!$B$18:$B$50,$G3754,'8. Lokal'!AU$18:AU$50),SUMIF('5. Lön'!$B$25:$B$151,$G3754,'5. Lön'!BT$25:BT$151)+SUMIF('6. Drift'!$B$18:$B$101,$G3754,'6. Drift'!AW$18:AW$101))</f>
        <v>0</v>
      </c>
      <c r="G3761" s="293">
        <f>IF('2. Grunddata'!$C$13="NEJ",SUMIF('5. Lön'!$B$25:$B$151,$G3754,'5. Lön'!EC$25:EC$151)+SUMIF('6. Drift'!$B$18:$B$101,$G3754,'6. Drift'!CT$18:CT$101)+SUMIF('7. Utrustning'!$B$17:$B$49,$G3754,'7. Utrustning'!AY$17:AY$49)+SUMIF('8. Lokal'!$B$18:$B$50,$G3754,'8. Lokal'!AV$18:AV$50),SUMIF('5. Lön'!$B$25:$B$151,$G3754,'5. Lön'!BU$25:BU$151)+SUMIF('6. Drift'!$B$18:$B$101,$G3754,'6. Drift'!AX$18:AX$101))</f>
        <v>0</v>
      </c>
      <c r="H3761" s="293">
        <f>IF('2. Grunddata'!$C$13="NEJ",SUMIF('5. Lön'!$B$25:$B$151,$G3754,'5. Lön'!ED$25:ED$151)+SUMIF('6. Drift'!$B$18:$B$101,$G3754,'6. Drift'!CU$18:CU$101)+SUMIF('7. Utrustning'!$B$17:$B$49,$G3754,'7. Utrustning'!AZ$17:AZ$49)+SUMIF('8. Lokal'!$B$18:$B$50,$G3754,'8. Lokal'!AW$18:AW$50),SUMIF('5. Lön'!$B$25:$B$151,$G3754,'5. Lön'!BV$25:BV$151)+SUMIF('6. Drift'!$B$18:$B$101,$G3754,'6. Drift'!AY$18:AY$101))</f>
        <v>0</v>
      </c>
      <c r="I3761" s="293">
        <f>IF('2. Grunddata'!$C$13="NEJ",SUMIF('5. Lön'!$B$25:$B$151,$G3754,'5. Lön'!EE$25:EE$151)+SUMIF('6. Drift'!$B$18:$B$101,$G3754,'6. Drift'!CV$18:CV$101)+SUMIF('7. Utrustning'!$B$17:$B$49,$G3754,'7. Utrustning'!BA$17:BA$49)+SUMIF('8. Lokal'!$B$18:$B$50,$G3754,'8. Lokal'!AX$18:AX$50),SUMIF('5. Lön'!$B$25:$B$151,$G3754,'5. Lön'!BW$25:BW$151)+SUMIF('6. Drift'!$B$18:$B$101,$G3754,'6. Drift'!AZ$18:AZ$101))</f>
        <v>0</v>
      </c>
      <c r="J3761" s="293">
        <f>IF('2. Grunddata'!$C$13="NEJ",SUMIF('5. Lön'!$B$25:$B$151,$G3754,'5. Lön'!EF$25:EF$151)+SUMIF('6. Drift'!$B$18:$B$101,$G3754,'6. Drift'!CW$18:CW$101)+SUMIF('7. Utrustning'!$B$17:$B$49,$G3754,'7. Utrustning'!BB$17:BB$49)+SUMIF('8. Lokal'!$B$18:$B$50,$G3754,'8. Lokal'!AY$18:AY$50),SUMIF('5. Lön'!$B$25:$B$151,$G3754,'5. Lön'!BX$25:BX$151)+SUMIF('6. Drift'!$B$18:$B$101,$G3754,'6. Drift'!BA$18:BA$101))</f>
        <v>0</v>
      </c>
      <c r="K3761" s="293">
        <f>IF('2. Grunddata'!$C$13="NEJ",SUMIF('5. Lön'!$B$25:$B$151,$G3754,'5. Lön'!EG$25:EG$151)+SUMIF('6. Drift'!$B$18:$B$101,$G3754,'6. Drift'!CX$18:CX$101)+SUMIF('7. Utrustning'!$B$17:$B$49,$G3754,'7. Utrustning'!BC$17:BC$49)+SUMIF('8. Lokal'!$B$18:$B$50,$G3754,'8. Lokal'!AZ$18:AZ$50),SUMIF('5. Lön'!$B$25:$B$151,$G3754,'5. Lön'!BY$25:BY$151)+SUMIF('6. Drift'!$B$18:$B$101,$G3754,'6. Drift'!BB$18:BB$101))</f>
        <v>0</v>
      </c>
      <c r="L3761" s="293">
        <f>IF('2. Grunddata'!$C$13="NEJ",SUMIF('5. Lön'!$B$25:$B$151,$G3754,'5. Lön'!EH$25:EH$151)+SUMIF('6. Drift'!$B$18:$B$101,$G3754,'6. Drift'!CY$18:CY$101)+SUMIF('7. Utrustning'!$B$17:$B$49,$G3754,'7. Utrustning'!BD$17:BD$49)+SUMIF('8. Lokal'!$B$18:$B$50,$G3754,'8. Lokal'!BA$18:BA$50),SUMIF('5. Lön'!$B$25:$B$151,$G3754,'5. Lön'!BZ$25:BZ$151)+SUMIF('6. Drift'!$B$18:$B$101,$G3754,'6. Drift'!BC$18:BC$101))</f>
        <v>0</v>
      </c>
      <c r="M3761" s="322">
        <f t="shared" si="856"/>
        <v>0</v>
      </c>
    </row>
    <row r="3762" spans="2:15" s="3" customFormat="1" ht="12.75" x14ac:dyDescent="0.2">
      <c r="B3762" s="323" t="str">
        <f>IF('2. Grunddata'!C$6="KONTRAKT","Total kostnad i kontrakt med finansiär ","Total kostnad i ansökan till finansiär ")</f>
        <v xml:space="preserve">Total kostnad i ansökan till finansiär </v>
      </c>
      <c r="C3762" s="237">
        <f>SUM(C3757:C3761)</f>
        <v>0</v>
      </c>
      <c r="D3762" s="237">
        <f t="shared" ref="D3762:L3762" si="857">SUM(D3757:D3761)</f>
        <v>0</v>
      </c>
      <c r="E3762" s="237">
        <f t="shared" si="857"/>
        <v>0</v>
      </c>
      <c r="F3762" s="237">
        <f t="shared" si="857"/>
        <v>0</v>
      </c>
      <c r="G3762" s="237">
        <f t="shared" si="857"/>
        <v>0</v>
      </c>
      <c r="H3762" s="237">
        <f t="shared" si="857"/>
        <v>0</v>
      </c>
      <c r="I3762" s="237">
        <f t="shared" si="857"/>
        <v>0</v>
      </c>
      <c r="J3762" s="237">
        <f t="shared" si="857"/>
        <v>0</v>
      </c>
      <c r="K3762" s="237">
        <f t="shared" si="857"/>
        <v>0</v>
      </c>
      <c r="L3762" s="237">
        <f t="shared" si="857"/>
        <v>0</v>
      </c>
      <c r="M3762" s="324">
        <f t="shared" si="856"/>
        <v>0</v>
      </c>
    </row>
    <row r="3763" spans="2:15" s="3" customFormat="1" ht="6" customHeight="1" x14ac:dyDescent="0.2">
      <c r="B3763" s="325"/>
      <c r="C3763" s="326"/>
      <c r="D3763" s="326"/>
      <c r="E3763" s="326"/>
      <c r="F3763" s="326"/>
      <c r="G3763" s="326"/>
      <c r="H3763" s="326"/>
      <c r="I3763" s="326"/>
      <c r="J3763" s="326"/>
      <c r="K3763" s="326"/>
      <c r="L3763" s="326"/>
      <c r="M3763" s="327"/>
    </row>
    <row r="3764" spans="2:15" s="3" customFormat="1" ht="12.75" x14ac:dyDescent="0.2">
      <c r="B3764" s="328" t="str">
        <f>IF('2. Grunddata'!C$6="KONTRAKT","Kostnader att medfinansiera","Kostnader förväntade att medfinansiera")</f>
        <v>Kostnader förväntade att medfinansiera</v>
      </c>
      <c r="C3764" s="168"/>
      <c r="D3764" s="168"/>
      <c r="E3764" s="168"/>
      <c r="F3764" s="168"/>
      <c r="G3764" s="168"/>
      <c r="H3764" s="168"/>
      <c r="I3764" s="168"/>
      <c r="J3764" s="168"/>
      <c r="K3764" s="168"/>
      <c r="L3764" s="168"/>
      <c r="M3764" s="329"/>
    </row>
    <row r="3765" spans="2:15" s="3" customFormat="1" ht="12.75" x14ac:dyDescent="0.2">
      <c r="B3765" s="371" t="str">
        <f>IF('2. Grunddata'!C$13="NEJ","Indirekt och lokalpåslag inte accepterade som OH av finansiär","")</f>
        <v>Indirekt och lokalpåslag inte accepterade som OH av finansiär</v>
      </c>
      <c r="C3765" s="330">
        <f>IF('2. Grunddata'!$C$13="NEJ",(SUMIF('5. Lön'!$B$25:$B$151,$G3754,'5. Lön'!BQ$25:BQ$151)+SUMIF('5. Lön'!$B$25:$B$151,$G3754,'5. Lön'!CO$25:CO$151)+SUMIF('6. Drift'!$B$18:$B$101,$G3754,'6. Drift'!AT$18:AT$101)+SUMIF('6. Drift'!$B$18:$B$101,$G3754,'6. Drift'!BR$18:BR$101))-(SUMIF('5. Lön'!$B$25:$B$151,$G3754,'5. Lön'!DY$25:DY$151)+SUMIF('6. Drift'!$B$18:$B$101,$G3754,'6. Drift'!CP$18:CP$101)+SUMIF('7. Utrustning'!$B$17:$B$49,$G3754,'7. Utrustning'!AU$17:AU$49)+SUMIF('8. Lokal'!$B$18:$B$50,$G3754,'8. Lokal'!AR$18:AR$50)),0)</f>
        <v>0</v>
      </c>
      <c r="D3765" s="330">
        <f>IF('2. Grunddata'!$C$13="NEJ",(SUMIF('5. Lön'!$B$25:$B$151,$G3754,'5. Lön'!BR$25:BR$151)+SUMIF('5. Lön'!$B$25:$B$151,$G3754,'5. Lön'!CP$25:CP$151)+SUMIF('6. Drift'!$B$18:$B$101,$G3754,'6. Drift'!AU$18:AU$101)+SUMIF('6. Drift'!$B$18:$B$101,$G3754,'6. Drift'!BS$18:BS$101))-(SUMIF('5. Lön'!$B$25:$B$151,$G3754,'5. Lön'!DZ$25:DZ$151)+SUMIF('6. Drift'!$B$18:$B$101,$G3754,'6. Drift'!CQ$18:CQ$101)+SUMIF('7. Utrustning'!$B$17:$B$49,$G3754,'7. Utrustning'!AV$17:AV$49)+SUMIF('8. Lokal'!$B$18:$B$50,$G3754,'8. Lokal'!AS$18:AS$50)),0)</f>
        <v>0</v>
      </c>
      <c r="E3765" s="330">
        <f>IF('2. Grunddata'!$C$13="NEJ",(SUMIF('5. Lön'!$B$25:$B$151,$G3754,'5. Lön'!BS$25:BS$151)+SUMIF('5. Lön'!$B$25:$B$151,$G3754,'5. Lön'!CQ$25:CQ$151)+SUMIF('6. Drift'!$B$18:$B$101,$G3754,'6. Drift'!AV$18:AV$101)+SUMIF('6. Drift'!$B$18:$B$101,$G3754,'6. Drift'!BT$18:BT$101))-(SUMIF('5. Lön'!$B$25:$B$151,$G3754,'5. Lön'!EA$25:EA$151)+SUMIF('6. Drift'!$B$18:$B$101,$G3754,'6. Drift'!CR$18:CR$101)+SUMIF('7. Utrustning'!$B$17:$B$49,$G3754,'7. Utrustning'!AW$17:AW$49)+SUMIF('8. Lokal'!$B$18:$B$50,$G3754,'8. Lokal'!AT$18:AT$50)),0)</f>
        <v>0</v>
      </c>
      <c r="F3765" s="330">
        <f>IF('2. Grunddata'!$C$13="NEJ",(SUMIF('5. Lön'!$B$25:$B$151,$G3754,'5. Lön'!BT$25:BT$151)+SUMIF('5. Lön'!$B$25:$B$151,$G3754,'5. Lön'!CR$25:CR$151)+SUMIF('6. Drift'!$B$18:$B$101,$G3754,'6. Drift'!AW$18:AW$101)+SUMIF('6. Drift'!$B$18:$B$101,$G3754,'6. Drift'!BU$18:BU$101))-(SUMIF('5. Lön'!$B$25:$B$151,$G3754,'5. Lön'!EB$25:EB$151)+SUMIF('6. Drift'!$B$18:$B$101,$G3754,'6. Drift'!CS$18:CS$101)+SUMIF('7. Utrustning'!$B$17:$B$49,$G3754,'7. Utrustning'!AX$17:AX$49)+SUMIF('8. Lokal'!$B$18:$B$50,$G3754,'8. Lokal'!AU$18:AU$50)),0)</f>
        <v>0</v>
      </c>
      <c r="G3765" s="330">
        <f>IF('2. Grunddata'!$C$13="NEJ",(SUMIF('5. Lön'!$B$25:$B$151,$G3754,'5. Lön'!BU$25:BU$151)+SUMIF('5. Lön'!$B$25:$B$151,$G3754,'5. Lön'!CS$25:CS$151)+SUMIF('6. Drift'!$B$18:$B$101,$G3754,'6. Drift'!AX$18:AX$101)+SUMIF('6. Drift'!$B$18:$B$101,$G3754,'6. Drift'!BV$18:BV$101))-(SUMIF('5. Lön'!$B$25:$B$151,$G3754,'5. Lön'!EC$25:EC$151)+SUMIF('6. Drift'!$B$18:$B$101,$G3754,'6. Drift'!CT$18:CT$101)+SUMIF('7. Utrustning'!$B$17:$B$49,$G3754,'7. Utrustning'!AY$17:AY$49)+SUMIF('8. Lokal'!$B$18:$B$50,$G3754,'8. Lokal'!AV$18:AV$50)),0)</f>
        <v>0</v>
      </c>
      <c r="H3765" s="330">
        <f>IF('2. Grunddata'!$C$13="NEJ",(SUMIF('5. Lön'!$B$25:$B$151,$G3754,'5. Lön'!BV$25:BV$151)+SUMIF('5. Lön'!$B$25:$B$151,$G3754,'5. Lön'!CT$25:CT$151)+SUMIF('6. Drift'!$B$18:$B$101,$G3754,'6. Drift'!AY$18:AY$101)+SUMIF('6. Drift'!$B$18:$B$101,$G3754,'6. Drift'!BW$18:BW$101))-(SUMIF('5. Lön'!$B$25:$B$151,$G3754,'5. Lön'!ED$25:ED$151)+SUMIF('6. Drift'!$B$18:$B$101,$G3754,'6. Drift'!CU$18:CU$101)+SUMIF('7. Utrustning'!$B$17:$B$49,$G3754,'7. Utrustning'!AZ$17:AZ$49)+SUMIF('8. Lokal'!$B$18:$B$50,$G3754,'8. Lokal'!AW$18:AW$50)),0)</f>
        <v>0</v>
      </c>
      <c r="I3765" s="330">
        <f>IF('2. Grunddata'!$C$13="NEJ",(SUMIF('5. Lön'!$B$25:$B$151,$G3754,'5. Lön'!BW$25:BW$151)+SUMIF('5. Lön'!$B$25:$B$151,$G3754,'5. Lön'!CU$25:CU$151)+SUMIF('6. Drift'!$B$18:$B$101,$G3754,'6. Drift'!AZ$18:AZ$101)+SUMIF('6. Drift'!$B$18:$B$101,$G3754,'6. Drift'!BX$18:BX$101))-(SUMIF('5. Lön'!$B$25:$B$151,$G3754,'5. Lön'!EE$25:EE$151)+SUMIF('6. Drift'!$B$18:$B$101,$G3754,'6. Drift'!CV$18:CV$101)+SUMIF('7. Utrustning'!$B$17:$B$49,$G3754,'7. Utrustning'!BA$17:BA$49)+SUMIF('8. Lokal'!$B$18:$B$50,$G3754,'8. Lokal'!AX$18:AX$50)),0)</f>
        <v>0</v>
      </c>
      <c r="J3765" s="330">
        <f>IF('2. Grunddata'!$C$13="NEJ",(SUMIF('5. Lön'!$B$25:$B$151,$G3754,'5. Lön'!BX$25:BX$151)+SUMIF('5. Lön'!$B$25:$B$151,$G3754,'5. Lön'!CV$25:CV$151)+SUMIF('6. Drift'!$B$18:$B$101,$G3754,'6. Drift'!BA$18:BA$101)+SUMIF('6. Drift'!$B$18:$B$101,$G3754,'6. Drift'!BY$18:BY$101))-(SUMIF('5. Lön'!$B$25:$B$151,$G3754,'5. Lön'!EF$25:EF$151)+SUMIF('6. Drift'!$B$18:$B$101,$G3754,'6. Drift'!CW$18:CW$101)+SUMIF('7. Utrustning'!$B$17:$B$49,$G3754,'7. Utrustning'!BB$17:BB$49)+SUMIF('8. Lokal'!$B$18:$B$50,$G3754,'8. Lokal'!AY$18:AY$50)),0)</f>
        <v>0</v>
      </c>
      <c r="K3765" s="330">
        <f>IF('2. Grunddata'!$C$13="NEJ",(SUMIF('5. Lön'!$B$25:$B$151,$G3754,'5. Lön'!BY$25:BY$151)+SUMIF('5. Lön'!$B$25:$B$151,$G3754,'5. Lön'!CW$25:CW$151)+SUMIF('6. Drift'!$B$18:$B$101,$G3754,'6. Drift'!BB$18:BB$101)+SUMIF('6. Drift'!$B$18:$B$101,$G3754,'6. Drift'!BZ$18:BZ$101))-(SUMIF('5. Lön'!$B$25:$B$151,$G3754,'5. Lön'!EG$25:EG$151)+SUMIF('6. Drift'!$B$18:$B$101,$G3754,'6. Drift'!CX$18:CX$101)+SUMIF('7. Utrustning'!$B$17:$B$49,$G3754,'7. Utrustning'!BC$17:BC$49)+SUMIF('8. Lokal'!$B$18:$B$50,$G3754,'8. Lokal'!AZ$18:AZ$50)),0)</f>
        <v>0</v>
      </c>
      <c r="L3765" s="330">
        <f>IF('2. Grunddata'!$C$13="NEJ",(SUMIF('5. Lön'!$B$25:$B$151,$G3754,'5. Lön'!BZ$25:BZ$151)+SUMIF('5. Lön'!$B$25:$B$151,$G3754,'5. Lön'!CX$25:CX$151)+SUMIF('6. Drift'!$B$18:$B$101,$G3754,'6. Drift'!BC$18:BC$101)+SUMIF('6. Drift'!$B$18:$B$101,$G3754,'6. Drift'!CA$18:CA$101))-(SUMIF('5. Lön'!$B$25:$B$151,$G3754,'5. Lön'!EH$25:EH$151)+SUMIF('6. Drift'!$B$18:$B$101,$G3754,'6. Drift'!CY$18:CY$101)+SUMIF('7. Utrustning'!$B$17:$B$49,$G3754,'7. Utrustning'!BD$17:BD$49)+SUMIF('8. Lokal'!$B$18:$B$50,$G3754,'8. Lokal'!BA$18:BA$50)),0)</f>
        <v>0</v>
      </c>
      <c r="M3765" s="314">
        <f t="shared" ref="M3765:M3771" si="858">SUM(C3765:L3765)</f>
        <v>0</v>
      </c>
    </row>
    <row r="3766" spans="2:15" s="3" customFormat="1" ht="12.75" customHeight="1" x14ac:dyDescent="0.2">
      <c r="B3766" s="331" t="str">
        <f>IF('2. Grunddata'!C$16&gt;0,"LKP som inte accepteras av finansiär","")</f>
        <v/>
      </c>
      <c r="C3766" s="332">
        <f>IF('2. Grunddata'!$C$16&gt;0,SUMIF('5. Lön'!$B$25:$B$151,$G3754,'5. Lön'!AS$25:AS$151)-SUMIF('5. Lön'!$B$25:$B$151,$G3754,'5. Lön'!DM$25:DM$151),0)</f>
        <v>0</v>
      </c>
      <c r="D3766" s="332">
        <f>IF('2. Grunddata'!$C$16&gt;0,SUMIF('5. Lön'!$B$25:$B$151,$G3754,'5. Lön'!AT$25:AT$151)-SUMIF('5. Lön'!$B$25:$B$151,$G3754,'5. Lön'!DN$25:DN$151),0)</f>
        <v>0</v>
      </c>
      <c r="E3766" s="332">
        <f>IF('2. Grunddata'!$C$16&gt;0,SUMIF('5. Lön'!$B$25:$B$151,$G3754,'5. Lön'!AU$25:AU$151)-SUMIF('5. Lön'!$B$25:$B$151,$G3754,'5. Lön'!DO$25:DO$151),0)</f>
        <v>0</v>
      </c>
      <c r="F3766" s="332">
        <f>IF('2. Grunddata'!$C$16&gt;0,SUMIF('5. Lön'!$B$25:$B$151,$G3754,'5. Lön'!AV$25:AV$151)-SUMIF('5. Lön'!$B$25:$B$151,$G3754,'5. Lön'!DP$25:DP$151),0)</f>
        <v>0</v>
      </c>
      <c r="G3766" s="332">
        <f>IF('2. Grunddata'!$C$16&gt;0,SUMIF('5. Lön'!$B$25:$B$151,$G3754,'5. Lön'!AW$25:AW$151)-SUMIF('5. Lön'!$B$25:$B$151,$G3754,'5. Lön'!DQ$25:DQ$151),0)</f>
        <v>0</v>
      </c>
      <c r="H3766" s="332">
        <f>IF('2. Grunddata'!$C$16&gt;0,SUMIF('5. Lön'!$B$25:$B$151,$G3754,'5. Lön'!AX$25:AX$151)-SUMIF('5. Lön'!$B$25:$B$151,$G3754,'5. Lön'!DR$25:DR$151),0)</f>
        <v>0</v>
      </c>
      <c r="I3766" s="332">
        <f>IF('2. Grunddata'!$C$16&gt;0,SUMIF('5. Lön'!$B$25:$B$151,$G3754,'5. Lön'!AY$25:AY$151)-SUMIF('5. Lön'!$B$25:$B$151,$G3754,'5. Lön'!DS$25:DS$151),0)</f>
        <v>0</v>
      </c>
      <c r="J3766" s="332">
        <f>IF('2. Grunddata'!$C$16&gt;0,SUMIF('5. Lön'!$B$25:$B$151,$G3754,'5. Lön'!AZ$25:AZ$151)-SUMIF('5. Lön'!$B$25:$B$151,$G3754,'5. Lön'!DT$25:DT$151),0)</f>
        <v>0</v>
      </c>
      <c r="K3766" s="332">
        <f>IF('2. Grunddata'!$C$16&gt;0,SUMIF('5. Lön'!$B$25:$B$151,$G3754,'5. Lön'!BA$25:BA$151)-SUMIF('5. Lön'!$B$25:$B$151,$G3754,'5. Lön'!DU$25:DU$151),0)</f>
        <v>0</v>
      </c>
      <c r="L3766" s="332">
        <f>IF('2. Grunddata'!$C$16&gt;0,SUMIF('5. Lön'!$B$25:$B$151,$G3754,'5. Lön'!BB$25:BB$151)-SUMIF('5. Lön'!$B$25:$B$151,$G3754,'5. Lön'!DV$25:DV$151),0)</f>
        <v>0</v>
      </c>
      <c r="M3766" s="316">
        <f t="shared" si="858"/>
        <v>0</v>
      </c>
    </row>
    <row r="3767" spans="2:15" s="3" customFormat="1" ht="12.75" customHeight="1" x14ac:dyDescent="0.2">
      <c r="B3767" s="317" t="str">
        <f>IF('5. Lön'!BO$152&gt;0,"Lön inklusive LKP","")</f>
        <v>Lön inklusive LKP</v>
      </c>
      <c r="C3767" s="333">
        <f>SUMIF('5. Lön'!$B$25:$B$151,$G3754,'5. Lön'!BE$25:BE$151)</f>
        <v>0</v>
      </c>
      <c r="D3767" s="333">
        <f>SUMIF('5. Lön'!$B$25:$B$151,$G3754,'5. Lön'!BF$25:BF$151)</f>
        <v>0</v>
      </c>
      <c r="E3767" s="333">
        <f>SUMIF('5. Lön'!$B$25:$B$151,$G3754,'5. Lön'!BG$25:BG$151)</f>
        <v>0</v>
      </c>
      <c r="F3767" s="333">
        <f>SUMIF('5. Lön'!$B$25:$B$151,$G3754,'5. Lön'!BH$25:BH$151)</f>
        <v>0</v>
      </c>
      <c r="G3767" s="333">
        <f>SUMIF('5. Lön'!$B$25:$B$151,$G3754,'5. Lön'!BI$25:BI$151)</f>
        <v>0</v>
      </c>
      <c r="H3767" s="333">
        <f>SUMIF('5. Lön'!$B$25:$B$151,$G3754,'5. Lön'!BJ$25:BJ$151)</f>
        <v>0</v>
      </c>
      <c r="I3767" s="333">
        <f>SUMIF('5. Lön'!$B$25:$B$151,$G3754,'5. Lön'!BK$25:BK$151)</f>
        <v>0</v>
      </c>
      <c r="J3767" s="333">
        <f>SUMIF('5. Lön'!$B$25:$B$151,$G3754,'5. Lön'!BL$25:BL$151)</f>
        <v>0</v>
      </c>
      <c r="K3767" s="333">
        <f>SUMIF('5. Lön'!$B$25:$B$151,$G3754,'5. Lön'!BM$25:BM$151)</f>
        <v>0</v>
      </c>
      <c r="L3767" s="333">
        <f>SUMIF('5. Lön'!$B$25:$B$151,$G3754,'5. Lön'!BN$25:BN$151)</f>
        <v>0</v>
      </c>
      <c r="M3767" s="319">
        <f t="shared" si="858"/>
        <v>0</v>
      </c>
    </row>
    <row r="3768" spans="2:15" s="3" customFormat="1" ht="12.75" x14ac:dyDescent="0.2">
      <c r="B3768" s="158" t="str">
        <f>IF('6. Drift'!AR$102&gt;0,"Drift","")</f>
        <v/>
      </c>
      <c r="C3768" s="334">
        <f>SUMIF('6. Drift'!$B$18:$B$101,$G3754,'6. Drift'!AH$18:AH$101)</f>
        <v>0</v>
      </c>
      <c r="D3768" s="334">
        <f>SUMIF('6. Drift'!$B$18:$B$101,$G3754,'6. Drift'!AI$18:AI$101)</f>
        <v>0</v>
      </c>
      <c r="E3768" s="334">
        <f>SUMIF('6. Drift'!$B$18:$B$101,$G3754,'6. Drift'!AJ$18:AJ$101)</f>
        <v>0</v>
      </c>
      <c r="F3768" s="334">
        <f>SUMIF('6. Drift'!$B$18:$B$101,$G3754,'6. Drift'!AK$18:AK$101)</f>
        <v>0</v>
      </c>
      <c r="G3768" s="334">
        <f>SUMIF('6. Drift'!$B$18:$B$101,$G3754,'6. Drift'!AL$18:AL$101)</f>
        <v>0</v>
      </c>
      <c r="H3768" s="334">
        <f>SUMIF('6. Drift'!$B$18:$B$101,$G3754,'6. Drift'!AM$18:AM$101)</f>
        <v>0</v>
      </c>
      <c r="I3768" s="334">
        <f>SUMIF('6. Drift'!$B$18:$B$101,$G3754,'6. Drift'!AN$18:AN$101)</f>
        <v>0</v>
      </c>
      <c r="J3768" s="334">
        <f>SUMIF('6. Drift'!$B$18:$B$101,$G3754,'6. Drift'!AO$18:AO$101)</f>
        <v>0</v>
      </c>
      <c r="K3768" s="334">
        <f>SUMIF('6. Drift'!$B$18:$B$101,$G3754,'6. Drift'!AP$18:AP$101)</f>
        <v>0</v>
      </c>
      <c r="L3768" s="334">
        <f>SUMIF('6. Drift'!$B$18:$B$101,$G3754,'6. Drift'!AQ$18:AQ$101)</f>
        <v>0</v>
      </c>
      <c r="M3768" s="316">
        <f t="shared" si="858"/>
        <v>0</v>
      </c>
    </row>
    <row r="3769" spans="2:15" s="3" customFormat="1" ht="12.75" x14ac:dyDescent="0.2">
      <c r="B3769" s="317" t="str">
        <f>IF('7. Utrustning'!AS$50&gt;0,"Utrustning","")</f>
        <v/>
      </c>
      <c r="C3769" s="333">
        <f>SUMIF('7. Utrustning'!$B$17:$B$49,$G3754,'7. Utrustning'!AI$17:AI$49)</f>
        <v>0</v>
      </c>
      <c r="D3769" s="333">
        <f>SUMIF('7. Utrustning'!$B$17:$B$49,$G3754,'7. Utrustning'!AJ$17:AJ$49)</f>
        <v>0</v>
      </c>
      <c r="E3769" s="333">
        <f>SUMIF('7. Utrustning'!$B$17:$B$49,$G3754,'7. Utrustning'!AK$17:AK$49)</f>
        <v>0</v>
      </c>
      <c r="F3769" s="333">
        <f>SUMIF('7. Utrustning'!$B$17:$B$49,$G3754,'7. Utrustning'!AL$17:AL$49)</f>
        <v>0</v>
      </c>
      <c r="G3769" s="333">
        <f>SUMIF('7. Utrustning'!$B$17:$B$49,$G3754,'7. Utrustning'!AM$17:AM$49)</f>
        <v>0</v>
      </c>
      <c r="H3769" s="333">
        <f>SUMIF('7. Utrustning'!$B$17:$B$49,$G3754,'7. Utrustning'!AN$17:AN$49)</f>
        <v>0</v>
      </c>
      <c r="I3769" s="333">
        <f>SUMIF('7. Utrustning'!$B$17:$B$49,$G3754,'7. Utrustning'!AO$17:AO$49)</f>
        <v>0</v>
      </c>
      <c r="J3769" s="333">
        <f>SUMIF('7. Utrustning'!$B$17:$B$49,$G3754,'7. Utrustning'!AP$17:AP$49)</f>
        <v>0</v>
      </c>
      <c r="K3769" s="333">
        <f>SUMIF('7. Utrustning'!$B$17:$B$49,$G3754,'7. Utrustning'!AQ$17:AQ$49)</f>
        <v>0</v>
      </c>
      <c r="L3769" s="333">
        <f>SUMIF('7. Utrustning'!$B$17:$B$49,$G3754,'7. Utrustning'!AR$17:AR$49)</f>
        <v>0</v>
      </c>
      <c r="M3769" s="319">
        <f t="shared" si="858"/>
        <v>0</v>
      </c>
    </row>
    <row r="3770" spans="2:15" s="3" customFormat="1" ht="12.75" x14ac:dyDescent="0.2">
      <c r="B3770" s="320" t="str">
        <f>IF('8. Lokal'!AP$51&gt;0,"Lokal","")</f>
        <v>Lokal</v>
      </c>
      <c r="C3770" s="334">
        <f>SUMIF('5. Lön'!$B$25:$B$151,$G3754,'5. Lön'!DA$25:DA$151)+SUMIF('6. Drift'!$B$18:$B$101,$G3754,'6. Drift'!CD$18:CD$101)+SUMIF('8. Lokal'!$B$18:$B$50,$G3754,'8. Lokal'!AF$18:AF$50)</f>
        <v>0</v>
      </c>
      <c r="D3770" s="334">
        <f>SUMIF('5. Lön'!$B$25:$B$151,$G3754,'5. Lön'!DB$25:DB$151)+SUMIF('6. Drift'!$B$18:$B$101,$G3754,'6. Drift'!CE$18:CE$101)+SUMIF('8. Lokal'!$B$18:$B$50,$G3754,'8. Lokal'!AG$18:AG$50)</f>
        <v>0</v>
      </c>
      <c r="E3770" s="334">
        <f>SUMIF('5. Lön'!$B$25:$B$151,$G3754,'5. Lön'!DC$25:DC$151)+SUMIF('6. Drift'!$B$18:$B$101,$G3754,'6. Drift'!CF$18:CF$101)+SUMIF('8. Lokal'!$B$18:$B$50,$G3754,'8. Lokal'!AH$18:AH$50)</f>
        <v>0</v>
      </c>
      <c r="F3770" s="334">
        <f>SUMIF('5. Lön'!$B$25:$B$151,$G3754,'5. Lön'!DD$25:DD$151)+SUMIF('6. Drift'!$B$18:$B$101,$G3754,'6. Drift'!CG$18:CG$101)+SUMIF('8. Lokal'!$B$18:$B$50,$G3754,'8. Lokal'!AI$18:AI$50)</f>
        <v>0</v>
      </c>
      <c r="G3770" s="334">
        <f>SUMIF('5. Lön'!$B$25:$B$151,$G3754,'5. Lön'!DE$25:DE$151)+SUMIF('6. Drift'!$B$18:$B$101,$G3754,'6. Drift'!CH$18:CH$101)+SUMIF('8. Lokal'!$B$18:$B$50,$G3754,'8. Lokal'!AJ$18:AJ$50)</f>
        <v>0</v>
      </c>
      <c r="H3770" s="334">
        <f>SUMIF('5. Lön'!$B$25:$B$151,$G3754,'5. Lön'!DF$25:DF$151)+SUMIF('6. Drift'!$B$18:$B$101,$G3754,'6. Drift'!CI$18:CI$101)+SUMIF('8. Lokal'!$B$18:$B$50,$G3754,'8. Lokal'!AK$18:AK$50)</f>
        <v>0</v>
      </c>
      <c r="I3770" s="334">
        <f>SUMIF('5. Lön'!$B$25:$B$151,$G3754,'5. Lön'!DG$25:DG$151)+SUMIF('6. Drift'!$B$18:$B$101,$G3754,'6. Drift'!CJ$18:CJ$101)+SUMIF('8. Lokal'!$B$18:$B$50,$G3754,'8. Lokal'!AL$18:AL$50)</f>
        <v>0</v>
      </c>
      <c r="J3770" s="334">
        <f>SUMIF('5. Lön'!$B$25:$B$151,$G3754,'5. Lön'!DH$25:DH$151)+SUMIF('6. Drift'!$B$18:$B$101,$G3754,'6. Drift'!CK$18:CK$101)+SUMIF('8. Lokal'!$B$18:$B$50,$G3754,'8. Lokal'!AM$18:AM$50)</f>
        <v>0</v>
      </c>
      <c r="K3770" s="334">
        <f>SUMIF('5. Lön'!$B$25:$B$151,$G3754,'5. Lön'!DI$25:DI$151)+SUMIF('6. Drift'!$B$18:$B$101,$G3754,'6. Drift'!CL$18:CL$101)+SUMIF('8. Lokal'!$B$18:$B$50,$G3754,'8. Lokal'!AN$18:AN$50)</f>
        <v>0</v>
      </c>
      <c r="L3770" s="334">
        <f>SUMIF('5. Lön'!$B$25:$B$151,$G3754,'5. Lön'!DJ$25:DJ$151)+SUMIF('6. Drift'!$B$18:$B$101,$G3754,'6. Drift'!CM$18:CM$101)+SUMIF('8. Lokal'!$B$18:$B$50,$G3754,'8. Lokal'!AO$18:AO$50)</f>
        <v>0</v>
      </c>
      <c r="M3770" s="316">
        <f t="shared" si="858"/>
        <v>0</v>
      </c>
    </row>
    <row r="3771" spans="2:15" s="1" customFormat="1" ht="12.75" x14ac:dyDescent="0.2">
      <c r="B3771" s="321" t="str">
        <f>IF(('5. Lön'!CM$152+'6. Drift'!BP$102)&gt;0,"Indirekt","")</f>
        <v>Indirekt</v>
      </c>
      <c r="C3771" s="293">
        <f>SUMIF('5. Lön'!$B$25:$B$151,$G3754,'5. Lön'!CC$25:CC$151)+SUMIF('6. Drift'!$B$18:$B$101,$G3754,'6. Drift'!BF$18:BF$101)</f>
        <v>0</v>
      </c>
      <c r="D3771" s="293">
        <f>SUMIF('5. Lön'!$B$25:$B$151,$G3754,'5. Lön'!CD$25:CD$151)+SUMIF('6. Drift'!$B$18:$B$101,$G3754,'6. Drift'!BG$18:BG$101)</f>
        <v>0</v>
      </c>
      <c r="E3771" s="293">
        <f>SUMIF('5. Lön'!$B$25:$B$151,$G3754,'5. Lön'!CE$25:CE$151)+SUMIF('6. Drift'!$B$18:$B$101,$G3754,'6. Drift'!BH$18:BH$101)</f>
        <v>0</v>
      </c>
      <c r="F3771" s="293">
        <f>SUMIF('5. Lön'!$B$25:$B$151,$G3754,'5. Lön'!CF$25:CF$151)+SUMIF('6. Drift'!$B$18:$B$101,$G3754,'6. Drift'!BI$18:BI$101)</f>
        <v>0</v>
      </c>
      <c r="G3771" s="293">
        <f>SUMIF('5. Lön'!$B$25:$B$151,$G3754,'5. Lön'!CG$25:CG$151)+SUMIF('6. Drift'!$B$18:$B$101,$G3754,'6. Drift'!BJ$18:BJ$101)</f>
        <v>0</v>
      </c>
      <c r="H3771" s="293">
        <f>SUMIF('5. Lön'!$B$25:$B$151,$G3754,'5. Lön'!CH$25:CH$151)+SUMIF('6. Drift'!$B$18:$B$101,$G3754,'6. Drift'!BK$18:BK$101)</f>
        <v>0</v>
      </c>
      <c r="I3771" s="293">
        <f>SUMIF('5. Lön'!$B$25:$B$151,$G3754,'5. Lön'!CI$25:CI$151)+SUMIF('6. Drift'!$B$18:$B$101,$G3754,'6. Drift'!BL$18:BL$101)</f>
        <v>0</v>
      </c>
      <c r="J3771" s="293">
        <f>SUMIF('5. Lön'!$B$25:$B$151,$G3754,'5. Lön'!CJ$25:CJ$151)+SUMIF('6. Drift'!$B$18:$B$101,$G3754,'6. Drift'!BM$18:BM$101)</f>
        <v>0</v>
      </c>
      <c r="K3771" s="293">
        <f>SUMIF('5. Lön'!$B$25:$B$151,$G3754,'5. Lön'!CK$25:CK$151)+SUMIF('6. Drift'!$B$18:$B$101,$G3754,'6. Drift'!BN$18:BN$101)</f>
        <v>0</v>
      </c>
      <c r="L3771" s="293">
        <f>SUMIF('5. Lön'!$B$25:$B$151,$G3754,'5. Lön'!CL$25:CL$151)+SUMIF('6. Drift'!$B$18:$B$101,$G3754,'6. Drift'!BO$18:BO$101)</f>
        <v>0</v>
      </c>
      <c r="M3771" s="322">
        <f t="shared" si="858"/>
        <v>0</v>
      </c>
    </row>
    <row r="3772" spans="2:15" s="3" customFormat="1" ht="12.75" x14ac:dyDescent="0.2">
      <c r="B3772" s="323" t="str">
        <f>IF('2. Grunddata'!C$6="KONTRAKT","Total kostnad i medfinansiering av kontrakt med finansiär","Total kostnad i medfinansiering av ansökan till finansiär")</f>
        <v>Total kostnad i medfinansiering av ansökan till finansiär</v>
      </c>
      <c r="C3772" s="237">
        <f>SUM(C3765:C3771)</f>
        <v>0</v>
      </c>
      <c r="D3772" s="237">
        <f t="shared" ref="D3772:M3772" si="859">SUM(D3765:D3771)</f>
        <v>0</v>
      </c>
      <c r="E3772" s="237">
        <f t="shared" si="859"/>
        <v>0</v>
      </c>
      <c r="F3772" s="237">
        <f t="shared" si="859"/>
        <v>0</v>
      </c>
      <c r="G3772" s="237">
        <f t="shared" si="859"/>
        <v>0</v>
      </c>
      <c r="H3772" s="237">
        <f t="shared" si="859"/>
        <v>0</v>
      </c>
      <c r="I3772" s="237">
        <f t="shared" si="859"/>
        <v>0</v>
      </c>
      <c r="J3772" s="237">
        <f t="shared" si="859"/>
        <v>0</v>
      </c>
      <c r="K3772" s="237">
        <f t="shared" si="859"/>
        <v>0</v>
      </c>
      <c r="L3772" s="237">
        <f t="shared" si="859"/>
        <v>0</v>
      </c>
      <c r="M3772" s="324">
        <f t="shared" si="859"/>
        <v>0</v>
      </c>
      <c r="N3772" s="26"/>
      <c r="O3772" s="26"/>
    </row>
    <row r="3773" spans="2:15" s="3" customFormat="1" ht="6" customHeight="1" x14ac:dyDescent="0.2">
      <c r="B3773" s="335"/>
      <c r="C3773" s="326"/>
      <c r="D3773" s="326"/>
      <c r="E3773" s="326"/>
      <c r="F3773" s="326"/>
      <c r="G3773" s="326"/>
      <c r="H3773" s="326"/>
      <c r="I3773" s="326"/>
      <c r="J3773" s="326"/>
      <c r="K3773" s="326"/>
      <c r="L3773" s="326"/>
      <c r="M3773" s="336"/>
    </row>
    <row r="3774" spans="2:15" s="3" customFormat="1" ht="12.75" x14ac:dyDescent="0.2">
      <c r="B3774" s="328" t="str">
        <f>IF('2. Grunddata'!C$6="KONTRAKT","Full kostnad","Förväntad full kostnad")</f>
        <v>Förväntad full kostnad</v>
      </c>
      <c r="C3774" s="326"/>
      <c r="D3774" s="326"/>
      <c r="E3774" s="326"/>
      <c r="F3774" s="326"/>
      <c r="G3774" s="326"/>
      <c r="H3774" s="326"/>
      <c r="I3774" s="326"/>
      <c r="J3774" s="326"/>
      <c r="K3774" s="326"/>
      <c r="L3774" s="326"/>
      <c r="M3774" s="336"/>
    </row>
    <row r="3775" spans="2:15" s="3" customFormat="1" ht="12.75" x14ac:dyDescent="0.2">
      <c r="B3775" s="337" t="s">
        <v>203</v>
      </c>
      <c r="C3775" s="338">
        <f>C3757+C3766+C3767</f>
        <v>0</v>
      </c>
      <c r="D3775" s="338">
        <f t="shared" ref="D3775:L3775" si="860">D3757+D3766+D3767</f>
        <v>0</v>
      </c>
      <c r="E3775" s="338">
        <f t="shared" si="860"/>
        <v>0</v>
      </c>
      <c r="F3775" s="338">
        <f t="shared" si="860"/>
        <v>0</v>
      </c>
      <c r="G3775" s="338">
        <f t="shared" si="860"/>
        <v>0</v>
      </c>
      <c r="H3775" s="338">
        <f t="shared" si="860"/>
        <v>0</v>
      </c>
      <c r="I3775" s="338">
        <f t="shared" si="860"/>
        <v>0</v>
      </c>
      <c r="J3775" s="338">
        <f t="shared" si="860"/>
        <v>0</v>
      </c>
      <c r="K3775" s="338">
        <f t="shared" si="860"/>
        <v>0</v>
      </c>
      <c r="L3775" s="338">
        <f t="shared" si="860"/>
        <v>0</v>
      </c>
      <c r="M3775" s="314">
        <f>SUM(C3775:L3775)</f>
        <v>0</v>
      </c>
    </row>
    <row r="3776" spans="2:15" s="3" customFormat="1" ht="12.75" x14ac:dyDescent="0.2">
      <c r="B3776" s="339" t="s">
        <v>202</v>
      </c>
      <c r="C3776" s="340">
        <f>C3758+C3768</f>
        <v>0</v>
      </c>
      <c r="D3776" s="340">
        <f t="shared" ref="D3776:L3776" si="861">D3758+D3768</f>
        <v>0</v>
      </c>
      <c r="E3776" s="340">
        <f t="shared" si="861"/>
        <v>0</v>
      </c>
      <c r="F3776" s="340">
        <f t="shared" si="861"/>
        <v>0</v>
      </c>
      <c r="G3776" s="340">
        <f t="shared" si="861"/>
        <v>0</v>
      </c>
      <c r="H3776" s="340">
        <f t="shared" si="861"/>
        <v>0</v>
      </c>
      <c r="I3776" s="340">
        <f t="shared" si="861"/>
        <v>0</v>
      </c>
      <c r="J3776" s="340">
        <f t="shared" si="861"/>
        <v>0</v>
      </c>
      <c r="K3776" s="340">
        <f t="shared" si="861"/>
        <v>0</v>
      </c>
      <c r="L3776" s="340">
        <f t="shared" si="861"/>
        <v>0</v>
      </c>
      <c r="M3776" s="316">
        <f>SUM(C3776:L3776)</f>
        <v>0</v>
      </c>
    </row>
    <row r="3777" spans="2:14" s="3" customFormat="1" ht="12.75" x14ac:dyDescent="0.2">
      <c r="B3777" s="341" t="s">
        <v>30</v>
      </c>
      <c r="C3777" s="342">
        <f>C3759+C3769</f>
        <v>0</v>
      </c>
      <c r="D3777" s="342">
        <f t="shared" ref="D3777:L3777" si="862">D3759+D3769</f>
        <v>0</v>
      </c>
      <c r="E3777" s="342">
        <f t="shared" si="862"/>
        <v>0</v>
      </c>
      <c r="F3777" s="342">
        <f t="shared" si="862"/>
        <v>0</v>
      </c>
      <c r="G3777" s="342">
        <f t="shared" si="862"/>
        <v>0</v>
      </c>
      <c r="H3777" s="342">
        <f t="shared" si="862"/>
        <v>0</v>
      </c>
      <c r="I3777" s="342">
        <f t="shared" si="862"/>
        <v>0</v>
      </c>
      <c r="J3777" s="342">
        <f t="shared" si="862"/>
        <v>0</v>
      </c>
      <c r="K3777" s="342">
        <f t="shared" si="862"/>
        <v>0</v>
      </c>
      <c r="L3777" s="342">
        <f t="shared" si="862"/>
        <v>0</v>
      </c>
      <c r="M3777" s="319">
        <f>SUM(C3777:L3777)</f>
        <v>0</v>
      </c>
    </row>
    <row r="3778" spans="2:14" s="3" customFormat="1" ht="12.75" x14ac:dyDescent="0.2">
      <c r="B3778" s="339" t="s">
        <v>31</v>
      </c>
      <c r="C3778" s="340">
        <f>SUMIF('5. Lön'!$B$25:$B$151,$G3754,'5. Lön'!CO$25:CO$151)+SUMIF('5. Lön'!$B$25:$B$151,$G3754,'5. Lön'!DA$25:DA$151)+SUMIF('6. Drift'!$B$18:$B$101,$G3754,'6. Drift'!BR$18:BR$101)+SUMIF('6. Drift'!$B$18:$B$101,$G3754,'6. Drift'!CD$18:CD$101)+SUMIF('8. Lokal'!$B$18:$B$50,$G3754,'8. Lokal'!T$18:T$50)+SUMIF('8. Lokal'!$B$18:$B$50,$G3754,'8. Lokal'!AF$18:AF$50)</f>
        <v>0</v>
      </c>
      <c r="D3778" s="340">
        <f>SUMIF('5. Lön'!$B$25:$B$151,$G3754,'5. Lön'!CP$25:CP$151)+SUMIF('5. Lön'!$B$25:$B$151,$G3754,'5. Lön'!DB$25:DB$151)+SUMIF('6. Drift'!$B$18:$B$101,$G3754,'6. Drift'!BS$18:BS$101)+SUMIF('6. Drift'!$B$18:$B$101,$G3754,'6. Drift'!CE$18:CE$101)+SUMIF('8. Lokal'!$B$18:$B$50,$G3754,'8. Lokal'!U$18:U$50)+SUMIF('8. Lokal'!$B$18:$B$50,$G3754,'8. Lokal'!AG$18:AG$50)</f>
        <v>0</v>
      </c>
      <c r="E3778" s="340">
        <f>SUMIF('5. Lön'!$B$25:$B$151,$G3754,'5. Lön'!CQ$25:CQ$151)+SUMIF('5. Lön'!$B$25:$B$151,$G3754,'5. Lön'!DC$25:DC$151)+SUMIF('6. Drift'!$B$18:$B$101,$G3754,'6. Drift'!BT$18:BT$101)+SUMIF('6. Drift'!$B$18:$B$101,$G3754,'6. Drift'!CF$18:CF$101)+SUMIF('8. Lokal'!$B$18:$B$50,$G3754,'8. Lokal'!V$18:V$50)+SUMIF('8. Lokal'!$B$18:$B$50,$G3754,'8. Lokal'!AH$18:AH$50)</f>
        <v>0</v>
      </c>
      <c r="F3778" s="340">
        <f>SUMIF('5. Lön'!$B$25:$B$151,$G3754,'5. Lön'!CR$25:CR$151)+SUMIF('5. Lön'!$B$25:$B$151,$G3754,'5. Lön'!DD$25:DD$151)+SUMIF('6. Drift'!$B$18:$B$101,$G3754,'6. Drift'!BU$18:BU$101)+SUMIF('6. Drift'!$B$18:$B$101,$G3754,'6. Drift'!CG$18:CG$101)+SUMIF('8. Lokal'!$B$18:$B$50,$G3754,'8. Lokal'!W$18:W$50)+SUMIF('8. Lokal'!$B$18:$B$50,$G3754,'8. Lokal'!AI$18:AI$50)</f>
        <v>0</v>
      </c>
      <c r="G3778" s="340">
        <f>SUMIF('5. Lön'!$B$25:$B$151,$G3754,'5. Lön'!CS$25:CS$151)+SUMIF('5. Lön'!$B$25:$B$151,$G3754,'5. Lön'!DE$25:DE$151)+SUMIF('6. Drift'!$B$18:$B$101,$G3754,'6. Drift'!BV$18:BV$101)+SUMIF('6. Drift'!$B$18:$B$101,$G3754,'6. Drift'!CH$18:CH$101)+SUMIF('8. Lokal'!$B$18:$B$50,$G3754,'8. Lokal'!X$18:X$50)+SUMIF('8. Lokal'!$B$18:$B$50,$G3754,'8. Lokal'!AJ$18:AJ$50)</f>
        <v>0</v>
      </c>
      <c r="H3778" s="340">
        <f>SUMIF('5. Lön'!$B$25:$B$151,$G3754,'5. Lön'!CT$25:CT$151)+SUMIF('5. Lön'!$B$25:$B$151,$G3754,'5. Lön'!DF$25:DF$151)+SUMIF('6. Drift'!$B$18:$B$101,$G3754,'6. Drift'!BW$18:BW$101)+SUMIF('6. Drift'!$B$18:$B$101,$G3754,'6. Drift'!CI$18:CI$101)+SUMIF('8. Lokal'!$B$18:$B$50,$G3754,'8. Lokal'!Y$18:Y$50)+SUMIF('8. Lokal'!$B$18:$B$50,$G3754,'8. Lokal'!AK$18:AK$50)</f>
        <v>0</v>
      </c>
      <c r="I3778" s="340">
        <f>SUMIF('5. Lön'!$B$25:$B$151,$G3754,'5. Lön'!CU$25:CU$151)+SUMIF('5. Lön'!$B$25:$B$151,$G3754,'5. Lön'!DG$25:DG$151)+SUMIF('6. Drift'!$B$18:$B$101,$G3754,'6. Drift'!BX$18:BX$101)+SUMIF('6. Drift'!$B$18:$B$101,$G3754,'6. Drift'!CJ$18:CJ$101)+SUMIF('8. Lokal'!$B$18:$B$50,$G3754,'8. Lokal'!Z$18:Z$50)+SUMIF('8. Lokal'!$B$18:$B$50,$G3754,'8. Lokal'!AL$18:AL$50)</f>
        <v>0</v>
      </c>
      <c r="J3778" s="340">
        <f>SUMIF('5. Lön'!$B$25:$B$151,$G3754,'5. Lön'!CV$25:CV$151)+SUMIF('5. Lön'!$B$25:$B$151,$G3754,'5. Lön'!DH$25:DH$151)+SUMIF('6. Drift'!$B$18:$B$101,$G3754,'6. Drift'!BY$18:BY$101)+SUMIF('6. Drift'!$B$18:$B$101,$G3754,'6. Drift'!CK$18:CK$101)+SUMIF('8. Lokal'!$B$18:$B$50,$G3754,'8. Lokal'!AA$18:AA$50)+SUMIF('8. Lokal'!$B$18:$B$50,$G3754,'8. Lokal'!AM$18:AM$50)</f>
        <v>0</v>
      </c>
      <c r="K3778" s="340">
        <f>SUMIF('5. Lön'!$B$25:$B$151,$G3754,'5. Lön'!CW$25:CW$151)+SUMIF('5. Lön'!$B$25:$B$151,$G3754,'5. Lön'!DI$25:DI$151)+SUMIF('6. Drift'!$B$18:$B$101,$G3754,'6. Drift'!BZ$18:BZ$101)+SUMIF('6. Drift'!$B$18:$B$101,$G3754,'6. Drift'!CL$18:CL$101)+SUMIF('8. Lokal'!$B$18:$B$50,$G3754,'8. Lokal'!AB$18:AB$50)+SUMIF('8. Lokal'!$B$18:$B$50,$G3754,'8. Lokal'!AN$18:AN$50)</f>
        <v>0</v>
      </c>
      <c r="L3778" s="340">
        <f>SUMIF('5. Lön'!$B$25:$B$151,$G3754,'5. Lön'!CX$25:CX$151)+SUMIF('5. Lön'!$B$25:$B$151,$G3754,'5. Lön'!DJ$25:DJ$151)+SUMIF('6. Drift'!$B$18:$B$101,$G3754,'6. Drift'!CA$18:CA$101)+SUMIF('6. Drift'!$B$18:$B$101,$G3754,'6. Drift'!CM$18:CM$101)+SUMIF('8. Lokal'!$B$18:$B$50,$G3754,'8. Lokal'!AC$18:AC$50)+SUMIF('8. Lokal'!$B$18:$B$50,$G3754,'8. Lokal'!AO$18:AO$50)</f>
        <v>0</v>
      </c>
      <c r="M3778" s="316">
        <f>SUM(C3778:L3778)</f>
        <v>0</v>
      </c>
    </row>
    <row r="3779" spans="2:14" s="3" customFormat="1" ht="12.75" x14ac:dyDescent="0.2">
      <c r="B3779" s="343" t="s">
        <v>26</v>
      </c>
      <c r="C3779" s="344">
        <f>SUMIF('5. Lön'!$B$25:$B$151,$G3754,'5. Lön'!BQ$25:BQ$151)+SUMIF('5. Lön'!$B$25:$B$151,$G3754,'5. Lön'!CC$25:CC$151)+SUMIF('6. Drift'!$B$18:$B$101,$G3754,'6. Drift'!AT$18:AT$101)+SUMIF('6. Drift'!$B$18:$B$101,$G3754,'6. Drift'!BF$18:BF$101)</f>
        <v>0</v>
      </c>
      <c r="D3779" s="344">
        <f>SUMIF('5. Lön'!$B$25:$B$151,$G3754,'5. Lön'!BR$25:BR$151)+SUMIF('5. Lön'!$B$25:$B$151,$G3754,'5. Lön'!CD$25:CD$151)+SUMIF('6. Drift'!$B$18:$B$101,$G3754,'6. Drift'!AU$18:AU$101)+SUMIF('6. Drift'!$B$18:$B$101,$G3754,'6. Drift'!BG$18:BG$101)</f>
        <v>0</v>
      </c>
      <c r="E3779" s="344">
        <f>SUMIF('5. Lön'!$B$25:$B$151,$G3754,'5. Lön'!BS$25:BS$151)+SUMIF('5. Lön'!$B$25:$B$151,$G3754,'5. Lön'!CE$25:CE$151)+SUMIF('6. Drift'!$B$18:$B$101,$G3754,'6. Drift'!AV$18:AV$101)+SUMIF('6. Drift'!$B$18:$B$101,$G3754,'6. Drift'!BH$18:BH$101)</f>
        <v>0</v>
      </c>
      <c r="F3779" s="344">
        <f>SUMIF('5. Lön'!$B$25:$B$151,$G3754,'5. Lön'!BT$25:BT$151)+SUMIF('5. Lön'!$B$25:$B$151,$G3754,'5. Lön'!CF$25:CF$151)+SUMIF('6. Drift'!$B$18:$B$101,$G3754,'6. Drift'!AW$18:AW$101)+SUMIF('6. Drift'!$B$18:$B$101,$G3754,'6. Drift'!BI$18:BI$101)</f>
        <v>0</v>
      </c>
      <c r="G3779" s="344">
        <f>SUMIF('5. Lön'!$B$25:$B$151,$G3754,'5. Lön'!BU$25:BU$151)+SUMIF('5. Lön'!$B$25:$B$151,$G3754,'5. Lön'!CG$25:CG$151)+SUMIF('6. Drift'!$B$18:$B$101,$G3754,'6. Drift'!AX$18:AX$101)+SUMIF('6. Drift'!$B$18:$B$101,$G3754,'6. Drift'!BJ$18:BJ$101)</f>
        <v>0</v>
      </c>
      <c r="H3779" s="344">
        <f>SUMIF('5. Lön'!$B$25:$B$151,$G3754,'5. Lön'!BV$25:BV$151)+SUMIF('5. Lön'!$B$25:$B$151,$G3754,'5. Lön'!CH$25:CH$151)+SUMIF('6. Drift'!$B$18:$B$101,$G3754,'6. Drift'!AY$18:AY$101)+SUMIF('6. Drift'!$B$18:$B$101,$G3754,'6. Drift'!BK$18:BK$101)</f>
        <v>0</v>
      </c>
      <c r="I3779" s="344">
        <f>SUMIF('5. Lön'!$B$25:$B$151,$G3754,'5. Lön'!BW$25:BW$151)+SUMIF('5. Lön'!$B$25:$B$151,$G3754,'5. Lön'!CI$25:CI$151)+SUMIF('6. Drift'!$B$18:$B$101,$G3754,'6. Drift'!AZ$18:AZ$101)+SUMIF('6. Drift'!$B$18:$B$101,$G3754,'6. Drift'!BL$18:BL$101)</f>
        <v>0</v>
      </c>
      <c r="J3779" s="344">
        <f>SUMIF('5. Lön'!$B$25:$B$151,$G3754,'5. Lön'!BX$25:BX$151)+SUMIF('5. Lön'!$B$25:$B$151,$G3754,'5. Lön'!CJ$25:CJ$151)+SUMIF('6. Drift'!$B$18:$B$101,$G3754,'6. Drift'!BA$18:BA$101)+SUMIF('6. Drift'!$B$18:$B$101,$G3754,'6. Drift'!BM$18:BM$101)</f>
        <v>0</v>
      </c>
      <c r="K3779" s="344">
        <f>SUMIF('5. Lön'!$B$25:$B$151,$G3754,'5. Lön'!BY$25:BY$151)+SUMIF('5. Lön'!$B$25:$B$151,$G3754,'5. Lön'!CK$25:CK$151)+SUMIF('6. Drift'!$B$18:$B$101,$G3754,'6. Drift'!BB$18:BB$101)+SUMIF('6. Drift'!$B$18:$B$101,$G3754,'6. Drift'!BN$18:BN$101)</f>
        <v>0</v>
      </c>
      <c r="L3779" s="344">
        <f>SUMIF('5. Lön'!$B$25:$B$151,$G3754,'5. Lön'!BZ$25:BZ$151)+SUMIF('5. Lön'!$B$25:$B$151,$G3754,'5. Lön'!CL$25:CL$151)+SUMIF('6. Drift'!$B$18:$B$101,$G3754,'6. Drift'!BC$18:BC$101)+SUMIF('6. Drift'!$B$18:$B$101,$G3754,'6. Drift'!BO$18:BO$101)</f>
        <v>0</v>
      </c>
      <c r="M3779" s="322">
        <f>SUM(C3779:L3779)</f>
        <v>0</v>
      </c>
    </row>
    <row r="3780" spans="2:14" s="3" customFormat="1" ht="12.75" x14ac:dyDescent="0.2">
      <c r="B3780" s="323" t="str">
        <f>IF('2. Grunddata'!C$6="KONTRAKT","Total full kostnad","Total förväntad full kostnad")</f>
        <v>Total förväntad full kostnad</v>
      </c>
      <c r="C3780" s="171">
        <f>SUM(C3775:C3779)</f>
        <v>0</v>
      </c>
      <c r="D3780" s="171">
        <f t="shared" ref="D3780:M3780" si="863">SUM(D3775:D3779)</f>
        <v>0</v>
      </c>
      <c r="E3780" s="171">
        <f t="shared" si="863"/>
        <v>0</v>
      </c>
      <c r="F3780" s="171">
        <f t="shared" si="863"/>
        <v>0</v>
      </c>
      <c r="G3780" s="171">
        <f t="shared" si="863"/>
        <v>0</v>
      </c>
      <c r="H3780" s="171">
        <f t="shared" si="863"/>
        <v>0</v>
      </c>
      <c r="I3780" s="171">
        <f t="shared" si="863"/>
        <v>0</v>
      </c>
      <c r="J3780" s="171">
        <f t="shared" si="863"/>
        <v>0</v>
      </c>
      <c r="K3780" s="171">
        <f t="shared" si="863"/>
        <v>0</v>
      </c>
      <c r="L3780" s="171">
        <f t="shared" si="863"/>
        <v>0</v>
      </c>
      <c r="M3780" s="345">
        <f t="shared" si="863"/>
        <v>0</v>
      </c>
      <c r="N3780" s="4"/>
    </row>
    <row r="3781" spans="2:14" s="3" customFormat="1" ht="12.75" x14ac:dyDescent="0.2">
      <c r="B3781" s="119"/>
      <c r="C3781" s="64"/>
      <c r="D3781" s="64"/>
      <c r="E3781" s="64"/>
      <c r="F3781" s="64"/>
      <c r="G3781" s="64"/>
      <c r="H3781" s="64"/>
      <c r="I3781" s="64"/>
      <c r="J3781" s="64"/>
      <c r="K3781" s="64"/>
      <c r="L3781" s="64"/>
      <c r="M3781" s="64"/>
    </row>
    <row r="3782" spans="2:14" s="3" customFormat="1" ht="12.75" customHeight="1" x14ac:dyDescent="0.2">
      <c r="B3782" s="119" t="s">
        <v>42</v>
      </c>
      <c r="C3782" s="346" t="str">
        <f t="shared" ref="C3782:M3782" si="864">IF(C3780&gt;0,C3772/C3780,"")</f>
        <v/>
      </c>
      <c r="D3782" s="346" t="str">
        <f t="shared" si="864"/>
        <v/>
      </c>
      <c r="E3782" s="346" t="str">
        <f t="shared" si="864"/>
        <v/>
      </c>
      <c r="F3782" s="346" t="str">
        <f t="shared" si="864"/>
        <v/>
      </c>
      <c r="G3782" s="346" t="str">
        <f t="shared" si="864"/>
        <v/>
      </c>
      <c r="H3782" s="346" t="str">
        <f t="shared" si="864"/>
        <v/>
      </c>
      <c r="I3782" s="346" t="str">
        <f t="shared" si="864"/>
        <v/>
      </c>
      <c r="J3782" s="346" t="str">
        <f t="shared" si="864"/>
        <v/>
      </c>
      <c r="K3782" s="346" t="str">
        <f t="shared" si="864"/>
        <v/>
      </c>
      <c r="L3782" s="346" t="str">
        <f t="shared" si="864"/>
        <v/>
      </c>
      <c r="M3782" s="346" t="str">
        <f t="shared" si="864"/>
        <v/>
      </c>
    </row>
    <row r="3783" spans="2:14" ht="12.75" customHeight="1" x14ac:dyDescent="0.2"/>
    <row r="3784" spans="2:14" ht="12.75" customHeight="1" x14ac:dyDescent="0.2">
      <c r="B3784" s="349" t="s">
        <v>209</v>
      </c>
    </row>
    <row r="3785" spans="2:14" ht="12.75" customHeight="1" x14ac:dyDescent="0.2">
      <c r="B3785" s="551"/>
      <c r="C3785" s="552"/>
      <c r="D3785" s="552"/>
      <c r="E3785" s="552"/>
      <c r="F3785" s="552"/>
      <c r="G3785" s="552"/>
      <c r="H3785" s="552"/>
      <c r="I3785" s="552"/>
      <c r="J3785" s="552"/>
      <c r="K3785" s="552"/>
      <c r="L3785" s="553"/>
      <c r="M3785" s="387">
        <f>SUM(C3785:L3785)</f>
        <v>0</v>
      </c>
    </row>
    <row r="3786" spans="2:14" ht="12.75" customHeight="1" x14ac:dyDescent="0.2">
      <c r="B3786" s="554"/>
      <c r="C3786" s="555"/>
      <c r="D3786" s="555"/>
      <c r="E3786" s="555"/>
      <c r="F3786" s="555"/>
      <c r="G3786" s="555"/>
      <c r="H3786" s="555"/>
      <c r="I3786" s="555"/>
      <c r="J3786" s="555"/>
      <c r="K3786" s="555"/>
      <c r="L3786" s="556"/>
      <c r="M3786" s="319">
        <f t="shared" ref="M3786:M3790" si="865">SUM(C3786:L3786)</f>
        <v>0</v>
      </c>
    </row>
    <row r="3787" spans="2:14" ht="12.75" customHeight="1" x14ac:dyDescent="0.2">
      <c r="B3787" s="557"/>
      <c r="C3787" s="558"/>
      <c r="D3787" s="558"/>
      <c r="E3787" s="558"/>
      <c r="F3787" s="558"/>
      <c r="G3787" s="558"/>
      <c r="H3787" s="558"/>
      <c r="I3787" s="558"/>
      <c r="J3787" s="558"/>
      <c r="K3787" s="558"/>
      <c r="L3787" s="559"/>
      <c r="M3787" s="316">
        <f t="shared" si="865"/>
        <v>0</v>
      </c>
    </row>
    <row r="3788" spans="2:14" ht="12.75" customHeight="1" x14ac:dyDescent="0.2">
      <c r="B3788" s="554"/>
      <c r="C3788" s="555"/>
      <c r="D3788" s="555"/>
      <c r="E3788" s="555"/>
      <c r="F3788" s="555"/>
      <c r="G3788" s="555"/>
      <c r="H3788" s="555"/>
      <c r="I3788" s="555"/>
      <c r="J3788" s="555"/>
      <c r="K3788" s="555"/>
      <c r="L3788" s="556"/>
      <c r="M3788" s="319">
        <f t="shared" si="865"/>
        <v>0</v>
      </c>
    </row>
    <row r="3789" spans="2:14" ht="12.75" customHeight="1" x14ac:dyDescent="0.2">
      <c r="B3789" s="557"/>
      <c r="C3789" s="558"/>
      <c r="D3789" s="558"/>
      <c r="E3789" s="558"/>
      <c r="F3789" s="558"/>
      <c r="G3789" s="558"/>
      <c r="H3789" s="558"/>
      <c r="I3789" s="558"/>
      <c r="J3789" s="558"/>
      <c r="K3789" s="558"/>
      <c r="L3789" s="559"/>
      <c r="M3789" s="316">
        <f t="shared" si="865"/>
        <v>0</v>
      </c>
    </row>
    <row r="3790" spans="2:14" ht="12.75" customHeight="1" x14ac:dyDescent="0.2">
      <c r="B3790" s="560"/>
      <c r="C3790" s="555"/>
      <c r="D3790" s="555"/>
      <c r="E3790" s="555"/>
      <c r="F3790" s="555"/>
      <c r="G3790" s="555"/>
      <c r="H3790" s="555"/>
      <c r="I3790" s="555"/>
      <c r="J3790" s="555"/>
      <c r="K3790" s="555"/>
      <c r="L3790" s="556"/>
      <c r="M3790" s="319">
        <f t="shared" si="865"/>
        <v>0</v>
      </c>
    </row>
    <row r="3791" spans="2:14" ht="12.75" customHeight="1" x14ac:dyDescent="0.2">
      <c r="B3791" s="165" t="str">
        <f>IF('2. Grunddata'!C$6="KONTRAKT","Total medfinansiering","Total förväntad medfinansiering")</f>
        <v>Total förväntad medfinansiering</v>
      </c>
      <c r="C3791" s="170">
        <f t="shared" ref="C3791:M3791" si="866">SUM(C3785:C3790)</f>
        <v>0</v>
      </c>
      <c r="D3791" s="170">
        <f t="shared" si="866"/>
        <v>0</v>
      </c>
      <c r="E3791" s="170">
        <f t="shared" si="866"/>
        <v>0</v>
      </c>
      <c r="F3791" s="170">
        <f t="shared" si="866"/>
        <v>0</v>
      </c>
      <c r="G3791" s="170">
        <f t="shared" si="866"/>
        <v>0</v>
      </c>
      <c r="H3791" s="170">
        <f t="shared" si="866"/>
        <v>0</v>
      </c>
      <c r="I3791" s="170">
        <f t="shared" si="866"/>
        <v>0</v>
      </c>
      <c r="J3791" s="170">
        <f t="shared" si="866"/>
        <v>0</v>
      </c>
      <c r="K3791" s="170">
        <f t="shared" si="866"/>
        <v>0</v>
      </c>
      <c r="L3791" s="170">
        <f t="shared" si="866"/>
        <v>0</v>
      </c>
      <c r="M3791" s="345">
        <f t="shared" si="866"/>
        <v>0</v>
      </c>
    </row>
    <row r="3792" spans="2:14" ht="12.75" customHeight="1" x14ac:dyDescent="0.2"/>
    <row r="3793" spans="2:13" ht="12.75" customHeight="1" x14ac:dyDescent="0.2">
      <c r="B3793" s="386" t="s">
        <v>210</v>
      </c>
      <c r="C3793" s="64" t="str">
        <f>B88</f>
        <v>Inte SLU Partner 22</v>
      </c>
      <c r="G3793" s="64" t="str">
        <f>J88</f>
        <v/>
      </c>
    </row>
    <row r="3794" spans="2:13" ht="12.75" customHeight="1" x14ac:dyDescent="0.2">
      <c r="B3794" s="719"/>
      <c r="C3794" s="720"/>
      <c r="D3794" s="720"/>
      <c r="E3794" s="720"/>
      <c r="F3794" s="720"/>
      <c r="G3794" s="720"/>
      <c r="H3794" s="720"/>
      <c r="I3794" s="720"/>
      <c r="J3794" s="720"/>
      <c r="K3794" s="720"/>
      <c r="L3794" s="720"/>
      <c r="M3794" s="721"/>
    </row>
    <row r="3795" spans="2:13" ht="12.75" customHeight="1" x14ac:dyDescent="0.2">
      <c r="B3795" s="722"/>
      <c r="C3795" s="735"/>
      <c r="D3795" s="735"/>
      <c r="E3795" s="735"/>
      <c r="F3795" s="735"/>
      <c r="G3795" s="735"/>
      <c r="H3795" s="735"/>
      <c r="I3795" s="735"/>
      <c r="J3795" s="735"/>
      <c r="K3795" s="735"/>
      <c r="L3795" s="735"/>
      <c r="M3795" s="724"/>
    </row>
    <row r="3796" spans="2:13" ht="12.75" customHeight="1" x14ac:dyDescent="0.2">
      <c r="B3796" s="722"/>
      <c r="C3796" s="735"/>
      <c r="D3796" s="735"/>
      <c r="E3796" s="735"/>
      <c r="F3796" s="735"/>
      <c r="G3796" s="735"/>
      <c r="H3796" s="735"/>
      <c r="I3796" s="735"/>
      <c r="J3796" s="735"/>
      <c r="K3796" s="735"/>
      <c r="L3796" s="735"/>
      <c r="M3796" s="724"/>
    </row>
    <row r="3797" spans="2:13" ht="12.75" customHeight="1" x14ac:dyDescent="0.2">
      <c r="B3797" s="722"/>
      <c r="C3797" s="735"/>
      <c r="D3797" s="735"/>
      <c r="E3797" s="735"/>
      <c r="F3797" s="735"/>
      <c r="G3797" s="735"/>
      <c r="H3797" s="735"/>
      <c r="I3797" s="735"/>
      <c r="J3797" s="735"/>
      <c r="K3797" s="735"/>
      <c r="L3797" s="735"/>
      <c r="M3797" s="724"/>
    </row>
    <row r="3798" spans="2:13" ht="12.75" customHeight="1" x14ac:dyDescent="0.2">
      <c r="B3798" s="725"/>
      <c r="C3798" s="726"/>
      <c r="D3798" s="726"/>
      <c r="E3798" s="726"/>
      <c r="F3798" s="726"/>
      <c r="G3798" s="726"/>
      <c r="H3798" s="726"/>
      <c r="I3798" s="726"/>
      <c r="J3798" s="726"/>
      <c r="K3798" s="726"/>
      <c r="L3798" s="726"/>
      <c r="M3798" s="727"/>
    </row>
    <row r="3799" spans="2:13" ht="12.75" customHeight="1" x14ac:dyDescent="0.2">
      <c r="B3799" s="388"/>
      <c r="C3799" s="388"/>
      <c r="D3799" s="388"/>
      <c r="E3799" s="388"/>
      <c r="F3799" s="388"/>
      <c r="G3799" s="388"/>
      <c r="H3799" s="388"/>
      <c r="I3799" s="388"/>
      <c r="J3799" s="388"/>
      <c r="K3799" s="388"/>
      <c r="L3799" s="388"/>
      <c r="M3799" s="388"/>
    </row>
    <row r="3800" spans="2:13" s="3" customFormat="1" ht="12.75" customHeight="1" x14ac:dyDescent="0.2">
      <c r="B3800" s="140" t="s">
        <v>165</v>
      </c>
      <c r="C3800" s="141" t="str">
        <f>'2. Grunddata'!C$7</f>
        <v>Hitta den oförklariga faktorn i matrix</v>
      </c>
      <c r="D3800" s="64"/>
      <c r="E3800" s="64"/>
      <c r="F3800" s="64"/>
      <c r="G3800" s="64"/>
      <c r="H3800" s="64"/>
      <c r="I3800" s="64"/>
      <c r="J3800" s="64"/>
      <c r="K3800" s="64"/>
      <c r="L3800" s="64"/>
      <c r="M3800" s="64"/>
    </row>
    <row r="3801" spans="2:13" s="3" customFormat="1" ht="12.75" x14ac:dyDescent="0.2">
      <c r="B3801" s="140" t="s">
        <v>122</v>
      </c>
      <c r="C3801" s="141" t="str">
        <f>IF('2. Grunddata'!$C$6="ANSÖKAN","ANSÖKAN",(IF('2. Grunddata'!$C$6="KONTRAKT","KONTRAKT","")))</f>
        <v>ANSÖKAN</v>
      </c>
      <c r="D3801" s="64"/>
      <c r="E3801" s="64"/>
      <c r="F3801" s="64"/>
      <c r="G3801" s="64"/>
      <c r="H3801" s="64"/>
      <c r="I3801" s="64"/>
      <c r="J3801" s="64"/>
      <c r="K3801" s="64"/>
      <c r="L3801" s="64"/>
      <c r="M3801" s="64"/>
    </row>
    <row r="3802" spans="2:13" s="3" customFormat="1" ht="12.75" x14ac:dyDescent="0.2">
      <c r="B3802" s="62" t="s">
        <v>254</v>
      </c>
      <c r="C3802" s="141" t="str">
        <f>'2. Grunddata'!C$8</f>
        <v>Stina</v>
      </c>
      <c r="D3802" s="64"/>
      <c r="E3802" s="64"/>
      <c r="F3802" s="64"/>
      <c r="I3802" s="120"/>
      <c r="J3802" s="120"/>
      <c r="K3802" s="120"/>
      <c r="L3802" s="120"/>
      <c r="M3802" s="120"/>
    </row>
    <row r="3803" spans="2:13" s="3" customFormat="1" ht="12.75" x14ac:dyDescent="0.2">
      <c r="B3803" s="140" t="s">
        <v>156</v>
      </c>
      <c r="C3803" s="64" t="str">
        <f>'2. Grunddata'!C$17</f>
        <v>SEK</v>
      </c>
      <c r="D3803" s="64"/>
      <c r="E3803" s="64"/>
      <c r="F3803" s="64"/>
      <c r="I3803" s="120"/>
      <c r="J3803" s="120"/>
      <c r="K3803" s="120"/>
      <c r="L3803" s="120"/>
      <c r="M3803" s="120"/>
    </row>
    <row r="3804" spans="2:13" s="3" customFormat="1" ht="12.75" x14ac:dyDescent="0.2">
      <c r="B3804" s="140"/>
      <c r="C3804" s="143" t="s">
        <v>137</v>
      </c>
      <c r="D3804" s="64"/>
      <c r="E3804" s="64"/>
      <c r="F3804" s="64"/>
      <c r="I3804" s="120"/>
      <c r="J3804" s="120"/>
      <c r="K3804" s="120"/>
      <c r="L3804" s="499" t="s">
        <v>315</v>
      </c>
      <c r="M3804" s="120"/>
    </row>
    <row r="3805" spans="2:13" ht="12.75" customHeight="1" x14ac:dyDescent="0.2">
      <c r="L3805" s="349" t="s">
        <v>316</v>
      </c>
    </row>
    <row r="3806" spans="2:13" s="3" customFormat="1" ht="15" x14ac:dyDescent="0.25">
      <c r="B3806" s="369" t="s">
        <v>38</v>
      </c>
      <c r="C3806" s="369" t="str">
        <f>B89</f>
        <v>Inte SLU Partner 23</v>
      </c>
      <c r="E3806" s="64"/>
      <c r="G3806" s="375" t="str">
        <f>J89</f>
        <v/>
      </c>
      <c r="H3806" s="64"/>
      <c r="I3806" s="64"/>
      <c r="J3806" s="64"/>
      <c r="K3806" s="64"/>
      <c r="L3806" s="625">
        <f>SUMIF('5. Lön'!$B$25:$B$151,$G3806,'5. Lön'!AE$25:AE$151)</f>
        <v>0</v>
      </c>
      <c r="M3806" s="585" t="s">
        <v>208</v>
      </c>
    </row>
    <row r="3807" spans="2:13" s="3" customFormat="1" ht="6" customHeight="1" x14ac:dyDescent="0.2">
      <c r="B3807" s="85"/>
      <c r="C3807" s="64"/>
      <c r="D3807" s="64"/>
      <c r="E3807" s="64"/>
      <c r="F3807" s="64"/>
      <c r="G3807" s="64"/>
      <c r="H3807" s="64"/>
      <c r="I3807" s="64"/>
      <c r="J3807" s="64"/>
      <c r="K3807" s="64"/>
      <c r="L3807" s="64"/>
      <c r="M3807" s="64"/>
    </row>
    <row r="3808" spans="2:13" s="3" customFormat="1" ht="12.75" x14ac:dyDescent="0.2">
      <c r="B3808" s="309" t="str">
        <f>IF('2. Grunddata'!C$6="KONTRAKT","Kostnader täckta av finansiär","Kostnader förväntade att täckas av finansiär")</f>
        <v>Kostnader förväntade att täckas av finansiär</v>
      </c>
      <c r="C3808" s="310">
        <f>'5. Lön'!G$23</f>
        <v>2022</v>
      </c>
      <c r="D3808" s="310">
        <f>'5. Lön'!H$23</f>
        <v>2023</v>
      </c>
      <c r="E3808" s="310">
        <f>'5. Lön'!I$23</f>
        <v>2024</v>
      </c>
      <c r="F3808" s="310" t="str">
        <f>'5. Lön'!J$23</f>
        <v/>
      </c>
      <c r="G3808" s="310" t="str">
        <f>'5. Lön'!K$23</f>
        <v/>
      </c>
      <c r="H3808" s="310" t="str">
        <f>'5. Lön'!L$23</f>
        <v/>
      </c>
      <c r="I3808" s="310" t="str">
        <f>'5. Lön'!M$23</f>
        <v/>
      </c>
      <c r="J3808" s="310" t="str">
        <f>'5. Lön'!N$23</f>
        <v/>
      </c>
      <c r="K3808" s="310" t="str">
        <f>'5. Lön'!O$23</f>
        <v/>
      </c>
      <c r="L3808" s="310" t="str">
        <f>'5. Lön'!P$23</f>
        <v/>
      </c>
      <c r="M3808" s="311" t="s">
        <v>2</v>
      </c>
    </row>
    <row r="3809" spans="2:15" s="3" customFormat="1" ht="12.75" customHeight="1" x14ac:dyDescent="0.2">
      <c r="B3809" s="312" t="s">
        <v>203</v>
      </c>
      <c r="C3809" s="313">
        <f>IF('2. Grunddata'!$C$16&gt;0,SUMIF('5. Lön'!$B$25:$B$151,$G3806,'5. Lön'!DM$25:DM$151),SUMIF('5. Lön'!$B$25:$B$151,$G3806,'5. Lön'!AS$25:AS$151))</f>
        <v>0</v>
      </c>
      <c r="D3809" s="313">
        <f>IF('2. Grunddata'!$C$16&gt;0,SUMIF('5. Lön'!$B$25:$B$151,$G3806,'5. Lön'!DN$25:DN$151),SUMIF('5. Lön'!$B$25:$B$151,$G3806,'5. Lön'!AT$25:AT$151))</f>
        <v>0</v>
      </c>
      <c r="E3809" s="313">
        <f>IF('2. Grunddata'!$C$16&gt;0,SUMIF('5. Lön'!$B$25:$B$151,$G3806,'5. Lön'!DO$25:DO$151),SUMIF('5. Lön'!$B$25:$B$151,$G3806,'5. Lön'!AU$25:AU$151))</f>
        <v>0</v>
      </c>
      <c r="F3809" s="313">
        <f>IF('2. Grunddata'!$C$16&gt;0,SUMIF('5. Lön'!$B$25:$B$151,$G3806,'5. Lön'!DP$25:DP$151),SUMIF('5. Lön'!$B$25:$B$151,$G3806,'5. Lön'!AV$25:AV$151))</f>
        <v>0</v>
      </c>
      <c r="G3809" s="313">
        <f>IF('2. Grunddata'!$C$16&gt;0,SUMIF('5. Lön'!$B$25:$B$151,$G3806,'5. Lön'!DQ$25:DQ$151),SUMIF('5. Lön'!$B$25:$B$151,$G3806,'5. Lön'!AW$25:AW$151))</f>
        <v>0</v>
      </c>
      <c r="H3809" s="313">
        <f>IF('2. Grunddata'!$C$16&gt;0,SUMIF('5. Lön'!$B$25:$B$151,$G3806,'5. Lön'!DR$25:DR$151),SUMIF('5. Lön'!$B$25:$B$151,$G3806,'5. Lön'!AX$25:AX$151))</f>
        <v>0</v>
      </c>
      <c r="I3809" s="313">
        <f>IF('2. Grunddata'!$C$16&gt;0,SUMIF('5. Lön'!$B$25:$B$151,$G3806,'5. Lön'!DS$25:DS$151),SUMIF('5. Lön'!$B$25:$B$151,$G3806,'5. Lön'!AY$25:AY$151))</f>
        <v>0</v>
      </c>
      <c r="J3809" s="313">
        <f>IF('2. Grunddata'!$C$16&gt;0,SUMIF('5. Lön'!$B$25:$B$151,$G3806,'5. Lön'!DT$25:DT$151),SUMIF('5. Lön'!$B$25:$B$151,$G3806,'5. Lön'!AZ$25:AZ$151))</f>
        <v>0</v>
      </c>
      <c r="K3809" s="313">
        <f>IF('2. Grunddata'!$C$16&gt;0,SUMIF('5. Lön'!$B$25:$B$151,$G3806,'5. Lön'!DU$25:DU$151),SUMIF('5. Lön'!$B$25:$B$151,$G3806,'5. Lön'!BA$25:BA$151))</f>
        <v>0</v>
      </c>
      <c r="L3809" s="313">
        <f>IF('2. Grunddata'!$C$16&gt;0,SUMIF('5. Lön'!$B$25:$B$151,$G3806,'5. Lön'!DV$25:DV$151),SUMIF('5. Lön'!$B$25:$B$151,$G3806,'5. Lön'!BB$25:BB$151))</f>
        <v>0</v>
      </c>
      <c r="M3809" s="314">
        <f t="shared" ref="M3809:M3814" si="867">SUM(C3809:L3809)</f>
        <v>0</v>
      </c>
      <c r="N3809" s="4"/>
      <c r="O3809" s="4"/>
    </row>
    <row r="3810" spans="2:15" s="3" customFormat="1" ht="12.75" customHeight="1" x14ac:dyDescent="0.2">
      <c r="B3810" s="158" t="s">
        <v>202</v>
      </c>
      <c r="C3810" s="315">
        <f>SUMIF('6. Drift'!$B$18:$B$101,$G3806,'6. Drift'!V$18:V$101)</f>
        <v>0</v>
      </c>
      <c r="D3810" s="315">
        <f>SUMIF('6. Drift'!$B$18:$B$101,$G3806,'6. Drift'!W$18:W$101)</f>
        <v>0</v>
      </c>
      <c r="E3810" s="315">
        <f>SUMIF('6. Drift'!$B$18:$B$101,$G3806,'6. Drift'!X$18:X$101)</f>
        <v>0</v>
      </c>
      <c r="F3810" s="315">
        <f>SUMIF('6. Drift'!$B$18:$B$101,$G3806,'6. Drift'!Y$18:Y$101)</f>
        <v>0</v>
      </c>
      <c r="G3810" s="315">
        <f>SUMIF('6. Drift'!$B$18:$B$101,$G3806,'6. Drift'!Z$18:Z$101)</f>
        <v>0</v>
      </c>
      <c r="H3810" s="315">
        <f>SUMIF('6. Drift'!$B$18:$B$101,$G3806,'6. Drift'!AA$18:AA$101)</f>
        <v>0</v>
      </c>
      <c r="I3810" s="315">
        <f>SUMIF('6. Drift'!$B$18:$B$101,$G3806,'6. Drift'!AB$18:AB$101)</f>
        <v>0</v>
      </c>
      <c r="J3810" s="315">
        <f>SUMIF('6. Drift'!$B$18:$B$101,$G3806,'6. Drift'!AC$18:AC$101)</f>
        <v>0</v>
      </c>
      <c r="K3810" s="315">
        <f>SUMIF('6. Drift'!$B$18:$B$101,$G3806,'6. Drift'!AD$18:AD$101)</f>
        <v>0</v>
      </c>
      <c r="L3810" s="315">
        <f>SUMIF('6. Drift'!$B$18:$B$101,$G3806,'6. Drift'!AE$18:AE$101)</f>
        <v>0</v>
      </c>
      <c r="M3810" s="316">
        <f t="shared" si="867"/>
        <v>0</v>
      </c>
    </row>
    <row r="3811" spans="2:15" s="3" customFormat="1" ht="12.75" x14ac:dyDescent="0.2">
      <c r="B3811" s="317" t="s">
        <v>30</v>
      </c>
      <c r="C3811" s="318">
        <f>SUMIF('7. Utrustning'!$B$17:$B$49,$G3806,'7. Utrustning'!W$17:W$49)</f>
        <v>0</v>
      </c>
      <c r="D3811" s="318">
        <f>SUMIF('7. Utrustning'!$B$17:$B$49,$G3806,'7. Utrustning'!X$17:X$49)</f>
        <v>0</v>
      </c>
      <c r="E3811" s="318">
        <f>SUMIF('7. Utrustning'!$B$17:$B$49,$G3806,'7. Utrustning'!Y$17:Y$49)</f>
        <v>0</v>
      </c>
      <c r="F3811" s="318">
        <f>SUMIF('7. Utrustning'!$B$17:$B$49,$G3806,'7. Utrustning'!Z$17:Z$49)</f>
        <v>0</v>
      </c>
      <c r="G3811" s="318">
        <f>SUMIF('7. Utrustning'!$B$17:$B$49,$G3806,'7. Utrustning'!AA$17:AA$49)</f>
        <v>0</v>
      </c>
      <c r="H3811" s="318">
        <f>SUMIF('7. Utrustning'!$B$17:$B$49,$G3806,'7. Utrustning'!AB$17:AB$49)</f>
        <v>0</v>
      </c>
      <c r="I3811" s="318">
        <f>SUMIF('7. Utrustning'!$B$17:$B$49,$G3806,'7. Utrustning'!AC$17:AC$49)</f>
        <v>0</v>
      </c>
      <c r="J3811" s="318">
        <f>SUMIF('7. Utrustning'!$B$17:$B$49,$G3806,'7. Utrustning'!AD$17:AD$49)</f>
        <v>0</v>
      </c>
      <c r="K3811" s="318">
        <f>SUMIF('7. Utrustning'!$B$17:$B$49,$G3806,'7. Utrustning'!AE$17:AE$49)</f>
        <v>0</v>
      </c>
      <c r="L3811" s="318">
        <f>SUMIF('7. Utrustning'!$B$17:$B$49,$G3806,'7. Utrustning'!AF$17:AF$49)</f>
        <v>0</v>
      </c>
      <c r="M3811" s="319">
        <f t="shared" si="867"/>
        <v>0</v>
      </c>
    </row>
    <row r="3812" spans="2:15" s="3" customFormat="1" ht="12.75" x14ac:dyDescent="0.2">
      <c r="B3812" s="320" t="str">
        <f>IF('2. Grunddata'!C$13="NEJ","Lokal accepterad som direkt kostnad av finansiär","Lokal")</f>
        <v>Lokal accepterad som direkt kostnad av finansiär</v>
      </c>
      <c r="C3812" s="315">
        <f>IF('2. Grunddata'!$C$13="NEJ",SUMIF('8. Lokal'!$B$18:$B$50,$G3806,'8. Lokal'!T$18:T$50),SUMIF('5. Lön'!$B$25:$B$151,$G3806,'5. Lön'!CO$25:CO$151)+SUMIF('6. Drift'!$B$18:$B$101,$G3806,'6. Drift'!BR$18:BR$101)+SUMIF('8. Lokal'!$B$18:$B$50,$G3806,'8. Lokal'!T$18:T$50))</f>
        <v>0</v>
      </c>
      <c r="D3812" s="315">
        <f>IF('2. Grunddata'!$C$13="NEJ",SUMIF('8. Lokal'!$B$18:$B$50,$G3806,'8. Lokal'!U$18:U$50),SUMIF('5. Lön'!$B$25:$B$151,$G3806,'5. Lön'!CP$25:CP$151)+SUMIF('6. Drift'!$B$18:$B$101,$G3806,'6. Drift'!BS$18:BS$101)+SUMIF('8. Lokal'!$B$18:$B$50,$G3806,'8. Lokal'!U$18:U$50))</f>
        <v>0</v>
      </c>
      <c r="E3812" s="315">
        <f>IF('2. Grunddata'!$C$13="NEJ",SUMIF('8. Lokal'!$B$18:$B$50,$G3806,'8. Lokal'!V$18:V$50),SUMIF('5. Lön'!$B$25:$B$151,$G3806,'5. Lön'!CQ$25:CQ$151)+SUMIF('6. Drift'!$B$18:$B$101,$G3806,'6. Drift'!BT$18:BT$101)+SUMIF('8. Lokal'!$B$18:$B$50,$G3806,'8. Lokal'!V$18:V$50))</f>
        <v>0</v>
      </c>
      <c r="F3812" s="315">
        <f>IF('2. Grunddata'!$C$13="NEJ",SUMIF('8. Lokal'!$B$18:$B$50,$G3806,'8. Lokal'!W$18:W$50),SUMIF('5. Lön'!$B$25:$B$151,$G3806,'5. Lön'!CR$25:CR$151)+SUMIF('6. Drift'!$B$18:$B$101,$G3806,'6. Drift'!BU$18:BU$101)+SUMIF('8. Lokal'!$B$18:$B$50,$G3806,'8. Lokal'!W$18:W$50))</f>
        <v>0</v>
      </c>
      <c r="G3812" s="315">
        <f>IF('2. Grunddata'!$C$13="NEJ",SUMIF('8. Lokal'!$B$18:$B$50,$G3806,'8. Lokal'!X$18:X$50),SUMIF('5. Lön'!$B$25:$B$151,$G3806,'5. Lön'!CS$25:CS$151)+SUMIF('6. Drift'!$B$18:$B$101,$G3806,'6. Drift'!BV$18:BV$101)+SUMIF('8. Lokal'!$B$18:$B$50,$G3806,'8. Lokal'!X$18:X$50))</f>
        <v>0</v>
      </c>
      <c r="H3812" s="315">
        <f>IF('2. Grunddata'!$C$13="NEJ",SUMIF('8. Lokal'!$B$18:$B$50,$G3806,'8. Lokal'!Y$18:Y$50),SUMIF('5. Lön'!$B$25:$B$151,$G3806,'5. Lön'!CT$25:CT$151)+SUMIF('6. Drift'!$B$18:$B$101,$G3806,'6. Drift'!BW$18:BW$101)+SUMIF('8. Lokal'!$B$18:$B$50,$G3806,'8. Lokal'!Y$18:Y$50))</f>
        <v>0</v>
      </c>
      <c r="I3812" s="315">
        <f>IF('2. Grunddata'!$C$13="NEJ",SUMIF('8. Lokal'!$B$18:$B$50,$G3806,'8. Lokal'!Z$18:Z$50),SUMIF('5. Lön'!$B$25:$B$151,$G3806,'5. Lön'!CU$25:CU$151)+SUMIF('6. Drift'!$B$18:$B$101,$G3806,'6. Drift'!BX$18:BX$101)+SUMIF('8. Lokal'!$B$18:$B$50,$G3806,'8. Lokal'!Z$18:Z$50))</f>
        <v>0</v>
      </c>
      <c r="J3812" s="315">
        <f>IF('2. Grunddata'!$C$13="NEJ",SUMIF('8. Lokal'!$B$18:$B$50,$G3806,'8. Lokal'!AA$18:AA$50),SUMIF('5. Lön'!$B$25:$B$151,$G3806,'5. Lön'!CV$25:CV$151)+SUMIF('6. Drift'!$B$18:$B$101,$G3806,'6. Drift'!BY$18:BY$101)+SUMIF('8. Lokal'!$B$18:$B$50,$G3806,'8. Lokal'!AA$18:AA$50))</f>
        <v>0</v>
      </c>
      <c r="K3812" s="315">
        <f>IF('2. Grunddata'!$C$13="NEJ",SUMIF('8. Lokal'!$B$18:$B$50,$G3806,'8. Lokal'!AB$18:AB$50),SUMIF('5. Lön'!$B$25:$B$151,$G3806,'5. Lön'!CW$25:CW$151)+SUMIF('6. Drift'!$B$18:$B$101,$G3806,'6. Drift'!BZ$18:BZ$101)+SUMIF('8. Lokal'!$B$18:$B$50,$G3806,'8. Lokal'!AB$18:AB$50))</f>
        <v>0</v>
      </c>
      <c r="L3812" s="315">
        <f>IF('2. Grunddata'!$C$13="NEJ",SUMIF('8. Lokal'!$B$18:$B$50,$G3806,'8. Lokal'!AC$18:AC$50),SUMIF('5. Lön'!$B$25:$B$151,$G3806,'5. Lön'!CX$25:CX$151)+SUMIF('6. Drift'!$B$18:$B$101,$G3806,'6. Drift'!CA$18:CA$101)+SUMIF('8. Lokal'!$B$18:$B$50,$G3806,'8. Lokal'!AC$18:AC$50))</f>
        <v>0</v>
      </c>
      <c r="M3812" s="316">
        <f t="shared" si="867"/>
        <v>0</v>
      </c>
    </row>
    <row r="3813" spans="2:15" s="3" customFormat="1" ht="12.75" x14ac:dyDescent="0.2">
      <c r="B3813" s="321" t="str">
        <f>IF('2. Grunddata'!C$13="NEJ","Indirekt och lokalpåslag accepterade som OH av finansiär","Indirekta")</f>
        <v>Indirekt och lokalpåslag accepterade som OH av finansiär</v>
      </c>
      <c r="C3813" s="293">
        <f>IF('2. Grunddata'!$C$13="NEJ",SUMIF('5. Lön'!$B$25:$B$151,$G3806,'5. Lön'!DY$25:DY$151)+SUMIF('6. Drift'!$B$18:$B$101,$G3806,'6. Drift'!CP$18:CP$101)+SUMIF('7. Utrustning'!$B$17:$B$49,$G3806,'7. Utrustning'!AU$17:AU$49)+SUMIF('8. Lokal'!$B$18:$B$50,$G3806,'8. Lokal'!AR$18:AR$50),SUMIF('5. Lön'!$B$25:$B$151,$G3806,'5. Lön'!BQ$25:BQ$151)+SUMIF('6. Drift'!$B$18:$B$101,$G3806,'6. Drift'!AT$18:AT$101))</f>
        <v>0</v>
      </c>
      <c r="D3813" s="293">
        <f>IF('2. Grunddata'!$C$13="NEJ",SUMIF('5. Lön'!$B$25:$B$151,$G3806,'5. Lön'!DZ$25:DZ$151)+SUMIF('6. Drift'!$B$18:$B$101,$G3806,'6. Drift'!CQ$18:CQ$101)+SUMIF('7. Utrustning'!$B$17:$B$49,$G3806,'7. Utrustning'!AV$17:AV$49)+SUMIF('8. Lokal'!$B$18:$B$50,$G3806,'8. Lokal'!AS$18:AS$50),SUMIF('5. Lön'!$B$25:$B$151,$G3806,'5. Lön'!BR$25:BR$151)+SUMIF('6. Drift'!$B$18:$B$101,$G3806,'6. Drift'!AU$18:AU$101))</f>
        <v>0</v>
      </c>
      <c r="E3813" s="293">
        <f>IF('2. Grunddata'!$C$13="NEJ",SUMIF('5. Lön'!$B$25:$B$151,$G3806,'5. Lön'!EA$25:EA$151)+SUMIF('6. Drift'!$B$18:$B$101,$G3806,'6. Drift'!CR$18:CR$101)+SUMIF('7. Utrustning'!$B$17:$B$49,$G3806,'7. Utrustning'!AW$17:AW$49)+SUMIF('8. Lokal'!$B$18:$B$50,$G3806,'8. Lokal'!AT$18:AT$50),SUMIF('5. Lön'!$B$25:$B$151,$G3806,'5. Lön'!BS$25:BS$151)+SUMIF('6. Drift'!$B$18:$B$101,$G3806,'6. Drift'!AV$18:AV$101))</f>
        <v>0</v>
      </c>
      <c r="F3813" s="293">
        <f>IF('2. Grunddata'!$C$13="NEJ",SUMIF('5. Lön'!$B$25:$B$151,$G3806,'5. Lön'!EB$25:EB$151)+SUMIF('6. Drift'!$B$18:$B$101,$G3806,'6. Drift'!CS$18:CS$101)+SUMIF('7. Utrustning'!$B$17:$B$49,$G3806,'7. Utrustning'!AX$17:AX$49)+SUMIF('8. Lokal'!$B$18:$B$50,$G3806,'8. Lokal'!AU$18:AU$50),SUMIF('5. Lön'!$B$25:$B$151,$G3806,'5. Lön'!BT$25:BT$151)+SUMIF('6. Drift'!$B$18:$B$101,$G3806,'6. Drift'!AW$18:AW$101))</f>
        <v>0</v>
      </c>
      <c r="G3813" s="293">
        <f>IF('2. Grunddata'!$C$13="NEJ",SUMIF('5. Lön'!$B$25:$B$151,$G3806,'5. Lön'!EC$25:EC$151)+SUMIF('6. Drift'!$B$18:$B$101,$G3806,'6. Drift'!CT$18:CT$101)+SUMIF('7. Utrustning'!$B$17:$B$49,$G3806,'7. Utrustning'!AY$17:AY$49)+SUMIF('8. Lokal'!$B$18:$B$50,$G3806,'8. Lokal'!AV$18:AV$50),SUMIF('5. Lön'!$B$25:$B$151,$G3806,'5. Lön'!BU$25:BU$151)+SUMIF('6. Drift'!$B$18:$B$101,$G3806,'6. Drift'!AX$18:AX$101))</f>
        <v>0</v>
      </c>
      <c r="H3813" s="293">
        <f>IF('2. Grunddata'!$C$13="NEJ",SUMIF('5. Lön'!$B$25:$B$151,$G3806,'5. Lön'!ED$25:ED$151)+SUMIF('6. Drift'!$B$18:$B$101,$G3806,'6. Drift'!CU$18:CU$101)+SUMIF('7. Utrustning'!$B$17:$B$49,$G3806,'7. Utrustning'!AZ$17:AZ$49)+SUMIF('8. Lokal'!$B$18:$B$50,$G3806,'8. Lokal'!AW$18:AW$50),SUMIF('5. Lön'!$B$25:$B$151,$G3806,'5. Lön'!BV$25:BV$151)+SUMIF('6. Drift'!$B$18:$B$101,$G3806,'6. Drift'!AY$18:AY$101))</f>
        <v>0</v>
      </c>
      <c r="I3813" s="293">
        <f>IF('2. Grunddata'!$C$13="NEJ",SUMIF('5. Lön'!$B$25:$B$151,$G3806,'5. Lön'!EE$25:EE$151)+SUMIF('6. Drift'!$B$18:$B$101,$G3806,'6. Drift'!CV$18:CV$101)+SUMIF('7. Utrustning'!$B$17:$B$49,$G3806,'7. Utrustning'!BA$17:BA$49)+SUMIF('8. Lokal'!$B$18:$B$50,$G3806,'8. Lokal'!AX$18:AX$50),SUMIF('5. Lön'!$B$25:$B$151,$G3806,'5. Lön'!BW$25:BW$151)+SUMIF('6. Drift'!$B$18:$B$101,$G3806,'6. Drift'!AZ$18:AZ$101))</f>
        <v>0</v>
      </c>
      <c r="J3813" s="293">
        <f>IF('2. Grunddata'!$C$13="NEJ",SUMIF('5. Lön'!$B$25:$B$151,$G3806,'5. Lön'!EF$25:EF$151)+SUMIF('6. Drift'!$B$18:$B$101,$G3806,'6. Drift'!CW$18:CW$101)+SUMIF('7. Utrustning'!$B$17:$B$49,$G3806,'7. Utrustning'!BB$17:BB$49)+SUMIF('8. Lokal'!$B$18:$B$50,$G3806,'8. Lokal'!AY$18:AY$50),SUMIF('5. Lön'!$B$25:$B$151,$G3806,'5. Lön'!BX$25:BX$151)+SUMIF('6. Drift'!$B$18:$B$101,$G3806,'6. Drift'!BA$18:BA$101))</f>
        <v>0</v>
      </c>
      <c r="K3813" s="293">
        <f>IF('2. Grunddata'!$C$13="NEJ",SUMIF('5. Lön'!$B$25:$B$151,$G3806,'5. Lön'!EG$25:EG$151)+SUMIF('6. Drift'!$B$18:$B$101,$G3806,'6. Drift'!CX$18:CX$101)+SUMIF('7. Utrustning'!$B$17:$B$49,$G3806,'7. Utrustning'!BC$17:BC$49)+SUMIF('8. Lokal'!$B$18:$B$50,$G3806,'8. Lokal'!AZ$18:AZ$50),SUMIF('5. Lön'!$B$25:$B$151,$G3806,'5. Lön'!BY$25:BY$151)+SUMIF('6. Drift'!$B$18:$B$101,$G3806,'6. Drift'!BB$18:BB$101))</f>
        <v>0</v>
      </c>
      <c r="L3813" s="293">
        <f>IF('2. Grunddata'!$C$13="NEJ",SUMIF('5. Lön'!$B$25:$B$151,$G3806,'5. Lön'!EH$25:EH$151)+SUMIF('6. Drift'!$B$18:$B$101,$G3806,'6. Drift'!CY$18:CY$101)+SUMIF('7. Utrustning'!$B$17:$B$49,$G3806,'7. Utrustning'!BD$17:BD$49)+SUMIF('8. Lokal'!$B$18:$B$50,$G3806,'8. Lokal'!BA$18:BA$50),SUMIF('5. Lön'!$B$25:$B$151,$G3806,'5. Lön'!BZ$25:BZ$151)+SUMIF('6. Drift'!$B$18:$B$101,$G3806,'6. Drift'!BC$18:BC$101))</f>
        <v>0</v>
      </c>
      <c r="M3813" s="322">
        <f t="shared" si="867"/>
        <v>0</v>
      </c>
    </row>
    <row r="3814" spans="2:15" s="3" customFormat="1" ht="12.75" x14ac:dyDescent="0.2">
      <c r="B3814" s="323" t="str">
        <f>IF('2. Grunddata'!C$6="KONTRAKT","Total kostnad i kontrakt med finansiär ","Total kostnad i ansökan till finansiär ")</f>
        <v xml:space="preserve">Total kostnad i ansökan till finansiär </v>
      </c>
      <c r="C3814" s="237">
        <f>SUM(C3809:C3813)</f>
        <v>0</v>
      </c>
      <c r="D3814" s="237">
        <f t="shared" ref="D3814:L3814" si="868">SUM(D3809:D3813)</f>
        <v>0</v>
      </c>
      <c r="E3814" s="237">
        <f t="shared" si="868"/>
        <v>0</v>
      </c>
      <c r="F3814" s="237">
        <f t="shared" si="868"/>
        <v>0</v>
      </c>
      <c r="G3814" s="237">
        <f t="shared" si="868"/>
        <v>0</v>
      </c>
      <c r="H3814" s="237">
        <f t="shared" si="868"/>
        <v>0</v>
      </c>
      <c r="I3814" s="237">
        <f t="shared" si="868"/>
        <v>0</v>
      </c>
      <c r="J3814" s="237">
        <f t="shared" si="868"/>
        <v>0</v>
      </c>
      <c r="K3814" s="237">
        <f t="shared" si="868"/>
        <v>0</v>
      </c>
      <c r="L3814" s="237">
        <f t="shared" si="868"/>
        <v>0</v>
      </c>
      <c r="M3814" s="324">
        <f t="shared" si="867"/>
        <v>0</v>
      </c>
    </row>
    <row r="3815" spans="2:15" s="3" customFormat="1" ht="6" customHeight="1" x14ac:dyDescent="0.2">
      <c r="B3815" s="325"/>
      <c r="C3815" s="326"/>
      <c r="D3815" s="326"/>
      <c r="E3815" s="326"/>
      <c r="F3815" s="326"/>
      <c r="G3815" s="326"/>
      <c r="H3815" s="326"/>
      <c r="I3815" s="326"/>
      <c r="J3815" s="326"/>
      <c r="K3815" s="326"/>
      <c r="L3815" s="326"/>
      <c r="M3815" s="327"/>
    </row>
    <row r="3816" spans="2:15" s="3" customFormat="1" ht="12.75" x14ac:dyDescent="0.2">
      <c r="B3816" s="328" t="str">
        <f>IF('2. Grunddata'!C$6="KONTRAKT","Kostnader att medfinansiera","Kostnader förväntade att medfinansiera")</f>
        <v>Kostnader förväntade att medfinansiera</v>
      </c>
      <c r="C3816" s="168"/>
      <c r="D3816" s="168"/>
      <c r="E3816" s="168"/>
      <c r="F3816" s="168"/>
      <c r="G3816" s="168"/>
      <c r="H3816" s="168"/>
      <c r="I3816" s="168"/>
      <c r="J3816" s="168"/>
      <c r="K3816" s="168"/>
      <c r="L3816" s="168"/>
      <c r="M3816" s="329"/>
    </row>
    <row r="3817" spans="2:15" s="3" customFormat="1" ht="12.75" x14ac:dyDescent="0.2">
      <c r="B3817" s="371" t="str">
        <f>IF('2. Grunddata'!C$13="NEJ","Indirekt och lokalpåslag inte accepterade som OH av finansiär","")</f>
        <v>Indirekt och lokalpåslag inte accepterade som OH av finansiär</v>
      </c>
      <c r="C3817" s="330">
        <f>IF('2. Grunddata'!$C$13="NEJ",(SUMIF('5. Lön'!$B$25:$B$151,$G3806,'5. Lön'!BQ$25:BQ$151)+SUMIF('5. Lön'!$B$25:$B$151,$G3806,'5. Lön'!CO$25:CO$151)+SUMIF('6. Drift'!$B$18:$B$101,$G3806,'6. Drift'!AT$18:AT$101)+SUMIF('6. Drift'!$B$18:$B$101,$G3806,'6. Drift'!BR$18:BR$101))-(SUMIF('5. Lön'!$B$25:$B$151,$G3806,'5. Lön'!DY$25:DY$151)+SUMIF('6. Drift'!$B$18:$B$101,$G3806,'6. Drift'!CP$18:CP$101)+SUMIF('7. Utrustning'!$B$17:$B$49,$G3806,'7. Utrustning'!AU$17:AU$49)+SUMIF('8. Lokal'!$B$18:$B$50,$G3806,'8. Lokal'!AR$18:AR$50)),0)</f>
        <v>0</v>
      </c>
      <c r="D3817" s="330">
        <f>IF('2. Grunddata'!$C$13="NEJ",(SUMIF('5. Lön'!$B$25:$B$151,$G3806,'5. Lön'!BR$25:BR$151)+SUMIF('5. Lön'!$B$25:$B$151,$G3806,'5. Lön'!CP$25:CP$151)+SUMIF('6. Drift'!$B$18:$B$101,$G3806,'6. Drift'!AU$18:AU$101)+SUMIF('6. Drift'!$B$18:$B$101,$G3806,'6. Drift'!BS$18:BS$101))-(SUMIF('5. Lön'!$B$25:$B$151,$G3806,'5. Lön'!DZ$25:DZ$151)+SUMIF('6. Drift'!$B$18:$B$101,$G3806,'6. Drift'!CQ$18:CQ$101)+SUMIF('7. Utrustning'!$B$17:$B$49,$G3806,'7. Utrustning'!AV$17:AV$49)+SUMIF('8. Lokal'!$B$18:$B$50,$G3806,'8. Lokal'!AS$18:AS$50)),0)</f>
        <v>0</v>
      </c>
      <c r="E3817" s="330">
        <f>IF('2. Grunddata'!$C$13="NEJ",(SUMIF('5. Lön'!$B$25:$B$151,$G3806,'5. Lön'!BS$25:BS$151)+SUMIF('5. Lön'!$B$25:$B$151,$G3806,'5. Lön'!CQ$25:CQ$151)+SUMIF('6. Drift'!$B$18:$B$101,$G3806,'6. Drift'!AV$18:AV$101)+SUMIF('6. Drift'!$B$18:$B$101,$G3806,'6. Drift'!BT$18:BT$101))-(SUMIF('5. Lön'!$B$25:$B$151,$G3806,'5. Lön'!EA$25:EA$151)+SUMIF('6. Drift'!$B$18:$B$101,$G3806,'6. Drift'!CR$18:CR$101)+SUMIF('7. Utrustning'!$B$17:$B$49,$G3806,'7. Utrustning'!AW$17:AW$49)+SUMIF('8. Lokal'!$B$18:$B$50,$G3806,'8. Lokal'!AT$18:AT$50)),0)</f>
        <v>0</v>
      </c>
      <c r="F3817" s="330">
        <f>IF('2. Grunddata'!$C$13="NEJ",(SUMIF('5. Lön'!$B$25:$B$151,$G3806,'5. Lön'!BT$25:BT$151)+SUMIF('5. Lön'!$B$25:$B$151,$G3806,'5. Lön'!CR$25:CR$151)+SUMIF('6. Drift'!$B$18:$B$101,$G3806,'6. Drift'!AW$18:AW$101)+SUMIF('6. Drift'!$B$18:$B$101,$G3806,'6. Drift'!BU$18:BU$101))-(SUMIF('5. Lön'!$B$25:$B$151,$G3806,'5. Lön'!EB$25:EB$151)+SUMIF('6. Drift'!$B$18:$B$101,$G3806,'6. Drift'!CS$18:CS$101)+SUMIF('7. Utrustning'!$B$17:$B$49,$G3806,'7. Utrustning'!AX$17:AX$49)+SUMIF('8. Lokal'!$B$18:$B$50,$G3806,'8. Lokal'!AU$18:AU$50)),0)</f>
        <v>0</v>
      </c>
      <c r="G3817" s="330">
        <f>IF('2. Grunddata'!$C$13="NEJ",(SUMIF('5. Lön'!$B$25:$B$151,$G3806,'5. Lön'!BU$25:BU$151)+SUMIF('5. Lön'!$B$25:$B$151,$G3806,'5. Lön'!CS$25:CS$151)+SUMIF('6. Drift'!$B$18:$B$101,$G3806,'6. Drift'!AX$18:AX$101)+SUMIF('6. Drift'!$B$18:$B$101,$G3806,'6. Drift'!BV$18:BV$101))-(SUMIF('5. Lön'!$B$25:$B$151,$G3806,'5. Lön'!EC$25:EC$151)+SUMIF('6. Drift'!$B$18:$B$101,$G3806,'6. Drift'!CT$18:CT$101)+SUMIF('7. Utrustning'!$B$17:$B$49,$G3806,'7. Utrustning'!AY$17:AY$49)+SUMIF('8. Lokal'!$B$18:$B$50,$G3806,'8. Lokal'!AV$18:AV$50)),0)</f>
        <v>0</v>
      </c>
      <c r="H3817" s="330">
        <f>IF('2. Grunddata'!$C$13="NEJ",(SUMIF('5. Lön'!$B$25:$B$151,$G3806,'5. Lön'!BV$25:BV$151)+SUMIF('5. Lön'!$B$25:$B$151,$G3806,'5. Lön'!CT$25:CT$151)+SUMIF('6. Drift'!$B$18:$B$101,$G3806,'6. Drift'!AY$18:AY$101)+SUMIF('6. Drift'!$B$18:$B$101,$G3806,'6. Drift'!BW$18:BW$101))-(SUMIF('5. Lön'!$B$25:$B$151,$G3806,'5. Lön'!ED$25:ED$151)+SUMIF('6. Drift'!$B$18:$B$101,$G3806,'6. Drift'!CU$18:CU$101)+SUMIF('7. Utrustning'!$B$17:$B$49,$G3806,'7. Utrustning'!AZ$17:AZ$49)+SUMIF('8. Lokal'!$B$18:$B$50,$G3806,'8. Lokal'!AW$18:AW$50)),0)</f>
        <v>0</v>
      </c>
      <c r="I3817" s="330">
        <f>IF('2. Grunddata'!$C$13="NEJ",(SUMIF('5. Lön'!$B$25:$B$151,$G3806,'5. Lön'!BW$25:BW$151)+SUMIF('5. Lön'!$B$25:$B$151,$G3806,'5. Lön'!CU$25:CU$151)+SUMIF('6. Drift'!$B$18:$B$101,$G3806,'6. Drift'!AZ$18:AZ$101)+SUMIF('6. Drift'!$B$18:$B$101,$G3806,'6. Drift'!BX$18:BX$101))-(SUMIF('5. Lön'!$B$25:$B$151,$G3806,'5. Lön'!EE$25:EE$151)+SUMIF('6. Drift'!$B$18:$B$101,$G3806,'6. Drift'!CV$18:CV$101)+SUMIF('7. Utrustning'!$B$17:$B$49,$G3806,'7. Utrustning'!BA$17:BA$49)+SUMIF('8. Lokal'!$B$18:$B$50,$G3806,'8. Lokal'!AX$18:AX$50)),0)</f>
        <v>0</v>
      </c>
      <c r="J3817" s="330">
        <f>IF('2. Grunddata'!$C$13="NEJ",(SUMIF('5. Lön'!$B$25:$B$151,$G3806,'5. Lön'!BX$25:BX$151)+SUMIF('5. Lön'!$B$25:$B$151,$G3806,'5. Lön'!CV$25:CV$151)+SUMIF('6. Drift'!$B$18:$B$101,$G3806,'6. Drift'!BA$18:BA$101)+SUMIF('6. Drift'!$B$18:$B$101,$G3806,'6. Drift'!BY$18:BY$101))-(SUMIF('5. Lön'!$B$25:$B$151,$G3806,'5. Lön'!EF$25:EF$151)+SUMIF('6. Drift'!$B$18:$B$101,$G3806,'6. Drift'!CW$18:CW$101)+SUMIF('7. Utrustning'!$B$17:$B$49,$G3806,'7. Utrustning'!BB$17:BB$49)+SUMIF('8. Lokal'!$B$18:$B$50,$G3806,'8. Lokal'!AY$18:AY$50)),0)</f>
        <v>0</v>
      </c>
      <c r="K3817" s="330">
        <f>IF('2. Grunddata'!$C$13="NEJ",(SUMIF('5. Lön'!$B$25:$B$151,$G3806,'5. Lön'!BY$25:BY$151)+SUMIF('5. Lön'!$B$25:$B$151,$G3806,'5. Lön'!CW$25:CW$151)+SUMIF('6. Drift'!$B$18:$B$101,$G3806,'6. Drift'!BB$18:BB$101)+SUMIF('6. Drift'!$B$18:$B$101,$G3806,'6. Drift'!BZ$18:BZ$101))-(SUMIF('5. Lön'!$B$25:$B$151,$G3806,'5. Lön'!EG$25:EG$151)+SUMIF('6. Drift'!$B$18:$B$101,$G3806,'6. Drift'!CX$18:CX$101)+SUMIF('7. Utrustning'!$B$17:$B$49,$G3806,'7. Utrustning'!BC$17:BC$49)+SUMIF('8. Lokal'!$B$18:$B$50,$G3806,'8. Lokal'!AZ$18:AZ$50)),0)</f>
        <v>0</v>
      </c>
      <c r="L3817" s="330">
        <f>IF('2. Grunddata'!$C$13="NEJ",(SUMIF('5. Lön'!$B$25:$B$151,$G3806,'5. Lön'!BZ$25:BZ$151)+SUMIF('5. Lön'!$B$25:$B$151,$G3806,'5. Lön'!CX$25:CX$151)+SUMIF('6. Drift'!$B$18:$B$101,$G3806,'6. Drift'!BC$18:BC$101)+SUMIF('6. Drift'!$B$18:$B$101,$G3806,'6. Drift'!CA$18:CA$101))-(SUMIF('5. Lön'!$B$25:$B$151,$G3806,'5. Lön'!EH$25:EH$151)+SUMIF('6. Drift'!$B$18:$B$101,$G3806,'6. Drift'!CY$18:CY$101)+SUMIF('7. Utrustning'!$B$17:$B$49,$G3806,'7. Utrustning'!BD$17:BD$49)+SUMIF('8. Lokal'!$B$18:$B$50,$G3806,'8. Lokal'!BA$18:BA$50)),0)</f>
        <v>0</v>
      </c>
      <c r="M3817" s="314">
        <f t="shared" ref="M3817:M3823" si="869">SUM(C3817:L3817)</f>
        <v>0</v>
      </c>
    </row>
    <row r="3818" spans="2:15" s="3" customFormat="1" ht="12.75" customHeight="1" x14ac:dyDescent="0.2">
      <c r="B3818" s="331" t="str">
        <f>IF('2. Grunddata'!C$16&gt;0,"LKP som inte accepteras av finansiär","")</f>
        <v/>
      </c>
      <c r="C3818" s="332">
        <f>IF('2. Grunddata'!$C$16&gt;0,SUMIF('5. Lön'!$B$25:$B$151,$G3806,'5. Lön'!AS$25:AS$151)-SUMIF('5. Lön'!$B$25:$B$151,$G3806,'5. Lön'!DM$25:DM$151),0)</f>
        <v>0</v>
      </c>
      <c r="D3818" s="332">
        <f>IF('2. Grunddata'!$C$16&gt;0,SUMIF('5. Lön'!$B$25:$B$151,$G3806,'5. Lön'!AT$25:AT$151)-SUMIF('5. Lön'!$B$25:$B$151,$G3806,'5. Lön'!DN$25:DN$151),0)</f>
        <v>0</v>
      </c>
      <c r="E3818" s="332">
        <f>IF('2. Grunddata'!$C$16&gt;0,SUMIF('5. Lön'!$B$25:$B$151,$G3806,'5. Lön'!AU$25:AU$151)-SUMIF('5. Lön'!$B$25:$B$151,$G3806,'5. Lön'!DO$25:DO$151),0)</f>
        <v>0</v>
      </c>
      <c r="F3818" s="332">
        <f>IF('2. Grunddata'!$C$16&gt;0,SUMIF('5. Lön'!$B$25:$B$151,$G3806,'5. Lön'!AV$25:AV$151)-SUMIF('5. Lön'!$B$25:$B$151,$G3806,'5. Lön'!DP$25:DP$151),0)</f>
        <v>0</v>
      </c>
      <c r="G3818" s="332">
        <f>IF('2. Grunddata'!$C$16&gt;0,SUMIF('5. Lön'!$B$25:$B$151,$G3806,'5. Lön'!AW$25:AW$151)-SUMIF('5. Lön'!$B$25:$B$151,$G3806,'5. Lön'!DQ$25:DQ$151),0)</f>
        <v>0</v>
      </c>
      <c r="H3818" s="332">
        <f>IF('2. Grunddata'!$C$16&gt;0,SUMIF('5. Lön'!$B$25:$B$151,$G3806,'5. Lön'!AX$25:AX$151)-SUMIF('5. Lön'!$B$25:$B$151,$G3806,'5. Lön'!DR$25:DR$151),0)</f>
        <v>0</v>
      </c>
      <c r="I3818" s="332">
        <f>IF('2. Grunddata'!$C$16&gt;0,SUMIF('5. Lön'!$B$25:$B$151,$G3806,'5. Lön'!AY$25:AY$151)-SUMIF('5. Lön'!$B$25:$B$151,$G3806,'5. Lön'!DS$25:DS$151),0)</f>
        <v>0</v>
      </c>
      <c r="J3818" s="332">
        <f>IF('2. Grunddata'!$C$16&gt;0,SUMIF('5. Lön'!$B$25:$B$151,$G3806,'5. Lön'!AZ$25:AZ$151)-SUMIF('5. Lön'!$B$25:$B$151,$G3806,'5. Lön'!DT$25:DT$151),0)</f>
        <v>0</v>
      </c>
      <c r="K3818" s="332">
        <f>IF('2. Grunddata'!$C$16&gt;0,SUMIF('5. Lön'!$B$25:$B$151,$G3806,'5. Lön'!BA$25:BA$151)-SUMIF('5. Lön'!$B$25:$B$151,$G3806,'5. Lön'!DU$25:DU$151),0)</f>
        <v>0</v>
      </c>
      <c r="L3818" s="332">
        <f>IF('2. Grunddata'!$C$16&gt;0,SUMIF('5. Lön'!$B$25:$B$151,$G3806,'5. Lön'!BB$25:BB$151)-SUMIF('5. Lön'!$B$25:$B$151,$G3806,'5. Lön'!DV$25:DV$151),0)</f>
        <v>0</v>
      </c>
      <c r="M3818" s="316">
        <f t="shared" si="869"/>
        <v>0</v>
      </c>
    </row>
    <row r="3819" spans="2:15" s="3" customFormat="1" ht="12.75" customHeight="1" x14ac:dyDescent="0.2">
      <c r="B3819" s="317" t="str">
        <f>IF('5. Lön'!BO$152&gt;0,"Lön inklusive LKP","")</f>
        <v>Lön inklusive LKP</v>
      </c>
      <c r="C3819" s="333">
        <f>SUMIF('5. Lön'!$B$25:$B$151,$G3806,'5. Lön'!BE$25:BE$151)</f>
        <v>0</v>
      </c>
      <c r="D3819" s="333">
        <f>SUMIF('5. Lön'!$B$25:$B$151,$G3806,'5. Lön'!BF$25:BF$151)</f>
        <v>0</v>
      </c>
      <c r="E3819" s="333">
        <f>SUMIF('5. Lön'!$B$25:$B$151,$G3806,'5. Lön'!BG$25:BG$151)</f>
        <v>0</v>
      </c>
      <c r="F3819" s="333">
        <f>SUMIF('5. Lön'!$B$25:$B$151,$G3806,'5. Lön'!BH$25:BH$151)</f>
        <v>0</v>
      </c>
      <c r="G3819" s="333">
        <f>SUMIF('5. Lön'!$B$25:$B$151,$G3806,'5. Lön'!BI$25:BI$151)</f>
        <v>0</v>
      </c>
      <c r="H3819" s="333">
        <f>SUMIF('5. Lön'!$B$25:$B$151,$G3806,'5. Lön'!BJ$25:BJ$151)</f>
        <v>0</v>
      </c>
      <c r="I3819" s="333">
        <f>SUMIF('5. Lön'!$B$25:$B$151,$G3806,'5. Lön'!BK$25:BK$151)</f>
        <v>0</v>
      </c>
      <c r="J3819" s="333">
        <f>SUMIF('5. Lön'!$B$25:$B$151,$G3806,'5. Lön'!BL$25:BL$151)</f>
        <v>0</v>
      </c>
      <c r="K3819" s="333">
        <f>SUMIF('5. Lön'!$B$25:$B$151,$G3806,'5. Lön'!BM$25:BM$151)</f>
        <v>0</v>
      </c>
      <c r="L3819" s="333">
        <f>SUMIF('5. Lön'!$B$25:$B$151,$G3806,'5. Lön'!BN$25:BN$151)</f>
        <v>0</v>
      </c>
      <c r="M3819" s="319">
        <f t="shared" si="869"/>
        <v>0</v>
      </c>
    </row>
    <row r="3820" spans="2:15" s="3" customFormat="1" ht="12.75" x14ac:dyDescent="0.2">
      <c r="B3820" s="158" t="str">
        <f>IF('6. Drift'!AR$102&gt;0,"Drift","")</f>
        <v/>
      </c>
      <c r="C3820" s="334">
        <f>SUMIF('6. Drift'!$B$18:$B$101,$G3806,'6. Drift'!AH$18:AH$101)</f>
        <v>0</v>
      </c>
      <c r="D3820" s="334">
        <f>SUMIF('6. Drift'!$B$18:$B$101,$G3806,'6. Drift'!AI$18:AI$101)</f>
        <v>0</v>
      </c>
      <c r="E3820" s="334">
        <f>SUMIF('6. Drift'!$B$18:$B$101,$G3806,'6. Drift'!AJ$18:AJ$101)</f>
        <v>0</v>
      </c>
      <c r="F3820" s="334">
        <f>SUMIF('6. Drift'!$B$18:$B$101,$G3806,'6. Drift'!AK$18:AK$101)</f>
        <v>0</v>
      </c>
      <c r="G3820" s="334">
        <f>SUMIF('6. Drift'!$B$18:$B$101,$G3806,'6. Drift'!AL$18:AL$101)</f>
        <v>0</v>
      </c>
      <c r="H3820" s="334">
        <f>SUMIF('6. Drift'!$B$18:$B$101,$G3806,'6. Drift'!AM$18:AM$101)</f>
        <v>0</v>
      </c>
      <c r="I3820" s="334">
        <f>SUMIF('6. Drift'!$B$18:$B$101,$G3806,'6. Drift'!AN$18:AN$101)</f>
        <v>0</v>
      </c>
      <c r="J3820" s="334">
        <f>SUMIF('6. Drift'!$B$18:$B$101,$G3806,'6. Drift'!AO$18:AO$101)</f>
        <v>0</v>
      </c>
      <c r="K3820" s="334">
        <f>SUMIF('6. Drift'!$B$18:$B$101,$G3806,'6. Drift'!AP$18:AP$101)</f>
        <v>0</v>
      </c>
      <c r="L3820" s="334">
        <f>SUMIF('6. Drift'!$B$18:$B$101,$G3806,'6. Drift'!AQ$18:AQ$101)</f>
        <v>0</v>
      </c>
      <c r="M3820" s="316">
        <f t="shared" si="869"/>
        <v>0</v>
      </c>
    </row>
    <row r="3821" spans="2:15" s="3" customFormat="1" ht="12.75" x14ac:dyDescent="0.2">
      <c r="B3821" s="317" t="str">
        <f>IF('7. Utrustning'!AS$50&gt;0,"Utrustning","")</f>
        <v/>
      </c>
      <c r="C3821" s="333">
        <f>SUMIF('7. Utrustning'!$B$17:$B$49,$G3806,'7. Utrustning'!AI$17:AI$49)</f>
        <v>0</v>
      </c>
      <c r="D3821" s="333">
        <f>SUMIF('7. Utrustning'!$B$17:$B$49,$G3806,'7. Utrustning'!AJ$17:AJ$49)</f>
        <v>0</v>
      </c>
      <c r="E3821" s="333">
        <f>SUMIF('7. Utrustning'!$B$17:$B$49,$G3806,'7. Utrustning'!AK$17:AK$49)</f>
        <v>0</v>
      </c>
      <c r="F3821" s="333">
        <f>SUMIF('7. Utrustning'!$B$17:$B$49,$G3806,'7. Utrustning'!AL$17:AL$49)</f>
        <v>0</v>
      </c>
      <c r="G3821" s="333">
        <f>SUMIF('7. Utrustning'!$B$17:$B$49,$G3806,'7. Utrustning'!AM$17:AM$49)</f>
        <v>0</v>
      </c>
      <c r="H3821" s="333">
        <f>SUMIF('7. Utrustning'!$B$17:$B$49,$G3806,'7. Utrustning'!AN$17:AN$49)</f>
        <v>0</v>
      </c>
      <c r="I3821" s="333">
        <f>SUMIF('7. Utrustning'!$B$17:$B$49,$G3806,'7. Utrustning'!AO$17:AO$49)</f>
        <v>0</v>
      </c>
      <c r="J3821" s="333">
        <f>SUMIF('7. Utrustning'!$B$17:$B$49,$G3806,'7. Utrustning'!AP$17:AP$49)</f>
        <v>0</v>
      </c>
      <c r="K3821" s="333">
        <f>SUMIF('7. Utrustning'!$B$17:$B$49,$G3806,'7. Utrustning'!AQ$17:AQ$49)</f>
        <v>0</v>
      </c>
      <c r="L3821" s="333">
        <f>SUMIF('7. Utrustning'!$B$17:$B$49,$G3806,'7. Utrustning'!AR$17:AR$49)</f>
        <v>0</v>
      </c>
      <c r="M3821" s="319">
        <f t="shared" si="869"/>
        <v>0</v>
      </c>
    </row>
    <row r="3822" spans="2:15" s="3" customFormat="1" ht="12.75" x14ac:dyDescent="0.2">
      <c r="B3822" s="320" t="str">
        <f>IF('8. Lokal'!AP$51&gt;0,"Lokal","")</f>
        <v>Lokal</v>
      </c>
      <c r="C3822" s="334">
        <f>SUMIF('5. Lön'!$B$25:$B$151,$G3806,'5. Lön'!DA$25:DA$151)+SUMIF('6. Drift'!$B$18:$B$101,$G3806,'6. Drift'!CD$18:CD$101)+SUMIF('8. Lokal'!$B$18:$B$50,$G3806,'8. Lokal'!AF$18:AF$50)</f>
        <v>0</v>
      </c>
      <c r="D3822" s="334">
        <f>SUMIF('5. Lön'!$B$25:$B$151,$G3806,'5. Lön'!DB$25:DB$151)+SUMIF('6. Drift'!$B$18:$B$101,$G3806,'6. Drift'!CE$18:CE$101)+SUMIF('8. Lokal'!$B$18:$B$50,$G3806,'8. Lokal'!AG$18:AG$50)</f>
        <v>0</v>
      </c>
      <c r="E3822" s="334">
        <f>SUMIF('5. Lön'!$B$25:$B$151,$G3806,'5. Lön'!DC$25:DC$151)+SUMIF('6. Drift'!$B$18:$B$101,$G3806,'6. Drift'!CF$18:CF$101)+SUMIF('8. Lokal'!$B$18:$B$50,$G3806,'8. Lokal'!AH$18:AH$50)</f>
        <v>0</v>
      </c>
      <c r="F3822" s="334">
        <f>SUMIF('5. Lön'!$B$25:$B$151,$G3806,'5. Lön'!DD$25:DD$151)+SUMIF('6. Drift'!$B$18:$B$101,$G3806,'6. Drift'!CG$18:CG$101)+SUMIF('8. Lokal'!$B$18:$B$50,$G3806,'8. Lokal'!AI$18:AI$50)</f>
        <v>0</v>
      </c>
      <c r="G3822" s="334">
        <f>SUMIF('5. Lön'!$B$25:$B$151,$G3806,'5. Lön'!DE$25:DE$151)+SUMIF('6. Drift'!$B$18:$B$101,$G3806,'6. Drift'!CH$18:CH$101)+SUMIF('8. Lokal'!$B$18:$B$50,$G3806,'8. Lokal'!AJ$18:AJ$50)</f>
        <v>0</v>
      </c>
      <c r="H3822" s="334">
        <f>SUMIF('5. Lön'!$B$25:$B$151,$G3806,'5. Lön'!DF$25:DF$151)+SUMIF('6. Drift'!$B$18:$B$101,$G3806,'6. Drift'!CI$18:CI$101)+SUMIF('8. Lokal'!$B$18:$B$50,$G3806,'8. Lokal'!AK$18:AK$50)</f>
        <v>0</v>
      </c>
      <c r="I3822" s="334">
        <f>SUMIF('5. Lön'!$B$25:$B$151,$G3806,'5. Lön'!DG$25:DG$151)+SUMIF('6. Drift'!$B$18:$B$101,$G3806,'6. Drift'!CJ$18:CJ$101)+SUMIF('8. Lokal'!$B$18:$B$50,$G3806,'8. Lokal'!AL$18:AL$50)</f>
        <v>0</v>
      </c>
      <c r="J3822" s="334">
        <f>SUMIF('5. Lön'!$B$25:$B$151,$G3806,'5. Lön'!DH$25:DH$151)+SUMIF('6. Drift'!$B$18:$B$101,$G3806,'6. Drift'!CK$18:CK$101)+SUMIF('8. Lokal'!$B$18:$B$50,$G3806,'8. Lokal'!AM$18:AM$50)</f>
        <v>0</v>
      </c>
      <c r="K3822" s="334">
        <f>SUMIF('5. Lön'!$B$25:$B$151,$G3806,'5. Lön'!DI$25:DI$151)+SUMIF('6. Drift'!$B$18:$B$101,$G3806,'6. Drift'!CL$18:CL$101)+SUMIF('8. Lokal'!$B$18:$B$50,$G3806,'8. Lokal'!AN$18:AN$50)</f>
        <v>0</v>
      </c>
      <c r="L3822" s="334">
        <f>SUMIF('5. Lön'!$B$25:$B$151,$G3806,'5. Lön'!DJ$25:DJ$151)+SUMIF('6. Drift'!$B$18:$B$101,$G3806,'6. Drift'!CM$18:CM$101)+SUMIF('8. Lokal'!$B$18:$B$50,$G3806,'8. Lokal'!AO$18:AO$50)</f>
        <v>0</v>
      </c>
      <c r="M3822" s="316">
        <f t="shared" si="869"/>
        <v>0</v>
      </c>
    </row>
    <row r="3823" spans="2:15" s="1" customFormat="1" ht="12.75" x14ac:dyDescent="0.2">
      <c r="B3823" s="321" t="str">
        <f>IF(('5. Lön'!CM$152+'6. Drift'!BP$102)&gt;0,"Indirekt","")</f>
        <v>Indirekt</v>
      </c>
      <c r="C3823" s="293">
        <f>SUMIF('5. Lön'!$B$25:$B$151,$G3806,'5. Lön'!CC$25:CC$151)+SUMIF('6. Drift'!$B$18:$B$101,$G3806,'6. Drift'!BF$18:BF$101)</f>
        <v>0</v>
      </c>
      <c r="D3823" s="293">
        <f>SUMIF('5. Lön'!$B$25:$B$151,$G3806,'5. Lön'!CD$25:CD$151)+SUMIF('6. Drift'!$B$18:$B$101,$G3806,'6. Drift'!BG$18:BG$101)</f>
        <v>0</v>
      </c>
      <c r="E3823" s="293">
        <f>SUMIF('5. Lön'!$B$25:$B$151,$G3806,'5. Lön'!CE$25:CE$151)+SUMIF('6. Drift'!$B$18:$B$101,$G3806,'6. Drift'!BH$18:BH$101)</f>
        <v>0</v>
      </c>
      <c r="F3823" s="293">
        <f>SUMIF('5. Lön'!$B$25:$B$151,$G3806,'5. Lön'!CF$25:CF$151)+SUMIF('6. Drift'!$B$18:$B$101,$G3806,'6. Drift'!BI$18:BI$101)</f>
        <v>0</v>
      </c>
      <c r="G3823" s="293">
        <f>SUMIF('5. Lön'!$B$25:$B$151,$G3806,'5. Lön'!CG$25:CG$151)+SUMIF('6. Drift'!$B$18:$B$101,$G3806,'6. Drift'!BJ$18:BJ$101)</f>
        <v>0</v>
      </c>
      <c r="H3823" s="293">
        <f>SUMIF('5. Lön'!$B$25:$B$151,$G3806,'5. Lön'!CH$25:CH$151)+SUMIF('6. Drift'!$B$18:$B$101,$G3806,'6. Drift'!BK$18:BK$101)</f>
        <v>0</v>
      </c>
      <c r="I3823" s="293">
        <f>SUMIF('5. Lön'!$B$25:$B$151,$G3806,'5. Lön'!CI$25:CI$151)+SUMIF('6. Drift'!$B$18:$B$101,$G3806,'6. Drift'!BL$18:BL$101)</f>
        <v>0</v>
      </c>
      <c r="J3823" s="293">
        <f>SUMIF('5. Lön'!$B$25:$B$151,$G3806,'5. Lön'!CJ$25:CJ$151)+SUMIF('6. Drift'!$B$18:$B$101,$G3806,'6. Drift'!BM$18:BM$101)</f>
        <v>0</v>
      </c>
      <c r="K3823" s="293">
        <f>SUMIF('5. Lön'!$B$25:$B$151,$G3806,'5. Lön'!CK$25:CK$151)+SUMIF('6. Drift'!$B$18:$B$101,$G3806,'6. Drift'!BN$18:BN$101)</f>
        <v>0</v>
      </c>
      <c r="L3823" s="293">
        <f>SUMIF('5. Lön'!$B$25:$B$151,$G3806,'5. Lön'!CL$25:CL$151)+SUMIF('6. Drift'!$B$18:$B$101,$G3806,'6. Drift'!BO$18:BO$101)</f>
        <v>0</v>
      </c>
      <c r="M3823" s="322">
        <f t="shared" si="869"/>
        <v>0</v>
      </c>
    </row>
    <row r="3824" spans="2:15" s="3" customFormat="1" ht="12.75" x14ac:dyDescent="0.2">
      <c r="B3824" s="323" t="str">
        <f>IF('2. Grunddata'!C$6="KONTRAKT","Total kostnad i medfinansiering av kontrakt med finansiär","Total kostnad i medfinansiering av ansökan till finansiär")</f>
        <v>Total kostnad i medfinansiering av ansökan till finansiär</v>
      </c>
      <c r="C3824" s="237">
        <f>SUM(C3817:C3823)</f>
        <v>0</v>
      </c>
      <c r="D3824" s="237">
        <f t="shared" ref="D3824:M3824" si="870">SUM(D3817:D3823)</f>
        <v>0</v>
      </c>
      <c r="E3824" s="237">
        <f t="shared" si="870"/>
        <v>0</v>
      </c>
      <c r="F3824" s="237">
        <f t="shared" si="870"/>
        <v>0</v>
      </c>
      <c r="G3824" s="237">
        <f t="shared" si="870"/>
        <v>0</v>
      </c>
      <c r="H3824" s="237">
        <f t="shared" si="870"/>
        <v>0</v>
      </c>
      <c r="I3824" s="237">
        <f t="shared" si="870"/>
        <v>0</v>
      </c>
      <c r="J3824" s="237">
        <f t="shared" si="870"/>
        <v>0</v>
      </c>
      <c r="K3824" s="237">
        <f t="shared" si="870"/>
        <v>0</v>
      </c>
      <c r="L3824" s="237">
        <f t="shared" si="870"/>
        <v>0</v>
      </c>
      <c r="M3824" s="324">
        <f t="shared" si="870"/>
        <v>0</v>
      </c>
      <c r="N3824" s="26"/>
      <c r="O3824" s="26"/>
    </row>
    <row r="3825" spans="2:14" s="3" customFormat="1" ht="6" customHeight="1" x14ac:dyDescent="0.2">
      <c r="B3825" s="335"/>
      <c r="C3825" s="326"/>
      <c r="D3825" s="326"/>
      <c r="E3825" s="326"/>
      <c r="F3825" s="326"/>
      <c r="G3825" s="326"/>
      <c r="H3825" s="326"/>
      <c r="I3825" s="326"/>
      <c r="J3825" s="326"/>
      <c r="K3825" s="326"/>
      <c r="L3825" s="326"/>
      <c r="M3825" s="336"/>
    </row>
    <row r="3826" spans="2:14" s="3" customFormat="1" ht="12.75" x14ac:dyDescent="0.2">
      <c r="B3826" s="328" t="str">
        <f>IF('2. Grunddata'!C$6="KONTRAKT","Full kostnad","Förväntad full kostnad")</f>
        <v>Förväntad full kostnad</v>
      </c>
      <c r="C3826" s="326"/>
      <c r="D3826" s="326"/>
      <c r="E3826" s="326"/>
      <c r="F3826" s="326"/>
      <c r="G3826" s="326"/>
      <c r="H3826" s="326"/>
      <c r="I3826" s="326"/>
      <c r="J3826" s="326"/>
      <c r="K3826" s="326"/>
      <c r="L3826" s="326"/>
      <c r="M3826" s="336"/>
    </row>
    <row r="3827" spans="2:14" s="3" customFormat="1" ht="12.75" x14ac:dyDescent="0.2">
      <c r="B3827" s="337" t="s">
        <v>203</v>
      </c>
      <c r="C3827" s="338">
        <f>C3809+C3818+C3819</f>
        <v>0</v>
      </c>
      <c r="D3827" s="338">
        <f t="shared" ref="D3827:L3827" si="871">D3809+D3818+D3819</f>
        <v>0</v>
      </c>
      <c r="E3827" s="338">
        <f t="shared" si="871"/>
        <v>0</v>
      </c>
      <c r="F3827" s="338">
        <f t="shared" si="871"/>
        <v>0</v>
      </c>
      <c r="G3827" s="338">
        <f t="shared" si="871"/>
        <v>0</v>
      </c>
      <c r="H3827" s="338">
        <f t="shared" si="871"/>
        <v>0</v>
      </c>
      <c r="I3827" s="338">
        <f t="shared" si="871"/>
        <v>0</v>
      </c>
      <c r="J3827" s="338">
        <f t="shared" si="871"/>
        <v>0</v>
      </c>
      <c r="K3827" s="338">
        <f t="shared" si="871"/>
        <v>0</v>
      </c>
      <c r="L3827" s="338">
        <f t="shared" si="871"/>
        <v>0</v>
      </c>
      <c r="M3827" s="314">
        <f>SUM(C3827:L3827)</f>
        <v>0</v>
      </c>
    </row>
    <row r="3828" spans="2:14" s="3" customFormat="1" ht="12.75" x14ac:dyDescent="0.2">
      <c r="B3828" s="339" t="s">
        <v>202</v>
      </c>
      <c r="C3828" s="340">
        <f>C3810+C3820</f>
        <v>0</v>
      </c>
      <c r="D3828" s="340">
        <f t="shared" ref="D3828:L3828" si="872">D3810+D3820</f>
        <v>0</v>
      </c>
      <c r="E3828" s="340">
        <f t="shared" si="872"/>
        <v>0</v>
      </c>
      <c r="F3828" s="340">
        <f t="shared" si="872"/>
        <v>0</v>
      </c>
      <c r="G3828" s="340">
        <f t="shared" si="872"/>
        <v>0</v>
      </c>
      <c r="H3828" s="340">
        <f t="shared" si="872"/>
        <v>0</v>
      </c>
      <c r="I3828" s="340">
        <f t="shared" si="872"/>
        <v>0</v>
      </c>
      <c r="J3828" s="340">
        <f t="shared" si="872"/>
        <v>0</v>
      </c>
      <c r="K3828" s="340">
        <f t="shared" si="872"/>
        <v>0</v>
      </c>
      <c r="L3828" s="340">
        <f t="shared" si="872"/>
        <v>0</v>
      </c>
      <c r="M3828" s="316">
        <f>SUM(C3828:L3828)</f>
        <v>0</v>
      </c>
    </row>
    <row r="3829" spans="2:14" s="3" customFormat="1" ht="12.75" x14ac:dyDescent="0.2">
      <c r="B3829" s="341" t="s">
        <v>30</v>
      </c>
      <c r="C3829" s="342">
        <f>C3811+C3821</f>
        <v>0</v>
      </c>
      <c r="D3829" s="342">
        <f t="shared" ref="D3829:L3829" si="873">D3811+D3821</f>
        <v>0</v>
      </c>
      <c r="E3829" s="342">
        <f t="shared" si="873"/>
        <v>0</v>
      </c>
      <c r="F3829" s="342">
        <f t="shared" si="873"/>
        <v>0</v>
      </c>
      <c r="G3829" s="342">
        <f t="shared" si="873"/>
        <v>0</v>
      </c>
      <c r="H3829" s="342">
        <f t="shared" si="873"/>
        <v>0</v>
      </c>
      <c r="I3829" s="342">
        <f t="shared" si="873"/>
        <v>0</v>
      </c>
      <c r="J3829" s="342">
        <f t="shared" si="873"/>
        <v>0</v>
      </c>
      <c r="K3829" s="342">
        <f t="shared" si="873"/>
        <v>0</v>
      </c>
      <c r="L3829" s="342">
        <f t="shared" si="873"/>
        <v>0</v>
      </c>
      <c r="M3829" s="319">
        <f>SUM(C3829:L3829)</f>
        <v>0</v>
      </c>
    </row>
    <row r="3830" spans="2:14" s="3" customFormat="1" ht="12.75" x14ac:dyDescent="0.2">
      <c r="B3830" s="339" t="s">
        <v>31</v>
      </c>
      <c r="C3830" s="340">
        <f>SUMIF('5. Lön'!$B$25:$B$151,$G3806,'5. Lön'!CO$25:CO$151)+SUMIF('5. Lön'!$B$25:$B$151,$G3806,'5. Lön'!DA$25:DA$151)+SUMIF('6. Drift'!$B$18:$B$101,$G3806,'6. Drift'!BR$18:BR$101)+SUMIF('6. Drift'!$B$18:$B$101,$G3806,'6. Drift'!CD$18:CD$101)+SUMIF('8. Lokal'!$B$18:$B$50,$G3806,'8. Lokal'!T$18:T$50)+SUMIF('8. Lokal'!$B$18:$B$50,$G3806,'8. Lokal'!AF$18:AF$50)</f>
        <v>0</v>
      </c>
      <c r="D3830" s="340">
        <f>SUMIF('5. Lön'!$B$25:$B$151,$G3806,'5. Lön'!CP$25:CP$151)+SUMIF('5. Lön'!$B$25:$B$151,$G3806,'5. Lön'!DB$25:DB$151)+SUMIF('6. Drift'!$B$18:$B$101,$G3806,'6. Drift'!BS$18:BS$101)+SUMIF('6. Drift'!$B$18:$B$101,$G3806,'6. Drift'!CE$18:CE$101)+SUMIF('8. Lokal'!$B$18:$B$50,$G3806,'8. Lokal'!U$18:U$50)+SUMIF('8. Lokal'!$B$18:$B$50,$G3806,'8. Lokal'!AG$18:AG$50)</f>
        <v>0</v>
      </c>
      <c r="E3830" s="340">
        <f>SUMIF('5. Lön'!$B$25:$B$151,$G3806,'5. Lön'!CQ$25:CQ$151)+SUMIF('5. Lön'!$B$25:$B$151,$G3806,'5. Lön'!DC$25:DC$151)+SUMIF('6. Drift'!$B$18:$B$101,$G3806,'6. Drift'!BT$18:BT$101)+SUMIF('6. Drift'!$B$18:$B$101,$G3806,'6. Drift'!CF$18:CF$101)+SUMIF('8. Lokal'!$B$18:$B$50,$G3806,'8. Lokal'!V$18:V$50)+SUMIF('8. Lokal'!$B$18:$B$50,$G3806,'8. Lokal'!AH$18:AH$50)</f>
        <v>0</v>
      </c>
      <c r="F3830" s="340">
        <f>SUMIF('5. Lön'!$B$25:$B$151,$G3806,'5. Lön'!CR$25:CR$151)+SUMIF('5. Lön'!$B$25:$B$151,$G3806,'5. Lön'!DD$25:DD$151)+SUMIF('6. Drift'!$B$18:$B$101,$G3806,'6. Drift'!BU$18:BU$101)+SUMIF('6. Drift'!$B$18:$B$101,$G3806,'6. Drift'!CG$18:CG$101)+SUMIF('8. Lokal'!$B$18:$B$50,$G3806,'8. Lokal'!W$18:W$50)+SUMIF('8. Lokal'!$B$18:$B$50,$G3806,'8. Lokal'!AI$18:AI$50)</f>
        <v>0</v>
      </c>
      <c r="G3830" s="340">
        <f>SUMIF('5. Lön'!$B$25:$B$151,$G3806,'5. Lön'!CS$25:CS$151)+SUMIF('5. Lön'!$B$25:$B$151,$G3806,'5. Lön'!DE$25:DE$151)+SUMIF('6. Drift'!$B$18:$B$101,$G3806,'6. Drift'!BV$18:BV$101)+SUMIF('6. Drift'!$B$18:$B$101,$G3806,'6. Drift'!CH$18:CH$101)+SUMIF('8. Lokal'!$B$18:$B$50,$G3806,'8. Lokal'!X$18:X$50)+SUMIF('8. Lokal'!$B$18:$B$50,$G3806,'8. Lokal'!AJ$18:AJ$50)</f>
        <v>0</v>
      </c>
      <c r="H3830" s="340">
        <f>SUMIF('5. Lön'!$B$25:$B$151,$G3806,'5. Lön'!CT$25:CT$151)+SUMIF('5. Lön'!$B$25:$B$151,$G3806,'5. Lön'!DF$25:DF$151)+SUMIF('6. Drift'!$B$18:$B$101,$G3806,'6. Drift'!BW$18:BW$101)+SUMIF('6. Drift'!$B$18:$B$101,$G3806,'6. Drift'!CI$18:CI$101)+SUMIF('8. Lokal'!$B$18:$B$50,$G3806,'8. Lokal'!Y$18:Y$50)+SUMIF('8. Lokal'!$B$18:$B$50,$G3806,'8. Lokal'!AK$18:AK$50)</f>
        <v>0</v>
      </c>
      <c r="I3830" s="340">
        <f>SUMIF('5. Lön'!$B$25:$B$151,$G3806,'5. Lön'!CU$25:CU$151)+SUMIF('5. Lön'!$B$25:$B$151,$G3806,'5. Lön'!DG$25:DG$151)+SUMIF('6. Drift'!$B$18:$B$101,$G3806,'6. Drift'!BX$18:BX$101)+SUMIF('6. Drift'!$B$18:$B$101,$G3806,'6. Drift'!CJ$18:CJ$101)+SUMIF('8. Lokal'!$B$18:$B$50,$G3806,'8. Lokal'!Z$18:Z$50)+SUMIF('8. Lokal'!$B$18:$B$50,$G3806,'8. Lokal'!AL$18:AL$50)</f>
        <v>0</v>
      </c>
      <c r="J3830" s="340">
        <f>SUMIF('5. Lön'!$B$25:$B$151,$G3806,'5. Lön'!CV$25:CV$151)+SUMIF('5. Lön'!$B$25:$B$151,$G3806,'5. Lön'!DH$25:DH$151)+SUMIF('6. Drift'!$B$18:$B$101,$G3806,'6. Drift'!BY$18:BY$101)+SUMIF('6. Drift'!$B$18:$B$101,$G3806,'6. Drift'!CK$18:CK$101)+SUMIF('8. Lokal'!$B$18:$B$50,$G3806,'8. Lokal'!AA$18:AA$50)+SUMIF('8. Lokal'!$B$18:$B$50,$G3806,'8. Lokal'!AM$18:AM$50)</f>
        <v>0</v>
      </c>
      <c r="K3830" s="340">
        <f>SUMIF('5. Lön'!$B$25:$B$151,$G3806,'5. Lön'!CW$25:CW$151)+SUMIF('5. Lön'!$B$25:$B$151,$G3806,'5. Lön'!DI$25:DI$151)+SUMIF('6. Drift'!$B$18:$B$101,$G3806,'6. Drift'!BZ$18:BZ$101)+SUMIF('6. Drift'!$B$18:$B$101,$G3806,'6. Drift'!CL$18:CL$101)+SUMIF('8. Lokal'!$B$18:$B$50,$G3806,'8. Lokal'!AB$18:AB$50)+SUMIF('8. Lokal'!$B$18:$B$50,$G3806,'8. Lokal'!AN$18:AN$50)</f>
        <v>0</v>
      </c>
      <c r="L3830" s="340">
        <f>SUMIF('5. Lön'!$B$25:$B$151,$G3806,'5. Lön'!CX$25:CX$151)+SUMIF('5. Lön'!$B$25:$B$151,$G3806,'5. Lön'!DJ$25:DJ$151)+SUMIF('6. Drift'!$B$18:$B$101,$G3806,'6. Drift'!CA$18:CA$101)+SUMIF('6. Drift'!$B$18:$B$101,$G3806,'6. Drift'!CM$18:CM$101)+SUMIF('8. Lokal'!$B$18:$B$50,$G3806,'8. Lokal'!AC$18:AC$50)+SUMIF('8. Lokal'!$B$18:$B$50,$G3806,'8. Lokal'!AO$18:AO$50)</f>
        <v>0</v>
      </c>
      <c r="M3830" s="316">
        <f>SUM(C3830:L3830)</f>
        <v>0</v>
      </c>
    </row>
    <row r="3831" spans="2:14" s="3" customFormat="1" ht="12.75" x14ac:dyDescent="0.2">
      <c r="B3831" s="343" t="s">
        <v>26</v>
      </c>
      <c r="C3831" s="344">
        <f>SUMIF('5. Lön'!$B$25:$B$151,$G3806,'5. Lön'!BQ$25:BQ$151)+SUMIF('5. Lön'!$B$25:$B$151,$G3806,'5. Lön'!CC$25:CC$151)+SUMIF('6. Drift'!$B$18:$B$101,$G3806,'6. Drift'!AT$18:AT$101)+SUMIF('6. Drift'!$B$18:$B$101,$G3806,'6. Drift'!BF$18:BF$101)</f>
        <v>0</v>
      </c>
      <c r="D3831" s="344">
        <f>SUMIF('5. Lön'!$B$25:$B$151,$G3806,'5. Lön'!BR$25:BR$151)+SUMIF('5. Lön'!$B$25:$B$151,$G3806,'5. Lön'!CD$25:CD$151)+SUMIF('6. Drift'!$B$18:$B$101,$G3806,'6. Drift'!AU$18:AU$101)+SUMIF('6. Drift'!$B$18:$B$101,$G3806,'6. Drift'!BG$18:BG$101)</f>
        <v>0</v>
      </c>
      <c r="E3831" s="344">
        <f>SUMIF('5. Lön'!$B$25:$B$151,$G3806,'5. Lön'!BS$25:BS$151)+SUMIF('5. Lön'!$B$25:$B$151,$G3806,'5. Lön'!CE$25:CE$151)+SUMIF('6. Drift'!$B$18:$B$101,$G3806,'6. Drift'!AV$18:AV$101)+SUMIF('6. Drift'!$B$18:$B$101,$G3806,'6. Drift'!BH$18:BH$101)</f>
        <v>0</v>
      </c>
      <c r="F3831" s="344">
        <f>SUMIF('5. Lön'!$B$25:$B$151,$G3806,'5. Lön'!BT$25:BT$151)+SUMIF('5. Lön'!$B$25:$B$151,$G3806,'5. Lön'!CF$25:CF$151)+SUMIF('6. Drift'!$B$18:$B$101,$G3806,'6. Drift'!AW$18:AW$101)+SUMIF('6. Drift'!$B$18:$B$101,$G3806,'6. Drift'!BI$18:BI$101)</f>
        <v>0</v>
      </c>
      <c r="G3831" s="344">
        <f>SUMIF('5. Lön'!$B$25:$B$151,$G3806,'5. Lön'!BU$25:BU$151)+SUMIF('5. Lön'!$B$25:$B$151,$G3806,'5. Lön'!CG$25:CG$151)+SUMIF('6. Drift'!$B$18:$B$101,$G3806,'6. Drift'!AX$18:AX$101)+SUMIF('6. Drift'!$B$18:$B$101,$G3806,'6. Drift'!BJ$18:BJ$101)</f>
        <v>0</v>
      </c>
      <c r="H3831" s="344">
        <f>SUMIF('5. Lön'!$B$25:$B$151,$G3806,'5. Lön'!BV$25:BV$151)+SUMIF('5. Lön'!$B$25:$B$151,$G3806,'5. Lön'!CH$25:CH$151)+SUMIF('6. Drift'!$B$18:$B$101,$G3806,'6. Drift'!AY$18:AY$101)+SUMIF('6. Drift'!$B$18:$B$101,$G3806,'6. Drift'!BK$18:BK$101)</f>
        <v>0</v>
      </c>
      <c r="I3831" s="344">
        <f>SUMIF('5. Lön'!$B$25:$B$151,$G3806,'5. Lön'!BW$25:BW$151)+SUMIF('5. Lön'!$B$25:$B$151,$G3806,'5. Lön'!CI$25:CI$151)+SUMIF('6. Drift'!$B$18:$B$101,$G3806,'6. Drift'!AZ$18:AZ$101)+SUMIF('6. Drift'!$B$18:$B$101,$G3806,'6. Drift'!BL$18:BL$101)</f>
        <v>0</v>
      </c>
      <c r="J3831" s="344">
        <f>SUMIF('5. Lön'!$B$25:$B$151,$G3806,'5. Lön'!BX$25:BX$151)+SUMIF('5. Lön'!$B$25:$B$151,$G3806,'5. Lön'!CJ$25:CJ$151)+SUMIF('6. Drift'!$B$18:$B$101,$G3806,'6. Drift'!BA$18:BA$101)+SUMIF('6. Drift'!$B$18:$B$101,$G3806,'6. Drift'!BM$18:BM$101)</f>
        <v>0</v>
      </c>
      <c r="K3831" s="344">
        <f>SUMIF('5. Lön'!$B$25:$B$151,$G3806,'5. Lön'!BY$25:BY$151)+SUMIF('5. Lön'!$B$25:$B$151,$G3806,'5. Lön'!CK$25:CK$151)+SUMIF('6. Drift'!$B$18:$B$101,$G3806,'6. Drift'!BB$18:BB$101)+SUMIF('6. Drift'!$B$18:$B$101,$G3806,'6. Drift'!BN$18:BN$101)</f>
        <v>0</v>
      </c>
      <c r="L3831" s="344">
        <f>SUMIF('5. Lön'!$B$25:$B$151,$G3806,'5. Lön'!BZ$25:BZ$151)+SUMIF('5. Lön'!$B$25:$B$151,$G3806,'5. Lön'!CL$25:CL$151)+SUMIF('6. Drift'!$B$18:$B$101,$G3806,'6. Drift'!BC$18:BC$101)+SUMIF('6. Drift'!$B$18:$B$101,$G3806,'6. Drift'!BO$18:BO$101)</f>
        <v>0</v>
      </c>
      <c r="M3831" s="322">
        <f>SUM(C3831:L3831)</f>
        <v>0</v>
      </c>
    </row>
    <row r="3832" spans="2:14" s="3" customFormat="1" ht="12.75" x14ac:dyDescent="0.2">
      <c r="B3832" s="323" t="str">
        <f>IF('2. Grunddata'!C$6="KONTRAKT","Total full kostnad","Total förväntad full kostnad")</f>
        <v>Total förväntad full kostnad</v>
      </c>
      <c r="C3832" s="171">
        <f>SUM(C3827:C3831)</f>
        <v>0</v>
      </c>
      <c r="D3832" s="171">
        <f t="shared" ref="D3832:M3832" si="874">SUM(D3827:D3831)</f>
        <v>0</v>
      </c>
      <c r="E3832" s="171">
        <f t="shared" si="874"/>
        <v>0</v>
      </c>
      <c r="F3832" s="171">
        <f t="shared" si="874"/>
        <v>0</v>
      </c>
      <c r="G3832" s="171">
        <f t="shared" si="874"/>
        <v>0</v>
      </c>
      <c r="H3832" s="171">
        <f t="shared" si="874"/>
        <v>0</v>
      </c>
      <c r="I3832" s="171">
        <f t="shared" si="874"/>
        <v>0</v>
      </c>
      <c r="J3832" s="171">
        <f t="shared" si="874"/>
        <v>0</v>
      </c>
      <c r="K3832" s="171">
        <f t="shared" si="874"/>
        <v>0</v>
      </c>
      <c r="L3832" s="171">
        <f t="shared" si="874"/>
        <v>0</v>
      </c>
      <c r="M3832" s="345">
        <f t="shared" si="874"/>
        <v>0</v>
      </c>
      <c r="N3832" s="4"/>
    </row>
    <row r="3833" spans="2:14" s="3" customFormat="1" ht="12.75" x14ac:dyDescent="0.2">
      <c r="B3833" s="119"/>
      <c r="C3833" s="64"/>
      <c r="D3833" s="64"/>
      <c r="E3833" s="64"/>
      <c r="F3833" s="64"/>
      <c r="G3833" s="64"/>
      <c r="H3833" s="64"/>
      <c r="I3833" s="64"/>
      <c r="J3833" s="64"/>
      <c r="K3833" s="64"/>
      <c r="L3833" s="64"/>
      <c r="M3833" s="64"/>
    </row>
    <row r="3834" spans="2:14" s="3" customFormat="1" ht="12.75" customHeight="1" x14ac:dyDescent="0.2">
      <c r="B3834" s="119" t="s">
        <v>42</v>
      </c>
      <c r="C3834" s="346" t="str">
        <f t="shared" ref="C3834:M3834" si="875">IF(C3832&gt;0,C3824/C3832,"")</f>
        <v/>
      </c>
      <c r="D3834" s="346" t="str">
        <f t="shared" si="875"/>
        <v/>
      </c>
      <c r="E3834" s="346" t="str">
        <f t="shared" si="875"/>
        <v/>
      </c>
      <c r="F3834" s="346" t="str">
        <f t="shared" si="875"/>
        <v/>
      </c>
      <c r="G3834" s="346" t="str">
        <f t="shared" si="875"/>
        <v/>
      </c>
      <c r="H3834" s="346" t="str">
        <f t="shared" si="875"/>
        <v/>
      </c>
      <c r="I3834" s="346" t="str">
        <f t="shared" si="875"/>
        <v/>
      </c>
      <c r="J3834" s="346" t="str">
        <f t="shared" si="875"/>
        <v/>
      </c>
      <c r="K3834" s="346" t="str">
        <f t="shared" si="875"/>
        <v/>
      </c>
      <c r="L3834" s="346" t="str">
        <f t="shared" si="875"/>
        <v/>
      </c>
      <c r="M3834" s="346" t="str">
        <f t="shared" si="875"/>
        <v/>
      </c>
    </row>
    <row r="3835" spans="2:14" ht="12.75" customHeight="1" x14ac:dyDescent="0.2"/>
    <row r="3836" spans="2:14" ht="12.75" customHeight="1" x14ac:dyDescent="0.2">
      <c r="B3836" s="349" t="s">
        <v>209</v>
      </c>
    </row>
    <row r="3837" spans="2:14" ht="12.75" customHeight="1" x14ac:dyDescent="0.2">
      <c r="B3837" s="551"/>
      <c r="C3837" s="552"/>
      <c r="D3837" s="552"/>
      <c r="E3837" s="552"/>
      <c r="F3837" s="552"/>
      <c r="G3837" s="552"/>
      <c r="H3837" s="552"/>
      <c r="I3837" s="552"/>
      <c r="J3837" s="552"/>
      <c r="K3837" s="552"/>
      <c r="L3837" s="553"/>
      <c r="M3837" s="387">
        <f>SUM(C3837:L3837)</f>
        <v>0</v>
      </c>
    </row>
    <row r="3838" spans="2:14" ht="12.75" customHeight="1" x14ac:dyDescent="0.2">
      <c r="B3838" s="554"/>
      <c r="C3838" s="555"/>
      <c r="D3838" s="555"/>
      <c r="E3838" s="555"/>
      <c r="F3838" s="555"/>
      <c r="G3838" s="555"/>
      <c r="H3838" s="555"/>
      <c r="I3838" s="555"/>
      <c r="J3838" s="555"/>
      <c r="K3838" s="555"/>
      <c r="L3838" s="556"/>
      <c r="M3838" s="319">
        <f t="shared" ref="M3838:M3842" si="876">SUM(C3838:L3838)</f>
        <v>0</v>
      </c>
    </row>
    <row r="3839" spans="2:14" ht="12.75" customHeight="1" x14ac:dyDescent="0.2">
      <c r="B3839" s="557"/>
      <c r="C3839" s="558"/>
      <c r="D3839" s="558"/>
      <c r="E3839" s="558"/>
      <c r="F3839" s="558"/>
      <c r="G3839" s="558"/>
      <c r="H3839" s="558"/>
      <c r="I3839" s="558"/>
      <c r="J3839" s="558"/>
      <c r="K3839" s="558"/>
      <c r="L3839" s="559"/>
      <c r="M3839" s="316">
        <f t="shared" si="876"/>
        <v>0</v>
      </c>
    </row>
    <row r="3840" spans="2:14" ht="12.75" customHeight="1" x14ac:dyDescent="0.2">
      <c r="B3840" s="554"/>
      <c r="C3840" s="555"/>
      <c r="D3840" s="555"/>
      <c r="E3840" s="555"/>
      <c r="F3840" s="555"/>
      <c r="G3840" s="555"/>
      <c r="H3840" s="555"/>
      <c r="I3840" s="555"/>
      <c r="J3840" s="555"/>
      <c r="K3840" s="555"/>
      <c r="L3840" s="556"/>
      <c r="M3840" s="319">
        <f t="shared" si="876"/>
        <v>0</v>
      </c>
    </row>
    <row r="3841" spans="2:13" ht="12.75" customHeight="1" x14ac:dyDescent="0.2">
      <c r="B3841" s="557"/>
      <c r="C3841" s="558"/>
      <c r="D3841" s="558"/>
      <c r="E3841" s="558"/>
      <c r="F3841" s="558"/>
      <c r="G3841" s="558"/>
      <c r="H3841" s="558"/>
      <c r="I3841" s="558"/>
      <c r="J3841" s="558"/>
      <c r="K3841" s="558"/>
      <c r="L3841" s="559"/>
      <c r="M3841" s="316">
        <f t="shared" si="876"/>
        <v>0</v>
      </c>
    </row>
    <row r="3842" spans="2:13" ht="12.75" customHeight="1" x14ac:dyDescent="0.2">
      <c r="B3842" s="560"/>
      <c r="C3842" s="555"/>
      <c r="D3842" s="555"/>
      <c r="E3842" s="555"/>
      <c r="F3842" s="555"/>
      <c r="G3842" s="555"/>
      <c r="H3842" s="555"/>
      <c r="I3842" s="555"/>
      <c r="J3842" s="555"/>
      <c r="K3842" s="555"/>
      <c r="L3842" s="556"/>
      <c r="M3842" s="319">
        <f t="shared" si="876"/>
        <v>0</v>
      </c>
    </row>
    <row r="3843" spans="2:13" ht="12.75" customHeight="1" x14ac:dyDescent="0.2">
      <c r="B3843" s="165" t="str">
        <f>IF('2. Grunddata'!C$6="KONTRAKT","Total medfinansiering","Total förväntad medfinansiering")</f>
        <v>Total förväntad medfinansiering</v>
      </c>
      <c r="C3843" s="170">
        <f t="shared" ref="C3843:M3843" si="877">SUM(C3837:C3842)</f>
        <v>0</v>
      </c>
      <c r="D3843" s="170">
        <f t="shared" si="877"/>
        <v>0</v>
      </c>
      <c r="E3843" s="170">
        <f t="shared" si="877"/>
        <v>0</v>
      </c>
      <c r="F3843" s="170">
        <f t="shared" si="877"/>
        <v>0</v>
      </c>
      <c r="G3843" s="170">
        <f t="shared" si="877"/>
        <v>0</v>
      </c>
      <c r="H3843" s="170">
        <f t="shared" si="877"/>
        <v>0</v>
      </c>
      <c r="I3843" s="170">
        <f t="shared" si="877"/>
        <v>0</v>
      </c>
      <c r="J3843" s="170">
        <f t="shared" si="877"/>
        <v>0</v>
      </c>
      <c r="K3843" s="170">
        <f t="shared" si="877"/>
        <v>0</v>
      </c>
      <c r="L3843" s="170">
        <f t="shared" si="877"/>
        <v>0</v>
      </c>
      <c r="M3843" s="345">
        <f t="shared" si="877"/>
        <v>0</v>
      </c>
    </row>
    <row r="3844" spans="2:13" ht="12.75" customHeight="1" x14ac:dyDescent="0.2"/>
    <row r="3845" spans="2:13" ht="12.75" customHeight="1" x14ac:dyDescent="0.2">
      <c r="B3845" s="386" t="s">
        <v>210</v>
      </c>
      <c r="C3845" s="64" t="str">
        <f>B89</f>
        <v>Inte SLU Partner 23</v>
      </c>
      <c r="G3845" s="64" t="str">
        <f>J89</f>
        <v/>
      </c>
    </row>
    <row r="3846" spans="2:13" ht="12.75" customHeight="1" x14ac:dyDescent="0.2">
      <c r="B3846" s="719"/>
      <c r="C3846" s="720"/>
      <c r="D3846" s="720"/>
      <c r="E3846" s="720"/>
      <c r="F3846" s="720"/>
      <c r="G3846" s="720"/>
      <c r="H3846" s="720"/>
      <c r="I3846" s="720"/>
      <c r="J3846" s="720"/>
      <c r="K3846" s="720"/>
      <c r="L3846" s="720"/>
      <c r="M3846" s="721"/>
    </row>
    <row r="3847" spans="2:13" ht="12.75" customHeight="1" x14ac:dyDescent="0.2">
      <c r="B3847" s="722"/>
      <c r="C3847" s="735"/>
      <c r="D3847" s="735"/>
      <c r="E3847" s="735"/>
      <c r="F3847" s="735"/>
      <c r="G3847" s="735"/>
      <c r="H3847" s="735"/>
      <c r="I3847" s="735"/>
      <c r="J3847" s="735"/>
      <c r="K3847" s="735"/>
      <c r="L3847" s="735"/>
      <c r="M3847" s="724"/>
    </row>
    <row r="3848" spans="2:13" ht="12.75" customHeight="1" x14ac:dyDescent="0.2">
      <c r="B3848" s="722"/>
      <c r="C3848" s="735"/>
      <c r="D3848" s="735"/>
      <c r="E3848" s="735"/>
      <c r="F3848" s="735"/>
      <c r="G3848" s="735"/>
      <c r="H3848" s="735"/>
      <c r="I3848" s="735"/>
      <c r="J3848" s="735"/>
      <c r="K3848" s="735"/>
      <c r="L3848" s="735"/>
      <c r="M3848" s="724"/>
    </row>
    <row r="3849" spans="2:13" ht="12.75" customHeight="1" x14ac:dyDescent="0.2">
      <c r="B3849" s="722"/>
      <c r="C3849" s="735"/>
      <c r="D3849" s="735"/>
      <c r="E3849" s="735"/>
      <c r="F3849" s="735"/>
      <c r="G3849" s="735"/>
      <c r="H3849" s="735"/>
      <c r="I3849" s="735"/>
      <c r="J3849" s="735"/>
      <c r="K3849" s="735"/>
      <c r="L3849" s="735"/>
      <c r="M3849" s="724"/>
    </row>
    <row r="3850" spans="2:13" ht="12.75" customHeight="1" x14ac:dyDescent="0.2">
      <c r="B3850" s="725"/>
      <c r="C3850" s="726"/>
      <c r="D3850" s="726"/>
      <c r="E3850" s="726"/>
      <c r="F3850" s="726"/>
      <c r="G3850" s="726"/>
      <c r="H3850" s="726"/>
      <c r="I3850" s="726"/>
      <c r="J3850" s="726"/>
      <c r="K3850" s="726"/>
      <c r="L3850" s="726"/>
      <c r="M3850" s="727"/>
    </row>
    <row r="3852" spans="2:13" s="3" customFormat="1" ht="12.75" customHeight="1" x14ac:dyDescent="0.2">
      <c r="B3852" s="140" t="s">
        <v>165</v>
      </c>
      <c r="C3852" s="141" t="str">
        <f>'2. Grunddata'!C$7</f>
        <v>Hitta den oförklariga faktorn i matrix</v>
      </c>
      <c r="D3852" s="64"/>
      <c r="E3852" s="64"/>
      <c r="F3852" s="64"/>
      <c r="G3852" s="64"/>
      <c r="H3852" s="64"/>
      <c r="I3852" s="64"/>
      <c r="J3852" s="64"/>
      <c r="K3852" s="64"/>
      <c r="L3852" s="64"/>
      <c r="M3852" s="64"/>
    </row>
    <row r="3853" spans="2:13" s="3" customFormat="1" ht="12.75" x14ac:dyDescent="0.2">
      <c r="B3853" s="140" t="s">
        <v>122</v>
      </c>
      <c r="C3853" s="141" t="str">
        <f>IF('2. Grunddata'!$C$6="ANSÖKAN","ANSÖKAN",(IF('2. Grunddata'!$C$6="KONTRAKT","KONTRAKT","")))</f>
        <v>ANSÖKAN</v>
      </c>
      <c r="D3853" s="64"/>
      <c r="E3853" s="64"/>
      <c r="F3853" s="64"/>
      <c r="G3853" s="64"/>
      <c r="H3853" s="64"/>
      <c r="I3853" s="64"/>
      <c r="J3853" s="64"/>
      <c r="K3853" s="64"/>
      <c r="L3853" s="64"/>
      <c r="M3853" s="64"/>
    </row>
    <row r="3854" spans="2:13" s="3" customFormat="1" ht="12.75" x14ac:dyDescent="0.2">
      <c r="B3854" s="62" t="s">
        <v>254</v>
      </c>
      <c r="C3854" s="141" t="str">
        <f>'2. Grunddata'!C$8</f>
        <v>Stina</v>
      </c>
      <c r="D3854" s="64"/>
      <c r="E3854" s="64"/>
      <c r="F3854" s="64"/>
      <c r="I3854" s="120"/>
      <c r="J3854" s="120"/>
      <c r="K3854" s="120"/>
      <c r="L3854" s="120"/>
      <c r="M3854" s="120"/>
    </row>
    <row r="3855" spans="2:13" s="3" customFormat="1" ht="12.75" x14ac:dyDescent="0.2">
      <c r="B3855" s="140" t="s">
        <v>156</v>
      </c>
      <c r="C3855" s="64" t="str">
        <f>'2. Grunddata'!C$17</f>
        <v>SEK</v>
      </c>
      <c r="D3855" s="64"/>
      <c r="E3855" s="64"/>
      <c r="F3855" s="64"/>
      <c r="I3855" s="120"/>
      <c r="J3855" s="120"/>
      <c r="K3855" s="120"/>
      <c r="L3855" s="120"/>
      <c r="M3855" s="120"/>
    </row>
    <row r="3856" spans="2:13" s="3" customFormat="1" ht="12.75" x14ac:dyDescent="0.2">
      <c r="B3856" s="140"/>
      <c r="C3856" s="143" t="s">
        <v>137</v>
      </c>
      <c r="D3856" s="64"/>
      <c r="E3856" s="64"/>
      <c r="F3856" s="64"/>
      <c r="I3856" s="120"/>
      <c r="J3856" s="120"/>
      <c r="K3856" s="120"/>
      <c r="L3856" s="499" t="s">
        <v>315</v>
      </c>
      <c r="M3856" s="120"/>
    </row>
    <row r="3857" spans="2:15" ht="12.75" customHeight="1" x14ac:dyDescent="0.2">
      <c r="L3857" s="349" t="s">
        <v>316</v>
      </c>
    </row>
    <row r="3858" spans="2:15" s="3" customFormat="1" ht="15" x14ac:dyDescent="0.25">
      <c r="B3858" s="369" t="s">
        <v>38</v>
      </c>
      <c r="C3858" s="369" t="str">
        <f>B90</f>
        <v>Inte SLU Partner 24</v>
      </c>
      <c r="E3858" s="64"/>
      <c r="G3858" s="375" t="str">
        <f>J90</f>
        <v/>
      </c>
      <c r="H3858" s="64"/>
      <c r="I3858" s="64"/>
      <c r="J3858" s="64"/>
      <c r="K3858" s="64"/>
      <c r="L3858" s="625">
        <f>SUMIF('5. Lön'!$B$25:$B$151,$G3858,'5. Lön'!AE$25:AE$151)</f>
        <v>0</v>
      </c>
      <c r="M3858" s="585" t="s">
        <v>208</v>
      </c>
    </row>
    <row r="3859" spans="2:15" s="3" customFormat="1" ht="6" customHeight="1" x14ac:dyDescent="0.2">
      <c r="B3859" s="85"/>
      <c r="C3859" s="64"/>
      <c r="D3859" s="64"/>
      <c r="E3859" s="64"/>
      <c r="F3859" s="64"/>
      <c r="G3859" s="64"/>
      <c r="H3859" s="64"/>
      <c r="I3859" s="64"/>
      <c r="J3859" s="64"/>
      <c r="K3859" s="64"/>
      <c r="L3859" s="64"/>
      <c r="M3859" s="64"/>
    </row>
    <row r="3860" spans="2:15" s="3" customFormat="1" ht="12.75" x14ac:dyDescent="0.2">
      <c r="B3860" s="309" t="str">
        <f>IF('2. Grunddata'!C$6="KONTRAKT","Kostnader täckta av finansiär","Kostnader förväntade att täckas av finansiär")</f>
        <v>Kostnader förväntade att täckas av finansiär</v>
      </c>
      <c r="C3860" s="310">
        <f>'5. Lön'!G$23</f>
        <v>2022</v>
      </c>
      <c r="D3860" s="310">
        <f>'5. Lön'!H$23</f>
        <v>2023</v>
      </c>
      <c r="E3860" s="310">
        <f>'5. Lön'!I$23</f>
        <v>2024</v>
      </c>
      <c r="F3860" s="310" t="str">
        <f>'5. Lön'!J$23</f>
        <v/>
      </c>
      <c r="G3860" s="310" t="str">
        <f>'5. Lön'!K$23</f>
        <v/>
      </c>
      <c r="H3860" s="310" t="str">
        <f>'5. Lön'!L$23</f>
        <v/>
      </c>
      <c r="I3860" s="310" t="str">
        <f>'5. Lön'!M$23</f>
        <v/>
      </c>
      <c r="J3860" s="310" t="str">
        <f>'5. Lön'!N$23</f>
        <v/>
      </c>
      <c r="K3860" s="310" t="str">
        <f>'5. Lön'!O$23</f>
        <v/>
      </c>
      <c r="L3860" s="310" t="str">
        <f>'5. Lön'!P$23</f>
        <v/>
      </c>
      <c r="M3860" s="311" t="s">
        <v>2</v>
      </c>
    </row>
    <row r="3861" spans="2:15" s="3" customFormat="1" ht="12.75" customHeight="1" x14ac:dyDescent="0.2">
      <c r="B3861" s="312" t="s">
        <v>203</v>
      </c>
      <c r="C3861" s="313">
        <f>IF('2. Grunddata'!$C$16&gt;0,SUMIF('5. Lön'!$B$25:$B$151,$G3858,'5. Lön'!DM$25:DM$151),SUMIF('5. Lön'!$B$25:$B$151,$G3858,'5. Lön'!AS$25:AS$151))</f>
        <v>0</v>
      </c>
      <c r="D3861" s="313">
        <f>IF('2. Grunddata'!$C$16&gt;0,SUMIF('5. Lön'!$B$25:$B$151,$G3858,'5. Lön'!DN$25:DN$151),SUMIF('5. Lön'!$B$25:$B$151,$G3858,'5. Lön'!AT$25:AT$151))</f>
        <v>0</v>
      </c>
      <c r="E3861" s="313">
        <f>IF('2. Grunddata'!$C$16&gt;0,SUMIF('5. Lön'!$B$25:$B$151,$G3858,'5. Lön'!DO$25:DO$151),SUMIF('5. Lön'!$B$25:$B$151,$G3858,'5. Lön'!AU$25:AU$151))</f>
        <v>0</v>
      </c>
      <c r="F3861" s="313">
        <f>IF('2. Grunddata'!$C$16&gt;0,SUMIF('5. Lön'!$B$25:$B$151,$G3858,'5. Lön'!DP$25:DP$151),SUMIF('5. Lön'!$B$25:$B$151,$G3858,'5. Lön'!AV$25:AV$151))</f>
        <v>0</v>
      </c>
      <c r="G3861" s="313">
        <f>IF('2. Grunddata'!$C$16&gt;0,SUMIF('5. Lön'!$B$25:$B$151,$G3858,'5. Lön'!DQ$25:DQ$151),SUMIF('5. Lön'!$B$25:$B$151,$G3858,'5. Lön'!AW$25:AW$151))</f>
        <v>0</v>
      </c>
      <c r="H3861" s="313">
        <f>IF('2. Grunddata'!$C$16&gt;0,SUMIF('5. Lön'!$B$25:$B$151,$G3858,'5. Lön'!DR$25:DR$151),SUMIF('5. Lön'!$B$25:$B$151,$G3858,'5. Lön'!AX$25:AX$151))</f>
        <v>0</v>
      </c>
      <c r="I3861" s="313">
        <f>IF('2. Grunddata'!$C$16&gt;0,SUMIF('5. Lön'!$B$25:$B$151,$G3858,'5. Lön'!DS$25:DS$151),SUMIF('5. Lön'!$B$25:$B$151,$G3858,'5. Lön'!AY$25:AY$151))</f>
        <v>0</v>
      </c>
      <c r="J3861" s="313">
        <f>IF('2. Grunddata'!$C$16&gt;0,SUMIF('5. Lön'!$B$25:$B$151,$G3858,'5. Lön'!DT$25:DT$151),SUMIF('5. Lön'!$B$25:$B$151,$G3858,'5. Lön'!AZ$25:AZ$151))</f>
        <v>0</v>
      </c>
      <c r="K3861" s="313">
        <f>IF('2. Grunddata'!$C$16&gt;0,SUMIF('5. Lön'!$B$25:$B$151,$G3858,'5. Lön'!DU$25:DU$151),SUMIF('5. Lön'!$B$25:$B$151,$G3858,'5. Lön'!BA$25:BA$151))</f>
        <v>0</v>
      </c>
      <c r="L3861" s="313">
        <f>IF('2. Grunddata'!$C$16&gt;0,SUMIF('5. Lön'!$B$25:$B$151,$G3858,'5. Lön'!DV$25:DV$151),SUMIF('5. Lön'!$B$25:$B$151,$G3858,'5. Lön'!BB$25:BB$151))</f>
        <v>0</v>
      </c>
      <c r="M3861" s="314">
        <f t="shared" ref="M3861:M3866" si="878">SUM(C3861:L3861)</f>
        <v>0</v>
      </c>
      <c r="N3861" s="4"/>
      <c r="O3861" s="4"/>
    </row>
    <row r="3862" spans="2:15" s="3" customFormat="1" ht="12.75" customHeight="1" x14ac:dyDescent="0.2">
      <c r="B3862" s="158" t="s">
        <v>202</v>
      </c>
      <c r="C3862" s="315">
        <f>SUMIF('6. Drift'!$B$18:$B$101,$G3858,'6. Drift'!V$18:V$101)</f>
        <v>0</v>
      </c>
      <c r="D3862" s="315">
        <f>SUMIF('6. Drift'!$B$18:$B$101,$G3858,'6. Drift'!W$18:W$101)</f>
        <v>0</v>
      </c>
      <c r="E3862" s="315">
        <f>SUMIF('6. Drift'!$B$18:$B$101,$G3858,'6. Drift'!X$18:X$101)</f>
        <v>0</v>
      </c>
      <c r="F3862" s="315">
        <f>SUMIF('6. Drift'!$B$18:$B$101,$G3858,'6. Drift'!Y$18:Y$101)</f>
        <v>0</v>
      </c>
      <c r="G3862" s="315">
        <f>SUMIF('6. Drift'!$B$18:$B$101,$G3858,'6. Drift'!Z$18:Z$101)</f>
        <v>0</v>
      </c>
      <c r="H3862" s="315">
        <f>SUMIF('6. Drift'!$B$18:$B$101,$G3858,'6. Drift'!AA$18:AA$101)</f>
        <v>0</v>
      </c>
      <c r="I3862" s="315">
        <f>SUMIF('6. Drift'!$B$18:$B$101,$G3858,'6. Drift'!AB$18:AB$101)</f>
        <v>0</v>
      </c>
      <c r="J3862" s="315">
        <f>SUMIF('6. Drift'!$B$18:$B$101,$G3858,'6. Drift'!AC$18:AC$101)</f>
        <v>0</v>
      </c>
      <c r="K3862" s="315">
        <f>SUMIF('6. Drift'!$B$18:$B$101,$G3858,'6. Drift'!AD$18:AD$101)</f>
        <v>0</v>
      </c>
      <c r="L3862" s="315">
        <f>SUMIF('6. Drift'!$B$18:$B$101,$G3858,'6. Drift'!AE$18:AE$101)</f>
        <v>0</v>
      </c>
      <c r="M3862" s="316">
        <f t="shared" si="878"/>
        <v>0</v>
      </c>
    </row>
    <row r="3863" spans="2:15" s="3" customFormat="1" ht="12.75" x14ac:dyDescent="0.2">
      <c r="B3863" s="317" t="s">
        <v>30</v>
      </c>
      <c r="C3863" s="318">
        <f>SUMIF('7. Utrustning'!$B$17:$B$49,$G3858,'7. Utrustning'!W$17:W$49)</f>
        <v>0</v>
      </c>
      <c r="D3863" s="318">
        <f>SUMIF('7. Utrustning'!$B$17:$B$49,$G3858,'7. Utrustning'!X$17:X$49)</f>
        <v>0</v>
      </c>
      <c r="E3863" s="318">
        <f>SUMIF('7. Utrustning'!$B$17:$B$49,$G3858,'7. Utrustning'!Y$17:Y$49)</f>
        <v>0</v>
      </c>
      <c r="F3863" s="318">
        <f>SUMIF('7. Utrustning'!$B$17:$B$49,$G3858,'7. Utrustning'!Z$17:Z$49)</f>
        <v>0</v>
      </c>
      <c r="G3863" s="318">
        <f>SUMIF('7. Utrustning'!$B$17:$B$49,$G3858,'7. Utrustning'!AA$17:AA$49)</f>
        <v>0</v>
      </c>
      <c r="H3863" s="318">
        <f>SUMIF('7. Utrustning'!$B$17:$B$49,$G3858,'7. Utrustning'!AB$17:AB$49)</f>
        <v>0</v>
      </c>
      <c r="I3863" s="318">
        <f>SUMIF('7. Utrustning'!$B$17:$B$49,$G3858,'7. Utrustning'!AC$17:AC$49)</f>
        <v>0</v>
      </c>
      <c r="J3863" s="318">
        <f>SUMIF('7. Utrustning'!$B$17:$B$49,$G3858,'7. Utrustning'!AD$17:AD$49)</f>
        <v>0</v>
      </c>
      <c r="K3863" s="318">
        <f>SUMIF('7. Utrustning'!$B$17:$B$49,$G3858,'7. Utrustning'!AE$17:AE$49)</f>
        <v>0</v>
      </c>
      <c r="L3863" s="318">
        <f>SUMIF('7. Utrustning'!$B$17:$B$49,$G3858,'7. Utrustning'!AF$17:AF$49)</f>
        <v>0</v>
      </c>
      <c r="M3863" s="319">
        <f t="shared" si="878"/>
        <v>0</v>
      </c>
    </row>
    <row r="3864" spans="2:15" s="3" customFormat="1" ht="12.75" x14ac:dyDescent="0.2">
      <c r="B3864" s="320" t="str">
        <f>IF('2. Grunddata'!C$13="NEJ","Lokal accepterad som direkt kostnad av finansiär","Lokal")</f>
        <v>Lokal accepterad som direkt kostnad av finansiär</v>
      </c>
      <c r="C3864" s="315">
        <f>IF('2. Grunddata'!$C$13="NEJ",SUMIF('8. Lokal'!$B$18:$B$50,$G3858,'8. Lokal'!T$18:T$50),SUMIF('5. Lön'!$B$25:$B$151,$G3858,'5. Lön'!CO$25:CO$151)+SUMIF('6. Drift'!$B$18:$B$101,$G3858,'6. Drift'!BR$18:BR$101)+SUMIF('8. Lokal'!$B$18:$B$50,$G3858,'8. Lokal'!T$18:T$50))</f>
        <v>0</v>
      </c>
      <c r="D3864" s="315">
        <f>IF('2. Grunddata'!$C$13="NEJ",SUMIF('8. Lokal'!$B$18:$B$50,$G3858,'8. Lokal'!U$18:U$50),SUMIF('5. Lön'!$B$25:$B$151,$G3858,'5. Lön'!CP$25:CP$151)+SUMIF('6. Drift'!$B$18:$B$101,$G3858,'6. Drift'!BS$18:BS$101)+SUMIF('8. Lokal'!$B$18:$B$50,$G3858,'8. Lokal'!U$18:U$50))</f>
        <v>0</v>
      </c>
      <c r="E3864" s="315">
        <f>IF('2. Grunddata'!$C$13="NEJ",SUMIF('8. Lokal'!$B$18:$B$50,$G3858,'8. Lokal'!V$18:V$50),SUMIF('5. Lön'!$B$25:$B$151,$G3858,'5. Lön'!CQ$25:CQ$151)+SUMIF('6. Drift'!$B$18:$B$101,$G3858,'6. Drift'!BT$18:BT$101)+SUMIF('8. Lokal'!$B$18:$B$50,$G3858,'8. Lokal'!V$18:V$50))</f>
        <v>0</v>
      </c>
      <c r="F3864" s="315">
        <f>IF('2. Grunddata'!$C$13="NEJ",SUMIF('8. Lokal'!$B$18:$B$50,$G3858,'8. Lokal'!W$18:W$50),SUMIF('5. Lön'!$B$25:$B$151,$G3858,'5. Lön'!CR$25:CR$151)+SUMIF('6. Drift'!$B$18:$B$101,$G3858,'6. Drift'!BU$18:BU$101)+SUMIF('8. Lokal'!$B$18:$B$50,$G3858,'8. Lokal'!W$18:W$50))</f>
        <v>0</v>
      </c>
      <c r="G3864" s="315">
        <f>IF('2. Grunddata'!$C$13="NEJ",SUMIF('8. Lokal'!$B$18:$B$50,$G3858,'8. Lokal'!X$18:X$50),SUMIF('5. Lön'!$B$25:$B$151,$G3858,'5. Lön'!CS$25:CS$151)+SUMIF('6. Drift'!$B$18:$B$101,$G3858,'6. Drift'!BV$18:BV$101)+SUMIF('8. Lokal'!$B$18:$B$50,$G3858,'8. Lokal'!X$18:X$50))</f>
        <v>0</v>
      </c>
      <c r="H3864" s="315">
        <f>IF('2. Grunddata'!$C$13="NEJ",SUMIF('8. Lokal'!$B$18:$B$50,$G3858,'8. Lokal'!Y$18:Y$50),SUMIF('5. Lön'!$B$25:$B$151,$G3858,'5. Lön'!CT$25:CT$151)+SUMIF('6. Drift'!$B$18:$B$101,$G3858,'6. Drift'!BW$18:BW$101)+SUMIF('8. Lokal'!$B$18:$B$50,$G3858,'8. Lokal'!Y$18:Y$50))</f>
        <v>0</v>
      </c>
      <c r="I3864" s="315">
        <f>IF('2. Grunddata'!$C$13="NEJ",SUMIF('8. Lokal'!$B$18:$B$50,$G3858,'8. Lokal'!Z$18:Z$50),SUMIF('5. Lön'!$B$25:$B$151,$G3858,'5. Lön'!CU$25:CU$151)+SUMIF('6. Drift'!$B$18:$B$101,$G3858,'6. Drift'!BX$18:BX$101)+SUMIF('8. Lokal'!$B$18:$B$50,$G3858,'8. Lokal'!Z$18:Z$50))</f>
        <v>0</v>
      </c>
      <c r="J3864" s="315">
        <f>IF('2. Grunddata'!$C$13="NEJ",SUMIF('8. Lokal'!$B$18:$B$50,$G3858,'8. Lokal'!AA$18:AA$50),SUMIF('5. Lön'!$B$25:$B$151,$G3858,'5. Lön'!CV$25:CV$151)+SUMIF('6. Drift'!$B$18:$B$101,$G3858,'6. Drift'!BY$18:BY$101)+SUMIF('8. Lokal'!$B$18:$B$50,$G3858,'8. Lokal'!AA$18:AA$50))</f>
        <v>0</v>
      </c>
      <c r="K3864" s="315">
        <f>IF('2. Grunddata'!$C$13="NEJ",SUMIF('8. Lokal'!$B$18:$B$50,$G3858,'8. Lokal'!AB$18:AB$50),SUMIF('5. Lön'!$B$25:$B$151,$G3858,'5. Lön'!CW$25:CW$151)+SUMIF('6. Drift'!$B$18:$B$101,$G3858,'6. Drift'!BZ$18:BZ$101)+SUMIF('8. Lokal'!$B$18:$B$50,$G3858,'8. Lokal'!AB$18:AB$50))</f>
        <v>0</v>
      </c>
      <c r="L3864" s="315">
        <f>IF('2. Grunddata'!$C$13="NEJ",SUMIF('8. Lokal'!$B$18:$B$50,$G3858,'8. Lokal'!AC$18:AC$50),SUMIF('5. Lön'!$B$25:$B$151,$G3858,'5. Lön'!CX$25:CX$151)+SUMIF('6. Drift'!$B$18:$B$101,$G3858,'6. Drift'!CA$18:CA$101)+SUMIF('8. Lokal'!$B$18:$B$50,$G3858,'8. Lokal'!AC$18:AC$50))</f>
        <v>0</v>
      </c>
      <c r="M3864" s="316">
        <f t="shared" si="878"/>
        <v>0</v>
      </c>
    </row>
    <row r="3865" spans="2:15" s="3" customFormat="1" ht="12.75" x14ac:dyDescent="0.2">
      <c r="B3865" s="321" t="str">
        <f>IF('2. Grunddata'!C$13="NEJ","Indirekt och lokalpåslag accepterade som OH av finansiär","Indirekta")</f>
        <v>Indirekt och lokalpåslag accepterade som OH av finansiär</v>
      </c>
      <c r="C3865" s="293">
        <f>IF('2. Grunddata'!$C$13="NEJ",SUMIF('5. Lön'!$B$25:$B$151,$G3858,'5. Lön'!DY$25:DY$151)+SUMIF('6. Drift'!$B$18:$B$101,$G3858,'6. Drift'!CP$18:CP$101)+SUMIF('7. Utrustning'!$B$17:$B$49,$G3858,'7. Utrustning'!AU$17:AU$49)+SUMIF('8. Lokal'!$B$18:$B$50,$G3858,'8. Lokal'!AR$18:AR$50),SUMIF('5. Lön'!$B$25:$B$151,$G3858,'5. Lön'!BQ$25:BQ$151)+SUMIF('6. Drift'!$B$18:$B$101,$G3858,'6. Drift'!AT$18:AT$101))</f>
        <v>0</v>
      </c>
      <c r="D3865" s="293">
        <f>IF('2. Grunddata'!$C$13="NEJ",SUMIF('5. Lön'!$B$25:$B$151,$G3858,'5. Lön'!DZ$25:DZ$151)+SUMIF('6. Drift'!$B$18:$B$101,$G3858,'6. Drift'!CQ$18:CQ$101)+SUMIF('7. Utrustning'!$B$17:$B$49,$G3858,'7. Utrustning'!AV$17:AV$49)+SUMIF('8. Lokal'!$B$18:$B$50,$G3858,'8. Lokal'!AS$18:AS$50),SUMIF('5. Lön'!$B$25:$B$151,$G3858,'5. Lön'!BR$25:BR$151)+SUMIF('6. Drift'!$B$18:$B$101,$G3858,'6. Drift'!AU$18:AU$101))</f>
        <v>0</v>
      </c>
      <c r="E3865" s="293">
        <f>IF('2. Grunddata'!$C$13="NEJ",SUMIF('5. Lön'!$B$25:$B$151,$G3858,'5. Lön'!EA$25:EA$151)+SUMIF('6. Drift'!$B$18:$B$101,$G3858,'6. Drift'!CR$18:CR$101)+SUMIF('7. Utrustning'!$B$17:$B$49,$G3858,'7. Utrustning'!AW$17:AW$49)+SUMIF('8. Lokal'!$B$18:$B$50,$G3858,'8. Lokal'!AT$18:AT$50),SUMIF('5. Lön'!$B$25:$B$151,$G3858,'5. Lön'!BS$25:BS$151)+SUMIF('6. Drift'!$B$18:$B$101,$G3858,'6. Drift'!AV$18:AV$101))</f>
        <v>0</v>
      </c>
      <c r="F3865" s="293">
        <f>IF('2. Grunddata'!$C$13="NEJ",SUMIF('5. Lön'!$B$25:$B$151,$G3858,'5. Lön'!EB$25:EB$151)+SUMIF('6. Drift'!$B$18:$B$101,$G3858,'6. Drift'!CS$18:CS$101)+SUMIF('7. Utrustning'!$B$17:$B$49,$G3858,'7. Utrustning'!AX$17:AX$49)+SUMIF('8. Lokal'!$B$18:$B$50,$G3858,'8. Lokal'!AU$18:AU$50),SUMIF('5. Lön'!$B$25:$B$151,$G3858,'5. Lön'!BT$25:BT$151)+SUMIF('6. Drift'!$B$18:$B$101,$G3858,'6. Drift'!AW$18:AW$101))</f>
        <v>0</v>
      </c>
      <c r="G3865" s="293">
        <f>IF('2. Grunddata'!$C$13="NEJ",SUMIF('5. Lön'!$B$25:$B$151,$G3858,'5. Lön'!EC$25:EC$151)+SUMIF('6. Drift'!$B$18:$B$101,$G3858,'6. Drift'!CT$18:CT$101)+SUMIF('7. Utrustning'!$B$17:$B$49,$G3858,'7. Utrustning'!AY$17:AY$49)+SUMIF('8. Lokal'!$B$18:$B$50,$G3858,'8. Lokal'!AV$18:AV$50),SUMIF('5. Lön'!$B$25:$B$151,$G3858,'5. Lön'!BU$25:BU$151)+SUMIF('6. Drift'!$B$18:$B$101,$G3858,'6. Drift'!AX$18:AX$101))</f>
        <v>0</v>
      </c>
      <c r="H3865" s="293">
        <f>IF('2. Grunddata'!$C$13="NEJ",SUMIF('5. Lön'!$B$25:$B$151,$G3858,'5. Lön'!ED$25:ED$151)+SUMIF('6. Drift'!$B$18:$B$101,$G3858,'6. Drift'!CU$18:CU$101)+SUMIF('7. Utrustning'!$B$17:$B$49,$G3858,'7. Utrustning'!AZ$17:AZ$49)+SUMIF('8. Lokal'!$B$18:$B$50,$G3858,'8. Lokal'!AW$18:AW$50),SUMIF('5. Lön'!$B$25:$B$151,$G3858,'5. Lön'!BV$25:BV$151)+SUMIF('6. Drift'!$B$18:$B$101,$G3858,'6. Drift'!AY$18:AY$101))</f>
        <v>0</v>
      </c>
      <c r="I3865" s="293">
        <f>IF('2. Grunddata'!$C$13="NEJ",SUMIF('5. Lön'!$B$25:$B$151,$G3858,'5. Lön'!EE$25:EE$151)+SUMIF('6. Drift'!$B$18:$B$101,$G3858,'6. Drift'!CV$18:CV$101)+SUMIF('7. Utrustning'!$B$17:$B$49,$G3858,'7. Utrustning'!BA$17:BA$49)+SUMIF('8. Lokal'!$B$18:$B$50,$G3858,'8. Lokal'!AX$18:AX$50),SUMIF('5. Lön'!$B$25:$B$151,$G3858,'5. Lön'!BW$25:BW$151)+SUMIF('6. Drift'!$B$18:$B$101,$G3858,'6. Drift'!AZ$18:AZ$101))</f>
        <v>0</v>
      </c>
      <c r="J3865" s="293">
        <f>IF('2. Grunddata'!$C$13="NEJ",SUMIF('5. Lön'!$B$25:$B$151,$G3858,'5. Lön'!EF$25:EF$151)+SUMIF('6. Drift'!$B$18:$B$101,$G3858,'6. Drift'!CW$18:CW$101)+SUMIF('7. Utrustning'!$B$17:$B$49,$G3858,'7. Utrustning'!BB$17:BB$49)+SUMIF('8. Lokal'!$B$18:$B$50,$G3858,'8. Lokal'!AY$18:AY$50),SUMIF('5. Lön'!$B$25:$B$151,$G3858,'5. Lön'!BX$25:BX$151)+SUMIF('6. Drift'!$B$18:$B$101,$G3858,'6. Drift'!BA$18:BA$101))</f>
        <v>0</v>
      </c>
      <c r="K3865" s="293">
        <f>IF('2. Grunddata'!$C$13="NEJ",SUMIF('5. Lön'!$B$25:$B$151,$G3858,'5. Lön'!EG$25:EG$151)+SUMIF('6. Drift'!$B$18:$B$101,$G3858,'6. Drift'!CX$18:CX$101)+SUMIF('7. Utrustning'!$B$17:$B$49,$G3858,'7. Utrustning'!BC$17:BC$49)+SUMIF('8. Lokal'!$B$18:$B$50,$G3858,'8. Lokal'!AZ$18:AZ$50),SUMIF('5. Lön'!$B$25:$B$151,$G3858,'5. Lön'!BY$25:BY$151)+SUMIF('6. Drift'!$B$18:$B$101,$G3858,'6. Drift'!BB$18:BB$101))</f>
        <v>0</v>
      </c>
      <c r="L3865" s="293">
        <f>IF('2. Grunddata'!$C$13="NEJ",SUMIF('5. Lön'!$B$25:$B$151,$G3858,'5. Lön'!EH$25:EH$151)+SUMIF('6. Drift'!$B$18:$B$101,$G3858,'6. Drift'!CY$18:CY$101)+SUMIF('7. Utrustning'!$B$17:$B$49,$G3858,'7. Utrustning'!BD$17:BD$49)+SUMIF('8. Lokal'!$B$18:$B$50,$G3858,'8. Lokal'!BA$18:BA$50),SUMIF('5. Lön'!$B$25:$B$151,$G3858,'5. Lön'!BZ$25:BZ$151)+SUMIF('6. Drift'!$B$18:$B$101,$G3858,'6. Drift'!BC$18:BC$101))</f>
        <v>0</v>
      </c>
      <c r="M3865" s="322">
        <f t="shared" si="878"/>
        <v>0</v>
      </c>
    </row>
    <row r="3866" spans="2:15" s="3" customFormat="1" ht="12.75" x14ac:dyDescent="0.2">
      <c r="B3866" s="323" t="str">
        <f>IF('2. Grunddata'!C$6="KONTRAKT","Total kostnad i kontrakt med finansiär ","Total kostnad i ansökan till finansiär ")</f>
        <v xml:space="preserve">Total kostnad i ansökan till finansiär </v>
      </c>
      <c r="C3866" s="237">
        <f>SUM(C3861:C3865)</f>
        <v>0</v>
      </c>
      <c r="D3866" s="237">
        <f t="shared" ref="D3866:L3866" si="879">SUM(D3861:D3865)</f>
        <v>0</v>
      </c>
      <c r="E3866" s="237">
        <f t="shared" si="879"/>
        <v>0</v>
      </c>
      <c r="F3866" s="237">
        <f t="shared" si="879"/>
        <v>0</v>
      </c>
      <c r="G3866" s="237">
        <f t="shared" si="879"/>
        <v>0</v>
      </c>
      <c r="H3866" s="237">
        <f t="shared" si="879"/>
        <v>0</v>
      </c>
      <c r="I3866" s="237">
        <f t="shared" si="879"/>
        <v>0</v>
      </c>
      <c r="J3866" s="237">
        <f t="shared" si="879"/>
        <v>0</v>
      </c>
      <c r="K3866" s="237">
        <f t="shared" si="879"/>
        <v>0</v>
      </c>
      <c r="L3866" s="237">
        <f t="shared" si="879"/>
        <v>0</v>
      </c>
      <c r="M3866" s="324">
        <f t="shared" si="878"/>
        <v>0</v>
      </c>
    </row>
    <row r="3867" spans="2:15" s="3" customFormat="1" ht="6" customHeight="1" x14ac:dyDescent="0.2">
      <c r="B3867" s="325"/>
      <c r="C3867" s="326"/>
      <c r="D3867" s="326"/>
      <c r="E3867" s="326"/>
      <c r="F3867" s="326"/>
      <c r="G3867" s="326"/>
      <c r="H3867" s="326"/>
      <c r="I3867" s="326"/>
      <c r="J3867" s="326"/>
      <c r="K3867" s="326"/>
      <c r="L3867" s="326"/>
      <c r="M3867" s="327"/>
    </row>
    <row r="3868" spans="2:15" s="3" customFormat="1" ht="12.75" x14ac:dyDescent="0.2">
      <c r="B3868" s="328" t="str">
        <f>IF('2. Grunddata'!C$6="KONTRAKT","Kostnader att medfinansiera","Kostnader förväntade att medfinansiera")</f>
        <v>Kostnader förväntade att medfinansiera</v>
      </c>
      <c r="C3868" s="168"/>
      <c r="D3868" s="168"/>
      <c r="E3868" s="168"/>
      <c r="F3868" s="168"/>
      <c r="G3868" s="168"/>
      <c r="H3868" s="168"/>
      <c r="I3868" s="168"/>
      <c r="J3868" s="168"/>
      <c r="K3868" s="168"/>
      <c r="L3868" s="168"/>
      <c r="M3868" s="329"/>
    </row>
    <row r="3869" spans="2:15" s="3" customFormat="1" ht="12.75" x14ac:dyDescent="0.2">
      <c r="B3869" s="371" t="str">
        <f>IF('2. Grunddata'!C$13="NEJ","Indirekt och lokalpåslag inte accepterade som OH av finansiär","")</f>
        <v>Indirekt och lokalpåslag inte accepterade som OH av finansiär</v>
      </c>
      <c r="C3869" s="330">
        <f>IF('2. Grunddata'!$C$13="NEJ",(SUMIF('5. Lön'!$B$25:$B$151,$G3858,'5. Lön'!BQ$25:BQ$151)+SUMIF('5. Lön'!$B$25:$B$151,$G3858,'5. Lön'!CO$25:CO$151)+SUMIF('6. Drift'!$B$18:$B$101,$G3858,'6. Drift'!AT$18:AT$101)+SUMIF('6. Drift'!$B$18:$B$101,$G3858,'6. Drift'!BR$18:BR$101))-(SUMIF('5. Lön'!$B$25:$B$151,$G3858,'5. Lön'!DY$25:DY$151)+SUMIF('6. Drift'!$B$18:$B$101,$G3858,'6. Drift'!CP$18:CP$101)+SUMIF('7. Utrustning'!$B$17:$B$49,$G3858,'7. Utrustning'!AU$17:AU$49)+SUMIF('8. Lokal'!$B$18:$B$50,$G3858,'8. Lokal'!AR$18:AR$50)),0)</f>
        <v>0</v>
      </c>
      <c r="D3869" s="330">
        <f>IF('2. Grunddata'!$C$13="NEJ",(SUMIF('5. Lön'!$B$25:$B$151,$G3858,'5. Lön'!BR$25:BR$151)+SUMIF('5. Lön'!$B$25:$B$151,$G3858,'5. Lön'!CP$25:CP$151)+SUMIF('6. Drift'!$B$18:$B$101,$G3858,'6. Drift'!AU$18:AU$101)+SUMIF('6. Drift'!$B$18:$B$101,$G3858,'6. Drift'!BS$18:BS$101))-(SUMIF('5. Lön'!$B$25:$B$151,$G3858,'5. Lön'!DZ$25:DZ$151)+SUMIF('6. Drift'!$B$18:$B$101,$G3858,'6. Drift'!CQ$18:CQ$101)+SUMIF('7. Utrustning'!$B$17:$B$49,$G3858,'7. Utrustning'!AV$17:AV$49)+SUMIF('8. Lokal'!$B$18:$B$50,$G3858,'8. Lokal'!AS$18:AS$50)),0)</f>
        <v>0</v>
      </c>
      <c r="E3869" s="330">
        <f>IF('2. Grunddata'!$C$13="NEJ",(SUMIF('5. Lön'!$B$25:$B$151,$G3858,'5. Lön'!BS$25:BS$151)+SUMIF('5. Lön'!$B$25:$B$151,$G3858,'5. Lön'!CQ$25:CQ$151)+SUMIF('6. Drift'!$B$18:$B$101,$G3858,'6. Drift'!AV$18:AV$101)+SUMIF('6. Drift'!$B$18:$B$101,$G3858,'6. Drift'!BT$18:BT$101))-(SUMIF('5. Lön'!$B$25:$B$151,$G3858,'5. Lön'!EA$25:EA$151)+SUMIF('6. Drift'!$B$18:$B$101,$G3858,'6. Drift'!CR$18:CR$101)+SUMIF('7. Utrustning'!$B$17:$B$49,$G3858,'7. Utrustning'!AW$17:AW$49)+SUMIF('8. Lokal'!$B$18:$B$50,$G3858,'8. Lokal'!AT$18:AT$50)),0)</f>
        <v>0</v>
      </c>
      <c r="F3869" s="330">
        <f>IF('2. Grunddata'!$C$13="NEJ",(SUMIF('5. Lön'!$B$25:$B$151,$G3858,'5. Lön'!BT$25:BT$151)+SUMIF('5. Lön'!$B$25:$B$151,$G3858,'5. Lön'!CR$25:CR$151)+SUMIF('6. Drift'!$B$18:$B$101,$G3858,'6. Drift'!AW$18:AW$101)+SUMIF('6. Drift'!$B$18:$B$101,$G3858,'6. Drift'!BU$18:BU$101))-(SUMIF('5. Lön'!$B$25:$B$151,$G3858,'5. Lön'!EB$25:EB$151)+SUMIF('6. Drift'!$B$18:$B$101,$G3858,'6. Drift'!CS$18:CS$101)+SUMIF('7. Utrustning'!$B$17:$B$49,$G3858,'7. Utrustning'!AX$17:AX$49)+SUMIF('8. Lokal'!$B$18:$B$50,$G3858,'8. Lokal'!AU$18:AU$50)),0)</f>
        <v>0</v>
      </c>
      <c r="G3869" s="330">
        <f>IF('2. Grunddata'!$C$13="NEJ",(SUMIF('5. Lön'!$B$25:$B$151,$G3858,'5. Lön'!BU$25:BU$151)+SUMIF('5. Lön'!$B$25:$B$151,$G3858,'5. Lön'!CS$25:CS$151)+SUMIF('6. Drift'!$B$18:$B$101,$G3858,'6. Drift'!AX$18:AX$101)+SUMIF('6. Drift'!$B$18:$B$101,$G3858,'6. Drift'!BV$18:BV$101))-(SUMIF('5. Lön'!$B$25:$B$151,$G3858,'5. Lön'!EC$25:EC$151)+SUMIF('6. Drift'!$B$18:$B$101,$G3858,'6. Drift'!CT$18:CT$101)+SUMIF('7. Utrustning'!$B$17:$B$49,$G3858,'7. Utrustning'!AY$17:AY$49)+SUMIF('8. Lokal'!$B$18:$B$50,$G3858,'8. Lokal'!AV$18:AV$50)),0)</f>
        <v>0</v>
      </c>
      <c r="H3869" s="330">
        <f>IF('2. Grunddata'!$C$13="NEJ",(SUMIF('5. Lön'!$B$25:$B$151,$G3858,'5. Lön'!BV$25:BV$151)+SUMIF('5. Lön'!$B$25:$B$151,$G3858,'5. Lön'!CT$25:CT$151)+SUMIF('6. Drift'!$B$18:$B$101,$G3858,'6. Drift'!AY$18:AY$101)+SUMIF('6. Drift'!$B$18:$B$101,$G3858,'6. Drift'!BW$18:BW$101))-(SUMIF('5. Lön'!$B$25:$B$151,$G3858,'5. Lön'!ED$25:ED$151)+SUMIF('6. Drift'!$B$18:$B$101,$G3858,'6. Drift'!CU$18:CU$101)+SUMIF('7. Utrustning'!$B$17:$B$49,$G3858,'7. Utrustning'!AZ$17:AZ$49)+SUMIF('8. Lokal'!$B$18:$B$50,$G3858,'8. Lokal'!AW$18:AW$50)),0)</f>
        <v>0</v>
      </c>
      <c r="I3869" s="330">
        <f>IF('2. Grunddata'!$C$13="NEJ",(SUMIF('5. Lön'!$B$25:$B$151,$G3858,'5. Lön'!BW$25:BW$151)+SUMIF('5. Lön'!$B$25:$B$151,$G3858,'5. Lön'!CU$25:CU$151)+SUMIF('6. Drift'!$B$18:$B$101,$G3858,'6. Drift'!AZ$18:AZ$101)+SUMIF('6. Drift'!$B$18:$B$101,$G3858,'6. Drift'!BX$18:BX$101))-(SUMIF('5. Lön'!$B$25:$B$151,$G3858,'5. Lön'!EE$25:EE$151)+SUMIF('6. Drift'!$B$18:$B$101,$G3858,'6. Drift'!CV$18:CV$101)+SUMIF('7. Utrustning'!$B$17:$B$49,$G3858,'7. Utrustning'!BA$17:BA$49)+SUMIF('8. Lokal'!$B$18:$B$50,$G3858,'8. Lokal'!AX$18:AX$50)),0)</f>
        <v>0</v>
      </c>
      <c r="J3869" s="330">
        <f>IF('2. Grunddata'!$C$13="NEJ",(SUMIF('5. Lön'!$B$25:$B$151,$G3858,'5. Lön'!BX$25:BX$151)+SUMIF('5. Lön'!$B$25:$B$151,$G3858,'5. Lön'!CV$25:CV$151)+SUMIF('6. Drift'!$B$18:$B$101,$G3858,'6. Drift'!BA$18:BA$101)+SUMIF('6. Drift'!$B$18:$B$101,$G3858,'6. Drift'!BY$18:BY$101))-(SUMIF('5. Lön'!$B$25:$B$151,$G3858,'5. Lön'!EF$25:EF$151)+SUMIF('6. Drift'!$B$18:$B$101,$G3858,'6. Drift'!CW$18:CW$101)+SUMIF('7. Utrustning'!$B$17:$B$49,$G3858,'7. Utrustning'!BB$17:BB$49)+SUMIF('8. Lokal'!$B$18:$B$50,$G3858,'8. Lokal'!AY$18:AY$50)),0)</f>
        <v>0</v>
      </c>
      <c r="K3869" s="330">
        <f>IF('2. Grunddata'!$C$13="NEJ",(SUMIF('5. Lön'!$B$25:$B$151,$G3858,'5. Lön'!BY$25:BY$151)+SUMIF('5. Lön'!$B$25:$B$151,$G3858,'5. Lön'!CW$25:CW$151)+SUMIF('6. Drift'!$B$18:$B$101,$G3858,'6. Drift'!BB$18:BB$101)+SUMIF('6. Drift'!$B$18:$B$101,$G3858,'6. Drift'!BZ$18:BZ$101))-(SUMIF('5. Lön'!$B$25:$B$151,$G3858,'5. Lön'!EG$25:EG$151)+SUMIF('6. Drift'!$B$18:$B$101,$G3858,'6. Drift'!CX$18:CX$101)+SUMIF('7. Utrustning'!$B$17:$B$49,$G3858,'7. Utrustning'!BC$17:BC$49)+SUMIF('8. Lokal'!$B$18:$B$50,$G3858,'8. Lokal'!AZ$18:AZ$50)),0)</f>
        <v>0</v>
      </c>
      <c r="L3869" s="330">
        <f>IF('2. Grunddata'!$C$13="NEJ",(SUMIF('5. Lön'!$B$25:$B$151,$G3858,'5. Lön'!BZ$25:BZ$151)+SUMIF('5. Lön'!$B$25:$B$151,$G3858,'5. Lön'!CX$25:CX$151)+SUMIF('6. Drift'!$B$18:$B$101,$G3858,'6. Drift'!BC$18:BC$101)+SUMIF('6. Drift'!$B$18:$B$101,$G3858,'6. Drift'!CA$18:CA$101))-(SUMIF('5. Lön'!$B$25:$B$151,$G3858,'5. Lön'!EH$25:EH$151)+SUMIF('6. Drift'!$B$18:$B$101,$G3858,'6. Drift'!CY$18:CY$101)+SUMIF('7. Utrustning'!$B$17:$B$49,$G3858,'7. Utrustning'!BD$17:BD$49)+SUMIF('8. Lokal'!$B$18:$B$50,$G3858,'8. Lokal'!BA$18:BA$50)),0)</f>
        <v>0</v>
      </c>
      <c r="M3869" s="314">
        <f t="shared" ref="M3869:M3875" si="880">SUM(C3869:L3869)</f>
        <v>0</v>
      </c>
    </row>
    <row r="3870" spans="2:15" s="3" customFormat="1" ht="12.75" customHeight="1" x14ac:dyDescent="0.2">
      <c r="B3870" s="331" t="str">
        <f>IF('2. Grunddata'!C$16&gt;0,"LKP som inte accepteras av finansiär","")</f>
        <v/>
      </c>
      <c r="C3870" s="332">
        <f>IF('2. Grunddata'!$C$16&gt;0,SUMIF('5. Lön'!$B$25:$B$151,$G3858,'5. Lön'!AS$25:AS$151)-SUMIF('5. Lön'!$B$25:$B$151,$G3858,'5. Lön'!DM$25:DM$151),0)</f>
        <v>0</v>
      </c>
      <c r="D3870" s="332">
        <f>IF('2. Grunddata'!$C$16&gt;0,SUMIF('5. Lön'!$B$25:$B$151,$G3858,'5. Lön'!AT$25:AT$151)-SUMIF('5. Lön'!$B$25:$B$151,$G3858,'5. Lön'!DN$25:DN$151),0)</f>
        <v>0</v>
      </c>
      <c r="E3870" s="332">
        <f>IF('2. Grunddata'!$C$16&gt;0,SUMIF('5. Lön'!$B$25:$B$151,$G3858,'5. Lön'!AU$25:AU$151)-SUMIF('5. Lön'!$B$25:$B$151,$G3858,'5. Lön'!DO$25:DO$151),0)</f>
        <v>0</v>
      </c>
      <c r="F3870" s="332">
        <f>IF('2. Grunddata'!$C$16&gt;0,SUMIF('5. Lön'!$B$25:$B$151,$G3858,'5. Lön'!AV$25:AV$151)-SUMIF('5. Lön'!$B$25:$B$151,$G3858,'5. Lön'!DP$25:DP$151),0)</f>
        <v>0</v>
      </c>
      <c r="G3870" s="332">
        <f>IF('2. Grunddata'!$C$16&gt;0,SUMIF('5. Lön'!$B$25:$B$151,$G3858,'5. Lön'!AW$25:AW$151)-SUMIF('5. Lön'!$B$25:$B$151,$G3858,'5. Lön'!DQ$25:DQ$151),0)</f>
        <v>0</v>
      </c>
      <c r="H3870" s="332">
        <f>IF('2. Grunddata'!$C$16&gt;0,SUMIF('5. Lön'!$B$25:$B$151,$G3858,'5. Lön'!AX$25:AX$151)-SUMIF('5. Lön'!$B$25:$B$151,$G3858,'5. Lön'!DR$25:DR$151),0)</f>
        <v>0</v>
      </c>
      <c r="I3870" s="332">
        <f>IF('2. Grunddata'!$C$16&gt;0,SUMIF('5. Lön'!$B$25:$B$151,$G3858,'5. Lön'!AY$25:AY$151)-SUMIF('5. Lön'!$B$25:$B$151,$G3858,'5. Lön'!DS$25:DS$151),0)</f>
        <v>0</v>
      </c>
      <c r="J3870" s="332">
        <f>IF('2. Grunddata'!$C$16&gt;0,SUMIF('5. Lön'!$B$25:$B$151,$G3858,'5. Lön'!AZ$25:AZ$151)-SUMIF('5. Lön'!$B$25:$B$151,$G3858,'5. Lön'!DT$25:DT$151),0)</f>
        <v>0</v>
      </c>
      <c r="K3870" s="332">
        <f>IF('2. Grunddata'!$C$16&gt;0,SUMIF('5. Lön'!$B$25:$B$151,$G3858,'5. Lön'!BA$25:BA$151)-SUMIF('5. Lön'!$B$25:$B$151,$G3858,'5. Lön'!DU$25:DU$151),0)</f>
        <v>0</v>
      </c>
      <c r="L3870" s="332">
        <f>IF('2. Grunddata'!$C$16&gt;0,SUMIF('5. Lön'!$B$25:$B$151,$G3858,'5. Lön'!BB$25:BB$151)-SUMIF('5. Lön'!$B$25:$B$151,$G3858,'5. Lön'!DV$25:DV$151),0)</f>
        <v>0</v>
      </c>
      <c r="M3870" s="316">
        <f t="shared" si="880"/>
        <v>0</v>
      </c>
    </row>
    <row r="3871" spans="2:15" s="3" customFormat="1" ht="12.75" customHeight="1" x14ac:dyDescent="0.2">
      <c r="B3871" s="317" t="str">
        <f>IF('5. Lön'!BO$152&gt;0,"Lön inklusive LKP","")</f>
        <v>Lön inklusive LKP</v>
      </c>
      <c r="C3871" s="333">
        <f>SUMIF('5. Lön'!$B$25:$B$151,$G3858,'5. Lön'!BE$25:BE$151)</f>
        <v>0</v>
      </c>
      <c r="D3871" s="333">
        <f>SUMIF('5. Lön'!$B$25:$B$151,$G3858,'5. Lön'!BF$25:BF$151)</f>
        <v>0</v>
      </c>
      <c r="E3871" s="333">
        <f>SUMIF('5. Lön'!$B$25:$B$151,$G3858,'5. Lön'!BG$25:BG$151)</f>
        <v>0</v>
      </c>
      <c r="F3871" s="333">
        <f>SUMIF('5. Lön'!$B$25:$B$151,$G3858,'5. Lön'!BH$25:BH$151)</f>
        <v>0</v>
      </c>
      <c r="G3871" s="333">
        <f>SUMIF('5. Lön'!$B$25:$B$151,$G3858,'5. Lön'!BI$25:BI$151)</f>
        <v>0</v>
      </c>
      <c r="H3871" s="333">
        <f>SUMIF('5. Lön'!$B$25:$B$151,$G3858,'5. Lön'!BJ$25:BJ$151)</f>
        <v>0</v>
      </c>
      <c r="I3871" s="333">
        <f>SUMIF('5. Lön'!$B$25:$B$151,$G3858,'5. Lön'!BK$25:BK$151)</f>
        <v>0</v>
      </c>
      <c r="J3871" s="333">
        <f>SUMIF('5. Lön'!$B$25:$B$151,$G3858,'5. Lön'!BL$25:BL$151)</f>
        <v>0</v>
      </c>
      <c r="K3871" s="333">
        <f>SUMIF('5. Lön'!$B$25:$B$151,$G3858,'5. Lön'!BM$25:BM$151)</f>
        <v>0</v>
      </c>
      <c r="L3871" s="333">
        <f>SUMIF('5. Lön'!$B$25:$B$151,$G3858,'5. Lön'!BN$25:BN$151)</f>
        <v>0</v>
      </c>
      <c r="M3871" s="319">
        <f t="shared" si="880"/>
        <v>0</v>
      </c>
    </row>
    <row r="3872" spans="2:15" s="3" customFormat="1" ht="12.75" x14ac:dyDescent="0.2">
      <c r="B3872" s="158" t="str">
        <f>IF('6. Drift'!AR$102&gt;0,"Drift","")</f>
        <v/>
      </c>
      <c r="C3872" s="334">
        <f>SUMIF('6. Drift'!$B$18:$B$101,$G3858,'6. Drift'!AH$18:AH$101)</f>
        <v>0</v>
      </c>
      <c r="D3872" s="334">
        <f>SUMIF('6. Drift'!$B$18:$B$101,$G3858,'6. Drift'!AI$18:AI$101)</f>
        <v>0</v>
      </c>
      <c r="E3872" s="334">
        <f>SUMIF('6. Drift'!$B$18:$B$101,$G3858,'6. Drift'!AJ$18:AJ$101)</f>
        <v>0</v>
      </c>
      <c r="F3872" s="334">
        <f>SUMIF('6. Drift'!$B$18:$B$101,$G3858,'6. Drift'!AK$18:AK$101)</f>
        <v>0</v>
      </c>
      <c r="G3872" s="334">
        <f>SUMIF('6. Drift'!$B$18:$B$101,$G3858,'6. Drift'!AL$18:AL$101)</f>
        <v>0</v>
      </c>
      <c r="H3872" s="334">
        <f>SUMIF('6. Drift'!$B$18:$B$101,$G3858,'6. Drift'!AM$18:AM$101)</f>
        <v>0</v>
      </c>
      <c r="I3872" s="334">
        <f>SUMIF('6. Drift'!$B$18:$B$101,$G3858,'6. Drift'!AN$18:AN$101)</f>
        <v>0</v>
      </c>
      <c r="J3872" s="334">
        <f>SUMIF('6. Drift'!$B$18:$B$101,$G3858,'6. Drift'!AO$18:AO$101)</f>
        <v>0</v>
      </c>
      <c r="K3872" s="334">
        <f>SUMIF('6. Drift'!$B$18:$B$101,$G3858,'6. Drift'!AP$18:AP$101)</f>
        <v>0</v>
      </c>
      <c r="L3872" s="334">
        <f>SUMIF('6. Drift'!$B$18:$B$101,$G3858,'6. Drift'!AQ$18:AQ$101)</f>
        <v>0</v>
      </c>
      <c r="M3872" s="316">
        <f t="shared" si="880"/>
        <v>0</v>
      </c>
    </row>
    <row r="3873" spans="2:15" s="3" customFormat="1" ht="12.75" x14ac:dyDescent="0.2">
      <c r="B3873" s="317" t="str">
        <f>IF('7. Utrustning'!AS$50&gt;0,"Utrustning","")</f>
        <v/>
      </c>
      <c r="C3873" s="333">
        <f>SUMIF('7. Utrustning'!$B$17:$B$49,$G3858,'7. Utrustning'!AI$17:AI$49)</f>
        <v>0</v>
      </c>
      <c r="D3873" s="333">
        <f>SUMIF('7. Utrustning'!$B$17:$B$49,$G3858,'7. Utrustning'!AJ$17:AJ$49)</f>
        <v>0</v>
      </c>
      <c r="E3873" s="333">
        <f>SUMIF('7. Utrustning'!$B$17:$B$49,$G3858,'7. Utrustning'!AK$17:AK$49)</f>
        <v>0</v>
      </c>
      <c r="F3873" s="333">
        <f>SUMIF('7. Utrustning'!$B$17:$B$49,$G3858,'7. Utrustning'!AL$17:AL$49)</f>
        <v>0</v>
      </c>
      <c r="G3873" s="333">
        <f>SUMIF('7. Utrustning'!$B$17:$B$49,$G3858,'7. Utrustning'!AM$17:AM$49)</f>
        <v>0</v>
      </c>
      <c r="H3873" s="333">
        <f>SUMIF('7. Utrustning'!$B$17:$B$49,$G3858,'7. Utrustning'!AN$17:AN$49)</f>
        <v>0</v>
      </c>
      <c r="I3873" s="333">
        <f>SUMIF('7. Utrustning'!$B$17:$B$49,$G3858,'7. Utrustning'!AO$17:AO$49)</f>
        <v>0</v>
      </c>
      <c r="J3873" s="333">
        <f>SUMIF('7. Utrustning'!$B$17:$B$49,$G3858,'7. Utrustning'!AP$17:AP$49)</f>
        <v>0</v>
      </c>
      <c r="K3873" s="333">
        <f>SUMIF('7. Utrustning'!$B$17:$B$49,$G3858,'7. Utrustning'!AQ$17:AQ$49)</f>
        <v>0</v>
      </c>
      <c r="L3873" s="333">
        <f>SUMIF('7. Utrustning'!$B$17:$B$49,$G3858,'7. Utrustning'!AR$17:AR$49)</f>
        <v>0</v>
      </c>
      <c r="M3873" s="319">
        <f t="shared" si="880"/>
        <v>0</v>
      </c>
    </row>
    <row r="3874" spans="2:15" s="3" customFormat="1" ht="12.75" x14ac:dyDescent="0.2">
      <c r="B3874" s="320" t="str">
        <f>IF('8. Lokal'!AP$51&gt;0,"Lokal","")</f>
        <v>Lokal</v>
      </c>
      <c r="C3874" s="334">
        <f>SUMIF('5. Lön'!$B$25:$B$151,$G3858,'5. Lön'!DA$25:DA$151)+SUMIF('6. Drift'!$B$18:$B$101,$G3858,'6. Drift'!CD$18:CD$101)+SUMIF('8. Lokal'!$B$18:$B$50,$G3858,'8. Lokal'!AF$18:AF$50)</f>
        <v>0</v>
      </c>
      <c r="D3874" s="334">
        <f>SUMIF('5. Lön'!$B$25:$B$151,$G3858,'5. Lön'!DB$25:DB$151)+SUMIF('6. Drift'!$B$18:$B$101,$G3858,'6. Drift'!CE$18:CE$101)+SUMIF('8. Lokal'!$B$18:$B$50,$G3858,'8. Lokal'!AG$18:AG$50)</f>
        <v>0</v>
      </c>
      <c r="E3874" s="334">
        <f>SUMIF('5. Lön'!$B$25:$B$151,$G3858,'5. Lön'!DC$25:DC$151)+SUMIF('6. Drift'!$B$18:$B$101,$G3858,'6. Drift'!CF$18:CF$101)+SUMIF('8. Lokal'!$B$18:$B$50,$G3858,'8. Lokal'!AH$18:AH$50)</f>
        <v>0</v>
      </c>
      <c r="F3874" s="334">
        <f>SUMIF('5. Lön'!$B$25:$B$151,$G3858,'5. Lön'!DD$25:DD$151)+SUMIF('6. Drift'!$B$18:$B$101,$G3858,'6. Drift'!CG$18:CG$101)+SUMIF('8. Lokal'!$B$18:$B$50,$G3858,'8. Lokal'!AI$18:AI$50)</f>
        <v>0</v>
      </c>
      <c r="G3874" s="334">
        <f>SUMIF('5. Lön'!$B$25:$B$151,$G3858,'5. Lön'!DE$25:DE$151)+SUMIF('6. Drift'!$B$18:$B$101,$G3858,'6. Drift'!CH$18:CH$101)+SUMIF('8. Lokal'!$B$18:$B$50,$G3858,'8. Lokal'!AJ$18:AJ$50)</f>
        <v>0</v>
      </c>
      <c r="H3874" s="334">
        <f>SUMIF('5. Lön'!$B$25:$B$151,$G3858,'5. Lön'!DF$25:DF$151)+SUMIF('6. Drift'!$B$18:$B$101,$G3858,'6. Drift'!CI$18:CI$101)+SUMIF('8. Lokal'!$B$18:$B$50,$G3858,'8. Lokal'!AK$18:AK$50)</f>
        <v>0</v>
      </c>
      <c r="I3874" s="334">
        <f>SUMIF('5. Lön'!$B$25:$B$151,$G3858,'5. Lön'!DG$25:DG$151)+SUMIF('6. Drift'!$B$18:$B$101,$G3858,'6. Drift'!CJ$18:CJ$101)+SUMIF('8. Lokal'!$B$18:$B$50,$G3858,'8. Lokal'!AL$18:AL$50)</f>
        <v>0</v>
      </c>
      <c r="J3874" s="334">
        <f>SUMIF('5. Lön'!$B$25:$B$151,$G3858,'5. Lön'!DH$25:DH$151)+SUMIF('6. Drift'!$B$18:$B$101,$G3858,'6. Drift'!CK$18:CK$101)+SUMIF('8. Lokal'!$B$18:$B$50,$G3858,'8. Lokal'!AM$18:AM$50)</f>
        <v>0</v>
      </c>
      <c r="K3874" s="334">
        <f>SUMIF('5. Lön'!$B$25:$B$151,$G3858,'5. Lön'!DI$25:DI$151)+SUMIF('6. Drift'!$B$18:$B$101,$G3858,'6. Drift'!CL$18:CL$101)+SUMIF('8. Lokal'!$B$18:$B$50,$G3858,'8. Lokal'!AN$18:AN$50)</f>
        <v>0</v>
      </c>
      <c r="L3874" s="334">
        <f>SUMIF('5. Lön'!$B$25:$B$151,$G3858,'5. Lön'!DJ$25:DJ$151)+SUMIF('6. Drift'!$B$18:$B$101,$G3858,'6. Drift'!CM$18:CM$101)+SUMIF('8. Lokal'!$B$18:$B$50,$G3858,'8. Lokal'!AO$18:AO$50)</f>
        <v>0</v>
      </c>
      <c r="M3874" s="316">
        <f t="shared" si="880"/>
        <v>0</v>
      </c>
    </row>
    <row r="3875" spans="2:15" s="1" customFormat="1" ht="12.75" x14ac:dyDescent="0.2">
      <c r="B3875" s="321" t="str">
        <f>IF(('5. Lön'!CM$152+'6. Drift'!BP$102)&gt;0,"Indirekt","")</f>
        <v>Indirekt</v>
      </c>
      <c r="C3875" s="293">
        <f>SUMIF('5. Lön'!$B$25:$B$151,$G3858,'5. Lön'!CC$25:CC$151)+SUMIF('6. Drift'!$B$18:$B$101,$G3858,'6. Drift'!BF$18:BF$101)</f>
        <v>0</v>
      </c>
      <c r="D3875" s="293">
        <f>SUMIF('5. Lön'!$B$25:$B$151,$G3858,'5. Lön'!CD$25:CD$151)+SUMIF('6. Drift'!$B$18:$B$101,$G3858,'6. Drift'!BG$18:BG$101)</f>
        <v>0</v>
      </c>
      <c r="E3875" s="293">
        <f>SUMIF('5. Lön'!$B$25:$B$151,$G3858,'5. Lön'!CE$25:CE$151)+SUMIF('6. Drift'!$B$18:$B$101,$G3858,'6. Drift'!BH$18:BH$101)</f>
        <v>0</v>
      </c>
      <c r="F3875" s="293">
        <f>SUMIF('5. Lön'!$B$25:$B$151,$G3858,'5. Lön'!CF$25:CF$151)+SUMIF('6. Drift'!$B$18:$B$101,$G3858,'6. Drift'!BI$18:BI$101)</f>
        <v>0</v>
      </c>
      <c r="G3875" s="293">
        <f>SUMIF('5. Lön'!$B$25:$B$151,$G3858,'5. Lön'!CG$25:CG$151)+SUMIF('6. Drift'!$B$18:$B$101,$G3858,'6. Drift'!BJ$18:BJ$101)</f>
        <v>0</v>
      </c>
      <c r="H3875" s="293">
        <f>SUMIF('5. Lön'!$B$25:$B$151,$G3858,'5. Lön'!CH$25:CH$151)+SUMIF('6. Drift'!$B$18:$B$101,$G3858,'6. Drift'!BK$18:BK$101)</f>
        <v>0</v>
      </c>
      <c r="I3875" s="293">
        <f>SUMIF('5. Lön'!$B$25:$B$151,$G3858,'5. Lön'!CI$25:CI$151)+SUMIF('6. Drift'!$B$18:$B$101,$G3858,'6. Drift'!BL$18:BL$101)</f>
        <v>0</v>
      </c>
      <c r="J3875" s="293">
        <f>SUMIF('5. Lön'!$B$25:$B$151,$G3858,'5. Lön'!CJ$25:CJ$151)+SUMIF('6. Drift'!$B$18:$B$101,$G3858,'6. Drift'!BM$18:BM$101)</f>
        <v>0</v>
      </c>
      <c r="K3875" s="293">
        <f>SUMIF('5. Lön'!$B$25:$B$151,$G3858,'5. Lön'!CK$25:CK$151)+SUMIF('6. Drift'!$B$18:$B$101,$G3858,'6. Drift'!BN$18:BN$101)</f>
        <v>0</v>
      </c>
      <c r="L3875" s="293">
        <f>SUMIF('5. Lön'!$B$25:$B$151,$G3858,'5. Lön'!CL$25:CL$151)+SUMIF('6. Drift'!$B$18:$B$101,$G3858,'6. Drift'!BO$18:BO$101)</f>
        <v>0</v>
      </c>
      <c r="M3875" s="322">
        <f t="shared" si="880"/>
        <v>0</v>
      </c>
    </row>
    <row r="3876" spans="2:15" s="3" customFormat="1" ht="12.75" x14ac:dyDescent="0.2">
      <c r="B3876" s="323" t="str">
        <f>IF('2. Grunddata'!C$6="KONTRAKT","Total kostnad i medfinansiering av kontrakt med finansiär","Total kostnad i medfinansiering av ansökan till finansiär")</f>
        <v>Total kostnad i medfinansiering av ansökan till finansiär</v>
      </c>
      <c r="C3876" s="237">
        <f>SUM(C3869:C3875)</f>
        <v>0</v>
      </c>
      <c r="D3876" s="237">
        <f t="shared" ref="D3876:M3876" si="881">SUM(D3869:D3875)</f>
        <v>0</v>
      </c>
      <c r="E3876" s="237">
        <f t="shared" si="881"/>
        <v>0</v>
      </c>
      <c r="F3876" s="237">
        <f t="shared" si="881"/>
        <v>0</v>
      </c>
      <c r="G3876" s="237">
        <f t="shared" si="881"/>
        <v>0</v>
      </c>
      <c r="H3876" s="237">
        <f t="shared" si="881"/>
        <v>0</v>
      </c>
      <c r="I3876" s="237">
        <f t="shared" si="881"/>
        <v>0</v>
      </c>
      <c r="J3876" s="237">
        <f t="shared" si="881"/>
        <v>0</v>
      </c>
      <c r="K3876" s="237">
        <f t="shared" si="881"/>
        <v>0</v>
      </c>
      <c r="L3876" s="237">
        <f t="shared" si="881"/>
        <v>0</v>
      </c>
      <c r="M3876" s="324">
        <f t="shared" si="881"/>
        <v>0</v>
      </c>
      <c r="N3876" s="26"/>
      <c r="O3876" s="26"/>
    </row>
    <row r="3877" spans="2:15" s="3" customFormat="1" ht="6" customHeight="1" x14ac:dyDescent="0.2">
      <c r="B3877" s="335"/>
      <c r="C3877" s="326"/>
      <c r="D3877" s="326"/>
      <c r="E3877" s="326"/>
      <c r="F3877" s="326"/>
      <c r="G3877" s="326"/>
      <c r="H3877" s="326"/>
      <c r="I3877" s="326"/>
      <c r="J3877" s="326"/>
      <c r="K3877" s="326"/>
      <c r="L3877" s="326"/>
      <c r="M3877" s="336"/>
    </row>
    <row r="3878" spans="2:15" s="3" customFormat="1" ht="12.75" x14ac:dyDescent="0.2">
      <c r="B3878" s="328" t="str">
        <f>IF('2. Grunddata'!C$6="KONTRAKT","Full kostnad","Förväntad full kostnad")</f>
        <v>Förväntad full kostnad</v>
      </c>
      <c r="C3878" s="326"/>
      <c r="D3878" s="326"/>
      <c r="E3878" s="326"/>
      <c r="F3878" s="326"/>
      <c r="G3878" s="326"/>
      <c r="H3878" s="326"/>
      <c r="I3878" s="326"/>
      <c r="J3878" s="326"/>
      <c r="K3878" s="326"/>
      <c r="L3878" s="326"/>
      <c r="M3878" s="336"/>
    </row>
    <row r="3879" spans="2:15" s="3" customFormat="1" ht="12.75" x14ac:dyDescent="0.2">
      <c r="B3879" s="337" t="s">
        <v>203</v>
      </c>
      <c r="C3879" s="338">
        <f>C3861+C3870+C3871</f>
        <v>0</v>
      </c>
      <c r="D3879" s="338">
        <f t="shared" ref="D3879:L3879" si="882">D3861+D3870+D3871</f>
        <v>0</v>
      </c>
      <c r="E3879" s="338">
        <f t="shared" si="882"/>
        <v>0</v>
      </c>
      <c r="F3879" s="338">
        <f t="shared" si="882"/>
        <v>0</v>
      </c>
      <c r="G3879" s="338">
        <f t="shared" si="882"/>
        <v>0</v>
      </c>
      <c r="H3879" s="338">
        <f t="shared" si="882"/>
        <v>0</v>
      </c>
      <c r="I3879" s="338">
        <f t="shared" si="882"/>
        <v>0</v>
      </c>
      <c r="J3879" s="338">
        <f t="shared" si="882"/>
        <v>0</v>
      </c>
      <c r="K3879" s="338">
        <f t="shared" si="882"/>
        <v>0</v>
      </c>
      <c r="L3879" s="338">
        <f t="shared" si="882"/>
        <v>0</v>
      </c>
      <c r="M3879" s="314">
        <f>SUM(C3879:L3879)</f>
        <v>0</v>
      </c>
    </row>
    <row r="3880" spans="2:15" s="3" customFormat="1" ht="12.75" x14ac:dyDescent="0.2">
      <c r="B3880" s="339" t="s">
        <v>202</v>
      </c>
      <c r="C3880" s="340">
        <f>C3862+C3872</f>
        <v>0</v>
      </c>
      <c r="D3880" s="340">
        <f t="shared" ref="D3880:L3880" si="883">D3862+D3872</f>
        <v>0</v>
      </c>
      <c r="E3880" s="340">
        <f t="shared" si="883"/>
        <v>0</v>
      </c>
      <c r="F3880" s="340">
        <f t="shared" si="883"/>
        <v>0</v>
      </c>
      <c r="G3880" s="340">
        <f t="shared" si="883"/>
        <v>0</v>
      </c>
      <c r="H3880" s="340">
        <f t="shared" si="883"/>
        <v>0</v>
      </c>
      <c r="I3880" s="340">
        <f t="shared" si="883"/>
        <v>0</v>
      </c>
      <c r="J3880" s="340">
        <f t="shared" si="883"/>
        <v>0</v>
      </c>
      <c r="K3880" s="340">
        <f t="shared" si="883"/>
        <v>0</v>
      </c>
      <c r="L3880" s="340">
        <f t="shared" si="883"/>
        <v>0</v>
      </c>
      <c r="M3880" s="316">
        <f>SUM(C3880:L3880)</f>
        <v>0</v>
      </c>
    </row>
    <row r="3881" spans="2:15" s="3" customFormat="1" ht="12.75" x14ac:dyDescent="0.2">
      <c r="B3881" s="341" t="s">
        <v>30</v>
      </c>
      <c r="C3881" s="342">
        <f>C3863+C3873</f>
        <v>0</v>
      </c>
      <c r="D3881" s="342">
        <f t="shared" ref="D3881:L3881" si="884">D3863+D3873</f>
        <v>0</v>
      </c>
      <c r="E3881" s="342">
        <f t="shared" si="884"/>
        <v>0</v>
      </c>
      <c r="F3881" s="342">
        <f t="shared" si="884"/>
        <v>0</v>
      </c>
      <c r="G3881" s="342">
        <f t="shared" si="884"/>
        <v>0</v>
      </c>
      <c r="H3881" s="342">
        <f t="shared" si="884"/>
        <v>0</v>
      </c>
      <c r="I3881" s="342">
        <f t="shared" si="884"/>
        <v>0</v>
      </c>
      <c r="J3881" s="342">
        <f t="shared" si="884"/>
        <v>0</v>
      </c>
      <c r="K3881" s="342">
        <f t="shared" si="884"/>
        <v>0</v>
      </c>
      <c r="L3881" s="342">
        <f t="shared" si="884"/>
        <v>0</v>
      </c>
      <c r="M3881" s="319">
        <f>SUM(C3881:L3881)</f>
        <v>0</v>
      </c>
    </row>
    <row r="3882" spans="2:15" s="3" customFormat="1" ht="12.75" x14ac:dyDescent="0.2">
      <c r="B3882" s="339" t="s">
        <v>31</v>
      </c>
      <c r="C3882" s="340">
        <f>SUMIF('5. Lön'!$B$25:$B$151,$G3858,'5. Lön'!CO$25:CO$151)+SUMIF('5. Lön'!$B$25:$B$151,$G3858,'5. Lön'!DA$25:DA$151)+SUMIF('6. Drift'!$B$18:$B$101,$G3858,'6. Drift'!BR$18:BR$101)+SUMIF('6. Drift'!$B$18:$B$101,$G3858,'6. Drift'!CD$18:CD$101)+SUMIF('8. Lokal'!$B$18:$B$50,$G3858,'8. Lokal'!T$18:T$50)+SUMIF('8. Lokal'!$B$18:$B$50,$G3858,'8. Lokal'!AF$18:AF$50)</f>
        <v>0</v>
      </c>
      <c r="D3882" s="340">
        <f>SUMIF('5. Lön'!$B$25:$B$151,$G3858,'5. Lön'!CP$25:CP$151)+SUMIF('5. Lön'!$B$25:$B$151,$G3858,'5. Lön'!DB$25:DB$151)+SUMIF('6. Drift'!$B$18:$B$101,$G3858,'6. Drift'!BS$18:BS$101)+SUMIF('6. Drift'!$B$18:$B$101,$G3858,'6. Drift'!CE$18:CE$101)+SUMIF('8. Lokal'!$B$18:$B$50,$G3858,'8. Lokal'!U$18:U$50)+SUMIF('8. Lokal'!$B$18:$B$50,$G3858,'8. Lokal'!AG$18:AG$50)</f>
        <v>0</v>
      </c>
      <c r="E3882" s="340">
        <f>SUMIF('5. Lön'!$B$25:$B$151,$G3858,'5. Lön'!CQ$25:CQ$151)+SUMIF('5. Lön'!$B$25:$B$151,$G3858,'5. Lön'!DC$25:DC$151)+SUMIF('6. Drift'!$B$18:$B$101,$G3858,'6. Drift'!BT$18:BT$101)+SUMIF('6. Drift'!$B$18:$B$101,$G3858,'6. Drift'!CF$18:CF$101)+SUMIF('8. Lokal'!$B$18:$B$50,$G3858,'8. Lokal'!V$18:V$50)+SUMIF('8. Lokal'!$B$18:$B$50,$G3858,'8. Lokal'!AH$18:AH$50)</f>
        <v>0</v>
      </c>
      <c r="F3882" s="340">
        <f>SUMIF('5. Lön'!$B$25:$B$151,$G3858,'5. Lön'!CR$25:CR$151)+SUMIF('5. Lön'!$B$25:$B$151,$G3858,'5. Lön'!DD$25:DD$151)+SUMIF('6. Drift'!$B$18:$B$101,$G3858,'6. Drift'!BU$18:BU$101)+SUMIF('6. Drift'!$B$18:$B$101,$G3858,'6. Drift'!CG$18:CG$101)+SUMIF('8. Lokal'!$B$18:$B$50,$G3858,'8. Lokal'!W$18:W$50)+SUMIF('8. Lokal'!$B$18:$B$50,$G3858,'8. Lokal'!AI$18:AI$50)</f>
        <v>0</v>
      </c>
      <c r="G3882" s="340">
        <f>SUMIF('5. Lön'!$B$25:$B$151,$G3858,'5. Lön'!CS$25:CS$151)+SUMIF('5. Lön'!$B$25:$B$151,$G3858,'5. Lön'!DE$25:DE$151)+SUMIF('6. Drift'!$B$18:$B$101,$G3858,'6. Drift'!BV$18:BV$101)+SUMIF('6. Drift'!$B$18:$B$101,$G3858,'6. Drift'!CH$18:CH$101)+SUMIF('8. Lokal'!$B$18:$B$50,$G3858,'8. Lokal'!X$18:X$50)+SUMIF('8. Lokal'!$B$18:$B$50,$G3858,'8. Lokal'!AJ$18:AJ$50)</f>
        <v>0</v>
      </c>
      <c r="H3882" s="340">
        <f>SUMIF('5. Lön'!$B$25:$B$151,$G3858,'5. Lön'!CT$25:CT$151)+SUMIF('5. Lön'!$B$25:$B$151,$G3858,'5. Lön'!DF$25:DF$151)+SUMIF('6. Drift'!$B$18:$B$101,$G3858,'6. Drift'!BW$18:BW$101)+SUMIF('6. Drift'!$B$18:$B$101,$G3858,'6. Drift'!CI$18:CI$101)+SUMIF('8. Lokal'!$B$18:$B$50,$G3858,'8. Lokal'!Y$18:Y$50)+SUMIF('8. Lokal'!$B$18:$B$50,$G3858,'8. Lokal'!AK$18:AK$50)</f>
        <v>0</v>
      </c>
      <c r="I3882" s="340">
        <f>SUMIF('5. Lön'!$B$25:$B$151,$G3858,'5. Lön'!CU$25:CU$151)+SUMIF('5. Lön'!$B$25:$B$151,$G3858,'5. Lön'!DG$25:DG$151)+SUMIF('6. Drift'!$B$18:$B$101,$G3858,'6. Drift'!BX$18:BX$101)+SUMIF('6. Drift'!$B$18:$B$101,$G3858,'6. Drift'!CJ$18:CJ$101)+SUMIF('8. Lokal'!$B$18:$B$50,$G3858,'8. Lokal'!Z$18:Z$50)+SUMIF('8. Lokal'!$B$18:$B$50,$G3858,'8. Lokal'!AL$18:AL$50)</f>
        <v>0</v>
      </c>
      <c r="J3882" s="340">
        <f>SUMIF('5. Lön'!$B$25:$B$151,$G3858,'5. Lön'!CV$25:CV$151)+SUMIF('5. Lön'!$B$25:$B$151,$G3858,'5. Lön'!DH$25:DH$151)+SUMIF('6. Drift'!$B$18:$B$101,$G3858,'6. Drift'!BY$18:BY$101)+SUMIF('6. Drift'!$B$18:$B$101,$G3858,'6. Drift'!CK$18:CK$101)+SUMIF('8. Lokal'!$B$18:$B$50,$G3858,'8. Lokal'!AA$18:AA$50)+SUMIF('8. Lokal'!$B$18:$B$50,$G3858,'8. Lokal'!AM$18:AM$50)</f>
        <v>0</v>
      </c>
      <c r="K3882" s="340">
        <f>SUMIF('5. Lön'!$B$25:$B$151,$G3858,'5. Lön'!CW$25:CW$151)+SUMIF('5. Lön'!$B$25:$B$151,$G3858,'5. Lön'!DI$25:DI$151)+SUMIF('6. Drift'!$B$18:$B$101,$G3858,'6. Drift'!BZ$18:BZ$101)+SUMIF('6. Drift'!$B$18:$B$101,$G3858,'6. Drift'!CL$18:CL$101)+SUMIF('8. Lokal'!$B$18:$B$50,$G3858,'8. Lokal'!AB$18:AB$50)+SUMIF('8. Lokal'!$B$18:$B$50,$G3858,'8. Lokal'!AN$18:AN$50)</f>
        <v>0</v>
      </c>
      <c r="L3882" s="340">
        <f>SUMIF('5. Lön'!$B$25:$B$151,$G3858,'5. Lön'!CX$25:CX$151)+SUMIF('5. Lön'!$B$25:$B$151,$G3858,'5. Lön'!DJ$25:DJ$151)+SUMIF('6. Drift'!$B$18:$B$101,$G3858,'6. Drift'!CA$18:CA$101)+SUMIF('6. Drift'!$B$18:$B$101,$G3858,'6. Drift'!CM$18:CM$101)+SUMIF('8. Lokal'!$B$18:$B$50,$G3858,'8. Lokal'!AC$18:AC$50)+SUMIF('8. Lokal'!$B$18:$B$50,$G3858,'8. Lokal'!AO$18:AO$50)</f>
        <v>0</v>
      </c>
      <c r="M3882" s="316">
        <f>SUM(C3882:L3882)</f>
        <v>0</v>
      </c>
    </row>
    <row r="3883" spans="2:15" s="3" customFormat="1" ht="12.75" x14ac:dyDescent="0.2">
      <c r="B3883" s="343" t="s">
        <v>26</v>
      </c>
      <c r="C3883" s="344">
        <f>SUMIF('5. Lön'!$B$25:$B$151,$G3858,'5. Lön'!BQ$25:BQ$151)+SUMIF('5. Lön'!$B$25:$B$151,$G3858,'5. Lön'!CC$25:CC$151)+SUMIF('6. Drift'!$B$18:$B$101,$G3858,'6. Drift'!AT$18:AT$101)+SUMIF('6. Drift'!$B$18:$B$101,$G3858,'6. Drift'!BF$18:BF$101)</f>
        <v>0</v>
      </c>
      <c r="D3883" s="344">
        <f>SUMIF('5. Lön'!$B$25:$B$151,$G3858,'5. Lön'!BR$25:BR$151)+SUMIF('5. Lön'!$B$25:$B$151,$G3858,'5. Lön'!CD$25:CD$151)+SUMIF('6. Drift'!$B$18:$B$101,$G3858,'6. Drift'!AU$18:AU$101)+SUMIF('6. Drift'!$B$18:$B$101,$G3858,'6. Drift'!BG$18:BG$101)</f>
        <v>0</v>
      </c>
      <c r="E3883" s="344">
        <f>SUMIF('5. Lön'!$B$25:$B$151,$G3858,'5. Lön'!BS$25:BS$151)+SUMIF('5. Lön'!$B$25:$B$151,$G3858,'5. Lön'!CE$25:CE$151)+SUMIF('6. Drift'!$B$18:$B$101,$G3858,'6. Drift'!AV$18:AV$101)+SUMIF('6. Drift'!$B$18:$B$101,$G3858,'6. Drift'!BH$18:BH$101)</f>
        <v>0</v>
      </c>
      <c r="F3883" s="344">
        <f>SUMIF('5. Lön'!$B$25:$B$151,$G3858,'5. Lön'!BT$25:BT$151)+SUMIF('5. Lön'!$B$25:$B$151,$G3858,'5. Lön'!CF$25:CF$151)+SUMIF('6. Drift'!$B$18:$B$101,$G3858,'6. Drift'!AW$18:AW$101)+SUMIF('6. Drift'!$B$18:$B$101,$G3858,'6. Drift'!BI$18:BI$101)</f>
        <v>0</v>
      </c>
      <c r="G3883" s="344">
        <f>SUMIF('5. Lön'!$B$25:$B$151,$G3858,'5. Lön'!BU$25:BU$151)+SUMIF('5. Lön'!$B$25:$B$151,$G3858,'5. Lön'!CG$25:CG$151)+SUMIF('6. Drift'!$B$18:$B$101,$G3858,'6. Drift'!AX$18:AX$101)+SUMIF('6. Drift'!$B$18:$B$101,$G3858,'6. Drift'!BJ$18:BJ$101)</f>
        <v>0</v>
      </c>
      <c r="H3883" s="344">
        <f>SUMIF('5. Lön'!$B$25:$B$151,$G3858,'5. Lön'!BV$25:BV$151)+SUMIF('5. Lön'!$B$25:$B$151,$G3858,'5. Lön'!CH$25:CH$151)+SUMIF('6. Drift'!$B$18:$B$101,$G3858,'6. Drift'!AY$18:AY$101)+SUMIF('6. Drift'!$B$18:$B$101,$G3858,'6. Drift'!BK$18:BK$101)</f>
        <v>0</v>
      </c>
      <c r="I3883" s="344">
        <f>SUMIF('5. Lön'!$B$25:$B$151,$G3858,'5. Lön'!BW$25:BW$151)+SUMIF('5. Lön'!$B$25:$B$151,$G3858,'5. Lön'!CI$25:CI$151)+SUMIF('6. Drift'!$B$18:$B$101,$G3858,'6. Drift'!AZ$18:AZ$101)+SUMIF('6. Drift'!$B$18:$B$101,$G3858,'6. Drift'!BL$18:BL$101)</f>
        <v>0</v>
      </c>
      <c r="J3883" s="344">
        <f>SUMIF('5. Lön'!$B$25:$B$151,$G3858,'5. Lön'!BX$25:BX$151)+SUMIF('5. Lön'!$B$25:$B$151,$G3858,'5. Lön'!CJ$25:CJ$151)+SUMIF('6. Drift'!$B$18:$B$101,$G3858,'6. Drift'!BA$18:BA$101)+SUMIF('6. Drift'!$B$18:$B$101,$G3858,'6. Drift'!BM$18:BM$101)</f>
        <v>0</v>
      </c>
      <c r="K3883" s="344">
        <f>SUMIF('5. Lön'!$B$25:$B$151,$G3858,'5. Lön'!BY$25:BY$151)+SUMIF('5. Lön'!$B$25:$B$151,$G3858,'5. Lön'!CK$25:CK$151)+SUMIF('6. Drift'!$B$18:$B$101,$G3858,'6. Drift'!BB$18:BB$101)+SUMIF('6. Drift'!$B$18:$B$101,$G3858,'6. Drift'!BN$18:BN$101)</f>
        <v>0</v>
      </c>
      <c r="L3883" s="344">
        <f>SUMIF('5. Lön'!$B$25:$B$151,$G3858,'5. Lön'!BZ$25:BZ$151)+SUMIF('5. Lön'!$B$25:$B$151,$G3858,'5. Lön'!CL$25:CL$151)+SUMIF('6. Drift'!$B$18:$B$101,$G3858,'6. Drift'!BC$18:BC$101)+SUMIF('6. Drift'!$B$18:$B$101,$G3858,'6. Drift'!BO$18:BO$101)</f>
        <v>0</v>
      </c>
      <c r="M3883" s="322">
        <f>SUM(C3883:L3883)</f>
        <v>0</v>
      </c>
    </row>
    <row r="3884" spans="2:15" s="3" customFormat="1" ht="12.75" x14ac:dyDescent="0.2">
      <c r="B3884" s="323" t="str">
        <f>IF('2. Grunddata'!C$6="KONTRAKT","Total full kostnad","Total förväntad full kostnad")</f>
        <v>Total förväntad full kostnad</v>
      </c>
      <c r="C3884" s="171">
        <f>SUM(C3879:C3883)</f>
        <v>0</v>
      </c>
      <c r="D3884" s="171">
        <f t="shared" ref="D3884:M3884" si="885">SUM(D3879:D3883)</f>
        <v>0</v>
      </c>
      <c r="E3884" s="171">
        <f t="shared" si="885"/>
        <v>0</v>
      </c>
      <c r="F3884" s="171">
        <f t="shared" si="885"/>
        <v>0</v>
      </c>
      <c r="G3884" s="171">
        <f t="shared" si="885"/>
        <v>0</v>
      </c>
      <c r="H3884" s="171">
        <f t="shared" si="885"/>
        <v>0</v>
      </c>
      <c r="I3884" s="171">
        <f t="shared" si="885"/>
        <v>0</v>
      </c>
      <c r="J3884" s="171">
        <f t="shared" si="885"/>
        <v>0</v>
      </c>
      <c r="K3884" s="171">
        <f t="shared" si="885"/>
        <v>0</v>
      </c>
      <c r="L3884" s="171">
        <f t="shared" si="885"/>
        <v>0</v>
      </c>
      <c r="M3884" s="345">
        <f t="shared" si="885"/>
        <v>0</v>
      </c>
      <c r="N3884" s="4"/>
    </row>
    <row r="3885" spans="2:15" s="3" customFormat="1" ht="12.75" x14ac:dyDescent="0.2">
      <c r="B3885" s="119"/>
      <c r="C3885" s="64"/>
      <c r="D3885" s="64"/>
      <c r="E3885" s="64"/>
      <c r="F3885" s="64"/>
      <c r="G3885" s="64"/>
      <c r="H3885" s="64"/>
      <c r="I3885" s="64"/>
      <c r="J3885" s="64"/>
      <c r="K3885" s="64"/>
      <c r="L3885" s="64"/>
      <c r="M3885" s="64"/>
    </row>
    <row r="3886" spans="2:15" s="3" customFormat="1" ht="12.75" customHeight="1" x14ac:dyDescent="0.2">
      <c r="B3886" s="119" t="s">
        <v>42</v>
      </c>
      <c r="C3886" s="346" t="str">
        <f t="shared" ref="C3886:M3886" si="886">IF(C3884&gt;0,C3876/C3884,"")</f>
        <v/>
      </c>
      <c r="D3886" s="346" t="str">
        <f t="shared" si="886"/>
        <v/>
      </c>
      <c r="E3886" s="346" t="str">
        <f t="shared" si="886"/>
        <v/>
      </c>
      <c r="F3886" s="346" t="str">
        <f t="shared" si="886"/>
        <v/>
      </c>
      <c r="G3886" s="346" t="str">
        <f t="shared" si="886"/>
        <v/>
      </c>
      <c r="H3886" s="346" t="str">
        <f t="shared" si="886"/>
        <v/>
      </c>
      <c r="I3886" s="346" t="str">
        <f t="shared" si="886"/>
        <v/>
      </c>
      <c r="J3886" s="346" t="str">
        <f t="shared" si="886"/>
        <v/>
      </c>
      <c r="K3886" s="346" t="str">
        <f t="shared" si="886"/>
        <v/>
      </c>
      <c r="L3886" s="346" t="str">
        <f t="shared" si="886"/>
        <v/>
      </c>
      <c r="M3886" s="346" t="str">
        <f t="shared" si="886"/>
        <v/>
      </c>
    </row>
    <row r="3887" spans="2:15" ht="12.75" customHeight="1" x14ac:dyDescent="0.2"/>
    <row r="3888" spans="2:15" ht="12.75" customHeight="1" x14ac:dyDescent="0.2">
      <c r="B3888" s="349" t="s">
        <v>209</v>
      </c>
    </row>
    <row r="3889" spans="2:13" ht="12.75" customHeight="1" x14ac:dyDescent="0.2">
      <c r="B3889" s="551"/>
      <c r="C3889" s="552"/>
      <c r="D3889" s="552"/>
      <c r="E3889" s="552"/>
      <c r="F3889" s="552"/>
      <c r="G3889" s="552"/>
      <c r="H3889" s="552"/>
      <c r="I3889" s="552"/>
      <c r="J3889" s="552"/>
      <c r="K3889" s="552"/>
      <c r="L3889" s="553"/>
      <c r="M3889" s="387">
        <f>SUM(C3889:L3889)</f>
        <v>0</v>
      </c>
    </row>
    <row r="3890" spans="2:13" ht="12.75" customHeight="1" x14ac:dyDescent="0.2">
      <c r="B3890" s="554"/>
      <c r="C3890" s="555"/>
      <c r="D3890" s="555"/>
      <c r="E3890" s="555"/>
      <c r="F3890" s="555"/>
      <c r="G3890" s="555"/>
      <c r="H3890" s="555"/>
      <c r="I3890" s="555"/>
      <c r="J3890" s="555"/>
      <c r="K3890" s="555"/>
      <c r="L3890" s="556"/>
      <c r="M3890" s="319">
        <f t="shared" ref="M3890:M3894" si="887">SUM(C3890:L3890)</f>
        <v>0</v>
      </c>
    </row>
    <row r="3891" spans="2:13" ht="12.75" customHeight="1" x14ac:dyDescent="0.2">
      <c r="B3891" s="557"/>
      <c r="C3891" s="558"/>
      <c r="D3891" s="558"/>
      <c r="E3891" s="558"/>
      <c r="F3891" s="558"/>
      <c r="G3891" s="558"/>
      <c r="H3891" s="558"/>
      <c r="I3891" s="558"/>
      <c r="J3891" s="558"/>
      <c r="K3891" s="558"/>
      <c r="L3891" s="559"/>
      <c r="M3891" s="316">
        <f t="shared" si="887"/>
        <v>0</v>
      </c>
    </row>
    <row r="3892" spans="2:13" ht="12.75" customHeight="1" x14ac:dyDescent="0.2">
      <c r="B3892" s="554"/>
      <c r="C3892" s="555"/>
      <c r="D3892" s="555"/>
      <c r="E3892" s="555"/>
      <c r="F3892" s="555"/>
      <c r="G3892" s="555"/>
      <c r="H3892" s="555"/>
      <c r="I3892" s="555"/>
      <c r="J3892" s="555"/>
      <c r="K3892" s="555"/>
      <c r="L3892" s="556"/>
      <c r="M3892" s="319">
        <f t="shared" si="887"/>
        <v>0</v>
      </c>
    </row>
    <row r="3893" spans="2:13" ht="12.75" customHeight="1" x14ac:dyDescent="0.2">
      <c r="B3893" s="557"/>
      <c r="C3893" s="558"/>
      <c r="D3893" s="558"/>
      <c r="E3893" s="558"/>
      <c r="F3893" s="558"/>
      <c r="G3893" s="558"/>
      <c r="H3893" s="558"/>
      <c r="I3893" s="558"/>
      <c r="J3893" s="558"/>
      <c r="K3893" s="558"/>
      <c r="L3893" s="559"/>
      <c r="M3893" s="316">
        <f t="shared" si="887"/>
        <v>0</v>
      </c>
    </row>
    <row r="3894" spans="2:13" ht="12.75" customHeight="1" x14ac:dyDescent="0.2">
      <c r="B3894" s="560"/>
      <c r="C3894" s="555"/>
      <c r="D3894" s="555"/>
      <c r="E3894" s="555"/>
      <c r="F3894" s="555"/>
      <c r="G3894" s="555"/>
      <c r="H3894" s="555"/>
      <c r="I3894" s="555"/>
      <c r="J3894" s="555"/>
      <c r="K3894" s="555"/>
      <c r="L3894" s="556"/>
      <c r="M3894" s="319">
        <f t="shared" si="887"/>
        <v>0</v>
      </c>
    </row>
    <row r="3895" spans="2:13" ht="12.75" customHeight="1" x14ac:dyDescent="0.2">
      <c r="B3895" s="165" t="str">
        <f>IF('2. Grunddata'!C$6="KONTRAKT","Total medfinansiering","Total förväntad medfinansiering")</f>
        <v>Total förväntad medfinansiering</v>
      </c>
      <c r="C3895" s="170">
        <f t="shared" ref="C3895:M3895" si="888">SUM(C3889:C3894)</f>
        <v>0</v>
      </c>
      <c r="D3895" s="170">
        <f t="shared" si="888"/>
        <v>0</v>
      </c>
      <c r="E3895" s="170">
        <f t="shared" si="888"/>
        <v>0</v>
      </c>
      <c r="F3895" s="170">
        <f t="shared" si="888"/>
        <v>0</v>
      </c>
      <c r="G3895" s="170">
        <f t="shared" si="888"/>
        <v>0</v>
      </c>
      <c r="H3895" s="170">
        <f t="shared" si="888"/>
        <v>0</v>
      </c>
      <c r="I3895" s="170">
        <f t="shared" si="888"/>
        <v>0</v>
      </c>
      <c r="J3895" s="170">
        <f t="shared" si="888"/>
        <v>0</v>
      </c>
      <c r="K3895" s="170">
        <f t="shared" si="888"/>
        <v>0</v>
      </c>
      <c r="L3895" s="170">
        <f t="shared" si="888"/>
        <v>0</v>
      </c>
      <c r="M3895" s="345">
        <f t="shared" si="888"/>
        <v>0</v>
      </c>
    </row>
    <row r="3896" spans="2:13" ht="12.75" customHeight="1" x14ac:dyDescent="0.2"/>
    <row r="3897" spans="2:13" ht="12.75" customHeight="1" x14ac:dyDescent="0.2">
      <c r="B3897" s="386" t="s">
        <v>210</v>
      </c>
      <c r="C3897" s="64" t="str">
        <f>B90</f>
        <v>Inte SLU Partner 24</v>
      </c>
      <c r="G3897" s="64" t="str">
        <f>J90</f>
        <v/>
      </c>
    </row>
    <row r="3898" spans="2:13" ht="12.75" customHeight="1" x14ac:dyDescent="0.2">
      <c r="B3898" s="719"/>
      <c r="C3898" s="720"/>
      <c r="D3898" s="720"/>
      <c r="E3898" s="720"/>
      <c r="F3898" s="720"/>
      <c r="G3898" s="720"/>
      <c r="H3898" s="720"/>
      <c r="I3898" s="720"/>
      <c r="J3898" s="720"/>
      <c r="K3898" s="720"/>
      <c r="L3898" s="720"/>
      <c r="M3898" s="721"/>
    </row>
    <row r="3899" spans="2:13" ht="12.75" customHeight="1" x14ac:dyDescent="0.2">
      <c r="B3899" s="722"/>
      <c r="C3899" s="735"/>
      <c r="D3899" s="735"/>
      <c r="E3899" s="735"/>
      <c r="F3899" s="735"/>
      <c r="G3899" s="735"/>
      <c r="H3899" s="735"/>
      <c r="I3899" s="735"/>
      <c r="J3899" s="735"/>
      <c r="K3899" s="735"/>
      <c r="L3899" s="735"/>
      <c r="M3899" s="724"/>
    </row>
    <row r="3900" spans="2:13" ht="12.75" customHeight="1" x14ac:dyDescent="0.2">
      <c r="B3900" s="722"/>
      <c r="C3900" s="735"/>
      <c r="D3900" s="735"/>
      <c r="E3900" s="735"/>
      <c r="F3900" s="735"/>
      <c r="G3900" s="735"/>
      <c r="H3900" s="735"/>
      <c r="I3900" s="735"/>
      <c r="J3900" s="735"/>
      <c r="K3900" s="735"/>
      <c r="L3900" s="735"/>
      <c r="M3900" s="724"/>
    </row>
    <row r="3901" spans="2:13" ht="12.75" customHeight="1" x14ac:dyDescent="0.2">
      <c r="B3901" s="722"/>
      <c r="C3901" s="735"/>
      <c r="D3901" s="735"/>
      <c r="E3901" s="735"/>
      <c r="F3901" s="735"/>
      <c r="G3901" s="735"/>
      <c r="H3901" s="735"/>
      <c r="I3901" s="735"/>
      <c r="J3901" s="735"/>
      <c r="K3901" s="735"/>
      <c r="L3901" s="735"/>
      <c r="M3901" s="724"/>
    </row>
    <row r="3902" spans="2:13" ht="12.75" customHeight="1" x14ac:dyDescent="0.2">
      <c r="B3902" s="725"/>
      <c r="C3902" s="726"/>
      <c r="D3902" s="726"/>
      <c r="E3902" s="726"/>
      <c r="F3902" s="726"/>
      <c r="G3902" s="726"/>
      <c r="H3902" s="726"/>
      <c r="I3902" s="726"/>
      <c r="J3902" s="726"/>
      <c r="K3902" s="726"/>
      <c r="L3902" s="726"/>
      <c r="M3902" s="727"/>
    </row>
    <row r="3904" spans="2:13" s="3" customFormat="1" ht="12.75" customHeight="1" x14ac:dyDescent="0.2">
      <c r="B3904" s="140" t="s">
        <v>165</v>
      </c>
      <c r="C3904" s="141" t="str">
        <f>'2. Grunddata'!C$7</f>
        <v>Hitta den oförklariga faktorn i matrix</v>
      </c>
      <c r="D3904" s="64"/>
      <c r="E3904" s="64"/>
      <c r="F3904" s="64"/>
      <c r="G3904" s="64"/>
      <c r="H3904" s="64"/>
      <c r="I3904" s="64"/>
      <c r="J3904" s="64"/>
      <c r="K3904" s="64"/>
      <c r="L3904" s="64"/>
      <c r="M3904" s="64"/>
    </row>
    <row r="3905" spans="2:15" s="3" customFormat="1" ht="12.75" x14ac:dyDescent="0.2">
      <c r="B3905" s="140" t="s">
        <v>122</v>
      </c>
      <c r="C3905" s="141" t="str">
        <f>IF('2. Grunddata'!$C$6="ANSÖKAN","ANSÖKAN",(IF('2. Grunddata'!$C$6="KONTRAKT","KONTRAKT","")))</f>
        <v>ANSÖKAN</v>
      </c>
      <c r="D3905" s="64"/>
      <c r="E3905" s="64"/>
      <c r="F3905" s="64"/>
      <c r="G3905" s="64"/>
      <c r="H3905" s="64"/>
      <c r="I3905" s="64"/>
      <c r="J3905" s="64"/>
      <c r="K3905" s="64"/>
      <c r="L3905" s="64"/>
      <c r="M3905" s="64"/>
    </row>
    <row r="3906" spans="2:15" s="3" customFormat="1" ht="12.75" x14ac:dyDescent="0.2">
      <c r="B3906" s="62" t="s">
        <v>254</v>
      </c>
      <c r="C3906" s="141" t="str">
        <f>'2. Grunddata'!C$8</f>
        <v>Stina</v>
      </c>
      <c r="D3906" s="64"/>
      <c r="E3906" s="64"/>
      <c r="F3906" s="64"/>
      <c r="I3906" s="120"/>
      <c r="J3906" s="120"/>
      <c r="K3906" s="120"/>
      <c r="L3906" s="120"/>
      <c r="M3906" s="120"/>
    </row>
    <row r="3907" spans="2:15" s="3" customFormat="1" ht="12.75" x14ac:dyDescent="0.2">
      <c r="B3907" s="140" t="s">
        <v>156</v>
      </c>
      <c r="C3907" s="64" t="str">
        <f>'2. Grunddata'!C$17</f>
        <v>SEK</v>
      </c>
      <c r="D3907" s="64"/>
      <c r="E3907" s="64"/>
      <c r="F3907" s="64"/>
      <c r="I3907" s="120"/>
      <c r="J3907" s="120"/>
      <c r="K3907" s="120"/>
      <c r="L3907" s="120"/>
      <c r="M3907" s="120"/>
    </row>
    <row r="3908" spans="2:15" s="3" customFormat="1" ht="12.75" x14ac:dyDescent="0.2">
      <c r="B3908" s="140"/>
      <c r="C3908" s="143" t="s">
        <v>137</v>
      </c>
      <c r="D3908" s="64"/>
      <c r="E3908" s="64"/>
      <c r="F3908" s="64"/>
      <c r="I3908" s="120"/>
      <c r="J3908" s="120"/>
      <c r="K3908" s="120"/>
      <c r="L3908" s="499" t="s">
        <v>315</v>
      </c>
      <c r="M3908" s="120"/>
    </row>
    <row r="3909" spans="2:15" ht="12.75" customHeight="1" x14ac:dyDescent="0.2">
      <c r="L3909" s="349" t="s">
        <v>316</v>
      </c>
    </row>
    <row r="3910" spans="2:15" s="3" customFormat="1" ht="15" x14ac:dyDescent="0.25">
      <c r="B3910" s="369" t="s">
        <v>38</v>
      </c>
      <c r="C3910" s="369" t="str">
        <f>B91</f>
        <v>Inte SLU Partner 25</v>
      </c>
      <c r="E3910" s="64"/>
      <c r="G3910" s="375" t="str">
        <f>J91</f>
        <v/>
      </c>
      <c r="H3910" s="64"/>
      <c r="I3910" s="64"/>
      <c r="J3910" s="64"/>
      <c r="K3910" s="64"/>
      <c r="L3910" s="625">
        <f>SUMIF('5. Lön'!$B$25:$B$151,$G3910,'5. Lön'!AE$25:AE$151)</f>
        <v>0</v>
      </c>
      <c r="M3910" s="585" t="s">
        <v>208</v>
      </c>
    </row>
    <row r="3911" spans="2:15" s="3" customFormat="1" ht="6" customHeight="1" x14ac:dyDescent="0.2">
      <c r="B3911" s="85"/>
      <c r="C3911" s="64"/>
      <c r="D3911" s="64"/>
      <c r="E3911" s="64"/>
      <c r="F3911" s="64"/>
      <c r="G3911" s="64"/>
      <c r="H3911" s="64"/>
      <c r="I3911" s="64"/>
      <c r="J3911" s="64"/>
      <c r="K3911" s="64"/>
      <c r="L3911" s="64"/>
      <c r="M3911" s="64"/>
    </row>
    <row r="3912" spans="2:15" s="3" customFormat="1" ht="12.75" x14ac:dyDescent="0.2">
      <c r="B3912" s="309" t="str">
        <f>IF('2. Grunddata'!C$6="KONTRAKT","Kostnader täckta av finansiär","Kostnader förväntade att täckas av finansiär")</f>
        <v>Kostnader förväntade att täckas av finansiär</v>
      </c>
      <c r="C3912" s="310">
        <f>'5. Lön'!G$23</f>
        <v>2022</v>
      </c>
      <c r="D3912" s="310">
        <f>'5. Lön'!H$23</f>
        <v>2023</v>
      </c>
      <c r="E3912" s="310">
        <f>'5. Lön'!I$23</f>
        <v>2024</v>
      </c>
      <c r="F3912" s="310" t="str">
        <f>'5. Lön'!J$23</f>
        <v/>
      </c>
      <c r="G3912" s="310" t="str">
        <f>'5. Lön'!K$23</f>
        <v/>
      </c>
      <c r="H3912" s="310" t="str">
        <f>'5. Lön'!L$23</f>
        <v/>
      </c>
      <c r="I3912" s="310" t="str">
        <f>'5. Lön'!M$23</f>
        <v/>
      </c>
      <c r="J3912" s="310" t="str">
        <f>'5. Lön'!N$23</f>
        <v/>
      </c>
      <c r="K3912" s="310" t="str">
        <f>'5. Lön'!O$23</f>
        <v/>
      </c>
      <c r="L3912" s="310" t="str">
        <f>'5. Lön'!P$23</f>
        <v/>
      </c>
      <c r="M3912" s="311" t="s">
        <v>2</v>
      </c>
    </row>
    <row r="3913" spans="2:15" s="3" customFormat="1" ht="12.75" customHeight="1" x14ac:dyDescent="0.2">
      <c r="B3913" s="312" t="s">
        <v>203</v>
      </c>
      <c r="C3913" s="313">
        <f>IF('2. Grunddata'!$C$16&gt;0,SUMIF('5. Lön'!$B$25:$B$151,$G3910,'5. Lön'!DM$25:DM$151),SUMIF('5. Lön'!$B$25:$B$151,$G3910,'5. Lön'!AS$25:AS$151))</f>
        <v>0</v>
      </c>
      <c r="D3913" s="313">
        <f>IF('2. Grunddata'!$C$16&gt;0,SUMIF('5. Lön'!$B$25:$B$151,$G3910,'5. Lön'!DN$25:DN$151),SUMIF('5. Lön'!$B$25:$B$151,$G3910,'5. Lön'!AT$25:AT$151))</f>
        <v>0</v>
      </c>
      <c r="E3913" s="313">
        <f>IF('2. Grunddata'!$C$16&gt;0,SUMIF('5. Lön'!$B$25:$B$151,$G3910,'5. Lön'!DO$25:DO$151),SUMIF('5. Lön'!$B$25:$B$151,$G3910,'5. Lön'!AU$25:AU$151))</f>
        <v>0</v>
      </c>
      <c r="F3913" s="313">
        <f>IF('2. Grunddata'!$C$16&gt;0,SUMIF('5. Lön'!$B$25:$B$151,$G3910,'5. Lön'!DP$25:DP$151),SUMIF('5. Lön'!$B$25:$B$151,$G3910,'5. Lön'!AV$25:AV$151))</f>
        <v>0</v>
      </c>
      <c r="G3913" s="313">
        <f>IF('2. Grunddata'!$C$16&gt;0,SUMIF('5. Lön'!$B$25:$B$151,$G3910,'5. Lön'!DQ$25:DQ$151),SUMIF('5. Lön'!$B$25:$B$151,$G3910,'5. Lön'!AW$25:AW$151))</f>
        <v>0</v>
      </c>
      <c r="H3913" s="313">
        <f>IF('2. Grunddata'!$C$16&gt;0,SUMIF('5. Lön'!$B$25:$B$151,$G3910,'5. Lön'!DR$25:DR$151),SUMIF('5. Lön'!$B$25:$B$151,$G3910,'5. Lön'!AX$25:AX$151))</f>
        <v>0</v>
      </c>
      <c r="I3913" s="313">
        <f>IF('2. Grunddata'!$C$16&gt;0,SUMIF('5. Lön'!$B$25:$B$151,$G3910,'5. Lön'!DS$25:DS$151),SUMIF('5. Lön'!$B$25:$B$151,$G3910,'5. Lön'!AY$25:AY$151))</f>
        <v>0</v>
      </c>
      <c r="J3913" s="313">
        <f>IF('2. Grunddata'!$C$16&gt;0,SUMIF('5. Lön'!$B$25:$B$151,$G3910,'5. Lön'!DT$25:DT$151),SUMIF('5. Lön'!$B$25:$B$151,$G3910,'5. Lön'!AZ$25:AZ$151))</f>
        <v>0</v>
      </c>
      <c r="K3913" s="313">
        <f>IF('2. Grunddata'!$C$16&gt;0,SUMIF('5. Lön'!$B$25:$B$151,$G3910,'5. Lön'!DU$25:DU$151),SUMIF('5. Lön'!$B$25:$B$151,$G3910,'5. Lön'!BA$25:BA$151))</f>
        <v>0</v>
      </c>
      <c r="L3913" s="313">
        <f>IF('2. Grunddata'!$C$16&gt;0,SUMIF('5. Lön'!$B$25:$B$151,$G3910,'5. Lön'!DV$25:DV$151),SUMIF('5. Lön'!$B$25:$B$151,$G3910,'5. Lön'!BB$25:BB$151))</f>
        <v>0</v>
      </c>
      <c r="M3913" s="314">
        <f t="shared" ref="M3913:M3918" si="889">SUM(C3913:L3913)</f>
        <v>0</v>
      </c>
      <c r="N3913" s="4"/>
      <c r="O3913" s="4"/>
    </row>
    <row r="3914" spans="2:15" s="3" customFormat="1" ht="12.75" customHeight="1" x14ac:dyDescent="0.2">
      <c r="B3914" s="158" t="s">
        <v>202</v>
      </c>
      <c r="C3914" s="315">
        <f>SUMIF('6. Drift'!$B$18:$B$101,$G3910,'6. Drift'!V$18:V$101)</f>
        <v>0</v>
      </c>
      <c r="D3914" s="315">
        <f>SUMIF('6. Drift'!$B$18:$B$101,$G3910,'6. Drift'!W$18:W$101)</f>
        <v>0</v>
      </c>
      <c r="E3914" s="315">
        <f>SUMIF('6. Drift'!$B$18:$B$101,$G3910,'6. Drift'!X$18:X$101)</f>
        <v>0</v>
      </c>
      <c r="F3914" s="315">
        <f>SUMIF('6. Drift'!$B$18:$B$101,$G3910,'6. Drift'!Y$18:Y$101)</f>
        <v>0</v>
      </c>
      <c r="G3914" s="315">
        <f>SUMIF('6. Drift'!$B$18:$B$101,$G3910,'6. Drift'!Z$18:Z$101)</f>
        <v>0</v>
      </c>
      <c r="H3914" s="315">
        <f>SUMIF('6. Drift'!$B$18:$B$101,$G3910,'6. Drift'!AA$18:AA$101)</f>
        <v>0</v>
      </c>
      <c r="I3914" s="315">
        <f>SUMIF('6. Drift'!$B$18:$B$101,$G3910,'6. Drift'!AB$18:AB$101)</f>
        <v>0</v>
      </c>
      <c r="J3914" s="315">
        <f>SUMIF('6. Drift'!$B$18:$B$101,$G3910,'6. Drift'!AC$18:AC$101)</f>
        <v>0</v>
      </c>
      <c r="K3914" s="315">
        <f>SUMIF('6. Drift'!$B$18:$B$101,$G3910,'6. Drift'!AD$18:AD$101)</f>
        <v>0</v>
      </c>
      <c r="L3914" s="315">
        <f>SUMIF('6. Drift'!$B$18:$B$101,$G3910,'6. Drift'!AE$18:AE$101)</f>
        <v>0</v>
      </c>
      <c r="M3914" s="316">
        <f t="shared" si="889"/>
        <v>0</v>
      </c>
    </row>
    <row r="3915" spans="2:15" s="3" customFormat="1" ht="12.75" x14ac:dyDescent="0.2">
      <c r="B3915" s="317" t="s">
        <v>30</v>
      </c>
      <c r="C3915" s="318">
        <f>SUMIF('7. Utrustning'!$B$17:$B$49,$G3910,'7. Utrustning'!W$17:W$49)</f>
        <v>0</v>
      </c>
      <c r="D3915" s="318">
        <f>SUMIF('7. Utrustning'!$B$17:$B$49,$G3910,'7. Utrustning'!X$17:X$49)</f>
        <v>0</v>
      </c>
      <c r="E3915" s="318">
        <f>SUMIF('7. Utrustning'!$B$17:$B$49,$G3910,'7. Utrustning'!Y$17:Y$49)</f>
        <v>0</v>
      </c>
      <c r="F3915" s="318">
        <f>SUMIF('7. Utrustning'!$B$17:$B$49,$G3910,'7. Utrustning'!Z$17:Z$49)</f>
        <v>0</v>
      </c>
      <c r="G3915" s="318">
        <f>SUMIF('7. Utrustning'!$B$17:$B$49,$G3910,'7. Utrustning'!AA$17:AA$49)</f>
        <v>0</v>
      </c>
      <c r="H3915" s="318">
        <f>SUMIF('7. Utrustning'!$B$17:$B$49,$G3910,'7. Utrustning'!AB$17:AB$49)</f>
        <v>0</v>
      </c>
      <c r="I3915" s="318">
        <f>SUMIF('7. Utrustning'!$B$17:$B$49,$G3910,'7. Utrustning'!AC$17:AC$49)</f>
        <v>0</v>
      </c>
      <c r="J3915" s="318">
        <f>SUMIF('7. Utrustning'!$B$17:$B$49,$G3910,'7. Utrustning'!AD$17:AD$49)</f>
        <v>0</v>
      </c>
      <c r="K3915" s="318">
        <f>SUMIF('7. Utrustning'!$B$17:$B$49,$G3910,'7. Utrustning'!AE$17:AE$49)</f>
        <v>0</v>
      </c>
      <c r="L3915" s="318">
        <f>SUMIF('7. Utrustning'!$B$17:$B$49,$G3910,'7. Utrustning'!AF$17:AF$49)</f>
        <v>0</v>
      </c>
      <c r="M3915" s="319">
        <f t="shared" si="889"/>
        <v>0</v>
      </c>
    </row>
    <row r="3916" spans="2:15" s="3" customFormat="1" ht="12.75" x14ac:dyDescent="0.2">
      <c r="B3916" s="320" t="str">
        <f>IF('2. Grunddata'!C$13="NEJ","Lokal accepterad som direkt kostnad av finansiär","Lokal")</f>
        <v>Lokal accepterad som direkt kostnad av finansiär</v>
      </c>
      <c r="C3916" s="315">
        <f>IF('2. Grunddata'!$C$13="NEJ",SUMIF('8. Lokal'!$B$18:$B$50,$G3910,'8. Lokal'!T$18:T$50),SUMIF('5. Lön'!$B$25:$B$151,$G3910,'5. Lön'!CO$25:CO$151)+SUMIF('6. Drift'!$B$18:$B$101,$G3910,'6. Drift'!BR$18:BR$101)+SUMIF('8. Lokal'!$B$18:$B$50,$G3910,'8. Lokal'!T$18:T$50))</f>
        <v>0</v>
      </c>
      <c r="D3916" s="315">
        <f>IF('2. Grunddata'!$C$13="NEJ",SUMIF('8. Lokal'!$B$18:$B$50,$G3910,'8. Lokal'!U$18:U$50),SUMIF('5. Lön'!$B$25:$B$151,$G3910,'5. Lön'!CP$25:CP$151)+SUMIF('6. Drift'!$B$18:$B$101,$G3910,'6. Drift'!BS$18:BS$101)+SUMIF('8. Lokal'!$B$18:$B$50,$G3910,'8. Lokal'!U$18:U$50))</f>
        <v>0</v>
      </c>
      <c r="E3916" s="315">
        <f>IF('2. Grunddata'!$C$13="NEJ",SUMIF('8. Lokal'!$B$18:$B$50,$G3910,'8. Lokal'!V$18:V$50),SUMIF('5. Lön'!$B$25:$B$151,$G3910,'5. Lön'!CQ$25:CQ$151)+SUMIF('6. Drift'!$B$18:$B$101,$G3910,'6. Drift'!BT$18:BT$101)+SUMIF('8. Lokal'!$B$18:$B$50,$G3910,'8. Lokal'!V$18:V$50))</f>
        <v>0</v>
      </c>
      <c r="F3916" s="315">
        <f>IF('2. Grunddata'!$C$13="NEJ",SUMIF('8. Lokal'!$B$18:$B$50,$G3910,'8. Lokal'!W$18:W$50),SUMIF('5. Lön'!$B$25:$B$151,$G3910,'5. Lön'!CR$25:CR$151)+SUMIF('6. Drift'!$B$18:$B$101,$G3910,'6. Drift'!BU$18:BU$101)+SUMIF('8. Lokal'!$B$18:$B$50,$G3910,'8. Lokal'!W$18:W$50))</f>
        <v>0</v>
      </c>
      <c r="G3916" s="315">
        <f>IF('2. Grunddata'!$C$13="NEJ",SUMIF('8. Lokal'!$B$18:$B$50,$G3910,'8. Lokal'!X$18:X$50),SUMIF('5. Lön'!$B$25:$B$151,$G3910,'5. Lön'!CS$25:CS$151)+SUMIF('6. Drift'!$B$18:$B$101,$G3910,'6. Drift'!BV$18:BV$101)+SUMIF('8. Lokal'!$B$18:$B$50,$G3910,'8. Lokal'!X$18:X$50))</f>
        <v>0</v>
      </c>
      <c r="H3916" s="315">
        <f>IF('2. Grunddata'!$C$13="NEJ",SUMIF('8. Lokal'!$B$18:$B$50,$G3910,'8. Lokal'!Y$18:Y$50),SUMIF('5. Lön'!$B$25:$B$151,$G3910,'5. Lön'!CT$25:CT$151)+SUMIF('6. Drift'!$B$18:$B$101,$G3910,'6. Drift'!BW$18:BW$101)+SUMIF('8. Lokal'!$B$18:$B$50,$G3910,'8. Lokal'!Y$18:Y$50))</f>
        <v>0</v>
      </c>
      <c r="I3916" s="315">
        <f>IF('2. Grunddata'!$C$13="NEJ",SUMIF('8. Lokal'!$B$18:$B$50,$G3910,'8. Lokal'!Z$18:Z$50),SUMIF('5. Lön'!$B$25:$B$151,$G3910,'5. Lön'!CU$25:CU$151)+SUMIF('6. Drift'!$B$18:$B$101,$G3910,'6. Drift'!BX$18:BX$101)+SUMIF('8. Lokal'!$B$18:$B$50,$G3910,'8. Lokal'!Z$18:Z$50))</f>
        <v>0</v>
      </c>
      <c r="J3916" s="315">
        <f>IF('2. Grunddata'!$C$13="NEJ",SUMIF('8. Lokal'!$B$18:$B$50,$G3910,'8. Lokal'!AA$18:AA$50),SUMIF('5. Lön'!$B$25:$B$151,$G3910,'5. Lön'!CV$25:CV$151)+SUMIF('6. Drift'!$B$18:$B$101,$G3910,'6. Drift'!BY$18:BY$101)+SUMIF('8. Lokal'!$B$18:$B$50,$G3910,'8. Lokal'!AA$18:AA$50))</f>
        <v>0</v>
      </c>
      <c r="K3916" s="315">
        <f>IF('2. Grunddata'!$C$13="NEJ",SUMIF('8. Lokal'!$B$18:$B$50,$G3910,'8. Lokal'!AB$18:AB$50),SUMIF('5. Lön'!$B$25:$B$151,$G3910,'5. Lön'!CW$25:CW$151)+SUMIF('6. Drift'!$B$18:$B$101,$G3910,'6. Drift'!BZ$18:BZ$101)+SUMIF('8. Lokal'!$B$18:$B$50,$G3910,'8. Lokal'!AB$18:AB$50))</f>
        <v>0</v>
      </c>
      <c r="L3916" s="315">
        <f>IF('2. Grunddata'!$C$13="NEJ",SUMIF('8. Lokal'!$B$18:$B$50,$G3910,'8. Lokal'!AC$18:AC$50),SUMIF('5. Lön'!$B$25:$B$151,$G3910,'5. Lön'!CX$25:CX$151)+SUMIF('6. Drift'!$B$18:$B$101,$G3910,'6. Drift'!CA$18:CA$101)+SUMIF('8. Lokal'!$B$18:$B$50,$G3910,'8. Lokal'!AC$18:AC$50))</f>
        <v>0</v>
      </c>
      <c r="M3916" s="316">
        <f t="shared" si="889"/>
        <v>0</v>
      </c>
    </row>
    <row r="3917" spans="2:15" s="3" customFormat="1" ht="12.75" x14ac:dyDescent="0.2">
      <c r="B3917" s="321" t="str">
        <f>IF('2. Grunddata'!C$13="NEJ","Indirekt och lokalpåslag accepterade som OH av finansiär","Indirekta")</f>
        <v>Indirekt och lokalpåslag accepterade som OH av finansiär</v>
      </c>
      <c r="C3917" s="293">
        <f>IF('2. Grunddata'!$C$13="NEJ",SUMIF('5. Lön'!$B$25:$B$151,$G3910,'5. Lön'!DY$25:DY$151)+SUMIF('6. Drift'!$B$18:$B$101,$G3910,'6. Drift'!CP$18:CP$101)+SUMIF('7. Utrustning'!$B$17:$B$49,$G3910,'7. Utrustning'!AU$17:AU$49)+SUMIF('8. Lokal'!$B$18:$B$50,$G3910,'8. Lokal'!AR$18:AR$50),SUMIF('5. Lön'!$B$25:$B$151,$G3910,'5. Lön'!BQ$25:BQ$151)+SUMIF('6. Drift'!$B$18:$B$101,$G3910,'6. Drift'!AT$18:AT$101))</f>
        <v>0</v>
      </c>
      <c r="D3917" s="293">
        <f>IF('2. Grunddata'!$C$13="NEJ",SUMIF('5. Lön'!$B$25:$B$151,$G3910,'5. Lön'!DZ$25:DZ$151)+SUMIF('6. Drift'!$B$18:$B$101,$G3910,'6. Drift'!CQ$18:CQ$101)+SUMIF('7. Utrustning'!$B$17:$B$49,$G3910,'7. Utrustning'!AV$17:AV$49)+SUMIF('8. Lokal'!$B$18:$B$50,$G3910,'8. Lokal'!AS$18:AS$50),SUMIF('5. Lön'!$B$25:$B$151,$G3910,'5. Lön'!BR$25:BR$151)+SUMIF('6. Drift'!$B$18:$B$101,$G3910,'6. Drift'!AU$18:AU$101))</f>
        <v>0</v>
      </c>
      <c r="E3917" s="293">
        <f>IF('2. Grunddata'!$C$13="NEJ",SUMIF('5. Lön'!$B$25:$B$151,$G3910,'5. Lön'!EA$25:EA$151)+SUMIF('6. Drift'!$B$18:$B$101,$G3910,'6. Drift'!CR$18:CR$101)+SUMIF('7. Utrustning'!$B$17:$B$49,$G3910,'7. Utrustning'!AW$17:AW$49)+SUMIF('8. Lokal'!$B$18:$B$50,$G3910,'8. Lokal'!AT$18:AT$50),SUMIF('5. Lön'!$B$25:$B$151,$G3910,'5. Lön'!BS$25:BS$151)+SUMIF('6. Drift'!$B$18:$B$101,$G3910,'6. Drift'!AV$18:AV$101))</f>
        <v>0</v>
      </c>
      <c r="F3917" s="293">
        <f>IF('2. Grunddata'!$C$13="NEJ",SUMIF('5. Lön'!$B$25:$B$151,$G3910,'5. Lön'!EB$25:EB$151)+SUMIF('6. Drift'!$B$18:$B$101,$G3910,'6. Drift'!CS$18:CS$101)+SUMIF('7. Utrustning'!$B$17:$B$49,$G3910,'7. Utrustning'!AX$17:AX$49)+SUMIF('8. Lokal'!$B$18:$B$50,$G3910,'8. Lokal'!AU$18:AU$50),SUMIF('5. Lön'!$B$25:$B$151,$G3910,'5. Lön'!BT$25:BT$151)+SUMIF('6. Drift'!$B$18:$B$101,$G3910,'6. Drift'!AW$18:AW$101))</f>
        <v>0</v>
      </c>
      <c r="G3917" s="293">
        <f>IF('2. Grunddata'!$C$13="NEJ",SUMIF('5. Lön'!$B$25:$B$151,$G3910,'5. Lön'!EC$25:EC$151)+SUMIF('6. Drift'!$B$18:$B$101,$G3910,'6. Drift'!CT$18:CT$101)+SUMIF('7. Utrustning'!$B$17:$B$49,$G3910,'7. Utrustning'!AY$17:AY$49)+SUMIF('8. Lokal'!$B$18:$B$50,$G3910,'8. Lokal'!AV$18:AV$50),SUMIF('5. Lön'!$B$25:$B$151,$G3910,'5. Lön'!BU$25:BU$151)+SUMIF('6. Drift'!$B$18:$B$101,$G3910,'6. Drift'!AX$18:AX$101))</f>
        <v>0</v>
      </c>
      <c r="H3917" s="293">
        <f>IF('2. Grunddata'!$C$13="NEJ",SUMIF('5. Lön'!$B$25:$B$151,$G3910,'5. Lön'!ED$25:ED$151)+SUMIF('6. Drift'!$B$18:$B$101,$G3910,'6. Drift'!CU$18:CU$101)+SUMIF('7. Utrustning'!$B$17:$B$49,$G3910,'7. Utrustning'!AZ$17:AZ$49)+SUMIF('8. Lokal'!$B$18:$B$50,$G3910,'8. Lokal'!AW$18:AW$50),SUMIF('5. Lön'!$B$25:$B$151,$G3910,'5. Lön'!BV$25:BV$151)+SUMIF('6. Drift'!$B$18:$B$101,$G3910,'6. Drift'!AY$18:AY$101))</f>
        <v>0</v>
      </c>
      <c r="I3917" s="293">
        <f>IF('2. Grunddata'!$C$13="NEJ",SUMIF('5. Lön'!$B$25:$B$151,$G3910,'5. Lön'!EE$25:EE$151)+SUMIF('6. Drift'!$B$18:$B$101,$G3910,'6. Drift'!CV$18:CV$101)+SUMIF('7. Utrustning'!$B$17:$B$49,$G3910,'7. Utrustning'!BA$17:BA$49)+SUMIF('8. Lokal'!$B$18:$B$50,$G3910,'8. Lokal'!AX$18:AX$50),SUMIF('5. Lön'!$B$25:$B$151,$G3910,'5. Lön'!BW$25:BW$151)+SUMIF('6. Drift'!$B$18:$B$101,$G3910,'6. Drift'!AZ$18:AZ$101))</f>
        <v>0</v>
      </c>
      <c r="J3917" s="293">
        <f>IF('2. Grunddata'!$C$13="NEJ",SUMIF('5. Lön'!$B$25:$B$151,$G3910,'5. Lön'!EF$25:EF$151)+SUMIF('6. Drift'!$B$18:$B$101,$G3910,'6. Drift'!CW$18:CW$101)+SUMIF('7. Utrustning'!$B$17:$B$49,$G3910,'7. Utrustning'!BB$17:BB$49)+SUMIF('8. Lokal'!$B$18:$B$50,$G3910,'8. Lokal'!AY$18:AY$50),SUMIF('5. Lön'!$B$25:$B$151,$G3910,'5. Lön'!BX$25:BX$151)+SUMIF('6. Drift'!$B$18:$B$101,$G3910,'6. Drift'!BA$18:BA$101))</f>
        <v>0</v>
      </c>
      <c r="K3917" s="293">
        <f>IF('2. Grunddata'!$C$13="NEJ",SUMIF('5. Lön'!$B$25:$B$151,$G3910,'5. Lön'!EG$25:EG$151)+SUMIF('6. Drift'!$B$18:$B$101,$G3910,'6. Drift'!CX$18:CX$101)+SUMIF('7. Utrustning'!$B$17:$B$49,$G3910,'7. Utrustning'!BC$17:BC$49)+SUMIF('8. Lokal'!$B$18:$B$50,$G3910,'8. Lokal'!AZ$18:AZ$50),SUMIF('5. Lön'!$B$25:$B$151,$G3910,'5. Lön'!BY$25:BY$151)+SUMIF('6. Drift'!$B$18:$B$101,$G3910,'6. Drift'!BB$18:BB$101))</f>
        <v>0</v>
      </c>
      <c r="L3917" s="293">
        <f>IF('2. Grunddata'!$C$13="NEJ",SUMIF('5. Lön'!$B$25:$B$151,$G3910,'5. Lön'!EH$25:EH$151)+SUMIF('6. Drift'!$B$18:$B$101,$G3910,'6. Drift'!CY$18:CY$101)+SUMIF('7. Utrustning'!$B$17:$B$49,$G3910,'7. Utrustning'!BD$17:BD$49)+SUMIF('8. Lokal'!$B$18:$B$50,$G3910,'8. Lokal'!BA$18:BA$50),SUMIF('5. Lön'!$B$25:$B$151,$G3910,'5. Lön'!BZ$25:BZ$151)+SUMIF('6. Drift'!$B$18:$B$101,$G3910,'6. Drift'!BC$18:BC$101))</f>
        <v>0</v>
      </c>
      <c r="M3917" s="322">
        <f t="shared" si="889"/>
        <v>0</v>
      </c>
    </row>
    <row r="3918" spans="2:15" s="3" customFormat="1" ht="12.75" x14ac:dyDescent="0.2">
      <c r="B3918" s="323" t="str">
        <f>IF('2. Grunddata'!C$6="KONTRAKT","Total kostnad i kontrakt med finansiär ","Total kostnad i ansökan till finansiär ")</f>
        <v xml:space="preserve">Total kostnad i ansökan till finansiär </v>
      </c>
      <c r="C3918" s="237">
        <f>SUM(C3913:C3917)</f>
        <v>0</v>
      </c>
      <c r="D3918" s="237">
        <f t="shared" ref="D3918:L3918" si="890">SUM(D3913:D3917)</f>
        <v>0</v>
      </c>
      <c r="E3918" s="237">
        <f t="shared" si="890"/>
        <v>0</v>
      </c>
      <c r="F3918" s="237">
        <f t="shared" si="890"/>
        <v>0</v>
      </c>
      <c r="G3918" s="237">
        <f t="shared" si="890"/>
        <v>0</v>
      </c>
      <c r="H3918" s="237">
        <f t="shared" si="890"/>
        <v>0</v>
      </c>
      <c r="I3918" s="237">
        <f t="shared" si="890"/>
        <v>0</v>
      </c>
      <c r="J3918" s="237">
        <f t="shared" si="890"/>
        <v>0</v>
      </c>
      <c r="K3918" s="237">
        <f t="shared" si="890"/>
        <v>0</v>
      </c>
      <c r="L3918" s="237">
        <f t="shared" si="890"/>
        <v>0</v>
      </c>
      <c r="M3918" s="324">
        <f t="shared" si="889"/>
        <v>0</v>
      </c>
    </row>
    <row r="3919" spans="2:15" s="3" customFormat="1" ht="6" customHeight="1" x14ac:dyDescent="0.2">
      <c r="B3919" s="325"/>
      <c r="C3919" s="326"/>
      <c r="D3919" s="326"/>
      <c r="E3919" s="326"/>
      <c r="F3919" s="326"/>
      <c r="G3919" s="326"/>
      <c r="H3919" s="326"/>
      <c r="I3919" s="326"/>
      <c r="J3919" s="326"/>
      <c r="K3919" s="326"/>
      <c r="L3919" s="326"/>
      <c r="M3919" s="327"/>
    </row>
    <row r="3920" spans="2:15" s="3" customFormat="1" ht="12.75" x14ac:dyDescent="0.2">
      <c r="B3920" s="328" t="str">
        <f>IF('2. Grunddata'!C$6="KONTRAKT","Kostnader att medfinansiera","Kostnader förväntade att medfinansiera")</f>
        <v>Kostnader förväntade att medfinansiera</v>
      </c>
      <c r="C3920" s="168"/>
      <c r="D3920" s="168"/>
      <c r="E3920" s="168"/>
      <c r="F3920" s="168"/>
      <c r="G3920" s="168"/>
      <c r="H3920" s="168"/>
      <c r="I3920" s="168"/>
      <c r="J3920" s="168"/>
      <c r="K3920" s="168"/>
      <c r="L3920" s="168"/>
      <c r="M3920" s="329"/>
    </row>
    <row r="3921" spans="2:15" s="3" customFormat="1" ht="12.75" x14ac:dyDescent="0.2">
      <c r="B3921" s="371" t="str">
        <f>IF('2. Grunddata'!C$13="NEJ","Indirekt och lokalpåslag inte accepterade som OH av finansiär","")</f>
        <v>Indirekt och lokalpåslag inte accepterade som OH av finansiär</v>
      </c>
      <c r="C3921" s="330">
        <f>IF('2. Grunddata'!$C$13="NEJ",(SUMIF('5. Lön'!$B$25:$B$151,$G3910,'5. Lön'!BQ$25:BQ$151)+SUMIF('5. Lön'!$B$25:$B$151,$G3910,'5. Lön'!CO$25:CO$151)+SUMIF('6. Drift'!$B$18:$B$101,$G3910,'6. Drift'!AT$18:AT$101)+SUMIF('6. Drift'!$B$18:$B$101,$G3910,'6. Drift'!BR$18:BR$101))-(SUMIF('5. Lön'!$B$25:$B$151,$G3910,'5. Lön'!DY$25:DY$151)+SUMIF('6. Drift'!$B$18:$B$101,$G3910,'6. Drift'!CP$18:CP$101)+SUMIF('7. Utrustning'!$B$17:$B$49,$G3910,'7. Utrustning'!AU$17:AU$49)+SUMIF('8. Lokal'!$B$18:$B$50,$G3910,'8. Lokal'!AR$18:AR$50)),0)</f>
        <v>0</v>
      </c>
      <c r="D3921" s="330">
        <f>IF('2. Grunddata'!$C$13="NEJ",(SUMIF('5. Lön'!$B$25:$B$151,$G3910,'5. Lön'!BR$25:BR$151)+SUMIF('5. Lön'!$B$25:$B$151,$G3910,'5. Lön'!CP$25:CP$151)+SUMIF('6. Drift'!$B$18:$B$101,$G3910,'6. Drift'!AU$18:AU$101)+SUMIF('6. Drift'!$B$18:$B$101,$G3910,'6. Drift'!BS$18:BS$101))-(SUMIF('5. Lön'!$B$25:$B$151,$G3910,'5. Lön'!DZ$25:DZ$151)+SUMIF('6. Drift'!$B$18:$B$101,$G3910,'6. Drift'!CQ$18:CQ$101)+SUMIF('7. Utrustning'!$B$17:$B$49,$G3910,'7. Utrustning'!AV$17:AV$49)+SUMIF('8. Lokal'!$B$18:$B$50,$G3910,'8. Lokal'!AS$18:AS$50)),0)</f>
        <v>0</v>
      </c>
      <c r="E3921" s="330">
        <f>IF('2. Grunddata'!$C$13="NEJ",(SUMIF('5. Lön'!$B$25:$B$151,$G3910,'5. Lön'!BS$25:BS$151)+SUMIF('5. Lön'!$B$25:$B$151,$G3910,'5. Lön'!CQ$25:CQ$151)+SUMIF('6. Drift'!$B$18:$B$101,$G3910,'6. Drift'!AV$18:AV$101)+SUMIF('6. Drift'!$B$18:$B$101,$G3910,'6. Drift'!BT$18:BT$101))-(SUMIF('5. Lön'!$B$25:$B$151,$G3910,'5. Lön'!EA$25:EA$151)+SUMIF('6. Drift'!$B$18:$B$101,$G3910,'6. Drift'!CR$18:CR$101)+SUMIF('7. Utrustning'!$B$17:$B$49,$G3910,'7. Utrustning'!AW$17:AW$49)+SUMIF('8. Lokal'!$B$18:$B$50,$G3910,'8. Lokal'!AT$18:AT$50)),0)</f>
        <v>0</v>
      </c>
      <c r="F3921" s="330">
        <f>IF('2. Grunddata'!$C$13="NEJ",(SUMIF('5. Lön'!$B$25:$B$151,$G3910,'5. Lön'!BT$25:BT$151)+SUMIF('5. Lön'!$B$25:$B$151,$G3910,'5. Lön'!CR$25:CR$151)+SUMIF('6. Drift'!$B$18:$B$101,$G3910,'6. Drift'!AW$18:AW$101)+SUMIF('6. Drift'!$B$18:$B$101,$G3910,'6. Drift'!BU$18:BU$101))-(SUMIF('5. Lön'!$B$25:$B$151,$G3910,'5. Lön'!EB$25:EB$151)+SUMIF('6. Drift'!$B$18:$B$101,$G3910,'6. Drift'!CS$18:CS$101)+SUMIF('7. Utrustning'!$B$17:$B$49,$G3910,'7. Utrustning'!AX$17:AX$49)+SUMIF('8. Lokal'!$B$18:$B$50,$G3910,'8. Lokal'!AU$18:AU$50)),0)</f>
        <v>0</v>
      </c>
      <c r="G3921" s="330">
        <f>IF('2. Grunddata'!$C$13="NEJ",(SUMIF('5. Lön'!$B$25:$B$151,$G3910,'5. Lön'!BU$25:BU$151)+SUMIF('5. Lön'!$B$25:$B$151,$G3910,'5. Lön'!CS$25:CS$151)+SUMIF('6. Drift'!$B$18:$B$101,$G3910,'6. Drift'!AX$18:AX$101)+SUMIF('6. Drift'!$B$18:$B$101,$G3910,'6. Drift'!BV$18:BV$101))-(SUMIF('5. Lön'!$B$25:$B$151,$G3910,'5. Lön'!EC$25:EC$151)+SUMIF('6. Drift'!$B$18:$B$101,$G3910,'6. Drift'!CT$18:CT$101)+SUMIF('7. Utrustning'!$B$17:$B$49,$G3910,'7. Utrustning'!AY$17:AY$49)+SUMIF('8. Lokal'!$B$18:$B$50,$G3910,'8. Lokal'!AV$18:AV$50)),0)</f>
        <v>0</v>
      </c>
      <c r="H3921" s="330">
        <f>IF('2. Grunddata'!$C$13="NEJ",(SUMIF('5. Lön'!$B$25:$B$151,$G3910,'5. Lön'!BV$25:BV$151)+SUMIF('5. Lön'!$B$25:$B$151,$G3910,'5. Lön'!CT$25:CT$151)+SUMIF('6. Drift'!$B$18:$B$101,$G3910,'6. Drift'!AY$18:AY$101)+SUMIF('6. Drift'!$B$18:$B$101,$G3910,'6. Drift'!BW$18:BW$101))-(SUMIF('5. Lön'!$B$25:$B$151,$G3910,'5. Lön'!ED$25:ED$151)+SUMIF('6. Drift'!$B$18:$B$101,$G3910,'6. Drift'!CU$18:CU$101)+SUMIF('7. Utrustning'!$B$17:$B$49,$G3910,'7. Utrustning'!AZ$17:AZ$49)+SUMIF('8. Lokal'!$B$18:$B$50,$G3910,'8. Lokal'!AW$18:AW$50)),0)</f>
        <v>0</v>
      </c>
      <c r="I3921" s="330">
        <f>IF('2. Grunddata'!$C$13="NEJ",(SUMIF('5. Lön'!$B$25:$B$151,$G3910,'5. Lön'!BW$25:BW$151)+SUMIF('5. Lön'!$B$25:$B$151,$G3910,'5. Lön'!CU$25:CU$151)+SUMIF('6. Drift'!$B$18:$B$101,$G3910,'6. Drift'!AZ$18:AZ$101)+SUMIF('6. Drift'!$B$18:$B$101,$G3910,'6. Drift'!BX$18:BX$101))-(SUMIF('5. Lön'!$B$25:$B$151,$G3910,'5. Lön'!EE$25:EE$151)+SUMIF('6. Drift'!$B$18:$B$101,$G3910,'6. Drift'!CV$18:CV$101)+SUMIF('7. Utrustning'!$B$17:$B$49,$G3910,'7. Utrustning'!BA$17:BA$49)+SUMIF('8. Lokal'!$B$18:$B$50,$G3910,'8. Lokal'!AX$18:AX$50)),0)</f>
        <v>0</v>
      </c>
      <c r="J3921" s="330">
        <f>IF('2. Grunddata'!$C$13="NEJ",(SUMIF('5. Lön'!$B$25:$B$151,$G3910,'5. Lön'!BX$25:BX$151)+SUMIF('5. Lön'!$B$25:$B$151,$G3910,'5. Lön'!CV$25:CV$151)+SUMIF('6. Drift'!$B$18:$B$101,$G3910,'6. Drift'!BA$18:BA$101)+SUMIF('6. Drift'!$B$18:$B$101,$G3910,'6. Drift'!BY$18:BY$101))-(SUMIF('5. Lön'!$B$25:$B$151,$G3910,'5. Lön'!EF$25:EF$151)+SUMIF('6. Drift'!$B$18:$B$101,$G3910,'6. Drift'!CW$18:CW$101)+SUMIF('7. Utrustning'!$B$17:$B$49,$G3910,'7. Utrustning'!BB$17:BB$49)+SUMIF('8. Lokal'!$B$18:$B$50,$G3910,'8. Lokal'!AY$18:AY$50)),0)</f>
        <v>0</v>
      </c>
      <c r="K3921" s="330">
        <f>IF('2. Grunddata'!$C$13="NEJ",(SUMIF('5. Lön'!$B$25:$B$151,$G3910,'5. Lön'!BY$25:BY$151)+SUMIF('5. Lön'!$B$25:$B$151,$G3910,'5. Lön'!CW$25:CW$151)+SUMIF('6. Drift'!$B$18:$B$101,$G3910,'6. Drift'!BB$18:BB$101)+SUMIF('6. Drift'!$B$18:$B$101,$G3910,'6. Drift'!BZ$18:BZ$101))-(SUMIF('5. Lön'!$B$25:$B$151,$G3910,'5. Lön'!EG$25:EG$151)+SUMIF('6. Drift'!$B$18:$B$101,$G3910,'6. Drift'!CX$18:CX$101)+SUMIF('7. Utrustning'!$B$17:$B$49,$G3910,'7. Utrustning'!BC$17:BC$49)+SUMIF('8. Lokal'!$B$18:$B$50,$G3910,'8. Lokal'!AZ$18:AZ$50)),0)</f>
        <v>0</v>
      </c>
      <c r="L3921" s="330">
        <f>IF('2. Grunddata'!$C$13="NEJ",(SUMIF('5. Lön'!$B$25:$B$151,$G3910,'5. Lön'!BZ$25:BZ$151)+SUMIF('5. Lön'!$B$25:$B$151,$G3910,'5. Lön'!CX$25:CX$151)+SUMIF('6. Drift'!$B$18:$B$101,$G3910,'6. Drift'!BC$18:BC$101)+SUMIF('6. Drift'!$B$18:$B$101,$G3910,'6. Drift'!CA$18:CA$101))-(SUMIF('5. Lön'!$B$25:$B$151,$G3910,'5. Lön'!EH$25:EH$151)+SUMIF('6. Drift'!$B$18:$B$101,$G3910,'6. Drift'!CY$18:CY$101)+SUMIF('7. Utrustning'!$B$17:$B$49,$G3910,'7. Utrustning'!BD$17:BD$49)+SUMIF('8. Lokal'!$B$18:$B$50,$G3910,'8. Lokal'!BA$18:BA$50)),0)</f>
        <v>0</v>
      </c>
      <c r="M3921" s="314">
        <f t="shared" ref="M3921:M3927" si="891">SUM(C3921:L3921)</f>
        <v>0</v>
      </c>
    </row>
    <row r="3922" spans="2:15" s="3" customFormat="1" ht="12.75" customHeight="1" x14ac:dyDescent="0.2">
      <c r="B3922" s="331" t="str">
        <f>IF('2. Grunddata'!C$16&gt;0,"LKP som inte accepteras av finansiär","")</f>
        <v/>
      </c>
      <c r="C3922" s="332">
        <f>IF('2. Grunddata'!$C$16&gt;0,SUMIF('5. Lön'!$B$25:$B$151,$G3910,'5. Lön'!AS$25:AS$151)-SUMIF('5. Lön'!$B$25:$B$151,$G3910,'5. Lön'!DM$25:DM$151),0)</f>
        <v>0</v>
      </c>
      <c r="D3922" s="332">
        <f>IF('2. Grunddata'!$C$16&gt;0,SUMIF('5. Lön'!$B$25:$B$151,$G3910,'5. Lön'!AT$25:AT$151)-SUMIF('5. Lön'!$B$25:$B$151,$G3910,'5. Lön'!DN$25:DN$151),0)</f>
        <v>0</v>
      </c>
      <c r="E3922" s="332">
        <f>IF('2. Grunddata'!$C$16&gt;0,SUMIF('5. Lön'!$B$25:$B$151,$G3910,'5. Lön'!AU$25:AU$151)-SUMIF('5. Lön'!$B$25:$B$151,$G3910,'5. Lön'!DO$25:DO$151),0)</f>
        <v>0</v>
      </c>
      <c r="F3922" s="332">
        <f>IF('2. Grunddata'!$C$16&gt;0,SUMIF('5. Lön'!$B$25:$B$151,$G3910,'5. Lön'!AV$25:AV$151)-SUMIF('5. Lön'!$B$25:$B$151,$G3910,'5. Lön'!DP$25:DP$151),0)</f>
        <v>0</v>
      </c>
      <c r="G3922" s="332">
        <f>IF('2. Grunddata'!$C$16&gt;0,SUMIF('5. Lön'!$B$25:$B$151,$G3910,'5. Lön'!AW$25:AW$151)-SUMIF('5. Lön'!$B$25:$B$151,$G3910,'5. Lön'!DQ$25:DQ$151),0)</f>
        <v>0</v>
      </c>
      <c r="H3922" s="332">
        <f>IF('2. Grunddata'!$C$16&gt;0,SUMIF('5. Lön'!$B$25:$B$151,$G3910,'5. Lön'!AX$25:AX$151)-SUMIF('5. Lön'!$B$25:$B$151,$G3910,'5. Lön'!DR$25:DR$151),0)</f>
        <v>0</v>
      </c>
      <c r="I3922" s="332">
        <f>IF('2. Grunddata'!$C$16&gt;0,SUMIF('5. Lön'!$B$25:$B$151,$G3910,'5. Lön'!AY$25:AY$151)-SUMIF('5. Lön'!$B$25:$B$151,$G3910,'5. Lön'!DS$25:DS$151),0)</f>
        <v>0</v>
      </c>
      <c r="J3922" s="332">
        <f>IF('2. Grunddata'!$C$16&gt;0,SUMIF('5. Lön'!$B$25:$B$151,$G3910,'5. Lön'!AZ$25:AZ$151)-SUMIF('5. Lön'!$B$25:$B$151,$G3910,'5. Lön'!DT$25:DT$151),0)</f>
        <v>0</v>
      </c>
      <c r="K3922" s="332">
        <f>IF('2. Grunddata'!$C$16&gt;0,SUMIF('5. Lön'!$B$25:$B$151,$G3910,'5. Lön'!BA$25:BA$151)-SUMIF('5. Lön'!$B$25:$B$151,$G3910,'5. Lön'!DU$25:DU$151),0)</f>
        <v>0</v>
      </c>
      <c r="L3922" s="332">
        <f>IF('2. Grunddata'!$C$16&gt;0,SUMIF('5. Lön'!$B$25:$B$151,$G3910,'5. Lön'!BB$25:BB$151)-SUMIF('5. Lön'!$B$25:$B$151,$G3910,'5. Lön'!DV$25:DV$151),0)</f>
        <v>0</v>
      </c>
      <c r="M3922" s="316">
        <f t="shared" si="891"/>
        <v>0</v>
      </c>
    </row>
    <row r="3923" spans="2:15" s="3" customFormat="1" ht="12.75" customHeight="1" x14ac:dyDescent="0.2">
      <c r="B3923" s="317" t="str">
        <f>IF('5. Lön'!BO$152&gt;0,"Lön inklusive LKP","")</f>
        <v>Lön inklusive LKP</v>
      </c>
      <c r="C3923" s="333">
        <f>SUMIF('5. Lön'!$B$25:$B$151,$G3910,'5. Lön'!BE$25:BE$151)</f>
        <v>0</v>
      </c>
      <c r="D3923" s="333">
        <f>SUMIF('5. Lön'!$B$25:$B$151,$G3910,'5. Lön'!BF$25:BF$151)</f>
        <v>0</v>
      </c>
      <c r="E3923" s="333">
        <f>SUMIF('5. Lön'!$B$25:$B$151,$G3910,'5. Lön'!BG$25:BG$151)</f>
        <v>0</v>
      </c>
      <c r="F3923" s="333">
        <f>SUMIF('5. Lön'!$B$25:$B$151,$G3910,'5. Lön'!BH$25:BH$151)</f>
        <v>0</v>
      </c>
      <c r="G3923" s="333">
        <f>SUMIF('5. Lön'!$B$25:$B$151,$G3910,'5. Lön'!BI$25:BI$151)</f>
        <v>0</v>
      </c>
      <c r="H3923" s="333">
        <f>SUMIF('5. Lön'!$B$25:$B$151,$G3910,'5. Lön'!BJ$25:BJ$151)</f>
        <v>0</v>
      </c>
      <c r="I3923" s="333">
        <f>SUMIF('5. Lön'!$B$25:$B$151,$G3910,'5. Lön'!BK$25:BK$151)</f>
        <v>0</v>
      </c>
      <c r="J3923" s="333">
        <f>SUMIF('5. Lön'!$B$25:$B$151,$G3910,'5. Lön'!BL$25:BL$151)</f>
        <v>0</v>
      </c>
      <c r="K3923" s="333">
        <f>SUMIF('5. Lön'!$B$25:$B$151,$G3910,'5. Lön'!BM$25:BM$151)</f>
        <v>0</v>
      </c>
      <c r="L3923" s="333">
        <f>SUMIF('5. Lön'!$B$25:$B$151,$G3910,'5. Lön'!BN$25:BN$151)</f>
        <v>0</v>
      </c>
      <c r="M3923" s="319">
        <f t="shared" si="891"/>
        <v>0</v>
      </c>
    </row>
    <row r="3924" spans="2:15" s="3" customFormat="1" ht="12.75" x14ac:dyDescent="0.2">
      <c r="B3924" s="158" t="str">
        <f>IF('6. Drift'!AR$102&gt;0,"Drift","")</f>
        <v/>
      </c>
      <c r="C3924" s="334">
        <f>SUMIF('6. Drift'!$B$18:$B$101,$G3910,'6. Drift'!AH$18:AH$101)</f>
        <v>0</v>
      </c>
      <c r="D3924" s="334">
        <f>SUMIF('6. Drift'!$B$18:$B$101,$G3910,'6. Drift'!AI$18:AI$101)</f>
        <v>0</v>
      </c>
      <c r="E3924" s="334">
        <f>SUMIF('6. Drift'!$B$18:$B$101,$G3910,'6. Drift'!AJ$18:AJ$101)</f>
        <v>0</v>
      </c>
      <c r="F3924" s="334">
        <f>SUMIF('6. Drift'!$B$18:$B$101,$G3910,'6. Drift'!AK$18:AK$101)</f>
        <v>0</v>
      </c>
      <c r="G3924" s="334">
        <f>SUMIF('6. Drift'!$B$18:$B$101,$G3910,'6. Drift'!AL$18:AL$101)</f>
        <v>0</v>
      </c>
      <c r="H3924" s="334">
        <f>SUMIF('6. Drift'!$B$18:$B$101,$G3910,'6. Drift'!AM$18:AM$101)</f>
        <v>0</v>
      </c>
      <c r="I3924" s="334">
        <f>SUMIF('6. Drift'!$B$18:$B$101,$G3910,'6. Drift'!AN$18:AN$101)</f>
        <v>0</v>
      </c>
      <c r="J3924" s="334">
        <f>SUMIF('6. Drift'!$B$18:$B$101,$G3910,'6. Drift'!AO$18:AO$101)</f>
        <v>0</v>
      </c>
      <c r="K3924" s="334">
        <f>SUMIF('6. Drift'!$B$18:$B$101,$G3910,'6. Drift'!AP$18:AP$101)</f>
        <v>0</v>
      </c>
      <c r="L3924" s="334">
        <f>SUMIF('6. Drift'!$B$18:$B$101,$G3910,'6. Drift'!AQ$18:AQ$101)</f>
        <v>0</v>
      </c>
      <c r="M3924" s="316">
        <f t="shared" si="891"/>
        <v>0</v>
      </c>
    </row>
    <row r="3925" spans="2:15" s="3" customFormat="1" ht="12.75" x14ac:dyDescent="0.2">
      <c r="B3925" s="317" t="str">
        <f>IF('7. Utrustning'!AS$50&gt;0,"Utrustning","")</f>
        <v/>
      </c>
      <c r="C3925" s="333">
        <f>SUMIF('7. Utrustning'!$B$17:$B$49,$G3910,'7. Utrustning'!AI$17:AI$49)</f>
        <v>0</v>
      </c>
      <c r="D3925" s="333">
        <f>SUMIF('7. Utrustning'!$B$17:$B$49,$G3910,'7. Utrustning'!AJ$17:AJ$49)</f>
        <v>0</v>
      </c>
      <c r="E3925" s="333">
        <f>SUMIF('7. Utrustning'!$B$17:$B$49,$G3910,'7. Utrustning'!AK$17:AK$49)</f>
        <v>0</v>
      </c>
      <c r="F3925" s="333">
        <f>SUMIF('7. Utrustning'!$B$17:$B$49,$G3910,'7. Utrustning'!AL$17:AL$49)</f>
        <v>0</v>
      </c>
      <c r="G3925" s="333">
        <f>SUMIF('7. Utrustning'!$B$17:$B$49,$G3910,'7. Utrustning'!AM$17:AM$49)</f>
        <v>0</v>
      </c>
      <c r="H3925" s="333">
        <f>SUMIF('7. Utrustning'!$B$17:$B$49,$G3910,'7. Utrustning'!AN$17:AN$49)</f>
        <v>0</v>
      </c>
      <c r="I3925" s="333">
        <f>SUMIF('7. Utrustning'!$B$17:$B$49,$G3910,'7. Utrustning'!AO$17:AO$49)</f>
        <v>0</v>
      </c>
      <c r="J3925" s="333">
        <f>SUMIF('7. Utrustning'!$B$17:$B$49,$G3910,'7. Utrustning'!AP$17:AP$49)</f>
        <v>0</v>
      </c>
      <c r="K3925" s="333">
        <f>SUMIF('7. Utrustning'!$B$17:$B$49,$G3910,'7. Utrustning'!AQ$17:AQ$49)</f>
        <v>0</v>
      </c>
      <c r="L3925" s="333">
        <f>SUMIF('7. Utrustning'!$B$17:$B$49,$G3910,'7. Utrustning'!AR$17:AR$49)</f>
        <v>0</v>
      </c>
      <c r="M3925" s="319">
        <f t="shared" si="891"/>
        <v>0</v>
      </c>
    </row>
    <row r="3926" spans="2:15" s="3" customFormat="1" ht="12.75" x14ac:dyDescent="0.2">
      <c r="B3926" s="320" t="str">
        <f>IF('8. Lokal'!AP$51&gt;0,"Lokal","")</f>
        <v>Lokal</v>
      </c>
      <c r="C3926" s="334">
        <f>SUMIF('5. Lön'!$B$25:$B$151,$G3910,'5. Lön'!DA$25:DA$151)+SUMIF('6. Drift'!$B$18:$B$101,$G3910,'6. Drift'!CD$18:CD$101)+SUMIF('8. Lokal'!$B$18:$B$50,$G3910,'8. Lokal'!AF$18:AF$50)</f>
        <v>0</v>
      </c>
      <c r="D3926" s="334">
        <f>SUMIF('5. Lön'!$B$25:$B$151,$G3910,'5. Lön'!DB$25:DB$151)+SUMIF('6. Drift'!$B$18:$B$101,$G3910,'6. Drift'!CE$18:CE$101)+SUMIF('8. Lokal'!$B$18:$B$50,$G3910,'8. Lokal'!AG$18:AG$50)</f>
        <v>0</v>
      </c>
      <c r="E3926" s="334">
        <f>SUMIF('5. Lön'!$B$25:$B$151,$G3910,'5. Lön'!DC$25:DC$151)+SUMIF('6. Drift'!$B$18:$B$101,$G3910,'6. Drift'!CF$18:CF$101)+SUMIF('8. Lokal'!$B$18:$B$50,$G3910,'8. Lokal'!AH$18:AH$50)</f>
        <v>0</v>
      </c>
      <c r="F3926" s="334">
        <f>SUMIF('5. Lön'!$B$25:$B$151,$G3910,'5. Lön'!DD$25:DD$151)+SUMIF('6. Drift'!$B$18:$B$101,$G3910,'6. Drift'!CG$18:CG$101)+SUMIF('8. Lokal'!$B$18:$B$50,$G3910,'8. Lokal'!AI$18:AI$50)</f>
        <v>0</v>
      </c>
      <c r="G3926" s="334">
        <f>SUMIF('5. Lön'!$B$25:$B$151,$G3910,'5. Lön'!DE$25:DE$151)+SUMIF('6. Drift'!$B$18:$B$101,$G3910,'6. Drift'!CH$18:CH$101)+SUMIF('8. Lokal'!$B$18:$B$50,$G3910,'8. Lokal'!AJ$18:AJ$50)</f>
        <v>0</v>
      </c>
      <c r="H3926" s="334">
        <f>SUMIF('5. Lön'!$B$25:$B$151,$G3910,'5. Lön'!DF$25:DF$151)+SUMIF('6. Drift'!$B$18:$B$101,$G3910,'6. Drift'!CI$18:CI$101)+SUMIF('8. Lokal'!$B$18:$B$50,$G3910,'8. Lokal'!AK$18:AK$50)</f>
        <v>0</v>
      </c>
      <c r="I3926" s="334">
        <f>SUMIF('5. Lön'!$B$25:$B$151,$G3910,'5. Lön'!DG$25:DG$151)+SUMIF('6. Drift'!$B$18:$B$101,$G3910,'6. Drift'!CJ$18:CJ$101)+SUMIF('8. Lokal'!$B$18:$B$50,$G3910,'8. Lokal'!AL$18:AL$50)</f>
        <v>0</v>
      </c>
      <c r="J3926" s="334">
        <f>SUMIF('5. Lön'!$B$25:$B$151,$G3910,'5. Lön'!DH$25:DH$151)+SUMIF('6. Drift'!$B$18:$B$101,$G3910,'6. Drift'!CK$18:CK$101)+SUMIF('8. Lokal'!$B$18:$B$50,$G3910,'8. Lokal'!AM$18:AM$50)</f>
        <v>0</v>
      </c>
      <c r="K3926" s="334">
        <f>SUMIF('5. Lön'!$B$25:$B$151,$G3910,'5. Lön'!DI$25:DI$151)+SUMIF('6. Drift'!$B$18:$B$101,$G3910,'6. Drift'!CL$18:CL$101)+SUMIF('8. Lokal'!$B$18:$B$50,$G3910,'8. Lokal'!AN$18:AN$50)</f>
        <v>0</v>
      </c>
      <c r="L3926" s="334">
        <f>SUMIF('5. Lön'!$B$25:$B$151,$G3910,'5. Lön'!DJ$25:DJ$151)+SUMIF('6. Drift'!$B$18:$B$101,$G3910,'6. Drift'!CM$18:CM$101)+SUMIF('8. Lokal'!$B$18:$B$50,$G3910,'8. Lokal'!AO$18:AO$50)</f>
        <v>0</v>
      </c>
      <c r="M3926" s="316">
        <f t="shared" si="891"/>
        <v>0</v>
      </c>
    </row>
    <row r="3927" spans="2:15" s="1" customFormat="1" ht="12.75" x14ac:dyDescent="0.2">
      <c r="B3927" s="321" t="str">
        <f>IF(('5. Lön'!CM$152+'6. Drift'!BP$102)&gt;0,"Indirekt","")</f>
        <v>Indirekt</v>
      </c>
      <c r="C3927" s="293">
        <f>SUMIF('5. Lön'!$B$25:$B$151,$G3910,'5. Lön'!CC$25:CC$151)+SUMIF('6. Drift'!$B$18:$B$101,$G3910,'6. Drift'!BF$18:BF$101)</f>
        <v>0</v>
      </c>
      <c r="D3927" s="293">
        <f>SUMIF('5. Lön'!$B$25:$B$151,$G3910,'5. Lön'!CD$25:CD$151)+SUMIF('6. Drift'!$B$18:$B$101,$G3910,'6. Drift'!BG$18:BG$101)</f>
        <v>0</v>
      </c>
      <c r="E3927" s="293">
        <f>SUMIF('5. Lön'!$B$25:$B$151,$G3910,'5. Lön'!CE$25:CE$151)+SUMIF('6. Drift'!$B$18:$B$101,$G3910,'6. Drift'!BH$18:BH$101)</f>
        <v>0</v>
      </c>
      <c r="F3927" s="293">
        <f>SUMIF('5. Lön'!$B$25:$B$151,$G3910,'5. Lön'!CF$25:CF$151)+SUMIF('6. Drift'!$B$18:$B$101,$G3910,'6. Drift'!BI$18:BI$101)</f>
        <v>0</v>
      </c>
      <c r="G3927" s="293">
        <f>SUMIF('5. Lön'!$B$25:$B$151,$G3910,'5. Lön'!CG$25:CG$151)+SUMIF('6. Drift'!$B$18:$B$101,$G3910,'6. Drift'!BJ$18:BJ$101)</f>
        <v>0</v>
      </c>
      <c r="H3927" s="293">
        <f>SUMIF('5. Lön'!$B$25:$B$151,$G3910,'5. Lön'!CH$25:CH$151)+SUMIF('6. Drift'!$B$18:$B$101,$G3910,'6. Drift'!BK$18:BK$101)</f>
        <v>0</v>
      </c>
      <c r="I3927" s="293">
        <f>SUMIF('5. Lön'!$B$25:$B$151,$G3910,'5. Lön'!CI$25:CI$151)+SUMIF('6. Drift'!$B$18:$B$101,$G3910,'6. Drift'!BL$18:BL$101)</f>
        <v>0</v>
      </c>
      <c r="J3927" s="293">
        <f>SUMIF('5. Lön'!$B$25:$B$151,$G3910,'5. Lön'!CJ$25:CJ$151)+SUMIF('6. Drift'!$B$18:$B$101,$G3910,'6. Drift'!BM$18:BM$101)</f>
        <v>0</v>
      </c>
      <c r="K3927" s="293">
        <f>SUMIF('5. Lön'!$B$25:$B$151,$G3910,'5. Lön'!CK$25:CK$151)+SUMIF('6. Drift'!$B$18:$B$101,$G3910,'6. Drift'!BN$18:BN$101)</f>
        <v>0</v>
      </c>
      <c r="L3927" s="293">
        <f>SUMIF('5. Lön'!$B$25:$B$151,$G3910,'5. Lön'!CL$25:CL$151)+SUMIF('6. Drift'!$B$18:$B$101,$G3910,'6. Drift'!BO$18:BO$101)</f>
        <v>0</v>
      </c>
      <c r="M3927" s="322">
        <f t="shared" si="891"/>
        <v>0</v>
      </c>
    </row>
    <row r="3928" spans="2:15" s="3" customFormat="1" ht="12.75" x14ac:dyDescent="0.2">
      <c r="B3928" s="323" t="str">
        <f>IF('2. Grunddata'!C$6="KONTRAKT","Total kostnad i medfinansiering av kontrakt med finansiär","Total kostnad i medfinansiering av ansökan till finansiär")</f>
        <v>Total kostnad i medfinansiering av ansökan till finansiär</v>
      </c>
      <c r="C3928" s="237">
        <f>SUM(C3921:C3927)</f>
        <v>0</v>
      </c>
      <c r="D3928" s="237">
        <f t="shared" ref="D3928:M3928" si="892">SUM(D3921:D3927)</f>
        <v>0</v>
      </c>
      <c r="E3928" s="237">
        <f t="shared" si="892"/>
        <v>0</v>
      </c>
      <c r="F3928" s="237">
        <f t="shared" si="892"/>
        <v>0</v>
      </c>
      <c r="G3928" s="237">
        <f t="shared" si="892"/>
        <v>0</v>
      </c>
      <c r="H3928" s="237">
        <f t="shared" si="892"/>
        <v>0</v>
      </c>
      <c r="I3928" s="237">
        <f t="shared" si="892"/>
        <v>0</v>
      </c>
      <c r="J3928" s="237">
        <f t="shared" si="892"/>
        <v>0</v>
      </c>
      <c r="K3928" s="237">
        <f t="shared" si="892"/>
        <v>0</v>
      </c>
      <c r="L3928" s="237">
        <f t="shared" si="892"/>
        <v>0</v>
      </c>
      <c r="M3928" s="324">
        <f t="shared" si="892"/>
        <v>0</v>
      </c>
      <c r="N3928" s="26"/>
      <c r="O3928" s="26"/>
    </row>
    <row r="3929" spans="2:15" s="3" customFormat="1" ht="6" customHeight="1" x14ac:dyDescent="0.2">
      <c r="B3929" s="335"/>
      <c r="C3929" s="326"/>
      <c r="D3929" s="326"/>
      <c r="E3929" s="326"/>
      <c r="F3929" s="326"/>
      <c r="G3929" s="326"/>
      <c r="H3929" s="326"/>
      <c r="I3929" s="326"/>
      <c r="J3929" s="326"/>
      <c r="K3929" s="326"/>
      <c r="L3929" s="326"/>
      <c r="M3929" s="336"/>
    </row>
    <row r="3930" spans="2:15" s="3" customFormat="1" ht="12.75" x14ac:dyDescent="0.2">
      <c r="B3930" s="328" t="str">
        <f>IF('2. Grunddata'!C$6="KONTRAKT","Full kostnad","Förväntad full kostnad")</f>
        <v>Förväntad full kostnad</v>
      </c>
      <c r="C3930" s="326"/>
      <c r="D3930" s="326"/>
      <c r="E3930" s="326"/>
      <c r="F3930" s="326"/>
      <c r="G3930" s="326"/>
      <c r="H3930" s="326"/>
      <c r="I3930" s="326"/>
      <c r="J3930" s="326"/>
      <c r="K3930" s="326"/>
      <c r="L3930" s="326"/>
      <c r="M3930" s="336"/>
    </row>
    <row r="3931" spans="2:15" s="3" customFormat="1" ht="12.75" x14ac:dyDescent="0.2">
      <c r="B3931" s="337" t="s">
        <v>203</v>
      </c>
      <c r="C3931" s="338">
        <f>C3913+C3922+C3923</f>
        <v>0</v>
      </c>
      <c r="D3931" s="338">
        <f t="shared" ref="D3931:L3931" si="893">D3913+D3922+D3923</f>
        <v>0</v>
      </c>
      <c r="E3931" s="338">
        <f t="shared" si="893"/>
        <v>0</v>
      </c>
      <c r="F3931" s="338">
        <f t="shared" si="893"/>
        <v>0</v>
      </c>
      <c r="G3931" s="338">
        <f t="shared" si="893"/>
        <v>0</v>
      </c>
      <c r="H3931" s="338">
        <f t="shared" si="893"/>
        <v>0</v>
      </c>
      <c r="I3931" s="338">
        <f t="shared" si="893"/>
        <v>0</v>
      </c>
      <c r="J3931" s="338">
        <f t="shared" si="893"/>
        <v>0</v>
      </c>
      <c r="K3931" s="338">
        <f t="shared" si="893"/>
        <v>0</v>
      </c>
      <c r="L3931" s="338">
        <f t="shared" si="893"/>
        <v>0</v>
      </c>
      <c r="M3931" s="314">
        <f>SUM(C3931:L3931)</f>
        <v>0</v>
      </c>
    </row>
    <row r="3932" spans="2:15" s="3" customFormat="1" ht="12.75" x14ac:dyDescent="0.2">
      <c r="B3932" s="339" t="s">
        <v>202</v>
      </c>
      <c r="C3932" s="340">
        <f>C3914+C3924</f>
        <v>0</v>
      </c>
      <c r="D3932" s="340">
        <f t="shared" ref="D3932:L3932" si="894">D3914+D3924</f>
        <v>0</v>
      </c>
      <c r="E3932" s="340">
        <f t="shared" si="894"/>
        <v>0</v>
      </c>
      <c r="F3932" s="340">
        <f t="shared" si="894"/>
        <v>0</v>
      </c>
      <c r="G3932" s="340">
        <f t="shared" si="894"/>
        <v>0</v>
      </c>
      <c r="H3932" s="340">
        <f t="shared" si="894"/>
        <v>0</v>
      </c>
      <c r="I3932" s="340">
        <f t="shared" si="894"/>
        <v>0</v>
      </c>
      <c r="J3932" s="340">
        <f t="shared" si="894"/>
        <v>0</v>
      </c>
      <c r="K3932" s="340">
        <f t="shared" si="894"/>
        <v>0</v>
      </c>
      <c r="L3932" s="340">
        <f t="shared" si="894"/>
        <v>0</v>
      </c>
      <c r="M3932" s="316">
        <f>SUM(C3932:L3932)</f>
        <v>0</v>
      </c>
    </row>
    <row r="3933" spans="2:15" s="3" customFormat="1" ht="12.75" x14ac:dyDescent="0.2">
      <c r="B3933" s="341" t="s">
        <v>30</v>
      </c>
      <c r="C3933" s="342">
        <f>C3915+C3925</f>
        <v>0</v>
      </c>
      <c r="D3933" s="342">
        <f t="shared" ref="D3933:L3933" si="895">D3915+D3925</f>
        <v>0</v>
      </c>
      <c r="E3933" s="342">
        <f t="shared" si="895"/>
        <v>0</v>
      </c>
      <c r="F3933" s="342">
        <f t="shared" si="895"/>
        <v>0</v>
      </c>
      <c r="G3933" s="342">
        <f t="shared" si="895"/>
        <v>0</v>
      </c>
      <c r="H3933" s="342">
        <f t="shared" si="895"/>
        <v>0</v>
      </c>
      <c r="I3933" s="342">
        <f t="shared" si="895"/>
        <v>0</v>
      </c>
      <c r="J3933" s="342">
        <f t="shared" si="895"/>
        <v>0</v>
      </c>
      <c r="K3933" s="342">
        <f t="shared" si="895"/>
        <v>0</v>
      </c>
      <c r="L3933" s="342">
        <f t="shared" si="895"/>
        <v>0</v>
      </c>
      <c r="M3933" s="319">
        <f>SUM(C3933:L3933)</f>
        <v>0</v>
      </c>
    </row>
    <row r="3934" spans="2:15" s="3" customFormat="1" ht="12.75" x14ac:dyDescent="0.2">
      <c r="B3934" s="339" t="s">
        <v>31</v>
      </c>
      <c r="C3934" s="340">
        <f>SUMIF('5. Lön'!$B$25:$B$151,$G3910,'5. Lön'!CO$25:CO$151)+SUMIF('5. Lön'!$B$25:$B$151,$G3910,'5. Lön'!DA$25:DA$151)+SUMIF('6. Drift'!$B$18:$B$101,$G3910,'6. Drift'!BR$18:BR$101)+SUMIF('6. Drift'!$B$18:$B$101,$G3910,'6. Drift'!CD$18:CD$101)+SUMIF('8. Lokal'!$B$18:$B$50,$G3910,'8. Lokal'!T$18:T$50)+SUMIF('8. Lokal'!$B$18:$B$50,$G3910,'8. Lokal'!AF$18:AF$50)</f>
        <v>0</v>
      </c>
      <c r="D3934" s="340">
        <f>SUMIF('5. Lön'!$B$25:$B$151,$G3910,'5. Lön'!CP$25:CP$151)+SUMIF('5. Lön'!$B$25:$B$151,$G3910,'5. Lön'!DB$25:DB$151)+SUMIF('6. Drift'!$B$18:$B$101,$G3910,'6. Drift'!BS$18:BS$101)+SUMIF('6. Drift'!$B$18:$B$101,$G3910,'6. Drift'!CE$18:CE$101)+SUMIF('8. Lokal'!$B$18:$B$50,$G3910,'8. Lokal'!U$18:U$50)+SUMIF('8. Lokal'!$B$18:$B$50,$G3910,'8. Lokal'!AG$18:AG$50)</f>
        <v>0</v>
      </c>
      <c r="E3934" s="340">
        <f>SUMIF('5. Lön'!$B$25:$B$151,$G3910,'5. Lön'!CQ$25:CQ$151)+SUMIF('5. Lön'!$B$25:$B$151,$G3910,'5. Lön'!DC$25:DC$151)+SUMIF('6. Drift'!$B$18:$B$101,$G3910,'6. Drift'!BT$18:BT$101)+SUMIF('6. Drift'!$B$18:$B$101,$G3910,'6. Drift'!CF$18:CF$101)+SUMIF('8. Lokal'!$B$18:$B$50,$G3910,'8. Lokal'!V$18:V$50)+SUMIF('8. Lokal'!$B$18:$B$50,$G3910,'8. Lokal'!AH$18:AH$50)</f>
        <v>0</v>
      </c>
      <c r="F3934" s="340">
        <f>SUMIF('5. Lön'!$B$25:$B$151,$G3910,'5. Lön'!CR$25:CR$151)+SUMIF('5. Lön'!$B$25:$B$151,$G3910,'5. Lön'!DD$25:DD$151)+SUMIF('6. Drift'!$B$18:$B$101,$G3910,'6. Drift'!BU$18:BU$101)+SUMIF('6. Drift'!$B$18:$B$101,$G3910,'6. Drift'!CG$18:CG$101)+SUMIF('8. Lokal'!$B$18:$B$50,$G3910,'8. Lokal'!W$18:W$50)+SUMIF('8. Lokal'!$B$18:$B$50,$G3910,'8. Lokal'!AI$18:AI$50)</f>
        <v>0</v>
      </c>
      <c r="G3934" s="340">
        <f>SUMIF('5. Lön'!$B$25:$B$151,$G3910,'5. Lön'!CS$25:CS$151)+SUMIF('5. Lön'!$B$25:$B$151,$G3910,'5. Lön'!DE$25:DE$151)+SUMIF('6. Drift'!$B$18:$B$101,$G3910,'6. Drift'!BV$18:BV$101)+SUMIF('6. Drift'!$B$18:$B$101,$G3910,'6. Drift'!CH$18:CH$101)+SUMIF('8. Lokal'!$B$18:$B$50,$G3910,'8. Lokal'!X$18:X$50)+SUMIF('8. Lokal'!$B$18:$B$50,$G3910,'8. Lokal'!AJ$18:AJ$50)</f>
        <v>0</v>
      </c>
      <c r="H3934" s="340">
        <f>SUMIF('5. Lön'!$B$25:$B$151,$G3910,'5. Lön'!CT$25:CT$151)+SUMIF('5. Lön'!$B$25:$B$151,$G3910,'5. Lön'!DF$25:DF$151)+SUMIF('6. Drift'!$B$18:$B$101,$G3910,'6. Drift'!BW$18:BW$101)+SUMIF('6. Drift'!$B$18:$B$101,$G3910,'6. Drift'!CI$18:CI$101)+SUMIF('8. Lokal'!$B$18:$B$50,$G3910,'8. Lokal'!Y$18:Y$50)+SUMIF('8. Lokal'!$B$18:$B$50,$G3910,'8. Lokal'!AK$18:AK$50)</f>
        <v>0</v>
      </c>
      <c r="I3934" s="340">
        <f>SUMIF('5. Lön'!$B$25:$B$151,$G3910,'5. Lön'!CU$25:CU$151)+SUMIF('5. Lön'!$B$25:$B$151,$G3910,'5. Lön'!DG$25:DG$151)+SUMIF('6. Drift'!$B$18:$B$101,$G3910,'6. Drift'!BX$18:BX$101)+SUMIF('6. Drift'!$B$18:$B$101,$G3910,'6. Drift'!CJ$18:CJ$101)+SUMIF('8. Lokal'!$B$18:$B$50,$G3910,'8. Lokal'!Z$18:Z$50)+SUMIF('8. Lokal'!$B$18:$B$50,$G3910,'8. Lokal'!AL$18:AL$50)</f>
        <v>0</v>
      </c>
      <c r="J3934" s="340">
        <f>SUMIF('5. Lön'!$B$25:$B$151,$G3910,'5. Lön'!CV$25:CV$151)+SUMIF('5. Lön'!$B$25:$B$151,$G3910,'5. Lön'!DH$25:DH$151)+SUMIF('6. Drift'!$B$18:$B$101,$G3910,'6. Drift'!BY$18:BY$101)+SUMIF('6. Drift'!$B$18:$B$101,$G3910,'6. Drift'!CK$18:CK$101)+SUMIF('8. Lokal'!$B$18:$B$50,$G3910,'8. Lokal'!AA$18:AA$50)+SUMIF('8. Lokal'!$B$18:$B$50,$G3910,'8. Lokal'!AM$18:AM$50)</f>
        <v>0</v>
      </c>
      <c r="K3934" s="340">
        <f>SUMIF('5. Lön'!$B$25:$B$151,$G3910,'5. Lön'!CW$25:CW$151)+SUMIF('5. Lön'!$B$25:$B$151,$G3910,'5. Lön'!DI$25:DI$151)+SUMIF('6. Drift'!$B$18:$B$101,$G3910,'6. Drift'!BZ$18:BZ$101)+SUMIF('6. Drift'!$B$18:$B$101,$G3910,'6. Drift'!CL$18:CL$101)+SUMIF('8. Lokal'!$B$18:$B$50,$G3910,'8. Lokal'!AB$18:AB$50)+SUMIF('8. Lokal'!$B$18:$B$50,$G3910,'8. Lokal'!AN$18:AN$50)</f>
        <v>0</v>
      </c>
      <c r="L3934" s="340">
        <f>SUMIF('5. Lön'!$B$25:$B$151,$G3910,'5. Lön'!CX$25:CX$151)+SUMIF('5. Lön'!$B$25:$B$151,$G3910,'5. Lön'!DJ$25:DJ$151)+SUMIF('6. Drift'!$B$18:$B$101,$G3910,'6. Drift'!CA$18:CA$101)+SUMIF('6. Drift'!$B$18:$B$101,$G3910,'6. Drift'!CM$18:CM$101)+SUMIF('8. Lokal'!$B$18:$B$50,$G3910,'8. Lokal'!AC$18:AC$50)+SUMIF('8. Lokal'!$B$18:$B$50,$G3910,'8. Lokal'!AO$18:AO$50)</f>
        <v>0</v>
      </c>
      <c r="M3934" s="316">
        <f>SUM(C3934:L3934)</f>
        <v>0</v>
      </c>
    </row>
    <row r="3935" spans="2:15" s="3" customFormat="1" ht="12.75" x14ac:dyDescent="0.2">
      <c r="B3935" s="343" t="s">
        <v>26</v>
      </c>
      <c r="C3935" s="344">
        <f>SUMIF('5. Lön'!$B$25:$B$151,$G3910,'5. Lön'!BQ$25:BQ$151)+SUMIF('5. Lön'!$B$25:$B$151,$G3910,'5. Lön'!CC$25:CC$151)+SUMIF('6. Drift'!$B$18:$B$101,$G3910,'6. Drift'!AT$18:AT$101)+SUMIF('6. Drift'!$B$18:$B$101,$G3910,'6. Drift'!BF$18:BF$101)</f>
        <v>0</v>
      </c>
      <c r="D3935" s="344">
        <f>SUMIF('5. Lön'!$B$25:$B$151,$G3910,'5. Lön'!BR$25:BR$151)+SUMIF('5. Lön'!$B$25:$B$151,$G3910,'5. Lön'!CD$25:CD$151)+SUMIF('6. Drift'!$B$18:$B$101,$G3910,'6. Drift'!AU$18:AU$101)+SUMIF('6. Drift'!$B$18:$B$101,$G3910,'6. Drift'!BG$18:BG$101)</f>
        <v>0</v>
      </c>
      <c r="E3935" s="344">
        <f>SUMIF('5. Lön'!$B$25:$B$151,$G3910,'5. Lön'!BS$25:BS$151)+SUMIF('5. Lön'!$B$25:$B$151,$G3910,'5. Lön'!CE$25:CE$151)+SUMIF('6. Drift'!$B$18:$B$101,$G3910,'6. Drift'!AV$18:AV$101)+SUMIF('6. Drift'!$B$18:$B$101,$G3910,'6. Drift'!BH$18:BH$101)</f>
        <v>0</v>
      </c>
      <c r="F3935" s="344">
        <f>SUMIF('5. Lön'!$B$25:$B$151,$G3910,'5. Lön'!BT$25:BT$151)+SUMIF('5. Lön'!$B$25:$B$151,$G3910,'5. Lön'!CF$25:CF$151)+SUMIF('6. Drift'!$B$18:$B$101,$G3910,'6. Drift'!AW$18:AW$101)+SUMIF('6. Drift'!$B$18:$B$101,$G3910,'6. Drift'!BI$18:BI$101)</f>
        <v>0</v>
      </c>
      <c r="G3935" s="344">
        <f>SUMIF('5. Lön'!$B$25:$B$151,$G3910,'5. Lön'!BU$25:BU$151)+SUMIF('5. Lön'!$B$25:$B$151,$G3910,'5. Lön'!CG$25:CG$151)+SUMIF('6. Drift'!$B$18:$B$101,$G3910,'6. Drift'!AX$18:AX$101)+SUMIF('6. Drift'!$B$18:$B$101,$G3910,'6. Drift'!BJ$18:BJ$101)</f>
        <v>0</v>
      </c>
      <c r="H3935" s="344">
        <f>SUMIF('5. Lön'!$B$25:$B$151,$G3910,'5. Lön'!BV$25:BV$151)+SUMIF('5. Lön'!$B$25:$B$151,$G3910,'5. Lön'!CH$25:CH$151)+SUMIF('6. Drift'!$B$18:$B$101,$G3910,'6. Drift'!AY$18:AY$101)+SUMIF('6. Drift'!$B$18:$B$101,$G3910,'6. Drift'!BK$18:BK$101)</f>
        <v>0</v>
      </c>
      <c r="I3935" s="344">
        <f>SUMIF('5. Lön'!$B$25:$B$151,$G3910,'5. Lön'!BW$25:BW$151)+SUMIF('5. Lön'!$B$25:$B$151,$G3910,'5. Lön'!CI$25:CI$151)+SUMIF('6. Drift'!$B$18:$B$101,$G3910,'6. Drift'!AZ$18:AZ$101)+SUMIF('6. Drift'!$B$18:$B$101,$G3910,'6. Drift'!BL$18:BL$101)</f>
        <v>0</v>
      </c>
      <c r="J3935" s="344">
        <f>SUMIF('5. Lön'!$B$25:$B$151,$G3910,'5. Lön'!BX$25:BX$151)+SUMIF('5. Lön'!$B$25:$B$151,$G3910,'5. Lön'!CJ$25:CJ$151)+SUMIF('6. Drift'!$B$18:$B$101,$G3910,'6. Drift'!BA$18:BA$101)+SUMIF('6. Drift'!$B$18:$B$101,$G3910,'6. Drift'!BM$18:BM$101)</f>
        <v>0</v>
      </c>
      <c r="K3935" s="344">
        <f>SUMIF('5. Lön'!$B$25:$B$151,$G3910,'5. Lön'!BY$25:BY$151)+SUMIF('5. Lön'!$B$25:$B$151,$G3910,'5. Lön'!CK$25:CK$151)+SUMIF('6. Drift'!$B$18:$B$101,$G3910,'6. Drift'!BB$18:BB$101)+SUMIF('6. Drift'!$B$18:$B$101,$G3910,'6. Drift'!BN$18:BN$101)</f>
        <v>0</v>
      </c>
      <c r="L3935" s="344">
        <f>SUMIF('5. Lön'!$B$25:$B$151,$G3910,'5. Lön'!BZ$25:BZ$151)+SUMIF('5. Lön'!$B$25:$B$151,$G3910,'5. Lön'!CL$25:CL$151)+SUMIF('6. Drift'!$B$18:$B$101,$G3910,'6. Drift'!BC$18:BC$101)+SUMIF('6. Drift'!$B$18:$B$101,$G3910,'6. Drift'!BO$18:BO$101)</f>
        <v>0</v>
      </c>
      <c r="M3935" s="322">
        <f>SUM(C3935:L3935)</f>
        <v>0</v>
      </c>
    </row>
    <row r="3936" spans="2:15" s="3" customFormat="1" ht="12.75" x14ac:dyDescent="0.2">
      <c r="B3936" s="323" t="str">
        <f>IF('2. Grunddata'!C$6="KONTRAKT","Total full kostnad","Total förväntad full kostnad")</f>
        <v>Total förväntad full kostnad</v>
      </c>
      <c r="C3936" s="171">
        <f>SUM(C3931:C3935)</f>
        <v>0</v>
      </c>
      <c r="D3936" s="171">
        <f t="shared" ref="D3936:M3936" si="896">SUM(D3931:D3935)</f>
        <v>0</v>
      </c>
      <c r="E3936" s="171">
        <f t="shared" si="896"/>
        <v>0</v>
      </c>
      <c r="F3936" s="171">
        <f t="shared" si="896"/>
        <v>0</v>
      </c>
      <c r="G3936" s="171">
        <f t="shared" si="896"/>
        <v>0</v>
      </c>
      <c r="H3936" s="171">
        <f t="shared" si="896"/>
        <v>0</v>
      </c>
      <c r="I3936" s="171">
        <f t="shared" si="896"/>
        <v>0</v>
      </c>
      <c r="J3936" s="171">
        <f t="shared" si="896"/>
        <v>0</v>
      </c>
      <c r="K3936" s="171">
        <f t="shared" si="896"/>
        <v>0</v>
      </c>
      <c r="L3936" s="171">
        <f t="shared" si="896"/>
        <v>0</v>
      </c>
      <c r="M3936" s="345">
        <f t="shared" si="896"/>
        <v>0</v>
      </c>
      <c r="N3936" s="4"/>
    </row>
    <row r="3937" spans="2:13" s="3" customFormat="1" ht="12.75" x14ac:dyDescent="0.2">
      <c r="B3937" s="119"/>
      <c r="C3937" s="64"/>
      <c r="D3937" s="64"/>
      <c r="E3937" s="64"/>
      <c r="F3937" s="64"/>
      <c r="G3937" s="64"/>
      <c r="H3937" s="64"/>
      <c r="I3937" s="64"/>
      <c r="J3937" s="64"/>
      <c r="K3937" s="64"/>
      <c r="L3937" s="64"/>
      <c r="M3937" s="64"/>
    </row>
    <row r="3938" spans="2:13" s="3" customFormat="1" ht="12.75" customHeight="1" x14ac:dyDescent="0.2">
      <c r="B3938" s="119" t="s">
        <v>42</v>
      </c>
      <c r="C3938" s="346" t="str">
        <f t="shared" ref="C3938:M3938" si="897">IF(C3936&gt;0,C3928/C3936,"")</f>
        <v/>
      </c>
      <c r="D3938" s="346" t="str">
        <f t="shared" si="897"/>
        <v/>
      </c>
      <c r="E3938" s="346" t="str">
        <f t="shared" si="897"/>
        <v/>
      </c>
      <c r="F3938" s="346" t="str">
        <f t="shared" si="897"/>
        <v/>
      </c>
      <c r="G3938" s="346" t="str">
        <f t="shared" si="897"/>
        <v/>
      </c>
      <c r="H3938" s="346" t="str">
        <f t="shared" si="897"/>
        <v/>
      </c>
      <c r="I3938" s="346" t="str">
        <f t="shared" si="897"/>
        <v/>
      </c>
      <c r="J3938" s="346" t="str">
        <f t="shared" si="897"/>
        <v/>
      </c>
      <c r="K3938" s="346" t="str">
        <f t="shared" si="897"/>
        <v/>
      </c>
      <c r="L3938" s="346" t="str">
        <f t="shared" si="897"/>
        <v/>
      </c>
      <c r="M3938" s="346" t="str">
        <f t="shared" si="897"/>
        <v/>
      </c>
    </row>
    <row r="3939" spans="2:13" ht="12.75" customHeight="1" x14ac:dyDescent="0.2"/>
    <row r="3940" spans="2:13" ht="12.75" customHeight="1" x14ac:dyDescent="0.2">
      <c r="B3940" s="349" t="s">
        <v>209</v>
      </c>
    </row>
    <row r="3941" spans="2:13" ht="12.75" customHeight="1" x14ac:dyDescent="0.2">
      <c r="B3941" s="551"/>
      <c r="C3941" s="552"/>
      <c r="D3941" s="552"/>
      <c r="E3941" s="552"/>
      <c r="F3941" s="552"/>
      <c r="G3941" s="552"/>
      <c r="H3941" s="552"/>
      <c r="I3941" s="552"/>
      <c r="J3941" s="552"/>
      <c r="K3941" s="552"/>
      <c r="L3941" s="553"/>
      <c r="M3941" s="387">
        <f>SUM(C3941:L3941)</f>
        <v>0</v>
      </c>
    </row>
    <row r="3942" spans="2:13" ht="12.75" customHeight="1" x14ac:dyDescent="0.2">
      <c r="B3942" s="554"/>
      <c r="C3942" s="555"/>
      <c r="D3942" s="555"/>
      <c r="E3942" s="555"/>
      <c r="F3942" s="555"/>
      <c r="G3942" s="555"/>
      <c r="H3942" s="555"/>
      <c r="I3942" s="555"/>
      <c r="J3942" s="555"/>
      <c r="K3942" s="555"/>
      <c r="L3942" s="556"/>
      <c r="M3942" s="319">
        <f t="shared" ref="M3942:M3946" si="898">SUM(C3942:L3942)</f>
        <v>0</v>
      </c>
    </row>
    <row r="3943" spans="2:13" ht="12.75" customHeight="1" x14ac:dyDescent="0.2">
      <c r="B3943" s="557"/>
      <c r="C3943" s="558"/>
      <c r="D3943" s="558"/>
      <c r="E3943" s="558"/>
      <c r="F3943" s="558"/>
      <c r="G3943" s="558"/>
      <c r="H3943" s="558"/>
      <c r="I3943" s="558"/>
      <c r="J3943" s="558"/>
      <c r="K3943" s="558"/>
      <c r="L3943" s="559"/>
      <c r="M3943" s="316">
        <f t="shared" si="898"/>
        <v>0</v>
      </c>
    </row>
    <row r="3944" spans="2:13" ht="12.75" customHeight="1" x14ac:dyDescent="0.2">
      <c r="B3944" s="554"/>
      <c r="C3944" s="555"/>
      <c r="D3944" s="555"/>
      <c r="E3944" s="555"/>
      <c r="F3944" s="555"/>
      <c r="G3944" s="555"/>
      <c r="H3944" s="555"/>
      <c r="I3944" s="555"/>
      <c r="J3944" s="555"/>
      <c r="K3944" s="555"/>
      <c r="L3944" s="556"/>
      <c r="M3944" s="319">
        <f t="shared" si="898"/>
        <v>0</v>
      </c>
    </row>
    <row r="3945" spans="2:13" ht="12.75" customHeight="1" x14ac:dyDescent="0.2">
      <c r="B3945" s="557"/>
      <c r="C3945" s="558"/>
      <c r="D3945" s="558"/>
      <c r="E3945" s="558"/>
      <c r="F3945" s="558"/>
      <c r="G3945" s="558"/>
      <c r="H3945" s="558"/>
      <c r="I3945" s="558"/>
      <c r="J3945" s="558"/>
      <c r="K3945" s="558"/>
      <c r="L3945" s="559"/>
      <c r="M3945" s="316">
        <f t="shared" si="898"/>
        <v>0</v>
      </c>
    </row>
    <row r="3946" spans="2:13" ht="12.75" customHeight="1" x14ac:dyDescent="0.2">
      <c r="B3946" s="560"/>
      <c r="C3946" s="555"/>
      <c r="D3946" s="555"/>
      <c r="E3946" s="555"/>
      <c r="F3946" s="555"/>
      <c r="G3946" s="555"/>
      <c r="H3946" s="555"/>
      <c r="I3946" s="555"/>
      <c r="J3946" s="555"/>
      <c r="K3946" s="555"/>
      <c r="L3946" s="556"/>
      <c r="M3946" s="319">
        <f t="shared" si="898"/>
        <v>0</v>
      </c>
    </row>
    <row r="3947" spans="2:13" ht="12.75" customHeight="1" x14ac:dyDescent="0.2">
      <c r="B3947" s="165" t="str">
        <f>IF('2. Grunddata'!C$6="KONTRAKT","Total medfinansiering","Total förväntad medfinansiering")</f>
        <v>Total förväntad medfinansiering</v>
      </c>
      <c r="C3947" s="170">
        <f t="shared" ref="C3947:M3947" si="899">SUM(C3941:C3946)</f>
        <v>0</v>
      </c>
      <c r="D3947" s="170">
        <f t="shared" si="899"/>
        <v>0</v>
      </c>
      <c r="E3947" s="170">
        <f t="shared" si="899"/>
        <v>0</v>
      </c>
      <c r="F3947" s="170">
        <f t="shared" si="899"/>
        <v>0</v>
      </c>
      <c r="G3947" s="170">
        <f t="shared" si="899"/>
        <v>0</v>
      </c>
      <c r="H3947" s="170">
        <f t="shared" si="899"/>
        <v>0</v>
      </c>
      <c r="I3947" s="170">
        <f t="shared" si="899"/>
        <v>0</v>
      </c>
      <c r="J3947" s="170">
        <f t="shared" si="899"/>
        <v>0</v>
      </c>
      <c r="K3947" s="170">
        <f t="shared" si="899"/>
        <v>0</v>
      </c>
      <c r="L3947" s="170">
        <f t="shared" si="899"/>
        <v>0</v>
      </c>
      <c r="M3947" s="345">
        <f t="shared" si="899"/>
        <v>0</v>
      </c>
    </row>
    <row r="3948" spans="2:13" ht="12.75" customHeight="1" x14ac:dyDescent="0.2"/>
    <row r="3949" spans="2:13" ht="12.75" customHeight="1" x14ac:dyDescent="0.2">
      <c r="B3949" s="386" t="s">
        <v>210</v>
      </c>
      <c r="C3949" s="64" t="str">
        <f>B91</f>
        <v>Inte SLU Partner 25</v>
      </c>
      <c r="G3949" s="64" t="str">
        <f>J91</f>
        <v/>
      </c>
    </row>
    <row r="3950" spans="2:13" ht="12.75" customHeight="1" x14ac:dyDescent="0.2">
      <c r="B3950" s="719"/>
      <c r="C3950" s="720"/>
      <c r="D3950" s="720"/>
      <c r="E3950" s="720"/>
      <c r="F3950" s="720"/>
      <c r="G3950" s="720"/>
      <c r="H3950" s="720"/>
      <c r="I3950" s="720"/>
      <c r="J3950" s="720"/>
      <c r="K3950" s="720"/>
      <c r="L3950" s="720"/>
      <c r="M3950" s="721"/>
    </row>
    <row r="3951" spans="2:13" ht="12.75" customHeight="1" x14ac:dyDescent="0.2">
      <c r="B3951" s="722"/>
      <c r="C3951" s="735"/>
      <c r="D3951" s="735"/>
      <c r="E3951" s="735"/>
      <c r="F3951" s="735"/>
      <c r="G3951" s="735"/>
      <c r="H3951" s="735"/>
      <c r="I3951" s="735"/>
      <c r="J3951" s="735"/>
      <c r="K3951" s="735"/>
      <c r="L3951" s="735"/>
      <c r="M3951" s="724"/>
    </row>
    <row r="3952" spans="2:13" ht="12.75" customHeight="1" x14ac:dyDescent="0.2">
      <c r="B3952" s="722"/>
      <c r="C3952" s="735"/>
      <c r="D3952" s="735"/>
      <c r="E3952" s="735"/>
      <c r="F3952" s="735"/>
      <c r="G3952" s="735"/>
      <c r="H3952" s="735"/>
      <c r="I3952" s="735"/>
      <c r="J3952" s="735"/>
      <c r="K3952" s="735"/>
      <c r="L3952" s="735"/>
      <c r="M3952" s="724"/>
    </row>
    <row r="3953" spans="2:15" ht="12.75" customHeight="1" x14ac:dyDescent="0.2">
      <c r="B3953" s="722"/>
      <c r="C3953" s="735"/>
      <c r="D3953" s="735"/>
      <c r="E3953" s="735"/>
      <c r="F3953" s="735"/>
      <c r="G3953" s="735"/>
      <c r="H3953" s="735"/>
      <c r="I3953" s="735"/>
      <c r="J3953" s="735"/>
      <c r="K3953" s="735"/>
      <c r="L3953" s="735"/>
      <c r="M3953" s="724"/>
    </row>
    <row r="3954" spans="2:15" ht="12.75" customHeight="1" x14ac:dyDescent="0.2">
      <c r="B3954" s="725"/>
      <c r="C3954" s="726"/>
      <c r="D3954" s="726"/>
      <c r="E3954" s="726"/>
      <c r="F3954" s="726"/>
      <c r="G3954" s="726"/>
      <c r="H3954" s="726"/>
      <c r="I3954" s="726"/>
      <c r="J3954" s="726"/>
      <c r="K3954" s="726"/>
      <c r="L3954" s="726"/>
      <c r="M3954" s="727"/>
    </row>
    <row r="3956" spans="2:15" s="3" customFormat="1" ht="12.75" customHeight="1" x14ac:dyDescent="0.2">
      <c r="B3956" s="140" t="s">
        <v>165</v>
      </c>
      <c r="C3956" s="141" t="str">
        <f>'2. Grunddata'!C$7</f>
        <v>Hitta den oförklariga faktorn i matrix</v>
      </c>
      <c r="D3956" s="64"/>
      <c r="E3956" s="64"/>
      <c r="F3956" s="64"/>
      <c r="G3956" s="64"/>
      <c r="H3956" s="64"/>
      <c r="I3956" s="64"/>
      <c r="J3956" s="64"/>
      <c r="K3956" s="64"/>
      <c r="L3956" s="64"/>
      <c r="M3956" s="64"/>
    </row>
    <row r="3957" spans="2:15" s="3" customFormat="1" ht="12.75" x14ac:dyDescent="0.2">
      <c r="B3957" s="140" t="s">
        <v>122</v>
      </c>
      <c r="C3957" s="141" t="str">
        <f>IF('2. Grunddata'!$C$6="ANSÖKAN","ANSÖKAN",(IF('2. Grunddata'!$C$6="KONTRAKT","KONTRAKT","")))</f>
        <v>ANSÖKAN</v>
      </c>
      <c r="D3957" s="64"/>
      <c r="E3957" s="64"/>
      <c r="F3957" s="64"/>
      <c r="G3957" s="64"/>
      <c r="H3957" s="64"/>
      <c r="I3957" s="64"/>
      <c r="J3957" s="64"/>
      <c r="K3957" s="64"/>
      <c r="L3957" s="64"/>
      <c r="M3957" s="64"/>
    </row>
    <row r="3958" spans="2:15" s="3" customFormat="1" ht="12.75" x14ac:dyDescent="0.2">
      <c r="B3958" s="62" t="s">
        <v>254</v>
      </c>
      <c r="C3958" s="141" t="str">
        <f>'2. Grunddata'!C$8</f>
        <v>Stina</v>
      </c>
      <c r="D3958" s="64"/>
      <c r="E3958" s="64"/>
      <c r="F3958" s="64"/>
      <c r="I3958" s="120"/>
      <c r="J3958" s="120"/>
      <c r="K3958" s="120"/>
      <c r="L3958" s="120"/>
      <c r="M3958" s="120"/>
    </row>
    <row r="3959" spans="2:15" s="3" customFormat="1" ht="12.75" x14ac:dyDescent="0.2">
      <c r="B3959" s="140" t="s">
        <v>156</v>
      </c>
      <c r="C3959" s="64" t="str">
        <f>'2. Grunddata'!C$17</f>
        <v>SEK</v>
      </c>
      <c r="D3959" s="64"/>
      <c r="E3959" s="64"/>
      <c r="F3959" s="64"/>
      <c r="I3959" s="120"/>
      <c r="J3959" s="120"/>
      <c r="K3959" s="120"/>
      <c r="L3959" s="120"/>
      <c r="M3959" s="120"/>
    </row>
    <row r="3960" spans="2:15" s="3" customFormat="1" ht="12.75" x14ac:dyDescent="0.2">
      <c r="B3960" s="140"/>
      <c r="C3960" s="143" t="s">
        <v>137</v>
      </c>
      <c r="D3960" s="64"/>
      <c r="E3960" s="64"/>
      <c r="F3960" s="64"/>
      <c r="I3960" s="120"/>
      <c r="J3960" s="120"/>
      <c r="K3960" s="120"/>
      <c r="L3960" s="499" t="s">
        <v>315</v>
      </c>
      <c r="M3960" s="120"/>
    </row>
    <row r="3961" spans="2:15" ht="12.75" customHeight="1" x14ac:dyDescent="0.2">
      <c r="L3961" s="349" t="s">
        <v>316</v>
      </c>
    </row>
    <row r="3962" spans="2:15" s="3" customFormat="1" ht="15" x14ac:dyDescent="0.25">
      <c r="B3962" s="369" t="s">
        <v>38</v>
      </c>
      <c r="C3962" s="369" t="str">
        <f>B92</f>
        <v>Inte SLU Partner 26</v>
      </c>
      <c r="E3962" s="64"/>
      <c r="G3962" s="375" t="str">
        <f>J92</f>
        <v/>
      </c>
      <c r="H3962" s="64"/>
      <c r="I3962" s="64"/>
      <c r="J3962" s="64"/>
      <c r="K3962" s="64"/>
      <c r="L3962" s="625">
        <f>SUMIF('5. Lön'!$B$25:$B$151,$G3962,'5. Lön'!AE$25:AE$151)</f>
        <v>0</v>
      </c>
      <c r="M3962" s="585" t="s">
        <v>208</v>
      </c>
    </row>
    <row r="3963" spans="2:15" s="3" customFormat="1" ht="6" customHeight="1" x14ac:dyDescent="0.2">
      <c r="B3963" s="85"/>
      <c r="C3963" s="64"/>
      <c r="D3963" s="64"/>
      <c r="E3963" s="64"/>
      <c r="F3963" s="64"/>
      <c r="G3963" s="64"/>
      <c r="H3963" s="64"/>
      <c r="I3963" s="64"/>
      <c r="J3963" s="64"/>
      <c r="K3963" s="64"/>
      <c r="L3963" s="64"/>
      <c r="M3963" s="64"/>
    </row>
    <row r="3964" spans="2:15" s="3" customFormat="1" ht="12.75" x14ac:dyDescent="0.2">
      <c r="B3964" s="309" t="str">
        <f>IF('2. Grunddata'!C$6="KONTRAKT","Kostnader täckta av finansiär","Kostnader förväntade att täckas av finansiär")</f>
        <v>Kostnader förväntade att täckas av finansiär</v>
      </c>
      <c r="C3964" s="310">
        <f>'5. Lön'!G$23</f>
        <v>2022</v>
      </c>
      <c r="D3964" s="310">
        <f>'5. Lön'!H$23</f>
        <v>2023</v>
      </c>
      <c r="E3964" s="310">
        <f>'5. Lön'!I$23</f>
        <v>2024</v>
      </c>
      <c r="F3964" s="310" t="str">
        <f>'5. Lön'!J$23</f>
        <v/>
      </c>
      <c r="G3964" s="310" t="str">
        <f>'5. Lön'!K$23</f>
        <v/>
      </c>
      <c r="H3964" s="310" t="str">
        <f>'5. Lön'!L$23</f>
        <v/>
      </c>
      <c r="I3964" s="310" t="str">
        <f>'5. Lön'!M$23</f>
        <v/>
      </c>
      <c r="J3964" s="310" t="str">
        <f>'5. Lön'!N$23</f>
        <v/>
      </c>
      <c r="K3964" s="310" t="str">
        <f>'5. Lön'!O$23</f>
        <v/>
      </c>
      <c r="L3964" s="310" t="str">
        <f>'5. Lön'!P$23</f>
        <v/>
      </c>
      <c r="M3964" s="311" t="s">
        <v>2</v>
      </c>
    </row>
    <row r="3965" spans="2:15" s="3" customFormat="1" ht="12.75" customHeight="1" x14ac:dyDescent="0.2">
      <c r="B3965" s="312" t="s">
        <v>203</v>
      </c>
      <c r="C3965" s="313">
        <f>IF('2. Grunddata'!$C$16&gt;0,SUMIF('5. Lön'!$B$25:$B$151,$G3962,'5. Lön'!DM$25:DM$151),SUMIF('5. Lön'!$B$25:$B$151,$G3962,'5. Lön'!AS$25:AS$151))</f>
        <v>0</v>
      </c>
      <c r="D3965" s="313">
        <f>IF('2. Grunddata'!$C$16&gt;0,SUMIF('5. Lön'!$B$25:$B$151,$G3962,'5. Lön'!DN$25:DN$151),SUMIF('5. Lön'!$B$25:$B$151,$G3962,'5. Lön'!AT$25:AT$151))</f>
        <v>0</v>
      </c>
      <c r="E3965" s="313">
        <f>IF('2. Grunddata'!$C$16&gt;0,SUMIF('5. Lön'!$B$25:$B$151,$G3962,'5. Lön'!DO$25:DO$151),SUMIF('5. Lön'!$B$25:$B$151,$G3962,'5. Lön'!AU$25:AU$151))</f>
        <v>0</v>
      </c>
      <c r="F3965" s="313">
        <f>IF('2. Grunddata'!$C$16&gt;0,SUMIF('5. Lön'!$B$25:$B$151,$G3962,'5. Lön'!DP$25:DP$151),SUMIF('5. Lön'!$B$25:$B$151,$G3962,'5. Lön'!AV$25:AV$151))</f>
        <v>0</v>
      </c>
      <c r="G3965" s="313">
        <f>IF('2. Grunddata'!$C$16&gt;0,SUMIF('5. Lön'!$B$25:$B$151,$G3962,'5. Lön'!DQ$25:DQ$151),SUMIF('5. Lön'!$B$25:$B$151,$G3962,'5. Lön'!AW$25:AW$151))</f>
        <v>0</v>
      </c>
      <c r="H3965" s="313">
        <f>IF('2. Grunddata'!$C$16&gt;0,SUMIF('5. Lön'!$B$25:$B$151,$G3962,'5. Lön'!DR$25:DR$151),SUMIF('5. Lön'!$B$25:$B$151,$G3962,'5. Lön'!AX$25:AX$151))</f>
        <v>0</v>
      </c>
      <c r="I3965" s="313">
        <f>IF('2. Grunddata'!$C$16&gt;0,SUMIF('5. Lön'!$B$25:$B$151,$G3962,'5. Lön'!DS$25:DS$151),SUMIF('5. Lön'!$B$25:$B$151,$G3962,'5. Lön'!AY$25:AY$151))</f>
        <v>0</v>
      </c>
      <c r="J3965" s="313">
        <f>IF('2. Grunddata'!$C$16&gt;0,SUMIF('5. Lön'!$B$25:$B$151,$G3962,'5. Lön'!DT$25:DT$151),SUMIF('5. Lön'!$B$25:$B$151,$G3962,'5. Lön'!AZ$25:AZ$151))</f>
        <v>0</v>
      </c>
      <c r="K3965" s="313">
        <f>IF('2. Grunddata'!$C$16&gt;0,SUMIF('5. Lön'!$B$25:$B$151,$G3962,'5. Lön'!DU$25:DU$151),SUMIF('5. Lön'!$B$25:$B$151,$G3962,'5. Lön'!BA$25:BA$151))</f>
        <v>0</v>
      </c>
      <c r="L3965" s="313">
        <f>IF('2. Grunddata'!$C$16&gt;0,SUMIF('5. Lön'!$B$25:$B$151,$G3962,'5. Lön'!DV$25:DV$151),SUMIF('5. Lön'!$B$25:$B$151,$G3962,'5. Lön'!BB$25:BB$151))</f>
        <v>0</v>
      </c>
      <c r="M3965" s="314">
        <f t="shared" ref="M3965:M3970" si="900">SUM(C3965:L3965)</f>
        <v>0</v>
      </c>
      <c r="N3965" s="4"/>
      <c r="O3965" s="4"/>
    </row>
    <row r="3966" spans="2:15" s="3" customFormat="1" ht="12.75" customHeight="1" x14ac:dyDescent="0.2">
      <c r="B3966" s="158" t="s">
        <v>202</v>
      </c>
      <c r="C3966" s="315">
        <f>SUMIF('6. Drift'!$B$18:$B$101,$G3962,'6. Drift'!V$18:V$101)</f>
        <v>0</v>
      </c>
      <c r="D3966" s="315">
        <f>SUMIF('6. Drift'!$B$18:$B$101,$G3962,'6. Drift'!W$18:W$101)</f>
        <v>0</v>
      </c>
      <c r="E3966" s="315">
        <f>SUMIF('6. Drift'!$B$18:$B$101,$G3962,'6. Drift'!X$18:X$101)</f>
        <v>0</v>
      </c>
      <c r="F3966" s="315">
        <f>SUMIF('6. Drift'!$B$18:$B$101,$G3962,'6. Drift'!Y$18:Y$101)</f>
        <v>0</v>
      </c>
      <c r="G3966" s="315">
        <f>SUMIF('6. Drift'!$B$18:$B$101,$G3962,'6. Drift'!Z$18:Z$101)</f>
        <v>0</v>
      </c>
      <c r="H3966" s="315">
        <f>SUMIF('6. Drift'!$B$18:$B$101,$G3962,'6. Drift'!AA$18:AA$101)</f>
        <v>0</v>
      </c>
      <c r="I3966" s="315">
        <f>SUMIF('6. Drift'!$B$18:$B$101,$G3962,'6. Drift'!AB$18:AB$101)</f>
        <v>0</v>
      </c>
      <c r="J3966" s="315">
        <f>SUMIF('6. Drift'!$B$18:$B$101,$G3962,'6. Drift'!AC$18:AC$101)</f>
        <v>0</v>
      </c>
      <c r="K3966" s="315">
        <f>SUMIF('6. Drift'!$B$18:$B$101,$G3962,'6. Drift'!AD$18:AD$101)</f>
        <v>0</v>
      </c>
      <c r="L3966" s="315">
        <f>SUMIF('6. Drift'!$B$18:$B$101,$G3962,'6. Drift'!AE$18:AE$101)</f>
        <v>0</v>
      </c>
      <c r="M3966" s="316">
        <f t="shared" si="900"/>
        <v>0</v>
      </c>
    </row>
    <row r="3967" spans="2:15" s="3" customFormat="1" ht="12.75" x14ac:dyDescent="0.2">
      <c r="B3967" s="317" t="s">
        <v>30</v>
      </c>
      <c r="C3967" s="318">
        <f>SUMIF('7. Utrustning'!$B$17:$B$49,$G3962,'7. Utrustning'!W$17:W$49)</f>
        <v>0</v>
      </c>
      <c r="D3967" s="318">
        <f>SUMIF('7. Utrustning'!$B$17:$B$49,$G3962,'7. Utrustning'!X$17:X$49)</f>
        <v>0</v>
      </c>
      <c r="E3967" s="318">
        <f>SUMIF('7. Utrustning'!$B$17:$B$49,$G3962,'7. Utrustning'!Y$17:Y$49)</f>
        <v>0</v>
      </c>
      <c r="F3967" s="318">
        <f>SUMIF('7. Utrustning'!$B$17:$B$49,$G3962,'7. Utrustning'!Z$17:Z$49)</f>
        <v>0</v>
      </c>
      <c r="G3967" s="318">
        <f>SUMIF('7. Utrustning'!$B$17:$B$49,$G3962,'7. Utrustning'!AA$17:AA$49)</f>
        <v>0</v>
      </c>
      <c r="H3967" s="318">
        <f>SUMIF('7. Utrustning'!$B$17:$B$49,$G3962,'7. Utrustning'!AB$17:AB$49)</f>
        <v>0</v>
      </c>
      <c r="I3967" s="318">
        <f>SUMIF('7. Utrustning'!$B$17:$B$49,$G3962,'7. Utrustning'!AC$17:AC$49)</f>
        <v>0</v>
      </c>
      <c r="J3967" s="318">
        <f>SUMIF('7. Utrustning'!$B$17:$B$49,$G3962,'7. Utrustning'!AD$17:AD$49)</f>
        <v>0</v>
      </c>
      <c r="K3967" s="318">
        <f>SUMIF('7. Utrustning'!$B$17:$B$49,$G3962,'7. Utrustning'!AE$17:AE$49)</f>
        <v>0</v>
      </c>
      <c r="L3967" s="318">
        <f>SUMIF('7. Utrustning'!$B$17:$B$49,$G3962,'7. Utrustning'!AF$17:AF$49)</f>
        <v>0</v>
      </c>
      <c r="M3967" s="319">
        <f t="shared" si="900"/>
        <v>0</v>
      </c>
    </row>
    <row r="3968" spans="2:15" s="3" customFormat="1" ht="12.75" x14ac:dyDescent="0.2">
      <c r="B3968" s="320" t="str">
        <f>IF('2. Grunddata'!C$13="NEJ","Lokal accepterad som direkt kostnad av finansiär","Lokal")</f>
        <v>Lokal accepterad som direkt kostnad av finansiär</v>
      </c>
      <c r="C3968" s="315">
        <f>IF('2. Grunddata'!$C$13="NEJ",SUMIF('8. Lokal'!$B$18:$B$50,$G3962,'8. Lokal'!T$18:T$50),SUMIF('5. Lön'!$B$25:$B$151,$G3962,'5. Lön'!CO$25:CO$151)+SUMIF('6. Drift'!$B$18:$B$101,$G3962,'6. Drift'!BR$18:BR$101)+SUMIF('8. Lokal'!$B$18:$B$50,$G3962,'8. Lokal'!T$18:T$50))</f>
        <v>0</v>
      </c>
      <c r="D3968" s="315">
        <f>IF('2. Grunddata'!$C$13="NEJ",SUMIF('8. Lokal'!$B$18:$B$50,$G3962,'8. Lokal'!U$18:U$50),SUMIF('5. Lön'!$B$25:$B$151,$G3962,'5. Lön'!CP$25:CP$151)+SUMIF('6. Drift'!$B$18:$B$101,$G3962,'6. Drift'!BS$18:BS$101)+SUMIF('8. Lokal'!$B$18:$B$50,$G3962,'8. Lokal'!U$18:U$50))</f>
        <v>0</v>
      </c>
      <c r="E3968" s="315">
        <f>IF('2. Grunddata'!$C$13="NEJ",SUMIF('8. Lokal'!$B$18:$B$50,$G3962,'8. Lokal'!V$18:V$50),SUMIF('5. Lön'!$B$25:$B$151,$G3962,'5. Lön'!CQ$25:CQ$151)+SUMIF('6. Drift'!$B$18:$B$101,$G3962,'6. Drift'!BT$18:BT$101)+SUMIF('8. Lokal'!$B$18:$B$50,$G3962,'8. Lokal'!V$18:V$50))</f>
        <v>0</v>
      </c>
      <c r="F3968" s="315">
        <f>IF('2. Grunddata'!$C$13="NEJ",SUMIF('8. Lokal'!$B$18:$B$50,$G3962,'8. Lokal'!W$18:W$50),SUMIF('5. Lön'!$B$25:$B$151,$G3962,'5. Lön'!CR$25:CR$151)+SUMIF('6. Drift'!$B$18:$B$101,$G3962,'6. Drift'!BU$18:BU$101)+SUMIF('8. Lokal'!$B$18:$B$50,$G3962,'8. Lokal'!W$18:W$50))</f>
        <v>0</v>
      </c>
      <c r="G3968" s="315">
        <f>IF('2. Grunddata'!$C$13="NEJ",SUMIF('8. Lokal'!$B$18:$B$50,$G3962,'8. Lokal'!X$18:X$50),SUMIF('5. Lön'!$B$25:$B$151,$G3962,'5. Lön'!CS$25:CS$151)+SUMIF('6. Drift'!$B$18:$B$101,$G3962,'6. Drift'!BV$18:BV$101)+SUMIF('8. Lokal'!$B$18:$B$50,$G3962,'8. Lokal'!X$18:X$50))</f>
        <v>0</v>
      </c>
      <c r="H3968" s="315">
        <f>IF('2. Grunddata'!$C$13="NEJ",SUMIF('8. Lokal'!$B$18:$B$50,$G3962,'8. Lokal'!Y$18:Y$50),SUMIF('5. Lön'!$B$25:$B$151,$G3962,'5. Lön'!CT$25:CT$151)+SUMIF('6. Drift'!$B$18:$B$101,$G3962,'6. Drift'!BW$18:BW$101)+SUMIF('8. Lokal'!$B$18:$B$50,$G3962,'8. Lokal'!Y$18:Y$50))</f>
        <v>0</v>
      </c>
      <c r="I3968" s="315">
        <f>IF('2. Grunddata'!$C$13="NEJ",SUMIF('8. Lokal'!$B$18:$B$50,$G3962,'8. Lokal'!Z$18:Z$50),SUMIF('5. Lön'!$B$25:$B$151,$G3962,'5. Lön'!CU$25:CU$151)+SUMIF('6. Drift'!$B$18:$B$101,$G3962,'6. Drift'!BX$18:BX$101)+SUMIF('8. Lokal'!$B$18:$B$50,$G3962,'8. Lokal'!Z$18:Z$50))</f>
        <v>0</v>
      </c>
      <c r="J3968" s="315">
        <f>IF('2. Grunddata'!$C$13="NEJ",SUMIF('8. Lokal'!$B$18:$B$50,$G3962,'8. Lokal'!AA$18:AA$50),SUMIF('5. Lön'!$B$25:$B$151,$G3962,'5. Lön'!CV$25:CV$151)+SUMIF('6. Drift'!$B$18:$B$101,$G3962,'6. Drift'!BY$18:BY$101)+SUMIF('8. Lokal'!$B$18:$B$50,$G3962,'8. Lokal'!AA$18:AA$50))</f>
        <v>0</v>
      </c>
      <c r="K3968" s="315">
        <f>IF('2. Grunddata'!$C$13="NEJ",SUMIF('8. Lokal'!$B$18:$B$50,$G3962,'8. Lokal'!AB$18:AB$50),SUMIF('5. Lön'!$B$25:$B$151,$G3962,'5. Lön'!CW$25:CW$151)+SUMIF('6. Drift'!$B$18:$B$101,$G3962,'6. Drift'!BZ$18:BZ$101)+SUMIF('8. Lokal'!$B$18:$B$50,$G3962,'8. Lokal'!AB$18:AB$50))</f>
        <v>0</v>
      </c>
      <c r="L3968" s="315">
        <f>IF('2. Grunddata'!$C$13="NEJ",SUMIF('8. Lokal'!$B$18:$B$50,$G3962,'8. Lokal'!AC$18:AC$50),SUMIF('5. Lön'!$B$25:$B$151,$G3962,'5. Lön'!CX$25:CX$151)+SUMIF('6. Drift'!$B$18:$B$101,$G3962,'6. Drift'!CA$18:CA$101)+SUMIF('8. Lokal'!$B$18:$B$50,$G3962,'8. Lokal'!AC$18:AC$50))</f>
        <v>0</v>
      </c>
      <c r="M3968" s="316">
        <f t="shared" si="900"/>
        <v>0</v>
      </c>
    </row>
    <row r="3969" spans="2:15" s="3" customFormat="1" ht="12.75" x14ac:dyDescent="0.2">
      <c r="B3969" s="321" t="str">
        <f>IF('2. Grunddata'!C$13="NEJ","Indirekt och lokalpåslag accepterade som OH av finansiär","Indirekta")</f>
        <v>Indirekt och lokalpåslag accepterade som OH av finansiär</v>
      </c>
      <c r="C3969" s="293">
        <f>IF('2. Grunddata'!$C$13="NEJ",SUMIF('5. Lön'!$B$25:$B$151,$G3962,'5. Lön'!DY$25:DY$151)+SUMIF('6. Drift'!$B$18:$B$101,$G3962,'6. Drift'!CP$18:CP$101)+SUMIF('7. Utrustning'!$B$17:$B$49,$G3962,'7. Utrustning'!AU$17:AU$49)+SUMIF('8. Lokal'!$B$18:$B$50,$G3962,'8. Lokal'!AR$18:AR$50),SUMIF('5. Lön'!$B$25:$B$151,$G3962,'5. Lön'!BQ$25:BQ$151)+SUMIF('6. Drift'!$B$18:$B$101,$G3962,'6. Drift'!AT$18:AT$101))</f>
        <v>0</v>
      </c>
      <c r="D3969" s="293">
        <f>IF('2. Grunddata'!$C$13="NEJ",SUMIF('5. Lön'!$B$25:$B$151,$G3962,'5. Lön'!DZ$25:DZ$151)+SUMIF('6. Drift'!$B$18:$B$101,$G3962,'6. Drift'!CQ$18:CQ$101)+SUMIF('7. Utrustning'!$B$17:$B$49,$G3962,'7. Utrustning'!AV$17:AV$49)+SUMIF('8. Lokal'!$B$18:$B$50,$G3962,'8. Lokal'!AS$18:AS$50),SUMIF('5. Lön'!$B$25:$B$151,$G3962,'5. Lön'!BR$25:BR$151)+SUMIF('6. Drift'!$B$18:$B$101,$G3962,'6. Drift'!AU$18:AU$101))</f>
        <v>0</v>
      </c>
      <c r="E3969" s="293">
        <f>IF('2. Grunddata'!$C$13="NEJ",SUMIF('5. Lön'!$B$25:$B$151,$G3962,'5. Lön'!EA$25:EA$151)+SUMIF('6. Drift'!$B$18:$B$101,$G3962,'6. Drift'!CR$18:CR$101)+SUMIF('7. Utrustning'!$B$17:$B$49,$G3962,'7. Utrustning'!AW$17:AW$49)+SUMIF('8. Lokal'!$B$18:$B$50,$G3962,'8. Lokal'!AT$18:AT$50),SUMIF('5. Lön'!$B$25:$B$151,$G3962,'5. Lön'!BS$25:BS$151)+SUMIF('6. Drift'!$B$18:$B$101,$G3962,'6. Drift'!AV$18:AV$101))</f>
        <v>0</v>
      </c>
      <c r="F3969" s="293">
        <f>IF('2. Grunddata'!$C$13="NEJ",SUMIF('5. Lön'!$B$25:$B$151,$G3962,'5. Lön'!EB$25:EB$151)+SUMIF('6. Drift'!$B$18:$B$101,$G3962,'6. Drift'!CS$18:CS$101)+SUMIF('7. Utrustning'!$B$17:$B$49,$G3962,'7. Utrustning'!AX$17:AX$49)+SUMIF('8. Lokal'!$B$18:$B$50,$G3962,'8. Lokal'!AU$18:AU$50),SUMIF('5. Lön'!$B$25:$B$151,$G3962,'5. Lön'!BT$25:BT$151)+SUMIF('6. Drift'!$B$18:$B$101,$G3962,'6. Drift'!AW$18:AW$101))</f>
        <v>0</v>
      </c>
      <c r="G3969" s="293">
        <f>IF('2. Grunddata'!$C$13="NEJ",SUMIF('5. Lön'!$B$25:$B$151,$G3962,'5. Lön'!EC$25:EC$151)+SUMIF('6. Drift'!$B$18:$B$101,$G3962,'6. Drift'!CT$18:CT$101)+SUMIF('7. Utrustning'!$B$17:$B$49,$G3962,'7. Utrustning'!AY$17:AY$49)+SUMIF('8. Lokal'!$B$18:$B$50,$G3962,'8. Lokal'!AV$18:AV$50),SUMIF('5. Lön'!$B$25:$B$151,$G3962,'5. Lön'!BU$25:BU$151)+SUMIF('6. Drift'!$B$18:$B$101,$G3962,'6. Drift'!AX$18:AX$101))</f>
        <v>0</v>
      </c>
      <c r="H3969" s="293">
        <f>IF('2. Grunddata'!$C$13="NEJ",SUMIF('5. Lön'!$B$25:$B$151,$G3962,'5. Lön'!ED$25:ED$151)+SUMIF('6. Drift'!$B$18:$B$101,$G3962,'6. Drift'!CU$18:CU$101)+SUMIF('7. Utrustning'!$B$17:$B$49,$G3962,'7. Utrustning'!AZ$17:AZ$49)+SUMIF('8. Lokal'!$B$18:$B$50,$G3962,'8. Lokal'!AW$18:AW$50),SUMIF('5. Lön'!$B$25:$B$151,$G3962,'5. Lön'!BV$25:BV$151)+SUMIF('6. Drift'!$B$18:$B$101,$G3962,'6. Drift'!AY$18:AY$101))</f>
        <v>0</v>
      </c>
      <c r="I3969" s="293">
        <f>IF('2. Grunddata'!$C$13="NEJ",SUMIF('5. Lön'!$B$25:$B$151,$G3962,'5. Lön'!EE$25:EE$151)+SUMIF('6. Drift'!$B$18:$B$101,$G3962,'6. Drift'!CV$18:CV$101)+SUMIF('7. Utrustning'!$B$17:$B$49,$G3962,'7. Utrustning'!BA$17:BA$49)+SUMIF('8. Lokal'!$B$18:$B$50,$G3962,'8. Lokal'!AX$18:AX$50),SUMIF('5. Lön'!$B$25:$B$151,$G3962,'5. Lön'!BW$25:BW$151)+SUMIF('6. Drift'!$B$18:$B$101,$G3962,'6. Drift'!AZ$18:AZ$101))</f>
        <v>0</v>
      </c>
      <c r="J3969" s="293">
        <f>IF('2. Grunddata'!$C$13="NEJ",SUMIF('5. Lön'!$B$25:$B$151,$G3962,'5. Lön'!EF$25:EF$151)+SUMIF('6. Drift'!$B$18:$B$101,$G3962,'6. Drift'!CW$18:CW$101)+SUMIF('7. Utrustning'!$B$17:$B$49,$G3962,'7. Utrustning'!BB$17:BB$49)+SUMIF('8. Lokal'!$B$18:$B$50,$G3962,'8. Lokal'!AY$18:AY$50),SUMIF('5. Lön'!$B$25:$B$151,$G3962,'5. Lön'!BX$25:BX$151)+SUMIF('6. Drift'!$B$18:$B$101,$G3962,'6. Drift'!BA$18:BA$101))</f>
        <v>0</v>
      </c>
      <c r="K3969" s="293">
        <f>IF('2. Grunddata'!$C$13="NEJ",SUMIF('5. Lön'!$B$25:$B$151,$G3962,'5. Lön'!EG$25:EG$151)+SUMIF('6. Drift'!$B$18:$B$101,$G3962,'6. Drift'!CX$18:CX$101)+SUMIF('7. Utrustning'!$B$17:$B$49,$G3962,'7. Utrustning'!BC$17:BC$49)+SUMIF('8. Lokal'!$B$18:$B$50,$G3962,'8. Lokal'!AZ$18:AZ$50),SUMIF('5. Lön'!$B$25:$B$151,$G3962,'5. Lön'!BY$25:BY$151)+SUMIF('6. Drift'!$B$18:$B$101,$G3962,'6. Drift'!BB$18:BB$101))</f>
        <v>0</v>
      </c>
      <c r="L3969" s="293">
        <f>IF('2. Grunddata'!$C$13="NEJ",SUMIF('5. Lön'!$B$25:$B$151,$G3962,'5. Lön'!EH$25:EH$151)+SUMIF('6. Drift'!$B$18:$B$101,$G3962,'6. Drift'!CY$18:CY$101)+SUMIF('7. Utrustning'!$B$17:$B$49,$G3962,'7. Utrustning'!BD$17:BD$49)+SUMIF('8. Lokal'!$B$18:$B$50,$G3962,'8. Lokal'!BA$18:BA$50),SUMIF('5. Lön'!$B$25:$B$151,$G3962,'5. Lön'!BZ$25:BZ$151)+SUMIF('6. Drift'!$B$18:$B$101,$G3962,'6. Drift'!BC$18:BC$101))</f>
        <v>0</v>
      </c>
      <c r="M3969" s="322">
        <f t="shared" si="900"/>
        <v>0</v>
      </c>
    </row>
    <row r="3970" spans="2:15" s="3" customFormat="1" ht="12.75" x14ac:dyDescent="0.2">
      <c r="B3970" s="323" t="str">
        <f>IF('2. Grunddata'!C$6="KONTRAKT","Total kostnad i kontrakt med finansiär ","Total kostnad i ansökan till finansiär ")</f>
        <v xml:space="preserve">Total kostnad i ansökan till finansiär </v>
      </c>
      <c r="C3970" s="237">
        <f>SUM(C3965:C3969)</f>
        <v>0</v>
      </c>
      <c r="D3970" s="237">
        <f t="shared" ref="D3970:L3970" si="901">SUM(D3965:D3969)</f>
        <v>0</v>
      </c>
      <c r="E3970" s="237">
        <f t="shared" si="901"/>
        <v>0</v>
      </c>
      <c r="F3970" s="237">
        <f t="shared" si="901"/>
        <v>0</v>
      </c>
      <c r="G3970" s="237">
        <f t="shared" si="901"/>
        <v>0</v>
      </c>
      <c r="H3970" s="237">
        <f t="shared" si="901"/>
        <v>0</v>
      </c>
      <c r="I3970" s="237">
        <f t="shared" si="901"/>
        <v>0</v>
      </c>
      <c r="J3970" s="237">
        <f t="shared" si="901"/>
        <v>0</v>
      </c>
      <c r="K3970" s="237">
        <f t="shared" si="901"/>
        <v>0</v>
      </c>
      <c r="L3970" s="237">
        <f t="shared" si="901"/>
        <v>0</v>
      </c>
      <c r="M3970" s="324">
        <f t="shared" si="900"/>
        <v>0</v>
      </c>
    </row>
    <row r="3971" spans="2:15" s="3" customFormat="1" ht="6" customHeight="1" x14ac:dyDescent="0.2">
      <c r="B3971" s="325"/>
      <c r="C3971" s="326"/>
      <c r="D3971" s="326"/>
      <c r="E3971" s="326"/>
      <c r="F3971" s="326"/>
      <c r="G3971" s="326"/>
      <c r="H3971" s="326"/>
      <c r="I3971" s="326"/>
      <c r="J3971" s="326"/>
      <c r="K3971" s="326"/>
      <c r="L3971" s="326"/>
      <c r="M3971" s="327"/>
    </row>
    <row r="3972" spans="2:15" s="3" customFormat="1" ht="12.75" x14ac:dyDescent="0.2">
      <c r="B3972" s="328" t="str">
        <f>IF('2. Grunddata'!C$6="KONTRAKT","Kostnader att medfinansiera","Kostnader förväntade att medfinansiera")</f>
        <v>Kostnader förväntade att medfinansiera</v>
      </c>
      <c r="C3972" s="168"/>
      <c r="D3972" s="168"/>
      <c r="E3972" s="168"/>
      <c r="F3972" s="168"/>
      <c r="G3972" s="168"/>
      <c r="H3972" s="168"/>
      <c r="I3972" s="168"/>
      <c r="J3972" s="168"/>
      <c r="K3972" s="168"/>
      <c r="L3972" s="168"/>
      <c r="M3972" s="329"/>
    </row>
    <row r="3973" spans="2:15" s="3" customFormat="1" ht="12.75" x14ac:dyDescent="0.2">
      <c r="B3973" s="371" t="str">
        <f>IF('2. Grunddata'!C$13="NEJ","Indirekt och lokalpåslag inte accepterade som OH av finansiär","")</f>
        <v>Indirekt och lokalpåslag inte accepterade som OH av finansiär</v>
      </c>
      <c r="C3973" s="330">
        <f>IF('2. Grunddata'!$C$13="NEJ",(SUMIF('5. Lön'!$B$25:$B$151,$G3962,'5. Lön'!BQ$25:BQ$151)+SUMIF('5. Lön'!$B$25:$B$151,$G3962,'5. Lön'!CO$25:CO$151)+SUMIF('6. Drift'!$B$18:$B$101,$G3962,'6. Drift'!AT$18:AT$101)+SUMIF('6. Drift'!$B$18:$B$101,$G3962,'6. Drift'!BR$18:BR$101))-(SUMIF('5. Lön'!$B$25:$B$151,$G3962,'5. Lön'!DY$25:DY$151)+SUMIF('6. Drift'!$B$18:$B$101,$G3962,'6. Drift'!CP$18:CP$101)+SUMIF('7. Utrustning'!$B$17:$B$49,$G3962,'7. Utrustning'!AU$17:AU$49)+SUMIF('8. Lokal'!$B$18:$B$50,$G3962,'8. Lokal'!AR$18:AR$50)),0)</f>
        <v>0</v>
      </c>
      <c r="D3973" s="330">
        <f>IF('2. Grunddata'!$C$13="NEJ",(SUMIF('5. Lön'!$B$25:$B$151,$G3962,'5. Lön'!BR$25:BR$151)+SUMIF('5. Lön'!$B$25:$B$151,$G3962,'5. Lön'!CP$25:CP$151)+SUMIF('6. Drift'!$B$18:$B$101,$G3962,'6. Drift'!AU$18:AU$101)+SUMIF('6. Drift'!$B$18:$B$101,$G3962,'6. Drift'!BS$18:BS$101))-(SUMIF('5. Lön'!$B$25:$B$151,$G3962,'5. Lön'!DZ$25:DZ$151)+SUMIF('6. Drift'!$B$18:$B$101,$G3962,'6. Drift'!CQ$18:CQ$101)+SUMIF('7. Utrustning'!$B$17:$B$49,$G3962,'7. Utrustning'!AV$17:AV$49)+SUMIF('8. Lokal'!$B$18:$B$50,$G3962,'8. Lokal'!AS$18:AS$50)),0)</f>
        <v>0</v>
      </c>
      <c r="E3973" s="330">
        <f>IF('2. Grunddata'!$C$13="NEJ",(SUMIF('5. Lön'!$B$25:$B$151,$G3962,'5. Lön'!BS$25:BS$151)+SUMIF('5. Lön'!$B$25:$B$151,$G3962,'5. Lön'!CQ$25:CQ$151)+SUMIF('6. Drift'!$B$18:$B$101,$G3962,'6. Drift'!AV$18:AV$101)+SUMIF('6. Drift'!$B$18:$B$101,$G3962,'6. Drift'!BT$18:BT$101))-(SUMIF('5. Lön'!$B$25:$B$151,$G3962,'5. Lön'!EA$25:EA$151)+SUMIF('6. Drift'!$B$18:$B$101,$G3962,'6. Drift'!CR$18:CR$101)+SUMIF('7. Utrustning'!$B$17:$B$49,$G3962,'7. Utrustning'!AW$17:AW$49)+SUMIF('8. Lokal'!$B$18:$B$50,$G3962,'8. Lokal'!AT$18:AT$50)),0)</f>
        <v>0</v>
      </c>
      <c r="F3973" s="330">
        <f>IF('2. Grunddata'!$C$13="NEJ",(SUMIF('5. Lön'!$B$25:$B$151,$G3962,'5. Lön'!BT$25:BT$151)+SUMIF('5. Lön'!$B$25:$B$151,$G3962,'5. Lön'!CR$25:CR$151)+SUMIF('6. Drift'!$B$18:$B$101,$G3962,'6. Drift'!AW$18:AW$101)+SUMIF('6. Drift'!$B$18:$B$101,$G3962,'6. Drift'!BU$18:BU$101))-(SUMIF('5. Lön'!$B$25:$B$151,$G3962,'5. Lön'!EB$25:EB$151)+SUMIF('6. Drift'!$B$18:$B$101,$G3962,'6. Drift'!CS$18:CS$101)+SUMIF('7. Utrustning'!$B$17:$B$49,$G3962,'7. Utrustning'!AX$17:AX$49)+SUMIF('8. Lokal'!$B$18:$B$50,$G3962,'8. Lokal'!AU$18:AU$50)),0)</f>
        <v>0</v>
      </c>
      <c r="G3973" s="330">
        <f>IF('2. Grunddata'!$C$13="NEJ",(SUMIF('5. Lön'!$B$25:$B$151,$G3962,'5. Lön'!BU$25:BU$151)+SUMIF('5. Lön'!$B$25:$B$151,$G3962,'5. Lön'!CS$25:CS$151)+SUMIF('6. Drift'!$B$18:$B$101,$G3962,'6. Drift'!AX$18:AX$101)+SUMIF('6. Drift'!$B$18:$B$101,$G3962,'6. Drift'!BV$18:BV$101))-(SUMIF('5. Lön'!$B$25:$B$151,$G3962,'5. Lön'!EC$25:EC$151)+SUMIF('6. Drift'!$B$18:$B$101,$G3962,'6. Drift'!CT$18:CT$101)+SUMIF('7. Utrustning'!$B$17:$B$49,$G3962,'7. Utrustning'!AY$17:AY$49)+SUMIF('8. Lokal'!$B$18:$B$50,$G3962,'8. Lokal'!AV$18:AV$50)),0)</f>
        <v>0</v>
      </c>
      <c r="H3973" s="330">
        <f>IF('2. Grunddata'!$C$13="NEJ",(SUMIF('5. Lön'!$B$25:$B$151,$G3962,'5. Lön'!BV$25:BV$151)+SUMIF('5. Lön'!$B$25:$B$151,$G3962,'5. Lön'!CT$25:CT$151)+SUMIF('6. Drift'!$B$18:$B$101,$G3962,'6. Drift'!AY$18:AY$101)+SUMIF('6. Drift'!$B$18:$B$101,$G3962,'6. Drift'!BW$18:BW$101))-(SUMIF('5. Lön'!$B$25:$B$151,$G3962,'5. Lön'!ED$25:ED$151)+SUMIF('6. Drift'!$B$18:$B$101,$G3962,'6. Drift'!CU$18:CU$101)+SUMIF('7. Utrustning'!$B$17:$B$49,$G3962,'7. Utrustning'!AZ$17:AZ$49)+SUMIF('8. Lokal'!$B$18:$B$50,$G3962,'8. Lokal'!AW$18:AW$50)),0)</f>
        <v>0</v>
      </c>
      <c r="I3973" s="330">
        <f>IF('2. Grunddata'!$C$13="NEJ",(SUMIF('5. Lön'!$B$25:$B$151,$G3962,'5. Lön'!BW$25:BW$151)+SUMIF('5. Lön'!$B$25:$B$151,$G3962,'5. Lön'!CU$25:CU$151)+SUMIF('6. Drift'!$B$18:$B$101,$G3962,'6. Drift'!AZ$18:AZ$101)+SUMIF('6. Drift'!$B$18:$B$101,$G3962,'6. Drift'!BX$18:BX$101))-(SUMIF('5. Lön'!$B$25:$B$151,$G3962,'5. Lön'!EE$25:EE$151)+SUMIF('6. Drift'!$B$18:$B$101,$G3962,'6. Drift'!CV$18:CV$101)+SUMIF('7. Utrustning'!$B$17:$B$49,$G3962,'7. Utrustning'!BA$17:BA$49)+SUMIF('8. Lokal'!$B$18:$B$50,$G3962,'8. Lokal'!AX$18:AX$50)),0)</f>
        <v>0</v>
      </c>
      <c r="J3973" s="330">
        <f>IF('2. Grunddata'!$C$13="NEJ",(SUMIF('5. Lön'!$B$25:$B$151,$G3962,'5. Lön'!BX$25:BX$151)+SUMIF('5. Lön'!$B$25:$B$151,$G3962,'5. Lön'!CV$25:CV$151)+SUMIF('6. Drift'!$B$18:$B$101,$G3962,'6. Drift'!BA$18:BA$101)+SUMIF('6. Drift'!$B$18:$B$101,$G3962,'6. Drift'!BY$18:BY$101))-(SUMIF('5. Lön'!$B$25:$B$151,$G3962,'5. Lön'!EF$25:EF$151)+SUMIF('6. Drift'!$B$18:$B$101,$G3962,'6. Drift'!CW$18:CW$101)+SUMIF('7. Utrustning'!$B$17:$B$49,$G3962,'7. Utrustning'!BB$17:BB$49)+SUMIF('8. Lokal'!$B$18:$B$50,$G3962,'8. Lokal'!AY$18:AY$50)),0)</f>
        <v>0</v>
      </c>
      <c r="K3973" s="330">
        <f>IF('2. Grunddata'!$C$13="NEJ",(SUMIF('5. Lön'!$B$25:$B$151,$G3962,'5. Lön'!BY$25:BY$151)+SUMIF('5. Lön'!$B$25:$B$151,$G3962,'5. Lön'!CW$25:CW$151)+SUMIF('6. Drift'!$B$18:$B$101,$G3962,'6. Drift'!BB$18:BB$101)+SUMIF('6. Drift'!$B$18:$B$101,$G3962,'6. Drift'!BZ$18:BZ$101))-(SUMIF('5. Lön'!$B$25:$B$151,$G3962,'5. Lön'!EG$25:EG$151)+SUMIF('6. Drift'!$B$18:$B$101,$G3962,'6. Drift'!CX$18:CX$101)+SUMIF('7. Utrustning'!$B$17:$B$49,$G3962,'7. Utrustning'!BC$17:BC$49)+SUMIF('8. Lokal'!$B$18:$B$50,$G3962,'8. Lokal'!AZ$18:AZ$50)),0)</f>
        <v>0</v>
      </c>
      <c r="L3973" s="330">
        <f>IF('2. Grunddata'!$C$13="NEJ",(SUMIF('5. Lön'!$B$25:$B$151,$G3962,'5. Lön'!BZ$25:BZ$151)+SUMIF('5. Lön'!$B$25:$B$151,$G3962,'5. Lön'!CX$25:CX$151)+SUMIF('6. Drift'!$B$18:$B$101,$G3962,'6. Drift'!BC$18:BC$101)+SUMIF('6. Drift'!$B$18:$B$101,$G3962,'6. Drift'!CA$18:CA$101))-(SUMIF('5. Lön'!$B$25:$B$151,$G3962,'5. Lön'!EH$25:EH$151)+SUMIF('6. Drift'!$B$18:$B$101,$G3962,'6. Drift'!CY$18:CY$101)+SUMIF('7. Utrustning'!$B$17:$B$49,$G3962,'7. Utrustning'!BD$17:BD$49)+SUMIF('8. Lokal'!$B$18:$B$50,$G3962,'8. Lokal'!BA$18:BA$50)),0)</f>
        <v>0</v>
      </c>
      <c r="M3973" s="314">
        <f t="shared" ref="M3973:M3979" si="902">SUM(C3973:L3973)</f>
        <v>0</v>
      </c>
    </row>
    <row r="3974" spans="2:15" s="3" customFormat="1" ht="12.75" customHeight="1" x14ac:dyDescent="0.2">
      <c r="B3974" s="331" t="str">
        <f>IF('2. Grunddata'!C$16&gt;0,"LKP som inte accepteras av finansiär","")</f>
        <v/>
      </c>
      <c r="C3974" s="332">
        <f>IF('2. Grunddata'!$C$16&gt;0,SUMIF('5. Lön'!$B$25:$B$151,$G3962,'5. Lön'!AS$25:AS$151)-SUMIF('5. Lön'!$B$25:$B$151,$G3962,'5. Lön'!DM$25:DM$151),0)</f>
        <v>0</v>
      </c>
      <c r="D3974" s="332">
        <f>IF('2. Grunddata'!$C$16&gt;0,SUMIF('5. Lön'!$B$25:$B$151,$G3962,'5. Lön'!AT$25:AT$151)-SUMIF('5. Lön'!$B$25:$B$151,$G3962,'5. Lön'!DN$25:DN$151),0)</f>
        <v>0</v>
      </c>
      <c r="E3974" s="332">
        <f>IF('2. Grunddata'!$C$16&gt;0,SUMIF('5. Lön'!$B$25:$B$151,$G3962,'5. Lön'!AU$25:AU$151)-SUMIF('5. Lön'!$B$25:$B$151,$G3962,'5. Lön'!DO$25:DO$151),0)</f>
        <v>0</v>
      </c>
      <c r="F3974" s="332">
        <f>IF('2. Grunddata'!$C$16&gt;0,SUMIF('5. Lön'!$B$25:$B$151,$G3962,'5. Lön'!AV$25:AV$151)-SUMIF('5. Lön'!$B$25:$B$151,$G3962,'5. Lön'!DP$25:DP$151),0)</f>
        <v>0</v>
      </c>
      <c r="G3974" s="332">
        <f>IF('2. Grunddata'!$C$16&gt;0,SUMIF('5. Lön'!$B$25:$B$151,$G3962,'5. Lön'!AW$25:AW$151)-SUMIF('5. Lön'!$B$25:$B$151,$G3962,'5. Lön'!DQ$25:DQ$151),0)</f>
        <v>0</v>
      </c>
      <c r="H3974" s="332">
        <f>IF('2. Grunddata'!$C$16&gt;0,SUMIF('5. Lön'!$B$25:$B$151,$G3962,'5. Lön'!AX$25:AX$151)-SUMIF('5. Lön'!$B$25:$B$151,$G3962,'5. Lön'!DR$25:DR$151),0)</f>
        <v>0</v>
      </c>
      <c r="I3974" s="332">
        <f>IF('2. Grunddata'!$C$16&gt;0,SUMIF('5. Lön'!$B$25:$B$151,$G3962,'5. Lön'!AY$25:AY$151)-SUMIF('5. Lön'!$B$25:$B$151,$G3962,'5. Lön'!DS$25:DS$151),0)</f>
        <v>0</v>
      </c>
      <c r="J3974" s="332">
        <f>IF('2. Grunddata'!$C$16&gt;0,SUMIF('5. Lön'!$B$25:$B$151,$G3962,'5. Lön'!AZ$25:AZ$151)-SUMIF('5. Lön'!$B$25:$B$151,$G3962,'5. Lön'!DT$25:DT$151),0)</f>
        <v>0</v>
      </c>
      <c r="K3974" s="332">
        <f>IF('2. Grunddata'!$C$16&gt;0,SUMIF('5. Lön'!$B$25:$B$151,$G3962,'5. Lön'!BA$25:BA$151)-SUMIF('5. Lön'!$B$25:$B$151,$G3962,'5. Lön'!DU$25:DU$151),0)</f>
        <v>0</v>
      </c>
      <c r="L3974" s="332">
        <f>IF('2. Grunddata'!$C$16&gt;0,SUMIF('5. Lön'!$B$25:$B$151,$G3962,'5. Lön'!BB$25:BB$151)-SUMIF('5. Lön'!$B$25:$B$151,$G3962,'5. Lön'!DV$25:DV$151),0)</f>
        <v>0</v>
      </c>
      <c r="M3974" s="316">
        <f t="shared" si="902"/>
        <v>0</v>
      </c>
    </row>
    <row r="3975" spans="2:15" s="3" customFormat="1" ht="12.75" customHeight="1" x14ac:dyDescent="0.2">
      <c r="B3975" s="317" t="str">
        <f>IF('5. Lön'!BO$152&gt;0,"Lön inklusive LKP","")</f>
        <v>Lön inklusive LKP</v>
      </c>
      <c r="C3975" s="333">
        <f>SUMIF('5. Lön'!$B$25:$B$151,$G3962,'5. Lön'!BE$25:BE$151)</f>
        <v>0</v>
      </c>
      <c r="D3975" s="333">
        <f>SUMIF('5. Lön'!$B$25:$B$151,$G3962,'5. Lön'!BF$25:BF$151)</f>
        <v>0</v>
      </c>
      <c r="E3975" s="333">
        <f>SUMIF('5. Lön'!$B$25:$B$151,$G3962,'5. Lön'!BG$25:BG$151)</f>
        <v>0</v>
      </c>
      <c r="F3975" s="333">
        <f>SUMIF('5. Lön'!$B$25:$B$151,$G3962,'5. Lön'!BH$25:BH$151)</f>
        <v>0</v>
      </c>
      <c r="G3975" s="333">
        <f>SUMIF('5. Lön'!$B$25:$B$151,$G3962,'5. Lön'!BI$25:BI$151)</f>
        <v>0</v>
      </c>
      <c r="H3975" s="333">
        <f>SUMIF('5. Lön'!$B$25:$B$151,$G3962,'5. Lön'!BJ$25:BJ$151)</f>
        <v>0</v>
      </c>
      <c r="I3975" s="333">
        <f>SUMIF('5. Lön'!$B$25:$B$151,$G3962,'5. Lön'!BK$25:BK$151)</f>
        <v>0</v>
      </c>
      <c r="J3975" s="333">
        <f>SUMIF('5. Lön'!$B$25:$B$151,$G3962,'5. Lön'!BL$25:BL$151)</f>
        <v>0</v>
      </c>
      <c r="K3975" s="333">
        <f>SUMIF('5. Lön'!$B$25:$B$151,$G3962,'5. Lön'!BM$25:BM$151)</f>
        <v>0</v>
      </c>
      <c r="L3975" s="333">
        <f>SUMIF('5. Lön'!$B$25:$B$151,$G3962,'5. Lön'!BN$25:BN$151)</f>
        <v>0</v>
      </c>
      <c r="M3975" s="319">
        <f t="shared" si="902"/>
        <v>0</v>
      </c>
    </row>
    <row r="3976" spans="2:15" s="3" customFormat="1" ht="12.75" x14ac:dyDescent="0.2">
      <c r="B3976" s="158" t="str">
        <f>IF('6. Drift'!AR$102&gt;0,"Drift","")</f>
        <v/>
      </c>
      <c r="C3976" s="334">
        <f>SUMIF('6. Drift'!$B$18:$B$101,$G3962,'6. Drift'!AH$18:AH$101)</f>
        <v>0</v>
      </c>
      <c r="D3976" s="334">
        <f>SUMIF('6. Drift'!$B$18:$B$101,$G3962,'6. Drift'!AI$18:AI$101)</f>
        <v>0</v>
      </c>
      <c r="E3976" s="334">
        <f>SUMIF('6. Drift'!$B$18:$B$101,$G3962,'6. Drift'!AJ$18:AJ$101)</f>
        <v>0</v>
      </c>
      <c r="F3976" s="334">
        <f>SUMIF('6. Drift'!$B$18:$B$101,$G3962,'6. Drift'!AK$18:AK$101)</f>
        <v>0</v>
      </c>
      <c r="G3976" s="334">
        <f>SUMIF('6. Drift'!$B$18:$B$101,$G3962,'6. Drift'!AL$18:AL$101)</f>
        <v>0</v>
      </c>
      <c r="H3976" s="334">
        <f>SUMIF('6. Drift'!$B$18:$B$101,$G3962,'6. Drift'!AM$18:AM$101)</f>
        <v>0</v>
      </c>
      <c r="I3976" s="334">
        <f>SUMIF('6. Drift'!$B$18:$B$101,$G3962,'6. Drift'!AN$18:AN$101)</f>
        <v>0</v>
      </c>
      <c r="J3976" s="334">
        <f>SUMIF('6. Drift'!$B$18:$B$101,$G3962,'6. Drift'!AO$18:AO$101)</f>
        <v>0</v>
      </c>
      <c r="K3976" s="334">
        <f>SUMIF('6. Drift'!$B$18:$B$101,$G3962,'6. Drift'!AP$18:AP$101)</f>
        <v>0</v>
      </c>
      <c r="L3976" s="334">
        <f>SUMIF('6. Drift'!$B$18:$B$101,$G3962,'6. Drift'!AQ$18:AQ$101)</f>
        <v>0</v>
      </c>
      <c r="M3976" s="316">
        <f t="shared" si="902"/>
        <v>0</v>
      </c>
    </row>
    <row r="3977" spans="2:15" s="3" customFormat="1" ht="12.75" x14ac:dyDescent="0.2">
      <c r="B3977" s="317" t="str">
        <f>IF('7. Utrustning'!AS$50&gt;0,"Utrustning","")</f>
        <v/>
      </c>
      <c r="C3977" s="333">
        <f>SUMIF('7. Utrustning'!$B$17:$B$49,$G3962,'7. Utrustning'!AI$17:AI$49)</f>
        <v>0</v>
      </c>
      <c r="D3977" s="333">
        <f>SUMIF('7. Utrustning'!$B$17:$B$49,$G3962,'7. Utrustning'!AJ$17:AJ$49)</f>
        <v>0</v>
      </c>
      <c r="E3977" s="333">
        <f>SUMIF('7. Utrustning'!$B$17:$B$49,$G3962,'7. Utrustning'!AK$17:AK$49)</f>
        <v>0</v>
      </c>
      <c r="F3977" s="333">
        <f>SUMIF('7. Utrustning'!$B$17:$B$49,$G3962,'7. Utrustning'!AL$17:AL$49)</f>
        <v>0</v>
      </c>
      <c r="G3977" s="333">
        <f>SUMIF('7. Utrustning'!$B$17:$B$49,$G3962,'7. Utrustning'!AM$17:AM$49)</f>
        <v>0</v>
      </c>
      <c r="H3977" s="333">
        <f>SUMIF('7. Utrustning'!$B$17:$B$49,$G3962,'7. Utrustning'!AN$17:AN$49)</f>
        <v>0</v>
      </c>
      <c r="I3977" s="333">
        <f>SUMIF('7. Utrustning'!$B$17:$B$49,$G3962,'7. Utrustning'!AO$17:AO$49)</f>
        <v>0</v>
      </c>
      <c r="J3977" s="333">
        <f>SUMIF('7. Utrustning'!$B$17:$B$49,$G3962,'7. Utrustning'!AP$17:AP$49)</f>
        <v>0</v>
      </c>
      <c r="K3977" s="333">
        <f>SUMIF('7. Utrustning'!$B$17:$B$49,$G3962,'7. Utrustning'!AQ$17:AQ$49)</f>
        <v>0</v>
      </c>
      <c r="L3977" s="333">
        <f>SUMIF('7. Utrustning'!$B$17:$B$49,$G3962,'7. Utrustning'!AR$17:AR$49)</f>
        <v>0</v>
      </c>
      <c r="M3977" s="319">
        <f t="shared" si="902"/>
        <v>0</v>
      </c>
    </row>
    <row r="3978" spans="2:15" s="3" customFormat="1" ht="12.75" x14ac:dyDescent="0.2">
      <c r="B3978" s="320" t="str">
        <f>IF('8. Lokal'!AP$51&gt;0,"Lokal","")</f>
        <v>Lokal</v>
      </c>
      <c r="C3978" s="334">
        <f>SUMIF('5. Lön'!$B$25:$B$151,$G3962,'5. Lön'!DA$25:DA$151)+SUMIF('6. Drift'!$B$18:$B$101,$G3962,'6. Drift'!CD$18:CD$101)+SUMIF('8. Lokal'!$B$18:$B$50,$G3962,'8. Lokal'!AF$18:AF$50)</f>
        <v>0</v>
      </c>
      <c r="D3978" s="334">
        <f>SUMIF('5. Lön'!$B$25:$B$151,$G3962,'5. Lön'!DB$25:DB$151)+SUMIF('6. Drift'!$B$18:$B$101,$G3962,'6. Drift'!CE$18:CE$101)+SUMIF('8. Lokal'!$B$18:$B$50,$G3962,'8. Lokal'!AG$18:AG$50)</f>
        <v>0</v>
      </c>
      <c r="E3978" s="334">
        <f>SUMIF('5. Lön'!$B$25:$B$151,$G3962,'5. Lön'!DC$25:DC$151)+SUMIF('6. Drift'!$B$18:$B$101,$G3962,'6. Drift'!CF$18:CF$101)+SUMIF('8. Lokal'!$B$18:$B$50,$G3962,'8. Lokal'!AH$18:AH$50)</f>
        <v>0</v>
      </c>
      <c r="F3978" s="334">
        <f>SUMIF('5. Lön'!$B$25:$B$151,$G3962,'5. Lön'!DD$25:DD$151)+SUMIF('6. Drift'!$B$18:$B$101,$G3962,'6. Drift'!CG$18:CG$101)+SUMIF('8. Lokal'!$B$18:$B$50,$G3962,'8. Lokal'!AI$18:AI$50)</f>
        <v>0</v>
      </c>
      <c r="G3978" s="334">
        <f>SUMIF('5. Lön'!$B$25:$B$151,$G3962,'5. Lön'!DE$25:DE$151)+SUMIF('6. Drift'!$B$18:$B$101,$G3962,'6. Drift'!CH$18:CH$101)+SUMIF('8. Lokal'!$B$18:$B$50,$G3962,'8. Lokal'!AJ$18:AJ$50)</f>
        <v>0</v>
      </c>
      <c r="H3978" s="334">
        <f>SUMIF('5. Lön'!$B$25:$B$151,$G3962,'5. Lön'!DF$25:DF$151)+SUMIF('6. Drift'!$B$18:$B$101,$G3962,'6. Drift'!CI$18:CI$101)+SUMIF('8. Lokal'!$B$18:$B$50,$G3962,'8. Lokal'!AK$18:AK$50)</f>
        <v>0</v>
      </c>
      <c r="I3978" s="334">
        <f>SUMIF('5. Lön'!$B$25:$B$151,$G3962,'5. Lön'!DG$25:DG$151)+SUMIF('6. Drift'!$B$18:$B$101,$G3962,'6. Drift'!CJ$18:CJ$101)+SUMIF('8. Lokal'!$B$18:$B$50,$G3962,'8. Lokal'!AL$18:AL$50)</f>
        <v>0</v>
      </c>
      <c r="J3978" s="334">
        <f>SUMIF('5. Lön'!$B$25:$B$151,$G3962,'5. Lön'!DH$25:DH$151)+SUMIF('6. Drift'!$B$18:$B$101,$G3962,'6. Drift'!CK$18:CK$101)+SUMIF('8. Lokal'!$B$18:$B$50,$G3962,'8. Lokal'!AM$18:AM$50)</f>
        <v>0</v>
      </c>
      <c r="K3978" s="334">
        <f>SUMIF('5. Lön'!$B$25:$B$151,$G3962,'5. Lön'!DI$25:DI$151)+SUMIF('6. Drift'!$B$18:$B$101,$G3962,'6. Drift'!CL$18:CL$101)+SUMIF('8. Lokal'!$B$18:$B$50,$G3962,'8. Lokal'!AN$18:AN$50)</f>
        <v>0</v>
      </c>
      <c r="L3978" s="334">
        <f>SUMIF('5. Lön'!$B$25:$B$151,$G3962,'5. Lön'!DJ$25:DJ$151)+SUMIF('6. Drift'!$B$18:$B$101,$G3962,'6. Drift'!CM$18:CM$101)+SUMIF('8. Lokal'!$B$18:$B$50,$G3962,'8. Lokal'!AO$18:AO$50)</f>
        <v>0</v>
      </c>
      <c r="M3978" s="316">
        <f t="shared" si="902"/>
        <v>0</v>
      </c>
    </row>
    <row r="3979" spans="2:15" s="1" customFormat="1" ht="12.75" x14ac:dyDescent="0.2">
      <c r="B3979" s="321" t="str">
        <f>IF(('5. Lön'!CM$152+'6. Drift'!BP$102)&gt;0,"Indirekt","")</f>
        <v>Indirekt</v>
      </c>
      <c r="C3979" s="293">
        <f>SUMIF('5. Lön'!$B$25:$B$151,$G3962,'5. Lön'!CC$25:CC$151)+SUMIF('6. Drift'!$B$18:$B$101,$G3962,'6. Drift'!BF$18:BF$101)</f>
        <v>0</v>
      </c>
      <c r="D3979" s="293">
        <f>SUMIF('5. Lön'!$B$25:$B$151,$G3962,'5. Lön'!CD$25:CD$151)+SUMIF('6. Drift'!$B$18:$B$101,$G3962,'6. Drift'!BG$18:BG$101)</f>
        <v>0</v>
      </c>
      <c r="E3979" s="293">
        <f>SUMIF('5. Lön'!$B$25:$B$151,$G3962,'5. Lön'!CE$25:CE$151)+SUMIF('6. Drift'!$B$18:$B$101,$G3962,'6. Drift'!BH$18:BH$101)</f>
        <v>0</v>
      </c>
      <c r="F3979" s="293">
        <f>SUMIF('5. Lön'!$B$25:$B$151,$G3962,'5. Lön'!CF$25:CF$151)+SUMIF('6. Drift'!$B$18:$B$101,$G3962,'6. Drift'!BI$18:BI$101)</f>
        <v>0</v>
      </c>
      <c r="G3979" s="293">
        <f>SUMIF('5. Lön'!$B$25:$B$151,$G3962,'5. Lön'!CG$25:CG$151)+SUMIF('6. Drift'!$B$18:$B$101,$G3962,'6. Drift'!BJ$18:BJ$101)</f>
        <v>0</v>
      </c>
      <c r="H3979" s="293">
        <f>SUMIF('5. Lön'!$B$25:$B$151,$G3962,'5. Lön'!CH$25:CH$151)+SUMIF('6. Drift'!$B$18:$B$101,$G3962,'6. Drift'!BK$18:BK$101)</f>
        <v>0</v>
      </c>
      <c r="I3979" s="293">
        <f>SUMIF('5. Lön'!$B$25:$B$151,$G3962,'5. Lön'!CI$25:CI$151)+SUMIF('6. Drift'!$B$18:$B$101,$G3962,'6. Drift'!BL$18:BL$101)</f>
        <v>0</v>
      </c>
      <c r="J3979" s="293">
        <f>SUMIF('5. Lön'!$B$25:$B$151,$G3962,'5. Lön'!CJ$25:CJ$151)+SUMIF('6. Drift'!$B$18:$B$101,$G3962,'6. Drift'!BM$18:BM$101)</f>
        <v>0</v>
      </c>
      <c r="K3979" s="293">
        <f>SUMIF('5. Lön'!$B$25:$B$151,$G3962,'5. Lön'!CK$25:CK$151)+SUMIF('6. Drift'!$B$18:$B$101,$G3962,'6. Drift'!BN$18:BN$101)</f>
        <v>0</v>
      </c>
      <c r="L3979" s="293">
        <f>SUMIF('5. Lön'!$B$25:$B$151,$G3962,'5. Lön'!CL$25:CL$151)+SUMIF('6. Drift'!$B$18:$B$101,$G3962,'6. Drift'!BO$18:BO$101)</f>
        <v>0</v>
      </c>
      <c r="M3979" s="322">
        <f t="shared" si="902"/>
        <v>0</v>
      </c>
    </row>
    <row r="3980" spans="2:15" s="3" customFormat="1" ht="12.75" x14ac:dyDescent="0.2">
      <c r="B3980" s="323" t="str">
        <f>IF('2. Grunddata'!C$6="KONTRAKT","Total kostnad i medfinansiering av kontrakt med finansiär","Total kostnad i medfinansiering av ansökan till finansiär")</f>
        <v>Total kostnad i medfinansiering av ansökan till finansiär</v>
      </c>
      <c r="C3980" s="237">
        <f>SUM(C3973:C3979)</f>
        <v>0</v>
      </c>
      <c r="D3980" s="237">
        <f t="shared" ref="D3980:M3980" si="903">SUM(D3973:D3979)</f>
        <v>0</v>
      </c>
      <c r="E3980" s="237">
        <f t="shared" si="903"/>
        <v>0</v>
      </c>
      <c r="F3980" s="237">
        <f t="shared" si="903"/>
        <v>0</v>
      </c>
      <c r="G3980" s="237">
        <f t="shared" si="903"/>
        <v>0</v>
      </c>
      <c r="H3980" s="237">
        <f t="shared" si="903"/>
        <v>0</v>
      </c>
      <c r="I3980" s="237">
        <f t="shared" si="903"/>
        <v>0</v>
      </c>
      <c r="J3980" s="237">
        <f t="shared" si="903"/>
        <v>0</v>
      </c>
      <c r="K3980" s="237">
        <f t="shared" si="903"/>
        <v>0</v>
      </c>
      <c r="L3980" s="237">
        <f t="shared" si="903"/>
        <v>0</v>
      </c>
      <c r="M3980" s="324">
        <f t="shared" si="903"/>
        <v>0</v>
      </c>
      <c r="N3980" s="26"/>
      <c r="O3980" s="26"/>
    </row>
    <row r="3981" spans="2:15" s="3" customFormat="1" ht="6" customHeight="1" x14ac:dyDescent="0.2">
      <c r="B3981" s="335"/>
      <c r="C3981" s="326"/>
      <c r="D3981" s="326"/>
      <c r="E3981" s="326"/>
      <c r="F3981" s="326"/>
      <c r="G3981" s="326"/>
      <c r="H3981" s="326"/>
      <c r="I3981" s="326"/>
      <c r="J3981" s="326"/>
      <c r="K3981" s="326"/>
      <c r="L3981" s="326"/>
      <c r="M3981" s="336"/>
    </row>
    <row r="3982" spans="2:15" s="3" customFormat="1" ht="12.75" x14ac:dyDescent="0.2">
      <c r="B3982" s="328" t="str">
        <f>IF('2. Grunddata'!C$6="KONTRAKT","Full kostnad","Förväntad full kostnad")</f>
        <v>Förväntad full kostnad</v>
      </c>
      <c r="C3982" s="326"/>
      <c r="D3982" s="326"/>
      <c r="E3982" s="326"/>
      <c r="F3982" s="326"/>
      <c r="G3982" s="326"/>
      <c r="H3982" s="326"/>
      <c r="I3982" s="326"/>
      <c r="J3982" s="326"/>
      <c r="K3982" s="326"/>
      <c r="L3982" s="326"/>
      <c r="M3982" s="336"/>
    </row>
    <row r="3983" spans="2:15" s="3" customFormat="1" ht="12.75" x14ac:dyDescent="0.2">
      <c r="B3983" s="337" t="s">
        <v>203</v>
      </c>
      <c r="C3983" s="338">
        <f>C3965+C3974+C3975</f>
        <v>0</v>
      </c>
      <c r="D3983" s="338">
        <f t="shared" ref="D3983:L3983" si="904">D3965+D3974+D3975</f>
        <v>0</v>
      </c>
      <c r="E3983" s="338">
        <f t="shared" si="904"/>
        <v>0</v>
      </c>
      <c r="F3983" s="338">
        <f t="shared" si="904"/>
        <v>0</v>
      </c>
      <c r="G3983" s="338">
        <f t="shared" si="904"/>
        <v>0</v>
      </c>
      <c r="H3983" s="338">
        <f t="shared" si="904"/>
        <v>0</v>
      </c>
      <c r="I3983" s="338">
        <f t="shared" si="904"/>
        <v>0</v>
      </c>
      <c r="J3983" s="338">
        <f t="shared" si="904"/>
        <v>0</v>
      </c>
      <c r="K3983" s="338">
        <f t="shared" si="904"/>
        <v>0</v>
      </c>
      <c r="L3983" s="338">
        <f t="shared" si="904"/>
        <v>0</v>
      </c>
      <c r="M3983" s="314">
        <f>SUM(C3983:L3983)</f>
        <v>0</v>
      </c>
    </row>
    <row r="3984" spans="2:15" s="3" customFormat="1" ht="12.75" x14ac:dyDescent="0.2">
      <c r="B3984" s="339" t="s">
        <v>202</v>
      </c>
      <c r="C3984" s="340">
        <f>C3966+C3976</f>
        <v>0</v>
      </c>
      <c r="D3984" s="340">
        <f t="shared" ref="D3984:L3984" si="905">D3966+D3976</f>
        <v>0</v>
      </c>
      <c r="E3984" s="340">
        <f t="shared" si="905"/>
        <v>0</v>
      </c>
      <c r="F3984" s="340">
        <f t="shared" si="905"/>
        <v>0</v>
      </c>
      <c r="G3984" s="340">
        <f t="shared" si="905"/>
        <v>0</v>
      </c>
      <c r="H3984" s="340">
        <f t="shared" si="905"/>
        <v>0</v>
      </c>
      <c r="I3984" s="340">
        <f t="shared" si="905"/>
        <v>0</v>
      </c>
      <c r="J3984" s="340">
        <f t="shared" si="905"/>
        <v>0</v>
      </c>
      <c r="K3984" s="340">
        <f t="shared" si="905"/>
        <v>0</v>
      </c>
      <c r="L3984" s="340">
        <f t="shared" si="905"/>
        <v>0</v>
      </c>
      <c r="M3984" s="316">
        <f>SUM(C3984:L3984)</f>
        <v>0</v>
      </c>
    </row>
    <row r="3985" spans="2:14" s="3" customFormat="1" ht="12.75" x14ac:dyDescent="0.2">
      <c r="B3985" s="341" t="s">
        <v>30</v>
      </c>
      <c r="C3985" s="342">
        <f>C3967+C3977</f>
        <v>0</v>
      </c>
      <c r="D3985" s="342">
        <f t="shared" ref="D3985:L3985" si="906">D3967+D3977</f>
        <v>0</v>
      </c>
      <c r="E3985" s="342">
        <f t="shared" si="906"/>
        <v>0</v>
      </c>
      <c r="F3985" s="342">
        <f t="shared" si="906"/>
        <v>0</v>
      </c>
      <c r="G3985" s="342">
        <f t="shared" si="906"/>
        <v>0</v>
      </c>
      <c r="H3985" s="342">
        <f t="shared" si="906"/>
        <v>0</v>
      </c>
      <c r="I3985" s="342">
        <f t="shared" si="906"/>
        <v>0</v>
      </c>
      <c r="J3985" s="342">
        <f t="shared" si="906"/>
        <v>0</v>
      </c>
      <c r="K3985" s="342">
        <f t="shared" si="906"/>
        <v>0</v>
      </c>
      <c r="L3985" s="342">
        <f t="shared" si="906"/>
        <v>0</v>
      </c>
      <c r="M3985" s="319">
        <f>SUM(C3985:L3985)</f>
        <v>0</v>
      </c>
    </row>
    <row r="3986" spans="2:14" s="3" customFormat="1" ht="12.75" x14ac:dyDescent="0.2">
      <c r="B3986" s="339" t="s">
        <v>31</v>
      </c>
      <c r="C3986" s="340">
        <f>SUMIF('5. Lön'!$B$25:$B$151,$G3962,'5. Lön'!CO$25:CO$151)+SUMIF('5. Lön'!$B$25:$B$151,$G3962,'5. Lön'!DA$25:DA$151)+SUMIF('6. Drift'!$B$18:$B$101,$G3962,'6. Drift'!BR$18:BR$101)+SUMIF('6. Drift'!$B$18:$B$101,$G3962,'6. Drift'!CD$18:CD$101)+SUMIF('8. Lokal'!$B$18:$B$50,$G3962,'8. Lokal'!T$18:T$50)+SUMIF('8. Lokal'!$B$18:$B$50,$G3962,'8. Lokal'!AF$18:AF$50)</f>
        <v>0</v>
      </c>
      <c r="D3986" s="340">
        <f>SUMIF('5. Lön'!$B$25:$B$151,$G3962,'5. Lön'!CP$25:CP$151)+SUMIF('5. Lön'!$B$25:$B$151,$G3962,'5. Lön'!DB$25:DB$151)+SUMIF('6. Drift'!$B$18:$B$101,$G3962,'6. Drift'!BS$18:BS$101)+SUMIF('6. Drift'!$B$18:$B$101,$G3962,'6. Drift'!CE$18:CE$101)+SUMIF('8. Lokal'!$B$18:$B$50,$G3962,'8. Lokal'!U$18:U$50)+SUMIF('8. Lokal'!$B$18:$B$50,$G3962,'8. Lokal'!AG$18:AG$50)</f>
        <v>0</v>
      </c>
      <c r="E3986" s="340">
        <f>SUMIF('5. Lön'!$B$25:$B$151,$G3962,'5. Lön'!CQ$25:CQ$151)+SUMIF('5. Lön'!$B$25:$B$151,$G3962,'5. Lön'!DC$25:DC$151)+SUMIF('6. Drift'!$B$18:$B$101,$G3962,'6. Drift'!BT$18:BT$101)+SUMIF('6. Drift'!$B$18:$B$101,$G3962,'6. Drift'!CF$18:CF$101)+SUMIF('8. Lokal'!$B$18:$B$50,$G3962,'8. Lokal'!V$18:V$50)+SUMIF('8. Lokal'!$B$18:$B$50,$G3962,'8. Lokal'!AH$18:AH$50)</f>
        <v>0</v>
      </c>
      <c r="F3986" s="340">
        <f>SUMIF('5. Lön'!$B$25:$B$151,$G3962,'5. Lön'!CR$25:CR$151)+SUMIF('5. Lön'!$B$25:$B$151,$G3962,'5. Lön'!DD$25:DD$151)+SUMIF('6. Drift'!$B$18:$B$101,$G3962,'6. Drift'!BU$18:BU$101)+SUMIF('6. Drift'!$B$18:$B$101,$G3962,'6. Drift'!CG$18:CG$101)+SUMIF('8. Lokal'!$B$18:$B$50,$G3962,'8. Lokal'!W$18:W$50)+SUMIF('8. Lokal'!$B$18:$B$50,$G3962,'8. Lokal'!AI$18:AI$50)</f>
        <v>0</v>
      </c>
      <c r="G3986" s="340">
        <f>SUMIF('5. Lön'!$B$25:$B$151,$G3962,'5. Lön'!CS$25:CS$151)+SUMIF('5. Lön'!$B$25:$B$151,$G3962,'5. Lön'!DE$25:DE$151)+SUMIF('6. Drift'!$B$18:$B$101,$G3962,'6. Drift'!BV$18:BV$101)+SUMIF('6. Drift'!$B$18:$B$101,$G3962,'6. Drift'!CH$18:CH$101)+SUMIF('8. Lokal'!$B$18:$B$50,$G3962,'8. Lokal'!X$18:X$50)+SUMIF('8. Lokal'!$B$18:$B$50,$G3962,'8. Lokal'!AJ$18:AJ$50)</f>
        <v>0</v>
      </c>
      <c r="H3986" s="340">
        <f>SUMIF('5. Lön'!$B$25:$B$151,$G3962,'5. Lön'!CT$25:CT$151)+SUMIF('5. Lön'!$B$25:$B$151,$G3962,'5. Lön'!DF$25:DF$151)+SUMIF('6. Drift'!$B$18:$B$101,$G3962,'6. Drift'!BW$18:BW$101)+SUMIF('6. Drift'!$B$18:$B$101,$G3962,'6. Drift'!CI$18:CI$101)+SUMIF('8. Lokal'!$B$18:$B$50,$G3962,'8. Lokal'!Y$18:Y$50)+SUMIF('8. Lokal'!$B$18:$B$50,$G3962,'8. Lokal'!AK$18:AK$50)</f>
        <v>0</v>
      </c>
      <c r="I3986" s="340">
        <f>SUMIF('5. Lön'!$B$25:$B$151,$G3962,'5. Lön'!CU$25:CU$151)+SUMIF('5. Lön'!$B$25:$B$151,$G3962,'5. Lön'!DG$25:DG$151)+SUMIF('6. Drift'!$B$18:$B$101,$G3962,'6. Drift'!BX$18:BX$101)+SUMIF('6. Drift'!$B$18:$B$101,$G3962,'6. Drift'!CJ$18:CJ$101)+SUMIF('8. Lokal'!$B$18:$B$50,$G3962,'8. Lokal'!Z$18:Z$50)+SUMIF('8. Lokal'!$B$18:$B$50,$G3962,'8. Lokal'!AL$18:AL$50)</f>
        <v>0</v>
      </c>
      <c r="J3986" s="340">
        <f>SUMIF('5. Lön'!$B$25:$B$151,$G3962,'5. Lön'!CV$25:CV$151)+SUMIF('5. Lön'!$B$25:$B$151,$G3962,'5. Lön'!DH$25:DH$151)+SUMIF('6. Drift'!$B$18:$B$101,$G3962,'6. Drift'!BY$18:BY$101)+SUMIF('6. Drift'!$B$18:$B$101,$G3962,'6. Drift'!CK$18:CK$101)+SUMIF('8. Lokal'!$B$18:$B$50,$G3962,'8. Lokal'!AA$18:AA$50)+SUMIF('8. Lokal'!$B$18:$B$50,$G3962,'8. Lokal'!AM$18:AM$50)</f>
        <v>0</v>
      </c>
      <c r="K3986" s="340">
        <f>SUMIF('5. Lön'!$B$25:$B$151,$G3962,'5. Lön'!CW$25:CW$151)+SUMIF('5. Lön'!$B$25:$B$151,$G3962,'5. Lön'!DI$25:DI$151)+SUMIF('6. Drift'!$B$18:$B$101,$G3962,'6. Drift'!BZ$18:BZ$101)+SUMIF('6. Drift'!$B$18:$B$101,$G3962,'6. Drift'!CL$18:CL$101)+SUMIF('8. Lokal'!$B$18:$B$50,$G3962,'8. Lokal'!AB$18:AB$50)+SUMIF('8. Lokal'!$B$18:$B$50,$G3962,'8. Lokal'!AN$18:AN$50)</f>
        <v>0</v>
      </c>
      <c r="L3986" s="340">
        <f>SUMIF('5. Lön'!$B$25:$B$151,$G3962,'5. Lön'!CX$25:CX$151)+SUMIF('5. Lön'!$B$25:$B$151,$G3962,'5. Lön'!DJ$25:DJ$151)+SUMIF('6. Drift'!$B$18:$B$101,$G3962,'6. Drift'!CA$18:CA$101)+SUMIF('6. Drift'!$B$18:$B$101,$G3962,'6. Drift'!CM$18:CM$101)+SUMIF('8. Lokal'!$B$18:$B$50,$G3962,'8. Lokal'!AC$18:AC$50)+SUMIF('8. Lokal'!$B$18:$B$50,$G3962,'8. Lokal'!AO$18:AO$50)</f>
        <v>0</v>
      </c>
      <c r="M3986" s="316">
        <f>SUM(C3986:L3986)</f>
        <v>0</v>
      </c>
    </row>
    <row r="3987" spans="2:14" s="3" customFormat="1" ht="12.75" x14ac:dyDescent="0.2">
      <c r="B3987" s="343" t="s">
        <v>26</v>
      </c>
      <c r="C3987" s="344">
        <f>SUMIF('5. Lön'!$B$25:$B$151,$G3962,'5. Lön'!BQ$25:BQ$151)+SUMIF('5. Lön'!$B$25:$B$151,$G3962,'5. Lön'!CC$25:CC$151)+SUMIF('6. Drift'!$B$18:$B$101,$G3962,'6. Drift'!AT$18:AT$101)+SUMIF('6. Drift'!$B$18:$B$101,$G3962,'6. Drift'!BF$18:BF$101)</f>
        <v>0</v>
      </c>
      <c r="D3987" s="344">
        <f>SUMIF('5. Lön'!$B$25:$B$151,$G3962,'5. Lön'!BR$25:BR$151)+SUMIF('5. Lön'!$B$25:$B$151,$G3962,'5. Lön'!CD$25:CD$151)+SUMIF('6. Drift'!$B$18:$B$101,$G3962,'6. Drift'!AU$18:AU$101)+SUMIF('6. Drift'!$B$18:$B$101,$G3962,'6. Drift'!BG$18:BG$101)</f>
        <v>0</v>
      </c>
      <c r="E3987" s="344">
        <f>SUMIF('5. Lön'!$B$25:$B$151,$G3962,'5. Lön'!BS$25:BS$151)+SUMIF('5. Lön'!$B$25:$B$151,$G3962,'5. Lön'!CE$25:CE$151)+SUMIF('6. Drift'!$B$18:$B$101,$G3962,'6. Drift'!AV$18:AV$101)+SUMIF('6. Drift'!$B$18:$B$101,$G3962,'6. Drift'!BH$18:BH$101)</f>
        <v>0</v>
      </c>
      <c r="F3987" s="344">
        <f>SUMIF('5. Lön'!$B$25:$B$151,$G3962,'5. Lön'!BT$25:BT$151)+SUMIF('5. Lön'!$B$25:$B$151,$G3962,'5. Lön'!CF$25:CF$151)+SUMIF('6. Drift'!$B$18:$B$101,$G3962,'6. Drift'!AW$18:AW$101)+SUMIF('6. Drift'!$B$18:$B$101,$G3962,'6. Drift'!BI$18:BI$101)</f>
        <v>0</v>
      </c>
      <c r="G3987" s="344">
        <f>SUMIF('5. Lön'!$B$25:$B$151,$G3962,'5. Lön'!BU$25:BU$151)+SUMIF('5. Lön'!$B$25:$B$151,$G3962,'5. Lön'!CG$25:CG$151)+SUMIF('6. Drift'!$B$18:$B$101,$G3962,'6. Drift'!AX$18:AX$101)+SUMIF('6. Drift'!$B$18:$B$101,$G3962,'6. Drift'!BJ$18:BJ$101)</f>
        <v>0</v>
      </c>
      <c r="H3987" s="344">
        <f>SUMIF('5. Lön'!$B$25:$B$151,$G3962,'5. Lön'!BV$25:BV$151)+SUMIF('5. Lön'!$B$25:$B$151,$G3962,'5. Lön'!CH$25:CH$151)+SUMIF('6. Drift'!$B$18:$B$101,$G3962,'6. Drift'!AY$18:AY$101)+SUMIF('6. Drift'!$B$18:$B$101,$G3962,'6. Drift'!BK$18:BK$101)</f>
        <v>0</v>
      </c>
      <c r="I3987" s="344">
        <f>SUMIF('5. Lön'!$B$25:$B$151,$G3962,'5. Lön'!BW$25:BW$151)+SUMIF('5. Lön'!$B$25:$B$151,$G3962,'5. Lön'!CI$25:CI$151)+SUMIF('6. Drift'!$B$18:$B$101,$G3962,'6. Drift'!AZ$18:AZ$101)+SUMIF('6. Drift'!$B$18:$B$101,$G3962,'6. Drift'!BL$18:BL$101)</f>
        <v>0</v>
      </c>
      <c r="J3987" s="344">
        <f>SUMIF('5. Lön'!$B$25:$B$151,$G3962,'5. Lön'!BX$25:BX$151)+SUMIF('5. Lön'!$B$25:$B$151,$G3962,'5. Lön'!CJ$25:CJ$151)+SUMIF('6. Drift'!$B$18:$B$101,$G3962,'6. Drift'!BA$18:BA$101)+SUMIF('6. Drift'!$B$18:$B$101,$G3962,'6. Drift'!BM$18:BM$101)</f>
        <v>0</v>
      </c>
      <c r="K3987" s="344">
        <f>SUMIF('5. Lön'!$B$25:$B$151,$G3962,'5. Lön'!BY$25:BY$151)+SUMIF('5. Lön'!$B$25:$B$151,$G3962,'5. Lön'!CK$25:CK$151)+SUMIF('6. Drift'!$B$18:$B$101,$G3962,'6. Drift'!BB$18:BB$101)+SUMIF('6. Drift'!$B$18:$B$101,$G3962,'6. Drift'!BN$18:BN$101)</f>
        <v>0</v>
      </c>
      <c r="L3987" s="344">
        <f>SUMIF('5. Lön'!$B$25:$B$151,$G3962,'5. Lön'!BZ$25:BZ$151)+SUMIF('5. Lön'!$B$25:$B$151,$G3962,'5. Lön'!CL$25:CL$151)+SUMIF('6. Drift'!$B$18:$B$101,$G3962,'6. Drift'!BC$18:BC$101)+SUMIF('6. Drift'!$B$18:$B$101,$G3962,'6. Drift'!BO$18:BO$101)</f>
        <v>0</v>
      </c>
      <c r="M3987" s="322">
        <f>SUM(C3987:L3987)</f>
        <v>0</v>
      </c>
    </row>
    <row r="3988" spans="2:14" s="3" customFormat="1" ht="12.75" x14ac:dyDescent="0.2">
      <c r="B3988" s="323" t="str">
        <f>IF('2. Grunddata'!C$6="KONTRAKT","Total full kostnad","Total förväntad full kostnad")</f>
        <v>Total förväntad full kostnad</v>
      </c>
      <c r="C3988" s="171">
        <f>SUM(C3983:C3987)</f>
        <v>0</v>
      </c>
      <c r="D3988" s="171">
        <f t="shared" ref="D3988:M3988" si="907">SUM(D3983:D3987)</f>
        <v>0</v>
      </c>
      <c r="E3988" s="171">
        <f t="shared" si="907"/>
        <v>0</v>
      </c>
      <c r="F3988" s="171">
        <f t="shared" si="907"/>
        <v>0</v>
      </c>
      <c r="G3988" s="171">
        <f t="shared" si="907"/>
        <v>0</v>
      </c>
      <c r="H3988" s="171">
        <f t="shared" si="907"/>
        <v>0</v>
      </c>
      <c r="I3988" s="171">
        <f t="shared" si="907"/>
        <v>0</v>
      </c>
      <c r="J3988" s="171">
        <f t="shared" si="907"/>
        <v>0</v>
      </c>
      <c r="K3988" s="171">
        <f t="shared" si="907"/>
        <v>0</v>
      </c>
      <c r="L3988" s="171">
        <f t="shared" si="907"/>
        <v>0</v>
      </c>
      <c r="M3988" s="345">
        <f t="shared" si="907"/>
        <v>0</v>
      </c>
      <c r="N3988" s="4"/>
    </row>
    <row r="3989" spans="2:14" s="3" customFormat="1" ht="12.75" x14ac:dyDescent="0.2">
      <c r="B3989" s="119"/>
      <c r="C3989" s="64"/>
      <c r="D3989" s="64"/>
      <c r="E3989" s="64"/>
      <c r="F3989" s="64"/>
      <c r="G3989" s="64"/>
      <c r="H3989" s="64"/>
      <c r="I3989" s="64"/>
      <c r="J3989" s="64"/>
      <c r="K3989" s="64"/>
      <c r="L3989" s="64"/>
      <c r="M3989" s="64"/>
    </row>
    <row r="3990" spans="2:14" s="3" customFormat="1" ht="12.75" customHeight="1" x14ac:dyDescent="0.2">
      <c r="B3990" s="119" t="s">
        <v>42</v>
      </c>
      <c r="C3990" s="346" t="str">
        <f t="shared" ref="C3990:M3990" si="908">IF(C3988&gt;0,C3980/C3988,"")</f>
        <v/>
      </c>
      <c r="D3990" s="346" t="str">
        <f t="shared" si="908"/>
        <v/>
      </c>
      <c r="E3990" s="346" t="str">
        <f t="shared" si="908"/>
        <v/>
      </c>
      <c r="F3990" s="346" t="str">
        <f t="shared" si="908"/>
        <v/>
      </c>
      <c r="G3990" s="346" t="str">
        <f t="shared" si="908"/>
        <v/>
      </c>
      <c r="H3990" s="346" t="str">
        <f t="shared" si="908"/>
        <v/>
      </c>
      <c r="I3990" s="346" t="str">
        <f t="shared" si="908"/>
        <v/>
      </c>
      <c r="J3990" s="346" t="str">
        <f t="shared" si="908"/>
        <v/>
      </c>
      <c r="K3990" s="346" t="str">
        <f t="shared" si="908"/>
        <v/>
      </c>
      <c r="L3990" s="346" t="str">
        <f t="shared" si="908"/>
        <v/>
      </c>
      <c r="M3990" s="346" t="str">
        <f t="shared" si="908"/>
        <v/>
      </c>
    </row>
    <row r="3991" spans="2:14" ht="12.75" customHeight="1" x14ac:dyDescent="0.2"/>
    <row r="3992" spans="2:14" ht="12.75" customHeight="1" x14ac:dyDescent="0.2">
      <c r="B3992" s="349" t="s">
        <v>209</v>
      </c>
    </row>
    <row r="3993" spans="2:14" ht="12.75" customHeight="1" x14ac:dyDescent="0.2">
      <c r="B3993" s="551"/>
      <c r="C3993" s="552"/>
      <c r="D3993" s="552"/>
      <c r="E3993" s="552"/>
      <c r="F3993" s="552"/>
      <c r="G3993" s="552"/>
      <c r="H3993" s="552"/>
      <c r="I3993" s="552"/>
      <c r="J3993" s="552"/>
      <c r="K3993" s="552"/>
      <c r="L3993" s="553"/>
      <c r="M3993" s="387">
        <f>SUM(C3993:L3993)</f>
        <v>0</v>
      </c>
    </row>
    <row r="3994" spans="2:14" ht="12.75" customHeight="1" x14ac:dyDescent="0.2">
      <c r="B3994" s="554"/>
      <c r="C3994" s="555"/>
      <c r="D3994" s="555"/>
      <c r="E3994" s="555"/>
      <c r="F3994" s="555"/>
      <c r="G3994" s="555"/>
      <c r="H3994" s="555"/>
      <c r="I3994" s="555"/>
      <c r="J3994" s="555"/>
      <c r="K3994" s="555"/>
      <c r="L3994" s="556"/>
      <c r="M3994" s="319">
        <f t="shared" ref="M3994:M3998" si="909">SUM(C3994:L3994)</f>
        <v>0</v>
      </c>
    </row>
    <row r="3995" spans="2:14" ht="12.75" customHeight="1" x14ac:dyDescent="0.2">
      <c r="B3995" s="557"/>
      <c r="C3995" s="558"/>
      <c r="D3995" s="558"/>
      <c r="E3995" s="558"/>
      <c r="F3995" s="558"/>
      <c r="G3995" s="558"/>
      <c r="H3995" s="558"/>
      <c r="I3995" s="558"/>
      <c r="J3995" s="558"/>
      <c r="K3995" s="558"/>
      <c r="L3995" s="559"/>
      <c r="M3995" s="316">
        <f t="shared" si="909"/>
        <v>0</v>
      </c>
    </row>
    <row r="3996" spans="2:14" ht="12.75" customHeight="1" x14ac:dyDescent="0.2">
      <c r="B3996" s="554"/>
      <c r="C3996" s="555"/>
      <c r="D3996" s="555"/>
      <c r="E3996" s="555"/>
      <c r="F3996" s="555"/>
      <c r="G3996" s="555"/>
      <c r="H3996" s="555"/>
      <c r="I3996" s="555"/>
      <c r="J3996" s="555"/>
      <c r="K3996" s="555"/>
      <c r="L3996" s="556"/>
      <c r="M3996" s="319">
        <f t="shared" si="909"/>
        <v>0</v>
      </c>
    </row>
    <row r="3997" spans="2:14" ht="12.75" customHeight="1" x14ac:dyDescent="0.2">
      <c r="B3997" s="557"/>
      <c r="C3997" s="558"/>
      <c r="D3997" s="558"/>
      <c r="E3997" s="558"/>
      <c r="F3997" s="558"/>
      <c r="G3997" s="558"/>
      <c r="H3997" s="558"/>
      <c r="I3997" s="558"/>
      <c r="J3997" s="558"/>
      <c r="K3997" s="558"/>
      <c r="L3997" s="559"/>
      <c r="M3997" s="316">
        <f t="shared" si="909"/>
        <v>0</v>
      </c>
    </row>
    <row r="3998" spans="2:14" ht="12.75" customHeight="1" x14ac:dyDescent="0.2">
      <c r="B3998" s="560"/>
      <c r="C3998" s="555"/>
      <c r="D3998" s="555"/>
      <c r="E3998" s="555"/>
      <c r="F3998" s="555"/>
      <c r="G3998" s="555"/>
      <c r="H3998" s="555"/>
      <c r="I3998" s="555"/>
      <c r="J3998" s="555"/>
      <c r="K3998" s="555"/>
      <c r="L3998" s="556"/>
      <c r="M3998" s="319">
        <f t="shared" si="909"/>
        <v>0</v>
      </c>
    </row>
    <row r="3999" spans="2:14" ht="12.75" customHeight="1" x14ac:dyDescent="0.2">
      <c r="B3999" s="165" t="str">
        <f>IF('2. Grunddata'!C$6="KONTRAKT","Total medfinansiering","Total förväntad medfinansiering")</f>
        <v>Total förväntad medfinansiering</v>
      </c>
      <c r="C3999" s="170">
        <f t="shared" ref="C3999:M3999" si="910">SUM(C3993:C3998)</f>
        <v>0</v>
      </c>
      <c r="D3999" s="170">
        <f t="shared" si="910"/>
        <v>0</v>
      </c>
      <c r="E3999" s="170">
        <f t="shared" si="910"/>
        <v>0</v>
      </c>
      <c r="F3999" s="170">
        <f t="shared" si="910"/>
        <v>0</v>
      </c>
      <c r="G3999" s="170">
        <f t="shared" si="910"/>
        <v>0</v>
      </c>
      <c r="H3999" s="170">
        <f t="shared" si="910"/>
        <v>0</v>
      </c>
      <c r="I3999" s="170">
        <f t="shared" si="910"/>
        <v>0</v>
      </c>
      <c r="J3999" s="170">
        <f t="shared" si="910"/>
        <v>0</v>
      </c>
      <c r="K3999" s="170">
        <f t="shared" si="910"/>
        <v>0</v>
      </c>
      <c r="L3999" s="170">
        <f t="shared" si="910"/>
        <v>0</v>
      </c>
      <c r="M3999" s="345">
        <f t="shared" si="910"/>
        <v>0</v>
      </c>
    </row>
    <row r="4000" spans="2:14" ht="12.75" customHeight="1" x14ac:dyDescent="0.2"/>
    <row r="4001" spans="2:13" ht="12.75" customHeight="1" x14ac:dyDescent="0.2">
      <c r="B4001" s="386" t="s">
        <v>210</v>
      </c>
      <c r="C4001" s="64" t="str">
        <f>B92</f>
        <v>Inte SLU Partner 26</v>
      </c>
      <c r="G4001" s="64" t="str">
        <f>J92</f>
        <v/>
      </c>
    </row>
    <row r="4002" spans="2:13" ht="12.75" customHeight="1" x14ac:dyDescent="0.2">
      <c r="B4002" s="719"/>
      <c r="C4002" s="720"/>
      <c r="D4002" s="720"/>
      <c r="E4002" s="720"/>
      <c r="F4002" s="720"/>
      <c r="G4002" s="720"/>
      <c r="H4002" s="720"/>
      <c r="I4002" s="720"/>
      <c r="J4002" s="720"/>
      <c r="K4002" s="720"/>
      <c r="L4002" s="720"/>
      <c r="M4002" s="721"/>
    </row>
    <row r="4003" spans="2:13" ht="12.75" customHeight="1" x14ac:dyDescent="0.2">
      <c r="B4003" s="722"/>
      <c r="C4003" s="735"/>
      <c r="D4003" s="735"/>
      <c r="E4003" s="735"/>
      <c r="F4003" s="735"/>
      <c r="G4003" s="735"/>
      <c r="H4003" s="735"/>
      <c r="I4003" s="735"/>
      <c r="J4003" s="735"/>
      <c r="K4003" s="735"/>
      <c r="L4003" s="735"/>
      <c r="M4003" s="724"/>
    </row>
    <row r="4004" spans="2:13" ht="12.75" customHeight="1" x14ac:dyDescent="0.2">
      <c r="B4004" s="722"/>
      <c r="C4004" s="735"/>
      <c r="D4004" s="735"/>
      <c r="E4004" s="735"/>
      <c r="F4004" s="735"/>
      <c r="G4004" s="735"/>
      <c r="H4004" s="735"/>
      <c r="I4004" s="735"/>
      <c r="J4004" s="735"/>
      <c r="K4004" s="735"/>
      <c r="L4004" s="735"/>
      <c r="M4004" s="724"/>
    </row>
    <row r="4005" spans="2:13" ht="12.75" customHeight="1" x14ac:dyDescent="0.2">
      <c r="B4005" s="722"/>
      <c r="C4005" s="735"/>
      <c r="D4005" s="735"/>
      <c r="E4005" s="735"/>
      <c r="F4005" s="735"/>
      <c r="G4005" s="735"/>
      <c r="H4005" s="735"/>
      <c r="I4005" s="735"/>
      <c r="J4005" s="735"/>
      <c r="K4005" s="735"/>
      <c r="L4005" s="735"/>
      <c r="M4005" s="724"/>
    </row>
    <row r="4006" spans="2:13" ht="12.75" customHeight="1" x14ac:dyDescent="0.2">
      <c r="B4006" s="725"/>
      <c r="C4006" s="726"/>
      <c r="D4006" s="726"/>
      <c r="E4006" s="726"/>
      <c r="F4006" s="726"/>
      <c r="G4006" s="726"/>
      <c r="H4006" s="726"/>
      <c r="I4006" s="726"/>
      <c r="J4006" s="726"/>
      <c r="K4006" s="726"/>
      <c r="L4006" s="726"/>
      <c r="M4006" s="727"/>
    </row>
    <row r="4008" spans="2:13" s="3" customFormat="1" ht="12.75" customHeight="1" x14ac:dyDescent="0.2">
      <c r="B4008" s="140" t="s">
        <v>165</v>
      </c>
      <c r="C4008" s="141" t="str">
        <f>'2. Grunddata'!C$7</f>
        <v>Hitta den oförklariga faktorn i matrix</v>
      </c>
      <c r="D4008" s="64"/>
      <c r="E4008" s="64"/>
      <c r="F4008" s="64"/>
      <c r="G4008" s="64"/>
      <c r="H4008" s="64"/>
      <c r="I4008" s="64"/>
      <c r="J4008" s="64"/>
      <c r="K4008" s="64"/>
      <c r="L4008" s="64"/>
      <c r="M4008" s="64"/>
    </row>
    <row r="4009" spans="2:13" s="3" customFormat="1" ht="12.75" x14ac:dyDescent="0.2">
      <c r="B4009" s="140" t="s">
        <v>122</v>
      </c>
      <c r="C4009" s="141" t="str">
        <f>IF('2. Grunddata'!$C$6="ANSÖKAN","ANSÖKAN",(IF('2. Grunddata'!$C$6="KONTRAKT","KONTRAKT","")))</f>
        <v>ANSÖKAN</v>
      </c>
      <c r="D4009" s="64"/>
      <c r="E4009" s="64"/>
      <c r="F4009" s="64"/>
      <c r="G4009" s="64"/>
      <c r="H4009" s="64"/>
      <c r="I4009" s="64"/>
      <c r="J4009" s="64"/>
      <c r="K4009" s="64"/>
      <c r="L4009" s="64"/>
      <c r="M4009" s="64"/>
    </row>
    <row r="4010" spans="2:13" s="3" customFormat="1" ht="12.75" x14ac:dyDescent="0.2">
      <c r="B4010" s="62" t="s">
        <v>254</v>
      </c>
      <c r="C4010" s="141" t="str">
        <f>'2. Grunddata'!C$8</f>
        <v>Stina</v>
      </c>
      <c r="D4010" s="64"/>
      <c r="E4010" s="64"/>
      <c r="F4010" s="64"/>
      <c r="I4010" s="120"/>
      <c r="J4010" s="120"/>
      <c r="K4010" s="120"/>
      <c r="L4010" s="120"/>
      <c r="M4010" s="120"/>
    </row>
    <row r="4011" spans="2:13" s="3" customFormat="1" ht="12.75" x14ac:dyDescent="0.2">
      <c r="B4011" s="140" t="s">
        <v>156</v>
      </c>
      <c r="C4011" s="64" t="str">
        <f>'2. Grunddata'!C$17</f>
        <v>SEK</v>
      </c>
      <c r="D4011" s="64"/>
      <c r="E4011" s="64"/>
      <c r="F4011" s="64"/>
      <c r="I4011" s="120"/>
      <c r="J4011" s="120"/>
      <c r="K4011" s="120"/>
      <c r="L4011" s="120"/>
      <c r="M4011" s="120"/>
    </row>
    <row r="4012" spans="2:13" s="3" customFormat="1" ht="12.75" x14ac:dyDescent="0.2">
      <c r="B4012" s="140"/>
      <c r="C4012" s="143" t="s">
        <v>137</v>
      </c>
      <c r="D4012" s="64"/>
      <c r="E4012" s="64"/>
      <c r="F4012" s="64"/>
      <c r="I4012" s="120"/>
      <c r="J4012" s="120"/>
      <c r="K4012" s="120"/>
      <c r="L4012" s="499" t="s">
        <v>315</v>
      </c>
      <c r="M4012" s="120"/>
    </row>
    <row r="4013" spans="2:13" ht="12.75" customHeight="1" x14ac:dyDescent="0.2">
      <c r="L4013" s="349" t="s">
        <v>316</v>
      </c>
    </row>
    <row r="4014" spans="2:13" s="3" customFormat="1" ht="15" x14ac:dyDescent="0.25">
      <c r="B4014" s="369" t="s">
        <v>38</v>
      </c>
      <c r="C4014" s="369" t="str">
        <f>B93</f>
        <v>Inte SLU Partner 27</v>
      </c>
      <c r="E4014" s="64"/>
      <c r="G4014" s="375" t="str">
        <f>J93</f>
        <v/>
      </c>
      <c r="H4014" s="64"/>
      <c r="I4014" s="64"/>
      <c r="J4014" s="64"/>
      <c r="K4014" s="64"/>
      <c r="L4014" s="625">
        <f>SUMIF('5. Lön'!$B$25:$B$151,$G4014,'5. Lön'!AE$25:AE$151)</f>
        <v>0</v>
      </c>
      <c r="M4014" s="585" t="s">
        <v>208</v>
      </c>
    </row>
    <row r="4015" spans="2:13" s="3" customFormat="1" ht="6" customHeight="1" x14ac:dyDescent="0.2">
      <c r="B4015" s="85"/>
      <c r="C4015" s="64"/>
      <c r="D4015" s="64"/>
      <c r="E4015" s="64"/>
      <c r="F4015" s="64"/>
      <c r="G4015" s="64"/>
      <c r="H4015" s="64"/>
      <c r="I4015" s="64"/>
      <c r="J4015" s="64"/>
      <c r="K4015" s="64"/>
      <c r="L4015" s="64"/>
      <c r="M4015" s="64"/>
    </row>
    <row r="4016" spans="2:13" s="3" customFormat="1" ht="12.75" x14ac:dyDescent="0.2">
      <c r="B4016" s="309" t="str">
        <f>IF('2. Grunddata'!C$6="KONTRAKT","Kostnader täckta av finansiär","Kostnader förväntade att täckas av finansiär")</f>
        <v>Kostnader förväntade att täckas av finansiär</v>
      </c>
      <c r="C4016" s="310">
        <f>'5. Lön'!G$23</f>
        <v>2022</v>
      </c>
      <c r="D4016" s="310">
        <f>'5. Lön'!H$23</f>
        <v>2023</v>
      </c>
      <c r="E4016" s="310">
        <f>'5. Lön'!I$23</f>
        <v>2024</v>
      </c>
      <c r="F4016" s="310" t="str">
        <f>'5. Lön'!J$23</f>
        <v/>
      </c>
      <c r="G4016" s="310" t="str">
        <f>'5. Lön'!K$23</f>
        <v/>
      </c>
      <c r="H4016" s="310" t="str">
        <f>'5. Lön'!L$23</f>
        <v/>
      </c>
      <c r="I4016" s="310" t="str">
        <f>'5. Lön'!M$23</f>
        <v/>
      </c>
      <c r="J4016" s="310" t="str">
        <f>'5. Lön'!N$23</f>
        <v/>
      </c>
      <c r="K4016" s="310" t="str">
        <f>'5. Lön'!O$23</f>
        <v/>
      </c>
      <c r="L4016" s="310" t="str">
        <f>'5. Lön'!P$23</f>
        <v/>
      </c>
      <c r="M4016" s="311" t="s">
        <v>2</v>
      </c>
    </row>
    <row r="4017" spans="2:15" s="3" customFormat="1" ht="12.75" customHeight="1" x14ac:dyDescent="0.2">
      <c r="B4017" s="312" t="s">
        <v>203</v>
      </c>
      <c r="C4017" s="313">
        <f>IF('2. Grunddata'!$C$16&gt;0,SUMIF('5. Lön'!$B$25:$B$151,$G4014,'5. Lön'!DM$25:DM$151),SUMIF('5. Lön'!$B$25:$B$151,$G4014,'5. Lön'!AS$25:AS$151))</f>
        <v>0</v>
      </c>
      <c r="D4017" s="313">
        <f>IF('2. Grunddata'!$C$16&gt;0,SUMIF('5. Lön'!$B$25:$B$151,$G4014,'5. Lön'!DN$25:DN$151),SUMIF('5. Lön'!$B$25:$B$151,$G4014,'5. Lön'!AT$25:AT$151))</f>
        <v>0</v>
      </c>
      <c r="E4017" s="313">
        <f>IF('2. Grunddata'!$C$16&gt;0,SUMIF('5. Lön'!$B$25:$B$151,$G4014,'5. Lön'!DO$25:DO$151),SUMIF('5. Lön'!$B$25:$B$151,$G4014,'5. Lön'!AU$25:AU$151))</f>
        <v>0</v>
      </c>
      <c r="F4017" s="313">
        <f>IF('2. Grunddata'!$C$16&gt;0,SUMIF('5. Lön'!$B$25:$B$151,$G4014,'5. Lön'!DP$25:DP$151),SUMIF('5. Lön'!$B$25:$B$151,$G4014,'5. Lön'!AV$25:AV$151))</f>
        <v>0</v>
      </c>
      <c r="G4017" s="313">
        <f>IF('2. Grunddata'!$C$16&gt;0,SUMIF('5. Lön'!$B$25:$B$151,$G4014,'5. Lön'!DQ$25:DQ$151),SUMIF('5. Lön'!$B$25:$B$151,$G4014,'5. Lön'!AW$25:AW$151))</f>
        <v>0</v>
      </c>
      <c r="H4017" s="313">
        <f>IF('2. Grunddata'!$C$16&gt;0,SUMIF('5. Lön'!$B$25:$B$151,$G4014,'5. Lön'!DR$25:DR$151),SUMIF('5. Lön'!$B$25:$B$151,$G4014,'5. Lön'!AX$25:AX$151))</f>
        <v>0</v>
      </c>
      <c r="I4017" s="313">
        <f>IF('2. Grunddata'!$C$16&gt;0,SUMIF('5. Lön'!$B$25:$B$151,$G4014,'5. Lön'!DS$25:DS$151),SUMIF('5. Lön'!$B$25:$B$151,$G4014,'5. Lön'!AY$25:AY$151))</f>
        <v>0</v>
      </c>
      <c r="J4017" s="313">
        <f>IF('2. Grunddata'!$C$16&gt;0,SUMIF('5. Lön'!$B$25:$B$151,$G4014,'5. Lön'!DT$25:DT$151),SUMIF('5. Lön'!$B$25:$B$151,$G4014,'5. Lön'!AZ$25:AZ$151))</f>
        <v>0</v>
      </c>
      <c r="K4017" s="313">
        <f>IF('2. Grunddata'!$C$16&gt;0,SUMIF('5. Lön'!$B$25:$B$151,$G4014,'5. Lön'!DU$25:DU$151),SUMIF('5. Lön'!$B$25:$B$151,$G4014,'5. Lön'!BA$25:BA$151))</f>
        <v>0</v>
      </c>
      <c r="L4017" s="313">
        <f>IF('2. Grunddata'!$C$16&gt;0,SUMIF('5. Lön'!$B$25:$B$151,$G4014,'5. Lön'!DV$25:DV$151),SUMIF('5. Lön'!$B$25:$B$151,$G4014,'5. Lön'!BB$25:BB$151))</f>
        <v>0</v>
      </c>
      <c r="M4017" s="314">
        <f t="shared" ref="M4017:M4022" si="911">SUM(C4017:L4017)</f>
        <v>0</v>
      </c>
      <c r="N4017" s="4"/>
      <c r="O4017" s="4"/>
    </row>
    <row r="4018" spans="2:15" s="3" customFormat="1" ht="12.75" customHeight="1" x14ac:dyDescent="0.2">
      <c r="B4018" s="158" t="s">
        <v>202</v>
      </c>
      <c r="C4018" s="315">
        <f>SUMIF('6. Drift'!$B$18:$B$101,$G4014,'6. Drift'!V$18:V$101)</f>
        <v>0</v>
      </c>
      <c r="D4018" s="315">
        <f>SUMIF('6. Drift'!$B$18:$B$101,$G4014,'6. Drift'!W$18:W$101)</f>
        <v>0</v>
      </c>
      <c r="E4018" s="315">
        <f>SUMIF('6. Drift'!$B$18:$B$101,$G4014,'6. Drift'!X$18:X$101)</f>
        <v>0</v>
      </c>
      <c r="F4018" s="315">
        <f>SUMIF('6. Drift'!$B$18:$B$101,$G4014,'6. Drift'!Y$18:Y$101)</f>
        <v>0</v>
      </c>
      <c r="G4018" s="315">
        <f>SUMIF('6. Drift'!$B$18:$B$101,$G4014,'6. Drift'!Z$18:Z$101)</f>
        <v>0</v>
      </c>
      <c r="H4018" s="315">
        <f>SUMIF('6. Drift'!$B$18:$B$101,$G4014,'6. Drift'!AA$18:AA$101)</f>
        <v>0</v>
      </c>
      <c r="I4018" s="315">
        <f>SUMIF('6. Drift'!$B$18:$B$101,$G4014,'6. Drift'!AB$18:AB$101)</f>
        <v>0</v>
      </c>
      <c r="J4018" s="315">
        <f>SUMIF('6. Drift'!$B$18:$B$101,$G4014,'6. Drift'!AC$18:AC$101)</f>
        <v>0</v>
      </c>
      <c r="K4018" s="315">
        <f>SUMIF('6. Drift'!$B$18:$B$101,$G4014,'6. Drift'!AD$18:AD$101)</f>
        <v>0</v>
      </c>
      <c r="L4018" s="315">
        <f>SUMIF('6. Drift'!$B$18:$B$101,$G4014,'6. Drift'!AE$18:AE$101)</f>
        <v>0</v>
      </c>
      <c r="M4018" s="316">
        <f t="shared" si="911"/>
        <v>0</v>
      </c>
    </row>
    <row r="4019" spans="2:15" s="3" customFormat="1" ht="12.75" x14ac:dyDescent="0.2">
      <c r="B4019" s="317" t="s">
        <v>30</v>
      </c>
      <c r="C4019" s="318">
        <f>SUMIF('7. Utrustning'!$B$17:$B$49,$G4014,'7. Utrustning'!W$17:W$49)</f>
        <v>0</v>
      </c>
      <c r="D4019" s="318">
        <f>SUMIF('7. Utrustning'!$B$17:$B$49,$G4014,'7. Utrustning'!X$17:X$49)</f>
        <v>0</v>
      </c>
      <c r="E4019" s="318">
        <f>SUMIF('7. Utrustning'!$B$17:$B$49,$G4014,'7. Utrustning'!Y$17:Y$49)</f>
        <v>0</v>
      </c>
      <c r="F4019" s="318">
        <f>SUMIF('7. Utrustning'!$B$17:$B$49,$G4014,'7. Utrustning'!Z$17:Z$49)</f>
        <v>0</v>
      </c>
      <c r="G4019" s="318">
        <f>SUMIF('7. Utrustning'!$B$17:$B$49,$G4014,'7. Utrustning'!AA$17:AA$49)</f>
        <v>0</v>
      </c>
      <c r="H4019" s="318">
        <f>SUMIF('7. Utrustning'!$B$17:$B$49,$G4014,'7. Utrustning'!AB$17:AB$49)</f>
        <v>0</v>
      </c>
      <c r="I4019" s="318">
        <f>SUMIF('7. Utrustning'!$B$17:$B$49,$G4014,'7. Utrustning'!AC$17:AC$49)</f>
        <v>0</v>
      </c>
      <c r="J4019" s="318">
        <f>SUMIF('7. Utrustning'!$B$17:$B$49,$G4014,'7. Utrustning'!AD$17:AD$49)</f>
        <v>0</v>
      </c>
      <c r="K4019" s="318">
        <f>SUMIF('7. Utrustning'!$B$17:$B$49,$G4014,'7. Utrustning'!AE$17:AE$49)</f>
        <v>0</v>
      </c>
      <c r="L4019" s="318">
        <f>SUMIF('7. Utrustning'!$B$17:$B$49,$G4014,'7. Utrustning'!AF$17:AF$49)</f>
        <v>0</v>
      </c>
      <c r="M4019" s="319">
        <f t="shared" si="911"/>
        <v>0</v>
      </c>
    </row>
    <row r="4020" spans="2:15" s="3" customFormat="1" ht="12.75" x14ac:dyDescent="0.2">
      <c r="B4020" s="320" t="str">
        <f>IF('2. Grunddata'!C$13="NEJ","Lokal accepterad som direkt kostnad av finansiär","Lokal")</f>
        <v>Lokal accepterad som direkt kostnad av finansiär</v>
      </c>
      <c r="C4020" s="315">
        <f>IF('2. Grunddata'!$C$13="NEJ",SUMIF('8. Lokal'!$B$18:$B$50,$G4014,'8. Lokal'!T$18:T$50),SUMIF('5. Lön'!$B$25:$B$151,$G4014,'5. Lön'!CO$25:CO$151)+SUMIF('6. Drift'!$B$18:$B$101,$G4014,'6. Drift'!BR$18:BR$101)+SUMIF('8. Lokal'!$B$18:$B$50,$G4014,'8. Lokal'!T$18:T$50))</f>
        <v>0</v>
      </c>
      <c r="D4020" s="315">
        <f>IF('2. Grunddata'!$C$13="NEJ",SUMIF('8. Lokal'!$B$18:$B$50,$G4014,'8. Lokal'!U$18:U$50),SUMIF('5. Lön'!$B$25:$B$151,$G4014,'5. Lön'!CP$25:CP$151)+SUMIF('6. Drift'!$B$18:$B$101,$G4014,'6. Drift'!BS$18:BS$101)+SUMIF('8. Lokal'!$B$18:$B$50,$G4014,'8. Lokal'!U$18:U$50))</f>
        <v>0</v>
      </c>
      <c r="E4020" s="315">
        <f>IF('2. Grunddata'!$C$13="NEJ",SUMIF('8. Lokal'!$B$18:$B$50,$G4014,'8. Lokal'!V$18:V$50),SUMIF('5. Lön'!$B$25:$B$151,$G4014,'5. Lön'!CQ$25:CQ$151)+SUMIF('6. Drift'!$B$18:$B$101,$G4014,'6. Drift'!BT$18:BT$101)+SUMIF('8. Lokal'!$B$18:$B$50,$G4014,'8. Lokal'!V$18:V$50))</f>
        <v>0</v>
      </c>
      <c r="F4020" s="315">
        <f>IF('2. Grunddata'!$C$13="NEJ",SUMIF('8. Lokal'!$B$18:$B$50,$G4014,'8. Lokal'!W$18:W$50),SUMIF('5. Lön'!$B$25:$B$151,$G4014,'5. Lön'!CR$25:CR$151)+SUMIF('6. Drift'!$B$18:$B$101,$G4014,'6. Drift'!BU$18:BU$101)+SUMIF('8. Lokal'!$B$18:$B$50,$G4014,'8. Lokal'!W$18:W$50))</f>
        <v>0</v>
      </c>
      <c r="G4020" s="315">
        <f>IF('2. Grunddata'!$C$13="NEJ",SUMIF('8. Lokal'!$B$18:$B$50,$G4014,'8. Lokal'!X$18:X$50),SUMIF('5. Lön'!$B$25:$B$151,$G4014,'5. Lön'!CS$25:CS$151)+SUMIF('6. Drift'!$B$18:$B$101,$G4014,'6. Drift'!BV$18:BV$101)+SUMIF('8. Lokal'!$B$18:$B$50,$G4014,'8. Lokal'!X$18:X$50))</f>
        <v>0</v>
      </c>
      <c r="H4020" s="315">
        <f>IF('2. Grunddata'!$C$13="NEJ",SUMIF('8. Lokal'!$B$18:$B$50,$G4014,'8. Lokal'!Y$18:Y$50),SUMIF('5. Lön'!$B$25:$B$151,$G4014,'5. Lön'!CT$25:CT$151)+SUMIF('6. Drift'!$B$18:$B$101,$G4014,'6. Drift'!BW$18:BW$101)+SUMIF('8. Lokal'!$B$18:$B$50,$G4014,'8. Lokal'!Y$18:Y$50))</f>
        <v>0</v>
      </c>
      <c r="I4020" s="315">
        <f>IF('2. Grunddata'!$C$13="NEJ",SUMIF('8. Lokal'!$B$18:$B$50,$G4014,'8. Lokal'!Z$18:Z$50),SUMIF('5. Lön'!$B$25:$B$151,$G4014,'5. Lön'!CU$25:CU$151)+SUMIF('6. Drift'!$B$18:$B$101,$G4014,'6. Drift'!BX$18:BX$101)+SUMIF('8. Lokal'!$B$18:$B$50,$G4014,'8. Lokal'!Z$18:Z$50))</f>
        <v>0</v>
      </c>
      <c r="J4020" s="315">
        <f>IF('2. Grunddata'!$C$13="NEJ",SUMIF('8. Lokal'!$B$18:$B$50,$G4014,'8. Lokal'!AA$18:AA$50),SUMIF('5. Lön'!$B$25:$B$151,$G4014,'5. Lön'!CV$25:CV$151)+SUMIF('6. Drift'!$B$18:$B$101,$G4014,'6. Drift'!BY$18:BY$101)+SUMIF('8. Lokal'!$B$18:$B$50,$G4014,'8. Lokal'!AA$18:AA$50))</f>
        <v>0</v>
      </c>
      <c r="K4020" s="315">
        <f>IF('2. Grunddata'!$C$13="NEJ",SUMIF('8. Lokal'!$B$18:$B$50,$G4014,'8. Lokal'!AB$18:AB$50),SUMIF('5. Lön'!$B$25:$B$151,$G4014,'5. Lön'!CW$25:CW$151)+SUMIF('6. Drift'!$B$18:$B$101,$G4014,'6. Drift'!BZ$18:BZ$101)+SUMIF('8. Lokal'!$B$18:$B$50,$G4014,'8. Lokal'!AB$18:AB$50))</f>
        <v>0</v>
      </c>
      <c r="L4020" s="315">
        <f>IF('2. Grunddata'!$C$13="NEJ",SUMIF('8. Lokal'!$B$18:$B$50,$G4014,'8. Lokal'!AC$18:AC$50),SUMIF('5. Lön'!$B$25:$B$151,$G4014,'5. Lön'!CX$25:CX$151)+SUMIF('6. Drift'!$B$18:$B$101,$G4014,'6. Drift'!CA$18:CA$101)+SUMIF('8. Lokal'!$B$18:$B$50,$G4014,'8. Lokal'!AC$18:AC$50))</f>
        <v>0</v>
      </c>
      <c r="M4020" s="316">
        <f t="shared" si="911"/>
        <v>0</v>
      </c>
    </row>
    <row r="4021" spans="2:15" s="3" customFormat="1" ht="12.75" x14ac:dyDescent="0.2">
      <c r="B4021" s="321" t="str">
        <f>IF('2. Grunddata'!C$13="NEJ","Indirekt och lokalpåslag accepterade som OH av finansiär","Indirekta")</f>
        <v>Indirekt och lokalpåslag accepterade som OH av finansiär</v>
      </c>
      <c r="C4021" s="293">
        <f>IF('2. Grunddata'!$C$13="NEJ",SUMIF('5. Lön'!$B$25:$B$151,$G4014,'5. Lön'!DY$25:DY$151)+SUMIF('6. Drift'!$B$18:$B$101,$G4014,'6. Drift'!CP$18:CP$101)+SUMIF('7. Utrustning'!$B$17:$B$49,$G4014,'7. Utrustning'!AU$17:AU$49)+SUMIF('8. Lokal'!$B$18:$B$50,$G4014,'8. Lokal'!AR$18:AR$50),SUMIF('5. Lön'!$B$25:$B$151,$G4014,'5. Lön'!BQ$25:BQ$151)+SUMIF('6. Drift'!$B$18:$B$101,$G4014,'6. Drift'!AT$18:AT$101))</f>
        <v>0</v>
      </c>
      <c r="D4021" s="293">
        <f>IF('2. Grunddata'!$C$13="NEJ",SUMIF('5. Lön'!$B$25:$B$151,$G4014,'5. Lön'!DZ$25:DZ$151)+SUMIF('6. Drift'!$B$18:$B$101,$G4014,'6. Drift'!CQ$18:CQ$101)+SUMIF('7. Utrustning'!$B$17:$B$49,$G4014,'7. Utrustning'!AV$17:AV$49)+SUMIF('8. Lokal'!$B$18:$B$50,$G4014,'8. Lokal'!AS$18:AS$50),SUMIF('5. Lön'!$B$25:$B$151,$G4014,'5. Lön'!BR$25:BR$151)+SUMIF('6. Drift'!$B$18:$B$101,$G4014,'6. Drift'!AU$18:AU$101))</f>
        <v>0</v>
      </c>
      <c r="E4021" s="293">
        <f>IF('2. Grunddata'!$C$13="NEJ",SUMIF('5. Lön'!$B$25:$B$151,$G4014,'5. Lön'!EA$25:EA$151)+SUMIF('6. Drift'!$B$18:$B$101,$G4014,'6. Drift'!CR$18:CR$101)+SUMIF('7. Utrustning'!$B$17:$B$49,$G4014,'7. Utrustning'!AW$17:AW$49)+SUMIF('8. Lokal'!$B$18:$B$50,$G4014,'8. Lokal'!AT$18:AT$50),SUMIF('5. Lön'!$B$25:$B$151,$G4014,'5. Lön'!BS$25:BS$151)+SUMIF('6. Drift'!$B$18:$B$101,$G4014,'6. Drift'!AV$18:AV$101))</f>
        <v>0</v>
      </c>
      <c r="F4021" s="293">
        <f>IF('2. Grunddata'!$C$13="NEJ",SUMIF('5. Lön'!$B$25:$B$151,$G4014,'5. Lön'!EB$25:EB$151)+SUMIF('6. Drift'!$B$18:$B$101,$G4014,'6. Drift'!CS$18:CS$101)+SUMIF('7. Utrustning'!$B$17:$B$49,$G4014,'7. Utrustning'!AX$17:AX$49)+SUMIF('8. Lokal'!$B$18:$B$50,$G4014,'8. Lokal'!AU$18:AU$50),SUMIF('5. Lön'!$B$25:$B$151,$G4014,'5. Lön'!BT$25:BT$151)+SUMIF('6. Drift'!$B$18:$B$101,$G4014,'6. Drift'!AW$18:AW$101))</f>
        <v>0</v>
      </c>
      <c r="G4021" s="293">
        <f>IF('2. Grunddata'!$C$13="NEJ",SUMIF('5. Lön'!$B$25:$B$151,$G4014,'5. Lön'!EC$25:EC$151)+SUMIF('6. Drift'!$B$18:$B$101,$G4014,'6. Drift'!CT$18:CT$101)+SUMIF('7. Utrustning'!$B$17:$B$49,$G4014,'7. Utrustning'!AY$17:AY$49)+SUMIF('8. Lokal'!$B$18:$B$50,$G4014,'8. Lokal'!AV$18:AV$50),SUMIF('5. Lön'!$B$25:$B$151,$G4014,'5. Lön'!BU$25:BU$151)+SUMIF('6. Drift'!$B$18:$B$101,$G4014,'6. Drift'!AX$18:AX$101))</f>
        <v>0</v>
      </c>
      <c r="H4021" s="293">
        <f>IF('2. Grunddata'!$C$13="NEJ",SUMIF('5. Lön'!$B$25:$B$151,$G4014,'5. Lön'!ED$25:ED$151)+SUMIF('6. Drift'!$B$18:$B$101,$G4014,'6. Drift'!CU$18:CU$101)+SUMIF('7. Utrustning'!$B$17:$B$49,$G4014,'7. Utrustning'!AZ$17:AZ$49)+SUMIF('8. Lokal'!$B$18:$B$50,$G4014,'8. Lokal'!AW$18:AW$50),SUMIF('5. Lön'!$B$25:$B$151,$G4014,'5. Lön'!BV$25:BV$151)+SUMIF('6. Drift'!$B$18:$B$101,$G4014,'6. Drift'!AY$18:AY$101))</f>
        <v>0</v>
      </c>
      <c r="I4021" s="293">
        <f>IF('2. Grunddata'!$C$13="NEJ",SUMIF('5. Lön'!$B$25:$B$151,$G4014,'5. Lön'!EE$25:EE$151)+SUMIF('6. Drift'!$B$18:$B$101,$G4014,'6. Drift'!CV$18:CV$101)+SUMIF('7. Utrustning'!$B$17:$B$49,$G4014,'7. Utrustning'!BA$17:BA$49)+SUMIF('8. Lokal'!$B$18:$B$50,$G4014,'8. Lokal'!AX$18:AX$50),SUMIF('5. Lön'!$B$25:$B$151,$G4014,'5. Lön'!BW$25:BW$151)+SUMIF('6. Drift'!$B$18:$B$101,$G4014,'6. Drift'!AZ$18:AZ$101))</f>
        <v>0</v>
      </c>
      <c r="J4021" s="293">
        <f>IF('2. Grunddata'!$C$13="NEJ",SUMIF('5. Lön'!$B$25:$B$151,$G4014,'5. Lön'!EF$25:EF$151)+SUMIF('6. Drift'!$B$18:$B$101,$G4014,'6. Drift'!CW$18:CW$101)+SUMIF('7. Utrustning'!$B$17:$B$49,$G4014,'7. Utrustning'!BB$17:BB$49)+SUMIF('8. Lokal'!$B$18:$B$50,$G4014,'8. Lokal'!AY$18:AY$50),SUMIF('5. Lön'!$B$25:$B$151,$G4014,'5. Lön'!BX$25:BX$151)+SUMIF('6. Drift'!$B$18:$B$101,$G4014,'6. Drift'!BA$18:BA$101))</f>
        <v>0</v>
      </c>
      <c r="K4021" s="293">
        <f>IF('2. Grunddata'!$C$13="NEJ",SUMIF('5. Lön'!$B$25:$B$151,$G4014,'5. Lön'!EG$25:EG$151)+SUMIF('6. Drift'!$B$18:$B$101,$G4014,'6. Drift'!CX$18:CX$101)+SUMIF('7. Utrustning'!$B$17:$B$49,$G4014,'7. Utrustning'!BC$17:BC$49)+SUMIF('8. Lokal'!$B$18:$B$50,$G4014,'8. Lokal'!AZ$18:AZ$50),SUMIF('5. Lön'!$B$25:$B$151,$G4014,'5. Lön'!BY$25:BY$151)+SUMIF('6. Drift'!$B$18:$B$101,$G4014,'6. Drift'!BB$18:BB$101))</f>
        <v>0</v>
      </c>
      <c r="L4021" s="293">
        <f>IF('2. Grunddata'!$C$13="NEJ",SUMIF('5. Lön'!$B$25:$B$151,$G4014,'5. Lön'!EH$25:EH$151)+SUMIF('6. Drift'!$B$18:$B$101,$G4014,'6. Drift'!CY$18:CY$101)+SUMIF('7. Utrustning'!$B$17:$B$49,$G4014,'7. Utrustning'!BD$17:BD$49)+SUMIF('8. Lokal'!$B$18:$B$50,$G4014,'8. Lokal'!BA$18:BA$50),SUMIF('5. Lön'!$B$25:$B$151,$G4014,'5. Lön'!BZ$25:BZ$151)+SUMIF('6. Drift'!$B$18:$B$101,$G4014,'6. Drift'!BC$18:BC$101))</f>
        <v>0</v>
      </c>
      <c r="M4021" s="322">
        <f t="shared" si="911"/>
        <v>0</v>
      </c>
    </row>
    <row r="4022" spans="2:15" s="3" customFormat="1" ht="12.75" x14ac:dyDescent="0.2">
      <c r="B4022" s="323" t="str">
        <f>IF('2. Grunddata'!C$6="KONTRAKT","Total kostnad i kontrakt med finansiär ","Total kostnad i ansökan till finansiär ")</f>
        <v xml:space="preserve">Total kostnad i ansökan till finansiär </v>
      </c>
      <c r="C4022" s="237">
        <f>SUM(C4017:C4021)</f>
        <v>0</v>
      </c>
      <c r="D4022" s="237">
        <f t="shared" ref="D4022:L4022" si="912">SUM(D4017:D4021)</f>
        <v>0</v>
      </c>
      <c r="E4022" s="237">
        <f t="shared" si="912"/>
        <v>0</v>
      </c>
      <c r="F4022" s="237">
        <f t="shared" si="912"/>
        <v>0</v>
      </c>
      <c r="G4022" s="237">
        <f t="shared" si="912"/>
        <v>0</v>
      </c>
      <c r="H4022" s="237">
        <f t="shared" si="912"/>
        <v>0</v>
      </c>
      <c r="I4022" s="237">
        <f t="shared" si="912"/>
        <v>0</v>
      </c>
      <c r="J4022" s="237">
        <f t="shared" si="912"/>
        <v>0</v>
      </c>
      <c r="K4022" s="237">
        <f t="shared" si="912"/>
        <v>0</v>
      </c>
      <c r="L4022" s="237">
        <f t="shared" si="912"/>
        <v>0</v>
      </c>
      <c r="M4022" s="324">
        <f t="shared" si="911"/>
        <v>0</v>
      </c>
    </row>
    <row r="4023" spans="2:15" s="3" customFormat="1" ht="6" customHeight="1" x14ac:dyDescent="0.2">
      <c r="B4023" s="325"/>
      <c r="C4023" s="326"/>
      <c r="D4023" s="326"/>
      <c r="E4023" s="326"/>
      <c r="F4023" s="326"/>
      <c r="G4023" s="326"/>
      <c r="H4023" s="326"/>
      <c r="I4023" s="326"/>
      <c r="J4023" s="326"/>
      <c r="K4023" s="326"/>
      <c r="L4023" s="326"/>
      <c r="M4023" s="327"/>
    </row>
    <row r="4024" spans="2:15" s="3" customFormat="1" ht="12.75" x14ac:dyDescent="0.2">
      <c r="B4024" s="328" t="str">
        <f>IF('2. Grunddata'!C$6="KONTRAKT","Kostnader att medfinansiera","Kostnader förväntade att medfinansiera")</f>
        <v>Kostnader förväntade att medfinansiera</v>
      </c>
      <c r="C4024" s="168"/>
      <c r="D4024" s="168"/>
      <c r="E4024" s="168"/>
      <c r="F4024" s="168"/>
      <c r="G4024" s="168"/>
      <c r="H4024" s="168"/>
      <c r="I4024" s="168"/>
      <c r="J4024" s="168"/>
      <c r="K4024" s="168"/>
      <c r="L4024" s="168"/>
      <c r="M4024" s="329"/>
    </row>
    <row r="4025" spans="2:15" s="3" customFormat="1" ht="12.75" x14ac:dyDescent="0.2">
      <c r="B4025" s="371" t="str">
        <f>IF('2. Grunddata'!C$13="NEJ","Indirekt och lokalpåslag inte accepterade som OH av finansiär","")</f>
        <v>Indirekt och lokalpåslag inte accepterade som OH av finansiär</v>
      </c>
      <c r="C4025" s="330">
        <f>IF('2. Grunddata'!$C$13="NEJ",(SUMIF('5. Lön'!$B$25:$B$151,$G4014,'5. Lön'!BQ$25:BQ$151)+SUMIF('5. Lön'!$B$25:$B$151,$G4014,'5. Lön'!CO$25:CO$151)+SUMIF('6. Drift'!$B$18:$B$101,$G4014,'6. Drift'!AT$18:AT$101)+SUMIF('6. Drift'!$B$18:$B$101,$G4014,'6. Drift'!BR$18:BR$101))-(SUMIF('5. Lön'!$B$25:$B$151,$G4014,'5. Lön'!DY$25:DY$151)+SUMIF('6. Drift'!$B$18:$B$101,$G4014,'6. Drift'!CP$18:CP$101)+SUMIF('7. Utrustning'!$B$17:$B$49,$G4014,'7. Utrustning'!AU$17:AU$49)+SUMIF('8. Lokal'!$B$18:$B$50,$G4014,'8. Lokal'!AR$18:AR$50)),0)</f>
        <v>0</v>
      </c>
      <c r="D4025" s="330">
        <f>IF('2. Grunddata'!$C$13="NEJ",(SUMIF('5. Lön'!$B$25:$B$151,$G4014,'5. Lön'!BR$25:BR$151)+SUMIF('5. Lön'!$B$25:$B$151,$G4014,'5. Lön'!CP$25:CP$151)+SUMIF('6. Drift'!$B$18:$B$101,$G4014,'6. Drift'!AU$18:AU$101)+SUMIF('6. Drift'!$B$18:$B$101,$G4014,'6. Drift'!BS$18:BS$101))-(SUMIF('5. Lön'!$B$25:$B$151,$G4014,'5. Lön'!DZ$25:DZ$151)+SUMIF('6. Drift'!$B$18:$B$101,$G4014,'6. Drift'!CQ$18:CQ$101)+SUMIF('7. Utrustning'!$B$17:$B$49,$G4014,'7. Utrustning'!AV$17:AV$49)+SUMIF('8. Lokal'!$B$18:$B$50,$G4014,'8. Lokal'!AS$18:AS$50)),0)</f>
        <v>0</v>
      </c>
      <c r="E4025" s="330">
        <f>IF('2. Grunddata'!$C$13="NEJ",(SUMIF('5. Lön'!$B$25:$B$151,$G4014,'5. Lön'!BS$25:BS$151)+SUMIF('5. Lön'!$B$25:$B$151,$G4014,'5. Lön'!CQ$25:CQ$151)+SUMIF('6. Drift'!$B$18:$B$101,$G4014,'6. Drift'!AV$18:AV$101)+SUMIF('6. Drift'!$B$18:$B$101,$G4014,'6. Drift'!BT$18:BT$101))-(SUMIF('5. Lön'!$B$25:$B$151,$G4014,'5. Lön'!EA$25:EA$151)+SUMIF('6. Drift'!$B$18:$B$101,$G4014,'6. Drift'!CR$18:CR$101)+SUMIF('7. Utrustning'!$B$17:$B$49,$G4014,'7. Utrustning'!AW$17:AW$49)+SUMIF('8. Lokal'!$B$18:$B$50,$G4014,'8. Lokal'!AT$18:AT$50)),0)</f>
        <v>0</v>
      </c>
      <c r="F4025" s="330">
        <f>IF('2. Grunddata'!$C$13="NEJ",(SUMIF('5. Lön'!$B$25:$B$151,$G4014,'5. Lön'!BT$25:BT$151)+SUMIF('5. Lön'!$B$25:$B$151,$G4014,'5. Lön'!CR$25:CR$151)+SUMIF('6. Drift'!$B$18:$B$101,$G4014,'6. Drift'!AW$18:AW$101)+SUMIF('6. Drift'!$B$18:$B$101,$G4014,'6. Drift'!BU$18:BU$101))-(SUMIF('5. Lön'!$B$25:$B$151,$G4014,'5. Lön'!EB$25:EB$151)+SUMIF('6. Drift'!$B$18:$B$101,$G4014,'6. Drift'!CS$18:CS$101)+SUMIF('7. Utrustning'!$B$17:$B$49,$G4014,'7. Utrustning'!AX$17:AX$49)+SUMIF('8. Lokal'!$B$18:$B$50,$G4014,'8. Lokal'!AU$18:AU$50)),0)</f>
        <v>0</v>
      </c>
      <c r="G4025" s="330">
        <f>IF('2. Grunddata'!$C$13="NEJ",(SUMIF('5. Lön'!$B$25:$B$151,$G4014,'5. Lön'!BU$25:BU$151)+SUMIF('5. Lön'!$B$25:$B$151,$G4014,'5. Lön'!CS$25:CS$151)+SUMIF('6. Drift'!$B$18:$B$101,$G4014,'6. Drift'!AX$18:AX$101)+SUMIF('6. Drift'!$B$18:$B$101,$G4014,'6. Drift'!BV$18:BV$101))-(SUMIF('5. Lön'!$B$25:$B$151,$G4014,'5. Lön'!EC$25:EC$151)+SUMIF('6. Drift'!$B$18:$B$101,$G4014,'6. Drift'!CT$18:CT$101)+SUMIF('7. Utrustning'!$B$17:$B$49,$G4014,'7. Utrustning'!AY$17:AY$49)+SUMIF('8. Lokal'!$B$18:$B$50,$G4014,'8. Lokal'!AV$18:AV$50)),0)</f>
        <v>0</v>
      </c>
      <c r="H4025" s="330">
        <f>IF('2. Grunddata'!$C$13="NEJ",(SUMIF('5. Lön'!$B$25:$B$151,$G4014,'5. Lön'!BV$25:BV$151)+SUMIF('5. Lön'!$B$25:$B$151,$G4014,'5. Lön'!CT$25:CT$151)+SUMIF('6. Drift'!$B$18:$B$101,$G4014,'6. Drift'!AY$18:AY$101)+SUMIF('6. Drift'!$B$18:$B$101,$G4014,'6. Drift'!BW$18:BW$101))-(SUMIF('5. Lön'!$B$25:$B$151,$G4014,'5. Lön'!ED$25:ED$151)+SUMIF('6. Drift'!$B$18:$B$101,$G4014,'6. Drift'!CU$18:CU$101)+SUMIF('7. Utrustning'!$B$17:$B$49,$G4014,'7. Utrustning'!AZ$17:AZ$49)+SUMIF('8. Lokal'!$B$18:$B$50,$G4014,'8. Lokal'!AW$18:AW$50)),0)</f>
        <v>0</v>
      </c>
      <c r="I4025" s="330">
        <f>IF('2. Grunddata'!$C$13="NEJ",(SUMIF('5. Lön'!$B$25:$B$151,$G4014,'5. Lön'!BW$25:BW$151)+SUMIF('5. Lön'!$B$25:$B$151,$G4014,'5. Lön'!CU$25:CU$151)+SUMIF('6. Drift'!$B$18:$B$101,$G4014,'6. Drift'!AZ$18:AZ$101)+SUMIF('6. Drift'!$B$18:$B$101,$G4014,'6. Drift'!BX$18:BX$101))-(SUMIF('5. Lön'!$B$25:$B$151,$G4014,'5. Lön'!EE$25:EE$151)+SUMIF('6. Drift'!$B$18:$B$101,$G4014,'6. Drift'!CV$18:CV$101)+SUMIF('7. Utrustning'!$B$17:$B$49,$G4014,'7. Utrustning'!BA$17:BA$49)+SUMIF('8. Lokal'!$B$18:$B$50,$G4014,'8. Lokal'!AX$18:AX$50)),0)</f>
        <v>0</v>
      </c>
      <c r="J4025" s="330">
        <f>IF('2. Grunddata'!$C$13="NEJ",(SUMIF('5. Lön'!$B$25:$B$151,$G4014,'5. Lön'!BX$25:BX$151)+SUMIF('5. Lön'!$B$25:$B$151,$G4014,'5. Lön'!CV$25:CV$151)+SUMIF('6. Drift'!$B$18:$B$101,$G4014,'6. Drift'!BA$18:BA$101)+SUMIF('6. Drift'!$B$18:$B$101,$G4014,'6. Drift'!BY$18:BY$101))-(SUMIF('5. Lön'!$B$25:$B$151,$G4014,'5. Lön'!EF$25:EF$151)+SUMIF('6. Drift'!$B$18:$B$101,$G4014,'6. Drift'!CW$18:CW$101)+SUMIF('7. Utrustning'!$B$17:$B$49,$G4014,'7. Utrustning'!BB$17:BB$49)+SUMIF('8. Lokal'!$B$18:$B$50,$G4014,'8. Lokal'!AY$18:AY$50)),0)</f>
        <v>0</v>
      </c>
      <c r="K4025" s="330">
        <f>IF('2. Grunddata'!$C$13="NEJ",(SUMIF('5. Lön'!$B$25:$B$151,$G4014,'5. Lön'!BY$25:BY$151)+SUMIF('5. Lön'!$B$25:$B$151,$G4014,'5. Lön'!CW$25:CW$151)+SUMIF('6. Drift'!$B$18:$B$101,$G4014,'6. Drift'!BB$18:BB$101)+SUMIF('6. Drift'!$B$18:$B$101,$G4014,'6. Drift'!BZ$18:BZ$101))-(SUMIF('5. Lön'!$B$25:$B$151,$G4014,'5. Lön'!EG$25:EG$151)+SUMIF('6. Drift'!$B$18:$B$101,$G4014,'6. Drift'!CX$18:CX$101)+SUMIF('7. Utrustning'!$B$17:$B$49,$G4014,'7. Utrustning'!BC$17:BC$49)+SUMIF('8. Lokal'!$B$18:$B$50,$G4014,'8. Lokal'!AZ$18:AZ$50)),0)</f>
        <v>0</v>
      </c>
      <c r="L4025" s="330">
        <f>IF('2. Grunddata'!$C$13="NEJ",(SUMIF('5. Lön'!$B$25:$B$151,$G4014,'5. Lön'!BZ$25:BZ$151)+SUMIF('5. Lön'!$B$25:$B$151,$G4014,'5. Lön'!CX$25:CX$151)+SUMIF('6. Drift'!$B$18:$B$101,$G4014,'6. Drift'!BC$18:BC$101)+SUMIF('6. Drift'!$B$18:$B$101,$G4014,'6. Drift'!CA$18:CA$101))-(SUMIF('5. Lön'!$B$25:$B$151,$G4014,'5. Lön'!EH$25:EH$151)+SUMIF('6. Drift'!$B$18:$B$101,$G4014,'6. Drift'!CY$18:CY$101)+SUMIF('7. Utrustning'!$B$17:$B$49,$G4014,'7. Utrustning'!BD$17:BD$49)+SUMIF('8. Lokal'!$B$18:$B$50,$G4014,'8. Lokal'!BA$18:BA$50)),0)</f>
        <v>0</v>
      </c>
      <c r="M4025" s="314">
        <f t="shared" ref="M4025:M4031" si="913">SUM(C4025:L4025)</f>
        <v>0</v>
      </c>
    </row>
    <row r="4026" spans="2:15" s="3" customFormat="1" ht="12.75" customHeight="1" x14ac:dyDescent="0.2">
      <c r="B4026" s="331" t="str">
        <f>IF('2. Grunddata'!C$16&gt;0,"LKP som inte accepteras av finansiär","")</f>
        <v/>
      </c>
      <c r="C4026" s="332">
        <f>IF('2. Grunddata'!$C$16&gt;0,SUMIF('5. Lön'!$B$25:$B$151,$G4014,'5. Lön'!AS$25:AS$151)-SUMIF('5. Lön'!$B$25:$B$151,$G4014,'5. Lön'!DM$25:DM$151),0)</f>
        <v>0</v>
      </c>
      <c r="D4026" s="332">
        <f>IF('2. Grunddata'!$C$16&gt;0,SUMIF('5. Lön'!$B$25:$B$151,$G4014,'5. Lön'!AT$25:AT$151)-SUMIF('5. Lön'!$B$25:$B$151,$G4014,'5. Lön'!DN$25:DN$151),0)</f>
        <v>0</v>
      </c>
      <c r="E4026" s="332">
        <f>IF('2. Grunddata'!$C$16&gt;0,SUMIF('5. Lön'!$B$25:$B$151,$G4014,'5. Lön'!AU$25:AU$151)-SUMIF('5. Lön'!$B$25:$B$151,$G4014,'5. Lön'!DO$25:DO$151),0)</f>
        <v>0</v>
      </c>
      <c r="F4026" s="332">
        <f>IF('2. Grunddata'!$C$16&gt;0,SUMIF('5. Lön'!$B$25:$B$151,$G4014,'5. Lön'!AV$25:AV$151)-SUMIF('5. Lön'!$B$25:$B$151,$G4014,'5. Lön'!DP$25:DP$151),0)</f>
        <v>0</v>
      </c>
      <c r="G4026" s="332">
        <f>IF('2. Grunddata'!$C$16&gt;0,SUMIF('5. Lön'!$B$25:$B$151,$G4014,'5. Lön'!AW$25:AW$151)-SUMIF('5. Lön'!$B$25:$B$151,$G4014,'5. Lön'!DQ$25:DQ$151),0)</f>
        <v>0</v>
      </c>
      <c r="H4026" s="332">
        <f>IF('2. Grunddata'!$C$16&gt;0,SUMIF('5. Lön'!$B$25:$B$151,$G4014,'5. Lön'!AX$25:AX$151)-SUMIF('5. Lön'!$B$25:$B$151,$G4014,'5. Lön'!DR$25:DR$151),0)</f>
        <v>0</v>
      </c>
      <c r="I4026" s="332">
        <f>IF('2. Grunddata'!$C$16&gt;0,SUMIF('5. Lön'!$B$25:$B$151,$G4014,'5. Lön'!AY$25:AY$151)-SUMIF('5. Lön'!$B$25:$B$151,$G4014,'5. Lön'!DS$25:DS$151),0)</f>
        <v>0</v>
      </c>
      <c r="J4026" s="332">
        <f>IF('2. Grunddata'!$C$16&gt;0,SUMIF('5. Lön'!$B$25:$B$151,$G4014,'5. Lön'!AZ$25:AZ$151)-SUMIF('5. Lön'!$B$25:$B$151,$G4014,'5. Lön'!DT$25:DT$151),0)</f>
        <v>0</v>
      </c>
      <c r="K4026" s="332">
        <f>IF('2. Grunddata'!$C$16&gt;0,SUMIF('5. Lön'!$B$25:$B$151,$G4014,'5. Lön'!BA$25:BA$151)-SUMIF('5. Lön'!$B$25:$B$151,$G4014,'5. Lön'!DU$25:DU$151),0)</f>
        <v>0</v>
      </c>
      <c r="L4026" s="332">
        <f>IF('2. Grunddata'!$C$16&gt;0,SUMIF('5. Lön'!$B$25:$B$151,$G4014,'5. Lön'!BB$25:BB$151)-SUMIF('5. Lön'!$B$25:$B$151,$G4014,'5. Lön'!DV$25:DV$151),0)</f>
        <v>0</v>
      </c>
      <c r="M4026" s="316">
        <f t="shared" si="913"/>
        <v>0</v>
      </c>
    </row>
    <row r="4027" spans="2:15" s="3" customFormat="1" ht="12.75" customHeight="1" x14ac:dyDescent="0.2">
      <c r="B4027" s="317" t="str">
        <f>IF('5. Lön'!BO$152&gt;0,"Lön inklusive LKP","")</f>
        <v>Lön inklusive LKP</v>
      </c>
      <c r="C4027" s="333">
        <f>SUMIF('5. Lön'!$B$25:$B$151,$G4014,'5. Lön'!BE$25:BE$151)</f>
        <v>0</v>
      </c>
      <c r="D4027" s="333">
        <f>SUMIF('5. Lön'!$B$25:$B$151,$G4014,'5. Lön'!BF$25:BF$151)</f>
        <v>0</v>
      </c>
      <c r="E4027" s="333">
        <f>SUMIF('5. Lön'!$B$25:$B$151,$G4014,'5. Lön'!BG$25:BG$151)</f>
        <v>0</v>
      </c>
      <c r="F4027" s="333">
        <f>SUMIF('5. Lön'!$B$25:$B$151,$G4014,'5. Lön'!BH$25:BH$151)</f>
        <v>0</v>
      </c>
      <c r="G4027" s="333">
        <f>SUMIF('5. Lön'!$B$25:$B$151,$G4014,'5. Lön'!BI$25:BI$151)</f>
        <v>0</v>
      </c>
      <c r="H4027" s="333">
        <f>SUMIF('5. Lön'!$B$25:$B$151,$G4014,'5. Lön'!BJ$25:BJ$151)</f>
        <v>0</v>
      </c>
      <c r="I4027" s="333">
        <f>SUMIF('5. Lön'!$B$25:$B$151,$G4014,'5. Lön'!BK$25:BK$151)</f>
        <v>0</v>
      </c>
      <c r="J4027" s="333">
        <f>SUMIF('5. Lön'!$B$25:$B$151,$G4014,'5. Lön'!BL$25:BL$151)</f>
        <v>0</v>
      </c>
      <c r="K4027" s="333">
        <f>SUMIF('5. Lön'!$B$25:$B$151,$G4014,'5. Lön'!BM$25:BM$151)</f>
        <v>0</v>
      </c>
      <c r="L4027" s="333">
        <f>SUMIF('5. Lön'!$B$25:$B$151,$G4014,'5. Lön'!BN$25:BN$151)</f>
        <v>0</v>
      </c>
      <c r="M4027" s="319">
        <f t="shared" si="913"/>
        <v>0</v>
      </c>
    </row>
    <row r="4028" spans="2:15" s="3" customFormat="1" ht="12.75" x14ac:dyDescent="0.2">
      <c r="B4028" s="158" t="str">
        <f>IF('6. Drift'!AR$102&gt;0,"Drift","")</f>
        <v/>
      </c>
      <c r="C4028" s="334">
        <f>SUMIF('6. Drift'!$B$18:$B$101,$G4014,'6. Drift'!AH$18:AH$101)</f>
        <v>0</v>
      </c>
      <c r="D4028" s="334">
        <f>SUMIF('6. Drift'!$B$18:$B$101,$G4014,'6. Drift'!AI$18:AI$101)</f>
        <v>0</v>
      </c>
      <c r="E4028" s="334">
        <f>SUMIF('6. Drift'!$B$18:$B$101,$G4014,'6. Drift'!AJ$18:AJ$101)</f>
        <v>0</v>
      </c>
      <c r="F4028" s="334">
        <f>SUMIF('6. Drift'!$B$18:$B$101,$G4014,'6. Drift'!AK$18:AK$101)</f>
        <v>0</v>
      </c>
      <c r="G4028" s="334">
        <f>SUMIF('6. Drift'!$B$18:$B$101,$G4014,'6. Drift'!AL$18:AL$101)</f>
        <v>0</v>
      </c>
      <c r="H4028" s="334">
        <f>SUMIF('6. Drift'!$B$18:$B$101,$G4014,'6. Drift'!AM$18:AM$101)</f>
        <v>0</v>
      </c>
      <c r="I4028" s="334">
        <f>SUMIF('6. Drift'!$B$18:$B$101,$G4014,'6. Drift'!AN$18:AN$101)</f>
        <v>0</v>
      </c>
      <c r="J4028" s="334">
        <f>SUMIF('6. Drift'!$B$18:$B$101,$G4014,'6. Drift'!AO$18:AO$101)</f>
        <v>0</v>
      </c>
      <c r="K4028" s="334">
        <f>SUMIF('6. Drift'!$B$18:$B$101,$G4014,'6. Drift'!AP$18:AP$101)</f>
        <v>0</v>
      </c>
      <c r="L4028" s="334">
        <f>SUMIF('6. Drift'!$B$18:$B$101,$G4014,'6. Drift'!AQ$18:AQ$101)</f>
        <v>0</v>
      </c>
      <c r="M4028" s="316">
        <f t="shared" si="913"/>
        <v>0</v>
      </c>
    </row>
    <row r="4029" spans="2:15" s="3" customFormat="1" ht="12.75" x14ac:dyDescent="0.2">
      <c r="B4029" s="317" t="str">
        <f>IF('7. Utrustning'!AS$50&gt;0,"Utrustning","")</f>
        <v/>
      </c>
      <c r="C4029" s="333">
        <f>SUMIF('7. Utrustning'!$B$17:$B$49,$G4014,'7. Utrustning'!AI$17:AI$49)</f>
        <v>0</v>
      </c>
      <c r="D4029" s="333">
        <f>SUMIF('7. Utrustning'!$B$17:$B$49,$G4014,'7. Utrustning'!AJ$17:AJ$49)</f>
        <v>0</v>
      </c>
      <c r="E4029" s="333">
        <f>SUMIF('7. Utrustning'!$B$17:$B$49,$G4014,'7. Utrustning'!AK$17:AK$49)</f>
        <v>0</v>
      </c>
      <c r="F4029" s="333">
        <f>SUMIF('7. Utrustning'!$B$17:$B$49,$G4014,'7. Utrustning'!AL$17:AL$49)</f>
        <v>0</v>
      </c>
      <c r="G4029" s="333">
        <f>SUMIF('7. Utrustning'!$B$17:$B$49,$G4014,'7. Utrustning'!AM$17:AM$49)</f>
        <v>0</v>
      </c>
      <c r="H4029" s="333">
        <f>SUMIF('7. Utrustning'!$B$17:$B$49,$G4014,'7. Utrustning'!AN$17:AN$49)</f>
        <v>0</v>
      </c>
      <c r="I4029" s="333">
        <f>SUMIF('7. Utrustning'!$B$17:$B$49,$G4014,'7. Utrustning'!AO$17:AO$49)</f>
        <v>0</v>
      </c>
      <c r="J4029" s="333">
        <f>SUMIF('7. Utrustning'!$B$17:$B$49,$G4014,'7. Utrustning'!AP$17:AP$49)</f>
        <v>0</v>
      </c>
      <c r="K4029" s="333">
        <f>SUMIF('7. Utrustning'!$B$17:$B$49,$G4014,'7. Utrustning'!AQ$17:AQ$49)</f>
        <v>0</v>
      </c>
      <c r="L4029" s="333">
        <f>SUMIF('7. Utrustning'!$B$17:$B$49,$G4014,'7. Utrustning'!AR$17:AR$49)</f>
        <v>0</v>
      </c>
      <c r="M4029" s="319">
        <f t="shared" si="913"/>
        <v>0</v>
      </c>
    </row>
    <row r="4030" spans="2:15" s="3" customFormat="1" ht="12.75" x14ac:dyDescent="0.2">
      <c r="B4030" s="320" t="str">
        <f>IF('8. Lokal'!AP$51&gt;0,"Lokal","")</f>
        <v>Lokal</v>
      </c>
      <c r="C4030" s="334">
        <f>SUMIF('5. Lön'!$B$25:$B$151,$G4014,'5. Lön'!DA$25:DA$151)+SUMIF('6. Drift'!$B$18:$B$101,$G4014,'6. Drift'!CD$18:CD$101)+SUMIF('8. Lokal'!$B$18:$B$50,$G4014,'8. Lokal'!AF$18:AF$50)</f>
        <v>0</v>
      </c>
      <c r="D4030" s="334">
        <f>SUMIF('5. Lön'!$B$25:$B$151,$G4014,'5. Lön'!DB$25:DB$151)+SUMIF('6. Drift'!$B$18:$B$101,$G4014,'6. Drift'!CE$18:CE$101)+SUMIF('8. Lokal'!$B$18:$B$50,$G4014,'8. Lokal'!AG$18:AG$50)</f>
        <v>0</v>
      </c>
      <c r="E4030" s="334">
        <f>SUMIF('5. Lön'!$B$25:$B$151,$G4014,'5. Lön'!DC$25:DC$151)+SUMIF('6. Drift'!$B$18:$B$101,$G4014,'6. Drift'!CF$18:CF$101)+SUMIF('8. Lokal'!$B$18:$B$50,$G4014,'8. Lokal'!AH$18:AH$50)</f>
        <v>0</v>
      </c>
      <c r="F4030" s="334">
        <f>SUMIF('5. Lön'!$B$25:$B$151,$G4014,'5. Lön'!DD$25:DD$151)+SUMIF('6. Drift'!$B$18:$B$101,$G4014,'6. Drift'!CG$18:CG$101)+SUMIF('8. Lokal'!$B$18:$B$50,$G4014,'8. Lokal'!AI$18:AI$50)</f>
        <v>0</v>
      </c>
      <c r="G4030" s="334">
        <f>SUMIF('5. Lön'!$B$25:$B$151,$G4014,'5. Lön'!DE$25:DE$151)+SUMIF('6. Drift'!$B$18:$B$101,$G4014,'6. Drift'!CH$18:CH$101)+SUMIF('8. Lokal'!$B$18:$B$50,$G4014,'8. Lokal'!AJ$18:AJ$50)</f>
        <v>0</v>
      </c>
      <c r="H4030" s="334">
        <f>SUMIF('5. Lön'!$B$25:$B$151,$G4014,'5. Lön'!DF$25:DF$151)+SUMIF('6. Drift'!$B$18:$B$101,$G4014,'6. Drift'!CI$18:CI$101)+SUMIF('8. Lokal'!$B$18:$B$50,$G4014,'8. Lokal'!AK$18:AK$50)</f>
        <v>0</v>
      </c>
      <c r="I4030" s="334">
        <f>SUMIF('5. Lön'!$B$25:$B$151,$G4014,'5. Lön'!DG$25:DG$151)+SUMIF('6. Drift'!$B$18:$B$101,$G4014,'6. Drift'!CJ$18:CJ$101)+SUMIF('8. Lokal'!$B$18:$B$50,$G4014,'8. Lokal'!AL$18:AL$50)</f>
        <v>0</v>
      </c>
      <c r="J4030" s="334">
        <f>SUMIF('5. Lön'!$B$25:$B$151,$G4014,'5. Lön'!DH$25:DH$151)+SUMIF('6. Drift'!$B$18:$B$101,$G4014,'6. Drift'!CK$18:CK$101)+SUMIF('8. Lokal'!$B$18:$B$50,$G4014,'8. Lokal'!AM$18:AM$50)</f>
        <v>0</v>
      </c>
      <c r="K4030" s="334">
        <f>SUMIF('5. Lön'!$B$25:$B$151,$G4014,'5. Lön'!DI$25:DI$151)+SUMIF('6. Drift'!$B$18:$B$101,$G4014,'6. Drift'!CL$18:CL$101)+SUMIF('8. Lokal'!$B$18:$B$50,$G4014,'8. Lokal'!AN$18:AN$50)</f>
        <v>0</v>
      </c>
      <c r="L4030" s="334">
        <f>SUMIF('5. Lön'!$B$25:$B$151,$G4014,'5. Lön'!DJ$25:DJ$151)+SUMIF('6. Drift'!$B$18:$B$101,$G4014,'6. Drift'!CM$18:CM$101)+SUMIF('8. Lokal'!$B$18:$B$50,$G4014,'8. Lokal'!AO$18:AO$50)</f>
        <v>0</v>
      </c>
      <c r="M4030" s="316">
        <f t="shared" si="913"/>
        <v>0</v>
      </c>
    </row>
    <row r="4031" spans="2:15" s="1" customFormat="1" ht="12.75" x14ac:dyDescent="0.2">
      <c r="B4031" s="321" t="str">
        <f>IF(('5. Lön'!CM$152+'6. Drift'!BP$102)&gt;0,"Indirekt","")</f>
        <v>Indirekt</v>
      </c>
      <c r="C4031" s="293">
        <f>SUMIF('5. Lön'!$B$25:$B$151,$G4014,'5. Lön'!CC$25:CC$151)+SUMIF('6. Drift'!$B$18:$B$101,$G4014,'6. Drift'!BF$18:BF$101)</f>
        <v>0</v>
      </c>
      <c r="D4031" s="293">
        <f>SUMIF('5. Lön'!$B$25:$B$151,$G4014,'5. Lön'!CD$25:CD$151)+SUMIF('6. Drift'!$B$18:$B$101,$G4014,'6. Drift'!BG$18:BG$101)</f>
        <v>0</v>
      </c>
      <c r="E4031" s="293">
        <f>SUMIF('5. Lön'!$B$25:$B$151,$G4014,'5. Lön'!CE$25:CE$151)+SUMIF('6. Drift'!$B$18:$B$101,$G4014,'6. Drift'!BH$18:BH$101)</f>
        <v>0</v>
      </c>
      <c r="F4031" s="293">
        <f>SUMIF('5. Lön'!$B$25:$B$151,$G4014,'5. Lön'!CF$25:CF$151)+SUMIF('6. Drift'!$B$18:$B$101,$G4014,'6. Drift'!BI$18:BI$101)</f>
        <v>0</v>
      </c>
      <c r="G4031" s="293">
        <f>SUMIF('5. Lön'!$B$25:$B$151,$G4014,'5. Lön'!CG$25:CG$151)+SUMIF('6. Drift'!$B$18:$B$101,$G4014,'6. Drift'!BJ$18:BJ$101)</f>
        <v>0</v>
      </c>
      <c r="H4031" s="293">
        <f>SUMIF('5. Lön'!$B$25:$B$151,$G4014,'5. Lön'!CH$25:CH$151)+SUMIF('6. Drift'!$B$18:$B$101,$G4014,'6. Drift'!BK$18:BK$101)</f>
        <v>0</v>
      </c>
      <c r="I4031" s="293">
        <f>SUMIF('5. Lön'!$B$25:$B$151,$G4014,'5. Lön'!CI$25:CI$151)+SUMIF('6. Drift'!$B$18:$B$101,$G4014,'6. Drift'!BL$18:BL$101)</f>
        <v>0</v>
      </c>
      <c r="J4031" s="293">
        <f>SUMIF('5. Lön'!$B$25:$B$151,$G4014,'5. Lön'!CJ$25:CJ$151)+SUMIF('6. Drift'!$B$18:$B$101,$G4014,'6. Drift'!BM$18:BM$101)</f>
        <v>0</v>
      </c>
      <c r="K4031" s="293">
        <f>SUMIF('5. Lön'!$B$25:$B$151,$G4014,'5. Lön'!CK$25:CK$151)+SUMIF('6. Drift'!$B$18:$B$101,$G4014,'6. Drift'!BN$18:BN$101)</f>
        <v>0</v>
      </c>
      <c r="L4031" s="293">
        <f>SUMIF('5. Lön'!$B$25:$B$151,$G4014,'5. Lön'!CL$25:CL$151)+SUMIF('6. Drift'!$B$18:$B$101,$G4014,'6. Drift'!BO$18:BO$101)</f>
        <v>0</v>
      </c>
      <c r="M4031" s="322">
        <f t="shared" si="913"/>
        <v>0</v>
      </c>
    </row>
    <row r="4032" spans="2:15" s="3" customFormat="1" ht="12.75" x14ac:dyDescent="0.2">
      <c r="B4032" s="323" t="str">
        <f>IF('2. Grunddata'!C$6="KONTRAKT","Total kostnad i medfinansiering av kontrakt med finansiär","Total kostnad i medfinansiering av ansökan till finansiär")</f>
        <v>Total kostnad i medfinansiering av ansökan till finansiär</v>
      </c>
      <c r="C4032" s="237">
        <f>SUM(C4025:C4031)</f>
        <v>0</v>
      </c>
      <c r="D4032" s="237">
        <f t="shared" ref="D4032:M4032" si="914">SUM(D4025:D4031)</f>
        <v>0</v>
      </c>
      <c r="E4032" s="237">
        <f t="shared" si="914"/>
        <v>0</v>
      </c>
      <c r="F4032" s="237">
        <f t="shared" si="914"/>
        <v>0</v>
      </c>
      <c r="G4032" s="237">
        <f t="shared" si="914"/>
        <v>0</v>
      </c>
      <c r="H4032" s="237">
        <f t="shared" si="914"/>
        <v>0</v>
      </c>
      <c r="I4032" s="237">
        <f t="shared" si="914"/>
        <v>0</v>
      </c>
      <c r="J4032" s="237">
        <f t="shared" si="914"/>
        <v>0</v>
      </c>
      <c r="K4032" s="237">
        <f t="shared" si="914"/>
        <v>0</v>
      </c>
      <c r="L4032" s="237">
        <f t="shared" si="914"/>
        <v>0</v>
      </c>
      <c r="M4032" s="324">
        <f t="shared" si="914"/>
        <v>0</v>
      </c>
      <c r="N4032" s="26"/>
      <c r="O4032" s="26"/>
    </row>
    <row r="4033" spans="2:14" s="3" customFormat="1" ht="6" customHeight="1" x14ac:dyDescent="0.2">
      <c r="B4033" s="335"/>
      <c r="C4033" s="326"/>
      <c r="D4033" s="326"/>
      <c r="E4033" s="326"/>
      <c r="F4033" s="326"/>
      <c r="G4033" s="326"/>
      <c r="H4033" s="326"/>
      <c r="I4033" s="326"/>
      <c r="J4033" s="326"/>
      <c r="K4033" s="326"/>
      <c r="L4033" s="326"/>
      <c r="M4033" s="336"/>
    </row>
    <row r="4034" spans="2:14" s="3" customFormat="1" ht="12.75" x14ac:dyDescent="0.2">
      <c r="B4034" s="328" t="str">
        <f>IF('2. Grunddata'!C$6="KONTRAKT","Full kostnad","Förväntad full kostnad")</f>
        <v>Förväntad full kostnad</v>
      </c>
      <c r="C4034" s="326"/>
      <c r="D4034" s="326"/>
      <c r="E4034" s="326"/>
      <c r="F4034" s="326"/>
      <c r="G4034" s="326"/>
      <c r="H4034" s="326"/>
      <c r="I4034" s="326"/>
      <c r="J4034" s="326"/>
      <c r="K4034" s="326"/>
      <c r="L4034" s="326"/>
      <c r="M4034" s="336"/>
    </row>
    <row r="4035" spans="2:14" s="3" customFormat="1" ht="12.75" x14ac:dyDescent="0.2">
      <c r="B4035" s="337" t="s">
        <v>203</v>
      </c>
      <c r="C4035" s="338">
        <f>C4017+C4026+C4027</f>
        <v>0</v>
      </c>
      <c r="D4035" s="338">
        <f t="shared" ref="D4035:L4035" si="915">D4017+D4026+D4027</f>
        <v>0</v>
      </c>
      <c r="E4035" s="338">
        <f t="shared" si="915"/>
        <v>0</v>
      </c>
      <c r="F4035" s="338">
        <f t="shared" si="915"/>
        <v>0</v>
      </c>
      <c r="G4035" s="338">
        <f t="shared" si="915"/>
        <v>0</v>
      </c>
      <c r="H4035" s="338">
        <f t="shared" si="915"/>
        <v>0</v>
      </c>
      <c r="I4035" s="338">
        <f t="shared" si="915"/>
        <v>0</v>
      </c>
      <c r="J4035" s="338">
        <f t="shared" si="915"/>
        <v>0</v>
      </c>
      <c r="K4035" s="338">
        <f t="shared" si="915"/>
        <v>0</v>
      </c>
      <c r="L4035" s="338">
        <f t="shared" si="915"/>
        <v>0</v>
      </c>
      <c r="M4035" s="314">
        <f>SUM(C4035:L4035)</f>
        <v>0</v>
      </c>
    </row>
    <row r="4036" spans="2:14" s="3" customFormat="1" ht="12.75" x14ac:dyDescent="0.2">
      <c r="B4036" s="339" t="s">
        <v>202</v>
      </c>
      <c r="C4036" s="340">
        <f>C4018+C4028</f>
        <v>0</v>
      </c>
      <c r="D4036" s="340">
        <f t="shared" ref="D4036:L4036" si="916">D4018+D4028</f>
        <v>0</v>
      </c>
      <c r="E4036" s="340">
        <f t="shared" si="916"/>
        <v>0</v>
      </c>
      <c r="F4036" s="340">
        <f t="shared" si="916"/>
        <v>0</v>
      </c>
      <c r="G4036" s="340">
        <f t="shared" si="916"/>
        <v>0</v>
      </c>
      <c r="H4036" s="340">
        <f t="shared" si="916"/>
        <v>0</v>
      </c>
      <c r="I4036" s="340">
        <f t="shared" si="916"/>
        <v>0</v>
      </c>
      <c r="J4036" s="340">
        <f t="shared" si="916"/>
        <v>0</v>
      </c>
      <c r="K4036" s="340">
        <f t="shared" si="916"/>
        <v>0</v>
      </c>
      <c r="L4036" s="340">
        <f t="shared" si="916"/>
        <v>0</v>
      </c>
      <c r="M4036" s="316">
        <f>SUM(C4036:L4036)</f>
        <v>0</v>
      </c>
    </row>
    <row r="4037" spans="2:14" s="3" customFormat="1" ht="12.75" x14ac:dyDescent="0.2">
      <c r="B4037" s="341" t="s">
        <v>30</v>
      </c>
      <c r="C4037" s="342">
        <f>C4019+C4029</f>
        <v>0</v>
      </c>
      <c r="D4037" s="342">
        <f t="shared" ref="D4037:L4037" si="917">D4019+D4029</f>
        <v>0</v>
      </c>
      <c r="E4037" s="342">
        <f t="shared" si="917"/>
        <v>0</v>
      </c>
      <c r="F4037" s="342">
        <f t="shared" si="917"/>
        <v>0</v>
      </c>
      <c r="G4037" s="342">
        <f t="shared" si="917"/>
        <v>0</v>
      </c>
      <c r="H4037" s="342">
        <f t="shared" si="917"/>
        <v>0</v>
      </c>
      <c r="I4037" s="342">
        <f t="shared" si="917"/>
        <v>0</v>
      </c>
      <c r="J4037" s="342">
        <f t="shared" si="917"/>
        <v>0</v>
      </c>
      <c r="K4037" s="342">
        <f t="shared" si="917"/>
        <v>0</v>
      </c>
      <c r="L4037" s="342">
        <f t="shared" si="917"/>
        <v>0</v>
      </c>
      <c r="M4037" s="319">
        <f>SUM(C4037:L4037)</f>
        <v>0</v>
      </c>
    </row>
    <row r="4038" spans="2:14" s="3" customFormat="1" ht="12.75" x14ac:dyDescent="0.2">
      <c r="B4038" s="339" t="s">
        <v>31</v>
      </c>
      <c r="C4038" s="340">
        <f>SUMIF('5. Lön'!$B$25:$B$151,$G4014,'5. Lön'!CO$25:CO$151)+SUMIF('5. Lön'!$B$25:$B$151,$G4014,'5. Lön'!DA$25:DA$151)+SUMIF('6. Drift'!$B$18:$B$101,$G4014,'6. Drift'!BR$18:BR$101)+SUMIF('6. Drift'!$B$18:$B$101,$G4014,'6. Drift'!CD$18:CD$101)+SUMIF('8. Lokal'!$B$18:$B$50,$G4014,'8. Lokal'!T$18:T$50)+SUMIF('8. Lokal'!$B$18:$B$50,$G4014,'8. Lokal'!AF$18:AF$50)</f>
        <v>0</v>
      </c>
      <c r="D4038" s="340">
        <f>SUMIF('5. Lön'!$B$25:$B$151,$G4014,'5. Lön'!CP$25:CP$151)+SUMIF('5. Lön'!$B$25:$B$151,$G4014,'5. Lön'!DB$25:DB$151)+SUMIF('6. Drift'!$B$18:$B$101,$G4014,'6. Drift'!BS$18:BS$101)+SUMIF('6. Drift'!$B$18:$B$101,$G4014,'6. Drift'!CE$18:CE$101)+SUMIF('8. Lokal'!$B$18:$B$50,$G4014,'8. Lokal'!U$18:U$50)+SUMIF('8. Lokal'!$B$18:$B$50,$G4014,'8. Lokal'!AG$18:AG$50)</f>
        <v>0</v>
      </c>
      <c r="E4038" s="340">
        <f>SUMIF('5. Lön'!$B$25:$B$151,$G4014,'5. Lön'!CQ$25:CQ$151)+SUMIF('5. Lön'!$B$25:$B$151,$G4014,'5. Lön'!DC$25:DC$151)+SUMIF('6. Drift'!$B$18:$B$101,$G4014,'6. Drift'!BT$18:BT$101)+SUMIF('6. Drift'!$B$18:$B$101,$G4014,'6. Drift'!CF$18:CF$101)+SUMIF('8. Lokal'!$B$18:$B$50,$G4014,'8. Lokal'!V$18:V$50)+SUMIF('8. Lokal'!$B$18:$B$50,$G4014,'8. Lokal'!AH$18:AH$50)</f>
        <v>0</v>
      </c>
      <c r="F4038" s="340">
        <f>SUMIF('5. Lön'!$B$25:$B$151,$G4014,'5. Lön'!CR$25:CR$151)+SUMIF('5. Lön'!$B$25:$B$151,$G4014,'5. Lön'!DD$25:DD$151)+SUMIF('6. Drift'!$B$18:$B$101,$G4014,'6. Drift'!BU$18:BU$101)+SUMIF('6. Drift'!$B$18:$B$101,$G4014,'6. Drift'!CG$18:CG$101)+SUMIF('8. Lokal'!$B$18:$B$50,$G4014,'8. Lokal'!W$18:W$50)+SUMIF('8. Lokal'!$B$18:$B$50,$G4014,'8. Lokal'!AI$18:AI$50)</f>
        <v>0</v>
      </c>
      <c r="G4038" s="340">
        <f>SUMIF('5. Lön'!$B$25:$B$151,$G4014,'5. Lön'!CS$25:CS$151)+SUMIF('5. Lön'!$B$25:$B$151,$G4014,'5. Lön'!DE$25:DE$151)+SUMIF('6. Drift'!$B$18:$B$101,$G4014,'6. Drift'!BV$18:BV$101)+SUMIF('6. Drift'!$B$18:$B$101,$G4014,'6. Drift'!CH$18:CH$101)+SUMIF('8. Lokal'!$B$18:$B$50,$G4014,'8. Lokal'!X$18:X$50)+SUMIF('8. Lokal'!$B$18:$B$50,$G4014,'8. Lokal'!AJ$18:AJ$50)</f>
        <v>0</v>
      </c>
      <c r="H4038" s="340">
        <f>SUMIF('5. Lön'!$B$25:$B$151,$G4014,'5. Lön'!CT$25:CT$151)+SUMIF('5. Lön'!$B$25:$B$151,$G4014,'5. Lön'!DF$25:DF$151)+SUMIF('6. Drift'!$B$18:$B$101,$G4014,'6. Drift'!BW$18:BW$101)+SUMIF('6. Drift'!$B$18:$B$101,$G4014,'6. Drift'!CI$18:CI$101)+SUMIF('8. Lokal'!$B$18:$B$50,$G4014,'8. Lokal'!Y$18:Y$50)+SUMIF('8. Lokal'!$B$18:$B$50,$G4014,'8. Lokal'!AK$18:AK$50)</f>
        <v>0</v>
      </c>
      <c r="I4038" s="340">
        <f>SUMIF('5. Lön'!$B$25:$B$151,$G4014,'5. Lön'!CU$25:CU$151)+SUMIF('5. Lön'!$B$25:$B$151,$G4014,'5. Lön'!DG$25:DG$151)+SUMIF('6. Drift'!$B$18:$B$101,$G4014,'6. Drift'!BX$18:BX$101)+SUMIF('6. Drift'!$B$18:$B$101,$G4014,'6. Drift'!CJ$18:CJ$101)+SUMIF('8. Lokal'!$B$18:$B$50,$G4014,'8. Lokal'!Z$18:Z$50)+SUMIF('8. Lokal'!$B$18:$B$50,$G4014,'8. Lokal'!AL$18:AL$50)</f>
        <v>0</v>
      </c>
      <c r="J4038" s="340">
        <f>SUMIF('5. Lön'!$B$25:$B$151,$G4014,'5. Lön'!CV$25:CV$151)+SUMIF('5. Lön'!$B$25:$B$151,$G4014,'5. Lön'!DH$25:DH$151)+SUMIF('6. Drift'!$B$18:$B$101,$G4014,'6. Drift'!BY$18:BY$101)+SUMIF('6. Drift'!$B$18:$B$101,$G4014,'6. Drift'!CK$18:CK$101)+SUMIF('8. Lokal'!$B$18:$B$50,$G4014,'8. Lokal'!AA$18:AA$50)+SUMIF('8. Lokal'!$B$18:$B$50,$G4014,'8. Lokal'!AM$18:AM$50)</f>
        <v>0</v>
      </c>
      <c r="K4038" s="340">
        <f>SUMIF('5. Lön'!$B$25:$B$151,$G4014,'5. Lön'!CW$25:CW$151)+SUMIF('5. Lön'!$B$25:$B$151,$G4014,'5. Lön'!DI$25:DI$151)+SUMIF('6. Drift'!$B$18:$B$101,$G4014,'6. Drift'!BZ$18:BZ$101)+SUMIF('6. Drift'!$B$18:$B$101,$G4014,'6. Drift'!CL$18:CL$101)+SUMIF('8. Lokal'!$B$18:$B$50,$G4014,'8. Lokal'!AB$18:AB$50)+SUMIF('8. Lokal'!$B$18:$B$50,$G4014,'8. Lokal'!AN$18:AN$50)</f>
        <v>0</v>
      </c>
      <c r="L4038" s="340">
        <f>SUMIF('5. Lön'!$B$25:$B$151,$G4014,'5. Lön'!CX$25:CX$151)+SUMIF('5. Lön'!$B$25:$B$151,$G4014,'5. Lön'!DJ$25:DJ$151)+SUMIF('6. Drift'!$B$18:$B$101,$G4014,'6. Drift'!CA$18:CA$101)+SUMIF('6. Drift'!$B$18:$B$101,$G4014,'6. Drift'!CM$18:CM$101)+SUMIF('8. Lokal'!$B$18:$B$50,$G4014,'8. Lokal'!AC$18:AC$50)+SUMIF('8. Lokal'!$B$18:$B$50,$G4014,'8. Lokal'!AO$18:AO$50)</f>
        <v>0</v>
      </c>
      <c r="M4038" s="316">
        <f>SUM(C4038:L4038)</f>
        <v>0</v>
      </c>
    </row>
    <row r="4039" spans="2:14" s="3" customFormat="1" ht="12.75" x14ac:dyDescent="0.2">
      <c r="B4039" s="343" t="s">
        <v>26</v>
      </c>
      <c r="C4039" s="344">
        <f>SUMIF('5. Lön'!$B$25:$B$151,$G4014,'5. Lön'!BQ$25:BQ$151)+SUMIF('5. Lön'!$B$25:$B$151,$G4014,'5. Lön'!CC$25:CC$151)+SUMIF('6. Drift'!$B$18:$B$101,$G4014,'6. Drift'!AT$18:AT$101)+SUMIF('6. Drift'!$B$18:$B$101,$G4014,'6. Drift'!BF$18:BF$101)</f>
        <v>0</v>
      </c>
      <c r="D4039" s="344">
        <f>SUMIF('5. Lön'!$B$25:$B$151,$G4014,'5. Lön'!BR$25:BR$151)+SUMIF('5. Lön'!$B$25:$B$151,$G4014,'5. Lön'!CD$25:CD$151)+SUMIF('6. Drift'!$B$18:$B$101,$G4014,'6. Drift'!AU$18:AU$101)+SUMIF('6. Drift'!$B$18:$B$101,$G4014,'6. Drift'!BG$18:BG$101)</f>
        <v>0</v>
      </c>
      <c r="E4039" s="344">
        <f>SUMIF('5. Lön'!$B$25:$B$151,$G4014,'5. Lön'!BS$25:BS$151)+SUMIF('5. Lön'!$B$25:$B$151,$G4014,'5. Lön'!CE$25:CE$151)+SUMIF('6. Drift'!$B$18:$B$101,$G4014,'6. Drift'!AV$18:AV$101)+SUMIF('6. Drift'!$B$18:$B$101,$G4014,'6. Drift'!BH$18:BH$101)</f>
        <v>0</v>
      </c>
      <c r="F4039" s="344">
        <f>SUMIF('5. Lön'!$B$25:$B$151,$G4014,'5. Lön'!BT$25:BT$151)+SUMIF('5. Lön'!$B$25:$B$151,$G4014,'5. Lön'!CF$25:CF$151)+SUMIF('6. Drift'!$B$18:$B$101,$G4014,'6. Drift'!AW$18:AW$101)+SUMIF('6. Drift'!$B$18:$B$101,$G4014,'6. Drift'!BI$18:BI$101)</f>
        <v>0</v>
      </c>
      <c r="G4039" s="344">
        <f>SUMIF('5. Lön'!$B$25:$B$151,$G4014,'5. Lön'!BU$25:BU$151)+SUMIF('5. Lön'!$B$25:$B$151,$G4014,'5. Lön'!CG$25:CG$151)+SUMIF('6. Drift'!$B$18:$B$101,$G4014,'6. Drift'!AX$18:AX$101)+SUMIF('6. Drift'!$B$18:$B$101,$G4014,'6. Drift'!BJ$18:BJ$101)</f>
        <v>0</v>
      </c>
      <c r="H4039" s="344">
        <f>SUMIF('5. Lön'!$B$25:$B$151,$G4014,'5. Lön'!BV$25:BV$151)+SUMIF('5. Lön'!$B$25:$B$151,$G4014,'5. Lön'!CH$25:CH$151)+SUMIF('6. Drift'!$B$18:$B$101,$G4014,'6. Drift'!AY$18:AY$101)+SUMIF('6. Drift'!$B$18:$B$101,$G4014,'6. Drift'!BK$18:BK$101)</f>
        <v>0</v>
      </c>
      <c r="I4039" s="344">
        <f>SUMIF('5. Lön'!$B$25:$B$151,$G4014,'5. Lön'!BW$25:BW$151)+SUMIF('5. Lön'!$B$25:$B$151,$G4014,'5. Lön'!CI$25:CI$151)+SUMIF('6. Drift'!$B$18:$B$101,$G4014,'6. Drift'!AZ$18:AZ$101)+SUMIF('6. Drift'!$B$18:$B$101,$G4014,'6. Drift'!BL$18:BL$101)</f>
        <v>0</v>
      </c>
      <c r="J4039" s="344">
        <f>SUMIF('5. Lön'!$B$25:$B$151,$G4014,'5. Lön'!BX$25:BX$151)+SUMIF('5. Lön'!$B$25:$B$151,$G4014,'5. Lön'!CJ$25:CJ$151)+SUMIF('6. Drift'!$B$18:$B$101,$G4014,'6. Drift'!BA$18:BA$101)+SUMIF('6. Drift'!$B$18:$B$101,$G4014,'6. Drift'!BM$18:BM$101)</f>
        <v>0</v>
      </c>
      <c r="K4039" s="344">
        <f>SUMIF('5. Lön'!$B$25:$B$151,$G4014,'5. Lön'!BY$25:BY$151)+SUMIF('5. Lön'!$B$25:$B$151,$G4014,'5. Lön'!CK$25:CK$151)+SUMIF('6. Drift'!$B$18:$B$101,$G4014,'6. Drift'!BB$18:BB$101)+SUMIF('6. Drift'!$B$18:$B$101,$G4014,'6. Drift'!BN$18:BN$101)</f>
        <v>0</v>
      </c>
      <c r="L4039" s="344">
        <f>SUMIF('5. Lön'!$B$25:$B$151,$G4014,'5. Lön'!BZ$25:BZ$151)+SUMIF('5. Lön'!$B$25:$B$151,$G4014,'5. Lön'!CL$25:CL$151)+SUMIF('6. Drift'!$B$18:$B$101,$G4014,'6. Drift'!BC$18:BC$101)+SUMIF('6. Drift'!$B$18:$B$101,$G4014,'6. Drift'!BO$18:BO$101)</f>
        <v>0</v>
      </c>
      <c r="M4039" s="322">
        <f>SUM(C4039:L4039)</f>
        <v>0</v>
      </c>
    </row>
    <row r="4040" spans="2:14" s="3" customFormat="1" ht="12.75" x14ac:dyDescent="0.2">
      <c r="B4040" s="323" t="str">
        <f>IF('2. Grunddata'!C$6="KONTRAKT","Total full kostnad","Total förväntad full kostnad")</f>
        <v>Total förväntad full kostnad</v>
      </c>
      <c r="C4040" s="171">
        <f>SUM(C4035:C4039)</f>
        <v>0</v>
      </c>
      <c r="D4040" s="171">
        <f t="shared" ref="D4040:M4040" si="918">SUM(D4035:D4039)</f>
        <v>0</v>
      </c>
      <c r="E4040" s="171">
        <f t="shared" si="918"/>
        <v>0</v>
      </c>
      <c r="F4040" s="171">
        <f t="shared" si="918"/>
        <v>0</v>
      </c>
      <c r="G4040" s="171">
        <f t="shared" si="918"/>
        <v>0</v>
      </c>
      <c r="H4040" s="171">
        <f t="shared" si="918"/>
        <v>0</v>
      </c>
      <c r="I4040" s="171">
        <f t="shared" si="918"/>
        <v>0</v>
      </c>
      <c r="J4040" s="171">
        <f t="shared" si="918"/>
        <v>0</v>
      </c>
      <c r="K4040" s="171">
        <f t="shared" si="918"/>
        <v>0</v>
      </c>
      <c r="L4040" s="171">
        <f t="shared" si="918"/>
        <v>0</v>
      </c>
      <c r="M4040" s="345">
        <f t="shared" si="918"/>
        <v>0</v>
      </c>
      <c r="N4040" s="4"/>
    </row>
    <row r="4041" spans="2:14" s="3" customFormat="1" ht="12.75" x14ac:dyDescent="0.2">
      <c r="B4041" s="119"/>
      <c r="C4041" s="64"/>
      <c r="D4041" s="64"/>
      <c r="E4041" s="64"/>
      <c r="F4041" s="64"/>
      <c r="G4041" s="64"/>
      <c r="H4041" s="64"/>
      <c r="I4041" s="64"/>
      <c r="J4041" s="64"/>
      <c r="K4041" s="64"/>
      <c r="L4041" s="64"/>
      <c r="M4041" s="64"/>
    </row>
    <row r="4042" spans="2:14" s="3" customFormat="1" ht="12.75" customHeight="1" x14ac:dyDescent="0.2">
      <c r="B4042" s="119" t="s">
        <v>42</v>
      </c>
      <c r="C4042" s="346" t="str">
        <f t="shared" ref="C4042:M4042" si="919">IF(C4040&gt;0,C4032/C4040,"")</f>
        <v/>
      </c>
      <c r="D4042" s="346" t="str">
        <f t="shared" si="919"/>
        <v/>
      </c>
      <c r="E4042" s="346" t="str">
        <f t="shared" si="919"/>
        <v/>
      </c>
      <c r="F4042" s="346" t="str">
        <f t="shared" si="919"/>
        <v/>
      </c>
      <c r="G4042" s="346" t="str">
        <f t="shared" si="919"/>
        <v/>
      </c>
      <c r="H4042" s="346" t="str">
        <f t="shared" si="919"/>
        <v/>
      </c>
      <c r="I4042" s="346" t="str">
        <f t="shared" si="919"/>
        <v/>
      </c>
      <c r="J4042" s="346" t="str">
        <f t="shared" si="919"/>
        <v/>
      </c>
      <c r="K4042" s="346" t="str">
        <f t="shared" si="919"/>
        <v/>
      </c>
      <c r="L4042" s="346" t="str">
        <f t="shared" si="919"/>
        <v/>
      </c>
      <c r="M4042" s="346" t="str">
        <f t="shared" si="919"/>
        <v/>
      </c>
    </row>
    <row r="4043" spans="2:14" ht="12.75" customHeight="1" x14ac:dyDescent="0.2"/>
    <row r="4044" spans="2:14" ht="12.75" customHeight="1" x14ac:dyDescent="0.2">
      <c r="B4044" s="349" t="s">
        <v>209</v>
      </c>
    </row>
    <row r="4045" spans="2:14" ht="12.75" customHeight="1" x14ac:dyDescent="0.2">
      <c r="B4045" s="551"/>
      <c r="C4045" s="552"/>
      <c r="D4045" s="552"/>
      <c r="E4045" s="552"/>
      <c r="F4045" s="552"/>
      <c r="G4045" s="552"/>
      <c r="H4045" s="552"/>
      <c r="I4045" s="552"/>
      <c r="J4045" s="552"/>
      <c r="K4045" s="552"/>
      <c r="L4045" s="553"/>
      <c r="M4045" s="387">
        <f>SUM(C4045:L4045)</f>
        <v>0</v>
      </c>
    </row>
    <row r="4046" spans="2:14" ht="12.75" customHeight="1" x14ac:dyDescent="0.2">
      <c r="B4046" s="554"/>
      <c r="C4046" s="555"/>
      <c r="D4046" s="555"/>
      <c r="E4046" s="555"/>
      <c r="F4046" s="555"/>
      <c r="G4046" s="555"/>
      <c r="H4046" s="555"/>
      <c r="I4046" s="555"/>
      <c r="J4046" s="555"/>
      <c r="K4046" s="555"/>
      <c r="L4046" s="556"/>
      <c r="M4046" s="319">
        <f t="shared" ref="M4046:M4050" si="920">SUM(C4046:L4046)</f>
        <v>0</v>
      </c>
    </row>
    <row r="4047" spans="2:14" ht="12.75" customHeight="1" x14ac:dyDescent="0.2">
      <c r="B4047" s="557"/>
      <c r="C4047" s="558"/>
      <c r="D4047" s="558"/>
      <c r="E4047" s="558"/>
      <c r="F4047" s="558"/>
      <c r="G4047" s="558"/>
      <c r="H4047" s="558"/>
      <c r="I4047" s="558"/>
      <c r="J4047" s="558"/>
      <c r="K4047" s="558"/>
      <c r="L4047" s="559"/>
      <c r="M4047" s="316">
        <f t="shared" si="920"/>
        <v>0</v>
      </c>
    </row>
    <row r="4048" spans="2:14" ht="12.75" customHeight="1" x14ac:dyDescent="0.2">
      <c r="B4048" s="554"/>
      <c r="C4048" s="555"/>
      <c r="D4048" s="555"/>
      <c r="E4048" s="555"/>
      <c r="F4048" s="555"/>
      <c r="G4048" s="555"/>
      <c r="H4048" s="555"/>
      <c r="I4048" s="555"/>
      <c r="J4048" s="555"/>
      <c r="K4048" s="555"/>
      <c r="L4048" s="556"/>
      <c r="M4048" s="319">
        <f t="shared" si="920"/>
        <v>0</v>
      </c>
    </row>
    <row r="4049" spans="2:13" ht="12.75" customHeight="1" x14ac:dyDescent="0.2">
      <c r="B4049" s="557"/>
      <c r="C4049" s="558"/>
      <c r="D4049" s="558"/>
      <c r="E4049" s="558"/>
      <c r="F4049" s="558"/>
      <c r="G4049" s="558"/>
      <c r="H4049" s="558"/>
      <c r="I4049" s="558"/>
      <c r="J4049" s="558"/>
      <c r="K4049" s="558"/>
      <c r="L4049" s="559"/>
      <c r="M4049" s="316">
        <f t="shared" si="920"/>
        <v>0</v>
      </c>
    </row>
    <row r="4050" spans="2:13" ht="12.75" customHeight="1" x14ac:dyDescent="0.2">
      <c r="B4050" s="560"/>
      <c r="C4050" s="555"/>
      <c r="D4050" s="555"/>
      <c r="E4050" s="555"/>
      <c r="F4050" s="555"/>
      <c r="G4050" s="555"/>
      <c r="H4050" s="555"/>
      <c r="I4050" s="555"/>
      <c r="J4050" s="555"/>
      <c r="K4050" s="555"/>
      <c r="L4050" s="556"/>
      <c r="M4050" s="319">
        <f t="shared" si="920"/>
        <v>0</v>
      </c>
    </row>
    <row r="4051" spans="2:13" ht="12.75" customHeight="1" x14ac:dyDescent="0.2">
      <c r="B4051" s="165" t="str">
        <f>IF('2. Grunddata'!C$6="KONTRAKT","Total medfinansiering","Total förväntad medfinansiering")</f>
        <v>Total förväntad medfinansiering</v>
      </c>
      <c r="C4051" s="170">
        <f t="shared" ref="C4051:M4051" si="921">SUM(C4045:C4050)</f>
        <v>0</v>
      </c>
      <c r="D4051" s="170">
        <f t="shared" si="921"/>
        <v>0</v>
      </c>
      <c r="E4051" s="170">
        <f t="shared" si="921"/>
        <v>0</v>
      </c>
      <c r="F4051" s="170">
        <f t="shared" si="921"/>
        <v>0</v>
      </c>
      <c r="G4051" s="170">
        <f t="shared" si="921"/>
        <v>0</v>
      </c>
      <c r="H4051" s="170">
        <f t="shared" si="921"/>
        <v>0</v>
      </c>
      <c r="I4051" s="170">
        <f t="shared" si="921"/>
        <v>0</v>
      </c>
      <c r="J4051" s="170">
        <f t="shared" si="921"/>
        <v>0</v>
      </c>
      <c r="K4051" s="170">
        <f t="shared" si="921"/>
        <v>0</v>
      </c>
      <c r="L4051" s="170">
        <f t="shared" si="921"/>
        <v>0</v>
      </c>
      <c r="M4051" s="345">
        <f t="shared" si="921"/>
        <v>0</v>
      </c>
    </row>
    <row r="4052" spans="2:13" ht="12.75" customHeight="1" x14ac:dyDescent="0.2"/>
    <row r="4053" spans="2:13" ht="12.75" customHeight="1" x14ac:dyDescent="0.2">
      <c r="B4053" s="386" t="s">
        <v>210</v>
      </c>
      <c r="C4053" s="64" t="str">
        <f>B93</f>
        <v>Inte SLU Partner 27</v>
      </c>
      <c r="G4053" s="64" t="str">
        <f>J93</f>
        <v/>
      </c>
    </row>
    <row r="4054" spans="2:13" ht="12.75" customHeight="1" x14ac:dyDescent="0.2">
      <c r="B4054" s="719"/>
      <c r="C4054" s="720"/>
      <c r="D4054" s="720"/>
      <c r="E4054" s="720"/>
      <c r="F4054" s="720"/>
      <c r="G4054" s="720"/>
      <c r="H4054" s="720"/>
      <c r="I4054" s="720"/>
      <c r="J4054" s="720"/>
      <c r="K4054" s="720"/>
      <c r="L4054" s="720"/>
      <c r="M4054" s="721"/>
    </row>
    <row r="4055" spans="2:13" ht="12.75" customHeight="1" x14ac:dyDescent="0.2">
      <c r="B4055" s="722"/>
      <c r="C4055" s="735"/>
      <c r="D4055" s="735"/>
      <c r="E4055" s="735"/>
      <c r="F4055" s="735"/>
      <c r="G4055" s="735"/>
      <c r="H4055" s="735"/>
      <c r="I4055" s="735"/>
      <c r="J4055" s="735"/>
      <c r="K4055" s="735"/>
      <c r="L4055" s="735"/>
      <c r="M4055" s="724"/>
    </row>
    <row r="4056" spans="2:13" ht="12.75" customHeight="1" x14ac:dyDescent="0.2">
      <c r="B4056" s="722"/>
      <c r="C4056" s="735"/>
      <c r="D4056" s="735"/>
      <c r="E4056" s="735"/>
      <c r="F4056" s="735"/>
      <c r="G4056" s="735"/>
      <c r="H4056" s="735"/>
      <c r="I4056" s="735"/>
      <c r="J4056" s="735"/>
      <c r="K4056" s="735"/>
      <c r="L4056" s="735"/>
      <c r="M4056" s="724"/>
    </row>
    <row r="4057" spans="2:13" ht="12.75" customHeight="1" x14ac:dyDescent="0.2">
      <c r="B4057" s="722"/>
      <c r="C4057" s="735"/>
      <c r="D4057" s="735"/>
      <c r="E4057" s="735"/>
      <c r="F4057" s="735"/>
      <c r="G4057" s="735"/>
      <c r="H4057" s="735"/>
      <c r="I4057" s="735"/>
      <c r="J4057" s="735"/>
      <c r="K4057" s="735"/>
      <c r="L4057" s="735"/>
      <c r="M4057" s="724"/>
    </row>
    <row r="4058" spans="2:13" ht="12.75" customHeight="1" x14ac:dyDescent="0.2">
      <c r="B4058" s="725"/>
      <c r="C4058" s="726"/>
      <c r="D4058" s="726"/>
      <c r="E4058" s="726"/>
      <c r="F4058" s="726"/>
      <c r="G4058" s="726"/>
      <c r="H4058" s="726"/>
      <c r="I4058" s="726"/>
      <c r="J4058" s="726"/>
      <c r="K4058" s="726"/>
      <c r="L4058" s="726"/>
      <c r="M4058" s="727"/>
    </row>
    <row r="4060" spans="2:13" s="3" customFormat="1" ht="12.75" customHeight="1" x14ac:dyDescent="0.2">
      <c r="B4060" s="140" t="s">
        <v>165</v>
      </c>
      <c r="C4060" s="141" t="str">
        <f>'2. Grunddata'!C$7</f>
        <v>Hitta den oförklariga faktorn i matrix</v>
      </c>
      <c r="D4060" s="64"/>
      <c r="E4060" s="64"/>
      <c r="F4060" s="64"/>
      <c r="G4060" s="64"/>
      <c r="H4060" s="64"/>
      <c r="I4060" s="64"/>
      <c r="J4060" s="64"/>
      <c r="K4060" s="64"/>
      <c r="L4060" s="64"/>
      <c r="M4060" s="64"/>
    </row>
    <row r="4061" spans="2:13" s="3" customFormat="1" ht="12.75" x14ac:dyDescent="0.2">
      <c r="B4061" s="140" t="s">
        <v>122</v>
      </c>
      <c r="C4061" s="141" t="str">
        <f>IF('2. Grunddata'!$C$6="ANSÖKAN","ANSÖKAN",(IF('2. Grunddata'!$C$6="KONTRAKT","KONTRAKT","")))</f>
        <v>ANSÖKAN</v>
      </c>
      <c r="D4061" s="64"/>
      <c r="E4061" s="64"/>
      <c r="F4061" s="64"/>
      <c r="G4061" s="64"/>
      <c r="H4061" s="64"/>
      <c r="I4061" s="64"/>
      <c r="J4061" s="64"/>
      <c r="K4061" s="64"/>
      <c r="L4061" s="64"/>
      <c r="M4061" s="64"/>
    </row>
    <row r="4062" spans="2:13" s="3" customFormat="1" ht="12.75" x14ac:dyDescent="0.2">
      <c r="B4062" s="62" t="s">
        <v>254</v>
      </c>
      <c r="C4062" s="141" t="str">
        <f>'2. Grunddata'!C$8</f>
        <v>Stina</v>
      </c>
      <c r="D4062" s="64"/>
      <c r="E4062" s="64"/>
      <c r="F4062" s="64"/>
      <c r="I4062" s="120"/>
      <c r="J4062" s="120"/>
      <c r="K4062" s="120"/>
      <c r="L4062" s="120"/>
      <c r="M4062" s="120"/>
    </row>
    <row r="4063" spans="2:13" s="3" customFormat="1" ht="12.75" x14ac:dyDescent="0.2">
      <c r="B4063" s="140" t="s">
        <v>156</v>
      </c>
      <c r="C4063" s="64" t="str">
        <f>'2. Grunddata'!C$17</f>
        <v>SEK</v>
      </c>
      <c r="D4063" s="64"/>
      <c r="E4063" s="64"/>
      <c r="F4063" s="64"/>
      <c r="I4063" s="120"/>
      <c r="J4063" s="120"/>
      <c r="K4063" s="120"/>
      <c r="L4063" s="120"/>
      <c r="M4063" s="120"/>
    </row>
    <row r="4064" spans="2:13" s="3" customFormat="1" ht="12.75" x14ac:dyDescent="0.2">
      <c r="B4064" s="140"/>
      <c r="C4064" s="143" t="s">
        <v>137</v>
      </c>
      <c r="D4064" s="64"/>
      <c r="E4064" s="64"/>
      <c r="F4064" s="64"/>
      <c r="I4064" s="120"/>
      <c r="J4064" s="120"/>
      <c r="K4064" s="120"/>
      <c r="L4064" s="499" t="s">
        <v>315</v>
      </c>
      <c r="M4064" s="120"/>
    </row>
    <row r="4065" spans="2:15" ht="12.75" customHeight="1" x14ac:dyDescent="0.2">
      <c r="L4065" s="349" t="s">
        <v>316</v>
      </c>
    </row>
    <row r="4066" spans="2:15" s="3" customFormat="1" ht="15" x14ac:dyDescent="0.25">
      <c r="B4066" s="369" t="s">
        <v>38</v>
      </c>
      <c r="C4066" s="369" t="str">
        <f>B94</f>
        <v>Inte SLU Partner 28</v>
      </c>
      <c r="E4066" s="64"/>
      <c r="G4066" s="375" t="str">
        <f>J94</f>
        <v/>
      </c>
      <c r="H4066" s="64"/>
      <c r="I4066" s="64"/>
      <c r="J4066" s="64"/>
      <c r="K4066" s="64"/>
      <c r="L4066" s="625">
        <f>SUMIF('5. Lön'!$B$25:$B$151,$G4066,'5. Lön'!AE$25:AE$151)</f>
        <v>0</v>
      </c>
      <c r="M4066" s="585" t="s">
        <v>208</v>
      </c>
    </row>
    <row r="4067" spans="2:15" s="3" customFormat="1" ht="6" customHeight="1" x14ac:dyDescent="0.2">
      <c r="B4067" s="85"/>
      <c r="C4067" s="64"/>
      <c r="D4067" s="64"/>
      <c r="E4067" s="64"/>
      <c r="F4067" s="64"/>
      <c r="G4067" s="64"/>
      <c r="H4067" s="64"/>
      <c r="I4067" s="64"/>
      <c r="J4067" s="64"/>
      <c r="K4067" s="64"/>
      <c r="L4067" s="64"/>
      <c r="M4067" s="64"/>
    </row>
    <row r="4068" spans="2:15" s="3" customFormat="1" ht="12.75" x14ac:dyDescent="0.2">
      <c r="B4068" s="309" t="str">
        <f>IF('2. Grunddata'!C$6="KONTRAKT","Kostnader täckta av finansiär","Kostnader förväntade att täckas av finansiär")</f>
        <v>Kostnader förväntade att täckas av finansiär</v>
      </c>
      <c r="C4068" s="310">
        <f>'5. Lön'!G$23</f>
        <v>2022</v>
      </c>
      <c r="D4068" s="310">
        <f>'5. Lön'!H$23</f>
        <v>2023</v>
      </c>
      <c r="E4068" s="310">
        <f>'5. Lön'!I$23</f>
        <v>2024</v>
      </c>
      <c r="F4068" s="310" t="str">
        <f>'5. Lön'!J$23</f>
        <v/>
      </c>
      <c r="G4068" s="310" t="str">
        <f>'5. Lön'!K$23</f>
        <v/>
      </c>
      <c r="H4068" s="310" t="str">
        <f>'5. Lön'!L$23</f>
        <v/>
      </c>
      <c r="I4068" s="310" t="str">
        <f>'5. Lön'!M$23</f>
        <v/>
      </c>
      <c r="J4068" s="310" t="str">
        <f>'5. Lön'!N$23</f>
        <v/>
      </c>
      <c r="K4068" s="310" t="str">
        <f>'5. Lön'!O$23</f>
        <v/>
      </c>
      <c r="L4068" s="310" t="str">
        <f>'5. Lön'!P$23</f>
        <v/>
      </c>
      <c r="M4068" s="311" t="s">
        <v>2</v>
      </c>
    </row>
    <row r="4069" spans="2:15" s="3" customFormat="1" ht="12.75" customHeight="1" x14ac:dyDescent="0.2">
      <c r="B4069" s="312" t="s">
        <v>203</v>
      </c>
      <c r="C4069" s="313">
        <f>IF('2. Grunddata'!$C$16&gt;0,SUMIF('5. Lön'!$B$25:$B$151,$G4066,'5. Lön'!DM$25:DM$151),SUMIF('5. Lön'!$B$25:$B$151,$G4066,'5. Lön'!AS$25:AS$151))</f>
        <v>0</v>
      </c>
      <c r="D4069" s="313">
        <f>IF('2. Grunddata'!$C$16&gt;0,SUMIF('5. Lön'!$B$25:$B$151,$G4066,'5. Lön'!DN$25:DN$151),SUMIF('5. Lön'!$B$25:$B$151,$G4066,'5. Lön'!AT$25:AT$151))</f>
        <v>0</v>
      </c>
      <c r="E4069" s="313">
        <f>IF('2. Grunddata'!$C$16&gt;0,SUMIF('5. Lön'!$B$25:$B$151,$G4066,'5. Lön'!DO$25:DO$151),SUMIF('5. Lön'!$B$25:$B$151,$G4066,'5. Lön'!AU$25:AU$151))</f>
        <v>0</v>
      </c>
      <c r="F4069" s="313">
        <f>IF('2. Grunddata'!$C$16&gt;0,SUMIF('5. Lön'!$B$25:$B$151,$G4066,'5. Lön'!DP$25:DP$151),SUMIF('5. Lön'!$B$25:$B$151,$G4066,'5. Lön'!AV$25:AV$151))</f>
        <v>0</v>
      </c>
      <c r="G4069" s="313">
        <f>IF('2. Grunddata'!$C$16&gt;0,SUMIF('5. Lön'!$B$25:$B$151,$G4066,'5. Lön'!DQ$25:DQ$151),SUMIF('5. Lön'!$B$25:$B$151,$G4066,'5. Lön'!AW$25:AW$151))</f>
        <v>0</v>
      </c>
      <c r="H4069" s="313">
        <f>IF('2. Grunddata'!$C$16&gt;0,SUMIF('5. Lön'!$B$25:$B$151,$G4066,'5. Lön'!DR$25:DR$151),SUMIF('5. Lön'!$B$25:$B$151,$G4066,'5. Lön'!AX$25:AX$151))</f>
        <v>0</v>
      </c>
      <c r="I4069" s="313">
        <f>IF('2. Grunddata'!$C$16&gt;0,SUMIF('5. Lön'!$B$25:$B$151,$G4066,'5. Lön'!DS$25:DS$151),SUMIF('5. Lön'!$B$25:$B$151,$G4066,'5. Lön'!AY$25:AY$151))</f>
        <v>0</v>
      </c>
      <c r="J4069" s="313">
        <f>IF('2. Grunddata'!$C$16&gt;0,SUMIF('5. Lön'!$B$25:$B$151,$G4066,'5. Lön'!DT$25:DT$151),SUMIF('5. Lön'!$B$25:$B$151,$G4066,'5. Lön'!AZ$25:AZ$151))</f>
        <v>0</v>
      </c>
      <c r="K4069" s="313">
        <f>IF('2. Grunddata'!$C$16&gt;0,SUMIF('5. Lön'!$B$25:$B$151,$G4066,'5. Lön'!DU$25:DU$151),SUMIF('5. Lön'!$B$25:$B$151,$G4066,'5. Lön'!BA$25:BA$151))</f>
        <v>0</v>
      </c>
      <c r="L4069" s="313">
        <f>IF('2. Grunddata'!$C$16&gt;0,SUMIF('5. Lön'!$B$25:$B$151,$G4066,'5. Lön'!DV$25:DV$151),SUMIF('5. Lön'!$B$25:$B$151,$G4066,'5. Lön'!BB$25:BB$151))</f>
        <v>0</v>
      </c>
      <c r="M4069" s="314">
        <f t="shared" ref="M4069:M4074" si="922">SUM(C4069:L4069)</f>
        <v>0</v>
      </c>
      <c r="N4069" s="4"/>
      <c r="O4069" s="4"/>
    </row>
    <row r="4070" spans="2:15" s="3" customFormat="1" ht="12.75" customHeight="1" x14ac:dyDescent="0.2">
      <c r="B4070" s="158" t="s">
        <v>202</v>
      </c>
      <c r="C4070" s="315">
        <f>SUMIF('6. Drift'!$B$18:$B$101,$G4066,'6. Drift'!V$18:V$101)</f>
        <v>0</v>
      </c>
      <c r="D4070" s="315">
        <f>SUMIF('6. Drift'!$B$18:$B$101,$G4066,'6. Drift'!W$18:W$101)</f>
        <v>0</v>
      </c>
      <c r="E4070" s="315">
        <f>SUMIF('6. Drift'!$B$18:$B$101,$G4066,'6. Drift'!X$18:X$101)</f>
        <v>0</v>
      </c>
      <c r="F4070" s="315">
        <f>SUMIF('6. Drift'!$B$18:$B$101,$G4066,'6. Drift'!Y$18:Y$101)</f>
        <v>0</v>
      </c>
      <c r="G4070" s="315">
        <f>SUMIF('6. Drift'!$B$18:$B$101,$G4066,'6. Drift'!Z$18:Z$101)</f>
        <v>0</v>
      </c>
      <c r="H4070" s="315">
        <f>SUMIF('6. Drift'!$B$18:$B$101,$G4066,'6. Drift'!AA$18:AA$101)</f>
        <v>0</v>
      </c>
      <c r="I4070" s="315">
        <f>SUMIF('6. Drift'!$B$18:$B$101,$G4066,'6. Drift'!AB$18:AB$101)</f>
        <v>0</v>
      </c>
      <c r="J4070" s="315">
        <f>SUMIF('6. Drift'!$B$18:$B$101,$G4066,'6. Drift'!AC$18:AC$101)</f>
        <v>0</v>
      </c>
      <c r="K4070" s="315">
        <f>SUMIF('6. Drift'!$B$18:$B$101,$G4066,'6. Drift'!AD$18:AD$101)</f>
        <v>0</v>
      </c>
      <c r="L4070" s="315">
        <f>SUMIF('6. Drift'!$B$18:$B$101,$G4066,'6. Drift'!AE$18:AE$101)</f>
        <v>0</v>
      </c>
      <c r="M4070" s="316">
        <f t="shared" si="922"/>
        <v>0</v>
      </c>
    </row>
    <row r="4071" spans="2:15" s="3" customFormat="1" ht="12.75" x14ac:dyDescent="0.2">
      <c r="B4071" s="317" t="s">
        <v>30</v>
      </c>
      <c r="C4071" s="318">
        <f>SUMIF('7. Utrustning'!$B$17:$B$49,$G4066,'7. Utrustning'!W$17:W$49)</f>
        <v>0</v>
      </c>
      <c r="D4071" s="318">
        <f>SUMIF('7. Utrustning'!$B$17:$B$49,$G4066,'7. Utrustning'!X$17:X$49)</f>
        <v>0</v>
      </c>
      <c r="E4071" s="318">
        <f>SUMIF('7. Utrustning'!$B$17:$B$49,$G4066,'7. Utrustning'!Y$17:Y$49)</f>
        <v>0</v>
      </c>
      <c r="F4071" s="318">
        <f>SUMIF('7. Utrustning'!$B$17:$B$49,$G4066,'7. Utrustning'!Z$17:Z$49)</f>
        <v>0</v>
      </c>
      <c r="G4071" s="318">
        <f>SUMIF('7. Utrustning'!$B$17:$B$49,$G4066,'7. Utrustning'!AA$17:AA$49)</f>
        <v>0</v>
      </c>
      <c r="H4071" s="318">
        <f>SUMIF('7. Utrustning'!$B$17:$B$49,$G4066,'7. Utrustning'!AB$17:AB$49)</f>
        <v>0</v>
      </c>
      <c r="I4071" s="318">
        <f>SUMIF('7. Utrustning'!$B$17:$B$49,$G4066,'7. Utrustning'!AC$17:AC$49)</f>
        <v>0</v>
      </c>
      <c r="J4071" s="318">
        <f>SUMIF('7. Utrustning'!$B$17:$B$49,$G4066,'7. Utrustning'!AD$17:AD$49)</f>
        <v>0</v>
      </c>
      <c r="K4071" s="318">
        <f>SUMIF('7. Utrustning'!$B$17:$B$49,$G4066,'7. Utrustning'!AE$17:AE$49)</f>
        <v>0</v>
      </c>
      <c r="L4071" s="318">
        <f>SUMIF('7. Utrustning'!$B$17:$B$49,$G4066,'7. Utrustning'!AF$17:AF$49)</f>
        <v>0</v>
      </c>
      <c r="M4071" s="319">
        <f t="shared" si="922"/>
        <v>0</v>
      </c>
    </row>
    <row r="4072" spans="2:15" s="3" customFormat="1" ht="12.75" x14ac:dyDescent="0.2">
      <c r="B4072" s="320" t="str">
        <f>IF('2. Grunddata'!C$13="NEJ","Lokal accepterad som direkt kostnad av finansiär","Lokal")</f>
        <v>Lokal accepterad som direkt kostnad av finansiär</v>
      </c>
      <c r="C4072" s="315">
        <f>IF('2. Grunddata'!$C$13="NEJ",SUMIF('8. Lokal'!$B$18:$B$50,$G4066,'8. Lokal'!T$18:T$50),SUMIF('5. Lön'!$B$25:$B$151,$G4066,'5. Lön'!CO$25:CO$151)+SUMIF('6. Drift'!$B$18:$B$101,$G4066,'6. Drift'!BR$18:BR$101)+SUMIF('8. Lokal'!$B$18:$B$50,$G4066,'8. Lokal'!T$18:T$50))</f>
        <v>0</v>
      </c>
      <c r="D4072" s="315">
        <f>IF('2. Grunddata'!$C$13="NEJ",SUMIF('8. Lokal'!$B$18:$B$50,$G4066,'8. Lokal'!U$18:U$50),SUMIF('5. Lön'!$B$25:$B$151,$G4066,'5. Lön'!CP$25:CP$151)+SUMIF('6. Drift'!$B$18:$B$101,$G4066,'6. Drift'!BS$18:BS$101)+SUMIF('8. Lokal'!$B$18:$B$50,$G4066,'8. Lokal'!U$18:U$50))</f>
        <v>0</v>
      </c>
      <c r="E4072" s="315">
        <f>IF('2. Grunddata'!$C$13="NEJ",SUMIF('8. Lokal'!$B$18:$B$50,$G4066,'8. Lokal'!V$18:V$50),SUMIF('5. Lön'!$B$25:$B$151,$G4066,'5. Lön'!CQ$25:CQ$151)+SUMIF('6. Drift'!$B$18:$B$101,$G4066,'6. Drift'!BT$18:BT$101)+SUMIF('8. Lokal'!$B$18:$B$50,$G4066,'8. Lokal'!V$18:V$50))</f>
        <v>0</v>
      </c>
      <c r="F4072" s="315">
        <f>IF('2. Grunddata'!$C$13="NEJ",SUMIF('8. Lokal'!$B$18:$B$50,$G4066,'8. Lokal'!W$18:W$50),SUMIF('5. Lön'!$B$25:$B$151,$G4066,'5. Lön'!CR$25:CR$151)+SUMIF('6. Drift'!$B$18:$B$101,$G4066,'6. Drift'!BU$18:BU$101)+SUMIF('8. Lokal'!$B$18:$B$50,$G4066,'8. Lokal'!W$18:W$50))</f>
        <v>0</v>
      </c>
      <c r="G4072" s="315">
        <f>IF('2. Grunddata'!$C$13="NEJ",SUMIF('8. Lokal'!$B$18:$B$50,$G4066,'8. Lokal'!X$18:X$50),SUMIF('5. Lön'!$B$25:$B$151,$G4066,'5. Lön'!CS$25:CS$151)+SUMIF('6. Drift'!$B$18:$B$101,$G4066,'6. Drift'!BV$18:BV$101)+SUMIF('8. Lokal'!$B$18:$B$50,$G4066,'8. Lokal'!X$18:X$50))</f>
        <v>0</v>
      </c>
      <c r="H4072" s="315">
        <f>IF('2. Grunddata'!$C$13="NEJ",SUMIF('8. Lokal'!$B$18:$B$50,$G4066,'8. Lokal'!Y$18:Y$50),SUMIF('5. Lön'!$B$25:$B$151,$G4066,'5. Lön'!CT$25:CT$151)+SUMIF('6. Drift'!$B$18:$B$101,$G4066,'6. Drift'!BW$18:BW$101)+SUMIF('8. Lokal'!$B$18:$B$50,$G4066,'8. Lokal'!Y$18:Y$50))</f>
        <v>0</v>
      </c>
      <c r="I4072" s="315">
        <f>IF('2. Grunddata'!$C$13="NEJ",SUMIF('8. Lokal'!$B$18:$B$50,$G4066,'8. Lokal'!Z$18:Z$50),SUMIF('5. Lön'!$B$25:$B$151,$G4066,'5. Lön'!CU$25:CU$151)+SUMIF('6. Drift'!$B$18:$B$101,$G4066,'6. Drift'!BX$18:BX$101)+SUMIF('8. Lokal'!$B$18:$B$50,$G4066,'8. Lokal'!Z$18:Z$50))</f>
        <v>0</v>
      </c>
      <c r="J4072" s="315">
        <f>IF('2. Grunddata'!$C$13="NEJ",SUMIF('8. Lokal'!$B$18:$B$50,$G4066,'8. Lokal'!AA$18:AA$50),SUMIF('5. Lön'!$B$25:$B$151,$G4066,'5. Lön'!CV$25:CV$151)+SUMIF('6. Drift'!$B$18:$B$101,$G4066,'6. Drift'!BY$18:BY$101)+SUMIF('8. Lokal'!$B$18:$B$50,$G4066,'8. Lokal'!AA$18:AA$50))</f>
        <v>0</v>
      </c>
      <c r="K4072" s="315">
        <f>IF('2. Grunddata'!$C$13="NEJ",SUMIF('8. Lokal'!$B$18:$B$50,$G4066,'8. Lokal'!AB$18:AB$50),SUMIF('5. Lön'!$B$25:$B$151,$G4066,'5. Lön'!CW$25:CW$151)+SUMIF('6. Drift'!$B$18:$B$101,$G4066,'6. Drift'!BZ$18:BZ$101)+SUMIF('8. Lokal'!$B$18:$B$50,$G4066,'8. Lokal'!AB$18:AB$50))</f>
        <v>0</v>
      </c>
      <c r="L4072" s="315">
        <f>IF('2. Grunddata'!$C$13="NEJ",SUMIF('8. Lokal'!$B$18:$B$50,$G4066,'8. Lokal'!AC$18:AC$50),SUMIF('5. Lön'!$B$25:$B$151,$G4066,'5. Lön'!CX$25:CX$151)+SUMIF('6. Drift'!$B$18:$B$101,$G4066,'6. Drift'!CA$18:CA$101)+SUMIF('8. Lokal'!$B$18:$B$50,$G4066,'8. Lokal'!AC$18:AC$50))</f>
        <v>0</v>
      </c>
      <c r="M4072" s="316">
        <f t="shared" si="922"/>
        <v>0</v>
      </c>
    </row>
    <row r="4073" spans="2:15" s="3" customFormat="1" ht="12.75" x14ac:dyDescent="0.2">
      <c r="B4073" s="321" t="str">
        <f>IF('2. Grunddata'!C$13="NEJ","Indirekt och lokalpåslag accepterade som OH av finansiär","Indirekta")</f>
        <v>Indirekt och lokalpåslag accepterade som OH av finansiär</v>
      </c>
      <c r="C4073" s="293">
        <f>IF('2. Grunddata'!$C$13="NEJ",SUMIF('5. Lön'!$B$25:$B$151,$G4066,'5. Lön'!DY$25:DY$151)+SUMIF('6. Drift'!$B$18:$B$101,$G4066,'6. Drift'!CP$18:CP$101)+SUMIF('7. Utrustning'!$B$17:$B$49,$G4066,'7. Utrustning'!AU$17:AU$49)+SUMIF('8. Lokal'!$B$18:$B$50,$G4066,'8. Lokal'!AR$18:AR$50),SUMIF('5. Lön'!$B$25:$B$151,$G4066,'5. Lön'!BQ$25:BQ$151)+SUMIF('6. Drift'!$B$18:$B$101,$G4066,'6. Drift'!AT$18:AT$101))</f>
        <v>0</v>
      </c>
      <c r="D4073" s="293">
        <f>IF('2. Grunddata'!$C$13="NEJ",SUMIF('5. Lön'!$B$25:$B$151,$G4066,'5. Lön'!DZ$25:DZ$151)+SUMIF('6. Drift'!$B$18:$B$101,$G4066,'6. Drift'!CQ$18:CQ$101)+SUMIF('7. Utrustning'!$B$17:$B$49,$G4066,'7. Utrustning'!AV$17:AV$49)+SUMIF('8. Lokal'!$B$18:$B$50,$G4066,'8. Lokal'!AS$18:AS$50),SUMIF('5. Lön'!$B$25:$B$151,$G4066,'5. Lön'!BR$25:BR$151)+SUMIF('6. Drift'!$B$18:$B$101,$G4066,'6. Drift'!AU$18:AU$101))</f>
        <v>0</v>
      </c>
      <c r="E4073" s="293">
        <f>IF('2. Grunddata'!$C$13="NEJ",SUMIF('5. Lön'!$B$25:$B$151,$G4066,'5. Lön'!EA$25:EA$151)+SUMIF('6. Drift'!$B$18:$B$101,$G4066,'6. Drift'!CR$18:CR$101)+SUMIF('7. Utrustning'!$B$17:$B$49,$G4066,'7. Utrustning'!AW$17:AW$49)+SUMIF('8. Lokal'!$B$18:$B$50,$G4066,'8. Lokal'!AT$18:AT$50),SUMIF('5. Lön'!$B$25:$B$151,$G4066,'5. Lön'!BS$25:BS$151)+SUMIF('6. Drift'!$B$18:$B$101,$G4066,'6. Drift'!AV$18:AV$101))</f>
        <v>0</v>
      </c>
      <c r="F4073" s="293">
        <f>IF('2. Grunddata'!$C$13="NEJ",SUMIF('5. Lön'!$B$25:$B$151,$G4066,'5. Lön'!EB$25:EB$151)+SUMIF('6. Drift'!$B$18:$B$101,$G4066,'6. Drift'!CS$18:CS$101)+SUMIF('7. Utrustning'!$B$17:$B$49,$G4066,'7. Utrustning'!AX$17:AX$49)+SUMIF('8. Lokal'!$B$18:$B$50,$G4066,'8. Lokal'!AU$18:AU$50),SUMIF('5. Lön'!$B$25:$B$151,$G4066,'5. Lön'!BT$25:BT$151)+SUMIF('6. Drift'!$B$18:$B$101,$G4066,'6. Drift'!AW$18:AW$101))</f>
        <v>0</v>
      </c>
      <c r="G4073" s="293">
        <f>IF('2. Grunddata'!$C$13="NEJ",SUMIF('5. Lön'!$B$25:$B$151,$G4066,'5. Lön'!EC$25:EC$151)+SUMIF('6. Drift'!$B$18:$B$101,$G4066,'6. Drift'!CT$18:CT$101)+SUMIF('7. Utrustning'!$B$17:$B$49,$G4066,'7. Utrustning'!AY$17:AY$49)+SUMIF('8. Lokal'!$B$18:$B$50,$G4066,'8. Lokal'!AV$18:AV$50),SUMIF('5. Lön'!$B$25:$B$151,$G4066,'5. Lön'!BU$25:BU$151)+SUMIF('6. Drift'!$B$18:$B$101,$G4066,'6. Drift'!AX$18:AX$101))</f>
        <v>0</v>
      </c>
      <c r="H4073" s="293">
        <f>IF('2. Grunddata'!$C$13="NEJ",SUMIF('5. Lön'!$B$25:$B$151,$G4066,'5. Lön'!ED$25:ED$151)+SUMIF('6. Drift'!$B$18:$B$101,$G4066,'6. Drift'!CU$18:CU$101)+SUMIF('7. Utrustning'!$B$17:$B$49,$G4066,'7. Utrustning'!AZ$17:AZ$49)+SUMIF('8. Lokal'!$B$18:$B$50,$G4066,'8. Lokal'!AW$18:AW$50),SUMIF('5. Lön'!$B$25:$B$151,$G4066,'5. Lön'!BV$25:BV$151)+SUMIF('6. Drift'!$B$18:$B$101,$G4066,'6. Drift'!AY$18:AY$101))</f>
        <v>0</v>
      </c>
      <c r="I4073" s="293">
        <f>IF('2. Grunddata'!$C$13="NEJ",SUMIF('5. Lön'!$B$25:$B$151,$G4066,'5. Lön'!EE$25:EE$151)+SUMIF('6. Drift'!$B$18:$B$101,$G4066,'6. Drift'!CV$18:CV$101)+SUMIF('7. Utrustning'!$B$17:$B$49,$G4066,'7. Utrustning'!BA$17:BA$49)+SUMIF('8. Lokal'!$B$18:$B$50,$G4066,'8. Lokal'!AX$18:AX$50),SUMIF('5. Lön'!$B$25:$B$151,$G4066,'5. Lön'!BW$25:BW$151)+SUMIF('6. Drift'!$B$18:$B$101,$G4066,'6. Drift'!AZ$18:AZ$101))</f>
        <v>0</v>
      </c>
      <c r="J4073" s="293">
        <f>IF('2. Grunddata'!$C$13="NEJ",SUMIF('5. Lön'!$B$25:$B$151,$G4066,'5. Lön'!EF$25:EF$151)+SUMIF('6. Drift'!$B$18:$B$101,$G4066,'6. Drift'!CW$18:CW$101)+SUMIF('7. Utrustning'!$B$17:$B$49,$G4066,'7. Utrustning'!BB$17:BB$49)+SUMIF('8. Lokal'!$B$18:$B$50,$G4066,'8. Lokal'!AY$18:AY$50),SUMIF('5. Lön'!$B$25:$B$151,$G4066,'5. Lön'!BX$25:BX$151)+SUMIF('6. Drift'!$B$18:$B$101,$G4066,'6. Drift'!BA$18:BA$101))</f>
        <v>0</v>
      </c>
      <c r="K4073" s="293">
        <f>IF('2. Grunddata'!$C$13="NEJ",SUMIF('5. Lön'!$B$25:$B$151,$G4066,'5. Lön'!EG$25:EG$151)+SUMIF('6. Drift'!$B$18:$B$101,$G4066,'6. Drift'!CX$18:CX$101)+SUMIF('7. Utrustning'!$B$17:$B$49,$G4066,'7. Utrustning'!BC$17:BC$49)+SUMIF('8. Lokal'!$B$18:$B$50,$G4066,'8. Lokal'!AZ$18:AZ$50),SUMIF('5. Lön'!$B$25:$B$151,$G4066,'5. Lön'!BY$25:BY$151)+SUMIF('6. Drift'!$B$18:$B$101,$G4066,'6. Drift'!BB$18:BB$101))</f>
        <v>0</v>
      </c>
      <c r="L4073" s="293">
        <f>IF('2. Grunddata'!$C$13="NEJ",SUMIF('5. Lön'!$B$25:$B$151,$G4066,'5. Lön'!EH$25:EH$151)+SUMIF('6. Drift'!$B$18:$B$101,$G4066,'6. Drift'!CY$18:CY$101)+SUMIF('7. Utrustning'!$B$17:$B$49,$G4066,'7. Utrustning'!BD$17:BD$49)+SUMIF('8. Lokal'!$B$18:$B$50,$G4066,'8. Lokal'!BA$18:BA$50),SUMIF('5. Lön'!$B$25:$B$151,$G4066,'5. Lön'!BZ$25:BZ$151)+SUMIF('6. Drift'!$B$18:$B$101,$G4066,'6. Drift'!BC$18:BC$101))</f>
        <v>0</v>
      </c>
      <c r="M4073" s="322">
        <f t="shared" si="922"/>
        <v>0</v>
      </c>
    </row>
    <row r="4074" spans="2:15" s="3" customFormat="1" ht="12.75" x14ac:dyDescent="0.2">
      <c r="B4074" s="323" t="str">
        <f>IF('2. Grunddata'!C$6="KONTRAKT","Total kostnad i kontrakt med finansiär ","Total kostnad i ansökan till finansiär ")</f>
        <v xml:space="preserve">Total kostnad i ansökan till finansiär </v>
      </c>
      <c r="C4074" s="237">
        <f>SUM(C4069:C4073)</f>
        <v>0</v>
      </c>
      <c r="D4074" s="237">
        <f t="shared" ref="D4074:L4074" si="923">SUM(D4069:D4073)</f>
        <v>0</v>
      </c>
      <c r="E4074" s="237">
        <f t="shared" si="923"/>
        <v>0</v>
      </c>
      <c r="F4074" s="237">
        <f t="shared" si="923"/>
        <v>0</v>
      </c>
      <c r="G4074" s="237">
        <f t="shared" si="923"/>
        <v>0</v>
      </c>
      <c r="H4074" s="237">
        <f t="shared" si="923"/>
        <v>0</v>
      </c>
      <c r="I4074" s="237">
        <f t="shared" si="923"/>
        <v>0</v>
      </c>
      <c r="J4074" s="237">
        <f t="shared" si="923"/>
        <v>0</v>
      </c>
      <c r="K4074" s="237">
        <f t="shared" si="923"/>
        <v>0</v>
      </c>
      <c r="L4074" s="237">
        <f t="shared" si="923"/>
        <v>0</v>
      </c>
      <c r="M4074" s="324">
        <f t="shared" si="922"/>
        <v>0</v>
      </c>
    </row>
    <row r="4075" spans="2:15" s="3" customFormat="1" ht="6" customHeight="1" x14ac:dyDescent="0.2">
      <c r="B4075" s="325"/>
      <c r="C4075" s="326"/>
      <c r="D4075" s="326"/>
      <c r="E4075" s="326"/>
      <c r="F4075" s="326"/>
      <c r="G4075" s="326"/>
      <c r="H4075" s="326"/>
      <c r="I4075" s="326"/>
      <c r="J4075" s="326"/>
      <c r="K4075" s="326"/>
      <c r="L4075" s="326"/>
      <c r="M4075" s="327"/>
    </row>
    <row r="4076" spans="2:15" s="3" customFormat="1" ht="12.75" x14ac:dyDescent="0.2">
      <c r="B4076" s="328" t="str">
        <f>IF('2. Grunddata'!C$6="KONTRAKT","Kostnader att medfinansiera","Kostnader förväntade att medfinansiera")</f>
        <v>Kostnader förväntade att medfinansiera</v>
      </c>
      <c r="C4076" s="168"/>
      <c r="D4076" s="168"/>
      <c r="E4076" s="168"/>
      <c r="F4076" s="168"/>
      <c r="G4076" s="168"/>
      <c r="H4076" s="168"/>
      <c r="I4076" s="168"/>
      <c r="J4076" s="168"/>
      <c r="K4076" s="168"/>
      <c r="L4076" s="168"/>
      <c r="M4076" s="329"/>
    </row>
    <row r="4077" spans="2:15" s="3" customFormat="1" ht="12.75" x14ac:dyDescent="0.2">
      <c r="B4077" s="371" t="str">
        <f>IF('2. Grunddata'!C$13="NEJ","Indirekt och lokalpåslag inte accepterade som OH av finansiär","")</f>
        <v>Indirekt och lokalpåslag inte accepterade som OH av finansiär</v>
      </c>
      <c r="C4077" s="330">
        <f>IF('2. Grunddata'!$C$13="NEJ",(SUMIF('5. Lön'!$B$25:$B$151,$G4066,'5. Lön'!BQ$25:BQ$151)+SUMIF('5. Lön'!$B$25:$B$151,$G4066,'5. Lön'!CO$25:CO$151)+SUMIF('6. Drift'!$B$18:$B$101,$G4066,'6. Drift'!AT$18:AT$101)+SUMIF('6. Drift'!$B$18:$B$101,$G4066,'6. Drift'!BR$18:BR$101))-(SUMIF('5. Lön'!$B$25:$B$151,$G4066,'5. Lön'!DY$25:DY$151)+SUMIF('6. Drift'!$B$18:$B$101,$G4066,'6. Drift'!CP$18:CP$101)+SUMIF('7. Utrustning'!$B$17:$B$49,$G4066,'7. Utrustning'!AU$17:AU$49)+SUMIF('8. Lokal'!$B$18:$B$50,$G4066,'8. Lokal'!AR$18:AR$50)),0)</f>
        <v>0</v>
      </c>
      <c r="D4077" s="330">
        <f>IF('2. Grunddata'!$C$13="NEJ",(SUMIF('5. Lön'!$B$25:$B$151,$G4066,'5. Lön'!BR$25:BR$151)+SUMIF('5. Lön'!$B$25:$B$151,$G4066,'5. Lön'!CP$25:CP$151)+SUMIF('6. Drift'!$B$18:$B$101,$G4066,'6. Drift'!AU$18:AU$101)+SUMIF('6. Drift'!$B$18:$B$101,$G4066,'6. Drift'!BS$18:BS$101))-(SUMIF('5. Lön'!$B$25:$B$151,$G4066,'5. Lön'!DZ$25:DZ$151)+SUMIF('6. Drift'!$B$18:$B$101,$G4066,'6. Drift'!CQ$18:CQ$101)+SUMIF('7. Utrustning'!$B$17:$B$49,$G4066,'7. Utrustning'!AV$17:AV$49)+SUMIF('8. Lokal'!$B$18:$B$50,$G4066,'8. Lokal'!AS$18:AS$50)),0)</f>
        <v>0</v>
      </c>
      <c r="E4077" s="330">
        <f>IF('2. Grunddata'!$C$13="NEJ",(SUMIF('5. Lön'!$B$25:$B$151,$G4066,'5. Lön'!BS$25:BS$151)+SUMIF('5. Lön'!$B$25:$B$151,$G4066,'5. Lön'!CQ$25:CQ$151)+SUMIF('6. Drift'!$B$18:$B$101,$G4066,'6. Drift'!AV$18:AV$101)+SUMIF('6. Drift'!$B$18:$B$101,$G4066,'6. Drift'!BT$18:BT$101))-(SUMIF('5. Lön'!$B$25:$B$151,$G4066,'5. Lön'!EA$25:EA$151)+SUMIF('6. Drift'!$B$18:$B$101,$G4066,'6. Drift'!CR$18:CR$101)+SUMIF('7. Utrustning'!$B$17:$B$49,$G4066,'7. Utrustning'!AW$17:AW$49)+SUMIF('8. Lokal'!$B$18:$B$50,$G4066,'8. Lokal'!AT$18:AT$50)),0)</f>
        <v>0</v>
      </c>
      <c r="F4077" s="330">
        <f>IF('2. Grunddata'!$C$13="NEJ",(SUMIF('5. Lön'!$B$25:$B$151,$G4066,'5. Lön'!BT$25:BT$151)+SUMIF('5. Lön'!$B$25:$B$151,$G4066,'5. Lön'!CR$25:CR$151)+SUMIF('6. Drift'!$B$18:$B$101,$G4066,'6. Drift'!AW$18:AW$101)+SUMIF('6. Drift'!$B$18:$B$101,$G4066,'6. Drift'!BU$18:BU$101))-(SUMIF('5. Lön'!$B$25:$B$151,$G4066,'5. Lön'!EB$25:EB$151)+SUMIF('6. Drift'!$B$18:$B$101,$G4066,'6. Drift'!CS$18:CS$101)+SUMIF('7. Utrustning'!$B$17:$B$49,$G4066,'7. Utrustning'!AX$17:AX$49)+SUMIF('8. Lokal'!$B$18:$B$50,$G4066,'8. Lokal'!AU$18:AU$50)),0)</f>
        <v>0</v>
      </c>
      <c r="G4077" s="330">
        <f>IF('2. Grunddata'!$C$13="NEJ",(SUMIF('5. Lön'!$B$25:$B$151,$G4066,'5. Lön'!BU$25:BU$151)+SUMIF('5. Lön'!$B$25:$B$151,$G4066,'5. Lön'!CS$25:CS$151)+SUMIF('6. Drift'!$B$18:$B$101,$G4066,'6. Drift'!AX$18:AX$101)+SUMIF('6. Drift'!$B$18:$B$101,$G4066,'6. Drift'!BV$18:BV$101))-(SUMIF('5. Lön'!$B$25:$B$151,$G4066,'5. Lön'!EC$25:EC$151)+SUMIF('6. Drift'!$B$18:$B$101,$G4066,'6. Drift'!CT$18:CT$101)+SUMIF('7. Utrustning'!$B$17:$B$49,$G4066,'7. Utrustning'!AY$17:AY$49)+SUMIF('8. Lokal'!$B$18:$B$50,$G4066,'8. Lokal'!AV$18:AV$50)),0)</f>
        <v>0</v>
      </c>
      <c r="H4077" s="330">
        <f>IF('2. Grunddata'!$C$13="NEJ",(SUMIF('5. Lön'!$B$25:$B$151,$G4066,'5. Lön'!BV$25:BV$151)+SUMIF('5. Lön'!$B$25:$B$151,$G4066,'5. Lön'!CT$25:CT$151)+SUMIF('6. Drift'!$B$18:$B$101,$G4066,'6. Drift'!AY$18:AY$101)+SUMIF('6. Drift'!$B$18:$B$101,$G4066,'6. Drift'!BW$18:BW$101))-(SUMIF('5. Lön'!$B$25:$B$151,$G4066,'5. Lön'!ED$25:ED$151)+SUMIF('6. Drift'!$B$18:$B$101,$G4066,'6. Drift'!CU$18:CU$101)+SUMIF('7. Utrustning'!$B$17:$B$49,$G4066,'7. Utrustning'!AZ$17:AZ$49)+SUMIF('8. Lokal'!$B$18:$B$50,$G4066,'8. Lokal'!AW$18:AW$50)),0)</f>
        <v>0</v>
      </c>
      <c r="I4077" s="330">
        <f>IF('2. Grunddata'!$C$13="NEJ",(SUMIF('5. Lön'!$B$25:$B$151,$G4066,'5. Lön'!BW$25:BW$151)+SUMIF('5. Lön'!$B$25:$B$151,$G4066,'5. Lön'!CU$25:CU$151)+SUMIF('6. Drift'!$B$18:$B$101,$G4066,'6. Drift'!AZ$18:AZ$101)+SUMIF('6. Drift'!$B$18:$B$101,$G4066,'6. Drift'!BX$18:BX$101))-(SUMIF('5. Lön'!$B$25:$B$151,$G4066,'5. Lön'!EE$25:EE$151)+SUMIF('6. Drift'!$B$18:$B$101,$G4066,'6. Drift'!CV$18:CV$101)+SUMIF('7. Utrustning'!$B$17:$B$49,$G4066,'7. Utrustning'!BA$17:BA$49)+SUMIF('8. Lokal'!$B$18:$B$50,$G4066,'8. Lokal'!AX$18:AX$50)),0)</f>
        <v>0</v>
      </c>
      <c r="J4077" s="330">
        <f>IF('2. Grunddata'!$C$13="NEJ",(SUMIF('5. Lön'!$B$25:$B$151,$G4066,'5. Lön'!BX$25:BX$151)+SUMIF('5. Lön'!$B$25:$B$151,$G4066,'5. Lön'!CV$25:CV$151)+SUMIF('6. Drift'!$B$18:$B$101,$G4066,'6. Drift'!BA$18:BA$101)+SUMIF('6. Drift'!$B$18:$B$101,$G4066,'6. Drift'!BY$18:BY$101))-(SUMIF('5. Lön'!$B$25:$B$151,$G4066,'5. Lön'!EF$25:EF$151)+SUMIF('6. Drift'!$B$18:$B$101,$G4066,'6. Drift'!CW$18:CW$101)+SUMIF('7. Utrustning'!$B$17:$B$49,$G4066,'7. Utrustning'!BB$17:BB$49)+SUMIF('8. Lokal'!$B$18:$B$50,$G4066,'8. Lokal'!AY$18:AY$50)),0)</f>
        <v>0</v>
      </c>
      <c r="K4077" s="330">
        <f>IF('2. Grunddata'!$C$13="NEJ",(SUMIF('5. Lön'!$B$25:$B$151,$G4066,'5. Lön'!BY$25:BY$151)+SUMIF('5. Lön'!$B$25:$B$151,$G4066,'5. Lön'!CW$25:CW$151)+SUMIF('6. Drift'!$B$18:$B$101,$G4066,'6. Drift'!BB$18:BB$101)+SUMIF('6. Drift'!$B$18:$B$101,$G4066,'6. Drift'!BZ$18:BZ$101))-(SUMIF('5. Lön'!$B$25:$B$151,$G4066,'5. Lön'!EG$25:EG$151)+SUMIF('6. Drift'!$B$18:$B$101,$G4066,'6. Drift'!CX$18:CX$101)+SUMIF('7. Utrustning'!$B$17:$B$49,$G4066,'7. Utrustning'!BC$17:BC$49)+SUMIF('8. Lokal'!$B$18:$B$50,$G4066,'8. Lokal'!AZ$18:AZ$50)),0)</f>
        <v>0</v>
      </c>
      <c r="L4077" s="330">
        <f>IF('2. Grunddata'!$C$13="NEJ",(SUMIF('5. Lön'!$B$25:$B$151,$G4066,'5. Lön'!BZ$25:BZ$151)+SUMIF('5. Lön'!$B$25:$B$151,$G4066,'5. Lön'!CX$25:CX$151)+SUMIF('6. Drift'!$B$18:$B$101,$G4066,'6. Drift'!BC$18:BC$101)+SUMIF('6. Drift'!$B$18:$B$101,$G4066,'6. Drift'!CA$18:CA$101))-(SUMIF('5. Lön'!$B$25:$B$151,$G4066,'5. Lön'!EH$25:EH$151)+SUMIF('6. Drift'!$B$18:$B$101,$G4066,'6. Drift'!CY$18:CY$101)+SUMIF('7. Utrustning'!$B$17:$B$49,$G4066,'7. Utrustning'!BD$17:BD$49)+SUMIF('8. Lokal'!$B$18:$B$50,$G4066,'8. Lokal'!BA$18:BA$50)),0)</f>
        <v>0</v>
      </c>
      <c r="M4077" s="314">
        <f t="shared" ref="M4077:M4083" si="924">SUM(C4077:L4077)</f>
        <v>0</v>
      </c>
    </row>
    <row r="4078" spans="2:15" s="3" customFormat="1" ht="12.75" customHeight="1" x14ac:dyDescent="0.2">
      <c r="B4078" s="331" t="str">
        <f>IF('2. Grunddata'!C$16&gt;0,"LKP som inte accepteras av finansiär","")</f>
        <v/>
      </c>
      <c r="C4078" s="332">
        <f>IF('2. Grunddata'!$C$16&gt;0,SUMIF('5. Lön'!$B$25:$B$151,$G4066,'5. Lön'!AS$25:AS$151)-SUMIF('5. Lön'!$B$25:$B$151,$G4066,'5. Lön'!DM$25:DM$151),0)</f>
        <v>0</v>
      </c>
      <c r="D4078" s="332">
        <f>IF('2. Grunddata'!$C$16&gt;0,SUMIF('5. Lön'!$B$25:$B$151,$G4066,'5. Lön'!AT$25:AT$151)-SUMIF('5. Lön'!$B$25:$B$151,$G4066,'5. Lön'!DN$25:DN$151),0)</f>
        <v>0</v>
      </c>
      <c r="E4078" s="332">
        <f>IF('2. Grunddata'!$C$16&gt;0,SUMIF('5. Lön'!$B$25:$B$151,$G4066,'5. Lön'!AU$25:AU$151)-SUMIF('5. Lön'!$B$25:$B$151,$G4066,'5. Lön'!DO$25:DO$151),0)</f>
        <v>0</v>
      </c>
      <c r="F4078" s="332">
        <f>IF('2. Grunddata'!$C$16&gt;0,SUMIF('5. Lön'!$B$25:$B$151,$G4066,'5. Lön'!AV$25:AV$151)-SUMIF('5. Lön'!$B$25:$B$151,$G4066,'5. Lön'!DP$25:DP$151),0)</f>
        <v>0</v>
      </c>
      <c r="G4078" s="332">
        <f>IF('2. Grunddata'!$C$16&gt;0,SUMIF('5. Lön'!$B$25:$B$151,$G4066,'5. Lön'!AW$25:AW$151)-SUMIF('5. Lön'!$B$25:$B$151,$G4066,'5. Lön'!DQ$25:DQ$151),0)</f>
        <v>0</v>
      </c>
      <c r="H4078" s="332">
        <f>IF('2. Grunddata'!$C$16&gt;0,SUMIF('5. Lön'!$B$25:$B$151,$G4066,'5. Lön'!AX$25:AX$151)-SUMIF('5. Lön'!$B$25:$B$151,$G4066,'5. Lön'!DR$25:DR$151),0)</f>
        <v>0</v>
      </c>
      <c r="I4078" s="332">
        <f>IF('2. Grunddata'!$C$16&gt;0,SUMIF('5. Lön'!$B$25:$B$151,$G4066,'5. Lön'!AY$25:AY$151)-SUMIF('5. Lön'!$B$25:$B$151,$G4066,'5. Lön'!DS$25:DS$151),0)</f>
        <v>0</v>
      </c>
      <c r="J4078" s="332">
        <f>IF('2. Grunddata'!$C$16&gt;0,SUMIF('5. Lön'!$B$25:$B$151,$G4066,'5. Lön'!AZ$25:AZ$151)-SUMIF('5. Lön'!$B$25:$B$151,$G4066,'5. Lön'!DT$25:DT$151),0)</f>
        <v>0</v>
      </c>
      <c r="K4078" s="332">
        <f>IF('2. Grunddata'!$C$16&gt;0,SUMIF('5. Lön'!$B$25:$B$151,$G4066,'5. Lön'!BA$25:BA$151)-SUMIF('5. Lön'!$B$25:$B$151,$G4066,'5. Lön'!DU$25:DU$151),0)</f>
        <v>0</v>
      </c>
      <c r="L4078" s="332">
        <f>IF('2. Grunddata'!$C$16&gt;0,SUMIF('5. Lön'!$B$25:$B$151,$G4066,'5. Lön'!BB$25:BB$151)-SUMIF('5. Lön'!$B$25:$B$151,$G4066,'5. Lön'!DV$25:DV$151),0)</f>
        <v>0</v>
      </c>
      <c r="M4078" s="316">
        <f t="shared" si="924"/>
        <v>0</v>
      </c>
    </row>
    <row r="4079" spans="2:15" s="3" customFormat="1" ht="12.75" customHeight="1" x14ac:dyDescent="0.2">
      <c r="B4079" s="317" t="str">
        <f>IF('5. Lön'!BO$152&gt;0,"Lön inklusive LKP","")</f>
        <v>Lön inklusive LKP</v>
      </c>
      <c r="C4079" s="333">
        <f>SUMIF('5. Lön'!$B$25:$B$151,$G4066,'5. Lön'!BE$25:BE$151)</f>
        <v>0</v>
      </c>
      <c r="D4079" s="333">
        <f>SUMIF('5. Lön'!$B$25:$B$151,$G4066,'5. Lön'!BF$25:BF$151)</f>
        <v>0</v>
      </c>
      <c r="E4079" s="333">
        <f>SUMIF('5. Lön'!$B$25:$B$151,$G4066,'5. Lön'!BG$25:BG$151)</f>
        <v>0</v>
      </c>
      <c r="F4079" s="333">
        <f>SUMIF('5. Lön'!$B$25:$B$151,$G4066,'5. Lön'!BH$25:BH$151)</f>
        <v>0</v>
      </c>
      <c r="G4079" s="333">
        <f>SUMIF('5. Lön'!$B$25:$B$151,$G4066,'5. Lön'!BI$25:BI$151)</f>
        <v>0</v>
      </c>
      <c r="H4079" s="333">
        <f>SUMIF('5. Lön'!$B$25:$B$151,$G4066,'5. Lön'!BJ$25:BJ$151)</f>
        <v>0</v>
      </c>
      <c r="I4079" s="333">
        <f>SUMIF('5. Lön'!$B$25:$B$151,$G4066,'5. Lön'!BK$25:BK$151)</f>
        <v>0</v>
      </c>
      <c r="J4079" s="333">
        <f>SUMIF('5. Lön'!$B$25:$B$151,$G4066,'5. Lön'!BL$25:BL$151)</f>
        <v>0</v>
      </c>
      <c r="K4079" s="333">
        <f>SUMIF('5. Lön'!$B$25:$B$151,$G4066,'5. Lön'!BM$25:BM$151)</f>
        <v>0</v>
      </c>
      <c r="L4079" s="333">
        <f>SUMIF('5. Lön'!$B$25:$B$151,$G4066,'5. Lön'!BN$25:BN$151)</f>
        <v>0</v>
      </c>
      <c r="M4079" s="319">
        <f t="shared" si="924"/>
        <v>0</v>
      </c>
    </row>
    <row r="4080" spans="2:15" s="3" customFormat="1" ht="12.75" x14ac:dyDescent="0.2">
      <c r="B4080" s="158" t="str">
        <f>IF('6. Drift'!AR$102&gt;0,"Drift","")</f>
        <v/>
      </c>
      <c r="C4080" s="334">
        <f>SUMIF('6. Drift'!$B$18:$B$101,$G4066,'6. Drift'!AH$18:AH$101)</f>
        <v>0</v>
      </c>
      <c r="D4080" s="334">
        <f>SUMIF('6. Drift'!$B$18:$B$101,$G4066,'6. Drift'!AI$18:AI$101)</f>
        <v>0</v>
      </c>
      <c r="E4080" s="334">
        <f>SUMIF('6. Drift'!$B$18:$B$101,$G4066,'6. Drift'!AJ$18:AJ$101)</f>
        <v>0</v>
      </c>
      <c r="F4080" s="334">
        <f>SUMIF('6. Drift'!$B$18:$B$101,$G4066,'6. Drift'!AK$18:AK$101)</f>
        <v>0</v>
      </c>
      <c r="G4080" s="334">
        <f>SUMIF('6. Drift'!$B$18:$B$101,$G4066,'6. Drift'!AL$18:AL$101)</f>
        <v>0</v>
      </c>
      <c r="H4080" s="334">
        <f>SUMIF('6. Drift'!$B$18:$B$101,$G4066,'6. Drift'!AM$18:AM$101)</f>
        <v>0</v>
      </c>
      <c r="I4080" s="334">
        <f>SUMIF('6. Drift'!$B$18:$B$101,$G4066,'6. Drift'!AN$18:AN$101)</f>
        <v>0</v>
      </c>
      <c r="J4080" s="334">
        <f>SUMIF('6. Drift'!$B$18:$B$101,$G4066,'6. Drift'!AO$18:AO$101)</f>
        <v>0</v>
      </c>
      <c r="K4080" s="334">
        <f>SUMIF('6. Drift'!$B$18:$B$101,$G4066,'6. Drift'!AP$18:AP$101)</f>
        <v>0</v>
      </c>
      <c r="L4080" s="334">
        <f>SUMIF('6. Drift'!$B$18:$B$101,$G4066,'6. Drift'!AQ$18:AQ$101)</f>
        <v>0</v>
      </c>
      <c r="M4080" s="316">
        <f t="shared" si="924"/>
        <v>0</v>
      </c>
    </row>
    <row r="4081" spans="2:15" s="3" customFormat="1" ht="12.75" x14ac:dyDescent="0.2">
      <c r="B4081" s="317" t="str">
        <f>IF('7. Utrustning'!AS$50&gt;0,"Utrustning","")</f>
        <v/>
      </c>
      <c r="C4081" s="333">
        <f>SUMIF('7. Utrustning'!$B$17:$B$49,$G4066,'7. Utrustning'!AI$17:AI$49)</f>
        <v>0</v>
      </c>
      <c r="D4081" s="333">
        <f>SUMIF('7. Utrustning'!$B$17:$B$49,$G4066,'7. Utrustning'!AJ$17:AJ$49)</f>
        <v>0</v>
      </c>
      <c r="E4081" s="333">
        <f>SUMIF('7. Utrustning'!$B$17:$B$49,$G4066,'7. Utrustning'!AK$17:AK$49)</f>
        <v>0</v>
      </c>
      <c r="F4081" s="333">
        <f>SUMIF('7. Utrustning'!$B$17:$B$49,$G4066,'7. Utrustning'!AL$17:AL$49)</f>
        <v>0</v>
      </c>
      <c r="G4081" s="333">
        <f>SUMIF('7. Utrustning'!$B$17:$B$49,$G4066,'7. Utrustning'!AM$17:AM$49)</f>
        <v>0</v>
      </c>
      <c r="H4081" s="333">
        <f>SUMIF('7. Utrustning'!$B$17:$B$49,$G4066,'7. Utrustning'!AN$17:AN$49)</f>
        <v>0</v>
      </c>
      <c r="I4081" s="333">
        <f>SUMIF('7. Utrustning'!$B$17:$B$49,$G4066,'7. Utrustning'!AO$17:AO$49)</f>
        <v>0</v>
      </c>
      <c r="J4081" s="333">
        <f>SUMIF('7. Utrustning'!$B$17:$B$49,$G4066,'7. Utrustning'!AP$17:AP$49)</f>
        <v>0</v>
      </c>
      <c r="K4081" s="333">
        <f>SUMIF('7. Utrustning'!$B$17:$B$49,$G4066,'7. Utrustning'!AQ$17:AQ$49)</f>
        <v>0</v>
      </c>
      <c r="L4081" s="333">
        <f>SUMIF('7. Utrustning'!$B$17:$B$49,$G4066,'7. Utrustning'!AR$17:AR$49)</f>
        <v>0</v>
      </c>
      <c r="M4081" s="319">
        <f t="shared" si="924"/>
        <v>0</v>
      </c>
    </row>
    <row r="4082" spans="2:15" s="3" customFormat="1" ht="12.75" x14ac:dyDescent="0.2">
      <c r="B4082" s="320" t="str">
        <f>IF('8. Lokal'!AP$51&gt;0,"Lokal","")</f>
        <v>Lokal</v>
      </c>
      <c r="C4082" s="334">
        <f>SUMIF('5. Lön'!$B$25:$B$151,$G4066,'5. Lön'!DA$25:DA$151)+SUMIF('6. Drift'!$B$18:$B$101,$G4066,'6. Drift'!CD$18:CD$101)+SUMIF('8. Lokal'!$B$18:$B$50,$G4066,'8. Lokal'!AF$18:AF$50)</f>
        <v>0</v>
      </c>
      <c r="D4082" s="334">
        <f>SUMIF('5. Lön'!$B$25:$B$151,$G4066,'5. Lön'!DB$25:DB$151)+SUMIF('6. Drift'!$B$18:$B$101,$G4066,'6. Drift'!CE$18:CE$101)+SUMIF('8. Lokal'!$B$18:$B$50,$G4066,'8. Lokal'!AG$18:AG$50)</f>
        <v>0</v>
      </c>
      <c r="E4082" s="334">
        <f>SUMIF('5. Lön'!$B$25:$B$151,$G4066,'5. Lön'!DC$25:DC$151)+SUMIF('6. Drift'!$B$18:$B$101,$G4066,'6. Drift'!CF$18:CF$101)+SUMIF('8. Lokal'!$B$18:$B$50,$G4066,'8. Lokal'!AH$18:AH$50)</f>
        <v>0</v>
      </c>
      <c r="F4082" s="334">
        <f>SUMIF('5. Lön'!$B$25:$B$151,$G4066,'5. Lön'!DD$25:DD$151)+SUMIF('6. Drift'!$B$18:$B$101,$G4066,'6. Drift'!CG$18:CG$101)+SUMIF('8. Lokal'!$B$18:$B$50,$G4066,'8. Lokal'!AI$18:AI$50)</f>
        <v>0</v>
      </c>
      <c r="G4082" s="334">
        <f>SUMIF('5. Lön'!$B$25:$B$151,$G4066,'5. Lön'!DE$25:DE$151)+SUMIF('6. Drift'!$B$18:$B$101,$G4066,'6. Drift'!CH$18:CH$101)+SUMIF('8. Lokal'!$B$18:$B$50,$G4066,'8. Lokal'!AJ$18:AJ$50)</f>
        <v>0</v>
      </c>
      <c r="H4082" s="334">
        <f>SUMIF('5. Lön'!$B$25:$B$151,$G4066,'5. Lön'!DF$25:DF$151)+SUMIF('6. Drift'!$B$18:$B$101,$G4066,'6. Drift'!CI$18:CI$101)+SUMIF('8. Lokal'!$B$18:$B$50,$G4066,'8. Lokal'!AK$18:AK$50)</f>
        <v>0</v>
      </c>
      <c r="I4082" s="334">
        <f>SUMIF('5. Lön'!$B$25:$B$151,$G4066,'5. Lön'!DG$25:DG$151)+SUMIF('6. Drift'!$B$18:$B$101,$G4066,'6. Drift'!CJ$18:CJ$101)+SUMIF('8. Lokal'!$B$18:$B$50,$G4066,'8. Lokal'!AL$18:AL$50)</f>
        <v>0</v>
      </c>
      <c r="J4082" s="334">
        <f>SUMIF('5. Lön'!$B$25:$B$151,$G4066,'5. Lön'!DH$25:DH$151)+SUMIF('6. Drift'!$B$18:$B$101,$G4066,'6. Drift'!CK$18:CK$101)+SUMIF('8. Lokal'!$B$18:$B$50,$G4066,'8. Lokal'!AM$18:AM$50)</f>
        <v>0</v>
      </c>
      <c r="K4082" s="334">
        <f>SUMIF('5. Lön'!$B$25:$B$151,$G4066,'5. Lön'!DI$25:DI$151)+SUMIF('6. Drift'!$B$18:$B$101,$G4066,'6. Drift'!CL$18:CL$101)+SUMIF('8. Lokal'!$B$18:$B$50,$G4066,'8. Lokal'!AN$18:AN$50)</f>
        <v>0</v>
      </c>
      <c r="L4082" s="334">
        <f>SUMIF('5. Lön'!$B$25:$B$151,$G4066,'5. Lön'!DJ$25:DJ$151)+SUMIF('6. Drift'!$B$18:$B$101,$G4066,'6. Drift'!CM$18:CM$101)+SUMIF('8. Lokal'!$B$18:$B$50,$G4066,'8. Lokal'!AO$18:AO$50)</f>
        <v>0</v>
      </c>
      <c r="M4082" s="316">
        <f t="shared" si="924"/>
        <v>0</v>
      </c>
    </row>
    <row r="4083" spans="2:15" s="1" customFormat="1" ht="12.75" x14ac:dyDescent="0.2">
      <c r="B4083" s="321" t="str">
        <f>IF(('5. Lön'!CM$152+'6. Drift'!BP$102)&gt;0,"Indirekt","")</f>
        <v>Indirekt</v>
      </c>
      <c r="C4083" s="293">
        <f>SUMIF('5. Lön'!$B$25:$B$151,$G4066,'5. Lön'!CC$25:CC$151)+SUMIF('6. Drift'!$B$18:$B$101,$G4066,'6. Drift'!BF$18:BF$101)</f>
        <v>0</v>
      </c>
      <c r="D4083" s="293">
        <f>SUMIF('5. Lön'!$B$25:$B$151,$G4066,'5. Lön'!CD$25:CD$151)+SUMIF('6. Drift'!$B$18:$B$101,$G4066,'6. Drift'!BG$18:BG$101)</f>
        <v>0</v>
      </c>
      <c r="E4083" s="293">
        <f>SUMIF('5. Lön'!$B$25:$B$151,$G4066,'5. Lön'!CE$25:CE$151)+SUMIF('6. Drift'!$B$18:$B$101,$G4066,'6. Drift'!BH$18:BH$101)</f>
        <v>0</v>
      </c>
      <c r="F4083" s="293">
        <f>SUMIF('5. Lön'!$B$25:$B$151,$G4066,'5. Lön'!CF$25:CF$151)+SUMIF('6. Drift'!$B$18:$B$101,$G4066,'6. Drift'!BI$18:BI$101)</f>
        <v>0</v>
      </c>
      <c r="G4083" s="293">
        <f>SUMIF('5. Lön'!$B$25:$B$151,$G4066,'5. Lön'!CG$25:CG$151)+SUMIF('6. Drift'!$B$18:$B$101,$G4066,'6. Drift'!BJ$18:BJ$101)</f>
        <v>0</v>
      </c>
      <c r="H4083" s="293">
        <f>SUMIF('5. Lön'!$B$25:$B$151,$G4066,'5. Lön'!CH$25:CH$151)+SUMIF('6. Drift'!$B$18:$B$101,$G4066,'6. Drift'!BK$18:BK$101)</f>
        <v>0</v>
      </c>
      <c r="I4083" s="293">
        <f>SUMIF('5. Lön'!$B$25:$B$151,$G4066,'5. Lön'!CI$25:CI$151)+SUMIF('6. Drift'!$B$18:$B$101,$G4066,'6. Drift'!BL$18:BL$101)</f>
        <v>0</v>
      </c>
      <c r="J4083" s="293">
        <f>SUMIF('5. Lön'!$B$25:$B$151,$G4066,'5. Lön'!CJ$25:CJ$151)+SUMIF('6. Drift'!$B$18:$B$101,$G4066,'6. Drift'!BM$18:BM$101)</f>
        <v>0</v>
      </c>
      <c r="K4083" s="293">
        <f>SUMIF('5. Lön'!$B$25:$B$151,$G4066,'5. Lön'!CK$25:CK$151)+SUMIF('6. Drift'!$B$18:$B$101,$G4066,'6. Drift'!BN$18:BN$101)</f>
        <v>0</v>
      </c>
      <c r="L4083" s="293">
        <f>SUMIF('5. Lön'!$B$25:$B$151,$G4066,'5. Lön'!CL$25:CL$151)+SUMIF('6. Drift'!$B$18:$B$101,$G4066,'6. Drift'!BO$18:BO$101)</f>
        <v>0</v>
      </c>
      <c r="M4083" s="322">
        <f t="shared" si="924"/>
        <v>0</v>
      </c>
    </row>
    <row r="4084" spans="2:15" s="3" customFormat="1" ht="12.75" x14ac:dyDescent="0.2">
      <c r="B4084" s="323" t="str">
        <f>IF('2. Grunddata'!C$6="KONTRAKT","Total kostnad i medfinansiering av kontrakt med finansiär","Total kostnad i medfinansiering av ansökan till finansiär")</f>
        <v>Total kostnad i medfinansiering av ansökan till finansiär</v>
      </c>
      <c r="C4084" s="237">
        <f>SUM(C4077:C4083)</f>
        <v>0</v>
      </c>
      <c r="D4084" s="237">
        <f t="shared" ref="D4084:M4084" si="925">SUM(D4077:D4083)</f>
        <v>0</v>
      </c>
      <c r="E4084" s="237">
        <f t="shared" si="925"/>
        <v>0</v>
      </c>
      <c r="F4084" s="237">
        <f t="shared" si="925"/>
        <v>0</v>
      </c>
      <c r="G4084" s="237">
        <f t="shared" si="925"/>
        <v>0</v>
      </c>
      <c r="H4084" s="237">
        <f t="shared" si="925"/>
        <v>0</v>
      </c>
      <c r="I4084" s="237">
        <f t="shared" si="925"/>
        <v>0</v>
      </c>
      <c r="J4084" s="237">
        <f t="shared" si="925"/>
        <v>0</v>
      </c>
      <c r="K4084" s="237">
        <f t="shared" si="925"/>
        <v>0</v>
      </c>
      <c r="L4084" s="237">
        <f t="shared" si="925"/>
        <v>0</v>
      </c>
      <c r="M4084" s="324">
        <f t="shared" si="925"/>
        <v>0</v>
      </c>
      <c r="N4084" s="26"/>
      <c r="O4084" s="26"/>
    </row>
    <row r="4085" spans="2:15" s="3" customFormat="1" ht="6" customHeight="1" x14ac:dyDescent="0.2">
      <c r="B4085" s="335"/>
      <c r="C4085" s="326"/>
      <c r="D4085" s="326"/>
      <c r="E4085" s="326"/>
      <c r="F4085" s="326"/>
      <c r="G4085" s="326"/>
      <c r="H4085" s="326"/>
      <c r="I4085" s="326"/>
      <c r="J4085" s="326"/>
      <c r="K4085" s="326"/>
      <c r="L4085" s="326"/>
      <c r="M4085" s="336"/>
    </row>
    <row r="4086" spans="2:15" s="3" customFormat="1" ht="12.75" x14ac:dyDescent="0.2">
      <c r="B4086" s="328" t="str">
        <f>IF('2. Grunddata'!C$6="KONTRAKT","Full kostnad","Förväntad full kostnad")</f>
        <v>Förväntad full kostnad</v>
      </c>
      <c r="C4086" s="326"/>
      <c r="D4086" s="326"/>
      <c r="E4086" s="326"/>
      <c r="F4086" s="326"/>
      <c r="G4086" s="326"/>
      <c r="H4086" s="326"/>
      <c r="I4086" s="326"/>
      <c r="J4086" s="326"/>
      <c r="K4086" s="326"/>
      <c r="L4086" s="326"/>
      <c r="M4086" s="336"/>
    </row>
    <row r="4087" spans="2:15" s="3" customFormat="1" ht="12.75" x14ac:dyDescent="0.2">
      <c r="B4087" s="337" t="s">
        <v>203</v>
      </c>
      <c r="C4087" s="338">
        <f>C4069+C4078+C4079</f>
        <v>0</v>
      </c>
      <c r="D4087" s="338">
        <f t="shared" ref="D4087:L4087" si="926">D4069+D4078+D4079</f>
        <v>0</v>
      </c>
      <c r="E4087" s="338">
        <f t="shared" si="926"/>
        <v>0</v>
      </c>
      <c r="F4087" s="338">
        <f t="shared" si="926"/>
        <v>0</v>
      </c>
      <c r="G4087" s="338">
        <f t="shared" si="926"/>
        <v>0</v>
      </c>
      <c r="H4087" s="338">
        <f t="shared" si="926"/>
        <v>0</v>
      </c>
      <c r="I4087" s="338">
        <f t="shared" si="926"/>
        <v>0</v>
      </c>
      <c r="J4087" s="338">
        <f t="shared" si="926"/>
        <v>0</v>
      </c>
      <c r="K4087" s="338">
        <f t="shared" si="926"/>
        <v>0</v>
      </c>
      <c r="L4087" s="338">
        <f t="shared" si="926"/>
        <v>0</v>
      </c>
      <c r="M4087" s="314">
        <f>SUM(C4087:L4087)</f>
        <v>0</v>
      </c>
    </row>
    <row r="4088" spans="2:15" s="3" customFormat="1" ht="12.75" x14ac:dyDescent="0.2">
      <c r="B4088" s="339" t="s">
        <v>202</v>
      </c>
      <c r="C4088" s="340">
        <f>C4070+C4080</f>
        <v>0</v>
      </c>
      <c r="D4088" s="340">
        <f t="shared" ref="D4088:L4088" si="927">D4070+D4080</f>
        <v>0</v>
      </c>
      <c r="E4088" s="340">
        <f t="shared" si="927"/>
        <v>0</v>
      </c>
      <c r="F4088" s="340">
        <f t="shared" si="927"/>
        <v>0</v>
      </c>
      <c r="G4088" s="340">
        <f t="shared" si="927"/>
        <v>0</v>
      </c>
      <c r="H4088" s="340">
        <f t="shared" si="927"/>
        <v>0</v>
      </c>
      <c r="I4088" s="340">
        <f t="shared" si="927"/>
        <v>0</v>
      </c>
      <c r="J4088" s="340">
        <f t="shared" si="927"/>
        <v>0</v>
      </c>
      <c r="K4088" s="340">
        <f t="shared" si="927"/>
        <v>0</v>
      </c>
      <c r="L4088" s="340">
        <f t="shared" si="927"/>
        <v>0</v>
      </c>
      <c r="M4088" s="316">
        <f>SUM(C4088:L4088)</f>
        <v>0</v>
      </c>
    </row>
    <row r="4089" spans="2:15" s="3" customFormat="1" ht="12.75" x14ac:dyDescent="0.2">
      <c r="B4089" s="341" t="s">
        <v>30</v>
      </c>
      <c r="C4089" s="342">
        <f>C4071+C4081</f>
        <v>0</v>
      </c>
      <c r="D4089" s="342">
        <f t="shared" ref="D4089:L4089" si="928">D4071+D4081</f>
        <v>0</v>
      </c>
      <c r="E4089" s="342">
        <f t="shared" si="928"/>
        <v>0</v>
      </c>
      <c r="F4089" s="342">
        <f t="shared" si="928"/>
        <v>0</v>
      </c>
      <c r="G4089" s="342">
        <f t="shared" si="928"/>
        <v>0</v>
      </c>
      <c r="H4089" s="342">
        <f t="shared" si="928"/>
        <v>0</v>
      </c>
      <c r="I4089" s="342">
        <f t="shared" si="928"/>
        <v>0</v>
      </c>
      <c r="J4089" s="342">
        <f t="shared" si="928"/>
        <v>0</v>
      </c>
      <c r="K4089" s="342">
        <f t="shared" si="928"/>
        <v>0</v>
      </c>
      <c r="L4089" s="342">
        <f t="shared" si="928"/>
        <v>0</v>
      </c>
      <c r="M4089" s="319">
        <f>SUM(C4089:L4089)</f>
        <v>0</v>
      </c>
    </row>
    <row r="4090" spans="2:15" s="3" customFormat="1" ht="12.75" x14ac:dyDescent="0.2">
      <c r="B4090" s="339" t="s">
        <v>31</v>
      </c>
      <c r="C4090" s="340">
        <f>SUMIF('5. Lön'!$B$25:$B$151,$G4066,'5. Lön'!CO$25:CO$151)+SUMIF('5. Lön'!$B$25:$B$151,$G4066,'5. Lön'!DA$25:DA$151)+SUMIF('6. Drift'!$B$18:$B$101,$G4066,'6. Drift'!BR$18:BR$101)+SUMIF('6. Drift'!$B$18:$B$101,$G4066,'6. Drift'!CD$18:CD$101)+SUMIF('8. Lokal'!$B$18:$B$50,$G4066,'8. Lokal'!T$18:T$50)+SUMIF('8. Lokal'!$B$18:$B$50,$G4066,'8. Lokal'!AF$18:AF$50)</f>
        <v>0</v>
      </c>
      <c r="D4090" s="340">
        <f>SUMIF('5. Lön'!$B$25:$B$151,$G4066,'5. Lön'!CP$25:CP$151)+SUMIF('5. Lön'!$B$25:$B$151,$G4066,'5. Lön'!DB$25:DB$151)+SUMIF('6. Drift'!$B$18:$B$101,$G4066,'6. Drift'!BS$18:BS$101)+SUMIF('6. Drift'!$B$18:$B$101,$G4066,'6. Drift'!CE$18:CE$101)+SUMIF('8. Lokal'!$B$18:$B$50,$G4066,'8. Lokal'!U$18:U$50)+SUMIF('8. Lokal'!$B$18:$B$50,$G4066,'8. Lokal'!AG$18:AG$50)</f>
        <v>0</v>
      </c>
      <c r="E4090" s="340">
        <f>SUMIF('5. Lön'!$B$25:$B$151,$G4066,'5. Lön'!CQ$25:CQ$151)+SUMIF('5. Lön'!$B$25:$B$151,$G4066,'5. Lön'!DC$25:DC$151)+SUMIF('6. Drift'!$B$18:$B$101,$G4066,'6. Drift'!BT$18:BT$101)+SUMIF('6. Drift'!$B$18:$B$101,$G4066,'6. Drift'!CF$18:CF$101)+SUMIF('8. Lokal'!$B$18:$B$50,$G4066,'8. Lokal'!V$18:V$50)+SUMIF('8. Lokal'!$B$18:$B$50,$G4066,'8. Lokal'!AH$18:AH$50)</f>
        <v>0</v>
      </c>
      <c r="F4090" s="340">
        <f>SUMIF('5. Lön'!$B$25:$B$151,$G4066,'5. Lön'!CR$25:CR$151)+SUMIF('5. Lön'!$B$25:$B$151,$G4066,'5. Lön'!DD$25:DD$151)+SUMIF('6. Drift'!$B$18:$B$101,$G4066,'6. Drift'!BU$18:BU$101)+SUMIF('6. Drift'!$B$18:$B$101,$G4066,'6. Drift'!CG$18:CG$101)+SUMIF('8. Lokal'!$B$18:$B$50,$G4066,'8. Lokal'!W$18:W$50)+SUMIF('8. Lokal'!$B$18:$B$50,$G4066,'8. Lokal'!AI$18:AI$50)</f>
        <v>0</v>
      </c>
      <c r="G4090" s="340">
        <f>SUMIF('5. Lön'!$B$25:$B$151,$G4066,'5. Lön'!CS$25:CS$151)+SUMIF('5. Lön'!$B$25:$B$151,$G4066,'5. Lön'!DE$25:DE$151)+SUMIF('6. Drift'!$B$18:$B$101,$G4066,'6. Drift'!BV$18:BV$101)+SUMIF('6. Drift'!$B$18:$B$101,$G4066,'6. Drift'!CH$18:CH$101)+SUMIF('8. Lokal'!$B$18:$B$50,$G4066,'8. Lokal'!X$18:X$50)+SUMIF('8. Lokal'!$B$18:$B$50,$G4066,'8. Lokal'!AJ$18:AJ$50)</f>
        <v>0</v>
      </c>
      <c r="H4090" s="340">
        <f>SUMIF('5. Lön'!$B$25:$B$151,$G4066,'5. Lön'!CT$25:CT$151)+SUMIF('5. Lön'!$B$25:$B$151,$G4066,'5. Lön'!DF$25:DF$151)+SUMIF('6. Drift'!$B$18:$B$101,$G4066,'6. Drift'!BW$18:BW$101)+SUMIF('6. Drift'!$B$18:$B$101,$G4066,'6. Drift'!CI$18:CI$101)+SUMIF('8. Lokal'!$B$18:$B$50,$G4066,'8. Lokal'!Y$18:Y$50)+SUMIF('8. Lokal'!$B$18:$B$50,$G4066,'8. Lokal'!AK$18:AK$50)</f>
        <v>0</v>
      </c>
      <c r="I4090" s="340">
        <f>SUMIF('5. Lön'!$B$25:$B$151,$G4066,'5. Lön'!CU$25:CU$151)+SUMIF('5. Lön'!$B$25:$B$151,$G4066,'5. Lön'!DG$25:DG$151)+SUMIF('6. Drift'!$B$18:$B$101,$G4066,'6. Drift'!BX$18:BX$101)+SUMIF('6. Drift'!$B$18:$B$101,$G4066,'6. Drift'!CJ$18:CJ$101)+SUMIF('8. Lokal'!$B$18:$B$50,$G4066,'8. Lokal'!Z$18:Z$50)+SUMIF('8. Lokal'!$B$18:$B$50,$G4066,'8. Lokal'!AL$18:AL$50)</f>
        <v>0</v>
      </c>
      <c r="J4090" s="340">
        <f>SUMIF('5. Lön'!$B$25:$B$151,$G4066,'5. Lön'!CV$25:CV$151)+SUMIF('5. Lön'!$B$25:$B$151,$G4066,'5. Lön'!DH$25:DH$151)+SUMIF('6. Drift'!$B$18:$B$101,$G4066,'6. Drift'!BY$18:BY$101)+SUMIF('6. Drift'!$B$18:$B$101,$G4066,'6. Drift'!CK$18:CK$101)+SUMIF('8. Lokal'!$B$18:$B$50,$G4066,'8. Lokal'!AA$18:AA$50)+SUMIF('8. Lokal'!$B$18:$B$50,$G4066,'8. Lokal'!AM$18:AM$50)</f>
        <v>0</v>
      </c>
      <c r="K4090" s="340">
        <f>SUMIF('5. Lön'!$B$25:$B$151,$G4066,'5. Lön'!CW$25:CW$151)+SUMIF('5. Lön'!$B$25:$B$151,$G4066,'5. Lön'!DI$25:DI$151)+SUMIF('6. Drift'!$B$18:$B$101,$G4066,'6. Drift'!BZ$18:BZ$101)+SUMIF('6. Drift'!$B$18:$B$101,$G4066,'6. Drift'!CL$18:CL$101)+SUMIF('8. Lokal'!$B$18:$B$50,$G4066,'8. Lokal'!AB$18:AB$50)+SUMIF('8. Lokal'!$B$18:$B$50,$G4066,'8. Lokal'!AN$18:AN$50)</f>
        <v>0</v>
      </c>
      <c r="L4090" s="340">
        <f>SUMIF('5. Lön'!$B$25:$B$151,$G4066,'5. Lön'!CX$25:CX$151)+SUMIF('5. Lön'!$B$25:$B$151,$G4066,'5. Lön'!DJ$25:DJ$151)+SUMIF('6. Drift'!$B$18:$B$101,$G4066,'6. Drift'!CA$18:CA$101)+SUMIF('6. Drift'!$B$18:$B$101,$G4066,'6. Drift'!CM$18:CM$101)+SUMIF('8. Lokal'!$B$18:$B$50,$G4066,'8. Lokal'!AC$18:AC$50)+SUMIF('8. Lokal'!$B$18:$B$50,$G4066,'8. Lokal'!AO$18:AO$50)</f>
        <v>0</v>
      </c>
      <c r="M4090" s="316">
        <f>SUM(C4090:L4090)</f>
        <v>0</v>
      </c>
    </row>
    <row r="4091" spans="2:15" s="3" customFormat="1" ht="12.75" x14ac:dyDescent="0.2">
      <c r="B4091" s="343" t="s">
        <v>26</v>
      </c>
      <c r="C4091" s="344">
        <f>SUMIF('5. Lön'!$B$25:$B$151,$G4066,'5. Lön'!BQ$25:BQ$151)+SUMIF('5. Lön'!$B$25:$B$151,$G4066,'5. Lön'!CC$25:CC$151)+SUMIF('6. Drift'!$B$18:$B$101,$G4066,'6. Drift'!AT$18:AT$101)+SUMIF('6. Drift'!$B$18:$B$101,$G4066,'6. Drift'!BF$18:BF$101)</f>
        <v>0</v>
      </c>
      <c r="D4091" s="344">
        <f>SUMIF('5. Lön'!$B$25:$B$151,$G4066,'5. Lön'!BR$25:BR$151)+SUMIF('5. Lön'!$B$25:$B$151,$G4066,'5. Lön'!CD$25:CD$151)+SUMIF('6. Drift'!$B$18:$B$101,$G4066,'6. Drift'!AU$18:AU$101)+SUMIF('6. Drift'!$B$18:$B$101,$G4066,'6. Drift'!BG$18:BG$101)</f>
        <v>0</v>
      </c>
      <c r="E4091" s="344">
        <f>SUMIF('5. Lön'!$B$25:$B$151,$G4066,'5. Lön'!BS$25:BS$151)+SUMIF('5. Lön'!$B$25:$B$151,$G4066,'5. Lön'!CE$25:CE$151)+SUMIF('6. Drift'!$B$18:$B$101,$G4066,'6. Drift'!AV$18:AV$101)+SUMIF('6. Drift'!$B$18:$B$101,$G4066,'6. Drift'!BH$18:BH$101)</f>
        <v>0</v>
      </c>
      <c r="F4091" s="344">
        <f>SUMIF('5. Lön'!$B$25:$B$151,$G4066,'5. Lön'!BT$25:BT$151)+SUMIF('5. Lön'!$B$25:$B$151,$G4066,'5. Lön'!CF$25:CF$151)+SUMIF('6. Drift'!$B$18:$B$101,$G4066,'6. Drift'!AW$18:AW$101)+SUMIF('6. Drift'!$B$18:$B$101,$G4066,'6. Drift'!BI$18:BI$101)</f>
        <v>0</v>
      </c>
      <c r="G4091" s="344">
        <f>SUMIF('5. Lön'!$B$25:$B$151,$G4066,'5. Lön'!BU$25:BU$151)+SUMIF('5. Lön'!$B$25:$B$151,$G4066,'5. Lön'!CG$25:CG$151)+SUMIF('6. Drift'!$B$18:$B$101,$G4066,'6. Drift'!AX$18:AX$101)+SUMIF('6. Drift'!$B$18:$B$101,$G4066,'6. Drift'!BJ$18:BJ$101)</f>
        <v>0</v>
      </c>
      <c r="H4091" s="344">
        <f>SUMIF('5. Lön'!$B$25:$B$151,$G4066,'5. Lön'!BV$25:BV$151)+SUMIF('5. Lön'!$B$25:$B$151,$G4066,'5. Lön'!CH$25:CH$151)+SUMIF('6. Drift'!$B$18:$B$101,$G4066,'6. Drift'!AY$18:AY$101)+SUMIF('6. Drift'!$B$18:$B$101,$G4066,'6. Drift'!BK$18:BK$101)</f>
        <v>0</v>
      </c>
      <c r="I4091" s="344">
        <f>SUMIF('5. Lön'!$B$25:$B$151,$G4066,'5. Lön'!BW$25:BW$151)+SUMIF('5. Lön'!$B$25:$B$151,$G4066,'5. Lön'!CI$25:CI$151)+SUMIF('6. Drift'!$B$18:$B$101,$G4066,'6. Drift'!AZ$18:AZ$101)+SUMIF('6. Drift'!$B$18:$B$101,$G4066,'6. Drift'!BL$18:BL$101)</f>
        <v>0</v>
      </c>
      <c r="J4091" s="344">
        <f>SUMIF('5. Lön'!$B$25:$B$151,$G4066,'5. Lön'!BX$25:BX$151)+SUMIF('5. Lön'!$B$25:$B$151,$G4066,'5. Lön'!CJ$25:CJ$151)+SUMIF('6. Drift'!$B$18:$B$101,$G4066,'6. Drift'!BA$18:BA$101)+SUMIF('6. Drift'!$B$18:$B$101,$G4066,'6. Drift'!BM$18:BM$101)</f>
        <v>0</v>
      </c>
      <c r="K4091" s="344">
        <f>SUMIF('5. Lön'!$B$25:$B$151,$G4066,'5. Lön'!BY$25:BY$151)+SUMIF('5. Lön'!$B$25:$B$151,$G4066,'5. Lön'!CK$25:CK$151)+SUMIF('6. Drift'!$B$18:$B$101,$G4066,'6. Drift'!BB$18:BB$101)+SUMIF('6. Drift'!$B$18:$B$101,$G4066,'6. Drift'!BN$18:BN$101)</f>
        <v>0</v>
      </c>
      <c r="L4091" s="344">
        <f>SUMIF('5. Lön'!$B$25:$B$151,$G4066,'5. Lön'!BZ$25:BZ$151)+SUMIF('5. Lön'!$B$25:$B$151,$G4066,'5. Lön'!CL$25:CL$151)+SUMIF('6. Drift'!$B$18:$B$101,$G4066,'6. Drift'!BC$18:BC$101)+SUMIF('6. Drift'!$B$18:$B$101,$G4066,'6. Drift'!BO$18:BO$101)</f>
        <v>0</v>
      </c>
      <c r="M4091" s="322">
        <f>SUM(C4091:L4091)</f>
        <v>0</v>
      </c>
    </row>
    <row r="4092" spans="2:15" s="3" customFormat="1" ht="12.75" x14ac:dyDescent="0.2">
      <c r="B4092" s="323" t="str">
        <f>IF('2. Grunddata'!C$6="KONTRAKT","Total full kostnad","Total förväntad full kostnad")</f>
        <v>Total förväntad full kostnad</v>
      </c>
      <c r="C4092" s="171">
        <f>SUM(C4087:C4091)</f>
        <v>0</v>
      </c>
      <c r="D4092" s="171">
        <f t="shared" ref="D4092:M4092" si="929">SUM(D4087:D4091)</f>
        <v>0</v>
      </c>
      <c r="E4092" s="171">
        <f t="shared" si="929"/>
        <v>0</v>
      </c>
      <c r="F4092" s="171">
        <f t="shared" si="929"/>
        <v>0</v>
      </c>
      <c r="G4092" s="171">
        <f t="shared" si="929"/>
        <v>0</v>
      </c>
      <c r="H4092" s="171">
        <f t="shared" si="929"/>
        <v>0</v>
      </c>
      <c r="I4092" s="171">
        <f t="shared" si="929"/>
        <v>0</v>
      </c>
      <c r="J4092" s="171">
        <f t="shared" si="929"/>
        <v>0</v>
      </c>
      <c r="K4092" s="171">
        <f t="shared" si="929"/>
        <v>0</v>
      </c>
      <c r="L4092" s="171">
        <f t="shared" si="929"/>
        <v>0</v>
      </c>
      <c r="M4092" s="345">
        <f t="shared" si="929"/>
        <v>0</v>
      </c>
      <c r="N4092" s="4"/>
    </row>
    <row r="4093" spans="2:15" s="3" customFormat="1" ht="12.75" x14ac:dyDescent="0.2">
      <c r="B4093" s="119"/>
      <c r="C4093" s="64"/>
      <c r="D4093" s="64"/>
      <c r="E4093" s="64"/>
      <c r="F4093" s="64"/>
      <c r="G4093" s="64"/>
      <c r="H4093" s="64"/>
      <c r="I4093" s="64"/>
      <c r="J4093" s="64"/>
      <c r="K4093" s="64"/>
      <c r="L4093" s="64"/>
      <c r="M4093" s="64"/>
    </row>
    <row r="4094" spans="2:15" s="3" customFormat="1" ht="12.75" customHeight="1" x14ac:dyDescent="0.2">
      <c r="B4094" s="119" t="s">
        <v>42</v>
      </c>
      <c r="C4094" s="346" t="str">
        <f t="shared" ref="C4094:M4094" si="930">IF(C4092&gt;0,C4084/C4092,"")</f>
        <v/>
      </c>
      <c r="D4094" s="346" t="str">
        <f t="shared" si="930"/>
        <v/>
      </c>
      <c r="E4094" s="346" t="str">
        <f t="shared" si="930"/>
        <v/>
      </c>
      <c r="F4094" s="346" t="str">
        <f t="shared" si="930"/>
        <v/>
      </c>
      <c r="G4094" s="346" t="str">
        <f t="shared" si="930"/>
        <v/>
      </c>
      <c r="H4094" s="346" t="str">
        <f t="shared" si="930"/>
        <v/>
      </c>
      <c r="I4094" s="346" t="str">
        <f t="shared" si="930"/>
        <v/>
      </c>
      <c r="J4094" s="346" t="str">
        <f t="shared" si="930"/>
        <v/>
      </c>
      <c r="K4094" s="346" t="str">
        <f t="shared" si="930"/>
        <v/>
      </c>
      <c r="L4094" s="346" t="str">
        <f t="shared" si="930"/>
        <v/>
      </c>
      <c r="M4094" s="346" t="str">
        <f t="shared" si="930"/>
        <v/>
      </c>
    </row>
    <row r="4095" spans="2:15" ht="12.75" customHeight="1" x14ac:dyDescent="0.2"/>
    <row r="4096" spans="2:15" ht="12.75" customHeight="1" x14ac:dyDescent="0.2">
      <c r="B4096" s="349" t="s">
        <v>209</v>
      </c>
    </row>
    <row r="4097" spans="2:13" ht="12.75" customHeight="1" x14ac:dyDescent="0.2">
      <c r="B4097" s="551"/>
      <c r="C4097" s="552"/>
      <c r="D4097" s="552"/>
      <c r="E4097" s="552"/>
      <c r="F4097" s="552"/>
      <c r="G4097" s="552"/>
      <c r="H4097" s="552"/>
      <c r="I4097" s="552"/>
      <c r="J4097" s="552"/>
      <c r="K4097" s="552"/>
      <c r="L4097" s="553"/>
      <c r="M4097" s="387">
        <f>SUM(C4097:L4097)</f>
        <v>0</v>
      </c>
    </row>
    <row r="4098" spans="2:13" ht="12.75" customHeight="1" x14ac:dyDescent="0.2">
      <c r="B4098" s="554"/>
      <c r="C4098" s="555"/>
      <c r="D4098" s="555"/>
      <c r="E4098" s="555"/>
      <c r="F4098" s="555"/>
      <c r="G4098" s="555"/>
      <c r="H4098" s="555"/>
      <c r="I4098" s="555"/>
      <c r="J4098" s="555"/>
      <c r="K4098" s="555"/>
      <c r="L4098" s="556"/>
      <c r="M4098" s="319">
        <f t="shared" ref="M4098:M4102" si="931">SUM(C4098:L4098)</f>
        <v>0</v>
      </c>
    </row>
    <row r="4099" spans="2:13" ht="12.75" customHeight="1" x14ac:dyDescent="0.2">
      <c r="B4099" s="557"/>
      <c r="C4099" s="558"/>
      <c r="D4099" s="558"/>
      <c r="E4099" s="558"/>
      <c r="F4099" s="558"/>
      <c r="G4099" s="558"/>
      <c r="H4099" s="558"/>
      <c r="I4099" s="558"/>
      <c r="J4099" s="558"/>
      <c r="K4099" s="558"/>
      <c r="L4099" s="559"/>
      <c r="M4099" s="316">
        <f t="shared" si="931"/>
        <v>0</v>
      </c>
    </row>
    <row r="4100" spans="2:13" ht="12.75" customHeight="1" x14ac:dyDescent="0.2">
      <c r="B4100" s="554"/>
      <c r="C4100" s="555"/>
      <c r="D4100" s="555"/>
      <c r="E4100" s="555"/>
      <c r="F4100" s="555"/>
      <c r="G4100" s="555"/>
      <c r="H4100" s="555"/>
      <c r="I4100" s="555"/>
      <c r="J4100" s="555"/>
      <c r="K4100" s="555"/>
      <c r="L4100" s="556"/>
      <c r="M4100" s="319">
        <f t="shared" si="931"/>
        <v>0</v>
      </c>
    </row>
    <row r="4101" spans="2:13" ht="12.75" customHeight="1" x14ac:dyDescent="0.2">
      <c r="B4101" s="557"/>
      <c r="C4101" s="558"/>
      <c r="D4101" s="558"/>
      <c r="E4101" s="558"/>
      <c r="F4101" s="558"/>
      <c r="G4101" s="558"/>
      <c r="H4101" s="558"/>
      <c r="I4101" s="558"/>
      <c r="J4101" s="558"/>
      <c r="K4101" s="558"/>
      <c r="L4101" s="559"/>
      <c r="M4101" s="316">
        <f t="shared" si="931"/>
        <v>0</v>
      </c>
    </row>
    <row r="4102" spans="2:13" ht="12.75" customHeight="1" x14ac:dyDescent="0.2">
      <c r="B4102" s="560"/>
      <c r="C4102" s="555"/>
      <c r="D4102" s="555"/>
      <c r="E4102" s="555"/>
      <c r="F4102" s="555"/>
      <c r="G4102" s="555"/>
      <c r="H4102" s="555"/>
      <c r="I4102" s="555"/>
      <c r="J4102" s="555"/>
      <c r="K4102" s="555"/>
      <c r="L4102" s="556"/>
      <c r="M4102" s="319">
        <f t="shared" si="931"/>
        <v>0</v>
      </c>
    </row>
    <row r="4103" spans="2:13" ht="12.75" customHeight="1" x14ac:dyDescent="0.2">
      <c r="B4103" s="165" t="str">
        <f>IF('2. Grunddata'!C$6="KONTRAKT","Total medfinansiering","Total förväntad medfinansiering")</f>
        <v>Total förväntad medfinansiering</v>
      </c>
      <c r="C4103" s="170">
        <f t="shared" ref="C4103:M4103" si="932">SUM(C4097:C4102)</f>
        <v>0</v>
      </c>
      <c r="D4103" s="170">
        <f t="shared" si="932"/>
        <v>0</v>
      </c>
      <c r="E4103" s="170">
        <f t="shared" si="932"/>
        <v>0</v>
      </c>
      <c r="F4103" s="170">
        <f t="shared" si="932"/>
        <v>0</v>
      </c>
      <c r="G4103" s="170">
        <f t="shared" si="932"/>
        <v>0</v>
      </c>
      <c r="H4103" s="170">
        <f t="shared" si="932"/>
        <v>0</v>
      </c>
      <c r="I4103" s="170">
        <f t="shared" si="932"/>
        <v>0</v>
      </c>
      <c r="J4103" s="170">
        <f t="shared" si="932"/>
        <v>0</v>
      </c>
      <c r="K4103" s="170">
        <f t="shared" si="932"/>
        <v>0</v>
      </c>
      <c r="L4103" s="170">
        <f t="shared" si="932"/>
        <v>0</v>
      </c>
      <c r="M4103" s="345">
        <f t="shared" si="932"/>
        <v>0</v>
      </c>
    </row>
    <row r="4104" spans="2:13" ht="12.75" customHeight="1" x14ac:dyDescent="0.2"/>
    <row r="4105" spans="2:13" ht="12.75" customHeight="1" x14ac:dyDescent="0.2">
      <c r="B4105" s="386" t="s">
        <v>210</v>
      </c>
      <c r="C4105" s="64" t="str">
        <f>B94</f>
        <v>Inte SLU Partner 28</v>
      </c>
      <c r="G4105" s="64" t="str">
        <f>J94</f>
        <v/>
      </c>
    </row>
    <row r="4106" spans="2:13" ht="12.75" customHeight="1" x14ac:dyDescent="0.2">
      <c r="B4106" s="719"/>
      <c r="C4106" s="720"/>
      <c r="D4106" s="720"/>
      <c r="E4106" s="720"/>
      <c r="F4106" s="720"/>
      <c r="G4106" s="720"/>
      <c r="H4106" s="720"/>
      <c r="I4106" s="720"/>
      <c r="J4106" s="720"/>
      <c r="K4106" s="720"/>
      <c r="L4106" s="720"/>
      <c r="M4106" s="721"/>
    </row>
    <row r="4107" spans="2:13" ht="12.75" customHeight="1" x14ac:dyDescent="0.2">
      <c r="B4107" s="722"/>
      <c r="C4107" s="735"/>
      <c r="D4107" s="735"/>
      <c r="E4107" s="735"/>
      <c r="F4107" s="735"/>
      <c r="G4107" s="735"/>
      <c r="H4107" s="735"/>
      <c r="I4107" s="735"/>
      <c r="J4107" s="735"/>
      <c r="K4107" s="735"/>
      <c r="L4107" s="735"/>
      <c r="M4107" s="724"/>
    </row>
    <row r="4108" spans="2:13" ht="12.75" customHeight="1" x14ac:dyDescent="0.2">
      <c r="B4108" s="722"/>
      <c r="C4108" s="735"/>
      <c r="D4108" s="735"/>
      <c r="E4108" s="735"/>
      <c r="F4108" s="735"/>
      <c r="G4108" s="735"/>
      <c r="H4108" s="735"/>
      <c r="I4108" s="735"/>
      <c r="J4108" s="735"/>
      <c r="K4108" s="735"/>
      <c r="L4108" s="735"/>
      <c r="M4108" s="724"/>
    </row>
    <row r="4109" spans="2:13" ht="12.75" customHeight="1" x14ac:dyDescent="0.2">
      <c r="B4109" s="722"/>
      <c r="C4109" s="735"/>
      <c r="D4109" s="735"/>
      <c r="E4109" s="735"/>
      <c r="F4109" s="735"/>
      <c r="G4109" s="735"/>
      <c r="H4109" s="735"/>
      <c r="I4109" s="735"/>
      <c r="J4109" s="735"/>
      <c r="K4109" s="735"/>
      <c r="L4109" s="735"/>
      <c r="M4109" s="724"/>
    </row>
    <row r="4110" spans="2:13" ht="12.75" customHeight="1" x14ac:dyDescent="0.2">
      <c r="B4110" s="725"/>
      <c r="C4110" s="726"/>
      <c r="D4110" s="726"/>
      <c r="E4110" s="726"/>
      <c r="F4110" s="726"/>
      <c r="G4110" s="726"/>
      <c r="H4110" s="726"/>
      <c r="I4110" s="726"/>
      <c r="J4110" s="726"/>
      <c r="K4110" s="726"/>
      <c r="L4110" s="726"/>
      <c r="M4110" s="727"/>
    </row>
    <row r="4112" spans="2:13" s="3" customFormat="1" ht="12.75" customHeight="1" x14ac:dyDescent="0.2">
      <c r="B4112" s="140" t="s">
        <v>165</v>
      </c>
      <c r="C4112" s="141" t="str">
        <f>'2. Grunddata'!C$7</f>
        <v>Hitta den oförklariga faktorn i matrix</v>
      </c>
      <c r="D4112" s="64"/>
      <c r="E4112" s="64"/>
      <c r="F4112" s="64"/>
      <c r="G4112" s="64"/>
      <c r="H4112" s="64"/>
      <c r="I4112" s="64"/>
      <c r="J4112" s="64"/>
      <c r="K4112" s="64"/>
      <c r="L4112" s="64"/>
      <c r="M4112" s="64"/>
    </row>
    <row r="4113" spans="2:15" s="3" customFormat="1" ht="12.75" x14ac:dyDescent="0.2">
      <c r="B4113" s="140" t="s">
        <v>122</v>
      </c>
      <c r="C4113" s="141" t="str">
        <f>IF('2. Grunddata'!$C$6="ANSÖKAN","ANSÖKAN",(IF('2. Grunddata'!$C$6="KONTRAKT","KONTRAKT","")))</f>
        <v>ANSÖKAN</v>
      </c>
      <c r="D4113" s="64"/>
      <c r="E4113" s="64"/>
      <c r="F4113" s="64"/>
      <c r="G4113" s="64"/>
      <c r="H4113" s="64"/>
      <c r="I4113" s="64"/>
      <c r="J4113" s="64"/>
      <c r="K4113" s="64"/>
      <c r="L4113" s="64"/>
      <c r="M4113" s="64"/>
    </row>
    <row r="4114" spans="2:15" s="3" customFormat="1" ht="12.75" x14ac:dyDescent="0.2">
      <c r="B4114" s="62" t="s">
        <v>254</v>
      </c>
      <c r="C4114" s="141" t="str">
        <f>'2. Grunddata'!C$8</f>
        <v>Stina</v>
      </c>
      <c r="D4114" s="64"/>
      <c r="E4114" s="64"/>
      <c r="F4114" s="64"/>
      <c r="I4114" s="120"/>
      <c r="J4114" s="120"/>
      <c r="K4114" s="120"/>
      <c r="L4114" s="120"/>
      <c r="M4114" s="120"/>
    </row>
    <row r="4115" spans="2:15" s="3" customFormat="1" ht="12.75" x14ac:dyDescent="0.2">
      <c r="B4115" s="140" t="s">
        <v>156</v>
      </c>
      <c r="C4115" s="64" t="str">
        <f>'2. Grunddata'!C$17</f>
        <v>SEK</v>
      </c>
      <c r="D4115" s="64"/>
      <c r="E4115" s="64"/>
      <c r="F4115" s="64"/>
      <c r="I4115" s="120"/>
      <c r="J4115" s="120"/>
      <c r="K4115" s="120"/>
      <c r="L4115" s="120"/>
      <c r="M4115" s="120"/>
    </row>
    <row r="4116" spans="2:15" s="3" customFormat="1" ht="12.75" x14ac:dyDescent="0.2">
      <c r="B4116" s="140"/>
      <c r="C4116" s="143" t="s">
        <v>137</v>
      </c>
      <c r="D4116" s="64"/>
      <c r="E4116" s="64"/>
      <c r="F4116" s="64"/>
      <c r="I4116" s="120"/>
      <c r="J4116" s="120"/>
      <c r="K4116" s="120"/>
      <c r="L4116" s="499" t="s">
        <v>315</v>
      </c>
      <c r="M4116" s="120"/>
    </row>
    <row r="4117" spans="2:15" ht="12.75" customHeight="1" x14ac:dyDescent="0.2">
      <c r="L4117" s="349" t="s">
        <v>316</v>
      </c>
    </row>
    <row r="4118" spans="2:15" s="3" customFormat="1" ht="15" x14ac:dyDescent="0.25">
      <c r="B4118" s="369" t="s">
        <v>38</v>
      </c>
      <c r="C4118" s="369" t="str">
        <f>B95</f>
        <v>Inte SLU Partner 29</v>
      </c>
      <c r="E4118" s="64"/>
      <c r="G4118" s="375" t="str">
        <f>J95</f>
        <v/>
      </c>
      <c r="H4118" s="64"/>
      <c r="I4118" s="64"/>
      <c r="J4118" s="64"/>
      <c r="K4118" s="64"/>
      <c r="L4118" s="625">
        <f>SUMIF('5. Lön'!$B$25:$B$151,$G4118,'5. Lön'!AE$25:AE$151)</f>
        <v>0</v>
      </c>
      <c r="M4118" s="585" t="s">
        <v>208</v>
      </c>
    </row>
    <row r="4119" spans="2:15" s="3" customFormat="1" ht="6" customHeight="1" x14ac:dyDescent="0.2">
      <c r="B4119" s="85"/>
      <c r="C4119" s="64"/>
      <c r="D4119" s="64"/>
      <c r="E4119" s="64"/>
      <c r="F4119" s="64"/>
      <c r="G4119" s="64"/>
      <c r="H4119" s="64"/>
      <c r="I4119" s="64"/>
      <c r="J4119" s="64"/>
      <c r="K4119" s="64"/>
      <c r="L4119" s="64"/>
      <c r="M4119" s="64"/>
    </row>
    <row r="4120" spans="2:15" s="3" customFormat="1" ht="12.75" x14ac:dyDescent="0.2">
      <c r="B4120" s="309" t="str">
        <f>IF('2. Grunddata'!C$6="KONTRAKT","Kostnader täckta av finansiär","Kostnader förväntade att täckas av finansiär")</f>
        <v>Kostnader förväntade att täckas av finansiär</v>
      </c>
      <c r="C4120" s="310">
        <f>'5. Lön'!G$23</f>
        <v>2022</v>
      </c>
      <c r="D4120" s="310">
        <f>'5. Lön'!H$23</f>
        <v>2023</v>
      </c>
      <c r="E4120" s="310">
        <f>'5. Lön'!I$23</f>
        <v>2024</v>
      </c>
      <c r="F4120" s="310" t="str">
        <f>'5. Lön'!J$23</f>
        <v/>
      </c>
      <c r="G4120" s="310" t="str">
        <f>'5. Lön'!K$23</f>
        <v/>
      </c>
      <c r="H4120" s="310" t="str">
        <f>'5. Lön'!L$23</f>
        <v/>
      </c>
      <c r="I4120" s="310" t="str">
        <f>'5. Lön'!M$23</f>
        <v/>
      </c>
      <c r="J4120" s="310" t="str">
        <f>'5. Lön'!N$23</f>
        <v/>
      </c>
      <c r="K4120" s="310" t="str">
        <f>'5. Lön'!O$23</f>
        <v/>
      </c>
      <c r="L4120" s="310" t="str">
        <f>'5. Lön'!P$23</f>
        <v/>
      </c>
      <c r="M4120" s="311" t="s">
        <v>2</v>
      </c>
    </row>
    <row r="4121" spans="2:15" s="3" customFormat="1" ht="12.75" customHeight="1" x14ac:dyDescent="0.2">
      <c r="B4121" s="312" t="s">
        <v>203</v>
      </c>
      <c r="C4121" s="313">
        <f>IF('2. Grunddata'!$C$16&gt;0,SUMIF('5. Lön'!$B$25:$B$151,$G4118,'5. Lön'!DM$25:DM$151),SUMIF('5. Lön'!$B$25:$B$151,$G4118,'5. Lön'!AS$25:AS$151))</f>
        <v>0</v>
      </c>
      <c r="D4121" s="313">
        <f>IF('2. Grunddata'!$C$16&gt;0,SUMIF('5. Lön'!$B$25:$B$151,$G4118,'5. Lön'!DN$25:DN$151),SUMIF('5. Lön'!$B$25:$B$151,$G4118,'5. Lön'!AT$25:AT$151))</f>
        <v>0</v>
      </c>
      <c r="E4121" s="313">
        <f>IF('2. Grunddata'!$C$16&gt;0,SUMIF('5. Lön'!$B$25:$B$151,$G4118,'5. Lön'!DO$25:DO$151),SUMIF('5. Lön'!$B$25:$B$151,$G4118,'5. Lön'!AU$25:AU$151))</f>
        <v>0</v>
      </c>
      <c r="F4121" s="313">
        <f>IF('2. Grunddata'!$C$16&gt;0,SUMIF('5. Lön'!$B$25:$B$151,$G4118,'5. Lön'!DP$25:DP$151),SUMIF('5. Lön'!$B$25:$B$151,$G4118,'5. Lön'!AV$25:AV$151))</f>
        <v>0</v>
      </c>
      <c r="G4121" s="313">
        <f>IF('2. Grunddata'!$C$16&gt;0,SUMIF('5. Lön'!$B$25:$B$151,$G4118,'5. Lön'!DQ$25:DQ$151),SUMIF('5. Lön'!$B$25:$B$151,$G4118,'5. Lön'!AW$25:AW$151))</f>
        <v>0</v>
      </c>
      <c r="H4121" s="313">
        <f>IF('2. Grunddata'!$C$16&gt;0,SUMIF('5. Lön'!$B$25:$B$151,$G4118,'5. Lön'!DR$25:DR$151),SUMIF('5. Lön'!$B$25:$B$151,$G4118,'5. Lön'!AX$25:AX$151))</f>
        <v>0</v>
      </c>
      <c r="I4121" s="313">
        <f>IF('2. Grunddata'!$C$16&gt;0,SUMIF('5. Lön'!$B$25:$B$151,$G4118,'5. Lön'!DS$25:DS$151),SUMIF('5. Lön'!$B$25:$B$151,$G4118,'5. Lön'!AY$25:AY$151))</f>
        <v>0</v>
      </c>
      <c r="J4121" s="313">
        <f>IF('2. Grunddata'!$C$16&gt;0,SUMIF('5. Lön'!$B$25:$B$151,$G4118,'5. Lön'!DT$25:DT$151),SUMIF('5. Lön'!$B$25:$B$151,$G4118,'5. Lön'!AZ$25:AZ$151))</f>
        <v>0</v>
      </c>
      <c r="K4121" s="313">
        <f>IF('2. Grunddata'!$C$16&gt;0,SUMIF('5. Lön'!$B$25:$B$151,$G4118,'5. Lön'!DU$25:DU$151),SUMIF('5. Lön'!$B$25:$B$151,$G4118,'5. Lön'!BA$25:BA$151))</f>
        <v>0</v>
      </c>
      <c r="L4121" s="313">
        <f>IF('2. Grunddata'!$C$16&gt;0,SUMIF('5. Lön'!$B$25:$B$151,$G4118,'5. Lön'!DV$25:DV$151),SUMIF('5. Lön'!$B$25:$B$151,$G4118,'5. Lön'!BB$25:BB$151))</f>
        <v>0</v>
      </c>
      <c r="M4121" s="314">
        <f t="shared" ref="M4121:M4126" si="933">SUM(C4121:L4121)</f>
        <v>0</v>
      </c>
      <c r="N4121" s="4"/>
      <c r="O4121" s="4"/>
    </row>
    <row r="4122" spans="2:15" s="3" customFormat="1" ht="12.75" customHeight="1" x14ac:dyDescent="0.2">
      <c r="B4122" s="158" t="s">
        <v>202</v>
      </c>
      <c r="C4122" s="315">
        <f>SUMIF('6. Drift'!$B$18:$B$101,$G4118,'6. Drift'!V$18:V$101)</f>
        <v>0</v>
      </c>
      <c r="D4122" s="315">
        <f>SUMIF('6. Drift'!$B$18:$B$101,$G4118,'6. Drift'!W$18:W$101)</f>
        <v>0</v>
      </c>
      <c r="E4122" s="315">
        <f>SUMIF('6. Drift'!$B$18:$B$101,$G4118,'6. Drift'!X$18:X$101)</f>
        <v>0</v>
      </c>
      <c r="F4122" s="315">
        <f>SUMIF('6. Drift'!$B$18:$B$101,$G4118,'6. Drift'!Y$18:Y$101)</f>
        <v>0</v>
      </c>
      <c r="G4122" s="315">
        <f>SUMIF('6. Drift'!$B$18:$B$101,$G4118,'6. Drift'!Z$18:Z$101)</f>
        <v>0</v>
      </c>
      <c r="H4122" s="315">
        <f>SUMIF('6. Drift'!$B$18:$B$101,$G4118,'6. Drift'!AA$18:AA$101)</f>
        <v>0</v>
      </c>
      <c r="I4122" s="315">
        <f>SUMIF('6. Drift'!$B$18:$B$101,$G4118,'6. Drift'!AB$18:AB$101)</f>
        <v>0</v>
      </c>
      <c r="J4122" s="315">
        <f>SUMIF('6. Drift'!$B$18:$B$101,$G4118,'6. Drift'!AC$18:AC$101)</f>
        <v>0</v>
      </c>
      <c r="K4122" s="315">
        <f>SUMIF('6. Drift'!$B$18:$B$101,$G4118,'6. Drift'!AD$18:AD$101)</f>
        <v>0</v>
      </c>
      <c r="L4122" s="315">
        <f>SUMIF('6. Drift'!$B$18:$B$101,$G4118,'6. Drift'!AE$18:AE$101)</f>
        <v>0</v>
      </c>
      <c r="M4122" s="316">
        <f t="shared" si="933"/>
        <v>0</v>
      </c>
    </row>
    <row r="4123" spans="2:15" s="3" customFormat="1" ht="12.75" x14ac:dyDescent="0.2">
      <c r="B4123" s="317" t="s">
        <v>30</v>
      </c>
      <c r="C4123" s="318">
        <f>SUMIF('7. Utrustning'!$B$17:$B$49,$G4118,'7. Utrustning'!W$17:W$49)</f>
        <v>0</v>
      </c>
      <c r="D4123" s="318">
        <f>SUMIF('7. Utrustning'!$B$17:$B$49,$G4118,'7. Utrustning'!X$17:X$49)</f>
        <v>0</v>
      </c>
      <c r="E4123" s="318">
        <f>SUMIF('7. Utrustning'!$B$17:$B$49,$G4118,'7. Utrustning'!Y$17:Y$49)</f>
        <v>0</v>
      </c>
      <c r="F4123" s="318">
        <f>SUMIF('7. Utrustning'!$B$17:$B$49,$G4118,'7. Utrustning'!Z$17:Z$49)</f>
        <v>0</v>
      </c>
      <c r="G4123" s="318">
        <f>SUMIF('7. Utrustning'!$B$17:$B$49,$G4118,'7. Utrustning'!AA$17:AA$49)</f>
        <v>0</v>
      </c>
      <c r="H4123" s="318">
        <f>SUMIF('7. Utrustning'!$B$17:$B$49,$G4118,'7. Utrustning'!AB$17:AB$49)</f>
        <v>0</v>
      </c>
      <c r="I4123" s="318">
        <f>SUMIF('7. Utrustning'!$B$17:$B$49,$G4118,'7. Utrustning'!AC$17:AC$49)</f>
        <v>0</v>
      </c>
      <c r="J4123" s="318">
        <f>SUMIF('7. Utrustning'!$B$17:$B$49,$G4118,'7. Utrustning'!AD$17:AD$49)</f>
        <v>0</v>
      </c>
      <c r="K4123" s="318">
        <f>SUMIF('7. Utrustning'!$B$17:$B$49,$G4118,'7. Utrustning'!AE$17:AE$49)</f>
        <v>0</v>
      </c>
      <c r="L4123" s="318">
        <f>SUMIF('7. Utrustning'!$B$17:$B$49,$G4118,'7. Utrustning'!AF$17:AF$49)</f>
        <v>0</v>
      </c>
      <c r="M4123" s="319">
        <f t="shared" si="933"/>
        <v>0</v>
      </c>
    </row>
    <row r="4124" spans="2:15" s="3" customFormat="1" ht="12.75" x14ac:dyDescent="0.2">
      <c r="B4124" s="320" t="str">
        <f>IF('2. Grunddata'!C$13="NEJ","Lokal accepterad som direkt kostnad av finansiär","Lokal")</f>
        <v>Lokal accepterad som direkt kostnad av finansiär</v>
      </c>
      <c r="C4124" s="315">
        <f>IF('2. Grunddata'!$C$13="NEJ",SUMIF('8. Lokal'!$B$18:$B$50,$G4118,'8. Lokal'!T$18:T$50),SUMIF('5. Lön'!$B$25:$B$151,$G4118,'5. Lön'!CO$25:CO$151)+SUMIF('6. Drift'!$B$18:$B$101,$G4118,'6. Drift'!BR$18:BR$101)+SUMIF('8. Lokal'!$B$18:$B$50,$G4118,'8. Lokal'!T$18:T$50))</f>
        <v>0</v>
      </c>
      <c r="D4124" s="315">
        <f>IF('2. Grunddata'!$C$13="NEJ",SUMIF('8. Lokal'!$B$18:$B$50,$G4118,'8. Lokal'!U$18:U$50),SUMIF('5. Lön'!$B$25:$B$151,$G4118,'5. Lön'!CP$25:CP$151)+SUMIF('6. Drift'!$B$18:$B$101,$G4118,'6. Drift'!BS$18:BS$101)+SUMIF('8. Lokal'!$B$18:$B$50,$G4118,'8. Lokal'!U$18:U$50))</f>
        <v>0</v>
      </c>
      <c r="E4124" s="315">
        <f>IF('2. Grunddata'!$C$13="NEJ",SUMIF('8. Lokal'!$B$18:$B$50,$G4118,'8. Lokal'!V$18:V$50),SUMIF('5. Lön'!$B$25:$B$151,$G4118,'5. Lön'!CQ$25:CQ$151)+SUMIF('6. Drift'!$B$18:$B$101,$G4118,'6. Drift'!BT$18:BT$101)+SUMIF('8. Lokal'!$B$18:$B$50,$G4118,'8. Lokal'!V$18:V$50))</f>
        <v>0</v>
      </c>
      <c r="F4124" s="315">
        <f>IF('2. Grunddata'!$C$13="NEJ",SUMIF('8. Lokal'!$B$18:$B$50,$G4118,'8. Lokal'!W$18:W$50),SUMIF('5. Lön'!$B$25:$B$151,$G4118,'5. Lön'!CR$25:CR$151)+SUMIF('6. Drift'!$B$18:$B$101,$G4118,'6. Drift'!BU$18:BU$101)+SUMIF('8. Lokal'!$B$18:$B$50,$G4118,'8. Lokal'!W$18:W$50))</f>
        <v>0</v>
      </c>
      <c r="G4124" s="315">
        <f>IF('2. Grunddata'!$C$13="NEJ",SUMIF('8. Lokal'!$B$18:$B$50,$G4118,'8. Lokal'!X$18:X$50),SUMIF('5. Lön'!$B$25:$B$151,$G4118,'5. Lön'!CS$25:CS$151)+SUMIF('6. Drift'!$B$18:$B$101,$G4118,'6. Drift'!BV$18:BV$101)+SUMIF('8. Lokal'!$B$18:$B$50,$G4118,'8. Lokal'!X$18:X$50))</f>
        <v>0</v>
      </c>
      <c r="H4124" s="315">
        <f>IF('2. Grunddata'!$C$13="NEJ",SUMIF('8. Lokal'!$B$18:$B$50,$G4118,'8. Lokal'!Y$18:Y$50),SUMIF('5. Lön'!$B$25:$B$151,$G4118,'5. Lön'!CT$25:CT$151)+SUMIF('6. Drift'!$B$18:$B$101,$G4118,'6. Drift'!BW$18:BW$101)+SUMIF('8. Lokal'!$B$18:$B$50,$G4118,'8. Lokal'!Y$18:Y$50))</f>
        <v>0</v>
      </c>
      <c r="I4124" s="315">
        <f>IF('2. Grunddata'!$C$13="NEJ",SUMIF('8. Lokal'!$B$18:$B$50,$G4118,'8. Lokal'!Z$18:Z$50),SUMIF('5. Lön'!$B$25:$B$151,$G4118,'5. Lön'!CU$25:CU$151)+SUMIF('6. Drift'!$B$18:$B$101,$G4118,'6. Drift'!BX$18:BX$101)+SUMIF('8. Lokal'!$B$18:$B$50,$G4118,'8. Lokal'!Z$18:Z$50))</f>
        <v>0</v>
      </c>
      <c r="J4124" s="315">
        <f>IF('2. Grunddata'!$C$13="NEJ",SUMIF('8. Lokal'!$B$18:$B$50,$G4118,'8. Lokal'!AA$18:AA$50),SUMIF('5. Lön'!$B$25:$B$151,$G4118,'5. Lön'!CV$25:CV$151)+SUMIF('6. Drift'!$B$18:$B$101,$G4118,'6. Drift'!BY$18:BY$101)+SUMIF('8. Lokal'!$B$18:$B$50,$G4118,'8. Lokal'!AA$18:AA$50))</f>
        <v>0</v>
      </c>
      <c r="K4124" s="315">
        <f>IF('2. Grunddata'!$C$13="NEJ",SUMIF('8. Lokal'!$B$18:$B$50,$G4118,'8. Lokal'!AB$18:AB$50),SUMIF('5. Lön'!$B$25:$B$151,$G4118,'5. Lön'!CW$25:CW$151)+SUMIF('6. Drift'!$B$18:$B$101,$G4118,'6. Drift'!BZ$18:BZ$101)+SUMIF('8. Lokal'!$B$18:$B$50,$G4118,'8. Lokal'!AB$18:AB$50))</f>
        <v>0</v>
      </c>
      <c r="L4124" s="315">
        <f>IF('2. Grunddata'!$C$13="NEJ",SUMIF('8. Lokal'!$B$18:$B$50,$G4118,'8. Lokal'!AC$18:AC$50),SUMIF('5. Lön'!$B$25:$B$151,$G4118,'5. Lön'!CX$25:CX$151)+SUMIF('6. Drift'!$B$18:$B$101,$G4118,'6. Drift'!CA$18:CA$101)+SUMIF('8. Lokal'!$B$18:$B$50,$G4118,'8. Lokal'!AC$18:AC$50))</f>
        <v>0</v>
      </c>
      <c r="M4124" s="316">
        <f t="shared" si="933"/>
        <v>0</v>
      </c>
    </row>
    <row r="4125" spans="2:15" s="3" customFormat="1" ht="12.75" x14ac:dyDescent="0.2">
      <c r="B4125" s="321" t="str">
        <f>IF('2. Grunddata'!C$13="NEJ","Indirekt och lokalpåslag accepterade som OH av finansiär","Indirekta")</f>
        <v>Indirekt och lokalpåslag accepterade som OH av finansiär</v>
      </c>
      <c r="C4125" s="293">
        <f>IF('2. Grunddata'!$C$13="NEJ",SUMIF('5. Lön'!$B$25:$B$151,$G4118,'5. Lön'!DY$25:DY$151)+SUMIF('6. Drift'!$B$18:$B$101,$G4118,'6. Drift'!CP$18:CP$101)+SUMIF('7. Utrustning'!$B$17:$B$49,$G4118,'7. Utrustning'!AU$17:AU$49)+SUMIF('8. Lokal'!$B$18:$B$50,$G4118,'8. Lokal'!AR$18:AR$50),SUMIF('5. Lön'!$B$25:$B$151,$G4118,'5. Lön'!BQ$25:BQ$151)+SUMIF('6. Drift'!$B$18:$B$101,$G4118,'6. Drift'!AT$18:AT$101))</f>
        <v>0</v>
      </c>
      <c r="D4125" s="293">
        <f>IF('2. Grunddata'!$C$13="NEJ",SUMIF('5. Lön'!$B$25:$B$151,$G4118,'5. Lön'!DZ$25:DZ$151)+SUMIF('6. Drift'!$B$18:$B$101,$G4118,'6. Drift'!CQ$18:CQ$101)+SUMIF('7. Utrustning'!$B$17:$B$49,$G4118,'7. Utrustning'!AV$17:AV$49)+SUMIF('8. Lokal'!$B$18:$B$50,$G4118,'8. Lokal'!AS$18:AS$50),SUMIF('5. Lön'!$B$25:$B$151,$G4118,'5. Lön'!BR$25:BR$151)+SUMIF('6. Drift'!$B$18:$B$101,$G4118,'6. Drift'!AU$18:AU$101))</f>
        <v>0</v>
      </c>
      <c r="E4125" s="293">
        <f>IF('2. Grunddata'!$C$13="NEJ",SUMIF('5. Lön'!$B$25:$B$151,$G4118,'5. Lön'!EA$25:EA$151)+SUMIF('6. Drift'!$B$18:$B$101,$G4118,'6. Drift'!CR$18:CR$101)+SUMIF('7. Utrustning'!$B$17:$B$49,$G4118,'7. Utrustning'!AW$17:AW$49)+SUMIF('8. Lokal'!$B$18:$B$50,$G4118,'8. Lokal'!AT$18:AT$50),SUMIF('5. Lön'!$B$25:$B$151,$G4118,'5. Lön'!BS$25:BS$151)+SUMIF('6. Drift'!$B$18:$B$101,$G4118,'6. Drift'!AV$18:AV$101))</f>
        <v>0</v>
      </c>
      <c r="F4125" s="293">
        <f>IF('2. Grunddata'!$C$13="NEJ",SUMIF('5. Lön'!$B$25:$B$151,$G4118,'5. Lön'!EB$25:EB$151)+SUMIF('6. Drift'!$B$18:$B$101,$G4118,'6. Drift'!CS$18:CS$101)+SUMIF('7. Utrustning'!$B$17:$B$49,$G4118,'7. Utrustning'!AX$17:AX$49)+SUMIF('8. Lokal'!$B$18:$B$50,$G4118,'8. Lokal'!AU$18:AU$50),SUMIF('5. Lön'!$B$25:$B$151,$G4118,'5. Lön'!BT$25:BT$151)+SUMIF('6. Drift'!$B$18:$B$101,$G4118,'6. Drift'!AW$18:AW$101))</f>
        <v>0</v>
      </c>
      <c r="G4125" s="293">
        <f>IF('2. Grunddata'!$C$13="NEJ",SUMIF('5. Lön'!$B$25:$B$151,$G4118,'5. Lön'!EC$25:EC$151)+SUMIF('6. Drift'!$B$18:$B$101,$G4118,'6. Drift'!CT$18:CT$101)+SUMIF('7. Utrustning'!$B$17:$B$49,$G4118,'7. Utrustning'!AY$17:AY$49)+SUMIF('8. Lokal'!$B$18:$B$50,$G4118,'8. Lokal'!AV$18:AV$50),SUMIF('5. Lön'!$B$25:$B$151,$G4118,'5. Lön'!BU$25:BU$151)+SUMIF('6. Drift'!$B$18:$B$101,$G4118,'6. Drift'!AX$18:AX$101))</f>
        <v>0</v>
      </c>
      <c r="H4125" s="293">
        <f>IF('2. Grunddata'!$C$13="NEJ",SUMIF('5. Lön'!$B$25:$B$151,$G4118,'5. Lön'!ED$25:ED$151)+SUMIF('6. Drift'!$B$18:$B$101,$G4118,'6. Drift'!CU$18:CU$101)+SUMIF('7. Utrustning'!$B$17:$B$49,$G4118,'7. Utrustning'!AZ$17:AZ$49)+SUMIF('8. Lokal'!$B$18:$B$50,$G4118,'8. Lokal'!AW$18:AW$50),SUMIF('5. Lön'!$B$25:$B$151,$G4118,'5. Lön'!BV$25:BV$151)+SUMIF('6. Drift'!$B$18:$B$101,$G4118,'6. Drift'!AY$18:AY$101))</f>
        <v>0</v>
      </c>
      <c r="I4125" s="293">
        <f>IF('2. Grunddata'!$C$13="NEJ",SUMIF('5. Lön'!$B$25:$B$151,$G4118,'5. Lön'!EE$25:EE$151)+SUMIF('6. Drift'!$B$18:$B$101,$G4118,'6. Drift'!CV$18:CV$101)+SUMIF('7. Utrustning'!$B$17:$B$49,$G4118,'7. Utrustning'!BA$17:BA$49)+SUMIF('8. Lokal'!$B$18:$B$50,$G4118,'8. Lokal'!AX$18:AX$50),SUMIF('5. Lön'!$B$25:$B$151,$G4118,'5. Lön'!BW$25:BW$151)+SUMIF('6. Drift'!$B$18:$B$101,$G4118,'6. Drift'!AZ$18:AZ$101))</f>
        <v>0</v>
      </c>
      <c r="J4125" s="293">
        <f>IF('2. Grunddata'!$C$13="NEJ",SUMIF('5. Lön'!$B$25:$B$151,$G4118,'5. Lön'!EF$25:EF$151)+SUMIF('6. Drift'!$B$18:$B$101,$G4118,'6. Drift'!CW$18:CW$101)+SUMIF('7. Utrustning'!$B$17:$B$49,$G4118,'7. Utrustning'!BB$17:BB$49)+SUMIF('8. Lokal'!$B$18:$B$50,$G4118,'8. Lokal'!AY$18:AY$50),SUMIF('5. Lön'!$B$25:$B$151,$G4118,'5. Lön'!BX$25:BX$151)+SUMIF('6. Drift'!$B$18:$B$101,$G4118,'6. Drift'!BA$18:BA$101))</f>
        <v>0</v>
      </c>
      <c r="K4125" s="293">
        <f>IF('2. Grunddata'!$C$13="NEJ",SUMIF('5. Lön'!$B$25:$B$151,$G4118,'5. Lön'!EG$25:EG$151)+SUMIF('6. Drift'!$B$18:$B$101,$G4118,'6. Drift'!CX$18:CX$101)+SUMIF('7. Utrustning'!$B$17:$B$49,$G4118,'7. Utrustning'!BC$17:BC$49)+SUMIF('8. Lokal'!$B$18:$B$50,$G4118,'8. Lokal'!AZ$18:AZ$50),SUMIF('5. Lön'!$B$25:$B$151,$G4118,'5. Lön'!BY$25:BY$151)+SUMIF('6. Drift'!$B$18:$B$101,$G4118,'6. Drift'!BB$18:BB$101))</f>
        <v>0</v>
      </c>
      <c r="L4125" s="293">
        <f>IF('2. Grunddata'!$C$13="NEJ",SUMIF('5. Lön'!$B$25:$B$151,$G4118,'5. Lön'!EH$25:EH$151)+SUMIF('6. Drift'!$B$18:$B$101,$G4118,'6. Drift'!CY$18:CY$101)+SUMIF('7. Utrustning'!$B$17:$B$49,$G4118,'7. Utrustning'!BD$17:BD$49)+SUMIF('8. Lokal'!$B$18:$B$50,$G4118,'8. Lokal'!BA$18:BA$50),SUMIF('5. Lön'!$B$25:$B$151,$G4118,'5. Lön'!BZ$25:BZ$151)+SUMIF('6. Drift'!$B$18:$B$101,$G4118,'6. Drift'!BC$18:BC$101))</f>
        <v>0</v>
      </c>
      <c r="M4125" s="322">
        <f t="shared" si="933"/>
        <v>0</v>
      </c>
    </row>
    <row r="4126" spans="2:15" s="3" customFormat="1" ht="12.75" x14ac:dyDescent="0.2">
      <c r="B4126" s="323" t="str">
        <f>IF('2. Grunddata'!C$6="KONTRAKT","Total kostnad i kontrakt med finansiär ","Total kostnad i ansökan till finansiär ")</f>
        <v xml:space="preserve">Total kostnad i ansökan till finansiär </v>
      </c>
      <c r="C4126" s="237">
        <f>SUM(C4121:C4125)</f>
        <v>0</v>
      </c>
      <c r="D4126" s="237">
        <f t="shared" ref="D4126:L4126" si="934">SUM(D4121:D4125)</f>
        <v>0</v>
      </c>
      <c r="E4126" s="237">
        <f t="shared" si="934"/>
        <v>0</v>
      </c>
      <c r="F4126" s="237">
        <f t="shared" si="934"/>
        <v>0</v>
      </c>
      <c r="G4126" s="237">
        <f t="shared" si="934"/>
        <v>0</v>
      </c>
      <c r="H4126" s="237">
        <f t="shared" si="934"/>
        <v>0</v>
      </c>
      <c r="I4126" s="237">
        <f t="shared" si="934"/>
        <v>0</v>
      </c>
      <c r="J4126" s="237">
        <f t="shared" si="934"/>
        <v>0</v>
      </c>
      <c r="K4126" s="237">
        <f t="shared" si="934"/>
        <v>0</v>
      </c>
      <c r="L4126" s="237">
        <f t="shared" si="934"/>
        <v>0</v>
      </c>
      <c r="M4126" s="324">
        <f t="shared" si="933"/>
        <v>0</v>
      </c>
    </row>
    <row r="4127" spans="2:15" s="3" customFormat="1" ht="6" customHeight="1" x14ac:dyDescent="0.2">
      <c r="B4127" s="325"/>
      <c r="C4127" s="326"/>
      <c r="D4127" s="326"/>
      <c r="E4127" s="326"/>
      <c r="F4127" s="326"/>
      <c r="G4127" s="326"/>
      <c r="H4127" s="326"/>
      <c r="I4127" s="326"/>
      <c r="J4127" s="326"/>
      <c r="K4127" s="326"/>
      <c r="L4127" s="326"/>
      <c r="M4127" s="327"/>
    </row>
    <row r="4128" spans="2:15" s="3" customFormat="1" ht="12.75" x14ac:dyDescent="0.2">
      <c r="B4128" s="328" t="str">
        <f>IF('2. Grunddata'!C$6="KONTRAKT","Kostnader att medfinansiera","Kostnader förväntade att medfinansiera")</f>
        <v>Kostnader förväntade att medfinansiera</v>
      </c>
      <c r="C4128" s="168"/>
      <c r="D4128" s="168"/>
      <c r="E4128" s="168"/>
      <c r="F4128" s="168"/>
      <c r="G4128" s="168"/>
      <c r="H4128" s="168"/>
      <c r="I4128" s="168"/>
      <c r="J4128" s="168"/>
      <c r="K4128" s="168"/>
      <c r="L4128" s="168"/>
      <c r="M4128" s="329"/>
    </row>
    <row r="4129" spans="2:15" s="3" customFormat="1" ht="12.75" x14ac:dyDescent="0.2">
      <c r="B4129" s="371" t="str">
        <f>IF('2. Grunddata'!C$13="NEJ","Indirekt och lokalpåslag inte accepterade som OH av finansiär","")</f>
        <v>Indirekt och lokalpåslag inte accepterade som OH av finansiär</v>
      </c>
      <c r="C4129" s="330">
        <f>IF('2. Grunddata'!$C$13="NEJ",(SUMIF('5. Lön'!$B$25:$B$151,$G4118,'5. Lön'!BQ$25:BQ$151)+SUMIF('5. Lön'!$B$25:$B$151,$G4118,'5. Lön'!CO$25:CO$151)+SUMIF('6. Drift'!$B$18:$B$101,$G4118,'6. Drift'!AT$18:AT$101)+SUMIF('6. Drift'!$B$18:$B$101,$G4118,'6. Drift'!BR$18:BR$101))-(SUMIF('5. Lön'!$B$25:$B$151,$G4118,'5. Lön'!DY$25:DY$151)+SUMIF('6. Drift'!$B$18:$B$101,$G4118,'6. Drift'!CP$18:CP$101)+SUMIF('7. Utrustning'!$B$17:$B$49,$G4118,'7. Utrustning'!AU$17:AU$49)+SUMIF('8. Lokal'!$B$18:$B$50,$G4118,'8. Lokal'!AR$18:AR$50)),0)</f>
        <v>0</v>
      </c>
      <c r="D4129" s="330">
        <f>IF('2. Grunddata'!$C$13="NEJ",(SUMIF('5. Lön'!$B$25:$B$151,$G4118,'5. Lön'!BR$25:BR$151)+SUMIF('5. Lön'!$B$25:$B$151,$G4118,'5. Lön'!CP$25:CP$151)+SUMIF('6. Drift'!$B$18:$B$101,$G4118,'6. Drift'!AU$18:AU$101)+SUMIF('6. Drift'!$B$18:$B$101,$G4118,'6. Drift'!BS$18:BS$101))-(SUMIF('5. Lön'!$B$25:$B$151,$G4118,'5. Lön'!DZ$25:DZ$151)+SUMIF('6. Drift'!$B$18:$B$101,$G4118,'6. Drift'!CQ$18:CQ$101)+SUMIF('7. Utrustning'!$B$17:$B$49,$G4118,'7. Utrustning'!AV$17:AV$49)+SUMIF('8. Lokal'!$B$18:$B$50,$G4118,'8. Lokal'!AS$18:AS$50)),0)</f>
        <v>0</v>
      </c>
      <c r="E4129" s="330">
        <f>IF('2. Grunddata'!$C$13="NEJ",(SUMIF('5. Lön'!$B$25:$B$151,$G4118,'5. Lön'!BS$25:BS$151)+SUMIF('5. Lön'!$B$25:$B$151,$G4118,'5. Lön'!CQ$25:CQ$151)+SUMIF('6. Drift'!$B$18:$B$101,$G4118,'6. Drift'!AV$18:AV$101)+SUMIF('6. Drift'!$B$18:$B$101,$G4118,'6. Drift'!BT$18:BT$101))-(SUMIF('5. Lön'!$B$25:$B$151,$G4118,'5. Lön'!EA$25:EA$151)+SUMIF('6. Drift'!$B$18:$B$101,$G4118,'6. Drift'!CR$18:CR$101)+SUMIF('7. Utrustning'!$B$17:$B$49,$G4118,'7. Utrustning'!AW$17:AW$49)+SUMIF('8. Lokal'!$B$18:$B$50,$G4118,'8. Lokal'!AT$18:AT$50)),0)</f>
        <v>0</v>
      </c>
      <c r="F4129" s="330">
        <f>IF('2. Grunddata'!$C$13="NEJ",(SUMIF('5. Lön'!$B$25:$B$151,$G4118,'5. Lön'!BT$25:BT$151)+SUMIF('5. Lön'!$B$25:$B$151,$G4118,'5. Lön'!CR$25:CR$151)+SUMIF('6. Drift'!$B$18:$B$101,$G4118,'6. Drift'!AW$18:AW$101)+SUMIF('6. Drift'!$B$18:$B$101,$G4118,'6. Drift'!BU$18:BU$101))-(SUMIF('5. Lön'!$B$25:$B$151,$G4118,'5. Lön'!EB$25:EB$151)+SUMIF('6. Drift'!$B$18:$B$101,$G4118,'6. Drift'!CS$18:CS$101)+SUMIF('7. Utrustning'!$B$17:$B$49,$G4118,'7. Utrustning'!AX$17:AX$49)+SUMIF('8. Lokal'!$B$18:$B$50,$G4118,'8. Lokal'!AU$18:AU$50)),0)</f>
        <v>0</v>
      </c>
      <c r="G4129" s="330">
        <f>IF('2. Grunddata'!$C$13="NEJ",(SUMIF('5. Lön'!$B$25:$B$151,$G4118,'5. Lön'!BU$25:BU$151)+SUMIF('5. Lön'!$B$25:$B$151,$G4118,'5. Lön'!CS$25:CS$151)+SUMIF('6. Drift'!$B$18:$B$101,$G4118,'6. Drift'!AX$18:AX$101)+SUMIF('6. Drift'!$B$18:$B$101,$G4118,'6. Drift'!BV$18:BV$101))-(SUMIF('5. Lön'!$B$25:$B$151,$G4118,'5. Lön'!EC$25:EC$151)+SUMIF('6. Drift'!$B$18:$B$101,$G4118,'6. Drift'!CT$18:CT$101)+SUMIF('7. Utrustning'!$B$17:$B$49,$G4118,'7. Utrustning'!AY$17:AY$49)+SUMIF('8. Lokal'!$B$18:$B$50,$G4118,'8. Lokal'!AV$18:AV$50)),0)</f>
        <v>0</v>
      </c>
      <c r="H4129" s="330">
        <f>IF('2. Grunddata'!$C$13="NEJ",(SUMIF('5. Lön'!$B$25:$B$151,$G4118,'5. Lön'!BV$25:BV$151)+SUMIF('5. Lön'!$B$25:$B$151,$G4118,'5. Lön'!CT$25:CT$151)+SUMIF('6. Drift'!$B$18:$B$101,$G4118,'6. Drift'!AY$18:AY$101)+SUMIF('6. Drift'!$B$18:$B$101,$G4118,'6. Drift'!BW$18:BW$101))-(SUMIF('5. Lön'!$B$25:$B$151,$G4118,'5. Lön'!ED$25:ED$151)+SUMIF('6. Drift'!$B$18:$B$101,$G4118,'6. Drift'!CU$18:CU$101)+SUMIF('7. Utrustning'!$B$17:$B$49,$G4118,'7. Utrustning'!AZ$17:AZ$49)+SUMIF('8. Lokal'!$B$18:$B$50,$G4118,'8. Lokal'!AW$18:AW$50)),0)</f>
        <v>0</v>
      </c>
      <c r="I4129" s="330">
        <f>IF('2. Grunddata'!$C$13="NEJ",(SUMIF('5. Lön'!$B$25:$B$151,$G4118,'5. Lön'!BW$25:BW$151)+SUMIF('5. Lön'!$B$25:$B$151,$G4118,'5. Lön'!CU$25:CU$151)+SUMIF('6. Drift'!$B$18:$B$101,$G4118,'6. Drift'!AZ$18:AZ$101)+SUMIF('6. Drift'!$B$18:$B$101,$G4118,'6. Drift'!BX$18:BX$101))-(SUMIF('5. Lön'!$B$25:$B$151,$G4118,'5. Lön'!EE$25:EE$151)+SUMIF('6. Drift'!$B$18:$B$101,$G4118,'6. Drift'!CV$18:CV$101)+SUMIF('7. Utrustning'!$B$17:$B$49,$G4118,'7. Utrustning'!BA$17:BA$49)+SUMIF('8. Lokal'!$B$18:$B$50,$G4118,'8. Lokal'!AX$18:AX$50)),0)</f>
        <v>0</v>
      </c>
      <c r="J4129" s="330">
        <f>IF('2. Grunddata'!$C$13="NEJ",(SUMIF('5. Lön'!$B$25:$B$151,$G4118,'5. Lön'!BX$25:BX$151)+SUMIF('5. Lön'!$B$25:$B$151,$G4118,'5. Lön'!CV$25:CV$151)+SUMIF('6. Drift'!$B$18:$B$101,$G4118,'6. Drift'!BA$18:BA$101)+SUMIF('6. Drift'!$B$18:$B$101,$G4118,'6. Drift'!BY$18:BY$101))-(SUMIF('5. Lön'!$B$25:$B$151,$G4118,'5. Lön'!EF$25:EF$151)+SUMIF('6. Drift'!$B$18:$B$101,$G4118,'6. Drift'!CW$18:CW$101)+SUMIF('7. Utrustning'!$B$17:$B$49,$G4118,'7. Utrustning'!BB$17:BB$49)+SUMIF('8. Lokal'!$B$18:$B$50,$G4118,'8. Lokal'!AY$18:AY$50)),0)</f>
        <v>0</v>
      </c>
      <c r="K4129" s="330">
        <f>IF('2. Grunddata'!$C$13="NEJ",(SUMIF('5. Lön'!$B$25:$B$151,$G4118,'5. Lön'!BY$25:BY$151)+SUMIF('5. Lön'!$B$25:$B$151,$G4118,'5. Lön'!CW$25:CW$151)+SUMIF('6. Drift'!$B$18:$B$101,$G4118,'6. Drift'!BB$18:BB$101)+SUMIF('6. Drift'!$B$18:$B$101,$G4118,'6. Drift'!BZ$18:BZ$101))-(SUMIF('5. Lön'!$B$25:$B$151,$G4118,'5. Lön'!EG$25:EG$151)+SUMIF('6. Drift'!$B$18:$B$101,$G4118,'6. Drift'!CX$18:CX$101)+SUMIF('7. Utrustning'!$B$17:$B$49,$G4118,'7. Utrustning'!BC$17:BC$49)+SUMIF('8. Lokal'!$B$18:$B$50,$G4118,'8. Lokal'!AZ$18:AZ$50)),0)</f>
        <v>0</v>
      </c>
      <c r="L4129" s="330">
        <f>IF('2. Grunddata'!$C$13="NEJ",(SUMIF('5. Lön'!$B$25:$B$151,$G4118,'5. Lön'!BZ$25:BZ$151)+SUMIF('5. Lön'!$B$25:$B$151,$G4118,'5. Lön'!CX$25:CX$151)+SUMIF('6. Drift'!$B$18:$B$101,$G4118,'6. Drift'!BC$18:BC$101)+SUMIF('6. Drift'!$B$18:$B$101,$G4118,'6. Drift'!CA$18:CA$101))-(SUMIF('5. Lön'!$B$25:$B$151,$G4118,'5. Lön'!EH$25:EH$151)+SUMIF('6. Drift'!$B$18:$B$101,$G4118,'6. Drift'!CY$18:CY$101)+SUMIF('7. Utrustning'!$B$17:$B$49,$G4118,'7. Utrustning'!BD$17:BD$49)+SUMIF('8. Lokal'!$B$18:$B$50,$G4118,'8. Lokal'!BA$18:BA$50)),0)</f>
        <v>0</v>
      </c>
      <c r="M4129" s="314">
        <f t="shared" ref="M4129:M4135" si="935">SUM(C4129:L4129)</f>
        <v>0</v>
      </c>
    </row>
    <row r="4130" spans="2:15" s="3" customFormat="1" ht="12.75" customHeight="1" x14ac:dyDescent="0.2">
      <c r="B4130" s="331" t="str">
        <f>IF('2. Grunddata'!C$16&gt;0,"LKP som inte accepteras av finansiär","")</f>
        <v/>
      </c>
      <c r="C4130" s="332">
        <f>IF('2. Grunddata'!$C$16&gt;0,SUMIF('5. Lön'!$B$25:$B$151,$G4118,'5. Lön'!AS$25:AS$151)-SUMIF('5. Lön'!$B$25:$B$151,$G4118,'5. Lön'!DM$25:DM$151),0)</f>
        <v>0</v>
      </c>
      <c r="D4130" s="332">
        <f>IF('2. Grunddata'!$C$16&gt;0,SUMIF('5. Lön'!$B$25:$B$151,$G4118,'5. Lön'!AT$25:AT$151)-SUMIF('5. Lön'!$B$25:$B$151,$G4118,'5. Lön'!DN$25:DN$151),0)</f>
        <v>0</v>
      </c>
      <c r="E4130" s="332">
        <f>IF('2. Grunddata'!$C$16&gt;0,SUMIF('5. Lön'!$B$25:$B$151,$G4118,'5. Lön'!AU$25:AU$151)-SUMIF('5. Lön'!$B$25:$B$151,$G4118,'5. Lön'!DO$25:DO$151),0)</f>
        <v>0</v>
      </c>
      <c r="F4130" s="332">
        <f>IF('2. Grunddata'!$C$16&gt;0,SUMIF('5. Lön'!$B$25:$B$151,$G4118,'5. Lön'!AV$25:AV$151)-SUMIF('5. Lön'!$B$25:$B$151,$G4118,'5. Lön'!DP$25:DP$151),0)</f>
        <v>0</v>
      </c>
      <c r="G4130" s="332">
        <f>IF('2. Grunddata'!$C$16&gt;0,SUMIF('5. Lön'!$B$25:$B$151,$G4118,'5. Lön'!AW$25:AW$151)-SUMIF('5. Lön'!$B$25:$B$151,$G4118,'5. Lön'!DQ$25:DQ$151),0)</f>
        <v>0</v>
      </c>
      <c r="H4130" s="332">
        <f>IF('2. Grunddata'!$C$16&gt;0,SUMIF('5. Lön'!$B$25:$B$151,$G4118,'5. Lön'!AX$25:AX$151)-SUMIF('5. Lön'!$B$25:$B$151,$G4118,'5. Lön'!DR$25:DR$151),0)</f>
        <v>0</v>
      </c>
      <c r="I4130" s="332">
        <f>IF('2. Grunddata'!$C$16&gt;0,SUMIF('5. Lön'!$B$25:$B$151,$G4118,'5. Lön'!AY$25:AY$151)-SUMIF('5. Lön'!$B$25:$B$151,$G4118,'5. Lön'!DS$25:DS$151),0)</f>
        <v>0</v>
      </c>
      <c r="J4130" s="332">
        <f>IF('2. Grunddata'!$C$16&gt;0,SUMIF('5. Lön'!$B$25:$B$151,$G4118,'5. Lön'!AZ$25:AZ$151)-SUMIF('5. Lön'!$B$25:$B$151,$G4118,'5. Lön'!DT$25:DT$151),0)</f>
        <v>0</v>
      </c>
      <c r="K4130" s="332">
        <f>IF('2. Grunddata'!$C$16&gt;0,SUMIF('5. Lön'!$B$25:$B$151,$G4118,'5. Lön'!BA$25:BA$151)-SUMIF('5. Lön'!$B$25:$B$151,$G4118,'5. Lön'!DU$25:DU$151),0)</f>
        <v>0</v>
      </c>
      <c r="L4130" s="332">
        <f>IF('2. Grunddata'!$C$16&gt;0,SUMIF('5. Lön'!$B$25:$B$151,$G4118,'5. Lön'!BB$25:BB$151)-SUMIF('5. Lön'!$B$25:$B$151,$G4118,'5. Lön'!DV$25:DV$151),0)</f>
        <v>0</v>
      </c>
      <c r="M4130" s="316">
        <f t="shared" si="935"/>
        <v>0</v>
      </c>
    </row>
    <row r="4131" spans="2:15" s="3" customFormat="1" ht="12.75" customHeight="1" x14ac:dyDescent="0.2">
      <c r="B4131" s="317" t="str">
        <f>IF('5. Lön'!BO$152&gt;0,"Lön inklusive LKP","")</f>
        <v>Lön inklusive LKP</v>
      </c>
      <c r="C4131" s="333">
        <f>SUMIF('5. Lön'!$B$25:$B$151,$G4118,'5. Lön'!BE$25:BE$151)</f>
        <v>0</v>
      </c>
      <c r="D4131" s="333">
        <f>SUMIF('5. Lön'!$B$25:$B$151,$G4118,'5. Lön'!BF$25:BF$151)</f>
        <v>0</v>
      </c>
      <c r="E4131" s="333">
        <f>SUMIF('5. Lön'!$B$25:$B$151,$G4118,'5. Lön'!BG$25:BG$151)</f>
        <v>0</v>
      </c>
      <c r="F4131" s="333">
        <f>SUMIF('5. Lön'!$B$25:$B$151,$G4118,'5. Lön'!BH$25:BH$151)</f>
        <v>0</v>
      </c>
      <c r="G4131" s="333">
        <f>SUMIF('5. Lön'!$B$25:$B$151,$G4118,'5. Lön'!BI$25:BI$151)</f>
        <v>0</v>
      </c>
      <c r="H4131" s="333">
        <f>SUMIF('5. Lön'!$B$25:$B$151,$G4118,'5. Lön'!BJ$25:BJ$151)</f>
        <v>0</v>
      </c>
      <c r="I4131" s="333">
        <f>SUMIF('5. Lön'!$B$25:$B$151,$G4118,'5. Lön'!BK$25:BK$151)</f>
        <v>0</v>
      </c>
      <c r="J4131" s="333">
        <f>SUMIF('5. Lön'!$B$25:$B$151,$G4118,'5. Lön'!BL$25:BL$151)</f>
        <v>0</v>
      </c>
      <c r="K4131" s="333">
        <f>SUMIF('5. Lön'!$B$25:$B$151,$G4118,'5. Lön'!BM$25:BM$151)</f>
        <v>0</v>
      </c>
      <c r="L4131" s="333">
        <f>SUMIF('5. Lön'!$B$25:$B$151,$G4118,'5. Lön'!BN$25:BN$151)</f>
        <v>0</v>
      </c>
      <c r="M4131" s="319">
        <f t="shared" si="935"/>
        <v>0</v>
      </c>
    </row>
    <row r="4132" spans="2:15" s="3" customFormat="1" ht="12.75" x14ac:dyDescent="0.2">
      <c r="B4132" s="158" t="str">
        <f>IF('6. Drift'!AR$102&gt;0,"Drift","")</f>
        <v/>
      </c>
      <c r="C4132" s="334">
        <f>SUMIF('6. Drift'!$B$18:$B$101,$G4118,'6. Drift'!AH$18:AH$101)</f>
        <v>0</v>
      </c>
      <c r="D4132" s="334">
        <f>SUMIF('6. Drift'!$B$18:$B$101,$G4118,'6. Drift'!AI$18:AI$101)</f>
        <v>0</v>
      </c>
      <c r="E4132" s="334">
        <f>SUMIF('6. Drift'!$B$18:$B$101,$G4118,'6. Drift'!AJ$18:AJ$101)</f>
        <v>0</v>
      </c>
      <c r="F4132" s="334">
        <f>SUMIF('6. Drift'!$B$18:$B$101,$G4118,'6. Drift'!AK$18:AK$101)</f>
        <v>0</v>
      </c>
      <c r="G4132" s="334">
        <f>SUMIF('6. Drift'!$B$18:$B$101,$G4118,'6. Drift'!AL$18:AL$101)</f>
        <v>0</v>
      </c>
      <c r="H4132" s="334">
        <f>SUMIF('6. Drift'!$B$18:$B$101,$G4118,'6. Drift'!AM$18:AM$101)</f>
        <v>0</v>
      </c>
      <c r="I4132" s="334">
        <f>SUMIF('6. Drift'!$B$18:$B$101,$G4118,'6. Drift'!AN$18:AN$101)</f>
        <v>0</v>
      </c>
      <c r="J4132" s="334">
        <f>SUMIF('6. Drift'!$B$18:$B$101,$G4118,'6. Drift'!AO$18:AO$101)</f>
        <v>0</v>
      </c>
      <c r="K4132" s="334">
        <f>SUMIF('6. Drift'!$B$18:$B$101,$G4118,'6. Drift'!AP$18:AP$101)</f>
        <v>0</v>
      </c>
      <c r="L4132" s="334">
        <f>SUMIF('6. Drift'!$B$18:$B$101,$G4118,'6. Drift'!AQ$18:AQ$101)</f>
        <v>0</v>
      </c>
      <c r="M4132" s="316">
        <f t="shared" si="935"/>
        <v>0</v>
      </c>
    </row>
    <row r="4133" spans="2:15" s="3" customFormat="1" ht="12.75" x14ac:dyDescent="0.2">
      <c r="B4133" s="317" t="str">
        <f>IF('7. Utrustning'!AS$50&gt;0,"Utrustning","")</f>
        <v/>
      </c>
      <c r="C4133" s="333">
        <f>SUMIF('7. Utrustning'!$B$17:$B$49,$G4118,'7. Utrustning'!AI$17:AI$49)</f>
        <v>0</v>
      </c>
      <c r="D4133" s="333">
        <f>SUMIF('7. Utrustning'!$B$17:$B$49,$G4118,'7. Utrustning'!AJ$17:AJ$49)</f>
        <v>0</v>
      </c>
      <c r="E4133" s="333">
        <f>SUMIF('7. Utrustning'!$B$17:$B$49,$G4118,'7. Utrustning'!AK$17:AK$49)</f>
        <v>0</v>
      </c>
      <c r="F4133" s="333">
        <f>SUMIF('7. Utrustning'!$B$17:$B$49,$G4118,'7. Utrustning'!AL$17:AL$49)</f>
        <v>0</v>
      </c>
      <c r="G4133" s="333">
        <f>SUMIF('7. Utrustning'!$B$17:$B$49,$G4118,'7. Utrustning'!AM$17:AM$49)</f>
        <v>0</v>
      </c>
      <c r="H4133" s="333">
        <f>SUMIF('7. Utrustning'!$B$17:$B$49,$G4118,'7. Utrustning'!AN$17:AN$49)</f>
        <v>0</v>
      </c>
      <c r="I4133" s="333">
        <f>SUMIF('7. Utrustning'!$B$17:$B$49,$G4118,'7. Utrustning'!AO$17:AO$49)</f>
        <v>0</v>
      </c>
      <c r="J4133" s="333">
        <f>SUMIF('7. Utrustning'!$B$17:$B$49,$G4118,'7. Utrustning'!AP$17:AP$49)</f>
        <v>0</v>
      </c>
      <c r="K4133" s="333">
        <f>SUMIF('7. Utrustning'!$B$17:$B$49,$G4118,'7. Utrustning'!AQ$17:AQ$49)</f>
        <v>0</v>
      </c>
      <c r="L4133" s="333">
        <f>SUMIF('7. Utrustning'!$B$17:$B$49,$G4118,'7. Utrustning'!AR$17:AR$49)</f>
        <v>0</v>
      </c>
      <c r="M4133" s="319">
        <f t="shared" si="935"/>
        <v>0</v>
      </c>
    </row>
    <row r="4134" spans="2:15" s="3" customFormat="1" ht="12.75" x14ac:dyDescent="0.2">
      <c r="B4134" s="320" t="str">
        <f>IF('8. Lokal'!AP$51&gt;0,"Lokal","")</f>
        <v>Lokal</v>
      </c>
      <c r="C4134" s="334">
        <f>SUMIF('5. Lön'!$B$25:$B$151,$G4118,'5. Lön'!DA$25:DA$151)+SUMIF('6. Drift'!$B$18:$B$101,$G4118,'6. Drift'!CD$18:CD$101)+SUMIF('8. Lokal'!$B$18:$B$50,$G4118,'8. Lokal'!AF$18:AF$50)</f>
        <v>0</v>
      </c>
      <c r="D4134" s="334">
        <f>SUMIF('5. Lön'!$B$25:$B$151,$G4118,'5. Lön'!DB$25:DB$151)+SUMIF('6. Drift'!$B$18:$B$101,$G4118,'6. Drift'!CE$18:CE$101)+SUMIF('8. Lokal'!$B$18:$B$50,$G4118,'8. Lokal'!AG$18:AG$50)</f>
        <v>0</v>
      </c>
      <c r="E4134" s="334">
        <f>SUMIF('5. Lön'!$B$25:$B$151,$G4118,'5. Lön'!DC$25:DC$151)+SUMIF('6. Drift'!$B$18:$B$101,$G4118,'6. Drift'!CF$18:CF$101)+SUMIF('8. Lokal'!$B$18:$B$50,$G4118,'8. Lokal'!AH$18:AH$50)</f>
        <v>0</v>
      </c>
      <c r="F4134" s="334">
        <f>SUMIF('5. Lön'!$B$25:$B$151,$G4118,'5. Lön'!DD$25:DD$151)+SUMIF('6. Drift'!$B$18:$B$101,$G4118,'6. Drift'!CG$18:CG$101)+SUMIF('8. Lokal'!$B$18:$B$50,$G4118,'8. Lokal'!AI$18:AI$50)</f>
        <v>0</v>
      </c>
      <c r="G4134" s="334">
        <f>SUMIF('5. Lön'!$B$25:$B$151,$G4118,'5. Lön'!DE$25:DE$151)+SUMIF('6. Drift'!$B$18:$B$101,$G4118,'6. Drift'!CH$18:CH$101)+SUMIF('8. Lokal'!$B$18:$B$50,$G4118,'8. Lokal'!AJ$18:AJ$50)</f>
        <v>0</v>
      </c>
      <c r="H4134" s="334">
        <f>SUMIF('5. Lön'!$B$25:$B$151,$G4118,'5. Lön'!DF$25:DF$151)+SUMIF('6. Drift'!$B$18:$B$101,$G4118,'6. Drift'!CI$18:CI$101)+SUMIF('8. Lokal'!$B$18:$B$50,$G4118,'8. Lokal'!AK$18:AK$50)</f>
        <v>0</v>
      </c>
      <c r="I4134" s="334">
        <f>SUMIF('5. Lön'!$B$25:$B$151,$G4118,'5. Lön'!DG$25:DG$151)+SUMIF('6. Drift'!$B$18:$B$101,$G4118,'6. Drift'!CJ$18:CJ$101)+SUMIF('8. Lokal'!$B$18:$B$50,$G4118,'8. Lokal'!AL$18:AL$50)</f>
        <v>0</v>
      </c>
      <c r="J4134" s="334">
        <f>SUMIF('5. Lön'!$B$25:$B$151,$G4118,'5. Lön'!DH$25:DH$151)+SUMIF('6. Drift'!$B$18:$B$101,$G4118,'6. Drift'!CK$18:CK$101)+SUMIF('8. Lokal'!$B$18:$B$50,$G4118,'8. Lokal'!AM$18:AM$50)</f>
        <v>0</v>
      </c>
      <c r="K4134" s="334">
        <f>SUMIF('5. Lön'!$B$25:$B$151,$G4118,'5. Lön'!DI$25:DI$151)+SUMIF('6. Drift'!$B$18:$B$101,$G4118,'6. Drift'!CL$18:CL$101)+SUMIF('8. Lokal'!$B$18:$B$50,$G4118,'8. Lokal'!AN$18:AN$50)</f>
        <v>0</v>
      </c>
      <c r="L4134" s="334">
        <f>SUMIF('5. Lön'!$B$25:$B$151,$G4118,'5. Lön'!DJ$25:DJ$151)+SUMIF('6. Drift'!$B$18:$B$101,$G4118,'6. Drift'!CM$18:CM$101)+SUMIF('8. Lokal'!$B$18:$B$50,$G4118,'8. Lokal'!AO$18:AO$50)</f>
        <v>0</v>
      </c>
      <c r="M4134" s="316">
        <f t="shared" si="935"/>
        <v>0</v>
      </c>
    </row>
    <row r="4135" spans="2:15" s="1" customFormat="1" ht="12.75" x14ac:dyDescent="0.2">
      <c r="B4135" s="321" t="str">
        <f>IF(('5. Lön'!CM$152+'6. Drift'!BP$102)&gt;0,"Indirekt","")</f>
        <v>Indirekt</v>
      </c>
      <c r="C4135" s="293">
        <f>SUMIF('5. Lön'!$B$25:$B$151,$G4118,'5. Lön'!CC$25:CC$151)+SUMIF('6. Drift'!$B$18:$B$101,$G4118,'6. Drift'!BF$18:BF$101)</f>
        <v>0</v>
      </c>
      <c r="D4135" s="293">
        <f>SUMIF('5. Lön'!$B$25:$B$151,$G4118,'5. Lön'!CD$25:CD$151)+SUMIF('6. Drift'!$B$18:$B$101,$G4118,'6. Drift'!BG$18:BG$101)</f>
        <v>0</v>
      </c>
      <c r="E4135" s="293">
        <f>SUMIF('5. Lön'!$B$25:$B$151,$G4118,'5. Lön'!CE$25:CE$151)+SUMIF('6. Drift'!$B$18:$B$101,$G4118,'6. Drift'!BH$18:BH$101)</f>
        <v>0</v>
      </c>
      <c r="F4135" s="293">
        <f>SUMIF('5. Lön'!$B$25:$B$151,$G4118,'5. Lön'!CF$25:CF$151)+SUMIF('6. Drift'!$B$18:$B$101,$G4118,'6. Drift'!BI$18:BI$101)</f>
        <v>0</v>
      </c>
      <c r="G4135" s="293">
        <f>SUMIF('5. Lön'!$B$25:$B$151,$G4118,'5. Lön'!CG$25:CG$151)+SUMIF('6. Drift'!$B$18:$B$101,$G4118,'6. Drift'!BJ$18:BJ$101)</f>
        <v>0</v>
      </c>
      <c r="H4135" s="293">
        <f>SUMIF('5. Lön'!$B$25:$B$151,$G4118,'5. Lön'!CH$25:CH$151)+SUMIF('6. Drift'!$B$18:$B$101,$G4118,'6. Drift'!BK$18:BK$101)</f>
        <v>0</v>
      </c>
      <c r="I4135" s="293">
        <f>SUMIF('5. Lön'!$B$25:$B$151,$G4118,'5. Lön'!CI$25:CI$151)+SUMIF('6. Drift'!$B$18:$B$101,$G4118,'6. Drift'!BL$18:BL$101)</f>
        <v>0</v>
      </c>
      <c r="J4135" s="293">
        <f>SUMIF('5. Lön'!$B$25:$B$151,$G4118,'5. Lön'!CJ$25:CJ$151)+SUMIF('6. Drift'!$B$18:$B$101,$G4118,'6. Drift'!BM$18:BM$101)</f>
        <v>0</v>
      </c>
      <c r="K4135" s="293">
        <f>SUMIF('5. Lön'!$B$25:$B$151,$G4118,'5. Lön'!CK$25:CK$151)+SUMIF('6. Drift'!$B$18:$B$101,$G4118,'6. Drift'!BN$18:BN$101)</f>
        <v>0</v>
      </c>
      <c r="L4135" s="293">
        <f>SUMIF('5. Lön'!$B$25:$B$151,$G4118,'5. Lön'!CL$25:CL$151)+SUMIF('6. Drift'!$B$18:$B$101,$G4118,'6. Drift'!BO$18:BO$101)</f>
        <v>0</v>
      </c>
      <c r="M4135" s="322">
        <f t="shared" si="935"/>
        <v>0</v>
      </c>
    </row>
    <row r="4136" spans="2:15" s="3" customFormat="1" ht="12.75" x14ac:dyDescent="0.2">
      <c r="B4136" s="323" t="str">
        <f>IF('2. Grunddata'!C$6="KONTRAKT","Total kostnad i medfinansiering av kontrakt med finansiär","Total kostnad i medfinansiering av ansökan till finansiär")</f>
        <v>Total kostnad i medfinansiering av ansökan till finansiär</v>
      </c>
      <c r="C4136" s="237">
        <f>SUM(C4129:C4135)</f>
        <v>0</v>
      </c>
      <c r="D4136" s="237">
        <f t="shared" ref="D4136:M4136" si="936">SUM(D4129:D4135)</f>
        <v>0</v>
      </c>
      <c r="E4136" s="237">
        <f t="shared" si="936"/>
        <v>0</v>
      </c>
      <c r="F4136" s="237">
        <f t="shared" si="936"/>
        <v>0</v>
      </c>
      <c r="G4136" s="237">
        <f t="shared" si="936"/>
        <v>0</v>
      </c>
      <c r="H4136" s="237">
        <f t="shared" si="936"/>
        <v>0</v>
      </c>
      <c r="I4136" s="237">
        <f t="shared" si="936"/>
        <v>0</v>
      </c>
      <c r="J4136" s="237">
        <f t="shared" si="936"/>
        <v>0</v>
      </c>
      <c r="K4136" s="237">
        <f t="shared" si="936"/>
        <v>0</v>
      </c>
      <c r="L4136" s="237">
        <f t="shared" si="936"/>
        <v>0</v>
      </c>
      <c r="M4136" s="324">
        <f t="shared" si="936"/>
        <v>0</v>
      </c>
      <c r="N4136" s="26"/>
      <c r="O4136" s="26"/>
    </row>
    <row r="4137" spans="2:15" s="3" customFormat="1" ht="6" customHeight="1" x14ac:dyDescent="0.2">
      <c r="B4137" s="335"/>
      <c r="C4137" s="326"/>
      <c r="D4137" s="326"/>
      <c r="E4137" s="326"/>
      <c r="F4137" s="326"/>
      <c r="G4137" s="326"/>
      <c r="H4137" s="326"/>
      <c r="I4137" s="326"/>
      <c r="J4137" s="326"/>
      <c r="K4137" s="326"/>
      <c r="L4137" s="326"/>
      <c r="M4137" s="336"/>
    </row>
    <row r="4138" spans="2:15" s="3" customFormat="1" ht="12.75" x14ac:dyDescent="0.2">
      <c r="B4138" s="328" t="str">
        <f>IF('2. Grunddata'!C$6="KONTRAKT","Full kostnad","Förväntad full kostnad")</f>
        <v>Förväntad full kostnad</v>
      </c>
      <c r="C4138" s="326"/>
      <c r="D4138" s="326"/>
      <c r="E4138" s="326"/>
      <c r="F4138" s="326"/>
      <c r="G4138" s="326"/>
      <c r="H4138" s="326"/>
      <c r="I4138" s="326"/>
      <c r="J4138" s="326"/>
      <c r="K4138" s="326"/>
      <c r="L4138" s="326"/>
      <c r="M4138" s="336"/>
    </row>
    <row r="4139" spans="2:15" s="3" customFormat="1" ht="12.75" x14ac:dyDescent="0.2">
      <c r="B4139" s="337" t="s">
        <v>203</v>
      </c>
      <c r="C4139" s="338">
        <f>C4121+C4130+C4131</f>
        <v>0</v>
      </c>
      <c r="D4139" s="338">
        <f t="shared" ref="D4139:L4139" si="937">D4121+D4130+D4131</f>
        <v>0</v>
      </c>
      <c r="E4139" s="338">
        <f t="shared" si="937"/>
        <v>0</v>
      </c>
      <c r="F4139" s="338">
        <f t="shared" si="937"/>
        <v>0</v>
      </c>
      <c r="G4139" s="338">
        <f t="shared" si="937"/>
        <v>0</v>
      </c>
      <c r="H4139" s="338">
        <f t="shared" si="937"/>
        <v>0</v>
      </c>
      <c r="I4139" s="338">
        <f t="shared" si="937"/>
        <v>0</v>
      </c>
      <c r="J4139" s="338">
        <f t="shared" si="937"/>
        <v>0</v>
      </c>
      <c r="K4139" s="338">
        <f t="shared" si="937"/>
        <v>0</v>
      </c>
      <c r="L4139" s="338">
        <f t="shared" si="937"/>
        <v>0</v>
      </c>
      <c r="M4139" s="314">
        <f>SUM(C4139:L4139)</f>
        <v>0</v>
      </c>
    </row>
    <row r="4140" spans="2:15" s="3" customFormat="1" ht="12.75" x14ac:dyDescent="0.2">
      <c r="B4140" s="339" t="s">
        <v>202</v>
      </c>
      <c r="C4140" s="340">
        <f>C4122+C4132</f>
        <v>0</v>
      </c>
      <c r="D4140" s="340">
        <f t="shared" ref="D4140:L4140" si="938">D4122+D4132</f>
        <v>0</v>
      </c>
      <c r="E4140" s="340">
        <f t="shared" si="938"/>
        <v>0</v>
      </c>
      <c r="F4140" s="340">
        <f t="shared" si="938"/>
        <v>0</v>
      </c>
      <c r="G4140" s="340">
        <f t="shared" si="938"/>
        <v>0</v>
      </c>
      <c r="H4140" s="340">
        <f t="shared" si="938"/>
        <v>0</v>
      </c>
      <c r="I4140" s="340">
        <f t="shared" si="938"/>
        <v>0</v>
      </c>
      <c r="J4140" s="340">
        <f t="shared" si="938"/>
        <v>0</v>
      </c>
      <c r="K4140" s="340">
        <f t="shared" si="938"/>
        <v>0</v>
      </c>
      <c r="L4140" s="340">
        <f t="shared" si="938"/>
        <v>0</v>
      </c>
      <c r="M4140" s="316">
        <f>SUM(C4140:L4140)</f>
        <v>0</v>
      </c>
    </row>
    <row r="4141" spans="2:15" s="3" customFormat="1" ht="12.75" x14ac:dyDescent="0.2">
      <c r="B4141" s="341" t="s">
        <v>30</v>
      </c>
      <c r="C4141" s="342">
        <f>C4123+C4133</f>
        <v>0</v>
      </c>
      <c r="D4141" s="342">
        <f t="shared" ref="D4141:L4141" si="939">D4123+D4133</f>
        <v>0</v>
      </c>
      <c r="E4141" s="342">
        <f t="shared" si="939"/>
        <v>0</v>
      </c>
      <c r="F4141" s="342">
        <f t="shared" si="939"/>
        <v>0</v>
      </c>
      <c r="G4141" s="342">
        <f t="shared" si="939"/>
        <v>0</v>
      </c>
      <c r="H4141" s="342">
        <f t="shared" si="939"/>
        <v>0</v>
      </c>
      <c r="I4141" s="342">
        <f t="shared" si="939"/>
        <v>0</v>
      </c>
      <c r="J4141" s="342">
        <f t="shared" si="939"/>
        <v>0</v>
      </c>
      <c r="K4141" s="342">
        <f t="shared" si="939"/>
        <v>0</v>
      </c>
      <c r="L4141" s="342">
        <f t="shared" si="939"/>
        <v>0</v>
      </c>
      <c r="M4141" s="319">
        <f>SUM(C4141:L4141)</f>
        <v>0</v>
      </c>
    </row>
    <row r="4142" spans="2:15" s="3" customFormat="1" ht="12.75" x14ac:dyDescent="0.2">
      <c r="B4142" s="339" t="s">
        <v>31</v>
      </c>
      <c r="C4142" s="340">
        <f>SUMIF('5. Lön'!$B$25:$B$151,$G4118,'5. Lön'!CO$25:CO$151)+SUMIF('5. Lön'!$B$25:$B$151,$G4118,'5. Lön'!DA$25:DA$151)+SUMIF('6. Drift'!$B$18:$B$101,$G4118,'6. Drift'!BR$18:BR$101)+SUMIF('6. Drift'!$B$18:$B$101,$G4118,'6. Drift'!CD$18:CD$101)+SUMIF('8. Lokal'!$B$18:$B$50,$G4118,'8. Lokal'!T$18:T$50)+SUMIF('8. Lokal'!$B$18:$B$50,$G4118,'8. Lokal'!AF$18:AF$50)</f>
        <v>0</v>
      </c>
      <c r="D4142" s="340">
        <f>SUMIF('5. Lön'!$B$25:$B$151,$G4118,'5. Lön'!CP$25:CP$151)+SUMIF('5. Lön'!$B$25:$B$151,$G4118,'5. Lön'!DB$25:DB$151)+SUMIF('6. Drift'!$B$18:$B$101,$G4118,'6. Drift'!BS$18:BS$101)+SUMIF('6. Drift'!$B$18:$B$101,$G4118,'6. Drift'!CE$18:CE$101)+SUMIF('8. Lokal'!$B$18:$B$50,$G4118,'8. Lokal'!U$18:U$50)+SUMIF('8. Lokal'!$B$18:$B$50,$G4118,'8. Lokal'!AG$18:AG$50)</f>
        <v>0</v>
      </c>
      <c r="E4142" s="340">
        <f>SUMIF('5. Lön'!$B$25:$B$151,$G4118,'5. Lön'!CQ$25:CQ$151)+SUMIF('5. Lön'!$B$25:$B$151,$G4118,'5. Lön'!DC$25:DC$151)+SUMIF('6. Drift'!$B$18:$B$101,$G4118,'6. Drift'!BT$18:BT$101)+SUMIF('6. Drift'!$B$18:$B$101,$G4118,'6. Drift'!CF$18:CF$101)+SUMIF('8. Lokal'!$B$18:$B$50,$G4118,'8. Lokal'!V$18:V$50)+SUMIF('8. Lokal'!$B$18:$B$50,$G4118,'8. Lokal'!AH$18:AH$50)</f>
        <v>0</v>
      </c>
      <c r="F4142" s="340">
        <f>SUMIF('5. Lön'!$B$25:$B$151,$G4118,'5. Lön'!CR$25:CR$151)+SUMIF('5. Lön'!$B$25:$B$151,$G4118,'5. Lön'!DD$25:DD$151)+SUMIF('6. Drift'!$B$18:$B$101,$G4118,'6. Drift'!BU$18:BU$101)+SUMIF('6. Drift'!$B$18:$B$101,$G4118,'6. Drift'!CG$18:CG$101)+SUMIF('8. Lokal'!$B$18:$B$50,$G4118,'8. Lokal'!W$18:W$50)+SUMIF('8. Lokal'!$B$18:$B$50,$G4118,'8. Lokal'!AI$18:AI$50)</f>
        <v>0</v>
      </c>
      <c r="G4142" s="340">
        <f>SUMIF('5. Lön'!$B$25:$B$151,$G4118,'5. Lön'!CS$25:CS$151)+SUMIF('5. Lön'!$B$25:$B$151,$G4118,'5. Lön'!DE$25:DE$151)+SUMIF('6. Drift'!$B$18:$B$101,$G4118,'6. Drift'!BV$18:BV$101)+SUMIF('6. Drift'!$B$18:$B$101,$G4118,'6. Drift'!CH$18:CH$101)+SUMIF('8. Lokal'!$B$18:$B$50,$G4118,'8. Lokal'!X$18:X$50)+SUMIF('8. Lokal'!$B$18:$B$50,$G4118,'8. Lokal'!AJ$18:AJ$50)</f>
        <v>0</v>
      </c>
      <c r="H4142" s="340">
        <f>SUMIF('5. Lön'!$B$25:$B$151,$G4118,'5. Lön'!CT$25:CT$151)+SUMIF('5. Lön'!$B$25:$B$151,$G4118,'5. Lön'!DF$25:DF$151)+SUMIF('6. Drift'!$B$18:$B$101,$G4118,'6. Drift'!BW$18:BW$101)+SUMIF('6. Drift'!$B$18:$B$101,$G4118,'6. Drift'!CI$18:CI$101)+SUMIF('8. Lokal'!$B$18:$B$50,$G4118,'8. Lokal'!Y$18:Y$50)+SUMIF('8. Lokal'!$B$18:$B$50,$G4118,'8. Lokal'!AK$18:AK$50)</f>
        <v>0</v>
      </c>
      <c r="I4142" s="340">
        <f>SUMIF('5. Lön'!$B$25:$B$151,$G4118,'5. Lön'!CU$25:CU$151)+SUMIF('5. Lön'!$B$25:$B$151,$G4118,'5. Lön'!DG$25:DG$151)+SUMIF('6. Drift'!$B$18:$B$101,$G4118,'6. Drift'!BX$18:BX$101)+SUMIF('6. Drift'!$B$18:$B$101,$G4118,'6. Drift'!CJ$18:CJ$101)+SUMIF('8. Lokal'!$B$18:$B$50,$G4118,'8. Lokal'!Z$18:Z$50)+SUMIF('8. Lokal'!$B$18:$B$50,$G4118,'8. Lokal'!AL$18:AL$50)</f>
        <v>0</v>
      </c>
      <c r="J4142" s="340">
        <f>SUMIF('5. Lön'!$B$25:$B$151,$G4118,'5. Lön'!CV$25:CV$151)+SUMIF('5. Lön'!$B$25:$B$151,$G4118,'5. Lön'!DH$25:DH$151)+SUMIF('6. Drift'!$B$18:$B$101,$G4118,'6. Drift'!BY$18:BY$101)+SUMIF('6. Drift'!$B$18:$B$101,$G4118,'6. Drift'!CK$18:CK$101)+SUMIF('8. Lokal'!$B$18:$B$50,$G4118,'8. Lokal'!AA$18:AA$50)+SUMIF('8. Lokal'!$B$18:$B$50,$G4118,'8. Lokal'!AM$18:AM$50)</f>
        <v>0</v>
      </c>
      <c r="K4142" s="340">
        <f>SUMIF('5. Lön'!$B$25:$B$151,$G4118,'5. Lön'!CW$25:CW$151)+SUMIF('5. Lön'!$B$25:$B$151,$G4118,'5. Lön'!DI$25:DI$151)+SUMIF('6. Drift'!$B$18:$B$101,$G4118,'6. Drift'!BZ$18:BZ$101)+SUMIF('6. Drift'!$B$18:$B$101,$G4118,'6. Drift'!CL$18:CL$101)+SUMIF('8. Lokal'!$B$18:$B$50,$G4118,'8. Lokal'!AB$18:AB$50)+SUMIF('8. Lokal'!$B$18:$B$50,$G4118,'8. Lokal'!AN$18:AN$50)</f>
        <v>0</v>
      </c>
      <c r="L4142" s="340">
        <f>SUMIF('5. Lön'!$B$25:$B$151,$G4118,'5. Lön'!CX$25:CX$151)+SUMIF('5. Lön'!$B$25:$B$151,$G4118,'5. Lön'!DJ$25:DJ$151)+SUMIF('6. Drift'!$B$18:$B$101,$G4118,'6. Drift'!CA$18:CA$101)+SUMIF('6. Drift'!$B$18:$B$101,$G4118,'6. Drift'!CM$18:CM$101)+SUMIF('8. Lokal'!$B$18:$B$50,$G4118,'8. Lokal'!AC$18:AC$50)+SUMIF('8. Lokal'!$B$18:$B$50,$G4118,'8. Lokal'!AO$18:AO$50)</f>
        <v>0</v>
      </c>
      <c r="M4142" s="316">
        <f>SUM(C4142:L4142)</f>
        <v>0</v>
      </c>
    </row>
    <row r="4143" spans="2:15" s="3" customFormat="1" ht="12.75" x14ac:dyDescent="0.2">
      <c r="B4143" s="343" t="s">
        <v>26</v>
      </c>
      <c r="C4143" s="344">
        <f>SUMIF('5. Lön'!$B$25:$B$151,$G4118,'5. Lön'!BQ$25:BQ$151)+SUMIF('5. Lön'!$B$25:$B$151,$G4118,'5. Lön'!CC$25:CC$151)+SUMIF('6. Drift'!$B$18:$B$101,$G4118,'6. Drift'!AT$18:AT$101)+SUMIF('6. Drift'!$B$18:$B$101,$G4118,'6. Drift'!BF$18:BF$101)</f>
        <v>0</v>
      </c>
      <c r="D4143" s="344">
        <f>SUMIF('5. Lön'!$B$25:$B$151,$G4118,'5. Lön'!BR$25:BR$151)+SUMIF('5. Lön'!$B$25:$B$151,$G4118,'5. Lön'!CD$25:CD$151)+SUMIF('6. Drift'!$B$18:$B$101,$G4118,'6. Drift'!AU$18:AU$101)+SUMIF('6. Drift'!$B$18:$B$101,$G4118,'6. Drift'!BG$18:BG$101)</f>
        <v>0</v>
      </c>
      <c r="E4143" s="344">
        <f>SUMIF('5. Lön'!$B$25:$B$151,$G4118,'5. Lön'!BS$25:BS$151)+SUMIF('5. Lön'!$B$25:$B$151,$G4118,'5. Lön'!CE$25:CE$151)+SUMIF('6. Drift'!$B$18:$B$101,$G4118,'6. Drift'!AV$18:AV$101)+SUMIF('6. Drift'!$B$18:$B$101,$G4118,'6. Drift'!BH$18:BH$101)</f>
        <v>0</v>
      </c>
      <c r="F4143" s="344">
        <f>SUMIF('5. Lön'!$B$25:$B$151,$G4118,'5. Lön'!BT$25:BT$151)+SUMIF('5. Lön'!$B$25:$B$151,$G4118,'5. Lön'!CF$25:CF$151)+SUMIF('6. Drift'!$B$18:$B$101,$G4118,'6. Drift'!AW$18:AW$101)+SUMIF('6. Drift'!$B$18:$B$101,$G4118,'6. Drift'!BI$18:BI$101)</f>
        <v>0</v>
      </c>
      <c r="G4143" s="344">
        <f>SUMIF('5. Lön'!$B$25:$B$151,$G4118,'5. Lön'!BU$25:BU$151)+SUMIF('5. Lön'!$B$25:$B$151,$G4118,'5. Lön'!CG$25:CG$151)+SUMIF('6. Drift'!$B$18:$B$101,$G4118,'6. Drift'!AX$18:AX$101)+SUMIF('6. Drift'!$B$18:$B$101,$G4118,'6. Drift'!BJ$18:BJ$101)</f>
        <v>0</v>
      </c>
      <c r="H4143" s="344">
        <f>SUMIF('5. Lön'!$B$25:$B$151,$G4118,'5. Lön'!BV$25:BV$151)+SUMIF('5. Lön'!$B$25:$B$151,$G4118,'5. Lön'!CH$25:CH$151)+SUMIF('6. Drift'!$B$18:$B$101,$G4118,'6. Drift'!AY$18:AY$101)+SUMIF('6. Drift'!$B$18:$B$101,$G4118,'6. Drift'!BK$18:BK$101)</f>
        <v>0</v>
      </c>
      <c r="I4143" s="344">
        <f>SUMIF('5. Lön'!$B$25:$B$151,$G4118,'5. Lön'!BW$25:BW$151)+SUMIF('5. Lön'!$B$25:$B$151,$G4118,'5. Lön'!CI$25:CI$151)+SUMIF('6. Drift'!$B$18:$B$101,$G4118,'6. Drift'!AZ$18:AZ$101)+SUMIF('6. Drift'!$B$18:$B$101,$G4118,'6. Drift'!BL$18:BL$101)</f>
        <v>0</v>
      </c>
      <c r="J4143" s="344">
        <f>SUMIF('5. Lön'!$B$25:$B$151,$G4118,'5. Lön'!BX$25:BX$151)+SUMIF('5. Lön'!$B$25:$B$151,$G4118,'5. Lön'!CJ$25:CJ$151)+SUMIF('6. Drift'!$B$18:$B$101,$G4118,'6. Drift'!BA$18:BA$101)+SUMIF('6. Drift'!$B$18:$B$101,$G4118,'6. Drift'!BM$18:BM$101)</f>
        <v>0</v>
      </c>
      <c r="K4143" s="344">
        <f>SUMIF('5. Lön'!$B$25:$B$151,$G4118,'5. Lön'!BY$25:BY$151)+SUMIF('5. Lön'!$B$25:$B$151,$G4118,'5. Lön'!CK$25:CK$151)+SUMIF('6. Drift'!$B$18:$B$101,$G4118,'6. Drift'!BB$18:BB$101)+SUMIF('6. Drift'!$B$18:$B$101,$G4118,'6. Drift'!BN$18:BN$101)</f>
        <v>0</v>
      </c>
      <c r="L4143" s="344">
        <f>SUMIF('5. Lön'!$B$25:$B$151,$G4118,'5. Lön'!BZ$25:BZ$151)+SUMIF('5. Lön'!$B$25:$B$151,$G4118,'5. Lön'!CL$25:CL$151)+SUMIF('6. Drift'!$B$18:$B$101,$G4118,'6. Drift'!BC$18:BC$101)+SUMIF('6. Drift'!$B$18:$B$101,$G4118,'6. Drift'!BO$18:BO$101)</f>
        <v>0</v>
      </c>
      <c r="M4143" s="322">
        <f>SUM(C4143:L4143)</f>
        <v>0</v>
      </c>
    </row>
    <row r="4144" spans="2:15" s="3" customFormat="1" ht="12.75" x14ac:dyDescent="0.2">
      <c r="B4144" s="323" t="str">
        <f>IF('2. Grunddata'!C$6="KONTRAKT","Total full kostnad","Total förväntad full kostnad")</f>
        <v>Total förväntad full kostnad</v>
      </c>
      <c r="C4144" s="171">
        <f>SUM(C4139:C4143)</f>
        <v>0</v>
      </c>
      <c r="D4144" s="171">
        <f t="shared" ref="D4144:M4144" si="940">SUM(D4139:D4143)</f>
        <v>0</v>
      </c>
      <c r="E4144" s="171">
        <f t="shared" si="940"/>
        <v>0</v>
      </c>
      <c r="F4144" s="171">
        <f t="shared" si="940"/>
        <v>0</v>
      </c>
      <c r="G4144" s="171">
        <f t="shared" si="940"/>
        <v>0</v>
      </c>
      <c r="H4144" s="171">
        <f t="shared" si="940"/>
        <v>0</v>
      </c>
      <c r="I4144" s="171">
        <f t="shared" si="940"/>
        <v>0</v>
      </c>
      <c r="J4144" s="171">
        <f t="shared" si="940"/>
        <v>0</v>
      </c>
      <c r="K4144" s="171">
        <f t="shared" si="940"/>
        <v>0</v>
      </c>
      <c r="L4144" s="171">
        <f t="shared" si="940"/>
        <v>0</v>
      </c>
      <c r="M4144" s="345">
        <f t="shared" si="940"/>
        <v>0</v>
      </c>
      <c r="N4144" s="4"/>
    </row>
    <row r="4145" spans="2:13" s="3" customFormat="1" ht="12.75" x14ac:dyDescent="0.2">
      <c r="B4145" s="119"/>
      <c r="C4145" s="64"/>
      <c r="D4145" s="64"/>
      <c r="E4145" s="64"/>
      <c r="F4145" s="64"/>
      <c r="G4145" s="64"/>
      <c r="H4145" s="64"/>
      <c r="I4145" s="64"/>
      <c r="J4145" s="64"/>
      <c r="K4145" s="64"/>
      <c r="L4145" s="64"/>
      <c r="M4145" s="64"/>
    </row>
    <row r="4146" spans="2:13" s="3" customFormat="1" ht="12.75" customHeight="1" x14ac:dyDescent="0.2">
      <c r="B4146" s="119" t="s">
        <v>42</v>
      </c>
      <c r="C4146" s="346" t="str">
        <f t="shared" ref="C4146:M4146" si="941">IF(C4144&gt;0,C4136/C4144,"")</f>
        <v/>
      </c>
      <c r="D4146" s="346" t="str">
        <f t="shared" si="941"/>
        <v/>
      </c>
      <c r="E4146" s="346" t="str">
        <f t="shared" si="941"/>
        <v/>
      </c>
      <c r="F4146" s="346" t="str">
        <f t="shared" si="941"/>
        <v/>
      </c>
      <c r="G4146" s="346" t="str">
        <f t="shared" si="941"/>
        <v/>
      </c>
      <c r="H4146" s="346" t="str">
        <f t="shared" si="941"/>
        <v/>
      </c>
      <c r="I4146" s="346" t="str">
        <f t="shared" si="941"/>
        <v/>
      </c>
      <c r="J4146" s="346" t="str">
        <f t="shared" si="941"/>
        <v/>
      </c>
      <c r="K4146" s="346" t="str">
        <f t="shared" si="941"/>
        <v/>
      </c>
      <c r="L4146" s="346" t="str">
        <f t="shared" si="941"/>
        <v/>
      </c>
      <c r="M4146" s="346" t="str">
        <f t="shared" si="941"/>
        <v/>
      </c>
    </row>
    <row r="4147" spans="2:13" ht="12.75" customHeight="1" x14ac:dyDescent="0.2"/>
    <row r="4148" spans="2:13" ht="12.75" customHeight="1" x14ac:dyDescent="0.2">
      <c r="B4148" s="349" t="s">
        <v>209</v>
      </c>
    </row>
    <row r="4149" spans="2:13" ht="12.75" customHeight="1" x14ac:dyDescent="0.2">
      <c r="B4149" s="551"/>
      <c r="C4149" s="552"/>
      <c r="D4149" s="552"/>
      <c r="E4149" s="552"/>
      <c r="F4149" s="552"/>
      <c r="G4149" s="552"/>
      <c r="H4149" s="552"/>
      <c r="I4149" s="552"/>
      <c r="J4149" s="552"/>
      <c r="K4149" s="552"/>
      <c r="L4149" s="553"/>
      <c r="M4149" s="387">
        <f>SUM(C4149:L4149)</f>
        <v>0</v>
      </c>
    </row>
    <row r="4150" spans="2:13" ht="12.75" customHeight="1" x14ac:dyDescent="0.2">
      <c r="B4150" s="554"/>
      <c r="C4150" s="555"/>
      <c r="D4150" s="555"/>
      <c r="E4150" s="555"/>
      <c r="F4150" s="555"/>
      <c r="G4150" s="555"/>
      <c r="H4150" s="555"/>
      <c r="I4150" s="555"/>
      <c r="J4150" s="555"/>
      <c r="K4150" s="555"/>
      <c r="L4150" s="556"/>
      <c r="M4150" s="319">
        <f t="shared" ref="M4150:M4154" si="942">SUM(C4150:L4150)</f>
        <v>0</v>
      </c>
    </row>
    <row r="4151" spans="2:13" ht="12.75" customHeight="1" x14ac:dyDescent="0.2">
      <c r="B4151" s="557"/>
      <c r="C4151" s="558"/>
      <c r="D4151" s="558"/>
      <c r="E4151" s="558"/>
      <c r="F4151" s="558"/>
      <c r="G4151" s="558"/>
      <c r="H4151" s="558"/>
      <c r="I4151" s="558"/>
      <c r="J4151" s="558"/>
      <c r="K4151" s="558"/>
      <c r="L4151" s="559"/>
      <c r="M4151" s="316">
        <f t="shared" si="942"/>
        <v>0</v>
      </c>
    </row>
    <row r="4152" spans="2:13" ht="12.75" customHeight="1" x14ac:dyDescent="0.2">
      <c r="B4152" s="554"/>
      <c r="C4152" s="555"/>
      <c r="D4152" s="555"/>
      <c r="E4152" s="555"/>
      <c r="F4152" s="555"/>
      <c r="G4152" s="555"/>
      <c r="H4152" s="555"/>
      <c r="I4152" s="555"/>
      <c r="J4152" s="555"/>
      <c r="K4152" s="555"/>
      <c r="L4152" s="556"/>
      <c r="M4152" s="319">
        <f t="shared" si="942"/>
        <v>0</v>
      </c>
    </row>
    <row r="4153" spans="2:13" ht="12.75" customHeight="1" x14ac:dyDescent="0.2">
      <c r="B4153" s="557"/>
      <c r="C4153" s="558"/>
      <c r="D4153" s="558"/>
      <c r="E4153" s="558"/>
      <c r="F4153" s="558"/>
      <c r="G4153" s="558"/>
      <c r="H4153" s="558"/>
      <c r="I4153" s="558"/>
      <c r="J4153" s="558"/>
      <c r="K4153" s="558"/>
      <c r="L4153" s="559"/>
      <c r="M4153" s="316">
        <f t="shared" si="942"/>
        <v>0</v>
      </c>
    </row>
    <row r="4154" spans="2:13" ht="12.75" customHeight="1" x14ac:dyDescent="0.2">
      <c r="B4154" s="560"/>
      <c r="C4154" s="555"/>
      <c r="D4154" s="555"/>
      <c r="E4154" s="555"/>
      <c r="F4154" s="555"/>
      <c r="G4154" s="555"/>
      <c r="H4154" s="555"/>
      <c r="I4154" s="555"/>
      <c r="J4154" s="555"/>
      <c r="K4154" s="555"/>
      <c r="L4154" s="556"/>
      <c r="M4154" s="319">
        <f t="shared" si="942"/>
        <v>0</v>
      </c>
    </row>
    <row r="4155" spans="2:13" ht="12.75" customHeight="1" x14ac:dyDescent="0.2">
      <c r="B4155" s="165" t="str">
        <f>IF('2. Grunddata'!C$6="KONTRAKT","Total medfinansiering","Total förväntad medfinansiering")</f>
        <v>Total förväntad medfinansiering</v>
      </c>
      <c r="C4155" s="170">
        <f t="shared" ref="C4155:M4155" si="943">SUM(C4149:C4154)</f>
        <v>0</v>
      </c>
      <c r="D4155" s="170">
        <f t="shared" si="943"/>
        <v>0</v>
      </c>
      <c r="E4155" s="170">
        <f t="shared" si="943"/>
        <v>0</v>
      </c>
      <c r="F4155" s="170">
        <f t="shared" si="943"/>
        <v>0</v>
      </c>
      <c r="G4155" s="170">
        <f t="shared" si="943"/>
        <v>0</v>
      </c>
      <c r="H4155" s="170">
        <f t="shared" si="943"/>
        <v>0</v>
      </c>
      <c r="I4155" s="170">
        <f t="shared" si="943"/>
        <v>0</v>
      </c>
      <c r="J4155" s="170">
        <f t="shared" si="943"/>
        <v>0</v>
      </c>
      <c r="K4155" s="170">
        <f t="shared" si="943"/>
        <v>0</v>
      </c>
      <c r="L4155" s="170">
        <f t="shared" si="943"/>
        <v>0</v>
      </c>
      <c r="M4155" s="345">
        <f t="shared" si="943"/>
        <v>0</v>
      </c>
    </row>
    <row r="4156" spans="2:13" ht="12.75" customHeight="1" x14ac:dyDescent="0.2"/>
    <row r="4157" spans="2:13" ht="12.75" customHeight="1" x14ac:dyDescent="0.2">
      <c r="B4157" s="386" t="s">
        <v>210</v>
      </c>
      <c r="C4157" s="64" t="str">
        <f>B95</f>
        <v>Inte SLU Partner 29</v>
      </c>
      <c r="G4157" s="64" t="str">
        <f>J95</f>
        <v/>
      </c>
    </row>
    <row r="4158" spans="2:13" ht="12.75" customHeight="1" x14ac:dyDescent="0.2">
      <c r="B4158" s="719"/>
      <c r="C4158" s="720"/>
      <c r="D4158" s="720"/>
      <c r="E4158" s="720"/>
      <c r="F4158" s="720"/>
      <c r="G4158" s="720"/>
      <c r="H4158" s="720"/>
      <c r="I4158" s="720"/>
      <c r="J4158" s="720"/>
      <c r="K4158" s="720"/>
      <c r="L4158" s="720"/>
      <c r="M4158" s="721"/>
    </row>
    <row r="4159" spans="2:13" ht="12.75" customHeight="1" x14ac:dyDescent="0.2">
      <c r="B4159" s="722"/>
      <c r="C4159" s="735"/>
      <c r="D4159" s="735"/>
      <c r="E4159" s="735"/>
      <c r="F4159" s="735"/>
      <c r="G4159" s="735"/>
      <c r="H4159" s="735"/>
      <c r="I4159" s="735"/>
      <c r="J4159" s="735"/>
      <c r="K4159" s="735"/>
      <c r="L4159" s="735"/>
      <c r="M4159" s="724"/>
    </row>
    <row r="4160" spans="2:13" ht="12.75" customHeight="1" x14ac:dyDescent="0.2">
      <c r="B4160" s="722"/>
      <c r="C4160" s="735"/>
      <c r="D4160" s="735"/>
      <c r="E4160" s="735"/>
      <c r="F4160" s="735"/>
      <c r="G4160" s="735"/>
      <c r="H4160" s="735"/>
      <c r="I4160" s="735"/>
      <c r="J4160" s="735"/>
      <c r="K4160" s="735"/>
      <c r="L4160" s="735"/>
      <c r="M4160" s="724"/>
    </row>
    <row r="4161" spans="2:15" ht="12.75" customHeight="1" x14ac:dyDescent="0.2">
      <c r="B4161" s="722"/>
      <c r="C4161" s="735"/>
      <c r="D4161" s="735"/>
      <c r="E4161" s="735"/>
      <c r="F4161" s="735"/>
      <c r="G4161" s="735"/>
      <c r="H4161" s="735"/>
      <c r="I4161" s="735"/>
      <c r="J4161" s="735"/>
      <c r="K4161" s="735"/>
      <c r="L4161" s="735"/>
      <c r="M4161" s="724"/>
    </row>
    <row r="4162" spans="2:15" ht="12.75" customHeight="1" x14ac:dyDescent="0.2">
      <c r="B4162" s="725"/>
      <c r="C4162" s="726"/>
      <c r="D4162" s="726"/>
      <c r="E4162" s="726"/>
      <c r="F4162" s="726"/>
      <c r="G4162" s="726"/>
      <c r="H4162" s="726"/>
      <c r="I4162" s="726"/>
      <c r="J4162" s="726"/>
      <c r="K4162" s="726"/>
      <c r="L4162" s="726"/>
      <c r="M4162" s="727"/>
    </row>
    <row r="4164" spans="2:15" s="3" customFormat="1" ht="12.75" customHeight="1" x14ac:dyDescent="0.2">
      <c r="B4164" s="140" t="s">
        <v>165</v>
      </c>
      <c r="C4164" s="141" t="str">
        <f>'2. Grunddata'!C$7</f>
        <v>Hitta den oförklariga faktorn i matrix</v>
      </c>
      <c r="D4164" s="64"/>
      <c r="E4164" s="64"/>
      <c r="F4164" s="64"/>
      <c r="G4164" s="64"/>
      <c r="H4164" s="64"/>
      <c r="I4164" s="64"/>
      <c r="J4164" s="64"/>
      <c r="K4164" s="64"/>
      <c r="L4164" s="64"/>
      <c r="M4164" s="64"/>
    </row>
    <row r="4165" spans="2:15" s="3" customFormat="1" ht="12.75" x14ac:dyDescent="0.2">
      <c r="B4165" s="140" t="s">
        <v>122</v>
      </c>
      <c r="C4165" s="141" t="str">
        <f>IF('2. Grunddata'!$C$6="ANSÖKAN","ANSÖKAN",(IF('2. Grunddata'!$C$6="KONTRAKT","KONTRAKT","")))</f>
        <v>ANSÖKAN</v>
      </c>
      <c r="D4165" s="64"/>
      <c r="E4165" s="64"/>
      <c r="F4165" s="64"/>
      <c r="G4165" s="64"/>
      <c r="H4165" s="64"/>
      <c r="I4165" s="64"/>
      <c r="J4165" s="64"/>
      <c r="K4165" s="64"/>
      <c r="L4165" s="64"/>
      <c r="M4165" s="64"/>
    </row>
    <row r="4166" spans="2:15" s="3" customFormat="1" ht="12.75" x14ac:dyDescent="0.2">
      <c r="B4166" s="62" t="s">
        <v>254</v>
      </c>
      <c r="C4166" s="141" t="str">
        <f>'2. Grunddata'!C$8</f>
        <v>Stina</v>
      </c>
      <c r="D4166" s="64"/>
      <c r="E4166" s="64"/>
      <c r="F4166" s="64"/>
      <c r="I4166" s="120"/>
      <c r="J4166" s="120"/>
      <c r="K4166" s="120"/>
      <c r="L4166" s="120"/>
      <c r="M4166" s="120"/>
    </row>
    <row r="4167" spans="2:15" s="3" customFormat="1" ht="12.75" x14ac:dyDescent="0.2">
      <c r="B4167" s="140" t="s">
        <v>156</v>
      </c>
      <c r="C4167" s="64" t="str">
        <f>'2. Grunddata'!C$17</f>
        <v>SEK</v>
      </c>
      <c r="D4167" s="64"/>
      <c r="E4167" s="64"/>
      <c r="F4167" s="64"/>
      <c r="I4167" s="120"/>
      <c r="J4167" s="120"/>
      <c r="K4167" s="120"/>
      <c r="L4167" s="120"/>
      <c r="M4167" s="120"/>
    </row>
    <row r="4168" spans="2:15" s="3" customFormat="1" ht="12.75" x14ac:dyDescent="0.2">
      <c r="B4168" s="140"/>
      <c r="C4168" s="143" t="s">
        <v>137</v>
      </c>
      <c r="D4168" s="64"/>
      <c r="E4168" s="64"/>
      <c r="F4168" s="64"/>
      <c r="I4168" s="120"/>
      <c r="J4168" s="120"/>
      <c r="K4168" s="120"/>
      <c r="L4168" s="499" t="s">
        <v>315</v>
      </c>
      <c r="M4168" s="120"/>
    </row>
    <row r="4169" spans="2:15" ht="12.75" customHeight="1" x14ac:dyDescent="0.2">
      <c r="L4169" s="349" t="s">
        <v>316</v>
      </c>
    </row>
    <row r="4170" spans="2:15" s="3" customFormat="1" ht="15" x14ac:dyDescent="0.25">
      <c r="B4170" s="369" t="s">
        <v>38</v>
      </c>
      <c r="C4170" s="369" t="str">
        <f>B96</f>
        <v>Inte SLU Partner 30</v>
      </c>
      <c r="E4170" s="64"/>
      <c r="G4170" s="375" t="str">
        <f>J96</f>
        <v/>
      </c>
      <c r="H4170" s="64"/>
      <c r="I4170" s="64"/>
      <c r="J4170" s="64"/>
      <c r="K4170" s="64"/>
      <c r="L4170" s="625">
        <f>SUMIF('5. Lön'!$B$25:$B$151,$G4170,'5. Lön'!AE$25:AE$151)</f>
        <v>0</v>
      </c>
      <c r="M4170" s="585" t="s">
        <v>208</v>
      </c>
    </row>
    <row r="4171" spans="2:15" s="3" customFormat="1" ht="6" customHeight="1" x14ac:dyDescent="0.2">
      <c r="B4171" s="85"/>
      <c r="C4171" s="64"/>
      <c r="D4171" s="64"/>
      <c r="E4171" s="64"/>
      <c r="F4171" s="64"/>
      <c r="G4171" s="64"/>
      <c r="H4171" s="64"/>
      <c r="I4171" s="64"/>
      <c r="J4171" s="64"/>
      <c r="K4171" s="64"/>
      <c r="L4171" s="64"/>
      <c r="M4171" s="64"/>
    </row>
    <row r="4172" spans="2:15" s="3" customFormat="1" ht="12.75" x14ac:dyDescent="0.2">
      <c r="B4172" s="309" t="str">
        <f>IF('2. Grunddata'!C$6="KONTRAKT","Kostnader täckta av finansiär","Kostnader förväntade att täckas av finansiär")</f>
        <v>Kostnader förväntade att täckas av finansiär</v>
      </c>
      <c r="C4172" s="310">
        <f>'5. Lön'!G$23</f>
        <v>2022</v>
      </c>
      <c r="D4172" s="310">
        <f>'5. Lön'!H$23</f>
        <v>2023</v>
      </c>
      <c r="E4172" s="310">
        <f>'5. Lön'!I$23</f>
        <v>2024</v>
      </c>
      <c r="F4172" s="310" t="str">
        <f>'5. Lön'!J$23</f>
        <v/>
      </c>
      <c r="G4172" s="310" t="str">
        <f>'5. Lön'!K$23</f>
        <v/>
      </c>
      <c r="H4172" s="310" t="str">
        <f>'5. Lön'!L$23</f>
        <v/>
      </c>
      <c r="I4172" s="310" t="str">
        <f>'5. Lön'!M$23</f>
        <v/>
      </c>
      <c r="J4172" s="310" t="str">
        <f>'5. Lön'!N$23</f>
        <v/>
      </c>
      <c r="K4172" s="310" t="str">
        <f>'5. Lön'!O$23</f>
        <v/>
      </c>
      <c r="L4172" s="310" t="str">
        <f>'5. Lön'!P$23</f>
        <v/>
      </c>
      <c r="M4172" s="311" t="s">
        <v>2</v>
      </c>
    </row>
    <row r="4173" spans="2:15" s="3" customFormat="1" ht="12.75" customHeight="1" x14ac:dyDescent="0.2">
      <c r="B4173" s="312" t="s">
        <v>203</v>
      </c>
      <c r="C4173" s="313">
        <f>IF('2. Grunddata'!$C$16&gt;0,SUMIF('5. Lön'!$B$25:$B$151,$G4170,'5. Lön'!DM$25:DM$151),SUMIF('5. Lön'!$B$25:$B$151,$G4170,'5. Lön'!AS$25:AS$151))</f>
        <v>0</v>
      </c>
      <c r="D4173" s="313">
        <f>IF('2. Grunddata'!$C$16&gt;0,SUMIF('5. Lön'!$B$25:$B$151,$G4170,'5. Lön'!DN$25:DN$151),SUMIF('5. Lön'!$B$25:$B$151,$G4170,'5. Lön'!AT$25:AT$151))</f>
        <v>0</v>
      </c>
      <c r="E4173" s="313">
        <f>IF('2. Grunddata'!$C$16&gt;0,SUMIF('5. Lön'!$B$25:$B$151,$G4170,'5. Lön'!DO$25:DO$151),SUMIF('5. Lön'!$B$25:$B$151,$G4170,'5. Lön'!AU$25:AU$151))</f>
        <v>0</v>
      </c>
      <c r="F4173" s="313">
        <f>IF('2. Grunddata'!$C$16&gt;0,SUMIF('5. Lön'!$B$25:$B$151,$G4170,'5. Lön'!DP$25:DP$151),SUMIF('5. Lön'!$B$25:$B$151,$G4170,'5. Lön'!AV$25:AV$151))</f>
        <v>0</v>
      </c>
      <c r="G4173" s="313">
        <f>IF('2. Grunddata'!$C$16&gt;0,SUMIF('5. Lön'!$B$25:$B$151,$G4170,'5. Lön'!DQ$25:DQ$151),SUMIF('5. Lön'!$B$25:$B$151,$G4170,'5. Lön'!AW$25:AW$151))</f>
        <v>0</v>
      </c>
      <c r="H4173" s="313">
        <f>IF('2. Grunddata'!$C$16&gt;0,SUMIF('5. Lön'!$B$25:$B$151,$G4170,'5. Lön'!DR$25:DR$151),SUMIF('5. Lön'!$B$25:$B$151,$G4170,'5. Lön'!AX$25:AX$151))</f>
        <v>0</v>
      </c>
      <c r="I4173" s="313">
        <f>IF('2. Grunddata'!$C$16&gt;0,SUMIF('5. Lön'!$B$25:$B$151,$G4170,'5. Lön'!DS$25:DS$151),SUMIF('5. Lön'!$B$25:$B$151,$G4170,'5. Lön'!AY$25:AY$151))</f>
        <v>0</v>
      </c>
      <c r="J4173" s="313">
        <f>IF('2. Grunddata'!$C$16&gt;0,SUMIF('5. Lön'!$B$25:$B$151,$G4170,'5. Lön'!DT$25:DT$151),SUMIF('5. Lön'!$B$25:$B$151,$G4170,'5. Lön'!AZ$25:AZ$151))</f>
        <v>0</v>
      </c>
      <c r="K4173" s="313">
        <f>IF('2. Grunddata'!$C$16&gt;0,SUMIF('5. Lön'!$B$25:$B$151,$G4170,'5. Lön'!DU$25:DU$151),SUMIF('5. Lön'!$B$25:$B$151,$G4170,'5. Lön'!BA$25:BA$151))</f>
        <v>0</v>
      </c>
      <c r="L4173" s="313">
        <f>IF('2. Grunddata'!$C$16&gt;0,SUMIF('5. Lön'!$B$25:$B$151,$G4170,'5. Lön'!DV$25:DV$151),SUMIF('5. Lön'!$B$25:$B$151,$G4170,'5. Lön'!BB$25:BB$151))</f>
        <v>0</v>
      </c>
      <c r="M4173" s="314">
        <f t="shared" ref="M4173:M4178" si="944">SUM(C4173:L4173)</f>
        <v>0</v>
      </c>
      <c r="N4173" s="4"/>
      <c r="O4173" s="4"/>
    </row>
    <row r="4174" spans="2:15" s="3" customFormat="1" ht="12.75" customHeight="1" x14ac:dyDescent="0.2">
      <c r="B4174" s="158" t="s">
        <v>202</v>
      </c>
      <c r="C4174" s="315">
        <f>SUMIF('6. Drift'!$B$18:$B$101,$G4170,'6. Drift'!V$18:V$101)</f>
        <v>0</v>
      </c>
      <c r="D4174" s="315">
        <f>SUMIF('6. Drift'!$B$18:$B$101,$G4170,'6. Drift'!W$18:W$101)</f>
        <v>0</v>
      </c>
      <c r="E4174" s="315">
        <f>SUMIF('6. Drift'!$B$18:$B$101,$G4170,'6. Drift'!X$18:X$101)</f>
        <v>0</v>
      </c>
      <c r="F4174" s="315">
        <f>SUMIF('6. Drift'!$B$18:$B$101,$G4170,'6. Drift'!Y$18:Y$101)</f>
        <v>0</v>
      </c>
      <c r="G4174" s="315">
        <f>SUMIF('6. Drift'!$B$18:$B$101,$G4170,'6. Drift'!Z$18:Z$101)</f>
        <v>0</v>
      </c>
      <c r="H4174" s="315">
        <f>SUMIF('6. Drift'!$B$18:$B$101,$G4170,'6. Drift'!AA$18:AA$101)</f>
        <v>0</v>
      </c>
      <c r="I4174" s="315">
        <f>SUMIF('6. Drift'!$B$18:$B$101,$G4170,'6. Drift'!AB$18:AB$101)</f>
        <v>0</v>
      </c>
      <c r="J4174" s="315">
        <f>SUMIF('6. Drift'!$B$18:$B$101,$G4170,'6. Drift'!AC$18:AC$101)</f>
        <v>0</v>
      </c>
      <c r="K4174" s="315">
        <f>SUMIF('6. Drift'!$B$18:$B$101,$G4170,'6. Drift'!AD$18:AD$101)</f>
        <v>0</v>
      </c>
      <c r="L4174" s="315">
        <f>SUMIF('6. Drift'!$B$18:$B$101,$G4170,'6. Drift'!AE$18:AE$101)</f>
        <v>0</v>
      </c>
      <c r="M4174" s="316">
        <f t="shared" si="944"/>
        <v>0</v>
      </c>
    </row>
    <row r="4175" spans="2:15" s="3" customFormat="1" ht="12.75" x14ac:dyDescent="0.2">
      <c r="B4175" s="317" t="s">
        <v>30</v>
      </c>
      <c r="C4175" s="318">
        <f>SUMIF('7. Utrustning'!$B$17:$B$49,$G4170,'7. Utrustning'!W$17:W$49)</f>
        <v>0</v>
      </c>
      <c r="D4175" s="318">
        <f>SUMIF('7. Utrustning'!$B$17:$B$49,$G4170,'7. Utrustning'!X$17:X$49)</f>
        <v>0</v>
      </c>
      <c r="E4175" s="318">
        <f>SUMIF('7. Utrustning'!$B$17:$B$49,$G4170,'7. Utrustning'!Y$17:Y$49)</f>
        <v>0</v>
      </c>
      <c r="F4175" s="318">
        <f>SUMIF('7. Utrustning'!$B$17:$B$49,$G4170,'7. Utrustning'!Z$17:Z$49)</f>
        <v>0</v>
      </c>
      <c r="G4175" s="318">
        <f>SUMIF('7. Utrustning'!$B$17:$B$49,$G4170,'7. Utrustning'!AA$17:AA$49)</f>
        <v>0</v>
      </c>
      <c r="H4175" s="318">
        <f>SUMIF('7. Utrustning'!$B$17:$B$49,$G4170,'7. Utrustning'!AB$17:AB$49)</f>
        <v>0</v>
      </c>
      <c r="I4175" s="318">
        <f>SUMIF('7. Utrustning'!$B$17:$B$49,$G4170,'7. Utrustning'!AC$17:AC$49)</f>
        <v>0</v>
      </c>
      <c r="J4175" s="318">
        <f>SUMIF('7. Utrustning'!$B$17:$B$49,$G4170,'7. Utrustning'!AD$17:AD$49)</f>
        <v>0</v>
      </c>
      <c r="K4175" s="318">
        <f>SUMIF('7. Utrustning'!$B$17:$B$49,$G4170,'7. Utrustning'!AE$17:AE$49)</f>
        <v>0</v>
      </c>
      <c r="L4175" s="318">
        <f>SUMIF('7. Utrustning'!$B$17:$B$49,$G4170,'7. Utrustning'!AF$17:AF$49)</f>
        <v>0</v>
      </c>
      <c r="M4175" s="319">
        <f t="shared" si="944"/>
        <v>0</v>
      </c>
    </row>
    <row r="4176" spans="2:15" s="3" customFormat="1" ht="12.75" x14ac:dyDescent="0.2">
      <c r="B4176" s="320" t="str">
        <f>IF('2. Grunddata'!C$13="NEJ","Lokal accepterad som direkt kostnad av finansiär","Lokal")</f>
        <v>Lokal accepterad som direkt kostnad av finansiär</v>
      </c>
      <c r="C4176" s="315">
        <f>IF('2. Grunddata'!$C$13="NEJ",SUMIF('8. Lokal'!$B$18:$B$50,$G4170,'8. Lokal'!T$18:T$50),SUMIF('5. Lön'!$B$25:$B$151,$G4170,'5. Lön'!CO$25:CO$151)+SUMIF('6. Drift'!$B$18:$B$101,$G4170,'6. Drift'!BR$18:BR$101)+SUMIF('8. Lokal'!$B$18:$B$50,$G4170,'8. Lokal'!T$18:T$50))</f>
        <v>0</v>
      </c>
      <c r="D4176" s="315">
        <f>IF('2. Grunddata'!$C$13="NEJ",SUMIF('8. Lokal'!$B$18:$B$50,$G4170,'8. Lokal'!U$18:U$50),SUMIF('5. Lön'!$B$25:$B$151,$G4170,'5. Lön'!CP$25:CP$151)+SUMIF('6. Drift'!$B$18:$B$101,$G4170,'6. Drift'!BS$18:BS$101)+SUMIF('8. Lokal'!$B$18:$B$50,$G4170,'8. Lokal'!U$18:U$50))</f>
        <v>0</v>
      </c>
      <c r="E4176" s="315">
        <f>IF('2. Grunddata'!$C$13="NEJ",SUMIF('8. Lokal'!$B$18:$B$50,$G4170,'8. Lokal'!V$18:V$50),SUMIF('5. Lön'!$B$25:$B$151,$G4170,'5. Lön'!CQ$25:CQ$151)+SUMIF('6. Drift'!$B$18:$B$101,$G4170,'6. Drift'!BT$18:BT$101)+SUMIF('8. Lokal'!$B$18:$B$50,$G4170,'8. Lokal'!V$18:V$50))</f>
        <v>0</v>
      </c>
      <c r="F4176" s="315">
        <f>IF('2. Grunddata'!$C$13="NEJ",SUMIF('8. Lokal'!$B$18:$B$50,$G4170,'8. Lokal'!W$18:W$50),SUMIF('5. Lön'!$B$25:$B$151,$G4170,'5. Lön'!CR$25:CR$151)+SUMIF('6. Drift'!$B$18:$B$101,$G4170,'6. Drift'!BU$18:BU$101)+SUMIF('8. Lokal'!$B$18:$B$50,$G4170,'8. Lokal'!W$18:W$50))</f>
        <v>0</v>
      </c>
      <c r="G4176" s="315">
        <f>IF('2. Grunddata'!$C$13="NEJ",SUMIF('8. Lokal'!$B$18:$B$50,$G4170,'8. Lokal'!X$18:X$50),SUMIF('5. Lön'!$B$25:$B$151,$G4170,'5. Lön'!CS$25:CS$151)+SUMIF('6. Drift'!$B$18:$B$101,$G4170,'6. Drift'!BV$18:BV$101)+SUMIF('8. Lokal'!$B$18:$B$50,$G4170,'8. Lokal'!X$18:X$50))</f>
        <v>0</v>
      </c>
      <c r="H4176" s="315">
        <f>IF('2. Grunddata'!$C$13="NEJ",SUMIF('8. Lokal'!$B$18:$B$50,$G4170,'8. Lokal'!Y$18:Y$50),SUMIF('5. Lön'!$B$25:$B$151,$G4170,'5. Lön'!CT$25:CT$151)+SUMIF('6. Drift'!$B$18:$B$101,$G4170,'6. Drift'!BW$18:BW$101)+SUMIF('8. Lokal'!$B$18:$B$50,$G4170,'8. Lokal'!Y$18:Y$50))</f>
        <v>0</v>
      </c>
      <c r="I4176" s="315">
        <f>IF('2. Grunddata'!$C$13="NEJ",SUMIF('8. Lokal'!$B$18:$B$50,$G4170,'8. Lokal'!Z$18:Z$50),SUMIF('5. Lön'!$B$25:$B$151,$G4170,'5. Lön'!CU$25:CU$151)+SUMIF('6. Drift'!$B$18:$B$101,$G4170,'6. Drift'!BX$18:BX$101)+SUMIF('8. Lokal'!$B$18:$B$50,$G4170,'8. Lokal'!Z$18:Z$50))</f>
        <v>0</v>
      </c>
      <c r="J4176" s="315">
        <f>IF('2. Grunddata'!$C$13="NEJ",SUMIF('8. Lokal'!$B$18:$B$50,$G4170,'8. Lokal'!AA$18:AA$50),SUMIF('5. Lön'!$B$25:$B$151,$G4170,'5. Lön'!CV$25:CV$151)+SUMIF('6. Drift'!$B$18:$B$101,$G4170,'6. Drift'!BY$18:BY$101)+SUMIF('8. Lokal'!$B$18:$B$50,$G4170,'8. Lokal'!AA$18:AA$50))</f>
        <v>0</v>
      </c>
      <c r="K4176" s="315">
        <f>IF('2. Grunddata'!$C$13="NEJ",SUMIF('8. Lokal'!$B$18:$B$50,$G4170,'8. Lokal'!AB$18:AB$50),SUMIF('5. Lön'!$B$25:$B$151,$G4170,'5. Lön'!CW$25:CW$151)+SUMIF('6. Drift'!$B$18:$B$101,$G4170,'6. Drift'!BZ$18:BZ$101)+SUMIF('8. Lokal'!$B$18:$B$50,$G4170,'8. Lokal'!AB$18:AB$50))</f>
        <v>0</v>
      </c>
      <c r="L4176" s="315">
        <f>IF('2. Grunddata'!$C$13="NEJ",SUMIF('8. Lokal'!$B$18:$B$50,$G4170,'8. Lokal'!AC$18:AC$50),SUMIF('5. Lön'!$B$25:$B$151,$G4170,'5. Lön'!CX$25:CX$151)+SUMIF('6. Drift'!$B$18:$B$101,$G4170,'6. Drift'!CA$18:CA$101)+SUMIF('8. Lokal'!$B$18:$B$50,$G4170,'8. Lokal'!AC$18:AC$50))</f>
        <v>0</v>
      </c>
      <c r="M4176" s="316">
        <f t="shared" si="944"/>
        <v>0</v>
      </c>
    </row>
    <row r="4177" spans="2:15" s="3" customFormat="1" ht="12.75" x14ac:dyDescent="0.2">
      <c r="B4177" s="321" t="str">
        <f>IF('2. Grunddata'!C$13="NEJ","Indirekt och lokalpåslag accepterade som OH av finansiär","Indirekta")</f>
        <v>Indirekt och lokalpåslag accepterade som OH av finansiär</v>
      </c>
      <c r="C4177" s="293">
        <f>IF('2. Grunddata'!$C$13="NEJ",SUMIF('5. Lön'!$B$25:$B$151,$G4170,'5. Lön'!DY$25:DY$151)+SUMIF('6. Drift'!$B$18:$B$101,$G4170,'6. Drift'!CP$18:CP$101)+SUMIF('7. Utrustning'!$B$17:$B$49,$G4170,'7. Utrustning'!AU$17:AU$49)+SUMIF('8. Lokal'!$B$18:$B$50,$G4170,'8. Lokal'!AR$18:AR$50),SUMIF('5. Lön'!$B$25:$B$151,$G4170,'5. Lön'!BQ$25:BQ$151)+SUMIF('6. Drift'!$B$18:$B$101,$G4170,'6. Drift'!AT$18:AT$101))</f>
        <v>0</v>
      </c>
      <c r="D4177" s="293">
        <f>IF('2. Grunddata'!$C$13="NEJ",SUMIF('5. Lön'!$B$25:$B$151,$G4170,'5. Lön'!DZ$25:DZ$151)+SUMIF('6. Drift'!$B$18:$B$101,$G4170,'6. Drift'!CQ$18:CQ$101)+SUMIF('7. Utrustning'!$B$17:$B$49,$G4170,'7. Utrustning'!AV$17:AV$49)+SUMIF('8. Lokal'!$B$18:$B$50,$G4170,'8. Lokal'!AS$18:AS$50),SUMIF('5. Lön'!$B$25:$B$151,$G4170,'5. Lön'!BR$25:BR$151)+SUMIF('6. Drift'!$B$18:$B$101,$G4170,'6. Drift'!AU$18:AU$101))</f>
        <v>0</v>
      </c>
      <c r="E4177" s="293">
        <f>IF('2. Grunddata'!$C$13="NEJ",SUMIF('5. Lön'!$B$25:$B$151,$G4170,'5. Lön'!EA$25:EA$151)+SUMIF('6. Drift'!$B$18:$B$101,$G4170,'6. Drift'!CR$18:CR$101)+SUMIF('7. Utrustning'!$B$17:$B$49,$G4170,'7. Utrustning'!AW$17:AW$49)+SUMIF('8. Lokal'!$B$18:$B$50,$G4170,'8. Lokal'!AT$18:AT$50),SUMIF('5. Lön'!$B$25:$B$151,$G4170,'5. Lön'!BS$25:BS$151)+SUMIF('6. Drift'!$B$18:$B$101,$G4170,'6. Drift'!AV$18:AV$101))</f>
        <v>0</v>
      </c>
      <c r="F4177" s="293">
        <f>IF('2. Grunddata'!$C$13="NEJ",SUMIF('5. Lön'!$B$25:$B$151,$G4170,'5. Lön'!EB$25:EB$151)+SUMIF('6. Drift'!$B$18:$B$101,$G4170,'6. Drift'!CS$18:CS$101)+SUMIF('7. Utrustning'!$B$17:$B$49,$G4170,'7. Utrustning'!AX$17:AX$49)+SUMIF('8. Lokal'!$B$18:$B$50,$G4170,'8. Lokal'!AU$18:AU$50),SUMIF('5. Lön'!$B$25:$B$151,$G4170,'5. Lön'!BT$25:BT$151)+SUMIF('6. Drift'!$B$18:$B$101,$G4170,'6. Drift'!AW$18:AW$101))</f>
        <v>0</v>
      </c>
      <c r="G4177" s="293">
        <f>IF('2. Grunddata'!$C$13="NEJ",SUMIF('5. Lön'!$B$25:$B$151,$G4170,'5. Lön'!EC$25:EC$151)+SUMIF('6. Drift'!$B$18:$B$101,$G4170,'6. Drift'!CT$18:CT$101)+SUMIF('7. Utrustning'!$B$17:$B$49,$G4170,'7. Utrustning'!AY$17:AY$49)+SUMIF('8. Lokal'!$B$18:$B$50,$G4170,'8. Lokal'!AV$18:AV$50),SUMIF('5. Lön'!$B$25:$B$151,$G4170,'5. Lön'!BU$25:BU$151)+SUMIF('6. Drift'!$B$18:$B$101,$G4170,'6. Drift'!AX$18:AX$101))</f>
        <v>0</v>
      </c>
      <c r="H4177" s="293">
        <f>IF('2. Grunddata'!$C$13="NEJ",SUMIF('5. Lön'!$B$25:$B$151,$G4170,'5. Lön'!ED$25:ED$151)+SUMIF('6. Drift'!$B$18:$B$101,$G4170,'6. Drift'!CU$18:CU$101)+SUMIF('7. Utrustning'!$B$17:$B$49,$G4170,'7. Utrustning'!AZ$17:AZ$49)+SUMIF('8. Lokal'!$B$18:$B$50,$G4170,'8. Lokal'!AW$18:AW$50),SUMIF('5. Lön'!$B$25:$B$151,$G4170,'5. Lön'!BV$25:BV$151)+SUMIF('6. Drift'!$B$18:$B$101,$G4170,'6. Drift'!AY$18:AY$101))</f>
        <v>0</v>
      </c>
      <c r="I4177" s="293">
        <f>IF('2. Grunddata'!$C$13="NEJ",SUMIF('5. Lön'!$B$25:$B$151,$G4170,'5. Lön'!EE$25:EE$151)+SUMIF('6. Drift'!$B$18:$B$101,$G4170,'6. Drift'!CV$18:CV$101)+SUMIF('7. Utrustning'!$B$17:$B$49,$G4170,'7. Utrustning'!BA$17:BA$49)+SUMIF('8. Lokal'!$B$18:$B$50,$G4170,'8. Lokal'!AX$18:AX$50),SUMIF('5. Lön'!$B$25:$B$151,$G4170,'5. Lön'!BW$25:BW$151)+SUMIF('6. Drift'!$B$18:$B$101,$G4170,'6. Drift'!AZ$18:AZ$101))</f>
        <v>0</v>
      </c>
      <c r="J4177" s="293">
        <f>IF('2. Grunddata'!$C$13="NEJ",SUMIF('5. Lön'!$B$25:$B$151,$G4170,'5. Lön'!EF$25:EF$151)+SUMIF('6. Drift'!$B$18:$B$101,$G4170,'6. Drift'!CW$18:CW$101)+SUMIF('7. Utrustning'!$B$17:$B$49,$G4170,'7. Utrustning'!BB$17:BB$49)+SUMIF('8. Lokal'!$B$18:$B$50,$G4170,'8. Lokal'!AY$18:AY$50),SUMIF('5. Lön'!$B$25:$B$151,$G4170,'5. Lön'!BX$25:BX$151)+SUMIF('6. Drift'!$B$18:$B$101,$G4170,'6. Drift'!BA$18:BA$101))</f>
        <v>0</v>
      </c>
      <c r="K4177" s="293">
        <f>IF('2. Grunddata'!$C$13="NEJ",SUMIF('5. Lön'!$B$25:$B$151,$G4170,'5. Lön'!EG$25:EG$151)+SUMIF('6. Drift'!$B$18:$B$101,$G4170,'6. Drift'!CX$18:CX$101)+SUMIF('7. Utrustning'!$B$17:$B$49,$G4170,'7. Utrustning'!BC$17:BC$49)+SUMIF('8. Lokal'!$B$18:$B$50,$G4170,'8. Lokal'!AZ$18:AZ$50),SUMIF('5. Lön'!$B$25:$B$151,$G4170,'5. Lön'!BY$25:BY$151)+SUMIF('6. Drift'!$B$18:$B$101,$G4170,'6. Drift'!BB$18:BB$101))</f>
        <v>0</v>
      </c>
      <c r="L4177" s="293">
        <f>IF('2. Grunddata'!$C$13="NEJ",SUMIF('5. Lön'!$B$25:$B$151,$G4170,'5. Lön'!EH$25:EH$151)+SUMIF('6. Drift'!$B$18:$B$101,$G4170,'6. Drift'!CY$18:CY$101)+SUMIF('7. Utrustning'!$B$17:$B$49,$G4170,'7. Utrustning'!BD$17:BD$49)+SUMIF('8. Lokal'!$B$18:$B$50,$G4170,'8. Lokal'!BA$18:BA$50),SUMIF('5. Lön'!$B$25:$B$151,$G4170,'5. Lön'!BZ$25:BZ$151)+SUMIF('6. Drift'!$B$18:$B$101,$G4170,'6. Drift'!BC$18:BC$101))</f>
        <v>0</v>
      </c>
      <c r="M4177" s="322">
        <f t="shared" si="944"/>
        <v>0</v>
      </c>
    </row>
    <row r="4178" spans="2:15" s="3" customFormat="1" ht="12.75" x14ac:dyDescent="0.2">
      <c r="B4178" s="323" t="str">
        <f>IF('2. Grunddata'!C$6="KONTRAKT","Total kostnad i kontrakt med finansiär ","Total kostnad i ansökan till finansiär ")</f>
        <v xml:space="preserve">Total kostnad i ansökan till finansiär </v>
      </c>
      <c r="C4178" s="237">
        <f>SUM(C4173:C4177)</f>
        <v>0</v>
      </c>
      <c r="D4178" s="237">
        <f t="shared" ref="D4178:L4178" si="945">SUM(D4173:D4177)</f>
        <v>0</v>
      </c>
      <c r="E4178" s="237">
        <f t="shared" si="945"/>
        <v>0</v>
      </c>
      <c r="F4178" s="237">
        <f t="shared" si="945"/>
        <v>0</v>
      </c>
      <c r="G4178" s="237">
        <f t="shared" si="945"/>
        <v>0</v>
      </c>
      <c r="H4178" s="237">
        <f t="shared" si="945"/>
        <v>0</v>
      </c>
      <c r="I4178" s="237">
        <f t="shared" si="945"/>
        <v>0</v>
      </c>
      <c r="J4178" s="237">
        <f t="shared" si="945"/>
        <v>0</v>
      </c>
      <c r="K4178" s="237">
        <f t="shared" si="945"/>
        <v>0</v>
      </c>
      <c r="L4178" s="237">
        <f t="shared" si="945"/>
        <v>0</v>
      </c>
      <c r="M4178" s="324">
        <f t="shared" si="944"/>
        <v>0</v>
      </c>
    </row>
    <row r="4179" spans="2:15" s="3" customFormat="1" ht="6" customHeight="1" x14ac:dyDescent="0.2">
      <c r="B4179" s="325"/>
      <c r="C4179" s="326"/>
      <c r="D4179" s="326"/>
      <c r="E4179" s="326"/>
      <c r="F4179" s="326"/>
      <c r="G4179" s="326"/>
      <c r="H4179" s="326"/>
      <c r="I4179" s="326"/>
      <c r="J4179" s="326"/>
      <c r="K4179" s="326"/>
      <c r="L4179" s="326"/>
      <c r="M4179" s="327"/>
    </row>
    <row r="4180" spans="2:15" s="3" customFormat="1" ht="12.75" x14ac:dyDescent="0.2">
      <c r="B4180" s="328" t="str">
        <f>IF('2. Grunddata'!C$6="KONTRAKT","Kostnader att medfinansiera","Kostnader förväntade att medfinansiera")</f>
        <v>Kostnader förväntade att medfinansiera</v>
      </c>
      <c r="C4180" s="168"/>
      <c r="D4180" s="168"/>
      <c r="E4180" s="168"/>
      <c r="F4180" s="168"/>
      <c r="G4180" s="168"/>
      <c r="H4180" s="168"/>
      <c r="I4180" s="168"/>
      <c r="J4180" s="168"/>
      <c r="K4180" s="168"/>
      <c r="L4180" s="168"/>
      <c r="M4180" s="329"/>
    </row>
    <row r="4181" spans="2:15" s="3" customFormat="1" ht="12.75" x14ac:dyDescent="0.2">
      <c r="B4181" s="371" t="str">
        <f>IF('2. Grunddata'!C$13="NEJ","Indirekt och lokalpåslag inte accepterade som OH av finansiär","")</f>
        <v>Indirekt och lokalpåslag inte accepterade som OH av finansiär</v>
      </c>
      <c r="C4181" s="330">
        <f>IF('2. Grunddata'!$C$13="NEJ",(SUMIF('5. Lön'!$B$25:$B$151,$G4170,'5. Lön'!BQ$25:BQ$151)+SUMIF('5. Lön'!$B$25:$B$151,$G4170,'5. Lön'!CO$25:CO$151)+SUMIF('6. Drift'!$B$18:$B$101,$G4170,'6. Drift'!AT$18:AT$101)+SUMIF('6. Drift'!$B$18:$B$101,$G4170,'6. Drift'!BR$18:BR$101))-(SUMIF('5. Lön'!$B$25:$B$151,$G4170,'5. Lön'!DY$25:DY$151)+SUMIF('6. Drift'!$B$18:$B$101,$G4170,'6. Drift'!CP$18:CP$101)+SUMIF('7. Utrustning'!$B$17:$B$49,$G4170,'7. Utrustning'!AU$17:AU$49)+SUMIF('8. Lokal'!$B$18:$B$50,$G4170,'8. Lokal'!AR$18:AR$50)),0)</f>
        <v>0</v>
      </c>
      <c r="D4181" s="330">
        <f>IF('2. Grunddata'!$C$13="NEJ",(SUMIF('5. Lön'!$B$25:$B$151,$G4170,'5. Lön'!BR$25:BR$151)+SUMIF('5. Lön'!$B$25:$B$151,$G4170,'5. Lön'!CP$25:CP$151)+SUMIF('6. Drift'!$B$18:$B$101,$G4170,'6. Drift'!AU$18:AU$101)+SUMIF('6. Drift'!$B$18:$B$101,$G4170,'6. Drift'!BS$18:BS$101))-(SUMIF('5. Lön'!$B$25:$B$151,$G4170,'5. Lön'!DZ$25:DZ$151)+SUMIF('6. Drift'!$B$18:$B$101,$G4170,'6. Drift'!CQ$18:CQ$101)+SUMIF('7. Utrustning'!$B$17:$B$49,$G4170,'7. Utrustning'!AV$17:AV$49)+SUMIF('8. Lokal'!$B$18:$B$50,$G4170,'8. Lokal'!AS$18:AS$50)),0)</f>
        <v>0</v>
      </c>
      <c r="E4181" s="330">
        <f>IF('2. Grunddata'!$C$13="NEJ",(SUMIF('5. Lön'!$B$25:$B$151,$G4170,'5. Lön'!BS$25:BS$151)+SUMIF('5. Lön'!$B$25:$B$151,$G4170,'5. Lön'!CQ$25:CQ$151)+SUMIF('6. Drift'!$B$18:$B$101,$G4170,'6. Drift'!AV$18:AV$101)+SUMIF('6. Drift'!$B$18:$B$101,$G4170,'6. Drift'!BT$18:BT$101))-(SUMIF('5. Lön'!$B$25:$B$151,$G4170,'5. Lön'!EA$25:EA$151)+SUMIF('6. Drift'!$B$18:$B$101,$G4170,'6. Drift'!CR$18:CR$101)+SUMIF('7. Utrustning'!$B$17:$B$49,$G4170,'7. Utrustning'!AW$17:AW$49)+SUMIF('8. Lokal'!$B$18:$B$50,$G4170,'8. Lokal'!AT$18:AT$50)),0)</f>
        <v>0</v>
      </c>
      <c r="F4181" s="330">
        <f>IF('2. Grunddata'!$C$13="NEJ",(SUMIF('5. Lön'!$B$25:$B$151,$G4170,'5. Lön'!BT$25:BT$151)+SUMIF('5. Lön'!$B$25:$B$151,$G4170,'5. Lön'!CR$25:CR$151)+SUMIF('6. Drift'!$B$18:$B$101,$G4170,'6. Drift'!AW$18:AW$101)+SUMIF('6. Drift'!$B$18:$B$101,$G4170,'6. Drift'!BU$18:BU$101))-(SUMIF('5. Lön'!$B$25:$B$151,$G4170,'5. Lön'!EB$25:EB$151)+SUMIF('6. Drift'!$B$18:$B$101,$G4170,'6. Drift'!CS$18:CS$101)+SUMIF('7. Utrustning'!$B$17:$B$49,$G4170,'7. Utrustning'!AX$17:AX$49)+SUMIF('8. Lokal'!$B$18:$B$50,$G4170,'8. Lokal'!AU$18:AU$50)),0)</f>
        <v>0</v>
      </c>
      <c r="G4181" s="330">
        <f>IF('2. Grunddata'!$C$13="NEJ",(SUMIF('5. Lön'!$B$25:$B$151,$G4170,'5. Lön'!BU$25:BU$151)+SUMIF('5. Lön'!$B$25:$B$151,$G4170,'5. Lön'!CS$25:CS$151)+SUMIF('6. Drift'!$B$18:$B$101,$G4170,'6. Drift'!AX$18:AX$101)+SUMIF('6. Drift'!$B$18:$B$101,$G4170,'6. Drift'!BV$18:BV$101))-(SUMIF('5. Lön'!$B$25:$B$151,$G4170,'5. Lön'!EC$25:EC$151)+SUMIF('6. Drift'!$B$18:$B$101,$G4170,'6. Drift'!CT$18:CT$101)+SUMIF('7. Utrustning'!$B$17:$B$49,$G4170,'7. Utrustning'!AY$17:AY$49)+SUMIF('8. Lokal'!$B$18:$B$50,$G4170,'8. Lokal'!AV$18:AV$50)),0)</f>
        <v>0</v>
      </c>
      <c r="H4181" s="330">
        <f>IF('2. Grunddata'!$C$13="NEJ",(SUMIF('5. Lön'!$B$25:$B$151,$G4170,'5. Lön'!BV$25:BV$151)+SUMIF('5. Lön'!$B$25:$B$151,$G4170,'5. Lön'!CT$25:CT$151)+SUMIF('6. Drift'!$B$18:$B$101,$G4170,'6. Drift'!AY$18:AY$101)+SUMIF('6. Drift'!$B$18:$B$101,$G4170,'6. Drift'!BW$18:BW$101))-(SUMIF('5. Lön'!$B$25:$B$151,$G4170,'5. Lön'!ED$25:ED$151)+SUMIF('6. Drift'!$B$18:$B$101,$G4170,'6. Drift'!CU$18:CU$101)+SUMIF('7. Utrustning'!$B$17:$B$49,$G4170,'7. Utrustning'!AZ$17:AZ$49)+SUMIF('8. Lokal'!$B$18:$B$50,$G4170,'8. Lokal'!AW$18:AW$50)),0)</f>
        <v>0</v>
      </c>
      <c r="I4181" s="330">
        <f>IF('2. Grunddata'!$C$13="NEJ",(SUMIF('5. Lön'!$B$25:$B$151,$G4170,'5. Lön'!BW$25:BW$151)+SUMIF('5. Lön'!$B$25:$B$151,$G4170,'5. Lön'!CU$25:CU$151)+SUMIF('6. Drift'!$B$18:$B$101,$G4170,'6. Drift'!AZ$18:AZ$101)+SUMIF('6. Drift'!$B$18:$B$101,$G4170,'6. Drift'!BX$18:BX$101))-(SUMIF('5. Lön'!$B$25:$B$151,$G4170,'5. Lön'!EE$25:EE$151)+SUMIF('6. Drift'!$B$18:$B$101,$G4170,'6. Drift'!CV$18:CV$101)+SUMIF('7. Utrustning'!$B$17:$B$49,$G4170,'7. Utrustning'!BA$17:BA$49)+SUMIF('8. Lokal'!$B$18:$B$50,$G4170,'8. Lokal'!AX$18:AX$50)),0)</f>
        <v>0</v>
      </c>
      <c r="J4181" s="330">
        <f>IF('2. Grunddata'!$C$13="NEJ",(SUMIF('5. Lön'!$B$25:$B$151,$G4170,'5. Lön'!BX$25:BX$151)+SUMIF('5. Lön'!$B$25:$B$151,$G4170,'5. Lön'!CV$25:CV$151)+SUMIF('6. Drift'!$B$18:$B$101,$G4170,'6. Drift'!BA$18:BA$101)+SUMIF('6. Drift'!$B$18:$B$101,$G4170,'6. Drift'!BY$18:BY$101))-(SUMIF('5. Lön'!$B$25:$B$151,$G4170,'5. Lön'!EF$25:EF$151)+SUMIF('6. Drift'!$B$18:$B$101,$G4170,'6. Drift'!CW$18:CW$101)+SUMIF('7. Utrustning'!$B$17:$B$49,$G4170,'7. Utrustning'!BB$17:BB$49)+SUMIF('8. Lokal'!$B$18:$B$50,$G4170,'8. Lokal'!AY$18:AY$50)),0)</f>
        <v>0</v>
      </c>
      <c r="K4181" s="330">
        <f>IF('2. Grunddata'!$C$13="NEJ",(SUMIF('5. Lön'!$B$25:$B$151,$G4170,'5. Lön'!BY$25:BY$151)+SUMIF('5. Lön'!$B$25:$B$151,$G4170,'5. Lön'!CW$25:CW$151)+SUMIF('6. Drift'!$B$18:$B$101,$G4170,'6. Drift'!BB$18:BB$101)+SUMIF('6. Drift'!$B$18:$B$101,$G4170,'6. Drift'!BZ$18:BZ$101))-(SUMIF('5. Lön'!$B$25:$B$151,$G4170,'5. Lön'!EG$25:EG$151)+SUMIF('6. Drift'!$B$18:$B$101,$G4170,'6. Drift'!CX$18:CX$101)+SUMIF('7. Utrustning'!$B$17:$B$49,$G4170,'7. Utrustning'!BC$17:BC$49)+SUMIF('8. Lokal'!$B$18:$B$50,$G4170,'8. Lokal'!AZ$18:AZ$50)),0)</f>
        <v>0</v>
      </c>
      <c r="L4181" s="330">
        <f>IF('2. Grunddata'!$C$13="NEJ",(SUMIF('5. Lön'!$B$25:$B$151,$G4170,'5. Lön'!BZ$25:BZ$151)+SUMIF('5. Lön'!$B$25:$B$151,$G4170,'5. Lön'!CX$25:CX$151)+SUMIF('6. Drift'!$B$18:$B$101,$G4170,'6. Drift'!BC$18:BC$101)+SUMIF('6. Drift'!$B$18:$B$101,$G4170,'6. Drift'!CA$18:CA$101))-(SUMIF('5. Lön'!$B$25:$B$151,$G4170,'5. Lön'!EH$25:EH$151)+SUMIF('6. Drift'!$B$18:$B$101,$G4170,'6. Drift'!CY$18:CY$101)+SUMIF('7. Utrustning'!$B$17:$B$49,$G4170,'7. Utrustning'!BD$17:BD$49)+SUMIF('8. Lokal'!$B$18:$B$50,$G4170,'8. Lokal'!BA$18:BA$50)),0)</f>
        <v>0</v>
      </c>
      <c r="M4181" s="314">
        <f t="shared" ref="M4181:M4187" si="946">SUM(C4181:L4181)</f>
        <v>0</v>
      </c>
    </row>
    <row r="4182" spans="2:15" s="3" customFormat="1" ht="12.75" customHeight="1" x14ac:dyDescent="0.2">
      <c r="B4182" s="331" t="str">
        <f>IF('2. Grunddata'!C$16&gt;0,"LKP som inte accepteras av finansiär","")</f>
        <v/>
      </c>
      <c r="C4182" s="332">
        <f>IF('2. Grunddata'!$C$16&gt;0,SUMIF('5. Lön'!$B$25:$B$151,$G4170,'5. Lön'!AS$25:AS$151)-SUMIF('5. Lön'!$B$25:$B$151,$G4170,'5. Lön'!DM$25:DM$151),0)</f>
        <v>0</v>
      </c>
      <c r="D4182" s="332">
        <f>IF('2. Grunddata'!$C$16&gt;0,SUMIF('5. Lön'!$B$25:$B$151,$G4170,'5. Lön'!AT$25:AT$151)-SUMIF('5. Lön'!$B$25:$B$151,$G4170,'5. Lön'!DN$25:DN$151),0)</f>
        <v>0</v>
      </c>
      <c r="E4182" s="332">
        <f>IF('2. Grunddata'!$C$16&gt;0,SUMIF('5. Lön'!$B$25:$B$151,$G4170,'5. Lön'!AU$25:AU$151)-SUMIF('5. Lön'!$B$25:$B$151,$G4170,'5. Lön'!DO$25:DO$151),0)</f>
        <v>0</v>
      </c>
      <c r="F4182" s="332">
        <f>IF('2. Grunddata'!$C$16&gt;0,SUMIF('5. Lön'!$B$25:$B$151,$G4170,'5. Lön'!AV$25:AV$151)-SUMIF('5. Lön'!$B$25:$B$151,$G4170,'5. Lön'!DP$25:DP$151),0)</f>
        <v>0</v>
      </c>
      <c r="G4182" s="332">
        <f>IF('2. Grunddata'!$C$16&gt;0,SUMIF('5. Lön'!$B$25:$B$151,$G4170,'5. Lön'!AW$25:AW$151)-SUMIF('5. Lön'!$B$25:$B$151,$G4170,'5. Lön'!DQ$25:DQ$151),0)</f>
        <v>0</v>
      </c>
      <c r="H4182" s="332">
        <f>IF('2. Grunddata'!$C$16&gt;0,SUMIF('5. Lön'!$B$25:$B$151,$G4170,'5. Lön'!AX$25:AX$151)-SUMIF('5. Lön'!$B$25:$B$151,$G4170,'5. Lön'!DR$25:DR$151),0)</f>
        <v>0</v>
      </c>
      <c r="I4182" s="332">
        <f>IF('2. Grunddata'!$C$16&gt;0,SUMIF('5. Lön'!$B$25:$B$151,$G4170,'5. Lön'!AY$25:AY$151)-SUMIF('5. Lön'!$B$25:$B$151,$G4170,'5. Lön'!DS$25:DS$151),0)</f>
        <v>0</v>
      </c>
      <c r="J4182" s="332">
        <f>IF('2. Grunddata'!$C$16&gt;0,SUMIF('5. Lön'!$B$25:$B$151,$G4170,'5. Lön'!AZ$25:AZ$151)-SUMIF('5. Lön'!$B$25:$B$151,$G4170,'5. Lön'!DT$25:DT$151),0)</f>
        <v>0</v>
      </c>
      <c r="K4182" s="332">
        <f>IF('2. Grunddata'!$C$16&gt;0,SUMIF('5. Lön'!$B$25:$B$151,$G4170,'5. Lön'!BA$25:BA$151)-SUMIF('5. Lön'!$B$25:$B$151,$G4170,'5. Lön'!DU$25:DU$151),0)</f>
        <v>0</v>
      </c>
      <c r="L4182" s="332">
        <f>IF('2. Grunddata'!$C$16&gt;0,SUMIF('5. Lön'!$B$25:$B$151,$G4170,'5. Lön'!BB$25:BB$151)-SUMIF('5. Lön'!$B$25:$B$151,$G4170,'5. Lön'!DV$25:DV$151),0)</f>
        <v>0</v>
      </c>
      <c r="M4182" s="316">
        <f t="shared" si="946"/>
        <v>0</v>
      </c>
    </row>
    <row r="4183" spans="2:15" s="3" customFormat="1" ht="12.75" customHeight="1" x14ac:dyDescent="0.2">
      <c r="B4183" s="317" t="str">
        <f>IF('5. Lön'!BO$152&gt;0,"Lön inklusive LKP","")</f>
        <v>Lön inklusive LKP</v>
      </c>
      <c r="C4183" s="333">
        <f>SUMIF('5. Lön'!$B$25:$B$151,$G4170,'5. Lön'!BE$25:BE$151)</f>
        <v>0</v>
      </c>
      <c r="D4183" s="333">
        <f>SUMIF('5. Lön'!$B$25:$B$151,$G4170,'5. Lön'!BF$25:BF$151)</f>
        <v>0</v>
      </c>
      <c r="E4183" s="333">
        <f>SUMIF('5. Lön'!$B$25:$B$151,$G4170,'5. Lön'!BG$25:BG$151)</f>
        <v>0</v>
      </c>
      <c r="F4183" s="333">
        <f>SUMIF('5. Lön'!$B$25:$B$151,$G4170,'5. Lön'!BH$25:BH$151)</f>
        <v>0</v>
      </c>
      <c r="G4183" s="333">
        <f>SUMIF('5. Lön'!$B$25:$B$151,$G4170,'5. Lön'!BI$25:BI$151)</f>
        <v>0</v>
      </c>
      <c r="H4183" s="333">
        <f>SUMIF('5. Lön'!$B$25:$B$151,$G4170,'5. Lön'!BJ$25:BJ$151)</f>
        <v>0</v>
      </c>
      <c r="I4183" s="333">
        <f>SUMIF('5. Lön'!$B$25:$B$151,$G4170,'5. Lön'!BK$25:BK$151)</f>
        <v>0</v>
      </c>
      <c r="J4183" s="333">
        <f>SUMIF('5. Lön'!$B$25:$B$151,$G4170,'5. Lön'!BL$25:BL$151)</f>
        <v>0</v>
      </c>
      <c r="K4183" s="333">
        <f>SUMIF('5. Lön'!$B$25:$B$151,$G4170,'5. Lön'!BM$25:BM$151)</f>
        <v>0</v>
      </c>
      <c r="L4183" s="333">
        <f>SUMIF('5. Lön'!$B$25:$B$151,$G4170,'5. Lön'!BN$25:BN$151)</f>
        <v>0</v>
      </c>
      <c r="M4183" s="319">
        <f t="shared" si="946"/>
        <v>0</v>
      </c>
    </row>
    <row r="4184" spans="2:15" s="3" customFormat="1" ht="12.75" x14ac:dyDescent="0.2">
      <c r="B4184" s="158" t="str">
        <f>IF('6. Drift'!AR$102&gt;0,"Drift","")</f>
        <v/>
      </c>
      <c r="C4184" s="334">
        <f>SUMIF('6. Drift'!$B$18:$B$101,$G4170,'6. Drift'!AH$18:AH$101)</f>
        <v>0</v>
      </c>
      <c r="D4184" s="334">
        <f>SUMIF('6. Drift'!$B$18:$B$101,$G4170,'6. Drift'!AI$18:AI$101)</f>
        <v>0</v>
      </c>
      <c r="E4184" s="334">
        <f>SUMIF('6. Drift'!$B$18:$B$101,$G4170,'6. Drift'!AJ$18:AJ$101)</f>
        <v>0</v>
      </c>
      <c r="F4184" s="334">
        <f>SUMIF('6. Drift'!$B$18:$B$101,$G4170,'6. Drift'!AK$18:AK$101)</f>
        <v>0</v>
      </c>
      <c r="G4184" s="334">
        <f>SUMIF('6. Drift'!$B$18:$B$101,$G4170,'6. Drift'!AL$18:AL$101)</f>
        <v>0</v>
      </c>
      <c r="H4184" s="334">
        <f>SUMIF('6. Drift'!$B$18:$B$101,$G4170,'6. Drift'!AM$18:AM$101)</f>
        <v>0</v>
      </c>
      <c r="I4184" s="334">
        <f>SUMIF('6. Drift'!$B$18:$B$101,$G4170,'6. Drift'!AN$18:AN$101)</f>
        <v>0</v>
      </c>
      <c r="J4184" s="334">
        <f>SUMIF('6. Drift'!$B$18:$B$101,$G4170,'6. Drift'!AO$18:AO$101)</f>
        <v>0</v>
      </c>
      <c r="K4184" s="334">
        <f>SUMIF('6. Drift'!$B$18:$B$101,$G4170,'6. Drift'!AP$18:AP$101)</f>
        <v>0</v>
      </c>
      <c r="L4184" s="334">
        <f>SUMIF('6. Drift'!$B$18:$B$101,$G4170,'6. Drift'!AQ$18:AQ$101)</f>
        <v>0</v>
      </c>
      <c r="M4184" s="316">
        <f t="shared" si="946"/>
        <v>0</v>
      </c>
    </row>
    <row r="4185" spans="2:15" s="3" customFormat="1" ht="12.75" x14ac:dyDescent="0.2">
      <c r="B4185" s="317" t="str">
        <f>IF('7. Utrustning'!AS$50&gt;0,"Utrustning","")</f>
        <v/>
      </c>
      <c r="C4185" s="333">
        <f>SUMIF('7. Utrustning'!$B$17:$B$49,$G4170,'7. Utrustning'!AI$17:AI$49)</f>
        <v>0</v>
      </c>
      <c r="D4185" s="333">
        <f>SUMIF('7. Utrustning'!$B$17:$B$49,$G4170,'7. Utrustning'!AJ$17:AJ$49)</f>
        <v>0</v>
      </c>
      <c r="E4185" s="333">
        <f>SUMIF('7. Utrustning'!$B$17:$B$49,$G4170,'7. Utrustning'!AK$17:AK$49)</f>
        <v>0</v>
      </c>
      <c r="F4185" s="333">
        <f>SUMIF('7. Utrustning'!$B$17:$B$49,$G4170,'7. Utrustning'!AL$17:AL$49)</f>
        <v>0</v>
      </c>
      <c r="G4185" s="333">
        <f>SUMIF('7. Utrustning'!$B$17:$B$49,$G4170,'7. Utrustning'!AM$17:AM$49)</f>
        <v>0</v>
      </c>
      <c r="H4185" s="333">
        <f>SUMIF('7. Utrustning'!$B$17:$B$49,$G4170,'7. Utrustning'!AN$17:AN$49)</f>
        <v>0</v>
      </c>
      <c r="I4185" s="333">
        <f>SUMIF('7. Utrustning'!$B$17:$B$49,$G4170,'7. Utrustning'!AO$17:AO$49)</f>
        <v>0</v>
      </c>
      <c r="J4185" s="333">
        <f>SUMIF('7. Utrustning'!$B$17:$B$49,$G4170,'7. Utrustning'!AP$17:AP$49)</f>
        <v>0</v>
      </c>
      <c r="K4185" s="333">
        <f>SUMIF('7. Utrustning'!$B$17:$B$49,$G4170,'7. Utrustning'!AQ$17:AQ$49)</f>
        <v>0</v>
      </c>
      <c r="L4185" s="333">
        <f>SUMIF('7. Utrustning'!$B$17:$B$49,$G4170,'7. Utrustning'!AR$17:AR$49)</f>
        <v>0</v>
      </c>
      <c r="M4185" s="319">
        <f t="shared" si="946"/>
        <v>0</v>
      </c>
    </row>
    <row r="4186" spans="2:15" s="3" customFormat="1" ht="12.75" x14ac:dyDescent="0.2">
      <c r="B4186" s="320" t="str">
        <f>IF('8. Lokal'!AP$51&gt;0,"Lokal","")</f>
        <v>Lokal</v>
      </c>
      <c r="C4186" s="334">
        <f>SUMIF('5. Lön'!$B$25:$B$151,$G4170,'5. Lön'!DA$25:DA$151)+SUMIF('6. Drift'!$B$18:$B$101,$G4170,'6. Drift'!CD$18:CD$101)+SUMIF('8. Lokal'!$B$18:$B$50,$G4170,'8. Lokal'!AF$18:AF$50)</f>
        <v>0</v>
      </c>
      <c r="D4186" s="334">
        <f>SUMIF('5. Lön'!$B$25:$B$151,$G4170,'5. Lön'!DB$25:DB$151)+SUMIF('6. Drift'!$B$18:$B$101,$G4170,'6. Drift'!CE$18:CE$101)+SUMIF('8. Lokal'!$B$18:$B$50,$G4170,'8. Lokal'!AG$18:AG$50)</f>
        <v>0</v>
      </c>
      <c r="E4186" s="334">
        <f>SUMIF('5. Lön'!$B$25:$B$151,$G4170,'5. Lön'!DC$25:DC$151)+SUMIF('6. Drift'!$B$18:$B$101,$G4170,'6. Drift'!CF$18:CF$101)+SUMIF('8. Lokal'!$B$18:$B$50,$G4170,'8. Lokal'!AH$18:AH$50)</f>
        <v>0</v>
      </c>
      <c r="F4186" s="334">
        <f>SUMIF('5. Lön'!$B$25:$B$151,$G4170,'5. Lön'!DD$25:DD$151)+SUMIF('6. Drift'!$B$18:$B$101,$G4170,'6. Drift'!CG$18:CG$101)+SUMIF('8. Lokal'!$B$18:$B$50,$G4170,'8. Lokal'!AI$18:AI$50)</f>
        <v>0</v>
      </c>
      <c r="G4186" s="334">
        <f>SUMIF('5. Lön'!$B$25:$B$151,$G4170,'5. Lön'!DE$25:DE$151)+SUMIF('6. Drift'!$B$18:$B$101,$G4170,'6. Drift'!CH$18:CH$101)+SUMIF('8. Lokal'!$B$18:$B$50,$G4170,'8. Lokal'!AJ$18:AJ$50)</f>
        <v>0</v>
      </c>
      <c r="H4186" s="334">
        <f>SUMIF('5. Lön'!$B$25:$B$151,$G4170,'5. Lön'!DF$25:DF$151)+SUMIF('6. Drift'!$B$18:$B$101,$G4170,'6. Drift'!CI$18:CI$101)+SUMIF('8. Lokal'!$B$18:$B$50,$G4170,'8. Lokal'!AK$18:AK$50)</f>
        <v>0</v>
      </c>
      <c r="I4186" s="334">
        <f>SUMIF('5. Lön'!$B$25:$B$151,$G4170,'5. Lön'!DG$25:DG$151)+SUMIF('6. Drift'!$B$18:$B$101,$G4170,'6. Drift'!CJ$18:CJ$101)+SUMIF('8. Lokal'!$B$18:$B$50,$G4170,'8. Lokal'!AL$18:AL$50)</f>
        <v>0</v>
      </c>
      <c r="J4186" s="334">
        <f>SUMIF('5. Lön'!$B$25:$B$151,$G4170,'5. Lön'!DH$25:DH$151)+SUMIF('6. Drift'!$B$18:$B$101,$G4170,'6. Drift'!CK$18:CK$101)+SUMIF('8. Lokal'!$B$18:$B$50,$G4170,'8. Lokal'!AM$18:AM$50)</f>
        <v>0</v>
      </c>
      <c r="K4186" s="334">
        <f>SUMIF('5. Lön'!$B$25:$B$151,$G4170,'5. Lön'!DI$25:DI$151)+SUMIF('6. Drift'!$B$18:$B$101,$G4170,'6. Drift'!CL$18:CL$101)+SUMIF('8. Lokal'!$B$18:$B$50,$G4170,'8. Lokal'!AN$18:AN$50)</f>
        <v>0</v>
      </c>
      <c r="L4186" s="334">
        <f>SUMIF('5. Lön'!$B$25:$B$151,$G4170,'5. Lön'!DJ$25:DJ$151)+SUMIF('6. Drift'!$B$18:$B$101,$G4170,'6. Drift'!CM$18:CM$101)+SUMIF('8. Lokal'!$B$18:$B$50,$G4170,'8. Lokal'!AO$18:AO$50)</f>
        <v>0</v>
      </c>
      <c r="M4186" s="316">
        <f t="shared" si="946"/>
        <v>0</v>
      </c>
    </row>
    <row r="4187" spans="2:15" s="1" customFormat="1" ht="12.75" x14ac:dyDescent="0.2">
      <c r="B4187" s="321" t="str">
        <f>IF(('5. Lön'!CM$152+'6. Drift'!BP$102)&gt;0,"Indirekt","")</f>
        <v>Indirekt</v>
      </c>
      <c r="C4187" s="293">
        <f>SUMIF('5. Lön'!$B$25:$B$151,$G4170,'5. Lön'!CC$25:CC$151)+SUMIF('6. Drift'!$B$18:$B$101,$G4170,'6. Drift'!BF$18:BF$101)</f>
        <v>0</v>
      </c>
      <c r="D4187" s="293">
        <f>SUMIF('5. Lön'!$B$25:$B$151,$G4170,'5. Lön'!CD$25:CD$151)+SUMIF('6. Drift'!$B$18:$B$101,$G4170,'6. Drift'!BG$18:BG$101)</f>
        <v>0</v>
      </c>
      <c r="E4187" s="293">
        <f>SUMIF('5. Lön'!$B$25:$B$151,$G4170,'5. Lön'!CE$25:CE$151)+SUMIF('6. Drift'!$B$18:$B$101,$G4170,'6. Drift'!BH$18:BH$101)</f>
        <v>0</v>
      </c>
      <c r="F4187" s="293">
        <f>SUMIF('5. Lön'!$B$25:$B$151,$G4170,'5. Lön'!CF$25:CF$151)+SUMIF('6. Drift'!$B$18:$B$101,$G4170,'6. Drift'!BI$18:BI$101)</f>
        <v>0</v>
      </c>
      <c r="G4187" s="293">
        <f>SUMIF('5. Lön'!$B$25:$B$151,$G4170,'5. Lön'!CG$25:CG$151)+SUMIF('6. Drift'!$B$18:$B$101,$G4170,'6. Drift'!BJ$18:BJ$101)</f>
        <v>0</v>
      </c>
      <c r="H4187" s="293">
        <f>SUMIF('5. Lön'!$B$25:$B$151,$G4170,'5. Lön'!CH$25:CH$151)+SUMIF('6. Drift'!$B$18:$B$101,$G4170,'6. Drift'!BK$18:BK$101)</f>
        <v>0</v>
      </c>
      <c r="I4187" s="293">
        <f>SUMIF('5. Lön'!$B$25:$B$151,$G4170,'5. Lön'!CI$25:CI$151)+SUMIF('6. Drift'!$B$18:$B$101,$G4170,'6. Drift'!BL$18:BL$101)</f>
        <v>0</v>
      </c>
      <c r="J4187" s="293">
        <f>SUMIF('5. Lön'!$B$25:$B$151,$G4170,'5. Lön'!CJ$25:CJ$151)+SUMIF('6. Drift'!$B$18:$B$101,$G4170,'6. Drift'!BM$18:BM$101)</f>
        <v>0</v>
      </c>
      <c r="K4187" s="293">
        <f>SUMIF('5. Lön'!$B$25:$B$151,$G4170,'5. Lön'!CK$25:CK$151)+SUMIF('6. Drift'!$B$18:$B$101,$G4170,'6. Drift'!BN$18:BN$101)</f>
        <v>0</v>
      </c>
      <c r="L4187" s="293">
        <f>SUMIF('5. Lön'!$B$25:$B$151,$G4170,'5. Lön'!CL$25:CL$151)+SUMIF('6. Drift'!$B$18:$B$101,$G4170,'6. Drift'!BO$18:BO$101)</f>
        <v>0</v>
      </c>
      <c r="M4187" s="322">
        <f t="shared" si="946"/>
        <v>0</v>
      </c>
    </row>
    <row r="4188" spans="2:15" s="3" customFormat="1" ht="12.75" x14ac:dyDescent="0.2">
      <c r="B4188" s="323" t="str">
        <f>IF('2. Grunddata'!C$6="KONTRAKT","Total kostnad i medfinansiering av kontrakt med finansiär","Total kostnad i medfinansiering av ansökan till finansiär")</f>
        <v>Total kostnad i medfinansiering av ansökan till finansiär</v>
      </c>
      <c r="C4188" s="237">
        <f>SUM(C4181:C4187)</f>
        <v>0</v>
      </c>
      <c r="D4188" s="237">
        <f t="shared" ref="D4188:M4188" si="947">SUM(D4181:D4187)</f>
        <v>0</v>
      </c>
      <c r="E4188" s="237">
        <f t="shared" si="947"/>
        <v>0</v>
      </c>
      <c r="F4188" s="237">
        <f t="shared" si="947"/>
        <v>0</v>
      </c>
      <c r="G4188" s="237">
        <f t="shared" si="947"/>
        <v>0</v>
      </c>
      <c r="H4188" s="237">
        <f t="shared" si="947"/>
        <v>0</v>
      </c>
      <c r="I4188" s="237">
        <f t="shared" si="947"/>
        <v>0</v>
      </c>
      <c r="J4188" s="237">
        <f t="shared" si="947"/>
        <v>0</v>
      </c>
      <c r="K4188" s="237">
        <f t="shared" si="947"/>
        <v>0</v>
      </c>
      <c r="L4188" s="237">
        <f t="shared" si="947"/>
        <v>0</v>
      </c>
      <c r="M4188" s="324">
        <f t="shared" si="947"/>
        <v>0</v>
      </c>
      <c r="N4188" s="26"/>
      <c r="O4188" s="26"/>
    </row>
    <row r="4189" spans="2:15" s="3" customFormat="1" ht="6" customHeight="1" x14ac:dyDescent="0.2">
      <c r="B4189" s="335"/>
      <c r="C4189" s="326"/>
      <c r="D4189" s="326"/>
      <c r="E4189" s="326"/>
      <c r="F4189" s="326"/>
      <c r="G4189" s="326"/>
      <c r="H4189" s="326"/>
      <c r="I4189" s="326"/>
      <c r="J4189" s="326"/>
      <c r="K4189" s="326"/>
      <c r="L4189" s="326"/>
      <c r="M4189" s="336"/>
    </row>
    <row r="4190" spans="2:15" s="3" customFormat="1" ht="12.75" x14ac:dyDescent="0.2">
      <c r="B4190" s="328" t="str">
        <f>IF('2. Grunddata'!C$6="KONTRAKT","Full kostnad","Förväntad full kostnad")</f>
        <v>Förväntad full kostnad</v>
      </c>
      <c r="C4190" s="326"/>
      <c r="D4190" s="326"/>
      <c r="E4190" s="326"/>
      <c r="F4190" s="326"/>
      <c r="G4190" s="326"/>
      <c r="H4190" s="326"/>
      <c r="I4190" s="326"/>
      <c r="J4190" s="326"/>
      <c r="K4190" s="326"/>
      <c r="L4190" s="326"/>
      <c r="M4190" s="336"/>
    </row>
    <row r="4191" spans="2:15" s="3" customFormat="1" ht="12.75" x14ac:dyDescent="0.2">
      <c r="B4191" s="337" t="s">
        <v>203</v>
      </c>
      <c r="C4191" s="338">
        <f>C4173+C4182+C4183</f>
        <v>0</v>
      </c>
      <c r="D4191" s="338">
        <f t="shared" ref="D4191:L4191" si="948">D4173+D4182+D4183</f>
        <v>0</v>
      </c>
      <c r="E4191" s="338">
        <f t="shared" si="948"/>
        <v>0</v>
      </c>
      <c r="F4191" s="338">
        <f t="shared" si="948"/>
        <v>0</v>
      </c>
      <c r="G4191" s="338">
        <f t="shared" si="948"/>
        <v>0</v>
      </c>
      <c r="H4191" s="338">
        <f t="shared" si="948"/>
        <v>0</v>
      </c>
      <c r="I4191" s="338">
        <f t="shared" si="948"/>
        <v>0</v>
      </c>
      <c r="J4191" s="338">
        <f t="shared" si="948"/>
        <v>0</v>
      </c>
      <c r="K4191" s="338">
        <f t="shared" si="948"/>
        <v>0</v>
      </c>
      <c r="L4191" s="338">
        <f t="shared" si="948"/>
        <v>0</v>
      </c>
      <c r="M4191" s="314">
        <f>SUM(C4191:L4191)</f>
        <v>0</v>
      </c>
    </row>
    <row r="4192" spans="2:15" s="3" customFormat="1" ht="12.75" x14ac:dyDescent="0.2">
      <c r="B4192" s="339" t="s">
        <v>202</v>
      </c>
      <c r="C4192" s="340">
        <f>C4174+C4184</f>
        <v>0</v>
      </c>
      <c r="D4192" s="340">
        <f t="shared" ref="D4192:L4192" si="949">D4174+D4184</f>
        <v>0</v>
      </c>
      <c r="E4192" s="340">
        <f t="shared" si="949"/>
        <v>0</v>
      </c>
      <c r="F4192" s="340">
        <f t="shared" si="949"/>
        <v>0</v>
      </c>
      <c r="G4192" s="340">
        <f t="shared" si="949"/>
        <v>0</v>
      </c>
      <c r="H4192" s="340">
        <f t="shared" si="949"/>
        <v>0</v>
      </c>
      <c r="I4192" s="340">
        <f t="shared" si="949"/>
        <v>0</v>
      </c>
      <c r="J4192" s="340">
        <f t="shared" si="949"/>
        <v>0</v>
      </c>
      <c r="K4192" s="340">
        <f t="shared" si="949"/>
        <v>0</v>
      </c>
      <c r="L4192" s="340">
        <f t="shared" si="949"/>
        <v>0</v>
      </c>
      <c r="M4192" s="316">
        <f>SUM(C4192:L4192)</f>
        <v>0</v>
      </c>
    </row>
    <row r="4193" spans="2:14" s="3" customFormat="1" ht="12.75" x14ac:dyDescent="0.2">
      <c r="B4193" s="341" t="s">
        <v>30</v>
      </c>
      <c r="C4193" s="342">
        <f>C4175+C4185</f>
        <v>0</v>
      </c>
      <c r="D4193" s="342">
        <f t="shared" ref="D4193:L4193" si="950">D4175+D4185</f>
        <v>0</v>
      </c>
      <c r="E4193" s="342">
        <f t="shared" si="950"/>
        <v>0</v>
      </c>
      <c r="F4193" s="342">
        <f t="shared" si="950"/>
        <v>0</v>
      </c>
      <c r="G4193" s="342">
        <f t="shared" si="950"/>
        <v>0</v>
      </c>
      <c r="H4193" s="342">
        <f t="shared" si="950"/>
        <v>0</v>
      </c>
      <c r="I4193" s="342">
        <f t="shared" si="950"/>
        <v>0</v>
      </c>
      <c r="J4193" s="342">
        <f t="shared" si="950"/>
        <v>0</v>
      </c>
      <c r="K4193" s="342">
        <f t="shared" si="950"/>
        <v>0</v>
      </c>
      <c r="L4193" s="342">
        <f t="shared" si="950"/>
        <v>0</v>
      </c>
      <c r="M4193" s="319">
        <f>SUM(C4193:L4193)</f>
        <v>0</v>
      </c>
    </row>
    <row r="4194" spans="2:14" s="3" customFormat="1" ht="12.75" x14ac:dyDescent="0.2">
      <c r="B4194" s="339" t="s">
        <v>31</v>
      </c>
      <c r="C4194" s="340">
        <f>SUMIF('5. Lön'!$B$25:$B$151,$G4170,'5. Lön'!CO$25:CO$151)+SUMIF('5. Lön'!$B$25:$B$151,$G4170,'5. Lön'!DA$25:DA$151)+SUMIF('6. Drift'!$B$18:$B$101,$G4170,'6. Drift'!BR$18:BR$101)+SUMIF('6. Drift'!$B$18:$B$101,$G4170,'6. Drift'!CD$18:CD$101)+SUMIF('8. Lokal'!$B$18:$B$50,$G4170,'8. Lokal'!T$18:T$50)+SUMIF('8. Lokal'!$B$18:$B$50,$G4170,'8. Lokal'!AF$18:AF$50)</f>
        <v>0</v>
      </c>
      <c r="D4194" s="340">
        <f>SUMIF('5. Lön'!$B$25:$B$151,$G4170,'5. Lön'!CP$25:CP$151)+SUMIF('5. Lön'!$B$25:$B$151,$G4170,'5. Lön'!DB$25:DB$151)+SUMIF('6. Drift'!$B$18:$B$101,$G4170,'6. Drift'!BS$18:BS$101)+SUMIF('6. Drift'!$B$18:$B$101,$G4170,'6. Drift'!CE$18:CE$101)+SUMIF('8. Lokal'!$B$18:$B$50,$G4170,'8. Lokal'!U$18:U$50)+SUMIF('8. Lokal'!$B$18:$B$50,$G4170,'8. Lokal'!AG$18:AG$50)</f>
        <v>0</v>
      </c>
      <c r="E4194" s="340">
        <f>SUMIF('5. Lön'!$B$25:$B$151,$G4170,'5. Lön'!CQ$25:CQ$151)+SUMIF('5. Lön'!$B$25:$B$151,$G4170,'5. Lön'!DC$25:DC$151)+SUMIF('6. Drift'!$B$18:$B$101,$G4170,'6. Drift'!BT$18:BT$101)+SUMIF('6. Drift'!$B$18:$B$101,$G4170,'6. Drift'!CF$18:CF$101)+SUMIF('8. Lokal'!$B$18:$B$50,$G4170,'8. Lokal'!V$18:V$50)+SUMIF('8. Lokal'!$B$18:$B$50,$G4170,'8. Lokal'!AH$18:AH$50)</f>
        <v>0</v>
      </c>
      <c r="F4194" s="340">
        <f>SUMIF('5. Lön'!$B$25:$B$151,$G4170,'5. Lön'!CR$25:CR$151)+SUMIF('5. Lön'!$B$25:$B$151,$G4170,'5. Lön'!DD$25:DD$151)+SUMIF('6. Drift'!$B$18:$B$101,$G4170,'6. Drift'!BU$18:BU$101)+SUMIF('6. Drift'!$B$18:$B$101,$G4170,'6. Drift'!CG$18:CG$101)+SUMIF('8. Lokal'!$B$18:$B$50,$G4170,'8. Lokal'!W$18:W$50)+SUMIF('8. Lokal'!$B$18:$B$50,$G4170,'8. Lokal'!AI$18:AI$50)</f>
        <v>0</v>
      </c>
      <c r="G4194" s="340">
        <f>SUMIF('5. Lön'!$B$25:$B$151,$G4170,'5. Lön'!CS$25:CS$151)+SUMIF('5. Lön'!$B$25:$B$151,$G4170,'5. Lön'!DE$25:DE$151)+SUMIF('6. Drift'!$B$18:$B$101,$G4170,'6. Drift'!BV$18:BV$101)+SUMIF('6. Drift'!$B$18:$B$101,$G4170,'6. Drift'!CH$18:CH$101)+SUMIF('8. Lokal'!$B$18:$B$50,$G4170,'8. Lokal'!X$18:X$50)+SUMIF('8. Lokal'!$B$18:$B$50,$G4170,'8. Lokal'!AJ$18:AJ$50)</f>
        <v>0</v>
      </c>
      <c r="H4194" s="340">
        <f>SUMIF('5. Lön'!$B$25:$B$151,$G4170,'5. Lön'!CT$25:CT$151)+SUMIF('5. Lön'!$B$25:$B$151,$G4170,'5. Lön'!DF$25:DF$151)+SUMIF('6. Drift'!$B$18:$B$101,$G4170,'6. Drift'!BW$18:BW$101)+SUMIF('6. Drift'!$B$18:$B$101,$G4170,'6. Drift'!CI$18:CI$101)+SUMIF('8. Lokal'!$B$18:$B$50,$G4170,'8. Lokal'!Y$18:Y$50)+SUMIF('8. Lokal'!$B$18:$B$50,$G4170,'8. Lokal'!AK$18:AK$50)</f>
        <v>0</v>
      </c>
      <c r="I4194" s="340">
        <f>SUMIF('5. Lön'!$B$25:$B$151,$G4170,'5. Lön'!CU$25:CU$151)+SUMIF('5. Lön'!$B$25:$B$151,$G4170,'5. Lön'!DG$25:DG$151)+SUMIF('6. Drift'!$B$18:$B$101,$G4170,'6. Drift'!BX$18:BX$101)+SUMIF('6. Drift'!$B$18:$B$101,$G4170,'6. Drift'!CJ$18:CJ$101)+SUMIF('8. Lokal'!$B$18:$B$50,$G4170,'8. Lokal'!Z$18:Z$50)+SUMIF('8. Lokal'!$B$18:$B$50,$G4170,'8. Lokal'!AL$18:AL$50)</f>
        <v>0</v>
      </c>
      <c r="J4194" s="340">
        <f>SUMIF('5. Lön'!$B$25:$B$151,$G4170,'5. Lön'!CV$25:CV$151)+SUMIF('5. Lön'!$B$25:$B$151,$G4170,'5. Lön'!DH$25:DH$151)+SUMIF('6. Drift'!$B$18:$B$101,$G4170,'6. Drift'!BY$18:BY$101)+SUMIF('6. Drift'!$B$18:$B$101,$G4170,'6. Drift'!CK$18:CK$101)+SUMIF('8. Lokal'!$B$18:$B$50,$G4170,'8. Lokal'!AA$18:AA$50)+SUMIF('8. Lokal'!$B$18:$B$50,$G4170,'8. Lokal'!AM$18:AM$50)</f>
        <v>0</v>
      </c>
      <c r="K4194" s="340">
        <f>SUMIF('5. Lön'!$B$25:$B$151,$G4170,'5. Lön'!CW$25:CW$151)+SUMIF('5. Lön'!$B$25:$B$151,$G4170,'5. Lön'!DI$25:DI$151)+SUMIF('6. Drift'!$B$18:$B$101,$G4170,'6. Drift'!BZ$18:BZ$101)+SUMIF('6. Drift'!$B$18:$B$101,$G4170,'6. Drift'!CL$18:CL$101)+SUMIF('8. Lokal'!$B$18:$B$50,$G4170,'8. Lokal'!AB$18:AB$50)+SUMIF('8. Lokal'!$B$18:$B$50,$G4170,'8. Lokal'!AN$18:AN$50)</f>
        <v>0</v>
      </c>
      <c r="L4194" s="340">
        <f>SUMIF('5. Lön'!$B$25:$B$151,$G4170,'5. Lön'!CX$25:CX$151)+SUMIF('5. Lön'!$B$25:$B$151,$G4170,'5. Lön'!DJ$25:DJ$151)+SUMIF('6. Drift'!$B$18:$B$101,$G4170,'6. Drift'!CA$18:CA$101)+SUMIF('6. Drift'!$B$18:$B$101,$G4170,'6. Drift'!CM$18:CM$101)+SUMIF('8. Lokal'!$B$18:$B$50,$G4170,'8. Lokal'!AC$18:AC$50)+SUMIF('8. Lokal'!$B$18:$B$50,$G4170,'8. Lokal'!AO$18:AO$50)</f>
        <v>0</v>
      </c>
      <c r="M4194" s="316">
        <f>SUM(C4194:L4194)</f>
        <v>0</v>
      </c>
    </row>
    <row r="4195" spans="2:14" s="3" customFormat="1" ht="12.75" x14ac:dyDescent="0.2">
      <c r="B4195" s="343" t="s">
        <v>26</v>
      </c>
      <c r="C4195" s="344">
        <f>SUMIF('5. Lön'!$B$25:$B$151,$G4170,'5. Lön'!BQ$25:BQ$151)+SUMIF('5. Lön'!$B$25:$B$151,$G4170,'5. Lön'!CC$25:CC$151)+SUMIF('6. Drift'!$B$18:$B$101,$G4170,'6. Drift'!AT$18:AT$101)+SUMIF('6. Drift'!$B$18:$B$101,$G4170,'6. Drift'!BF$18:BF$101)</f>
        <v>0</v>
      </c>
      <c r="D4195" s="344">
        <f>SUMIF('5. Lön'!$B$25:$B$151,$G4170,'5. Lön'!BR$25:BR$151)+SUMIF('5. Lön'!$B$25:$B$151,$G4170,'5. Lön'!CD$25:CD$151)+SUMIF('6. Drift'!$B$18:$B$101,$G4170,'6. Drift'!AU$18:AU$101)+SUMIF('6. Drift'!$B$18:$B$101,$G4170,'6. Drift'!BG$18:BG$101)</f>
        <v>0</v>
      </c>
      <c r="E4195" s="344">
        <f>SUMIF('5. Lön'!$B$25:$B$151,$G4170,'5. Lön'!BS$25:BS$151)+SUMIF('5. Lön'!$B$25:$B$151,$G4170,'5. Lön'!CE$25:CE$151)+SUMIF('6. Drift'!$B$18:$B$101,$G4170,'6. Drift'!AV$18:AV$101)+SUMIF('6. Drift'!$B$18:$B$101,$G4170,'6. Drift'!BH$18:BH$101)</f>
        <v>0</v>
      </c>
      <c r="F4195" s="344">
        <f>SUMIF('5. Lön'!$B$25:$B$151,$G4170,'5. Lön'!BT$25:BT$151)+SUMIF('5. Lön'!$B$25:$B$151,$G4170,'5. Lön'!CF$25:CF$151)+SUMIF('6. Drift'!$B$18:$B$101,$G4170,'6. Drift'!AW$18:AW$101)+SUMIF('6. Drift'!$B$18:$B$101,$G4170,'6. Drift'!BI$18:BI$101)</f>
        <v>0</v>
      </c>
      <c r="G4195" s="344">
        <f>SUMIF('5. Lön'!$B$25:$B$151,$G4170,'5. Lön'!BU$25:BU$151)+SUMIF('5. Lön'!$B$25:$B$151,$G4170,'5. Lön'!CG$25:CG$151)+SUMIF('6. Drift'!$B$18:$B$101,$G4170,'6. Drift'!AX$18:AX$101)+SUMIF('6. Drift'!$B$18:$B$101,$G4170,'6. Drift'!BJ$18:BJ$101)</f>
        <v>0</v>
      </c>
      <c r="H4195" s="344">
        <f>SUMIF('5. Lön'!$B$25:$B$151,$G4170,'5. Lön'!BV$25:BV$151)+SUMIF('5. Lön'!$B$25:$B$151,$G4170,'5. Lön'!CH$25:CH$151)+SUMIF('6. Drift'!$B$18:$B$101,$G4170,'6. Drift'!AY$18:AY$101)+SUMIF('6. Drift'!$B$18:$B$101,$G4170,'6. Drift'!BK$18:BK$101)</f>
        <v>0</v>
      </c>
      <c r="I4195" s="344">
        <f>SUMIF('5. Lön'!$B$25:$B$151,$G4170,'5. Lön'!BW$25:BW$151)+SUMIF('5. Lön'!$B$25:$B$151,$G4170,'5. Lön'!CI$25:CI$151)+SUMIF('6. Drift'!$B$18:$B$101,$G4170,'6. Drift'!AZ$18:AZ$101)+SUMIF('6. Drift'!$B$18:$B$101,$G4170,'6. Drift'!BL$18:BL$101)</f>
        <v>0</v>
      </c>
      <c r="J4195" s="344">
        <f>SUMIF('5. Lön'!$B$25:$B$151,$G4170,'5. Lön'!BX$25:BX$151)+SUMIF('5. Lön'!$B$25:$B$151,$G4170,'5. Lön'!CJ$25:CJ$151)+SUMIF('6. Drift'!$B$18:$B$101,$G4170,'6. Drift'!BA$18:BA$101)+SUMIF('6. Drift'!$B$18:$B$101,$G4170,'6. Drift'!BM$18:BM$101)</f>
        <v>0</v>
      </c>
      <c r="K4195" s="344">
        <f>SUMIF('5. Lön'!$B$25:$B$151,$G4170,'5. Lön'!BY$25:BY$151)+SUMIF('5. Lön'!$B$25:$B$151,$G4170,'5. Lön'!CK$25:CK$151)+SUMIF('6. Drift'!$B$18:$B$101,$G4170,'6. Drift'!BB$18:BB$101)+SUMIF('6. Drift'!$B$18:$B$101,$G4170,'6. Drift'!BN$18:BN$101)</f>
        <v>0</v>
      </c>
      <c r="L4195" s="344">
        <f>SUMIF('5. Lön'!$B$25:$B$151,$G4170,'5. Lön'!BZ$25:BZ$151)+SUMIF('5. Lön'!$B$25:$B$151,$G4170,'5. Lön'!CL$25:CL$151)+SUMIF('6. Drift'!$B$18:$B$101,$G4170,'6. Drift'!BC$18:BC$101)+SUMIF('6. Drift'!$B$18:$B$101,$G4170,'6. Drift'!BO$18:BO$101)</f>
        <v>0</v>
      </c>
      <c r="M4195" s="322">
        <f>SUM(C4195:L4195)</f>
        <v>0</v>
      </c>
    </row>
    <row r="4196" spans="2:14" s="3" customFormat="1" ht="12.75" x14ac:dyDescent="0.2">
      <c r="B4196" s="323" t="str">
        <f>IF('2. Grunddata'!C$6="KONTRAKT","Total full kostnad","Total förväntad full kostnad")</f>
        <v>Total förväntad full kostnad</v>
      </c>
      <c r="C4196" s="171">
        <f>SUM(C4191:C4195)</f>
        <v>0</v>
      </c>
      <c r="D4196" s="171">
        <f t="shared" ref="D4196:M4196" si="951">SUM(D4191:D4195)</f>
        <v>0</v>
      </c>
      <c r="E4196" s="171">
        <f t="shared" si="951"/>
        <v>0</v>
      </c>
      <c r="F4196" s="171">
        <f t="shared" si="951"/>
        <v>0</v>
      </c>
      <c r="G4196" s="171">
        <f t="shared" si="951"/>
        <v>0</v>
      </c>
      <c r="H4196" s="171">
        <f t="shared" si="951"/>
        <v>0</v>
      </c>
      <c r="I4196" s="171">
        <f t="shared" si="951"/>
        <v>0</v>
      </c>
      <c r="J4196" s="171">
        <f t="shared" si="951"/>
        <v>0</v>
      </c>
      <c r="K4196" s="171">
        <f t="shared" si="951"/>
        <v>0</v>
      </c>
      <c r="L4196" s="171">
        <f t="shared" si="951"/>
        <v>0</v>
      </c>
      <c r="M4196" s="345">
        <f t="shared" si="951"/>
        <v>0</v>
      </c>
      <c r="N4196" s="4"/>
    </row>
    <row r="4197" spans="2:14" s="3" customFormat="1" ht="12.75" x14ac:dyDescent="0.2">
      <c r="B4197" s="119"/>
      <c r="C4197" s="64"/>
      <c r="D4197" s="64"/>
      <c r="E4197" s="64"/>
      <c r="F4197" s="64"/>
      <c r="G4197" s="64"/>
      <c r="H4197" s="64"/>
      <c r="I4197" s="64"/>
      <c r="J4197" s="64"/>
      <c r="K4197" s="64"/>
      <c r="L4197" s="64"/>
      <c r="M4197" s="64"/>
    </row>
    <row r="4198" spans="2:14" s="3" customFormat="1" ht="12.75" customHeight="1" x14ac:dyDescent="0.2">
      <c r="B4198" s="119" t="s">
        <v>42</v>
      </c>
      <c r="C4198" s="346" t="str">
        <f t="shared" ref="C4198:M4198" si="952">IF(C4196&gt;0,C4188/C4196,"")</f>
        <v/>
      </c>
      <c r="D4198" s="346" t="str">
        <f t="shared" si="952"/>
        <v/>
      </c>
      <c r="E4198" s="346" t="str">
        <f t="shared" si="952"/>
        <v/>
      </c>
      <c r="F4198" s="346" t="str">
        <f t="shared" si="952"/>
        <v/>
      </c>
      <c r="G4198" s="346" t="str">
        <f t="shared" si="952"/>
        <v/>
      </c>
      <c r="H4198" s="346" t="str">
        <f t="shared" si="952"/>
        <v/>
      </c>
      <c r="I4198" s="346" t="str">
        <f t="shared" si="952"/>
        <v/>
      </c>
      <c r="J4198" s="346" t="str">
        <f t="shared" si="952"/>
        <v/>
      </c>
      <c r="K4198" s="346" t="str">
        <f t="shared" si="952"/>
        <v/>
      </c>
      <c r="L4198" s="346" t="str">
        <f t="shared" si="952"/>
        <v/>
      </c>
      <c r="M4198" s="346" t="str">
        <f t="shared" si="952"/>
        <v/>
      </c>
    </row>
    <row r="4199" spans="2:14" ht="12.75" customHeight="1" x14ac:dyDescent="0.2"/>
    <row r="4200" spans="2:14" ht="12.75" customHeight="1" x14ac:dyDescent="0.2">
      <c r="B4200" s="349" t="s">
        <v>209</v>
      </c>
    </row>
    <row r="4201" spans="2:14" ht="12.75" customHeight="1" x14ac:dyDescent="0.2">
      <c r="B4201" s="551"/>
      <c r="C4201" s="552"/>
      <c r="D4201" s="552"/>
      <c r="E4201" s="552"/>
      <c r="F4201" s="552"/>
      <c r="G4201" s="552"/>
      <c r="H4201" s="552"/>
      <c r="I4201" s="552"/>
      <c r="J4201" s="552"/>
      <c r="K4201" s="552"/>
      <c r="L4201" s="553"/>
      <c r="M4201" s="387">
        <f>SUM(C4201:L4201)</f>
        <v>0</v>
      </c>
    </row>
    <row r="4202" spans="2:14" ht="12.75" customHeight="1" x14ac:dyDescent="0.2">
      <c r="B4202" s="554"/>
      <c r="C4202" s="555"/>
      <c r="D4202" s="555"/>
      <c r="E4202" s="555"/>
      <c r="F4202" s="555"/>
      <c r="G4202" s="555"/>
      <c r="H4202" s="555"/>
      <c r="I4202" s="555"/>
      <c r="J4202" s="555"/>
      <c r="K4202" s="555"/>
      <c r="L4202" s="556"/>
      <c r="M4202" s="319">
        <f t="shared" ref="M4202:M4206" si="953">SUM(C4202:L4202)</f>
        <v>0</v>
      </c>
    </row>
    <row r="4203" spans="2:14" ht="12.75" customHeight="1" x14ac:dyDescent="0.2">
      <c r="B4203" s="557"/>
      <c r="C4203" s="558"/>
      <c r="D4203" s="558"/>
      <c r="E4203" s="558"/>
      <c r="F4203" s="558"/>
      <c r="G4203" s="558"/>
      <c r="H4203" s="558"/>
      <c r="I4203" s="558"/>
      <c r="J4203" s="558"/>
      <c r="K4203" s="558"/>
      <c r="L4203" s="559"/>
      <c r="M4203" s="316">
        <f t="shared" si="953"/>
        <v>0</v>
      </c>
    </row>
    <row r="4204" spans="2:14" ht="12.75" customHeight="1" x14ac:dyDescent="0.2">
      <c r="B4204" s="554"/>
      <c r="C4204" s="555"/>
      <c r="D4204" s="555"/>
      <c r="E4204" s="555"/>
      <c r="F4204" s="555"/>
      <c r="G4204" s="555"/>
      <c r="H4204" s="555"/>
      <c r="I4204" s="555"/>
      <c r="J4204" s="555"/>
      <c r="K4204" s="555"/>
      <c r="L4204" s="556"/>
      <c r="M4204" s="319">
        <f t="shared" si="953"/>
        <v>0</v>
      </c>
    </row>
    <row r="4205" spans="2:14" ht="12.75" customHeight="1" x14ac:dyDescent="0.2">
      <c r="B4205" s="557"/>
      <c r="C4205" s="558"/>
      <c r="D4205" s="558"/>
      <c r="E4205" s="558"/>
      <c r="F4205" s="558"/>
      <c r="G4205" s="558"/>
      <c r="H4205" s="558"/>
      <c r="I4205" s="558"/>
      <c r="J4205" s="558"/>
      <c r="K4205" s="558"/>
      <c r="L4205" s="559"/>
      <c r="M4205" s="316">
        <f t="shared" si="953"/>
        <v>0</v>
      </c>
    </row>
    <row r="4206" spans="2:14" ht="12.75" customHeight="1" x14ac:dyDescent="0.2">
      <c r="B4206" s="560"/>
      <c r="C4206" s="555"/>
      <c r="D4206" s="555"/>
      <c r="E4206" s="555"/>
      <c r="F4206" s="555"/>
      <c r="G4206" s="555"/>
      <c r="H4206" s="555"/>
      <c r="I4206" s="555"/>
      <c r="J4206" s="555"/>
      <c r="K4206" s="555"/>
      <c r="L4206" s="556"/>
      <c r="M4206" s="319">
        <f t="shared" si="953"/>
        <v>0</v>
      </c>
    </row>
    <row r="4207" spans="2:14" ht="12.75" customHeight="1" x14ac:dyDescent="0.2">
      <c r="B4207" s="165" t="str">
        <f>IF('2. Grunddata'!C$6="KONTRAKT","Total medfinansiering","Total förväntad medfinansiering")</f>
        <v>Total förväntad medfinansiering</v>
      </c>
      <c r="C4207" s="170">
        <f t="shared" ref="C4207:M4207" si="954">SUM(C4201:C4206)</f>
        <v>0</v>
      </c>
      <c r="D4207" s="170">
        <f t="shared" si="954"/>
        <v>0</v>
      </c>
      <c r="E4207" s="170">
        <f t="shared" si="954"/>
        <v>0</v>
      </c>
      <c r="F4207" s="170">
        <f t="shared" si="954"/>
        <v>0</v>
      </c>
      <c r="G4207" s="170">
        <f t="shared" si="954"/>
        <v>0</v>
      </c>
      <c r="H4207" s="170">
        <f t="shared" si="954"/>
        <v>0</v>
      </c>
      <c r="I4207" s="170">
        <f t="shared" si="954"/>
        <v>0</v>
      </c>
      <c r="J4207" s="170">
        <f t="shared" si="954"/>
        <v>0</v>
      </c>
      <c r="K4207" s="170">
        <f t="shared" si="954"/>
        <v>0</v>
      </c>
      <c r="L4207" s="170">
        <f t="shared" si="954"/>
        <v>0</v>
      </c>
      <c r="M4207" s="345">
        <f t="shared" si="954"/>
        <v>0</v>
      </c>
    </row>
    <row r="4208" spans="2:14" ht="12.75" customHeight="1" x14ac:dyDescent="0.2"/>
    <row r="4209" spans="2:13" ht="12.75" customHeight="1" x14ac:dyDescent="0.2">
      <c r="B4209" s="386" t="s">
        <v>210</v>
      </c>
      <c r="C4209" s="64" t="str">
        <f>B96</f>
        <v>Inte SLU Partner 30</v>
      </c>
      <c r="G4209" s="64" t="str">
        <f>J96</f>
        <v/>
      </c>
    </row>
    <row r="4210" spans="2:13" ht="12.75" customHeight="1" x14ac:dyDescent="0.2">
      <c r="B4210" s="719"/>
      <c r="C4210" s="720"/>
      <c r="D4210" s="720"/>
      <c r="E4210" s="720"/>
      <c r="F4210" s="720"/>
      <c r="G4210" s="720"/>
      <c r="H4210" s="720"/>
      <c r="I4210" s="720"/>
      <c r="J4210" s="720"/>
      <c r="K4210" s="720"/>
      <c r="L4210" s="720"/>
      <c r="M4210" s="721"/>
    </row>
    <row r="4211" spans="2:13" ht="12.75" customHeight="1" x14ac:dyDescent="0.2">
      <c r="B4211" s="722"/>
      <c r="C4211" s="735"/>
      <c r="D4211" s="735"/>
      <c r="E4211" s="735"/>
      <c r="F4211" s="735"/>
      <c r="G4211" s="735"/>
      <c r="H4211" s="735"/>
      <c r="I4211" s="735"/>
      <c r="J4211" s="735"/>
      <c r="K4211" s="735"/>
      <c r="L4211" s="735"/>
      <c r="M4211" s="724"/>
    </row>
    <row r="4212" spans="2:13" ht="12.75" customHeight="1" x14ac:dyDescent="0.2">
      <c r="B4212" s="722"/>
      <c r="C4212" s="735"/>
      <c r="D4212" s="735"/>
      <c r="E4212" s="735"/>
      <c r="F4212" s="735"/>
      <c r="G4212" s="735"/>
      <c r="H4212" s="735"/>
      <c r="I4212" s="735"/>
      <c r="J4212" s="735"/>
      <c r="K4212" s="735"/>
      <c r="L4212" s="735"/>
      <c r="M4212" s="724"/>
    </row>
    <row r="4213" spans="2:13" ht="12.75" customHeight="1" x14ac:dyDescent="0.2">
      <c r="B4213" s="722"/>
      <c r="C4213" s="735"/>
      <c r="D4213" s="735"/>
      <c r="E4213" s="735"/>
      <c r="F4213" s="735"/>
      <c r="G4213" s="735"/>
      <c r="H4213" s="735"/>
      <c r="I4213" s="735"/>
      <c r="J4213" s="735"/>
      <c r="K4213" s="735"/>
      <c r="L4213" s="735"/>
      <c r="M4213" s="724"/>
    </row>
    <row r="4214" spans="2:13" ht="12.75" customHeight="1" x14ac:dyDescent="0.2">
      <c r="B4214" s="725"/>
      <c r="C4214" s="726"/>
      <c r="D4214" s="726"/>
      <c r="E4214" s="726"/>
      <c r="F4214" s="726"/>
      <c r="G4214" s="726"/>
      <c r="H4214" s="726"/>
      <c r="I4214" s="726"/>
      <c r="J4214" s="726"/>
      <c r="K4214" s="726"/>
      <c r="L4214" s="726"/>
      <c r="M4214" s="727"/>
    </row>
    <row r="4216" spans="2:13" s="3" customFormat="1" ht="12.75" customHeight="1" x14ac:dyDescent="0.2">
      <c r="B4216" s="140" t="s">
        <v>165</v>
      </c>
      <c r="C4216" s="141" t="str">
        <f>'2. Grunddata'!C$7</f>
        <v>Hitta den oförklariga faktorn i matrix</v>
      </c>
      <c r="D4216" s="64"/>
      <c r="E4216" s="64"/>
      <c r="F4216" s="64"/>
      <c r="G4216" s="64"/>
      <c r="H4216" s="64"/>
      <c r="I4216" s="64"/>
      <c r="J4216" s="64"/>
      <c r="K4216" s="64"/>
      <c r="L4216" s="64"/>
      <c r="M4216" s="64"/>
    </row>
    <row r="4217" spans="2:13" s="3" customFormat="1" ht="12.75" x14ac:dyDescent="0.2">
      <c r="B4217" s="140" t="s">
        <v>122</v>
      </c>
      <c r="C4217" s="141" t="str">
        <f>IF('2. Grunddata'!$C$6="ANSÖKAN","ANSÖKAN",(IF('2. Grunddata'!$C$6="KONTRAKT","KONTRAKT","")))</f>
        <v>ANSÖKAN</v>
      </c>
      <c r="D4217" s="64"/>
      <c r="E4217" s="64"/>
      <c r="F4217" s="64"/>
      <c r="G4217" s="64"/>
      <c r="H4217" s="64"/>
      <c r="I4217" s="64"/>
      <c r="J4217" s="64"/>
      <c r="K4217" s="64"/>
      <c r="L4217" s="64"/>
      <c r="M4217" s="64"/>
    </row>
    <row r="4218" spans="2:13" s="3" customFormat="1" ht="12.75" x14ac:dyDescent="0.2">
      <c r="B4218" s="62" t="s">
        <v>254</v>
      </c>
      <c r="C4218" s="141" t="str">
        <f>'2. Grunddata'!C$8</f>
        <v>Stina</v>
      </c>
      <c r="D4218" s="64"/>
      <c r="E4218" s="64"/>
      <c r="F4218" s="64"/>
      <c r="I4218" s="120"/>
      <c r="J4218" s="120"/>
      <c r="K4218" s="120"/>
      <c r="L4218" s="120"/>
      <c r="M4218" s="120"/>
    </row>
    <row r="4219" spans="2:13" s="3" customFormat="1" ht="12.75" x14ac:dyDescent="0.2">
      <c r="B4219" s="140" t="s">
        <v>156</v>
      </c>
      <c r="C4219" s="64" t="str">
        <f>'2. Grunddata'!C$17</f>
        <v>SEK</v>
      </c>
      <c r="D4219" s="64"/>
      <c r="E4219" s="64"/>
      <c r="F4219" s="64"/>
      <c r="I4219" s="120"/>
      <c r="J4219" s="120"/>
      <c r="K4219" s="120"/>
      <c r="L4219" s="120"/>
      <c r="M4219" s="120"/>
    </row>
    <row r="4220" spans="2:13" s="3" customFormat="1" ht="12.75" x14ac:dyDescent="0.2">
      <c r="B4220" s="140"/>
      <c r="C4220" s="143" t="s">
        <v>137</v>
      </c>
      <c r="D4220" s="64"/>
      <c r="E4220" s="64"/>
      <c r="F4220" s="64"/>
      <c r="I4220" s="120"/>
      <c r="J4220" s="120"/>
      <c r="K4220" s="120"/>
      <c r="L4220" s="499" t="s">
        <v>315</v>
      </c>
      <c r="M4220" s="120"/>
    </row>
    <row r="4221" spans="2:13" ht="12.75" customHeight="1" x14ac:dyDescent="0.2">
      <c r="L4221" s="349" t="s">
        <v>316</v>
      </c>
    </row>
    <row r="4222" spans="2:13" s="3" customFormat="1" ht="15" x14ac:dyDescent="0.25">
      <c r="B4222" s="369" t="s">
        <v>38</v>
      </c>
      <c r="C4222" s="369" t="str">
        <f>B97</f>
        <v xml:space="preserve">Externa parter totalt </v>
      </c>
      <c r="E4222" s="64"/>
      <c r="G4222" s="64"/>
      <c r="H4222" s="64"/>
      <c r="I4222" s="64"/>
      <c r="J4222" s="64"/>
      <c r="K4222" s="64"/>
      <c r="L4222" s="625">
        <f>L4170+L4118+L4066+L4014+L3962+L3910+L3858+L3806+L3754+L3702+L3650+L3598+L3546+L3494+L3442+L3390+L3338+L3286+L3234+L3182+L3130+L3078+L3026+L2974+L2922+L2870+L2818+L2766+L2714+L2662</f>
        <v>0</v>
      </c>
      <c r="M4222" s="383" t="s">
        <v>208</v>
      </c>
    </row>
    <row r="4223" spans="2:13" s="3" customFormat="1" ht="6" customHeight="1" x14ac:dyDescent="0.2">
      <c r="B4223" s="85"/>
      <c r="C4223" s="64"/>
      <c r="D4223" s="64"/>
      <c r="E4223" s="64"/>
      <c r="F4223" s="64"/>
      <c r="G4223" s="64"/>
      <c r="H4223" s="64"/>
      <c r="I4223" s="64"/>
      <c r="J4223" s="64"/>
      <c r="K4223" s="64"/>
      <c r="L4223" s="64"/>
      <c r="M4223" s="64"/>
    </row>
    <row r="4224" spans="2:13" s="3" customFormat="1" ht="12.75" x14ac:dyDescent="0.2">
      <c r="B4224" s="309" t="str">
        <f>IF('2. Grunddata'!C$6="KONTRAKT","Kostnader täckta av finansiär","Kostnader förväntade att täckas av finansiär")</f>
        <v>Kostnader förväntade att täckas av finansiär</v>
      </c>
      <c r="C4224" s="310">
        <f>'5. Lön'!G$23</f>
        <v>2022</v>
      </c>
      <c r="D4224" s="310">
        <f>'5. Lön'!H$23</f>
        <v>2023</v>
      </c>
      <c r="E4224" s="310">
        <f>'5. Lön'!I$23</f>
        <v>2024</v>
      </c>
      <c r="F4224" s="310" t="str">
        <f>'5. Lön'!J$23</f>
        <v/>
      </c>
      <c r="G4224" s="310" t="str">
        <f>'5. Lön'!K$23</f>
        <v/>
      </c>
      <c r="H4224" s="310" t="str">
        <f>'5. Lön'!L$23</f>
        <v/>
      </c>
      <c r="I4224" s="310" t="str">
        <f>'5. Lön'!M$23</f>
        <v/>
      </c>
      <c r="J4224" s="310" t="str">
        <f>'5. Lön'!N$23</f>
        <v/>
      </c>
      <c r="K4224" s="310" t="str">
        <f>'5. Lön'!O$23</f>
        <v/>
      </c>
      <c r="L4224" s="310" t="str">
        <f>'5. Lön'!P$23</f>
        <v/>
      </c>
      <c r="M4224" s="311" t="s">
        <v>2</v>
      </c>
    </row>
    <row r="4225" spans="2:15" s="3" customFormat="1" ht="12.75" customHeight="1" x14ac:dyDescent="0.2">
      <c r="B4225" s="312" t="s">
        <v>203</v>
      </c>
      <c r="C4225" s="384">
        <f>C2665+C2717+C2769+C2821+C2873+C2925+C2977+C3029+C3081+C3133+C3185+C3237+C3289+C3341+C3393+C3445+C3497+C3549+C3601+C3653+C3705+C3757+C3809+C3861+C3913+C3965+C4017+C4069+C4121+C4173</f>
        <v>0</v>
      </c>
      <c r="D4225" s="313">
        <f t="shared" ref="D4225:L4225" si="955">D2665+D2717+D2769+D2821+D2873+D2925+D2977+D3029+D3081+D3133+D3185+D3237+D3289+D3341+D3393+D3445+D3497+D3549+D3601+D3653+D3705+D3757+D3809+D3861+D3913+D3965+D4017+D4069+D4121+D4173</f>
        <v>0</v>
      </c>
      <c r="E4225" s="379">
        <f t="shared" si="955"/>
        <v>0</v>
      </c>
      <c r="F4225" s="313">
        <f t="shared" si="955"/>
        <v>0</v>
      </c>
      <c r="G4225" s="379">
        <f t="shared" si="955"/>
        <v>0</v>
      </c>
      <c r="H4225" s="313">
        <f t="shared" si="955"/>
        <v>0</v>
      </c>
      <c r="I4225" s="379">
        <f t="shared" si="955"/>
        <v>0</v>
      </c>
      <c r="J4225" s="313">
        <f t="shared" si="955"/>
        <v>0</v>
      </c>
      <c r="K4225" s="379">
        <f t="shared" si="955"/>
        <v>0</v>
      </c>
      <c r="L4225" s="313">
        <f t="shared" si="955"/>
        <v>0</v>
      </c>
      <c r="M4225" s="353">
        <f t="shared" ref="M4225:M4230" si="956">SUM(C4225:L4225)</f>
        <v>0</v>
      </c>
      <c r="O4225" s="4"/>
    </row>
    <row r="4226" spans="2:15" s="3" customFormat="1" ht="12.75" customHeight="1" x14ac:dyDescent="0.2">
      <c r="B4226" s="158" t="s">
        <v>202</v>
      </c>
      <c r="C4226" s="392">
        <f t="shared" ref="C4226:L4226" si="957">C2666+C2718+C2770+C2822+C2874+C2926+C2978+C3030+C3082+C3134+C3186+C3238+C3290+C3342+C3394+C3446+C3498+C3550+C3602+C3654+C3706+C3758+C3810+C3862+C3914+C3966+C4018+C4070+C4122+C4174</f>
        <v>0</v>
      </c>
      <c r="D4226" s="315">
        <f t="shared" si="957"/>
        <v>0</v>
      </c>
      <c r="E4226" s="303">
        <f t="shared" si="957"/>
        <v>0</v>
      </c>
      <c r="F4226" s="315">
        <f t="shared" si="957"/>
        <v>0</v>
      </c>
      <c r="G4226" s="303">
        <f t="shared" si="957"/>
        <v>0</v>
      </c>
      <c r="H4226" s="315">
        <f t="shared" si="957"/>
        <v>0</v>
      </c>
      <c r="I4226" s="303">
        <f t="shared" si="957"/>
        <v>0</v>
      </c>
      <c r="J4226" s="315">
        <f t="shared" si="957"/>
        <v>0</v>
      </c>
      <c r="K4226" s="303">
        <f t="shared" si="957"/>
        <v>0</v>
      </c>
      <c r="L4226" s="315">
        <f t="shared" si="957"/>
        <v>0</v>
      </c>
      <c r="M4226" s="355">
        <f t="shared" si="956"/>
        <v>0</v>
      </c>
    </row>
    <row r="4227" spans="2:15" s="3" customFormat="1" ht="12.75" x14ac:dyDescent="0.2">
      <c r="B4227" s="317" t="s">
        <v>30</v>
      </c>
      <c r="C4227" s="385">
        <f t="shared" ref="C4227:L4227" si="958">C2667+C2719+C2771+C2823+C2875+C2927+C2979+C3031+C3083+C3135+C3187+C3239+C3291+C3343+C3395+C3447+C3499+C3551+C3603+C3655+C3707+C3759+C3811+C3863+C3915+C3967+C4019+C4071+C4123+C4175</f>
        <v>0</v>
      </c>
      <c r="D4227" s="318">
        <f t="shared" si="958"/>
        <v>0</v>
      </c>
      <c r="E4227" s="377">
        <f t="shared" si="958"/>
        <v>0</v>
      </c>
      <c r="F4227" s="318">
        <f t="shared" si="958"/>
        <v>0</v>
      </c>
      <c r="G4227" s="377">
        <f t="shared" si="958"/>
        <v>0</v>
      </c>
      <c r="H4227" s="318">
        <f t="shared" si="958"/>
        <v>0</v>
      </c>
      <c r="I4227" s="377">
        <f t="shared" si="958"/>
        <v>0</v>
      </c>
      <c r="J4227" s="318">
        <f t="shared" si="958"/>
        <v>0</v>
      </c>
      <c r="K4227" s="377">
        <f t="shared" si="958"/>
        <v>0</v>
      </c>
      <c r="L4227" s="318">
        <f t="shared" si="958"/>
        <v>0</v>
      </c>
      <c r="M4227" s="357">
        <f t="shared" si="956"/>
        <v>0</v>
      </c>
    </row>
    <row r="4228" spans="2:15" s="3" customFormat="1" ht="12.75" x14ac:dyDescent="0.2">
      <c r="B4228" s="320" t="str">
        <f>IF('2. Grunddata'!C$13="NEJ","Lokal accepterad som direkt kostnad av finansiär","Lokal")</f>
        <v>Lokal accepterad som direkt kostnad av finansiär</v>
      </c>
      <c r="C4228" s="392">
        <f t="shared" ref="C4228:L4228" si="959">C2668+C2720+C2772+C2824+C2876+C2928+C2980+C3032+C3084+C3136+C3188+C3240+C3292+C3344+C3396+C3448+C3500+C3552+C3604+C3656+C3708+C3760+C3812+C3864+C3916+C3968+C4020+C4072+C4124+C4176</f>
        <v>0</v>
      </c>
      <c r="D4228" s="315">
        <f t="shared" si="959"/>
        <v>0</v>
      </c>
      <c r="E4228" s="303">
        <f t="shared" si="959"/>
        <v>0</v>
      </c>
      <c r="F4228" s="315">
        <f t="shared" si="959"/>
        <v>0</v>
      </c>
      <c r="G4228" s="303">
        <f t="shared" si="959"/>
        <v>0</v>
      </c>
      <c r="H4228" s="315">
        <f t="shared" si="959"/>
        <v>0</v>
      </c>
      <c r="I4228" s="303">
        <f t="shared" si="959"/>
        <v>0</v>
      </c>
      <c r="J4228" s="315">
        <f t="shared" si="959"/>
        <v>0</v>
      </c>
      <c r="K4228" s="303">
        <f t="shared" si="959"/>
        <v>0</v>
      </c>
      <c r="L4228" s="315">
        <f t="shared" si="959"/>
        <v>0</v>
      </c>
      <c r="M4228" s="355">
        <f t="shared" si="956"/>
        <v>0</v>
      </c>
    </row>
    <row r="4229" spans="2:15" s="3" customFormat="1" ht="12.75" x14ac:dyDescent="0.2">
      <c r="B4229" s="321" t="str">
        <f>IF('2. Grunddata'!C$13="NEJ","Indirekt och lokalpåslag accepterade som OH av finansiär","Indirekta")</f>
        <v>Indirekt och lokalpåslag accepterade som OH av finansiär</v>
      </c>
      <c r="C4229" s="391">
        <f t="shared" ref="C4229:L4229" si="960">C2669+C2721+C2773+C2825+C2877+C2929+C2981+C3033+C3085+C3137+C3189+C3241+C3293+C3345+C3397+C3449+C3501+C3553+C3605+C3657+C3709+C3761+C3813+C3865+C3917+C3969+C4021+C4073+C4125+C4177</f>
        <v>0</v>
      </c>
      <c r="D4229" s="293">
        <f t="shared" si="960"/>
        <v>0</v>
      </c>
      <c r="E4229" s="380">
        <f t="shared" si="960"/>
        <v>0</v>
      </c>
      <c r="F4229" s="293">
        <f t="shared" si="960"/>
        <v>0</v>
      </c>
      <c r="G4229" s="380">
        <f t="shared" si="960"/>
        <v>0</v>
      </c>
      <c r="H4229" s="293">
        <f t="shared" si="960"/>
        <v>0</v>
      </c>
      <c r="I4229" s="380">
        <f t="shared" si="960"/>
        <v>0</v>
      </c>
      <c r="J4229" s="293">
        <f t="shared" si="960"/>
        <v>0</v>
      </c>
      <c r="K4229" s="380">
        <f t="shared" si="960"/>
        <v>0</v>
      </c>
      <c r="L4229" s="293">
        <f t="shared" si="960"/>
        <v>0</v>
      </c>
      <c r="M4229" s="360">
        <f t="shared" si="956"/>
        <v>0</v>
      </c>
    </row>
    <row r="4230" spans="2:15" s="3" customFormat="1" ht="12.75" x14ac:dyDescent="0.2">
      <c r="B4230" s="323" t="str">
        <f>IF('2. Grunddata'!C$6="KONTRAKT","Total kostnad i kontrakt med finansiär ","Total kostnad i ansökan till finansiär ")</f>
        <v xml:space="preserve">Total kostnad i ansökan till finansiär </v>
      </c>
      <c r="C4230" s="376">
        <f>SUM(C4225:C4229)</f>
        <v>0</v>
      </c>
      <c r="D4230" s="376">
        <f t="shared" ref="D4230:L4230" si="961">SUM(D4225:D4229)</f>
        <v>0</v>
      </c>
      <c r="E4230" s="376">
        <f t="shared" si="961"/>
        <v>0</v>
      </c>
      <c r="F4230" s="376">
        <f t="shared" si="961"/>
        <v>0</v>
      </c>
      <c r="G4230" s="376">
        <f t="shared" si="961"/>
        <v>0</v>
      </c>
      <c r="H4230" s="376">
        <f t="shared" si="961"/>
        <v>0</v>
      </c>
      <c r="I4230" s="376">
        <f t="shared" si="961"/>
        <v>0</v>
      </c>
      <c r="J4230" s="376">
        <f t="shared" si="961"/>
        <v>0</v>
      </c>
      <c r="K4230" s="376">
        <f t="shared" si="961"/>
        <v>0</v>
      </c>
      <c r="L4230" s="376">
        <f t="shared" si="961"/>
        <v>0</v>
      </c>
      <c r="M4230" s="324">
        <f t="shared" si="956"/>
        <v>0</v>
      </c>
    </row>
    <row r="4231" spans="2:15" s="3" customFormat="1" ht="6" customHeight="1" x14ac:dyDescent="0.2">
      <c r="B4231" s="325"/>
      <c r="C4231" s="326"/>
      <c r="D4231" s="326"/>
      <c r="E4231" s="326"/>
      <c r="F4231" s="326"/>
      <c r="G4231" s="326"/>
      <c r="H4231" s="326"/>
      <c r="I4231" s="326"/>
      <c r="J4231" s="326"/>
      <c r="K4231" s="326"/>
      <c r="L4231" s="326"/>
      <c r="M4231" s="327"/>
    </row>
    <row r="4232" spans="2:15" s="3" customFormat="1" ht="12.75" x14ac:dyDescent="0.2">
      <c r="B4232" s="328" t="str">
        <f>IF('2. Grunddata'!C$6="KONTRAKT","Kostnader att medfinansiera","Kostnader förväntade att medfinansiera")</f>
        <v>Kostnader förväntade att medfinansiera</v>
      </c>
      <c r="C4232" s="168"/>
      <c r="D4232" s="168"/>
      <c r="E4232" s="168"/>
      <c r="F4232" s="168"/>
      <c r="G4232" s="168"/>
      <c r="H4232" s="168"/>
      <c r="I4232" s="168"/>
      <c r="J4232" s="168"/>
      <c r="K4232" s="168"/>
      <c r="L4232" s="168"/>
      <c r="M4232" s="329"/>
    </row>
    <row r="4233" spans="2:15" s="3" customFormat="1" ht="12.75" x14ac:dyDescent="0.2">
      <c r="B4233" s="371" t="str">
        <f>IF('2. Grunddata'!C$13="NEJ","Indirekt och lokalpåslag inte accepterade som OH av finansiär","")</f>
        <v>Indirekt och lokalpåslag inte accepterade som OH av finansiär</v>
      </c>
      <c r="C4233" s="394">
        <f>C2673+C2725+C2777+C2829+C2881+C2933+C2985+C3037+C3089+C3141+C3193+C3245+C3297+C3349+C3401+C3453+C3505+C3557+C3609+C3661+C3713+C3765+C3817+C3869+C3921+C3973+C4025+C4077+C4129+C4181</f>
        <v>0</v>
      </c>
      <c r="D4233" s="399">
        <f t="shared" ref="D4233:L4233" si="962">D2673+D2725+D2777+D2829+D2881+D2933+D2985+D3037+D3089+D3141+D3193+D3245+D3297+D3349+D3401+D3453+D3505+D3557+D3609+D3661+D3713+D3765+D3817+D3869+D3921+D3973+D4025+D4077+D4129+D4181</f>
        <v>0</v>
      </c>
      <c r="E4233" s="395">
        <f t="shared" si="962"/>
        <v>0</v>
      </c>
      <c r="F4233" s="399">
        <f t="shared" si="962"/>
        <v>0</v>
      </c>
      <c r="G4233" s="395">
        <f t="shared" si="962"/>
        <v>0</v>
      </c>
      <c r="H4233" s="399">
        <f t="shared" si="962"/>
        <v>0</v>
      </c>
      <c r="I4233" s="395">
        <f t="shared" si="962"/>
        <v>0</v>
      </c>
      <c r="J4233" s="399">
        <f t="shared" si="962"/>
        <v>0</v>
      </c>
      <c r="K4233" s="395">
        <f t="shared" si="962"/>
        <v>0</v>
      </c>
      <c r="L4233" s="399">
        <f t="shared" si="962"/>
        <v>0</v>
      </c>
      <c r="M4233" s="353">
        <f t="shared" ref="M4233:M4239" si="963">SUM(C4233:L4233)</f>
        <v>0</v>
      </c>
    </row>
    <row r="4234" spans="2:15" s="3" customFormat="1" ht="12.75" customHeight="1" x14ac:dyDescent="0.2">
      <c r="B4234" s="331" t="str">
        <f>IF('2. Grunddata'!C$16&gt;0,"LKP som inte accepteras av finansiär","")</f>
        <v/>
      </c>
      <c r="C4234" s="413">
        <f t="shared" ref="C4234:L4234" si="964">C2674+C2726+C2778+C2830+C2882+C2934+C2986+C3038+C3090+C3142+C3194+C3246+C3298+C3350+C3402+C3454+C3506+C3558+C3610+C3662+C3714+C3766+C3818+C3870+C3922+C3974+C4026+C4078+C4130+C4182</f>
        <v>0</v>
      </c>
      <c r="D4234" s="402">
        <f t="shared" si="964"/>
        <v>0</v>
      </c>
      <c r="E4234" s="403">
        <f t="shared" si="964"/>
        <v>0</v>
      </c>
      <c r="F4234" s="402">
        <f t="shared" si="964"/>
        <v>0</v>
      </c>
      <c r="G4234" s="403">
        <f t="shared" si="964"/>
        <v>0</v>
      </c>
      <c r="H4234" s="402">
        <f t="shared" si="964"/>
        <v>0</v>
      </c>
      <c r="I4234" s="403">
        <f t="shared" si="964"/>
        <v>0</v>
      </c>
      <c r="J4234" s="402">
        <f t="shared" si="964"/>
        <v>0</v>
      </c>
      <c r="K4234" s="403">
        <f t="shared" si="964"/>
        <v>0</v>
      </c>
      <c r="L4234" s="402">
        <f t="shared" si="964"/>
        <v>0</v>
      </c>
      <c r="M4234" s="355">
        <f t="shared" si="963"/>
        <v>0</v>
      </c>
    </row>
    <row r="4235" spans="2:15" s="3" customFormat="1" ht="12.75" customHeight="1" x14ac:dyDescent="0.2">
      <c r="B4235" s="317" t="str">
        <f>IF('5. Lön'!BO$152&gt;0,"Lön inklusive LKP","")</f>
        <v>Lön inklusive LKP</v>
      </c>
      <c r="C4235" s="396">
        <f t="shared" ref="C4235:L4235" si="965">C2675+C2727+C2779+C2831+C2883+C2935+C2987+C3039+C3091+C3143+C3195+C3247+C3299+C3351+C3403+C3455+C3507+C3559+C3611+C3663+C3715+C3767+C3819+C3871+C3923+C3975+C4027+C4079+C4131+C4183</f>
        <v>0</v>
      </c>
      <c r="D4235" s="400">
        <f t="shared" si="965"/>
        <v>0</v>
      </c>
      <c r="E4235" s="393">
        <f t="shared" si="965"/>
        <v>0</v>
      </c>
      <c r="F4235" s="400">
        <f t="shared" si="965"/>
        <v>0</v>
      </c>
      <c r="G4235" s="393">
        <f t="shared" si="965"/>
        <v>0</v>
      </c>
      <c r="H4235" s="400">
        <f t="shared" si="965"/>
        <v>0</v>
      </c>
      <c r="I4235" s="393">
        <f t="shared" si="965"/>
        <v>0</v>
      </c>
      <c r="J4235" s="400">
        <f t="shared" si="965"/>
        <v>0</v>
      </c>
      <c r="K4235" s="393">
        <f t="shared" si="965"/>
        <v>0</v>
      </c>
      <c r="L4235" s="400">
        <f t="shared" si="965"/>
        <v>0</v>
      </c>
      <c r="M4235" s="357">
        <f t="shared" si="963"/>
        <v>0</v>
      </c>
    </row>
    <row r="4236" spans="2:15" s="3" customFormat="1" ht="12.75" x14ac:dyDescent="0.2">
      <c r="B4236" s="158" t="str">
        <f>IF('6. Drift'!AR$102&gt;0,"Drift","")</f>
        <v/>
      </c>
      <c r="C4236" s="413">
        <f t="shared" ref="C4236:L4236" si="966">C2676+C2728+C2780+C2832+C2884+C2936+C2988+C3040+C3092+C3144+C3196+C3248+C3300+C3352+C3404+C3456+C3508+C3560+C3612+C3664+C3716+C3768+C3820+C3872+C3924+C3976+C4028+C4080+C4132+C4184</f>
        <v>0</v>
      </c>
      <c r="D4236" s="402">
        <f t="shared" si="966"/>
        <v>0</v>
      </c>
      <c r="E4236" s="403">
        <f t="shared" si="966"/>
        <v>0</v>
      </c>
      <c r="F4236" s="402">
        <f t="shared" si="966"/>
        <v>0</v>
      </c>
      <c r="G4236" s="403">
        <f t="shared" si="966"/>
        <v>0</v>
      </c>
      <c r="H4236" s="402">
        <f t="shared" si="966"/>
        <v>0</v>
      </c>
      <c r="I4236" s="403">
        <f t="shared" si="966"/>
        <v>0</v>
      </c>
      <c r="J4236" s="402">
        <f t="shared" si="966"/>
        <v>0</v>
      </c>
      <c r="K4236" s="403">
        <f t="shared" si="966"/>
        <v>0</v>
      </c>
      <c r="L4236" s="402">
        <f t="shared" si="966"/>
        <v>0</v>
      </c>
      <c r="M4236" s="355">
        <f t="shared" si="963"/>
        <v>0</v>
      </c>
    </row>
    <row r="4237" spans="2:15" s="3" customFormat="1" ht="12.75" x14ac:dyDescent="0.2">
      <c r="B4237" s="317" t="str">
        <f>IF('7. Utrustning'!AS$50&gt;0,"Utrustning","")</f>
        <v/>
      </c>
      <c r="C4237" s="396">
        <f t="shared" ref="C4237:L4237" si="967">C2677+C2729+C2781+C2833+C2885+C2937+C2989+C3041+C3093+C3145+C3197+C3249+C3301+C3353+C3405+C3457+C3509+C3561+C3613+C3665+C3717+C3769+C3821+C3873+C3925+C3977+C4029+C4081+C4133+C4185</f>
        <v>0</v>
      </c>
      <c r="D4237" s="400">
        <f t="shared" si="967"/>
        <v>0</v>
      </c>
      <c r="E4237" s="393">
        <f t="shared" si="967"/>
        <v>0</v>
      </c>
      <c r="F4237" s="400">
        <f t="shared" si="967"/>
        <v>0</v>
      </c>
      <c r="G4237" s="393">
        <f t="shared" si="967"/>
        <v>0</v>
      </c>
      <c r="H4237" s="400">
        <f t="shared" si="967"/>
        <v>0</v>
      </c>
      <c r="I4237" s="393">
        <f t="shared" si="967"/>
        <v>0</v>
      </c>
      <c r="J4237" s="400">
        <f t="shared" si="967"/>
        <v>0</v>
      </c>
      <c r="K4237" s="393">
        <f t="shared" si="967"/>
        <v>0</v>
      </c>
      <c r="L4237" s="400">
        <f t="shared" si="967"/>
        <v>0</v>
      </c>
      <c r="M4237" s="357">
        <f t="shared" si="963"/>
        <v>0</v>
      </c>
    </row>
    <row r="4238" spans="2:15" s="3" customFormat="1" ht="12.75" x14ac:dyDescent="0.2">
      <c r="B4238" s="320" t="str">
        <f>IF('8. Lokal'!AP$51&gt;0,"Lokal","")</f>
        <v>Lokal</v>
      </c>
      <c r="C4238" s="413">
        <f t="shared" ref="C4238:L4238" si="968">C2678+C2730+C2782+C2834+C2886+C2938+C2990+C3042+C3094+C3146+C3198+C3250+C3302+C3354+C3406+C3458+C3510+C3562+C3614+C3666+C3718+C3770+C3822+C3874+C3926+C3978+C4030+C4082+C4134+C4186</f>
        <v>0</v>
      </c>
      <c r="D4238" s="402">
        <f t="shared" si="968"/>
        <v>0</v>
      </c>
      <c r="E4238" s="403">
        <f t="shared" si="968"/>
        <v>0</v>
      </c>
      <c r="F4238" s="402">
        <f t="shared" si="968"/>
        <v>0</v>
      </c>
      <c r="G4238" s="403">
        <f t="shared" si="968"/>
        <v>0</v>
      </c>
      <c r="H4238" s="402">
        <f t="shared" si="968"/>
        <v>0</v>
      </c>
      <c r="I4238" s="403">
        <f t="shared" si="968"/>
        <v>0</v>
      </c>
      <c r="J4238" s="402">
        <f t="shared" si="968"/>
        <v>0</v>
      </c>
      <c r="K4238" s="403">
        <f t="shared" si="968"/>
        <v>0</v>
      </c>
      <c r="L4238" s="402">
        <f t="shared" si="968"/>
        <v>0</v>
      </c>
      <c r="M4238" s="355">
        <f t="shared" si="963"/>
        <v>0</v>
      </c>
    </row>
    <row r="4239" spans="2:15" s="1" customFormat="1" ht="12.75" x14ac:dyDescent="0.2">
      <c r="B4239" s="321" t="str">
        <f>IF(('5. Lön'!CM$152+'6. Drift'!BP$102)&gt;0,"Indirekt","")</f>
        <v>Indirekt</v>
      </c>
      <c r="C4239" s="397">
        <f t="shared" ref="C4239:L4239" si="969">C2679+C2731+C2783+C2835+C2887+C2939+C2991+C3043+C3095+C3147+C3199+C3251+C3303+C3355+C3407+C3459+C3511+C3563+C3615+C3667+C3719+C3771+C3823+C3875+C3927+C3979+C4031+C4083+C4135+C4187</f>
        <v>0</v>
      </c>
      <c r="D4239" s="401">
        <f t="shared" si="969"/>
        <v>0</v>
      </c>
      <c r="E4239" s="398">
        <f t="shared" si="969"/>
        <v>0</v>
      </c>
      <c r="F4239" s="401">
        <f t="shared" si="969"/>
        <v>0</v>
      </c>
      <c r="G4239" s="398">
        <f t="shared" si="969"/>
        <v>0</v>
      </c>
      <c r="H4239" s="401">
        <f t="shared" si="969"/>
        <v>0</v>
      </c>
      <c r="I4239" s="398">
        <f t="shared" si="969"/>
        <v>0</v>
      </c>
      <c r="J4239" s="401">
        <f t="shared" si="969"/>
        <v>0</v>
      </c>
      <c r="K4239" s="398">
        <f t="shared" si="969"/>
        <v>0</v>
      </c>
      <c r="L4239" s="401">
        <f t="shared" si="969"/>
        <v>0</v>
      </c>
      <c r="M4239" s="360">
        <f t="shared" si="963"/>
        <v>0</v>
      </c>
    </row>
    <row r="4240" spans="2:15" s="3" customFormat="1" ht="12.75" x14ac:dyDescent="0.2">
      <c r="B4240" s="323" t="str">
        <f>IF('2. Grunddata'!C$6="KONTRAKT","Total kostnad i medfinansiering av kontrakt med finansiär","Total kostnad i medfinansiering av ansökan till finansiär")</f>
        <v>Total kostnad i medfinansiering av ansökan till finansiär</v>
      </c>
      <c r="C4240" s="376">
        <f>SUM(C4233:C4239)</f>
        <v>0</v>
      </c>
      <c r="D4240" s="376">
        <f t="shared" ref="D4240:M4240" si="970">SUM(D4233:D4239)</f>
        <v>0</v>
      </c>
      <c r="E4240" s="376">
        <f t="shared" si="970"/>
        <v>0</v>
      </c>
      <c r="F4240" s="376">
        <f t="shared" si="970"/>
        <v>0</v>
      </c>
      <c r="G4240" s="376">
        <f t="shared" si="970"/>
        <v>0</v>
      </c>
      <c r="H4240" s="376">
        <f t="shared" si="970"/>
        <v>0</v>
      </c>
      <c r="I4240" s="376">
        <f t="shared" si="970"/>
        <v>0</v>
      </c>
      <c r="J4240" s="376">
        <f t="shared" si="970"/>
        <v>0</v>
      </c>
      <c r="K4240" s="376">
        <f t="shared" si="970"/>
        <v>0</v>
      </c>
      <c r="L4240" s="376">
        <f t="shared" si="970"/>
        <v>0</v>
      </c>
      <c r="M4240" s="324">
        <f t="shared" si="970"/>
        <v>0</v>
      </c>
      <c r="N4240" s="26"/>
      <c r="O4240" s="26"/>
    </row>
    <row r="4241" spans="2:13" s="3" customFormat="1" ht="6" customHeight="1" x14ac:dyDescent="0.2">
      <c r="B4241" s="335"/>
      <c r="C4241" s="326"/>
      <c r="D4241" s="326"/>
      <c r="E4241" s="326"/>
      <c r="F4241" s="326"/>
      <c r="G4241" s="326"/>
      <c r="H4241" s="326"/>
      <c r="I4241" s="326"/>
      <c r="J4241" s="326"/>
      <c r="K4241" s="326"/>
      <c r="L4241" s="326"/>
      <c r="M4241" s="336"/>
    </row>
    <row r="4242" spans="2:13" s="3" customFormat="1" ht="12.75" x14ac:dyDescent="0.2">
      <c r="B4242" s="328" t="str">
        <f>IF('2. Grunddata'!C$6="KONTRAKT","Full kostnad","Förväntad full kostnad")</f>
        <v>Förväntad full kostnad</v>
      </c>
      <c r="C4242" s="326"/>
      <c r="D4242" s="326"/>
      <c r="E4242" s="326"/>
      <c r="F4242" s="326"/>
      <c r="G4242" s="326"/>
      <c r="H4242" s="326"/>
      <c r="I4242" s="326"/>
      <c r="J4242" s="326"/>
      <c r="K4242" s="326"/>
      <c r="L4242" s="326"/>
      <c r="M4242" s="336"/>
    </row>
    <row r="4243" spans="2:13" s="3" customFormat="1" ht="12.75" x14ac:dyDescent="0.2">
      <c r="B4243" s="337" t="s">
        <v>203</v>
      </c>
      <c r="C4243" s="405">
        <f>C2683+C2735+C2787+C2839+C2891+C2943+C2995+C3047+C3099+C3151+C3203+C3255+C3307+C3359+C3411+C3463+C3515+C3567+C3619+C3671+C3723+C3775+C3827+C3879+C3931+C3983+C4035+C4087+C4139+C4191</f>
        <v>0</v>
      </c>
      <c r="D4243" s="338">
        <f t="shared" ref="D4243:L4243" si="971">D2683+D2735+D2787+D2839+D2891+D2943+D2995+D3047+D3099+D3151+D3203+D3255+D3307+D3359+D3411+D3463+D3515+D3567+D3619+D3671+D3723+D3775+D3827+D3879+D3931+D3983+D4035+D4087+D4139+D4191</f>
        <v>0</v>
      </c>
      <c r="E4243" s="406">
        <f t="shared" si="971"/>
        <v>0</v>
      </c>
      <c r="F4243" s="338">
        <f t="shared" si="971"/>
        <v>0</v>
      </c>
      <c r="G4243" s="406">
        <f t="shared" si="971"/>
        <v>0</v>
      </c>
      <c r="H4243" s="338">
        <f t="shared" si="971"/>
        <v>0</v>
      </c>
      <c r="I4243" s="406">
        <f t="shared" si="971"/>
        <v>0</v>
      </c>
      <c r="J4243" s="338">
        <f t="shared" si="971"/>
        <v>0</v>
      </c>
      <c r="K4243" s="406">
        <f t="shared" si="971"/>
        <v>0</v>
      </c>
      <c r="L4243" s="338">
        <f t="shared" si="971"/>
        <v>0</v>
      </c>
      <c r="M4243" s="353">
        <f>SUM(C4243:L4243)</f>
        <v>0</v>
      </c>
    </row>
    <row r="4244" spans="2:13" s="3" customFormat="1" ht="12.75" x14ac:dyDescent="0.2">
      <c r="B4244" s="339" t="s">
        <v>202</v>
      </c>
      <c r="C4244" s="410">
        <f t="shared" ref="C4244:L4244" si="972">C2684+C2736+C2788+C2840+C2892+C2944+C2996+C3048+C3100+C3152+C3204+C3256+C3308+C3360+C3412+C3464+C3516+C3568+C3620+C3672+C3724+C3776+C3828+C3880+C3932+C3984+C4036+C4088+C4140+C4192</f>
        <v>0</v>
      </c>
      <c r="D4244" s="411">
        <f t="shared" si="972"/>
        <v>0</v>
      </c>
      <c r="E4244" s="412">
        <f t="shared" si="972"/>
        <v>0</v>
      </c>
      <c r="F4244" s="411">
        <f t="shared" si="972"/>
        <v>0</v>
      </c>
      <c r="G4244" s="412">
        <f t="shared" si="972"/>
        <v>0</v>
      </c>
      <c r="H4244" s="411">
        <f t="shared" si="972"/>
        <v>0</v>
      </c>
      <c r="I4244" s="412">
        <f t="shared" si="972"/>
        <v>0</v>
      </c>
      <c r="J4244" s="411">
        <f t="shared" si="972"/>
        <v>0</v>
      </c>
      <c r="K4244" s="412">
        <f t="shared" si="972"/>
        <v>0</v>
      </c>
      <c r="L4244" s="411">
        <f t="shared" si="972"/>
        <v>0</v>
      </c>
      <c r="M4244" s="355">
        <f>SUM(C4244:L4244)</f>
        <v>0</v>
      </c>
    </row>
    <row r="4245" spans="2:13" s="3" customFormat="1" ht="12.75" x14ac:dyDescent="0.2">
      <c r="B4245" s="341" t="s">
        <v>30</v>
      </c>
      <c r="C4245" s="407">
        <f t="shared" ref="C4245:L4245" si="973">C2685+C2737+C2789+C2841+C2893+C2945+C2997+C3049+C3101+C3153+C3205+C3257+C3309+C3361+C3413+C3465+C3517+C3569+C3621+C3673+C3725+C3777+C3829+C3881+C3933+C3985+C4037+C4089+C4141+C4193</f>
        <v>0</v>
      </c>
      <c r="D4245" s="342">
        <f t="shared" si="973"/>
        <v>0</v>
      </c>
      <c r="E4245" s="404">
        <f t="shared" si="973"/>
        <v>0</v>
      </c>
      <c r="F4245" s="342">
        <f t="shared" si="973"/>
        <v>0</v>
      </c>
      <c r="G4245" s="404">
        <f t="shared" si="973"/>
        <v>0</v>
      </c>
      <c r="H4245" s="342">
        <f t="shared" si="973"/>
        <v>0</v>
      </c>
      <c r="I4245" s="404">
        <f t="shared" si="973"/>
        <v>0</v>
      </c>
      <c r="J4245" s="342">
        <f t="shared" si="973"/>
        <v>0</v>
      </c>
      <c r="K4245" s="404">
        <f t="shared" si="973"/>
        <v>0</v>
      </c>
      <c r="L4245" s="342">
        <f t="shared" si="973"/>
        <v>0</v>
      </c>
      <c r="M4245" s="357">
        <f>SUM(C4245:L4245)</f>
        <v>0</v>
      </c>
    </row>
    <row r="4246" spans="2:13" s="3" customFormat="1" ht="12.75" x14ac:dyDescent="0.2">
      <c r="B4246" s="339" t="s">
        <v>31</v>
      </c>
      <c r="C4246" s="410">
        <f t="shared" ref="C4246:L4246" si="974">C2686+C2738+C2790+C2842+C2894+C2946+C2998+C3050+C3102+C3154+C3206+C3258+C3310+C3362+C3414+C3466+C3518+C3570+C3622+C3674+C3726+C3778+C3830+C3882+C3934+C3986+C4038+C4090+C4142+C4194</f>
        <v>0</v>
      </c>
      <c r="D4246" s="411">
        <f t="shared" si="974"/>
        <v>0</v>
      </c>
      <c r="E4246" s="412">
        <f t="shared" si="974"/>
        <v>0</v>
      </c>
      <c r="F4246" s="411">
        <f t="shared" si="974"/>
        <v>0</v>
      </c>
      <c r="G4246" s="412">
        <f t="shared" si="974"/>
        <v>0</v>
      </c>
      <c r="H4246" s="411">
        <f t="shared" si="974"/>
        <v>0</v>
      </c>
      <c r="I4246" s="412">
        <f t="shared" si="974"/>
        <v>0</v>
      </c>
      <c r="J4246" s="411">
        <f t="shared" si="974"/>
        <v>0</v>
      </c>
      <c r="K4246" s="412">
        <f t="shared" si="974"/>
        <v>0</v>
      </c>
      <c r="L4246" s="411">
        <f t="shared" si="974"/>
        <v>0</v>
      </c>
      <c r="M4246" s="355">
        <f>SUM(C4246:L4246)</f>
        <v>0</v>
      </c>
    </row>
    <row r="4247" spans="2:13" s="3" customFormat="1" ht="12.75" x14ac:dyDescent="0.2">
      <c r="B4247" s="343" t="s">
        <v>26</v>
      </c>
      <c r="C4247" s="408">
        <f t="shared" ref="C4247:L4247" si="975">C2687+C2739+C2791+C2843+C2895+C2947+C2999+C3051+C3103+C3155+C3207+C3259+C3311+C3363+C3415+C3467+C3519+C3571+C3623+C3675+C3727+C3779+C3831+C3883+C3935+C3987+C4039+C4091+C4143+C4195</f>
        <v>0</v>
      </c>
      <c r="D4247" s="344">
        <f t="shared" si="975"/>
        <v>0</v>
      </c>
      <c r="E4247" s="409">
        <f t="shared" si="975"/>
        <v>0</v>
      </c>
      <c r="F4247" s="344">
        <f t="shared" si="975"/>
        <v>0</v>
      </c>
      <c r="G4247" s="409">
        <f t="shared" si="975"/>
        <v>0</v>
      </c>
      <c r="H4247" s="344">
        <f t="shared" si="975"/>
        <v>0</v>
      </c>
      <c r="I4247" s="409">
        <f t="shared" si="975"/>
        <v>0</v>
      </c>
      <c r="J4247" s="344">
        <f t="shared" si="975"/>
        <v>0</v>
      </c>
      <c r="K4247" s="409">
        <f t="shared" si="975"/>
        <v>0</v>
      </c>
      <c r="L4247" s="344">
        <f t="shared" si="975"/>
        <v>0</v>
      </c>
      <c r="M4247" s="360">
        <f>SUM(C4247:L4247)</f>
        <v>0</v>
      </c>
    </row>
    <row r="4248" spans="2:13" s="3" customFormat="1" ht="12.75" x14ac:dyDescent="0.2">
      <c r="B4248" s="323" t="str">
        <f>IF('2. Grunddata'!C$6="KONTRAKT","Total full kostnad","Total förväntad full kostnad")</f>
        <v>Total förväntad full kostnad</v>
      </c>
      <c r="C4248" s="242">
        <f>SUM(C4243:C4247)</f>
        <v>0</v>
      </c>
      <c r="D4248" s="242">
        <f t="shared" ref="D4248:M4248" si="976">SUM(D4243:D4247)</f>
        <v>0</v>
      </c>
      <c r="E4248" s="242">
        <f t="shared" si="976"/>
        <v>0</v>
      </c>
      <c r="F4248" s="242">
        <f t="shared" si="976"/>
        <v>0</v>
      </c>
      <c r="G4248" s="242">
        <f t="shared" si="976"/>
        <v>0</v>
      </c>
      <c r="H4248" s="242">
        <f t="shared" si="976"/>
        <v>0</v>
      </c>
      <c r="I4248" s="242">
        <f t="shared" si="976"/>
        <v>0</v>
      </c>
      <c r="J4248" s="242">
        <f t="shared" si="976"/>
        <v>0</v>
      </c>
      <c r="K4248" s="242">
        <f t="shared" si="976"/>
        <v>0</v>
      </c>
      <c r="L4248" s="242">
        <f t="shared" si="976"/>
        <v>0</v>
      </c>
      <c r="M4248" s="345">
        <f t="shared" si="976"/>
        <v>0</v>
      </c>
    </row>
    <row r="4250" spans="2:13" s="3" customFormat="1" ht="12.75" customHeight="1" x14ac:dyDescent="0.2">
      <c r="B4250" s="140" t="s">
        <v>165</v>
      </c>
      <c r="C4250" s="141" t="str">
        <f>'2. Grunddata'!C$7</f>
        <v>Hitta den oförklariga faktorn i matrix</v>
      </c>
      <c r="D4250" s="64"/>
      <c r="E4250" s="64"/>
      <c r="F4250" s="64"/>
      <c r="G4250" s="64"/>
      <c r="H4250" s="64"/>
      <c r="I4250" s="64"/>
      <c r="J4250" s="64"/>
      <c r="K4250" s="64"/>
      <c r="L4250" s="64"/>
      <c r="M4250" s="64"/>
    </row>
    <row r="4251" spans="2:13" s="3" customFormat="1" ht="12.75" x14ac:dyDescent="0.2">
      <c r="B4251" s="140" t="s">
        <v>122</v>
      </c>
      <c r="C4251" s="141" t="str">
        <f>IF('2. Grunddata'!$C$6="ANSÖKAN","ANSÖKAN",(IF('2. Grunddata'!$C$6="KONTRAKT","KONTRAKT","")))</f>
        <v>ANSÖKAN</v>
      </c>
      <c r="D4251" s="64"/>
      <c r="E4251" s="64"/>
      <c r="F4251" s="64"/>
      <c r="G4251" s="64"/>
      <c r="H4251" s="64"/>
      <c r="I4251" s="64"/>
      <c r="J4251" s="64"/>
      <c r="K4251" s="64"/>
      <c r="L4251" s="64"/>
      <c r="M4251" s="64"/>
    </row>
    <row r="4252" spans="2:13" s="3" customFormat="1" ht="12.75" x14ac:dyDescent="0.2">
      <c r="B4252" s="62" t="s">
        <v>254</v>
      </c>
      <c r="C4252" s="141" t="str">
        <f>'2. Grunddata'!C$8</f>
        <v>Stina</v>
      </c>
      <c r="D4252" s="64"/>
      <c r="E4252" s="64"/>
      <c r="F4252" s="64"/>
      <c r="I4252" s="120"/>
      <c r="J4252" s="120"/>
      <c r="K4252" s="120"/>
      <c r="L4252" s="120"/>
      <c r="M4252" s="120"/>
    </row>
    <row r="4253" spans="2:13" s="3" customFormat="1" ht="12.75" x14ac:dyDescent="0.2">
      <c r="B4253" s="140" t="s">
        <v>156</v>
      </c>
      <c r="C4253" s="64" t="str">
        <f>'2. Grunddata'!C$17</f>
        <v>SEK</v>
      </c>
      <c r="D4253" s="64"/>
      <c r="E4253" s="64"/>
      <c r="F4253" s="64"/>
      <c r="I4253" s="120"/>
      <c r="J4253" s="120"/>
      <c r="K4253" s="120"/>
      <c r="L4253" s="120"/>
      <c r="M4253" s="120"/>
    </row>
    <row r="4254" spans="2:13" s="3" customFormat="1" ht="12.75" x14ac:dyDescent="0.2">
      <c r="B4254" s="140"/>
      <c r="C4254" s="143" t="s">
        <v>137</v>
      </c>
      <c r="D4254" s="64"/>
      <c r="E4254" s="64"/>
      <c r="F4254" s="64"/>
      <c r="I4254" s="120"/>
      <c r="J4254" s="120"/>
      <c r="K4254" s="120"/>
      <c r="L4254" s="499" t="s">
        <v>315</v>
      </c>
      <c r="M4254" s="120"/>
    </row>
    <row r="4255" spans="2:13" ht="12.75" customHeight="1" x14ac:dyDescent="0.2">
      <c r="L4255" s="349" t="s">
        <v>316</v>
      </c>
    </row>
    <row r="4256" spans="2:13" s="3" customFormat="1" ht="15" x14ac:dyDescent="0.25">
      <c r="B4256" s="369" t="s">
        <v>38</v>
      </c>
      <c r="C4256" s="369" t="str">
        <f>B98</f>
        <v xml:space="preserve">Projekt totalt (se blad 9) </v>
      </c>
      <c r="E4256" s="64"/>
      <c r="G4256" s="64"/>
      <c r="H4256" s="64"/>
      <c r="I4256" s="64"/>
      <c r="J4256" s="64"/>
      <c r="K4256" s="64"/>
      <c r="L4256" s="618">
        <f>L4222+L2626</f>
        <v>6</v>
      </c>
      <c r="M4256" s="383" t="s">
        <v>208</v>
      </c>
    </row>
    <row r="4257" spans="2:15" s="3" customFormat="1" ht="6" customHeight="1" x14ac:dyDescent="0.2">
      <c r="B4257" s="85"/>
      <c r="C4257" s="64"/>
      <c r="D4257" s="64"/>
      <c r="E4257" s="64"/>
      <c r="F4257" s="64"/>
      <c r="G4257" s="64"/>
      <c r="H4257" s="64"/>
      <c r="I4257" s="64"/>
      <c r="J4257" s="64"/>
      <c r="K4257" s="64"/>
      <c r="L4257" s="64"/>
      <c r="M4257" s="64"/>
    </row>
    <row r="4258" spans="2:15" s="3" customFormat="1" ht="12.75" x14ac:dyDescent="0.2">
      <c r="B4258" s="309" t="str">
        <f>IF('2. Grunddata'!C$6="KONTRAKT","Kostnader täckta av finansiär","Kostnader förväntade att täckas av finansiär")</f>
        <v>Kostnader förväntade att täckas av finansiär</v>
      </c>
      <c r="C4258" s="310">
        <f>'5. Lön'!G$23</f>
        <v>2022</v>
      </c>
      <c r="D4258" s="310">
        <f>'5. Lön'!H$23</f>
        <v>2023</v>
      </c>
      <c r="E4258" s="310">
        <f>'5. Lön'!I$23</f>
        <v>2024</v>
      </c>
      <c r="F4258" s="310" t="str">
        <f>'5. Lön'!J$23</f>
        <v/>
      </c>
      <c r="G4258" s="310" t="str">
        <f>'5. Lön'!K$23</f>
        <v/>
      </c>
      <c r="H4258" s="310" t="str">
        <f>'5. Lön'!L$23</f>
        <v/>
      </c>
      <c r="I4258" s="310" t="str">
        <f>'5. Lön'!M$23</f>
        <v/>
      </c>
      <c r="J4258" s="310" t="str">
        <f>'5. Lön'!N$23</f>
        <v/>
      </c>
      <c r="K4258" s="310" t="str">
        <f>'5. Lön'!O$23</f>
        <v/>
      </c>
      <c r="L4258" s="310" t="str">
        <f>'5. Lön'!P$23</f>
        <v/>
      </c>
      <c r="M4258" s="311" t="s">
        <v>2</v>
      </c>
    </row>
    <row r="4259" spans="2:15" s="3" customFormat="1" ht="12.75" customHeight="1" x14ac:dyDescent="0.2">
      <c r="B4259" s="312" t="s">
        <v>203</v>
      </c>
      <c r="C4259" s="384">
        <f>C2629+C4225</f>
        <v>70892.55</v>
      </c>
      <c r="D4259" s="313">
        <f t="shared" ref="D4259:L4259" si="977">D2629+D4225</f>
        <v>72310.400999999998</v>
      </c>
      <c r="E4259" s="379">
        <f t="shared" si="977"/>
        <v>147513.21804000001</v>
      </c>
      <c r="F4259" s="313">
        <f t="shared" si="977"/>
        <v>0</v>
      </c>
      <c r="G4259" s="379">
        <f t="shared" si="977"/>
        <v>0</v>
      </c>
      <c r="H4259" s="313">
        <f t="shared" si="977"/>
        <v>0</v>
      </c>
      <c r="I4259" s="379">
        <f t="shared" si="977"/>
        <v>0</v>
      </c>
      <c r="J4259" s="313">
        <f t="shared" si="977"/>
        <v>0</v>
      </c>
      <c r="K4259" s="379">
        <f t="shared" si="977"/>
        <v>0</v>
      </c>
      <c r="L4259" s="313">
        <f t="shared" si="977"/>
        <v>0</v>
      </c>
      <c r="M4259" s="353">
        <f t="shared" ref="M4259:M4264" si="978">SUM(C4259:L4259)</f>
        <v>290716.16904000001</v>
      </c>
      <c r="O4259" s="4"/>
    </row>
    <row r="4260" spans="2:15" s="3" customFormat="1" ht="12.75" customHeight="1" x14ac:dyDescent="0.2">
      <c r="B4260" s="158" t="s">
        <v>202</v>
      </c>
      <c r="C4260" s="392">
        <f t="shared" ref="C4260:L4260" si="979">C2630+C4226</f>
        <v>300000</v>
      </c>
      <c r="D4260" s="315">
        <f t="shared" si="979"/>
        <v>350000</v>
      </c>
      <c r="E4260" s="303">
        <f t="shared" si="979"/>
        <v>225000</v>
      </c>
      <c r="F4260" s="315">
        <f t="shared" si="979"/>
        <v>0</v>
      </c>
      <c r="G4260" s="303">
        <f t="shared" si="979"/>
        <v>0</v>
      </c>
      <c r="H4260" s="315">
        <f t="shared" si="979"/>
        <v>0</v>
      </c>
      <c r="I4260" s="303">
        <f t="shared" si="979"/>
        <v>0</v>
      </c>
      <c r="J4260" s="315">
        <f t="shared" si="979"/>
        <v>0</v>
      </c>
      <c r="K4260" s="303">
        <f t="shared" si="979"/>
        <v>0</v>
      </c>
      <c r="L4260" s="315">
        <f t="shared" si="979"/>
        <v>0</v>
      </c>
      <c r="M4260" s="355">
        <f t="shared" si="978"/>
        <v>875000</v>
      </c>
    </row>
    <row r="4261" spans="2:15" s="3" customFormat="1" ht="12.75" x14ac:dyDescent="0.2">
      <c r="B4261" s="317" t="s">
        <v>30</v>
      </c>
      <c r="C4261" s="385">
        <f t="shared" ref="C4261:L4261" si="980">C2631+C4227</f>
        <v>20000</v>
      </c>
      <c r="D4261" s="318">
        <f t="shared" si="980"/>
        <v>0</v>
      </c>
      <c r="E4261" s="377">
        <f t="shared" si="980"/>
        <v>0</v>
      </c>
      <c r="F4261" s="318">
        <f t="shared" si="980"/>
        <v>0</v>
      </c>
      <c r="G4261" s="377">
        <f t="shared" si="980"/>
        <v>0</v>
      </c>
      <c r="H4261" s="318">
        <f t="shared" si="980"/>
        <v>0</v>
      </c>
      <c r="I4261" s="377">
        <f t="shared" si="980"/>
        <v>0</v>
      </c>
      <c r="J4261" s="318">
        <f t="shared" si="980"/>
        <v>0</v>
      </c>
      <c r="K4261" s="377">
        <f t="shared" si="980"/>
        <v>0</v>
      </c>
      <c r="L4261" s="318">
        <f t="shared" si="980"/>
        <v>0</v>
      </c>
      <c r="M4261" s="357">
        <f t="shared" si="978"/>
        <v>20000</v>
      </c>
    </row>
    <row r="4262" spans="2:15" s="3" customFormat="1" ht="12.75" x14ac:dyDescent="0.2">
      <c r="B4262" s="320" t="str">
        <f>IF('2. Grunddata'!C$13="NEJ","Lokal accepterad som direkt kostnad av finansiär","Lokal")</f>
        <v>Lokal accepterad som direkt kostnad av finansiär</v>
      </c>
      <c r="C4262" s="392">
        <f t="shared" ref="C4262:L4262" si="981">C2632+C4228</f>
        <v>0</v>
      </c>
      <c r="D4262" s="315">
        <f t="shared" si="981"/>
        <v>0</v>
      </c>
      <c r="E4262" s="303">
        <f t="shared" si="981"/>
        <v>0</v>
      </c>
      <c r="F4262" s="315">
        <f t="shared" si="981"/>
        <v>0</v>
      </c>
      <c r="G4262" s="303">
        <f t="shared" si="981"/>
        <v>0</v>
      </c>
      <c r="H4262" s="315">
        <f t="shared" si="981"/>
        <v>0</v>
      </c>
      <c r="I4262" s="303">
        <f t="shared" si="981"/>
        <v>0</v>
      </c>
      <c r="J4262" s="315">
        <f t="shared" si="981"/>
        <v>0</v>
      </c>
      <c r="K4262" s="303">
        <f t="shared" si="981"/>
        <v>0</v>
      </c>
      <c r="L4262" s="315">
        <f t="shared" si="981"/>
        <v>0</v>
      </c>
      <c r="M4262" s="355">
        <f t="shared" si="978"/>
        <v>0</v>
      </c>
    </row>
    <row r="4263" spans="2:15" s="3" customFormat="1" ht="12.75" x14ac:dyDescent="0.2">
      <c r="B4263" s="321" t="str">
        <f>IF('2. Grunddata'!C$13="NEJ","Indirekt och lokalpåslag accepterade som OH av finansiär","Indirekta")</f>
        <v>Indirekt och lokalpåslag accepterade som OH av finansiär</v>
      </c>
      <c r="C4263" s="391">
        <f t="shared" ref="C4263:L4263" si="982">C2633+C4229</f>
        <v>17723.137500000001</v>
      </c>
      <c r="D4263" s="293">
        <f t="shared" si="982"/>
        <v>18077.60025</v>
      </c>
      <c r="E4263" s="380">
        <f t="shared" si="982"/>
        <v>36878.304510000002</v>
      </c>
      <c r="F4263" s="293">
        <f t="shared" si="982"/>
        <v>0</v>
      </c>
      <c r="G4263" s="380">
        <f t="shared" si="982"/>
        <v>0</v>
      </c>
      <c r="H4263" s="293">
        <f t="shared" si="982"/>
        <v>0</v>
      </c>
      <c r="I4263" s="380">
        <f t="shared" si="982"/>
        <v>0</v>
      </c>
      <c r="J4263" s="293">
        <f t="shared" si="982"/>
        <v>0</v>
      </c>
      <c r="K4263" s="380">
        <f t="shared" si="982"/>
        <v>0</v>
      </c>
      <c r="L4263" s="293">
        <f t="shared" si="982"/>
        <v>0</v>
      </c>
      <c r="M4263" s="360">
        <f t="shared" si="978"/>
        <v>72679.042260000002</v>
      </c>
    </row>
    <row r="4264" spans="2:15" s="3" customFormat="1" ht="12.75" x14ac:dyDescent="0.2">
      <c r="B4264" s="323" t="str">
        <f>IF('2. Grunddata'!C$6="KONTRAKT","Total kostnad i kontrakt med finansiär ","Total kostnad i ansökan till finansiär ")</f>
        <v xml:space="preserve">Total kostnad i ansökan till finansiär </v>
      </c>
      <c r="C4264" s="376">
        <f>SUM(C4259:C4263)</f>
        <v>408615.6875</v>
      </c>
      <c r="D4264" s="376">
        <f t="shared" ref="D4264:L4264" si="983">SUM(D4259:D4263)</f>
        <v>440388.00125000003</v>
      </c>
      <c r="E4264" s="376">
        <f t="shared" si="983"/>
        <v>409391.52254999999</v>
      </c>
      <c r="F4264" s="376">
        <f t="shared" si="983"/>
        <v>0</v>
      </c>
      <c r="G4264" s="376">
        <f t="shared" si="983"/>
        <v>0</v>
      </c>
      <c r="H4264" s="376">
        <f t="shared" si="983"/>
        <v>0</v>
      </c>
      <c r="I4264" s="376">
        <f t="shared" si="983"/>
        <v>0</v>
      </c>
      <c r="J4264" s="376">
        <f t="shared" si="983"/>
        <v>0</v>
      </c>
      <c r="K4264" s="376">
        <f t="shared" si="983"/>
        <v>0</v>
      </c>
      <c r="L4264" s="376">
        <f t="shared" si="983"/>
        <v>0</v>
      </c>
      <c r="M4264" s="324">
        <f t="shared" si="978"/>
        <v>1258395.2113000001</v>
      </c>
    </row>
    <row r="4265" spans="2:15" s="3" customFormat="1" ht="6" customHeight="1" x14ac:dyDescent="0.2">
      <c r="B4265" s="325"/>
      <c r="C4265" s="326"/>
      <c r="D4265" s="326"/>
      <c r="E4265" s="326"/>
      <c r="F4265" s="326"/>
      <c r="G4265" s="326"/>
      <c r="H4265" s="326"/>
      <c r="I4265" s="326"/>
      <c r="J4265" s="326"/>
      <c r="K4265" s="326"/>
      <c r="L4265" s="326"/>
      <c r="M4265" s="327"/>
    </row>
    <row r="4266" spans="2:15" s="3" customFormat="1" ht="12.75" x14ac:dyDescent="0.2">
      <c r="B4266" s="328" t="str">
        <f>IF('2. Grunddata'!C$6="KONTRAKT","Kostnader att medfinansiera","Kostnader förväntade att medfinansiera")</f>
        <v>Kostnader förväntade att medfinansiera</v>
      </c>
      <c r="C4266" s="416"/>
      <c r="D4266" s="416"/>
      <c r="E4266" s="416"/>
      <c r="F4266" s="416"/>
      <c r="G4266" s="416"/>
      <c r="H4266" s="416"/>
      <c r="I4266" s="168"/>
      <c r="J4266" s="168"/>
      <c r="K4266" s="168"/>
      <c r="L4266" s="168"/>
      <c r="M4266" s="329"/>
    </row>
    <row r="4267" spans="2:15" s="3" customFormat="1" ht="12.75" x14ac:dyDescent="0.2">
      <c r="B4267" s="371" t="str">
        <f>IF('2. Grunddata'!C$13="NEJ","Indirekt och lokalpåslag inte accepterade som OH av finansiär","")</f>
        <v>Indirekt och lokalpåslag inte accepterade som OH av finansiär</v>
      </c>
      <c r="C4267" s="394">
        <f>C2637+C4233</f>
        <v>24198.424805474086</v>
      </c>
      <c r="D4267" s="399">
        <f t="shared" ref="D4267:L4267" si="984">D2637+D4233</f>
        <v>24682.393301583576</v>
      </c>
      <c r="E4267" s="395">
        <f t="shared" si="984"/>
        <v>50352.082335230487</v>
      </c>
      <c r="F4267" s="399">
        <f t="shared" si="984"/>
        <v>0</v>
      </c>
      <c r="G4267" s="395">
        <f t="shared" si="984"/>
        <v>0</v>
      </c>
      <c r="H4267" s="399">
        <f t="shared" si="984"/>
        <v>0</v>
      </c>
      <c r="I4267" s="395">
        <f t="shared" si="984"/>
        <v>0</v>
      </c>
      <c r="J4267" s="399">
        <f t="shared" si="984"/>
        <v>0</v>
      </c>
      <c r="K4267" s="395">
        <f t="shared" si="984"/>
        <v>0</v>
      </c>
      <c r="L4267" s="399">
        <f t="shared" si="984"/>
        <v>0</v>
      </c>
      <c r="M4267" s="353">
        <f t="shared" ref="M4267:M4273" si="985">SUM(C4267:L4267)</f>
        <v>99232.900442288141</v>
      </c>
      <c r="N4267" s="4"/>
    </row>
    <row r="4268" spans="2:15" s="3" customFormat="1" ht="12.75" customHeight="1" x14ac:dyDescent="0.2">
      <c r="B4268" s="331" t="str">
        <f>IF('2. Grunddata'!C$16&gt;0,"LKP som inte accepteras av finansiär","")</f>
        <v/>
      </c>
      <c r="C4268" s="413">
        <f t="shared" ref="C4268:L4268" si="986">C2638+C4234</f>
        <v>0</v>
      </c>
      <c r="D4268" s="402">
        <f t="shared" si="986"/>
        <v>0</v>
      </c>
      <c r="E4268" s="403">
        <f t="shared" si="986"/>
        <v>0</v>
      </c>
      <c r="F4268" s="402">
        <f t="shared" si="986"/>
        <v>0</v>
      </c>
      <c r="G4268" s="403">
        <f t="shared" si="986"/>
        <v>0</v>
      </c>
      <c r="H4268" s="402">
        <f t="shared" si="986"/>
        <v>0</v>
      </c>
      <c r="I4268" s="403">
        <f t="shared" si="986"/>
        <v>0</v>
      </c>
      <c r="J4268" s="402">
        <f t="shared" si="986"/>
        <v>0</v>
      </c>
      <c r="K4268" s="403">
        <f t="shared" si="986"/>
        <v>0</v>
      </c>
      <c r="L4268" s="402">
        <f t="shared" si="986"/>
        <v>0</v>
      </c>
      <c r="M4268" s="355">
        <f t="shared" si="985"/>
        <v>0</v>
      </c>
      <c r="N4268" s="4"/>
    </row>
    <row r="4269" spans="2:15" s="3" customFormat="1" ht="12.75" customHeight="1" x14ac:dyDescent="0.2">
      <c r="B4269" s="317" t="str">
        <f>IF('5. Lön'!BO$152&gt;0,"Lön inklusive LKP","")</f>
        <v>Lön inklusive LKP</v>
      </c>
      <c r="C4269" s="396">
        <f t="shared" ref="C4269:L4269" si="987">C2639+C4235</f>
        <v>35446.275000000001</v>
      </c>
      <c r="D4269" s="400">
        <f t="shared" si="987"/>
        <v>36155.200499999999</v>
      </c>
      <c r="E4269" s="393">
        <f t="shared" si="987"/>
        <v>73756.609020000004</v>
      </c>
      <c r="F4269" s="400">
        <f t="shared" si="987"/>
        <v>0</v>
      </c>
      <c r="G4269" s="393">
        <f t="shared" si="987"/>
        <v>0</v>
      </c>
      <c r="H4269" s="400">
        <f t="shared" si="987"/>
        <v>0</v>
      </c>
      <c r="I4269" s="393">
        <f t="shared" si="987"/>
        <v>0</v>
      </c>
      <c r="J4269" s="400">
        <f t="shared" si="987"/>
        <v>0</v>
      </c>
      <c r="K4269" s="393">
        <f t="shared" si="987"/>
        <v>0</v>
      </c>
      <c r="L4269" s="400">
        <f t="shared" si="987"/>
        <v>0</v>
      </c>
      <c r="M4269" s="357">
        <f t="shared" si="985"/>
        <v>145358.08452</v>
      </c>
      <c r="N4269" s="4"/>
    </row>
    <row r="4270" spans="2:15" s="3" customFormat="1" ht="12.75" x14ac:dyDescent="0.2">
      <c r="B4270" s="158" t="str">
        <f>IF('6. Drift'!AR$102&gt;0,"Drift","")</f>
        <v/>
      </c>
      <c r="C4270" s="413">
        <f t="shared" ref="C4270:L4270" si="988">C2640+C4236</f>
        <v>0</v>
      </c>
      <c r="D4270" s="402">
        <f t="shared" si="988"/>
        <v>0</v>
      </c>
      <c r="E4270" s="403">
        <f t="shared" si="988"/>
        <v>0</v>
      </c>
      <c r="F4270" s="402">
        <f t="shared" si="988"/>
        <v>0</v>
      </c>
      <c r="G4270" s="403">
        <f t="shared" si="988"/>
        <v>0</v>
      </c>
      <c r="H4270" s="402">
        <f t="shared" si="988"/>
        <v>0</v>
      </c>
      <c r="I4270" s="403">
        <f t="shared" si="988"/>
        <v>0</v>
      </c>
      <c r="J4270" s="402">
        <f t="shared" si="988"/>
        <v>0</v>
      </c>
      <c r="K4270" s="403">
        <f t="shared" si="988"/>
        <v>0</v>
      </c>
      <c r="L4270" s="402">
        <f t="shared" si="988"/>
        <v>0</v>
      </c>
      <c r="M4270" s="355">
        <f t="shared" si="985"/>
        <v>0</v>
      </c>
      <c r="N4270" s="4"/>
    </row>
    <row r="4271" spans="2:15" s="3" customFormat="1" ht="12.75" x14ac:dyDescent="0.2">
      <c r="B4271" s="317" t="str">
        <f>IF('7. Utrustning'!AS$50&gt;0,"Utrustning","")</f>
        <v/>
      </c>
      <c r="C4271" s="396">
        <f t="shared" ref="C4271:L4271" si="989">C2641+C4237</f>
        <v>0</v>
      </c>
      <c r="D4271" s="400">
        <f t="shared" si="989"/>
        <v>0</v>
      </c>
      <c r="E4271" s="393">
        <f t="shared" si="989"/>
        <v>0</v>
      </c>
      <c r="F4271" s="400">
        <f t="shared" si="989"/>
        <v>0</v>
      </c>
      <c r="G4271" s="393">
        <f t="shared" si="989"/>
        <v>0</v>
      </c>
      <c r="H4271" s="400">
        <f t="shared" si="989"/>
        <v>0</v>
      </c>
      <c r="I4271" s="393">
        <f t="shared" si="989"/>
        <v>0</v>
      </c>
      <c r="J4271" s="400">
        <f t="shared" si="989"/>
        <v>0</v>
      </c>
      <c r="K4271" s="393">
        <f t="shared" si="989"/>
        <v>0</v>
      </c>
      <c r="L4271" s="400">
        <f t="shared" si="989"/>
        <v>0</v>
      </c>
      <c r="M4271" s="357">
        <f t="shared" si="985"/>
        <v>0</v>
      </c>
      <c r="N4271" s="4"/>
    </row>
    <row r="4272" spans="2:15" s="3" customFormat="1" ht="12.75" x14ac:dyDescent="0.2">
      <c r="B4272" s="320" t="str">
        <f>IF('8. Lokal'!AP$51&gt;0,"Lokal","")</f>
        <v>Lokal</v>
      </c>
      <c r="C4272" s="413">
        <f t="shared" ref="C4272:L4272" si="990">C2642+C4238</f>
        <v>4487.498415</v>
      </c>
      <c r="D4272" s="402">
        <f t="shared" si="990"/>
        <v>4577.2483832999997</v>
      </c>
      <c r="E4272" s="403">
        <f t="shared" si="990"/>
        <v>9337.5867019319994</v>
      </c>
      <c r="F4272" s="402">
        <f t="shared" si="990"/>
        <v>0</v>
      </c>
      <c r="G4272" s="403">
        <f t="shared" si="990"/>
        <v>0</v>
      </c>
      <c r="H4272" s="402">
        <f t="shared" si="990"/>
        <v>0</v>
      </c>
      <c r="I4272" s="403">
        <f t="shared" si="990"/>
        <v>0</v>
      </c>
      <c r="J4272" s="402">
        <f t="shared" si="990"/>
        <v>0</v>
      </c>
      <c r="K4272" s="403">
        <f t="shared" si="990"/>
        <v>0</v>
      </c>
      <c r="L4272" s="402">
        <f t="shared" si="990"/>
        <v>0</v>
      </c>
      <c r="M4272" s="355">
        <f t="shared" si="985"/>
        <v>18402.333500231998</v>
      </c>
      <c r="N4272" s="4"/>
    </row>
    <row r="4273" spans="2:15" s="1" customFormat="1" ht="12.75" x14ac:dyDescent="0.2">
      <c r="B4273" s="321" t="str">
        <f>IF(('5. Lön'!CM$152+'6. Drift'!BP$102)&gt;0,"Indirekt","")</f>
        <v>Indirekt</v>
      </c>
      <c r="C4273" s="397">
        <f t="shared" ref="C4273:L4273" si="991">C2643+C4239</f>
        <v>16473.282737737045</v>
      </c>
      <c r="D4273" s="401">
        <f t="shared" si="991"/>
        <v>16802.748392491787</v>
      </c>
      <c r="E4273" s="398">
        <f t="shared" si="991"/>
        <v>34277.606720683245</v>
      </c>
      <c r="F4273" s="401">
        <f t="shared" si="991"/>
        <v>0</v>
      </c>
      <c r="G4273" s="398">
        <f t="shared" si="991"/>
        <v>0</v>
      </c>
      <c r="H4273" s="401">
        <f t="shared" si="991"/>
        <v>0</v>
      </c>
      <c r="I4273" s="398">
        <f t="shared" si="991"/>
        <v>0</v>
      </c>
      <c r="J4273" s="401">
        <f t="shared" si="991"/>
        <v>0</v>
      </c>
      <c r="K4273" s="398">
        <f t="shared" si="991"/>
        <v>0</v>
      </c>
      <c r="L4273" s="401">
        <f t="shared" si="991"/>
        <v>0</v>
      </c>
      <c r="M4273" s="360">
        <f t="shared" si="985"/>
        <v>67553.637850912084</v>
      </c>
      <c r="N4273" s="415"/>
    </row>
    <row r="4274" spans="2:15" s="3" customFormat="1" ht="12.75" x14ac:dyDescent="0.2">
      <c r="B4274" s="323" t="str">
        <f>IF('2. Grunddata'!C$6="KONTRAKT","Total kostnad i medfinansiering av kontrakt med finansiär","Total kostnad i medfinansiering av ansökan till finansiär")</f>
        <v>Total kostnad i medfinansiering av ansökan till finansiär</v>
      </c>
      <c r="C4274" s="376">
        <f>SUM(C4267:C4273)</f>
        <v>80605.480958211134</v>
      </c>
      <c r="D4274" s="376">
        <f t="shared" ref="D4274:M4274" si="992">SUM(D4267:D4273)</f>
        <v>82217.590577375362</v>
      </c>
      <c r="E4274" s="376">
        <f t="shared" si="992"/>
        <v>167723.88477784573</v>
      </c>
      <c r="F4274" s="376">
        <f t="shared" si="992"/>
        <v>0</v>
      </c>
      <c r="G4274" s="376">
        <f t="shared" si="992"/>
        <v>0</v>
      </c>
      <c r="H4274" s="376">
        <f t="shared" si="992"/>
        <v>0</v>
      </c>
      <c r="I4274" s="376">
        <f t="shared" si="992"/>
        <v>0</v>
      </c>
      <c r="J4274" s="376">
        <f t="shared" si="992"/>
        <v>0</v>
      </c>
      <c r="K4274" s="376">
        <f t="shared" si="992"/>
        <v>0</v>
      </c>
      <c r="L4274" s="376">
        <f t="shared" si="992"/>
        <v>0</v>
      </c>
      <c r="M4274" s="324">
        <f t="shared" si="992"/>
        <v>330546.95631343219</v>
      </c>
      <c r="N4274" s="26"/>
      <c r="O4274" s="26"/>
    </row>
    <row r="4275" spans="2:15" s="3" customFormat="1" ht="6" customHeight="1" x14ac:dyDescent="0.2">
      <c r="B4275" s="335"/>
      <c r="C4275" s="326"/>
      <c r="D4275" s="326"/>
      <c r="E4275" s="326"/>
      <c r="F4275" s="326"/>
      <c r="G4275" s="326"/>
      <c r="H4275" s="326"/>
      <c r="I4275" s="326"/>
      <c r="J4275" s="326"/>
      <c r="K4275" s="326"/>
      <c r="L4275" s="326"/>
      <c r="M4275" s="336"/>
    </row>
    <row r="4276" spans="2:15" s="3" customFormat="1" ht="12.75" x14ac:dyDescent="0.2">
      <c r="B4276" s="328" t="str">
        <f>IF('2. Grunddata'!C$6="KONTRAKT","Full kostnad","Förväntad full kostnad")</f>
        <v>Förväntad full kostnad</v>
      </c>
      <c r="C4276" s="326"/>
      <c r="D4276" s="326"/>
      <c r="E4276" s="326"/>
      <c r="F4276" s="326"/>
      <c r="G4276" s="326"/>
      <c r="H4276" s="326"/>
      <c r="I4276" s="326"/>
      <c r="J4276" s="326"/>
      <c r="K4276" s="326"/>
      <c r="L4276" s="326"/>
      <c r="M4276" s="336"/>
    </row>
    <row r="4277" spans="2:15" s="3" customFormat="1" ht="12.75" x14ac:dyDescent="0.2">
      <c r="B4277" s="337" t="s">
        <v>203</v>
      </c>
      <c r="C4277" s="405">
        <f>C2647+C4243</f>
        <v>106338.82500000001</v>
      </c>
      <c r="D4277" s="338">
        <f t="shared" ref="D4277:L4277" si="993">D2647+D4243</f>
        <v>108465.60149999999</v>
      </c>
      <c r="E4277" s="406">
        <f t="shared" si="993"/>
        <v>221269.82706000001</v>
      </c>
      <c r="F4277" s="338">
        <f t="shared" si="993"/>
        <v>0</v>
      </c>
      <c r="G4277" s="406">
        <f t="shared" si="993"/>
        <v>0</v>
      </c>
      <c r="H4277" s="338">
        <f t="shared" si="993"/>
        <v>0</v>
      </c>
      <c r="I4277" s="406">
        <f t="shared" si="993"/>
        <v>0</v>
      </c>
      <c r="J4277" s="338">
        <f t="shared" si="993"/>
        <v>0</v>
      </c>
      <c r="K4277" s="406">
        <f t="shared" si="993"/>
        <v>0</v>
      </c>
      <c r="L4277" s="338">
        <f t="shared" si="993"/>
        <v>0</v>
      </c>
      <c r="M4277" s="353">
        <f>SUM(C4277:L4277)</f>
        <v>436074.25355999998</v>
      </c>
    </row>
    <row r="4278" spans="2:15" s="3" customFormat="1" ht="12.75" x14ac:dyDescent="0.2">
      <c r="B4278" s="339" t="s">
        <v>202</v>
      </c>
      <c r="C4278" s="410">
        <f t="shared" ref="C4278:L4278" si="994">C2648+C4244</f>
        <v>300000</v>
      </c>
      <c r="D4278" s="411">
        <f t="shared" si="994"/>
        <v>350000</v>
      </c>
      <c r="E4278" s="412">
        <f t="shared" si="994"/>
        <v>225000</v>
      </c>
      <c r="F4278" s="411">
        <f t="shared" si="994"/>
        <v>0</v>
      </c>
      <c r="G4278" s="412">
        <f t="shared" si="994"/>
        <v>0</v>
      </c>
      <c r="H4278" s="411">
        <f t="shared" si="994"/>
        <v>0</v>
      </c>
      <c r="I4278" s="412">
        <f t="shared" si="994"/>
        <v>0</v>
      </c>
      <c r="J4278" s="411">
        <f t="shared" si="994"/>
        <v>0</v>
      </c>
      <c r="K4278" s="412">
        <f t="shared" si="994"/>
        <v>0</v>
      </c>
      <c r="L4278" s="411">
        <f t="shared" si="994"/>
        <v>0</v>
      </c>
      <c r="M4278" s="355">
        <f>SUM(C4278:L4278)</f>
        <v>875000</v>
      </c>
    </row>
    <row r="4279" spans="2:15" s="3" customFormat="1" ht="12.75" x14ac:dyDescent="0.2">
      <c r="B4279" s="341" t="s">
        <v>30</v>
      </c>
      <c r="C4279" s="407">
        <f t="shared" ref="C4279:L4279" si="995">C2649+C4245</f>
        <v>20000</v>
      </c>
      <c r="D4279" s="342">
        <f t="shared" si="995"/>
        <v>0</v>
      </c>
      <c r="E4279" s="404">
        <f t="shared" si="995"/>
        <v>0</v>
      </c>
      <c r="F4279" s="342">
        <f t="shared" si="995"/>
        <v>0</v>
      </c>
      <c r="G4279" s="404">
        <f t="shared" si="995"/>
        <v>0</v>
      </c>
      <c r="H4279" s="342">
        <f t="shared" si="995"/>
        <v>0</v>
      </c>
      <c r="I4279" s="404">
        <f t="shared" si="995"/>
        <v>0</v>
      </c>
      <c r="J4279" s="342">
        <f t="shared" si="995"/>
        <v>0</v>
      </c>
      <c r="K4279" s="404">
        <f t="shared" si="995"/>
        <v>0</v>
      </c>
      <c r="L4279" s="342">
        <f t="shared" si="995"/>
        <v>0</v>
      </c>
      <c r="M4279" s="357">
        <f>SUM(C4279:L4279)</f>
        <v>20000</v>
      </c>
    </row>
    <row r="4280" spans="2:15" s="3" customFormat="1" ht="12.75" x14ac:dyDescent="0.2">
      <c r="B4280" s="339" t="s">
        <v>31</v>
      </c>
      <c r="C4280" s="410">
        <f t="shared" ref="C4280:L4280" si="996">C2650+C4246</f>
        <v>13462.495245</v>
      </c>
      <c r="D4280" s="411">
        <f t="shared" si="996"/>
        <v>13731.745149899998</v>
      </c>
      <c r="E4280" s="412">
        <f t="shared" si="996"/>
        <v>28012.760105795998</v>
      </c>
      <c r="F4280" s="411">
        <f t="shared" si="996"/>
        <v>0</v>
      </c>
      <c r="G4280" s="412">
        <f t="shared" si="996"/>
        <v>0</v>
      </c>
      <c r="H4280" s="411">
        <f t="shared" si="996"/>
        <v>0</v>
      </c>
      <c r="I4280" s="412">
        <f t="shared" si="996"/>
        <v>0</v>
      </c>
      <c r="J4280" s="411">
        <f t="shared" si="996"/>
        <v>0</v>
      </c>
      <c r="K4280" s="412">
        <f t="shared" si="996"/>
        <v>0</v>
      </c>
      <c r="L4280" s="411">
        <f t="shared" si="996"/>
        <v>0</v>
      </c>
      <c r="M4280" s="355">
        <f>SUM(C4280:L4280)</f>
        <v>55207.000500695998</v>
      </c>
    </row>
    <row r="4281" spans="2:15" s="3" customFormat="1" ht="12.75" x14ac:dyDescent="0.2">
      <c r="B4281" s="343" t="s">
        <v>26</v>
      </c>
      <c r="C4281" s="408">
        <f t="shared" ref="C4281:L4281" si="997">C2651+C4247</f>
        <v>49419.848213211138</v>
      </c>
      <c r="D4281" s="344">
        <f t="shared" si="997"/>
        <v>50408.245177475357</v>
      </c>
      <c r="E4281" s="409">
        <f t="shared" si="997"/>
        <v>102832.82016204973</v>
      </c>
      <c r="F4281" s="344">
        <f t="shared" si="997"/>
        <v>0</v>
      </c>
      <c r="G4281" s="409">
        <f t="shared" si="997"/>
        <v>0</v>
      </c>
      <c r="H4281" s="344">
        <f t="shared" si="997"/>
        <v>0</v>
      </c>
      <c r="I4281" s="409">
        <f t="shared" si="997"/>
        <v>0</v>
      </c>
      <c r="J4281" s="344">
        <f t="shared" si="997"/>
        <v>0</v>
      </c>
      <c r="K4281" s="409">
        <f t="shared" si="997"/>
        <v>0</v>
      </c>
      <c r="L4281" s="344">
        <f t="shared" si="997"/>
        <v>0</v>
      </c>
      <c r="M4281" s="360">
        <f>SUM(C4281:L4281)</f>
        <v>202660.91355273622</v>
      </c>
    </row>
    <row r="4282" spans="2:15" s="3" customFormat="1" ht="12.75" x14ac:dyDescent="0.2">
      <c r="B4282" s="323" t="str">
        <f>IF('2. Grunddata'!C$6="KONTRAKT","Total full kostnad","Total förväntad full kostnad")</f>
        <v>Total förväntad full kostnad</v>
      </c>
      <c r="C4282" s="242">
        <f>SUM(C4277:C4281)</f>
        <v>489221.16845821112</v>
      </c>
      <c r="D4282" s="242">
        <f t="shared" ref="D4282:M4282" si="998">SUM(D4277:D4281)</f>
        <v>522605.59182737535</v>
      </c>
      <c r="E4282" s="242">
        <f t="shared" si="998"/>
        <v>577115.40732784569</v>
      </c>
      <c r="F4282" s="242">
        <f t="shared" si="998"/>
        <v>0</v>
      </c>
      <c r="G4282" s="242">
        <f t="shared" si="998"/>
        <v>0</v>
      </c>
      <c r="H4282" s="242">
        <f t="shared" si="998"/>
        <v>0</v>
      </c>
      <c r="I4282" s="242">
        <f t="shared" si="998"/>
        <v>0</v>
      </c>
      <c r="J4282" s="242">
        <f t="shared" si="998"/>
        <v>0</v>
      </c>
      <c r="K4282" s="242">
        <f t="shared" si="998"/>
        <v>0</v>
      </c>
      <c r="L4282" s="242">
        <f t="shared" si="998"/>
        <v>0</v>
      </c>
      <c r="M4282" s="345">
        <f t="shared" si="998"/>
        <v>1588942.1676134323</v>
      </c>
    </row>
  </sheetData>
  <sheetProtection formatCells="0"/>
  <mergeCells count="366">
    <mergeCell ref="E98:F98"/>
    <mergeCell ref="G98:H98"/>
    <mergeCell ref="J14:M15"/>
    <mergeCell ref="G90:H90"/>
    <mergeCell ref="G91:H91"/>
    <mergeCell ref="G92:H92"/>
    <mergeCell ref="G93:H93"/>
    <mergeCell ref="G94:H94"/>
    <mergeCell ref="G95:H95"/>
    <mergeCell ref="G96:H96"/>
    <mergeCell ref="E97:F97"/>
    <mergeCell ref="G97:H97"/>
    <mergeCell ref="G81:H81"/>
    <mergeCell ref="G82:H82"/>
    <mergeCell ref="G83:H83"/>
    <mergeCell ref="G84:H84"/>
    <mergeCell ref="G85:H85"/>
    <mergeCell ref="G86:H86"/>
    <mergeCell ref="G87:H87"/>
    <mergeCell ref="G88:H88"/>
    <mergeCell ref="G89:H89"/>
    <mergeCell ref="G72:H72"/>
    <mergeCell ref="G73:H73"/>
    <mergeCell ref="G74:H74"/>
    <mergeCell ref="G76:H76"/>
    <mergeCell ref="G77:H77"/>
    <mergeCell ref="G78:H78"/>
    <mergeCell ref="G79:H79"/>
    <mergeCell ref="G80:H80"/>
    <mergeCell ref="G64:H64"/>
    <mergeCell ref="G65:H65"/>
    <mergeCell ref="G66:H66"/>
    <mergeCell ref="G67:H67"/>
    <mergeCell ref="G68:H68"/>
    <mergeCell ref="G69:H69"/>
    <mergeCell ref="G70:H70"/>
    <mergeCell ref="G71:H71"/>
    <mergeCell ref="G56:H56"/>
    <mergeCell ref="G57:H57"/>
    <mergeCell ref="G58:H58"/>
    <mergeCell ref="G59:H59"/>
    <mergeCell ref="G60:H60"/>
    <mergeCell ref="G61:H61"/>
    <mergeCell ref="G62:H62"/>
    <mergeCell ref="G63:H63"/>
    <mergeCell ref="G75:H75"/>
    <mergeCell ref="G47:H47"/>
    <mergeCell ref="G48:H48"/>
    <mergeCell ref="G49:H49"/>
    <mergeCell ref="G50:H50"/>
    <mergeCell ref="G51:H51"/>
    <mergeCell ref="G52:H52"/>
    <mergeCell ref="G53:H53"/>
    <mergeCell ref="G54:H54"/>
    <mergeCell ref="G55:H55"/>
    <mergeCell ref="G38:H38"/>
    <mergeCell ref="G39:H39"/>
    <mergeCell ref="G40:H40"/>
    <mergeCell ref="G41:H41"/>
    <mergeCell ref="G42:H42"/>
    <mergeCell ref="G43:H43"/>
    <mergeCell ref="G44:H44"/>
    <mergeCell ref="G45:H45"/>
    <mergeCell ref="G46:H46"/>
    <mergeCell ref="E94:F94"/>
    <mergeCell ref="E95:F95"/>
    <mergeCell ref="E96:F96"/>
    <mergeCell ref="G16:H16"/>
    <mergeCell ref="G17:H17"/>
    <mergeCell ref="G18:H18"/>
    <mergeCell ref="G19:H19"/>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70:F70"/>
    <mergeCell ref="E71:F71"/>
    <mergeCell ref="E72:F72"/>
    <mergeCell ref="E73:F73"/>
    <mergeCell ref="E74:F74"/>
    <mergeCell ref="E75:F75"/>
    <mergeCell ref="E69:F69"/>
    <mergeCell ref="E59:F59"/>
    <mergeCell ref="E60:F60"/>
    <mergeCell ref="E61:F61"/>
    <mergeCell ref="E62:F62"/>
    <mergeCell ref="E63:F63"/>
    <mergeCell ref="E64:F64"/>
    <mergeCell ref="E65:F65"/>
    <mergeCell ref="E66:F66"/>
    <mergeCell ref="E50:F50"/>
    <mergeCell ref="E51:F51"/>
    <mergeCell ref="E52:F52"/>
    <mergeCell ref="E53:F53"/>
    <mergeCell ref="E54:F54"/>
    <mergeCell ref="E55:F55"/>
    <mergeCell ref="E56:F56"/>
    <mergeCell ref="E57:F57"/>
    <mergeCell ref="E58:F58"/>
    <mergeCell ref="E41:F41"/>
    <mergeCell ref="E42:F42"/>
    <mergeCell ref="E43:F43"/>
    <mergeCell ref="E44:F44"/>
    <mergeCell ref="E45:F45"/>
    <mergeCell ref="E46:F46"/>
    <mergeCell ref="E47:F47"/>
    <mergeCell ref="E48:F48"/>
    <mergeCell ref="E49:F49"/>
    <mergeCell ref="E32:F32"/>
    <mergeCell ref="E33:F33"/>
    <mergeCell ref="E34:F34"/>
    <mergeCell ref="E35:F35"/>
    <mergeCell ref="E36:F36"/>
    <mergeCell ref="E37:F37"/>
    <mergeCell ref="E38:F38"/>
    <mergeCell ref="E39:F39"/>
    <mergeCell ref="E40:F40"/>
    <mergeCell ref="B14:B15"/>
    <mergeCell ref="C14:D15"/>
    <mergeCell ref="E15:F15"/>
    <mergeCell ref="G15:H15"/>
    <mergeCell ref="I14:I15"/>
    <mergeCell ref="E14:H14"/>
    <mergeCell ref="J88:M88"/>
    <mergeCell ref="J89:M89"/>
    <mergeCell ref="J70:M70"/>
    <mergeCell ref="J71:M71"/>
    <mergeCell ref="J72:M72"/>
    <mergeCell ref="J73:M73"/>
    <mergeCell ref="J74:M74"/>
    <mergeCell ref="J75:M75"/>
    <mergeCell ref="J76:M76"/>
    <mergeCell ref="J77:M77"/>
    <mergeCell ref="J78:M78"/>
    <mergeCell ref="C74:D74"/>
    <mergeCell ref="C75:D75"/>
    <mergeCell ref="C76:D76"/>
    <mergeCell ref="C71:D71"/>
    <mergeCell ref="C62:D62"/>
    <mergeCell ref="C63:D63"/>
    <mergeCell ref="E31:F31"/>
    <mergeCell ref="J90:M90"/>
    <mergeCell ref="J91:M91"/>
    <mergeCell ref="J92:M92"/>
    <mergeCell ref="J93:M93"/>
    <mergeCell ref="J94:M94"/>
    <mergeCell ref="J95:M95"/>
    <mergeCell ref="J96:M96"/>
    <mergeCell ref="J79:M79"/>
    <mergeCell ref="J80:M80"/>
    <mergeCell ref="J81:M81"/>
    <mergeCell ref="J82:M82"/>
    <mergeCell ref="J83:M83"/>
    <mergeCell ref="J84:M84"/>
    <mergeCell ref="J85:M85"/>
    <mergeCell ref="J86:M86"/>
    <mergeCell ref="J87:M87"/>
    <mergeCell ref="C2:D2"/>
    <mergeCell ref="C12:F12"/>
    <mergeCell ref="C8:M8"/>
    <mergeCell ref="C10:M10"/>
    <mergeCell ref="C4:M6"/>
    <mergeCell ref="J67:M67"/>
    <mergeCell ref="J68:M68"/>
    <mergeCell ref="J69:M69"/>
    <mergeCell ref="E16:F16"/>
    <mergeCell ref="E17:F17"/>
    <mergeCell ref="E18:F18"/>
    <mergeCell ref="E19:F19"/>
    <mergeCell ref="E21:F21"/>
    <mergeCell ref="E22:F22"/>
    <mergeCell ref="E23:F23"/>
    <mergeCell ref="E24:F24"/>
    <mergeCell ref="E25:F25"/>
    <mergeCell ref="E26:F26"/>
    <mergeCell ref="E27:F27"/>
    <mergeCell ref="E28:F28"/>
    <mergeCell ref="E29:F29"/>
    <mergeCell ref="E30:F30"/>
    <mergeCell ref="C67:D67"/>
    <mergeCell ref="C68:D68"/>
    <mergeCell ref="C92:D92"/>
    <mergeCell ref="C93:D93"/>
    <mergeCell ref="C94:D94"/>
    <mergeCell ref="C95:D95"/>
    <mergeCell ref="C96:D96"/>
    <mergeCell ref="C97:D97"/>
    <mergeCell ref="C37:D37"/>
    <mergeCell ref="B3950:M3954"/>
    <mergeCell ref="B3690:M3694"/>
    <mergeCell ref="B3742:M3746"/>
    <mergeCell ref="B3794:M3798"/>
    <mergeCell ref="B3846:M3850"/>
    <mergeCell ref="B3898:M3902"/>
    <mergeCell ref="B3430:M3434"/>
    <mergeCell ref="B3482:M3486"/>
    <mergeCell ref="B3534:M3538"/>
    <mergeCell ref="B3586:M3590"/>
    <mergeCell ref="B3638:M3642"/>
    <mergeCell ref="B3170:M3174"/>
    <mergeCell ref="B3222:M3226"/>
    <mergeCell ref="B3274:M3278"/>
    <mergeCell ref="B3326:M3330"/>
    <mergeCell ref="B3378:M3382"/>
    <mergeCell ref="B2910:M2914"/>
    <mergeCell ref="B2962:M2966"/>
    <mergeCell ref="B3014:M3018"/>
    <mergeCell ref="B3066:M3070"/>
    <mergeCell ref="B3118:M3122"/>
    <mergeCell ref="B2578:M2582"/>
    <mergeCell ref="B2702:M2706"/>
    <mergeCell ref="B2754:M2758"/>
    <mergeCell ref="B2806:M2810"/>
    <mergeCell ref="B2858:M2862"/>
    <mergeCell ref="B2334:M2338"/>
    <mergeCell ref="B2386:M2390"/>
    <mergeCell ref="B2438:M2442"/>
    <mergeCell ref="B2526:M2530"/>
    <mergeCell ref="B2074:M2078"/>
    <mergeCell ref="B2126:M2130"/>
    <mergeCell ref="B2178:M2182"/>
    <mergeCell ref="B2230:M2234"/>
    <mergeCell ref="B2282:M2286"/>
    <mergeCell ref="B1778:M1782"/>
    <mergeCell ref="B1830:M1834"/>
    <mergeCell ref="B1882:M1886"/>
    <mergeCell ref="B1970:M1974"/>
    <mergeCell ref="B2022:M2026"/>
    <mergeCell ref="B1518:M1522"/>
    <mergeCell ref="B1570:M1574"/>
    <mergeCell ref="B1622:M1626"/>
    <mergeCell ref="B1674:M1678"/>
    <mergeCell ref="B1726:M1730"/>
    <mergeCell ref="B1222:M1226"/>
    <mergeCell ref="B1310:M1314"/>
    <mergeCell ref="B1362:M1366"/>
    <mergeCell ref="B1414:M1418"/>
    <mergeCell ref="B1466:M1470"/>
    <mergeCell ref="B962:M966"/>
    <mergeCell ref="B1014:M1018"/>
    <mergeCell ref="B1066:M1070"/>
    <mergeCell ref="B1118:M1122"/>
    <mergeCell ref="B1170:M1174"/>
    <mergeCell ref="B702:M706"/>
    <mergeCell ref="B754:M758"/>
    <mergeCell ref="B806:M810"/>
    <mergeCell ref="B858:M862"/>
    <mergeCell ref="B910:M914"/>
    <mergeCell ref="B406:M410"/>
    <mergeCell ref="B458:M462"/>
    <mergeCell ref="B510:M514"/>
    <mergeCell ref="B598:M602"/>
    <mergeCell ref="B650:M654"/>
    <mergeCell ref="B146:M150"/>
    <mergeCell ref="B198:M202"/>
    <mergeCell ref="B250:M254"/>
    <mergeCell ref="B302:M306"/>
    <mergeCell ref="B354:M358"/>
    <mergeCell ref="C98:D98"/>
    <mergeCell ref="C66:D66"/>
    <mergeCell ref="C87:D87"/>
    <mergeCell ref="C88:D88"/>
    <mergeCell ref="C89:D89"/>
    <mergeCell ref="C90:D90"/>
    <mergeCell ref="C91:D91"/>
    <mergeCell ref="C82:D82"/>
    <mergeCell ref="C83:D83"/>
    <mergeCell ref="C84:D84"/>
    <mergeCell ref="C85:D85"/>
    <mergeCell ref="C86:D86"/>
    <mergeCell ref="C77:D77"/>
    <mergeCell ref="C78:D78"/>
    <mergeCell ref="C79:D79"/>
    <mergeCell ref="C80:D80"/>
    <mergeCell ref="C81:D81"/>
    <mergeCell ref="C72:D72"/>
    <mergeCell ref="C73:D73"/>
    <mergeCell ref="C64:D64"/>
    <mergeCell ref="C65:D65"/>
    <mergeCell ref="C69:D69"/>
    <mergeCell ref="C70:D70"/>
    <mergeCell ref="C57:D57"/>
    <mergeCell ref="C58:D58"/>
    <mergeCell ref="C59:D59"/>
    <mergeCell ref="C60:D60"/>
    <mergeCell ref="C61:D61"/>
    <mergeCell ref="C16:D16"/>
    <mergeCell ref="C17:D17"/>
    <mergeCell ref="C18:D18"/>
    <mergeCell ref="C19:D19"/>
    <mergeCell ref="C31:D31"/>
    <mergeCell ref="C32:D32"/>
    <mergeCell ref="C33:D33"/>
    <mergeCell ref="C34:D34"/>
    <mergeCell ref="C26:D26"/>
    <mergeCell ref="C27:D27"/>
    <mergeCell ref="C28:D28"/>
    <mergeCell ref="C29:D29"/>
    <mergeCell ref="C30:D30"/>
    <mergeCell ref="C20:D20"/>
    <mergeCell ref="C53:D53"/>
    <mergeCell ref="C54:D54"/>
    <mergeCell ref="C55:D55"/>
    <mergeCell ref="C56:D56"/>
    <mergeCell ref="C47:D47"/>
    <mergeCell ref="C48:D48"/>
    <mergeCell ref="C49:D49"/>
    <mergeCell ref="C50:D50"/>
    <mergeCell ref="C51:D51"/>
    <mergeCell ref="E20:F20"/>
    <mergeCell ref="G20:H20"/>
    <mergeCell ref="B4002:M4006"/>
    <mergeCell ref="B4054:M4058"/>
    <mergeCell ref="B4106:M4110"/>
    <mergeCell ref="B4158:M4162"/>
    <mergeCell ref="B4210:M4214"/>
    <mergeCell ref="C21:D21"/>
    <mergeCell ref="C22:D22"/>
    <mergeCell ref="C23:D23"/>
    <mergeCell ref="C24:D24"/>
    <mergeCell ref="C25:D25"/>
    <mergeCell ref="C35:D35"/>
    <mergeCell ref="C43:D43"/>
    <mergeCell ref="C42:D42"/>
    <mergeCell ref="C44:D44"/>
    <mergeCell ref="C45:D45"/>
    <mergeCell ref="C46:D46"/>
    <mergeCell ref="C36:D36"/>
    <mergeCell ref="C38:D38"/>
    <mergeCell ref="C39:D39"/>
    <mergeCell ref="C40:D40"/>
    <mergeCell ref="C41:D41"/>
    <mergeCell ref="C52:D52"/>
  </mergeCells>
  <hyperlinks>
    <hyperlink ref="M106" location="TOP" display="Till bladets topp"/>
    <hyperlink ref="M158" location="TOP" display="Till bladets topp"/>
    <hyperlink ref="B16" location="BT" display="Biosystem och teknologi"/>
    <hyperlink ref="M210" location="TOP" display="Till bladets topp"/>
    <hyperlink ref="B17" location="ESU" display="Enheten för samverkan och utveckling"/>
    <hyperlink ref="M262" location="TOP" display="Till bladets topp"/>
    <hyperlink ref="M314" location="TOP" display="Till bladets topp"/>
    <hyperlink ref="M366" location="TOP" display="Till bladets topp"/>
    <hyperlink ref="M418" location="TOP" display="Till bladets topp"/>
    <hyperlink ref="M470" location="TOP" display="Till bladets topp"/>
    <hyperlink ref="B18" location="LPF" display="Landskapsarkitektur, planering och förvaltning"/>
    <hyperlink ref="B19" location="OE" display="Odlingsenheten"/>
    <hyperlink ref="B21" location="SOLL" display="Stad och land LTV"/>
    <hyperlink ref="B22" location="VF" display="Växtförädling"/>
    <hyperlink ref="B23" location="VSB" display="Växtskyddsbiologi"/>
    <hyperlink ref="M522" location="TOP" display="Till bladets topp"/>
    <hyperlink ref="M558" location="TOP" display="Till bladets topp"/>
    <hyperlink ref="M610" location="TOP" display="Till bladets topp"/>
    <hyperlink ref="M662" location="TOP" display="Till bladets topp"/>
    <hyperlink ref="M714" location="TOP" display="Till bladets topp"/>
    <hyperlink ref="M766" location="TOP" display="Till bladets topp"/>
    <hyperlink ref="M818" location="TOP" display="Till bladets topp"/>
    <hyperlink ref="M870" location="TOP" display="Till bladets topp"/>
    <hyperlink ref="M922" location="TOP" display="Till bladets topp"/>
    <hyperlink ref="B25" location="AR" display="Akvatiska resurser"/>
    <hyperlink ref="B26" location="ADB" display="Artdatabanken"/>
    <hyperlink ref="B27" location="EKOLN" display="Ekologi NJ"/>
    <hyperlink ref="B28" location="EKON" display="Ekonomi"/>
    <hyperlink ref="B29" location="ET" display="Energi och teknik"/>
    <hyperlink ref="B30" location="MOMN" display="Mark och miljö NJ"/>
    <hyperlink ref="B31" location="MV" display="Molekylära vetenskaper"/>
    <hyperlink ref="B32" location="NJVN" display="Norrländsk jordbruksvetenskap NJ"/>
    <hyperlink ref="M974" location="TOP" display="Till bladets topp"/>
    <hyperlink ref="M1026" location="TOP" display="Till bladets topp"/>
    <hyperlink ref="M1078" location="TOP" display="Till bladets topp"/>
    <hyperlink ref="M1130" location="TOP" display="Till bladets topp"/>
    <hyperlink ref="M1182" location="TOP" display="Till bladets topp"/>
    <hyperlink ref="B33" location="SMVN" display="Skoglig mykologi och växtpatologi NJ"/>
    <hyperlink ref="B34" location="SOLN" display="Stad och land NJ"/>
    <hyperlink ref="B35" location="VOM" display="Vatten och miljö"/>
    <hyperlink ref="B36" location="VB" display="Växtbiologi"/>
    <hyperlink ref="B37" location="VPE" display="Växtproduktionsekologi"/>
    <hyperlink ref="M1234" location="TOP" display="Till bladets topp"/>
    <hyperlink ref="M1270" location="TOP" display="Till bladets topp"/>
    <hyperlink ref="M1322" location="TOP" display="Till bladets topp"/>
    <hyperlink ref="M1374" location="TOP" display="Till bladets topp"/>
    <hyperlink ref="M1426" location="TOP" display="Till bladets topp"/>
    <hyperlink ref="M1478" location="TOP" display="Till bladets topp"/>
    <hyperlink ref="M1530" location="TOP" display="Till bladets topp"/>
    <hyperlink ref="M1582" location="TOP" display="Till bladets topp"/>
    <hyperlink ref="M1634" location="TOP" display="Till bladets topp"/>
    <hyperlink ref="M1686" location="TOP" display="Till bladets topp"/>
    <hyperlink ref="M1738" location="TOP" display="Till bladets topp"/>
    <hyperlink ref="M1790" location="TOP" display="Till bladets topp"/>
    <hyperlink ref="M1842" location="TOP" display="Till bladets topp"/>
    <hyperlink ref="M1894" location="TOP" display="Till bladets topp"/>
    <hyperlink ref="B24" location="LTV" display="LTV-fakulteten "/>
    <hyperlink ref="B38" location="NJ" display="NJ-fakulteten"/>
    <hyperlink ref="B39" location="EKOLS" display="Ekologi S"/>
    <hyperlink ref="B40" location="ESF" display="Enheten för skoglig fältforskning"/>
    <hyperlink ref="B41" location="MOMS" display="Mark och miljö S"/>
    <hyperlink ref="B42" location="SBT" display="Skogens biomaterial och teknologi"/>
    <hyperlink ref="B43" location="SES" display="Skogens ekologi och skötsel"/>
    <hyperlink ref="B44" location="SGV" display="Skoglig genetik och växtfysiologi"/>
    <hyperlink ref="B45" location="SMVS" display="Skoglig mykologi och växtpatologi S"/>
    <hyperlink ref="B46" location="SRH" display="Skoglig resurshushållning"/>
    <hyperlink ref="B47" location="SE" display="Skogsekonomi"/>
    <hyperlink ref="B48" location="SMS" display="Skogsmästarskolan"/>
    <hyperlink ref="B49" location="SYSV" display="Sydsvensk skogsvetenskap"/>
    <hyperlink ref="B50" location="VFM" display="Vilt, fisk och miljö"/>
    <hyperlink ref="B51" location="S" display="S-fakulteten"/>
    <hyperlink ref="M1930" location="TOP" display="Till bladets topp"/>
    <hyperlink ref="M1982" location="TOP" display="Till bladets topp"/>
    <hyperlink ref="M2034" location="TOP" display="Till bladets topp"/>
    <hyperlink ref="M2086" location="TOP" display="Till bladets topp"/>
    <hyperlink ref="M2138" location="TOP" display="Till bladets topp"/>
    <hyperlink ref="M2190" location="TOP" display="Till bladets topp"/>
    <hyperlink ref="M2242" location="TOP" display="Till bladets topp"/>
    <hyperlink ref="M2294" location="TOP" display="Till bladets topp"/>
    <hyperlink ref="M2346" location="TOP" display="Till bladets topp"/>
    <hyperlink ref="M2398" location="TOP" display="Till bladets topp"/>
    <hyperlink ref="M2450" location="TOP" display="Till bladets topp"/>
    <hyperlink ref="B52" location="AFB" display="Anatomi, fysiologi och biokemi"/>
    <hyperlink ref="B53" location="AFBH" display="Anatomi, fysiologi och biokemi - Hippologi"/>
    <hyperlink ref="B54" location="BVF" display="Biomedicin och veterinär folkhälsovetenskap"/>
    <hyperlink ref="B55" location="HMH" display="Husdjurens miljö och hälsa"/>
    <hyperlink ref="B56" location="HUV" display="Husdjurens utfodring och vård"/>
    <hyperlink ref="B57" location="HGEN" display="Husdjursgenetik"/>
    <hyperlink ref="B58" location="KV" display="Kliniska vetenskaper"/>
    <hyperlink ref="B59" location="LLF" display="Lövsta lantbruksforskning"/>
    <hyperlink ref="B60" location="NCD" display="Nationellt centrum för djurvälfärd"/>
    <hyperlink ref="B61" location="NJVV" display="Norrländsk jordbruksvetenskap VH"/>
    <hyperlink ref="B62" location="VH" display="VH-fakulteten"/>
    <hyperlink ref="M2486" location="TOP" display="Till bladets topp"/>
    <hyperlink ref="M2538" location="TOP" display="Till bladets topp"/>
    <hyperlink ref="M2590" location="TOP" display="Till bladets topp"/>
    <hyperlink ref="B63" location="BIB" display="SLU-biblioteket"/>
    <hyperlink ref="B64" location="UADM" display="Universitetsadministrationen"/>
    <hyperlink ref="B65" location="GEM" display="SLU-gemensamt stöd"/>
    <hyperlink ref="M2714" location="TOP" display="Till bladets topp"/>
    <hyperlink ref="B67" location="E1X" display="Inte SLU Koordinator - namn i flik 2"/>
    <hyperlink ref="B68" location="E2X" display="Inte SLU Partner 2 - namn i flik 2"/>
    <hyperlink ref="B69" location="E3X" display="Inte SLU Partner 3 - namn i flik 2"/>
    <hyperlink ref="B70" location="E4X" display="Inte SLU Partner 4 - namn i flik 2"/>
    <hyperlink ref="B71" location="E5X" display="Inte SLU Partner 5 - namn i flik 2"/>
    <hyperlink ref="B72" location="E6X" display="Inte SLU Partner 6 - namn i flik 2"/>
    <hyperlink ref="B73" location="E7X" display="Inte SLU Partner 7 - namn i flik 2"/>
    <hyperlink ref="B74" location="E8X" display="Inte SLU Partner 8 - namn i flik 2"/>
    <hyperlink ref="B75" location="E9X" display="Inte SLU Partner 9 - namn i flik 2"/>
    <hyperlink ref="B76" location="E10X" display="Inte SLU Partner 10 - namn i flik 2"/>
    <hyperlink ref="B77" location="E11X" display="Inte SLU Partner 11 - namn i flik 2"/>
    <hyperlink ref="B78" location="E12X" display="Inte SLU Partner 12 - namn i flik 2"/>
    <hyperlink ref="B79" location="E13X" display="Inte SLU Partner 13 - namn i flik 2"/>
    <hyperlink ref="B80" location="E14X" display="Inte SLU Partner 14 - namn i flik 2"/>
    <hyperlink ref="B81" location="E15X" display="Inte SLU Partner 15 - namn i flik 2"/>
    <hyperlink ref="B82" location="E16X" display="Inte SLU Partner 16 - namn i flik 2"/>
    <hyperlink ref="B83" location="E17X" display="Inte SLU Partner 17 - namn i flik 2"/>
    <hyperlink ref="B84" location="E18X" display="Inte SLU Partner 18 - namn i flik 2"/>
    <hyperlink ref="B85" location="E19X" display="Inte SLU Partner 19 - namn i flik 2"/>
    <hyperlink ref="B86" location="E20X" display="Inte SLU Partner 20 - namn i flik 2"/>
    <hyperlink ref="B87" location="E21X" display="Inte SLU Partner 21 - namn i flik 2"/>
    <hyperlink ref="B88" location="E22X" display="Inte SLU Partner 22 - namn i flik 2"/>
    <hyperlink ref="B89" location="E23X" display="Inte SLU Partner 23 - namn i flik 2"/>
    <hyperlink ref="B90" location="E24X" display="Inte SLU Partner 24 - namn i flik 2"/>
    <hyperlink ref="B91" location="E25X" display="Inte SLU Partner 25 - namn i flik 2"/>
    <hyperlink ref="B97" location="EXALLA" display="Externa parter totalt "/>
    <hyperlink ref="M2626" location="TOP" display="Till bladets topp"/>
    <hyperlink ref="B66" location="SLUTOT" display="SLU totalt "/>
    <hyperlink ref="B92:B96" location="E25X" display="Inte SLU Partner 25 - namn i flik 2"/>
    <hyperlink ref="M4222" location="TOP" display="Till bladets topp"/>
    <hyperlink ref="M4256" location="TOP" display="Till bladets topp"/>
    <hyperlink ref="B92" location="E26X" display="Inte SLU Partner 26 - namn i flik 2"/>
    <hyperlink ref="B93" location="E27X" display="Inte SLU Partner 27 - namn i flik 2"/>
    <hyperlink ref="B94" location="E28X" display="Inte SLU Partner 28 - namn i flik 2"/>
    <hyperlink ref="B95" location="E29X" display="Inte SLU Partner 29 - namn i flik 2"/>
    <hyperlink ref="B96" location="E30X" display="Inte SLU Partner 30 - namn i flik 2"/>
    <hyperlink ref="B98" location="TOT" display="Projekt totalt (se blad 9) "/>
    <hyperlink ref="M2766" location="TOP" display="Till bladets topp"/>
    <hyperlink ref="M2818" location="TOP" display="Till bladets topp"/>
    <hyperlink ref="M2662" location="TOP" display="Till bladets topp"/>
    <hyperlink ref="M2870" location="TOP" display="Till bladets topp"/>
    <hyperlink ref="M2922" location="TOP" display="Till bladets topp"/>
    <hyperlink ref="M2974" location="TOP" display="Till bladets topp"/>
    <hyperlink ref="M3026" location="TOP" display="Till bladets topp"/>
    <hyperlink ref="M3078" location="TOP" display="Till bladets topp"/>
    <hyperlink ref="M3130" location="TOP" display="Till bladets topp"/>
    <hyperlink ref="M3182" location="TOP" display="Till bladets topp"/>
    <hyperlink ref="M3234" location="TOP" display="Till bladets topp"/>
    <hyperlink ref="M3286" location="TOP" display="Till bladets topp"/>
    <hyperlink ref="M3338" location="TOP" display="Till bladets topp"/>
    <hyperlink ref="M3390" location="TOP" display="Till bladets topp"/>
    <hyperlink ref="M3442" location="TOP" display="Till bladets topp"/>
    <hyperlink ref="M3494" location="TOP" display="Till bladets topp"/>
    <hyperlink ref="M3546" location="TOP" display="Till bladets topp"/>
    <hyperlink ref="M3598" location="TOP" display="Till bladets topp"/>
    <hyperlink ref="M3650" location="TOP" display="Till bladets topp"/>
    <hyperlink ref="M3702" location="TOP" display="Till bladets topp"/>
    <hyperlink ref="M3754" location="TOP" display="Till bladets topp"/>
    <hyperlink ref="M3806" location="TOP" display="Till bladets topp"/>
    <hyperlink ref="M3858" location="TOP" display="Till bladets topp"/>
    <hyperlink ref="M3910" location="TOP" display="Till bladets topp"/>
    <hyperlink ref="M3962" location="TOP" display="Till bladets topp"/>
    <hyperlink ref="M4014" location="TOP" display="Till bladets topp"/>
    <hyperlink ref="M4066" location="TOP" display="Till bladets topp"/>
    <hyperlink ref="M4118" location="TOP" display="Till bladets topp"/>
    <hyperlink ref="M4170" location="TOP" display="Till bladets topp"/>
    <hyperlink ref="B20" location="MS" display="Människa och samhälle"/>
  </hyperlinks>
  <pageMargins left="0.43307086614173229" right="0.43307086614173229" top="0.82677165354330717" bottom="0.43307086614173229" header="0" footer="0"/>
  <pageSetup paperSize="9" scale="80" orientation="landscape" r:id="rId1"/>
  <rowBreaks count="7" manualBreakCount="7">
    <brk id="98" max="16383" man="1"/>
    <brk id="550" max="16383" man="1"/>
    <brk id="1262" max="16383" man="1"/>
    <brk id="1922" max="16383" man="1"/>
    <brk id="2478" max="16383" man="1"/>
    <brk id="2618" max="16383" man="1"/>
    <brk id="265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2:AN581"/>
  <sheetViews>
    <sheetView showGridLines="0" zoomScaleNormal="100" workbookViewId="0">
      <selection activeCell="B2" sqref="B2"/>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8" t="s">
        <v>12</v>
      </c>
      <c r="C2" s="297" t="s">
        <v>229</v>
      </c>
      <c r="G2" s="64"/>
      <c r="H2" s="64"/>
      <c r="I2" s="64"/>
      <c r="J2" s="64"/>
      <c r="L2" s="64"/>
      <c r="M2" s="11" t="str">
        <f>'1. Instruktion'!M2</f>
        <v>projektkalkyl@slu.se 2021-01-07</v>
      </c>
    </row>
    <row r="3" spans="2:13" s="3" customFormat="1" ht="12.75" customHeight="1" x14ac:dyDescent="0.25">
      <c r="B3" s="370"/>
      <c r="C3" s="297"/>
      <c r="G3" s="64"/>
      <c r="H3" s="64"/>
      <c r="I3" s="64"/>
      <c r="J3" s="64"/>
      <c r="K3" s="64"/>
      <c r="L3" s="64"/>
      <c r="M3" s="64"/>
    </row>
    <row r="4" spans="2:13" s="3" customFormat="1" ht="12.75" customHeight="1" x14ac:dyDescent="0.2">
      <c r="B4" s="119" t="s">
        <v>150</v>
      </c>
      <c r="C4" s="702" t="s">
        <v>325</v>
      </c>
      <c r="D4" s="638"/>
      <c r="E4" s="638"/>
      <c r="F4" s="638"/>
      <c r="G4" s="638"/>
      <c r="H4" s="638"/>
      <c r="I4" s="638"/>
      <c r="J4" s="638"/>
      <c r="K4" s="638"/>
      <c r="L4" s="638"/>
      <c r="M4" s="638"/>
    </row>
    <row r="5" spans="2:13" s="3" customFormat="1" ht="12.75" customHeight="1" x14ac:dyDescent="0.2">
      <c r="B5" s="119"/>
      <c r="C5" s="638"/>
      <c r="D5" s="638"/>
      <c r="E5" s="638"/>
      <c r="F5" s="638"/>
      <c r="G5" s="638"/>
      <c r="H5" s="638"/>
      <c r="I5" s="638"/>
      <c r="J5" s="638"/>
      <c r="K5" s="638"/>
      <c r="L5" s="638"/>
      <c r="M5" s="638"/>
    </row>
    <row r="6" spans="2:13" s="3" customFormat="1" ht="6" customHeight="1" x14ac:dyDescent="0.25">
      <c r="B6" s="69"/>
      <c r="C6" s="8"/>
      <c r="D6" s="64"/>
      <c r="E6" s="64"/>
      <c r="F6" s="120"/>
      <c r="G6" s="64"/>
      <c r="H6" s="64"/>
      <c r="I6" s="64"/>
      <c r="J6" s="64"/>
      <c r="K6" s="64"/>
      <c r="L6" s="64"/>
      <c r="M6" s="64"/>
    </row>
    <row r="7" spans="2:13" s="3" customFormat="1" ht="12.75" customHeight="1" x14ac:dyDescent="0.2">
      <c r="B7" s="140" t="s">
        <v>165</v>
      </c>
      <c r="C7" s="680" t="str">
        <f>'2. Grunddata'!C7</f>
        <v>Hitta den oförklariga faktorn i matrix</v>
      </c>
      <c r="D7" s="633"/>
      <c r="E7" s="633"/>
      <c r="F7" s="633"/>
      <c r="G7" s="633"/>
      <c r="H7" s="633"/>
      <c r="I7" s="633"/>
      <c r="J7" s="633"/>
      <c r="K7" s="633"/>
      <c r="L7" s="633"/>
      <c r="M7" s="633"/>
    </row>
    <row r="8" spans="2:13" s="3" customFormat="1" ht="12.75" x14ac:dyDescent="0.2">
      <c r="B8" s="140" t="s">
        <v>122</v>
      </c>
      <c r="C8" s="491" t="str">
        <f>IF('2. Grunddata'!$C$6="ANSÖKAN","ANSÖKAN",(IF('2. Grunddata'!$C$6="KONTRAKT","KONTRAKT","")))</f>
        <v>ANSÖKAN</v>
      </c>
      <c r="D8" s="64"/>
      <c r="E8" s="64"/>
      <c r="F8" s="64"/>
      <c r="G8" s="64"/>
      <c r="H8" s="64"/>
      <c r="I8" s="64"/>
      <c r="J8" s="64"/>
      <c r="K8" s="64"/>
      <c r="L8" s="64"/>
      <c r="M8" s="64"/>
    </row>
    <row r="9" spans="2:13" s="3" customFormat="1" ht="12.75" x14ac:dyDescent="0.2">
      <c r="B9" s="62" t="s">
        <v>254</v>
      </c>
      <c r="C9" s="680" t="str">
        <f>'2. Grunddata'!C8</f>
        <v>Stina</v>
      </c>
      <c r="D9" s="633"/>
      <c r="E9" s="633"/>
      <c r="F9" s="633"/>
      <c r="G9" s="633"/>
      <c r="H9" s="633"/>
      <c r="I9" s="633"/>
      <c r="J9" s="633"/>
      <c r="K9" s="633"/>
      <c r="L9" s="633"/>
      <c r="M9" s="633"/>
    </row>
    <row r="10" spans="2:13" s="3" customFormat="1" ht="12.75" x14ac:dyDescent="0.2">
      <c r="B10" s="140" t="s">
        <v>156</v>
      </c>
      <c r="C10" s="492" t="str">
        <f>'2. Grunddata'!C17</f>
        <v>SEK</v>
      </c>
      <c r="D10" s="64"/>
      <c r="E10" s="64"/>
      <c r="F10" s="64"/>
      <c r="I10" s="120"/>
      <c r="J10" s="120"/>
      <c r="K10" s="120"/>
      <c r="L10" s="120"/>
      <c r="M10" s="120"/>
    </row>
    <row r="11" spans="2:13" s="3" customFormat="1" ht="12.75" x14ac:dyDescent="0.2">
      <c r="B11" s="140"/>
      <c r="C11" s="679" t="s">
        <v>137</v>
      </c>
      <c r="D11" s="633"/>
      <c r="E11" s="633"/>
      <c r="F11" s="633"/>
      <c r="I11" s="120"/>
      <c r="J11" s="120"/>
      <c r="K11" s="120"/>
      <c r="L11" s="120"/>
      <c r="M11" s="120"/>
    </row>
    <row r="12" spans="2:13" s="3" customFormat="1" ht="12.75" x14ac:dyDescent="0.2">
      <c r="B12" s="140"/>
      <c r="C12" s="603"/>
      <c r="D12" s="601"/>
      <c r="E12" s="601"/>
      <c r="F12" s="601"/>
      <c r="I12" s="120"/>
      <c r="J12" s="120"/>
      <c r="K12" s="120"/>
      <c r="L12" s="120"/>
      <c r="M12" s="120"/>
    </row>
    <row r="13" spans="2:13" x14ac:dyDescent="0.2">
      <c r="B13" s="829" t="s">
        <v>215</v>
      </c>
      <c r="C13" s="831" t="s">
        <v>157</v>
      </c>
      <c r="D13" s="830"/>
      <c r="E13" s="832" t="s">
        <v>216</v>
      </c>
      <c r="F13" s="830"/>
      <c r="G13" s="830"/>
      <c r="H13" s="830"/>
      <c r="I13" s="830"/>
      <c r="J13" s="710" t="s">
        <v>312</v>
      </c>
    </row>
    <row r="14" spans="2:13" ht="12.95" customHeight="1" x14ac:dyDescent="0.2">
      <c r="B14" s="830"/>
      <c r="C14" s="830"/>
      <c r="D14" s="830"/>
      <c r="E14" s="830"/>
      <c r="F14" s="830"/>
      <c r="G14" s="830"/>
      <c r="H14" s="830"/>
      <c r="I14" s="830"/>
      <c r="J14" s="833"/>
    </row>
    <row r="15" spans="2:13" ht="15" customHeight="1" x14ac:dyDescent="0.2">
      <c r="B15" s="589" t="s">
        <v>140</v>
      </c>
      <c r="C15" s="733" t="str">
        <f>IF(M59=0,"",M59)</f>
        <v/>
      </c>
      <c r="D15" s="812"/>
      <c r="E15" s="810" t="str">
        <f>IF('4. WP'!C12="","",'4. WP'!C12)</f>
        <v/>
      </c>
      <c r="F15" s="699"/>
      <c r="G15" s="699"/>
      <c r="H15" s="699"/>
      <c r="I15" s="699"/>
      <c r="J15" s="312" t="str">
        <f>IF(L33=0,"",L33)</f>
        <v/>
      </c>
    </row>
    <row r="16" spans="2:13" ht="15" customHeight="1" x14ac:dyDescent="0.2">
      <c r="B16" s="588" t="s">
        <v>141</v>
      </c>
      <c r="C16" s="736" t="str">
        <f>IF(M111=0,"",M111)</f>
        <v/>
      </c>
      <c r="D16" s="811"/>
      <c r="E16" s="809" t="str">
        <f>IF('4. WP'!C13="","",'4. WP'!C13)</f>
        <v/>
      </c>
      <c r="F16" s="633"/>
      <c r="G16" s="633"/>
      <c r="H16" s="633"/>
      <c r="I16" s="699"/>
      <c r="J16" s="93" t="str">
        <f>IF(L85=0,"",L85)</f>
        <v/>
      </c>
    </row>
    <row r="17" spans="2:13" ht="15" customHeight="1" x14ac:dyDescent="0.2">
      <c r="B17" s="589" t="s">
        <v>142</v>
      </c>
      <c r="C17" s="733" t="str">
        <f>IF(M163=0,"",M163)</f>
        <v/>
      </c>
      <c r="D17" s="812"/>
      <c r="E17" s="810" t="str">
        <f>IF('4. WP'!C14="","",'4. WP'!C14)</f>
        <v/>
      </c>
      <c r="F17" s="633"/>
      <c r="G17" s="633"/>
      <c r="H17" s="633"/>
      <c r="I17" s="699"/>
      <c r="J17" s="317" t="str">
        <f>IF(L137=0,"",L137)</f>
        <v/>
      </c>
    </row>
    <row r="18" spans="2:13" ht="15" customHeight="1" x14ac:dyDescent="0.2">
      <c r="B18" s="588" t="s">
        <v>143</v>
      </c>
      <c r="C18" s="736" t="str">
        <f>IF(M215=0,"",M215)</f>
        <v/>
      </c>
      <c r="D18" s="811"/>
      <c r="E18" s="809" t="str">
        <f>IF('4. WP'!C15="","",'4. WP'!C15)</f>
        <v/>
      </c>
      <c r="F18" s="633"/>
      <c r="G18" s="633"/>
      <c r="H18" s="633"/>
      <c r="I18" s="699"/>
      <c r="J18" s="93" t="str">
        <f>IF(L189=0,"",L189)</f>
        <v/>
      </c>
    </row>
    <row r="19" spans="2:13" ht="15" customHeight="1" x14ac:dyDescent="0.2">
      <c r="B19" s="589" t="s">
        <v>144</v>
      </c>
      <c r="C19" s="733" t="str">
        <f>IF(M267=0,"",M267)</f>
        <v/>
      </c>
      <c r="D19" s="812"/>
      <c r="E19" s="810" t="str">
        <f>IF('4. WP'!C16="","",'4. WP'!C16)</f>
        <v/>
      </c>
      <c r="F19" s="633"/>
      <c r="G19" s="633"/>
      <c r="H19" s="633"/>
      <c r="I19" s="699"/>
      <c r="J19" s="317" t="str">
        <f>IF(L241=0,"",L241)</f>
        <v/>
      </c>
    </row>
    <row r="20" spans="2:13" ht="15" customHeight="1" x14ac:dyDescent="0.2">
      <c r="B20" s="588" t="s">
        <v>145</v>
      </c>
      <c r="C20" s="736" t="str">
        <f>IF(M319=0,"",M319)</f>
        <v/>
      </c>
      <c r="D20" s="811"/>
      <c r="E20" s="809" t="str">
        <f>IF('4. WP'!C17="","",'4. WP'!C17)</f>
        <v/>
      </c>
      <c r="F20" s="633"/>
      <c r="G20" s="633"/>
      <c r="H20" s="633"/>
      <c r="I20" s="699"/>
      <c r="J20" s="93" t="str">
        <f>IF(L293=0,"",L293)</f>
        <v/>
      </c>
    </row>
    <row r="21" spans="2:13" ht="15" customHeight="1" x14ac:dyDescent="0.2">
      <c r="B21" s="589" t="s">
        <v>146</v>
      </c>
      <c r="C21" s="733" t="str">
        <f>IF(M371=0,"",M371)</f>
        <v/>
      </c>
      <c r="D21" s="812"/>
      <c r="E21" s="810" t="str">
        <f>IF('4. WP'!C18="","",'4. WP'!C18)</f>
        <v/>
      </c>
      <c r="F21" s="633"/>
      <c r="G21" s="633"/>
      <c r="H21" s="633"/>
      <c r="I21" s="699"/>
      <c r="J21" s="317" t="str">
        <f>IF(L345=0,"",L345)</f>
        <v/>
      </c>
    </row>
    <row r="22" spans="2:13" ht="15" customHeight="1" x14ac:dyDescent="0.2">
      <c r="B22" s="588" t="s">
        <v>147</v>
      </c>
      <c r="C22" s="736" t="str">
        <f>IF(M423=0,"",M423)</f>
        <v/>
      </c>
      <c r="D22" s="811"/>
      <c r="E22" s="809" t="str">
        <f>IF('4. WP'!C19="","",'4. WP'!C19)</f>
        <v/>
      </c>
      <c r="F22" s="633"/>
      <c r="G22" s="633"/>
      <c r="H22" s="633"/>
      <c r="I22" s="699"/>
      <c r="J22" s="93" t="str">
        <f>IF(L397=0,"",L397)</f>
        <v/>
      </c>
    </row>
    <row r="23" spans="2:13" ht="15" customHeight="1" x14ac:dyDescent="0.2">
      <c r="B23" s="589" t="s">
        <v>148</v>
      </c>
      <c r="C23" s="733" t="str">
        <f>IF(M475=0,"",M475)</f>
        <v/>
      </c>
      <c r="D23" s="812"/>
      <c r="E23" s="810" t="str">
        <f>IF('4. WP'!C20="","",'4. WP'!C20)</f>
        <v/>
      </c>
      <c r="F23" s="633"/>
      <c r="G23" s="633"/>
      <c r="H23" s="633"/>
      <c r="I23" s="699"/>
      <c r="J23" s="317" t="str">
        <f>IF(L449=0,"",L449)</f>
        <v/>
      </c>
    </row>
    <row r="24" spans="2:13" ht="15" customHeight="1" x14ac:dyDescent="0.2">
      <c r="B24" s="590" t="s">
        <v>149</v>
      </c>
      <c r="C24" s="738" t="str">
        <f>IF(M527=0,"",M527)</f>
        <v/>
      </c>
      <c r="D24" s="826"/>
      <c r="E24" s="827" t="str">
        <f>IF('4. WP'!C21="","",'4. WP'!C21)</f>
        <v/>
      </c>
      <c r="F24" s="828"/>
      <c r="G24" s="828"/>
      <c r="H24" s="828"/>
      <c r="I24" s="828"/>
      <c r="J24" s="214" t="str">
        <f>IF(L501=0,"",L501)</f>
        <v/>
      </c>
    </row>
    <row r="25" spans="2:13" ht="15" customHeight="1" x14ac:dyDescent="0.2">
      <c r="B25" s="565" t="s">
        <v>237</v>
      </c>
      <c r="C25" s="824" t="str">
        <f>IF(M579=0,"",M579)</f>
        <v/>
      </c>
      <c r="D25" s="825"/>
      <c r="E25" s="121"/>
      <c r="F25" s="121"/>
      <c r="G25" s="121"/>
      <c r="H25" s="121"/>
      <c r="I25" s="121"/>
      <c r="J25" s="620" t="str">
        <f>IF(L553=0,"",L553)</f>
        <v/>
      </c>
    </row>
    <row r="26" spans="2:13" ht="12" customHeight="1" x14ac:dyDescent="0.2"/>
    <row r="27" spans="2:13" s="3" customFormat="1" ht="12.75" customHeight="1" x14ac:dyDescent="0.2">
      <c r="B27" s="140" t="s">
        <v>165</v>
      </c>
      <c r="C27" s="141" t="str">
        <f>'2. Grunddata'!C$7</f>
        <v>Hitta den oförklariga faktorn i matrix</v>
      </c>
      <c r="D27" s="64"/>
      <c r="E27" s="64"/>
      <c r="F27" s="64"/>
      <c r="G27" s="64"/>
      <c r="H27" s="64"/>
      <c r="I27" s="64"/>
      <c r="J27" s="64"/>
      <c r="K27" s="64"/>
      <c r="L27" s="64"/>
      <c r="M27" s="64"/>
    </row>
    <row r="28" spans="2:13" s="3" customFormat="1" ht="12.75" x14ac:dyDescent="0.2">
      <c r="B28" s="140" t="s">
        <v>122</v>
      </c>
      <c r="C28" s="141" t="str">
        <f>IF('2. Grunddata'!$C$6="ANSÖKAN","ANSÖKAN",(IF('2. Grunddata'!$C$6="KONTRAKT","KONTRAKT","")))</f>
        <v>ANSÖKAN</v>
      </c>
      <c r="D28" s="64"/>
      <c r="E28" s="64"/>
      <c r="F28" s="64"/>
      <c r="G28" s="64"/>
      <c r="H28" s="64"/>
      <c r="I28" s="64"/>
      <c r="J28" s="64"/>
      <c r="K28" s="64"/>
      <c r="L28" s="64"/>
      <c r="M28" s="64"/>
    </row>
    <row r="29" spans="2:13" s="3" customFormat="1" ht="12.75" x14ac:dyDescent="0.2">
      <c r="B29" s="62" t="s">
        <v>254</v>
      </c>
      <c r="C29" s="141" t="str">
        <f>'2. Grunddata'!C$8</f>
        <v>Stina</v>
      </c>
      <c r="D29" s="64"/>
      <c r="E29" s="64"/>
      <c r="F29" s="64"/>
      <c r="I29" s="120"/>
      <c r="J29" s="120"/>
      <c r="K29" s="120"/>
      <c r="L29" s="120"/>
      <c r="M29" s="120"/>
    </row>
    <row r="30" spans="2:13" s="3" customFormat="1" ht="12.75" x14ac:dyDescent="0.2">
      <c r="B30" s="140" t="s">
        <v>156</v>
      </c>
      <c r="C30" s="64" t="str">
        <f>'2. Grunddata'!C$17</f>
        <v>SEK</v>
      </c>
      <c r="D30" s="64"/>
      <c r="E30" s="64"/>
      <c r="F30" s="64"/>
      <c r="I30" s="120"/>
      <c r="J30" s="120"/>
      <c r="K30" s="120"/>
      <c r="L30" s="120"/>
      <c r="M30" s="120"/>
    </row>
    <row r="31" spans="2:13" s="3" customFormat="1" ht="12.75" x14ac:dyDescent="0.2">
      <c r="B31" s="140"/>
      <c r="C31" s="143" t="s">
        <v>137</v>
      </c>
      <c r="D31" s="64"/>
      <c r="E31" s="64"/>
      <c r="F31" s="64"/>
      <c r="I31" s="120"/>
      <c r="J31" s="120"/>
      <c r="K31" s="120"/>
      <c r="L31" s="120"/>
      <c r="M31" s="120"/>
    </row>
    <row r="32" spans="2:13" ht="12.75" customHeight="1" x14ac:dyDescent="0.2"/>
    <row r="33" spans="2:15" s="3" customFormat="1" ht="15" x14ac:dyDescent="0.25">
      <c r="B33" s="369" t="s">
        <v>38</v>
      </c>
      <c r="C33" s="369" t="str">
        <f>B15</f>
        <v>WP 1</v>
      </c>
      <c r="D33" s="369" t="str">
        <f>E15</f>
        <v/>
      </c>
      <c r="E33" s="64"/>
      <c r="G33" s="64"/>
      <c r="H33" s="64"/>
      <c r="I33" s="64"/>
      <c r="K33" s="386" t="s">
        <v>323</v>
      </c>
      <c r="L33" s="619">
        <f>SUMIF('5. Lön'!$D$25:$D$151,$C33,'5. Lön'!AE$25:AE$151)</f>
        <v>0</v>
      </c>
      <c r="M33" s="383" t="s">
        <v>208</v>
      </c>
    </row>
    <row r="34" spans="2:15" s="3" customFormat="1" ht="6" customHeight="1" x14ac:dyDescent="0.2">
      <c r="B34" s="85"/>
      <c r="C34" s="64"/>
      <c r="D34" s="64"/>
      <c r="E34" s="64"/>
      <c r="F34" s="64"/>
      <c r="G34" s="64"/>
      <c r="H34" s="64"/>
      <c r="I34" s="64"/>
      <c r="J34" s="64"/>
      <c r="K34" s="64"/>
      <c r="L34" s="64"/>
      <c r="M34" s="64"/>
    </row>
    <row r="35" spans="2:15" s="3" customFormat="1" ht="12.75" x14ac:dyDescent="0.2">
      <c r="B35" s="309" t="str">
        <f>IF('2. Grunddata'!C$6="KONTRAKT","Kostnader täckta av finansiär","Kostnader förväntade att täckas av finansiär")</f>
        <v>Kostnader förväntade att täckas av finansiär</v>
      </c>
      <c r="C35" s="310">
        <f>'5. Lön'!G$23</f>
        <v>2022</v>
      </c>
      <c r="D35" s="310">
        <f>'5. Lön'!H$23</f>
        <v>2023</v>
      </c>
      <c r="E35" s="310">
        <f>'5. Lön'!I$23</f>
        <v>2024</v>
      </c>
      <c r="F35" s="310" t="str">
        <f>'5. Lön'!J$23</f>
        <v/>
      </c>
      <c r="G35" s="310" t="str">
        <f>'5. Lön'!K$23</f>
        <v/>
      </c>
      <c r="H35" s="310" t="str">
        <f>'5. Lön'!L$23</f>
        <v/>
      </c>
      <c r="I35" s="310" t="str">
        <f>'5. Lön'!M$23</f>
        <v/>
      </c>
      <c r="J35" s="310" t="str">
        <f>'5. Lön'!N$23</f>
        <v/>
      </c>
      <c r="K35" s="310" t="str">
        <f>'5. Lön'!O$23</f>
        <v/>
      </c>
      <c r="L35" s="310" t="str">
        <f>'5. Lön'!P$23</f>
        <v/>
      </c>
      <c r="M35" s="311" t="s">
        <v>2</v>
      </c>
    </row>
    <row r="36" spans="2:15" s="3" customFormat="1" ht="12.75" customHeight="1" x14ac:dyDescent="0.2">
      <c r="B36" s="312" t="s">
        <v>203</v>
      </c>
      <c r="C36" s="313">
        <f>IF('2. Grunddata'!$C$16&gt;0,SUMIF('5. Lön'!$D$25:$D$151,$C33,'5. Lön'!DM$25:DM$151),SUMIF('5. Lön'!$D$25:$D$151,$C33,'5. Lön'!AS$25:AS$151))</f>
        <v>0</v>
      </c>
      <c r="D36" s="313">
        <f>IF('2. Grunddata'!$C$16&gt;0,SUMIF('5. Lön'!$D$25:$D$151,$C33,'5. Lön'!DN$25:DN$151),SUMIF('5. Lön'!$D$25:$D$151,$C33,'5. Lön'!AT$25:AT$151))</f>
        <v>0</v>
      </c>
      <c r="E36" s="313">
        <f>IF('2. Grunddata'!$C$16&gt;0,SUMIF('5. Lön'!$D$25:$D$151,$C33,'5. Lön'!DO$25:DO$151),SUMIF('5. Lön'!$D$25:$D$151,$C33,'5. Lön'!AU$25:AU$151))</f>
        <v>0</v>
      </c>
      <c r="F36" s="313">
        <f>IF('2. Grunddata'!$C$16&gt;0,SUMIF('5. Lön'!$D$25:$D$151,$C33,'5. Lön'!DP$25:DP$151),SUMIF('5. Lön'!$D$25:$D$151,$C33,'5. Lön'!AV$25:AV$151))</f>
        <v>0</v>
      </c>
      <c r="G36" s="313">
        <f>IF('2. Grunddata'!$C$16&gt;0,SUMIF('5. Lön'!$D$25:$D$151,$C33,'5. Lön'!DQ$25:DQ$151),SUMIF('5. Lön'!$D$25:$D$151,$C33,'5. Lön'!AW$25:AW$151))</f>
        <v>0</v>
      </c>
      <c r="H36" s="313">
        <f>IF('2. Grunddata'!$C$16&gt;0,SUMIF('5. Lön'!$D$25:$D$151,$C33,'5. Lön'!DR$25:DR$151),SUMIF('5. Lön'!$D$25:$D$151,$C33,'5. Lön'!AX$25:AX$151))</f>
        <v>0</v>
      </c>
      <c r="I36" s="313">
        <f>IF('2. Grunddata'!$C$16&gt;0,SUMIF('5. Lön'!$D$25:$D$151,$C33,'5. Lön'!DS$25:DS$151),SUMIF('5. Lön'!$D$25:$D$151,$C33,'5. Lön'!AY$25:AY$151))</f>
        <v>0</v>
      </c>
      <c r="J36" s="313">
        <f>IF('2. Grunddata'!$C$16&gt;0,SUMIF('5. Lön'!$D$25:$D$151,$C33,'5. Lön'!DT$25:DT$151),SUMIF('5. Lön'!$D$25:$D$151,$C33,'5. Lön'!AZ$25:AZ$151))</f>
        <v>0</v>
      </c>
      <c r="K36" s="313">
        <f>IF('2. Grunddata'!$C$16&gt;0,SUMIF('5. Lön'!$D$25:$D$151,$C33,'5. Lön'!DU$25:DU$151),SUMIF('5. Lön'!$D$25:$D$151,$C33,'5. Lön'!BA$25:BA$151))</f>
        <v>0</v>
      </c>
      <c r="L36" s="313">
        <f>IF('2. Grunddata'!$C$16&gt;0,SUMIF('5. Lön'!$D$25:$D$151,$C33,'5. Lön'!DV$25:DV$151),SUMIF('5. Lön'!$D$25:$D$151,$C33,'5. Lön'!BB$25:BB$151))</f>
        <v>0</v>
      </c>
      <c r="M36" s="314">
        <f t="shared" ref="M36:M41" si="0">SUM(C36:L36)</f>
        <v>0</v>
      </c>
      <c r="O36" s="4"/>
    </row>
    <row r="37" spans="2:15" s="3" customFormat="1" ht="12.75" customHeight="1" x14ac:dyDescent="0.2">
      <c r="B37" s="158" t="s">
        <v>202</v>
      </c>
      <c r="C37" s="315">
        <f>SUMIF('6. Drift'!$D$18:$D$101,$C33,'6. Drift'!V$18:V$101)</f>
        <v>0</v>
      </c>
      <c r="D37" s="315">
        <f>SUMIF('6. Drift'!$D$18:$D$101,$C33,'6. Drift'!W$18:W$101)</f>
        <v>0</v>
      </c>
      <c r="E37" s="315">
        <f>SUMIF('6. Drift'!$D$18:$D$101,$C33,'6. Drift'!X$18:X$101)</f>
        <v>0</v>
      </c>
      <c r="F37" s="315">
        <f>SUMIF('6. Drift'!$D$18:$D$101,$C33,'6. Drift'!Y$18:Y$101)</f>
        <v>0</v>
      </c>
      <c r="G37" s="315">
        <f>SUMIF('6. Drift'!$D$18:$D$101,$C33,'6. Drift'!Z$18:Z$101)</f>
        <v>0</v>
      </c>
      <c r="H37" s="315">
        <f>SUMIF('6. Drift'!$D$18:$D$101,$C33,'6. Drift'!AA$18:AA$101)</f>
        <v>0</v>
      </c>
      <c r="I37" s="315">
        <f>SUMIF('6. Drift'!$D$18:$D$101,$C33,'6. Drift'!AB$18:AB$101)</f>
        <v>0</v>
      </c>
      <c r="J37" s="315">
        <f>SUMIF('6. Drift'!$D$18:$D$101,$C33,'6. Drift'!AC$18:AC$101)</f>
        <v>0</v>
      </c>
      <c r="K37" s="315">
        <f>SUMIF('6. Drift'!$D$18:$D$101,$C33,'6. Drift'!AD$18:AD$101)</f>
        <v>0</v>
      </c>
      <c r="L37" s="315">
        <f>SUMIF('6. Drift'!$D$18:$D$101,$C33,'6. Drift'!AE$18:AE$101)</f>
        <v>0</v>
      </c>
      <c r="M37" s="316">
        <f t="shared" si="0"/>
        <v>0</v>
      </c>
    </row>
    <row r="38" spans="2:15" s="3" customFormat="1" ht="12.75" x14ac:dyDescent="0.2">
      <c r="B38" s="317" t="s">
        <v>30</v>
      </c>
      <c r="C38" s="318">
        <f>SUMIF('7. Utrustning'!$D$17:$D$49,$C33,'7. Utrustning'!W$17:W$49)</f>
        <v>0</v>
      </c>
      <c r="D38" s="318">
        <f>SUMIF('7. Utrustning'!$D$17:$D$49,$C33,'7. Utrustning'!X$17:X$49)</f>
        <v>0</v>
      </c>
      <c r="E38" s="318">
        <f>SUMIF('7. Utrustning'!$D$17:$D$49,$C33,'7. Utrustning'!Y$17:Y$49)</f>
        <v>0</v>
      </c>
      <c r="F38" s="318">
        <f>SUMIF('7. Utrustning'!$D$17:$D$49,$C33,'7. Utrustning'!Z$17:Z$49)</f>
        <v>0</v>
      </c>
      <c r="G38" s="318">
        <f>SUMIF('7. Utrustning'!$D$17:$D$49,$C33,'7. Utrustning'!AA$17:AA$49)</f>
        <v>0</v>
      </c>
      <c r="H38" s="318">
        <f>SUMIF('7. Utrustning'!$D$17:$D$49,$C33,'7. Utrustning'!AB$17:AB$49)</f>
        <v>0</v>
      </c>
      <c r="I38" s="318">
        <f>SUMIF('7. Utrustning'!$D$17:$D$49,$C33,'7. Utrustning'!AC$17:AC$49)</f>
        <v>0</v>
      </c>
      <c r="J38" s="318">
        <f>SUMIF('7. Utrustning'!$D$17:$D$49,$C33,'7. Utrustning'!AD$17:AD$49)</f>
        <v>0</v>
      </c>
      <c r="K38" s="318">
        <f>SUMIF('7. Utrustning'!$D$17:$D$49,$C33,'7. Utrustning'!AE$17:AE$49)</f>
        <v>0</v>
      </c>
      <c r="L38" s="318">
        <f>SUMIF('7. Utrustning'!$D$17:$D$49,$C33,'7. Utrustning'!AF$17:AF$49)</f>
        <v>0</v>
      </c>
      <c r="M38" s="319">
        <f t="shared" si="0"/>
        <v>0</v>
      </c>
    </row>
    <row r="39" spans="2:15" s="3" customFormat="1" ht="12.75" x14ac:dyDescent="0.2">
      <c r="B39" s="320" t="str">
        <f>IF('2. Grunddata'!C$13="NEJ","Lokal accepterad som direkt kostnad av finansiär","Lokal")</f>
        <v>Lokal accepterad som direkt kostnad av finansiär</v>
      </c>
      <c r="C39" s="315">
        <f>IF('2. Grunddata'!$C$13="NEJ",SUMIF('8. Lokal'!$D$18:$D$50,$C33,'8. Lokal'!T$18:T$50),SUMIF('5. Lön'!$D$25:$D$151,$C33,'5. Lön'!CO$25:CO$151)+SUMIF('6. Drift'!$D$18:$D$101,$C33,'6. Drift'!BR$18:BR$101)+SUMIF('8. Lokal'!$D$18:$D$50,$C33,'8. Lokal'!T$18:T$50))</f>
        <v>0</v>
      </c>
      <c r="D39" s="315">
        <f>IF('2. Grunddata'!$C$13="NEJ",SUMIF('8. Lokal'!$D$18:$D$50,$C33,'8. Lokal'!U$18:U$50),SUMIF('5. Lön'!$D$25:$D$151,$C33,'5. Lön'!CP$25:CP$151)+SUMIF('6. Drift'!$D$18:$D$101,$C33,'6. Drift'!BS$18:BS$101)+SUMIF('8. Lokal'!$D$18:$D$50,$C33,'8. Lokal'!U$18:U$50))</f>
        <v>0</v>
      </c>
      <c r="E39" s="315">
        <f>IF('2. Grunddata'!$C$13="NEJ",SUMIF('8. Lokal'!$D$18:$D$50,$C33,'8. Lokal'!V$18:V$50),SUMIF('5. Lön'!$D$25:$D$151,$C33,'5. Lön'!CQ$25:CQ$151)+SUMIF('6. Drift'!$D$18:$D$101,$C33,'6. Drift'!BT$18:BT$101)+SUMIF('8. Lokal'!$D$18:$D$50,$C33,'8. Lokal'!V$18:V$50))</f>
        <v>0</v>
      </c>
      <c r="F39" s="315">
        <f>IF('2. Grunddata'!$C$13="NEJ",SUMIF('8. Lokal'!$D$18:$D$50,$C33,'8. Lokal'!W$18:W$50),SUMIF('5. Lön'!$D$25:$D$151,$C33,'5. Lön'!CR$25:CR$151)+SUMIF('6. Drift'!$D$18:$D$101,$C33,'6. Drift'!BU$18:BU$101)+SUMIF('8. Lokal'!$D$18:$D$50,$C33,'8. Lokal'!W$18:W$50))</f>
        <v>0</v>
      </c>
      <c r="G39" s="315">
        <f>IF('2. Grunddata'!$C$13="NEJ",SUMIF('8. Lokal'!$D$18:$D$50,$C33,'8. Lokal'!X$18:X$50),SUMIF('5. Lön'!$D$25:$D$151,$C33,'5. Lön'!CS$25:CS$151)+SUMIF('6. Drift'!$D$18:$D$101,$C33,'6. Drift'!BV$18:BV$101)+SUMIF('8. Lokal'!$D$18:$D$50,$C33,'8. Lokal'!X$18:X$50))</f>
        <v>0</v>
      </c>
      <c r="H39" s="315">
        <f>IF('2. Grunddata'!$C$13="NEJ",SUMIF('8. Lokal'!$D$18:$D$50,$C33,'8. Lokal'!Y$18:Y$50),SUMIF('5. Lön'!$D$25:$D$151,$C33,'5. Lön'!CT$25:CT$151)+SUMIF('6. Drift'!$D$18:$D$101,$C33,'6. Drift'!BW$18:BW$101)+SUMIF('8. Lokal'!$D$18:$D$50,$C33,'8. Lokal'!Y$18:Y$50))</f>
        <v>0</v>
      </c>
      <c r="I39" s="315">
        <f>IF('2. Grunddata'!$C$13="NEJ",SUMIF('8. Lokal'!$D$18:$D$50,$C33,'8. Lokal'!Z$18:Z$50),SUMIF('5. Lön'!$D$25:$D$151,$C33,'5. Lön'!CU$25:CU$151)+SUMIF('6. Drift'!$D$18:$D$101,$C33,'6. Drift'!BX$18:BX$101)+SUMIF('8. Lokal'!$D$18:$D$50,$C33,'8. Lokal'!Z$18:Z$50))</f>
        <v>0</v>
      </c>
      <c r="J39" s="315">
        <f>IF('2. Grunddata'!$C$13="NEJ",SUMIF('8. Lokal'!$D$18:$D$50,$C33,'8. Lokal'!AA$18:AA$50),SUMIF('5. Lön'!$D$25:$D$151,$C33,'5. Lön'!CV$25:CV$151)+SUMIF('6. Drift'!$D$18:$D$101,$C33,'6. Drift'!BY$18:BY$101)+SUMIF('8. Lokal'!$D$18:$D$50,$C33,'8. Lokal'!AA$18:AA$50))</f>
        <v>0</v>
      </c>
      <c r="K39" s="315">
        <f>IF('2. Grunddata'!$C$13="NEJ",SUMIF('8. Lokal'!$D$18:$D$50,$C33,'8. Lokal'!AB$18:AB$50),SUMIF('5. Lön'!$D$25:$D$151,$C33,'5. Lön'!CW$25:CW$151)+SUMIF('6. Drift'!$D$18:$D$101,$C33,'6. Drift'!BZ$18:BZ$101)+SUMIF('8. Lokal'!$D$18:$D$50,$C33,'8. Lokal'!AB$18:AB$50))</f>
        <v>0</v>
      </c>
      <c r="L39" s="315">
        <f>IF('2. Grunddata'!$C$13="NEJ",SUMIF('8. Lokal'!$D$18:$D$50,$C33,'8. Lokal'!AC$18:AC$50),SUMIF('5. Lön'!$D$25:$D$151,$C33,'5. Lön'!CX$25:CX$151)+SUMIF('6. Drift'!$D$18:$D$101,$C33,'6. Drift'!CA$18:CA$101)+SUMIF('8. Lokal'!$D$18:$D$50,$C33,'8. Lokal'!AC$18:AC$50))</f>
        <v>0</v>
      </c>
      <c r="M39" s="316">
        <f t="shared" si="0"/>
        <v>0</v>
      </c>
    </row>
    <row r="40" spans="2:15" s="3" customFormat="1" ht="12.75" x14ac:dyDescent="0.2">
      <c r="B40" s="321" t="str">
        <f>IF('2. Grunddata'!C$13="NEJ","Indirekt och lokalpåslag accepterade som OH av finansiär","Indirekta")</f>
        <v>Indirekt och lokalpåslag accepterade som OH av finansiär</v>
      </c>
      <c r="C40" s="293">
        <f>IF('2. Grunddata'!$C$13="NEJ",SUMIF('5. Lön'!$D$25:$D$151,$C33,'5. Lön'!DY$25:DY$151)+SUMIF('6. Drift'!$D$18:$D$101,$C33,'6. Drift'!CP$18:CP$101)+SUMIF('7. Utrustning'!$D$17:$D$49,$C33,'7. Utrustning'!AU$17:AU$49)+SUMIF('8. Lokal'!$D$18:$D$50,$C33,'8. Lokal'!AR$18:AR$50),SUMIF('5. Lön'!$D$25:$D$151,$C33,'5. Lön'!BQ$25:BQ$151)+SUMIF('6. Drift'!$D$18:$D$101,$C33,'6. Drift'!AT$25:AT$151))</f>
        <v>0</v>
      </c>
      <c r="D40" s="293">
        <f>IF('2. Grunddata'!$C$13="NEJ",SUMIF('5. Lön'!$D$25:$D$151,$C33,'5. Lön'!DZ$25:DZ$151)+SUMIF('6. Drift'!$D$18:$D$101,$C33,'6. Drift'!CQ$18:CQ$101)+SUMIF('7. Utrustning'!$D$17:$D$49,$C33,'7. Utrustning'!AV$17:AV$49)+SUMIF('8. Lokal'!$D$18:$D$50,$C33,'8. Lokal'!AS$18:AS$50),SUMIF('5. Lön'!$D$25:$D$151,$C33,'5. Lön'!BR$25:BR$151)+SUMIF('6. Drift'!$D$18:$D$101,$C33,'6. Drift'!AU$25:AU$151))</f>
        <v>0</v>
      </c>
      <c r="E40" s="293">
        <f>IF('2. Grunddata'!$C$13="NEJ",SUMIF('5. Lön'!$D$25:$D$151,$C33,'5. Lön'!EA$25:EA$151)+SUMIF('6. Drift'!$D$18:$D$101,$C33,'6. Drift'!CR$18:CR$101)+SUMIF('7. Utrustning'!$D$17:$D$49,$C33,'7. Utrustning'!AW$17:AW$49)+SUMIF('8. Lokal'!$D$18:$D$50,$C33,'8. Lokal'!AT$18:AT$50),SUMIF('5. Lön'!$D$25:$D$151,$C33,'5. Lön'!BS$25:BS$151)+SUMIF('6. Drift'!$D$18:$D$101,$C33,'6. Drift'!AV$25:AV$151))</f>
        <v>0</v>
      </c>
      <c r="F40" s="293">
        <f>IF('2. Grunddata'!$C$13="NEJ",SUMIF('5. Lön'!$D$25:$D$151,$C33,'5. Lön'!EB$25:EB$151)+SUMIF('6. Drift'!$D$18:$D$101,$C33,'6. Drift'!CS$18:CS$101)+SUMIF('7. Utrustning'!$D$17:$D$49,$C33,'7. Utrustning'!AX$17:AX$49)+SUMIF('8. Lokal'!$D$18:$D$50,$C33,'8. Lokal'!AU$18:AU$50),SUMIF('5. Lön'!$D$25:$D$151,$C33,'5. Lön'!BT$25:BT$151)+SUMIF('6. Drift'!$D$18:$D$101,$C33,'6. Drift'!AW$25:AW$151))</f>
        <v>0</v>
      </c>
      <c r="G40" s="293">
        <f>IF('2. Grunddata'!$C$13="NEJ",SUMIF('5. Lön'!$D$25:$D$151,$C33,'5. Lön'!EC$25:EC$151)+SUMIF('6. Drift'!$D$18:$D$101,$C33,'6. Drift'!CT$18:CT$101)+SUMIF('7. Utrustning'!$D$17:$D$49,$C33,'7. Utrustning'!AY$17:AY$49)+SUMIF('8. Lokal'!$D$18:$D$50,$C33,'8. Lokal'!AV$18:AV$50),SUMIF('5. Lön'!$D$25:$D$151,$C33,'5. Lön'!BU$25:BU$151)+SUMIF('6. Drift'!$D$18:$D$101,$C33,'6. Drift'!AX$25:AX$151))</f>
        <v>0</v>
      </c>
      <c r="H40" s="293">
        <f>IF('2. Grunddata'!$C$13="NEJ",SUMIF('5. Lön'!$D$25:$D$151,$C33,'5. Lön'!ED$25:ED$151)+SUMIF('6. Drift'!$D$18:$D$101,$C33,'6. Drift'!CU$18:CU$101)+SUMIF('7. Utrustning'!$D$17:$D$49,$C33,'7. Utrustning'!AZ$17:AZ$49)+SUMIF('8. Lokal'!$D$18:$D$50,$C33,'8. Lokal'!AW$18:AW$50),SUMIF('5. Lön'!$D$25:$D$151,$C33,'5. Lön'!BV$25:BV$151)+SUMIF('6. Drift'!$D$18:$D$101,$C33,'6. Drift'!AY$25:AY$151))</f>
        <v>0</v>
      </c>
      <c r="I40" s="293">
        <f>IF('2. Grunddata'!$C$13="NEJ",SUMIF('5. Lön'!$D$25:$D$151,$C33,'5. Lön'!EE$25:EE$151)+SUMIF('6. Drift'!$D$18:$D$101,$C33,'6. Drift'!CV$18:CV$101)+SUMIF('7. Utrustning'!$D$17:$D$49,$C33,'7. Utrustning'!BA$17:BA$49)+SUMIF('8. Lokal'!$D$18:$D$50,$C33,'8. Lokal'!AX$18:AX$50),SUMIF('5. Lön'!$D$25:$D$151,$C33,'5. Lön'!BW$25:BW$151)+SUMIF('6. Drift'!$D$18:$D$101,$C33,'6. Drift'!AZ$25:AZ$151))</f>
        <v>0</v>
      </c>
      <c r="J40" s="293">
        <f>IF('2. Grunddata'!$C$13="NEJ",SUMIF('5. Lön'!$D$25:$D$151,$C33,'5. Lön'!EF$25:EF$151)+SUMIF('6. Drift'!$D$18:$D$101,$C33,'6. Drift'!CW$18:CW$101)+SUMIF('7. Utrustning'!$D$17:$D$49,$C33,'7. Utrustning'!BB$17:BB$49)+SUMIF('8. Lokal'!$D$18:$D$50,$C33,'8. Lokal'!AY$18:AY$50),SUMIF('5. Lön'!$D$25:$D$151,$C33,'5. Lön'!BX$25:BX$151)+SUMIF('6. Drift'!$D$18:$D$101,$C33,'6. Drift'!BA$25:BA$151))</f>
        <v>0</v>
      </c>
      <c r="K40" s="293">
        <f>IF('2. Grunddata'!$C$13="NEJ",SUMIF('5. Lön'!$D$25:$D$151,$C33,'5. Lön'!EG$25:EG$151)+SUMIF('6. Drift'!$D$18:$D$101,$C33,'6. Drift'!CX$18:CX$101)+SUMIF('7. Utrustning'!$D$17:$D$49,$C33,'7. Utrustning'!BC$17:BC$49)+SUMIF('8. Lokal'!$D$18:$D$50,$C33,'8. Lokal'!AZ$18:AZ$50),SUMIF('5. Lön'!$D$25:$D$151,$C33,'5. Lön'!BY$25:BY$151)+SUMIF('6. Drift'!$D$18:$D$101,$C33,'6. Drift'!BB$25:BB$151))</f>
        <v>0</v>
      </c>
      <c r="L40" s="293">
        <f>IF('2. Grunddata'!$C$13="NEJ",SUMIF('5. Lön'!$D$25:$D$151,$C33,'5. Lön'!EH$25:EH$151)+SUMIF('6. Drift'!$D$18:$D$101,$C33,'6. Drift'!CY$18:CY$101)+SUMIF('7. Utrustning'!$D$17:$D$49,$C33,'7. Utrustning'!BD$17:BD$49)+SUMIF('8. Lokal'!$D$18:$D$50,$C33,'8. Lokal'!BA$18:BA$50),SUMIF('5. Lön'!$D$25:$D$151,$C33,'5. Lön'!BZ$25:BZ$151)+SUMIF('6. Drift'!$D$18:$D$101,$C33,'6. Drift'!BC$25:BC$151))</f>
        <v>0</v>
      </c>
      <c r="M40" s="322">
        <f t="shared" si="0"/>
        <v>0</v>
      </c>
    </row>
    <row r="41" spans="2:15" s="3" customFormat="1" ht="12.75" x14ac:dyDescent="0.2">
      <c r="B41" s="323" t="str">
        <f>IF('2. Grunddata'!C$6="KONTRAKT","Total kostnad i kontrakt med finansiär ","Total kostnad i ansökan till finansiär ")</f>
        <v xml:space="preserve">Total kostnad i ansökan till finansiär </v>
      </c>
      <c r="C41" s="237">
        <f>SUM(C36:C40)</f>
        <v>0</v>
      </c>
      <c r="D41" s="237">
        <f t="shared" ref="D41:L41" si="1">SUM(D36:D40)</f>
        <v>0</v>
      </c>
      <c r="E41" s="237">
        <f t="shared" si="1"/>
        <v>0</v>
      </c>
      <c r="F41" s="237">
        <f t="shared" si="1"/>
        <v>0</v>
      </c>
      <c r="G41" s="237">
        <f t="shared" si="1"/>
        <v>0</v>
      </c>
      <c r="H41" s="237">
        <f t="shared" si="1"/>
        <v>0</v>
      </c>
      <c r="I41" s="237">
        <f t="shared" si="1"/>
        <v>0</v>
      </c>
      <c r="J41" s="237">
        <f t="shared" si="1"/>
        <v>0</v>
      </c>
      <c r="K41" s="237">
        <f t="shared" si="1"/>
        <v>0</v>
      </c>
      <c r="L41" s="237">
        <f t="shared" si="1"/>
        <v>0</v>
      </c>
      <c r="M41" s="324">
        <f t="shared" si="0"/>
        <v>0</v>
      </c>
    </row>
    <row r="42" spans="2:15" s="3" customFormat="1" ht="6" customHeight="1" x14ac:dyDescent="0.2">
      <c r="B42" s="325"/>
      <c r="C42" s="326"/>
      <c r="D42" s="326"/>
      <c r="E42" s="326"/>
      <c r="F42" s="326"/>
      <c r="G42" s="326"/>
      <c r="H42" s="326"/>
      <c r="I42" s="326"/>
      <c r="J42" s="326"/>
      <c r="K42" s="326"/>
      <c r="L42" s="326"/>
      <c r="M42" s="327"/>
    </row>
    <row r="43" spans="2:15" s="3" customFormat="1" ht="12.75" x14ac:dyDescent="0.2">
      <c r="B43" s="328" t="str">
        <f>IF('2. Grunddata'!C$6="KONTRAKT","Kostnader att medfinansiera","Kostnader förväntade att medfinansiera")</f>
        <v>Kostnader förväntade att medfinansiera</v>
      </c>
      <c r="C43" s="168"/>
      <c r="D43" s="168"/>
      <c r="E43" s="168"/>
      <c r="F43" s="168"/>
      <c r="G43" s="168"/>
      <c r="H43" s="168"/>
      <c r="I43" s="168"/>
      <c r="J43" s="168"/>
      <c r="K43" s="168"/>
      <c r="L43" s="168"/>
      <c r="M43" s="329"/>
    </row>
    <row r="44" spans="2:15" s="3" customFormat="1" ht="12.75" x14ac:dyDescent="0.2">
      <c r="B44" s="371" t="str">
        <f>IF('2. Grunddata'!C$13="NEJ","Indirekt och lokalpåslag inte accepterade som OH av finansiär","")</f>
        <v>Indirekt och lokalpåslag inte accepterade som OH av finansiär</v>
      </c>
      <c r="C44" s="330">
        <f>IF('2. Grunddata'!$C$13="NEJ",(SUMIF('5. Lön'!$D$25:$D$151,$C33,'5. Lön'!BQ$25:BQ$151)+SUMIF('5. Lön'!$D$25:$D$151,$C33,'5. Lön'!CO$25:CO$151)+SUMIF('6. Drift'!$D$18:$D$101,$C33,'6. Drift'!AT$18:AT$101)+SUMIF('6. Drift'!$D$18:$D$101,$C33,'6. Drift'!BR$18:BR$101))-(SUMIF('5. Lön'!$D$25:$D$151,$C33,'5. Lön'!DY$25:DY$151)+SUMIF('6. Drift'!$D$18:$D$101,$C33,'6. Drift'!CP$18:CP$101)+SUMIF('7. Utrustning'!$D$17:$D$49,$C33,'7. Utrustning'!AU$17:AU$49)+SUMIF('8. Lokal'!$D$18:$D$50,$C33,'8. Lokal'!AR$18:AR$50)),0)</f>
        <v>0</v>
      </c>
      <c r="D44" s="330">
        <f>IF('2. Grunddata'!$C$13="NEJ",(SUMIF('5. Lön'!$D$25:$D$151,$C33,'5. Lön'!BR$25:BR$151)+SUMIF('5. Lön'!$D$25:$D$151,$C33,'5. Lön'!CP$25:CP$151)+SUMIF('6. Drift'!$D$18:$D$101,$C33,'6. Drift'!AU$18:AU$101)+SUMIF('6. Drift'!$D$18:$D$101,$C33,'6. Drift'!BS$18:BS$101))-(SUMIF('5. Lön'!$D$25:$D$151,$C33,'5. Lön'!DZ$25:DZ$151)+SUMIF('6. Drift'!$D$18:$D$101,$C33,'6. Drift'!CQ$18:CQ$101)+SUMIF('7. Utrustning'!$D$17:$D$49,$C33,'7. Utrustning'!AV$17:AV$49)+SUMIF('8. Lokal'!$D$18:$D$50,$C33,'8. Lokal'!AS$18:AS$50)),0)</f>
        <v>0</v>
      </c>
      <c r="E44" s="330">
        <f>IF('2. Grunddata'!$C$13="NEJ",(SUMIF('5. Lön'!$D$25:$D$151,$C33,'5. Lön'!BS$25:BS$151)+SUMIF('5. Lön'!$D$25:$D$151,$C33,'5. Lön'!CQ$25:CQ$151)+SUMIF('6. Drift'!$D$18:$D$101,$C33,'6. Drift'!AV$18:AV$101)+SUMIF('6. Drift'!$D$18:$D$101,$C33,'6. Drift'!BT$18:BT$101))-(SUMIF('5. Lön'!$D$25:$D$151,$C33,'5. Lön'!EA$25:EA$151)+SUMIF('6. Drift'!$D$18:$D$101,$C33,'6. Drift'!CR$18:CR$101)+SUMIF('7. Utrustning'!$D$17:$D$49,$C33,'7. Utrustning'!AW$17:AW$49)+SUMIF('8. Lokal'!$D$18:$D$50,$C33,'8. Lokal'!AT$18:AT$50)),0)</f>
        <v>0</v>
      </c>
      <c r="F44" s="330">
        <f>IF('2. Grunddata'!$C$13="NEJ",(SUMIF('5. Lön'!$D$25:$D$151,$C33,'5. Lön'!BT$25:BT$151)+SUMIF('5. Lön'!$D$25:$D$151,$C33,'5. Lön'!CR$25:CR$151)+SUMIF('6. Drift'!$D$18:$D$101,$C33,'6. Drift'!AW$18:AW$101)+SUMIF('6. Drift'!$D$18:$D$101,$C33,'6. Drift'!BU$18:BU$101))-(SUMIF('5. Lön'!$D$25:$D$151,$C33,'5. Lön'!EB$25:EB$151)+SUMIF('6. Drift'!$D$18:$D$101,$C33,'6. Drift'!CS$18:CS$101)+SUMIF('7. Utrustning'!$D$17:$D$49,$C33,'7. Utrustning'!AX$17:AX$49)+SUMIF('8. Lokal'!$D$18:$D$50,$C33,'8. Lokal'!AU$18:AU$50)),0)</f>
        <v>0</v>
      </c>
      <c r="G44" s="330">
        <f>IF('2. Grunddata'!$C$13="NEJ",(SUMIF('5. Lön'!$D$25:$D$151,$C33,'5. Lön'!BU$25:BU$151)+SUMIF('5. Lön'!$D$25:$D$151,$C33,'5. Lön'!CS$25:CS$151)+SUMIF('6. Drift'!$D$18:$D$101,$C33,'6. Drift'!AX$18:AX$101)+SUMIF('6. Drift'!$D$18:$D$101,$C33,'6. Drift'!BV$18:BV$101))-(SUMIF('5. Lön'!$D$25:$D$151,$C33,'5. Lön'!EC$25:EC$151)+SUMIF('6. Drift'!$D$18:$D$101,$C33,'6. Drift'!CT$18:CT$101)+SUMIF('7. Utrustning'!$D$17:$D$49,$C33,'7. Utrustning'!AY$17:AY$49)+SUMIF('8. Lokal'!$D$18:$D$50,$C33,'8. Lokal'!AV$18:AV$50)),0)</f>
        <v>0</v>
      </c>
      <c r="H44" s="330">
        <f>IF('2. Grunddata'!$C$13="NEJ",(SUMIF('5. Lön'!$D$25:$D$151,$C33,'5. Lön'!BV$25:BV$151)+SUMIF('5. Lön'!$D$25:$D$151,$C33,'5. Lön'!CT$25:CT$151)+SUMIF('6. Drift'!$D$18:$D$101,$C33,'6. Drift'!AY$18:AY$101)+SUMIF('6. Drift'!$D$18:$D$101,$C33,'6. Drift'!BW$18:BW$101))-(SUMIF('5. Lön'!$D$25:$D$151,$C33,'5. Lön'!ED$25:ED$151)+SUMIF('6. Drift'!$D$18:$D$101,$C33,'6. Drift'!CU$18:CU$101)+SUMIF('7. Utrustning'!$D$17:$D$49,$C33,'7. Utrustning'!AZ$17:AZ$49)+SUMIF('8. Lokal'!$D$18:$D$50,$C33,'8. Lokal'!AW$18:AW$50)),0)</f>
        <v>0</v>
      </c>
      <c r="I44" s="330">
        <f>IF('2. Grunddata'!$C$13="NEJ",(SUMIF('5. Lön'!$D$25:$D$151,$C33,'5. Lön'!BW$25:BW$151)+SUMIF('5. Lön'!$D$25:$D$151,$C33,'5. Lön'!CU$25:CU$151)+SUMIF('6. Drift'!$D$18:$D$101,$C33,'6. Drift'!AZ$18:AZ$101)+SUMIF('6. Drift'!$D$18:$D$101,$C33,'6. Drift'!BX$18:BX$101))-(SUMIF('5. Lön'!$D$25:$D$151,$C33,'5. Lön'!EE$25:EE$151)+SUMIF('6. Drift'!$D$18:$D$101,$C33,'6. Drift'!CV$18:CV$101)+SUMIF('7. Utrustning'!$D$17:$D$49,$C33,'7. Utrustning'!BA$17:BA$49)+SUMIF('8. Lokal'!$D$18:$D$50,$C33,'8. Lokal'!AX$18:AX$50)),0)</f>
        <v>0</v>
      </c>
      <c r="J44" s="330">
        <f>IF('2. Grunddata'!$C$13="NEJ",(SUMIF('5. Lön'!$D$25:$D$151,$C33,'5. Lön'!BX$25:BX$151)+SUMIF('5. Lön'!$D$25:$D$151,$C33,'5. Lön'!CV$25:CV$151)+SUMIF('6. Drift'!$D$18:$D$101,$C33,'6. Drift'!BA$18:BA$101)+SUMIF('6. Drift'!$D$18:$D$101,$C33,'6. Drift'!BY$18:BY$101))-(SUMIF('5. Lön'!$D$25:$D$151,$C33,'5. Lön'!EF$25:EF$151)+SUMIF('6. Drift'!$D$18:$D$101,$C33,'6. Drift'!CW$18:CW$101)+SUMIF('7. Utrustning'!$D$17:$D$49,$C33,'7. Utrustning'!BB$17:BB$49)+SUMIF('8. Lokal'!$D$18:$D$50,$C33,'8. Lokal'!AY$18:AY$50)),0)</f>
        <v>0</v>
      </c>
      <c r="K44" s="330">
        <f>IF('2. Grunddata'!$C$13="NEJ",(SUMIF('5. Lön'!$D$25:$D$151,$C33,'5. Lön'!BY$25:BY$151)+SUMIF('5. Lön'!$D$25:$D$151,$C33,'5. Lön'!CW$25:CW$151)+SUMIF('6. Drift'!$D$18:$D$101,$C33,'6. Drift'!BB$18:BB$101)+SUMIF('6. Drift'!$D$18:$D$101,$C33,'6. Drift'!BZ$18:BZ$101))-(SUMIF('5. Lön'!$D$25:$D$151,$C33,'5. Lön'!EG$25:EG$151)+SUMIF('6. Drift'!$D$18:$D$101,$C33,'6. Drift'!CX$18:CX$101)+SUMIF('7. Utrustning'!$D$17:$D$49,$C33,'7. Utrustning'!BC$17:BC$49)+SUMIF('8. Lokal'!$D$18:$D$50,$C33,'8. Lokal'!AZ$18:AZ$50)),0)</f>
        <v>0</v>
      </c>
      <c r="L44" s="330">
        <f>IF('2. Grunddata'!$C$13="NEJ",(SUMIF('5. Lön'!$D$25:$D$151,$C33,'5. Lön'!BZ$25:BZ$151)+SUMIF('5. Lön'!$D$25:$D$151,$C33,'5. Lön'!CX$25:CX$151)+SUMIF('6. Drift'!$D$18:$D$101,$C33,'6. Drift'!BC$18:BC$101)+SUMIF('6. Drift'!$D$18:$D$101,$C33,'6. Drift'!CA$18:CA$101))-(SUMIF('5. Lön'!$D$25:$D$151,$C33,'5. Lön'!EH$25:EH$151)+SUMIF('6. Drift'!$D$18:$D$101,$C33,'6. Drift'!CY$18:CY$101)+SUMIF('7. Utrustning'!$D$17:$D$49,$C33,'7. Utrustning'!BD$17:BD$49)+SUMIF('8. Lokal'!$D$18:$D$50,$C33,'8. Lokal'!BA$18:BA$50)),0)</f>
        <v>0</v>
      </c>
      <c r="M44" s="314">
        <f t="shared" ref="M44:M50" si="2">SUM(C44:L44)</f>
        <v>0</v>
      </c>
    </row>
    <row r="45" spans="2:15" s="3" customFormat="1" ht="12.75" customHeight="1" x14ac:dyDescent="0.2">
      <c r="B45" s="331" t="str">
        <f>IF('2. Grunddata'!C$16&gt;0,"LKP som inte accepteras av finansiär","")</f>
        <v/>
      </c>
      <c r="C45" s="332">
        <f>IF('2. Grunddata'!$C$16&gt;0,SUMIF('5. Lön'!$D$25:$D$151,$C33,'5. Lön'!AS$25:AS$151)-SUMIF('5. Lön'!$D$25:$D$151,$C33,'5. Lön'!DM$25:DM$151),0)</f>
        <v>0</v>
      </c>
      <c r="D45" s="332">
        <f>IF('2. Grunddata'!$C$16&gt;0,SUMIF('5. Lön'!$D$25:$D$151,$C33,'5. Lön'!AT$25:AT$151)-SUMIF('5. Lön'!$D$25:$D$151,$C33,'5. Lön'!DN$25:DN$151),0)</f>
        <v>0</v>
      </c>
      <c r="E45" s="332">
        <f>IF('2. Grunddata'!$C$16&gt;0,SUMIF('5. Lön'!$D$25:$D$151,$C33,'5. Lön'!AU$25:AU$151)-SUMIF('5. Lön'!$D$25:$D$151,$C33,'5. Lön'!DO$25:DO$151),0)</f>
        <v>0</v>
      </c>
      <c r="F45" s="332">
        <f>IF('2. Grunddata'!$C$16&gt;0,SUMIF('5. Lön'!$D$25:$D$151,$C33,'5. Lön'!AV$25:AV$151)-SUMIF('5. Lön'!$D$25:$D$151,$C33,'5. Lön'!DP$25:DP$151),0)</f>
        <v>0</v>
      </c>
      <c r="G45" s="332">
        <f>IF('2. Grunddata'!$C$16&gt;0,SUMIF('5. Lön'!$D$25:$D$151,$C33,'5. Lön'!AW$25:AW$151)-SUMIF('5. Lön'!$D$25:$D$151,$C33,'5. Lön'!DQ$25:DQ$151),0)</f>
        <v>0</v>
      </c>
      <c r="H45" s="332">
        <f>IF('2. Grunddata'!$C$16&gt;0,SUMIF('5. Lön'!$D$25:$D$151,$C33,'5. Lön'!AX$25:AX$151)-SUMIF('5. Lön'!$D$25:$D$151,$C33,'5. Lön'!DR$25:DR$151),0)</f>
        <v>0</v>
      </c>
      <c r="I45" s="332">
        <f>IF('2. Grunddata'!$C$16&gt;0,SUMIF('5. Lön'!$D$25:$D$151,$C33,'5. Lön'!AY$25:AY$151)-SUMIF('5. Lön'!$D$25:$D$151,$C33,'5. Lön'!DS$25:DS$151),0)</f>
        <v>0</v>
      </c>
      <c r="J45" s="332">
        <f>IF('2. Grunddata'!$C$16&gt;0,SUMIF('5. Lön'!$D$25:$D$151,$C33,'5. Lön'!AZ$25:AZ$151)-SUMIF('5. Lön'!$D$25:$D$151,$C33,'5. Lön'!DT$25:DT$151),0)</f>
        <v>0</v>
      </c>
      <c r="K45" s="332">
        <f>IF('2. Grunddata'!$C$16&gt;0,SUMIF('5. Lön'!$D$25:$D$151,$C33,'5. Lön'!BA$25:BA$151)-SUMIF('5. Lön'!$D$25:$D$151,$C33,'5. Lön'!DU$25:DU$151),0)</f>
        <v>0</v>
      </c>
      <c r="L45" s="332">
        <f>IF('2. Grunddata'!$C$16&gt;0,SUMIF('5. Lön'!$D$25:$D$151,$C33,'5. Lön'!BB$25:BB$151)-SUMIF('5. Lön'!$D$25:$D$151,$C33,'5. Lön'!DV$25:DV$151),0)</f>
        <v>0</v>
      </c>
      <c r="M45" s="316">
        <f t="shared" si="2"/>
        <v>0</v>
      </c>
    </row>
    <row r="46" spans="2:15" s="3" customFormat="1" ht="12.75" customHeight="1" x14ac:dyDescent="0.2">
      <c r="B46" s="317" t="str">
        <f>IF('5. Lön'!BO$152&gt;0,"Lön inklusive LKP","")</f>
        <v>Lön inklusive LKP</v>
      </c>
      <c r="C46" s="333">
        <f>SUMIF('5. Lön'!$D$25:$D$151,$C33,'5. Lön'!BE$25:BE$151)</f>
        <v>0</v>
      </c>
      <c r="D46" s="333">
        <f>SUMIF('5. Lön'!$D$25:$D$151,$C33,'5. Lön'!BF$25:BF$151)</f>
        <v>0</v>
      </c>
      <c r="E46" s="333">
        <f>SUMIF('5. Lön'!$D$25:$D$151,$C33,'5. Lön'!BG$25:BG$151)</f>
        <v>0</v>
      </c>
      <c r="F46" s="333">
        <f>SUMIF('5. Lön'!$D$25:$D$151,$C33,'5. Lön'!BH$25:BH$151)</f>
        <v>0</v>
      </c>
      <c r="G46" s="333">
        <f>SUMIF('5. Lön'!$D$25:$D$151,$C33,'5. Lön'!BI$25:BI$151)</f>
        <v>0</v>
      </c>
      <c r="H46" s="333">
        <f>SUMIF('5. Lön'!$D$25:$D$151,$C33,'5. Lön'!BJ$25:BJ$151)</f>
        <v>0</v>
      </c>
      <c r="I46" s="333">
        <f>SUMIF('5. Lön'!$D$25:$D$151,$C33,'5. Lön'!BK$25:BK$151)</f>
        <v>0</v>
      </c>
      <c r="J46" s="333">
        <f>SUMIF('5. Lön'!$D$25:$D$151,$C33,'5. Lön'!BL$25:BL$151)</f>
        <v>0</v>
      </c>
      <c r="K46" s="333">
        <f>SUMIF('5. Lön'!$D$25:$D$151,$C33,'5. Lön'!BM$25:BM$151)</f>
        <v>0</v>
      </c>
      <c r="L46" s="333">
        <f>SUMIF('5. Lön'!$D$25:$D$151,$C33,'5. Lön'!BN$25:BN$151)</f>
        <v>0</v>
      </c>
      <c r="M46" s="319">
        <f t="shared" si="2"/>
        <v>0</v>
      </c>
    </row>
    <row r="47" spans="2:15" s="3" customFormat="1" ht="12.75" x14ac:dyDescent="0.2">
      <c r="B47" s="158" t="str">
        <f>IF('6. Drift'!AR$102&gt;0,"Drift","")</f>
        <v/>
      </c>
      <c r="C47" s="334">
        <f>SUMIF('6. Drift'!$D$18:$D$101,$C33,'6. Drift'!AH$18:AH$101)</f>
        <v>0</v>
      </c>
      <c r="D47" s="334">
        <f>SUMIF('6. Drift'!$D$18:$D$101,$C33,'6. Drift'!AI$18:AI$101)</f>
        <v>0</v>
      </c>
      <c r="E47" s="334">
        <f>SUMIF('6. Drift'!$D$18:$D$101,$C33,'6. Drift'!AJ$18:AJ$101)</f>
        <v>0</v>
      </c>
      <c r="F47" s="334">
        <f>SUMIF('6. Drift'!$D$18:$D$101,$C33,'6. Drift'!AK$18:AK$101)</f>
        <v>0</v>
      </c>
      <c r="G47" s="334">
        <f>SUMIF('6. Drift'!$D$18:$D$101,$C33,'6. Drift'!AL$18:AL$101)</f>
        <v>0</v>
      </c>
      <c r="H47" s="334">
        <f>SUMIF('6. Drift'!$D$18:$D$101,$C33,'6. Drift'!AM$18:AM$101)</f>
        <v>0</v>
      </c>
      <c r="I47" s="334">
        <f>SUMIF('6. Drift'!$D$18:$D$101,$C33,'6. Drift'!AN$18:AN$101)</f>
        <v>0</v>
      </c>
      <c r="J47" s="334">
        <f>SUMIF('6. Drift'!$D$18:$D$101,$C33,'6. Drift'!AO$18:AO$101)</f>
        <v>0</v>
      </c>
      <c r="K47" s="334">
        <f>SUMIF('6. Drift'!$D$18:$D$101,$C33,'6. Drift'!AP$18:AP$101)</f>
        <v>0</v>
      </c>
      <c r="L47" s="334">
        <f>SUMIF('6. Drift'!$D$18:$D$101,$C33,'6. Drift'!AQ$18:AQ$101)</f>
        <v>0</v>
      </c>
      <c r="M47" s="316">
        <f t="shared" si="2"/>
        <v>0</v>
      </c>
    </row>
    <row r="48" spans="2:15" s="3" customFormat="1" ht="12.75" x14ac:dyDescent="0.2">
      <c r="B48" s="317" t="str">
        <f>IF('7. Utrustning'!AS$50&gt;0,"Utrustning","")</f>
        <v/>
      </c>
      <c r="C48" s="333">
        <f>SUMIF('7. Utrustning'!$D$17:$D$49,$C33,'7. Utrustning'!AI$17:AI$49)</f>
        <v>0</v>
      </c>
      <c r="D48" s="333">
        <f>SUMIF('7. Utrustning'!$D$17:$D$49,$C33,'7. Utrustning'!AJ$17:AJ$49)</f>
        <v>0</v>
      </c>
      <c r="E48" s="333">
        <f>SUMIF('7. Utrustning'!$D$17:$D$49,$C33,'7. Utrustning'!AK$17:AK$49)</f>
        <v>0</v>
      </c>
      <c r="F48" s="333">
        <f>SUMIF('7. Utrustning'!$D$17:$D$49,$C33,'7. Utrustning'!AL$17:AL$49)</f>
        <v>0</v>
      </c>
      <c r="G48" s="333">
        <f>SUMIF('7. Utrustning'!$D$17:$D$49,$C33,'7. Utrustning'!AM$17:AM$49)</f>
        <v>0</v>
      </c>
      <c r="H48" s="333">
        <f>SUMIF('7. Utrustning'!$D$17:$D$49,$C33,'7. Utrustning'!AN$17:AN$49)</f>
        <v>0</v>
      </c>
      <c r="I48" s="333">
        <f>SUMIF('7. Utrustning'!$D$17:$D$49,$C33,'7. Utrustning'!AO$17:AO$49)</f>
        <v>0</v>
      </c>
      <c r="J48" s="333">
        <f>SUMIF('7. Utrustning'!$D$17:$D$49,$C33,'7. Utrustning'!AP$17:AP$49)</f>
        <v>0</v>
      </c>
      <c r="K48" s="333">
        <f>SUMIF('7. Utrustning'!$D$17:$D$49,$C33,'7. Utrustning'!AQ$17:AQ$49)</f>
        <v>0</v>
      </c>
      <c r="L48" s="333">
        <f>SUMIF('7. Utrustning'!$D$17:$D$49,$C33,'7. Utrustning'!AR$17:AR$49)</f>
        <v>0</v>
      </c>
      <c r="M48" s="319">
        <f t="shared" si="2"/>
        <v>0</v>
      </c>
    </row>
    <row r="49" spans="2:15" s="3" customFormat="1" ht="12.75" x14ac:dyDescent="0.2">
      <c r="B49" s="320" t="str">
        <f>IF('8. Lokal'!AP$51&gt;0,"Lokal","")</f>
        <v>Lokal</v>
      </c>
      <c r="C49" s="334">
        <f>SUMIF('5. Lön'!$D$25:$D$151,$C33,'5. Lön'!DA$25:DA$151)+SUMIF('6. Drift'!$D$18:$D$101,$C33,'6. Drift'!CD$18:CD$101)+SUMIF('8. Lokal'!$D$18:$D$50,$C33,'8. Lokal'!AF$18:AF$50)</f>
        <v>0</v>
      </c>
      <c r="D49" s="334">
        <f>SUMIF('5. Lön'!$D$25:$D$151,$C33,'5. Lön'!DB$25:DB$151)+SUMIF('6. Drift'!$D$18:$D$101,$C33,'6. Drift'!CE$18:CE$101)+SUMIF('8. Lokal'!$D$18:$D$50,$C33,'8. Lokal'!AG$18:AG$50)</f>
        <v>0</v>
      </c>
      <c r="E49" s="334">
        <f>SUMIF('5. Lön'!$D$25:$D$151,$C33,'5. Lön'!DC$25:DC$151)+SUMIF('6. Drift'!$D$18:$D$101,$C33,'6. Drift'!CF$18:CF$101)+SUMIF('8. Lokal'!$D$18:$D$50,$C33,'8. Lokal'!AH$18:AH$50)</f>
        <v>0</v>
      </c>
      <c r="F49" s="334">
        <f>SUMIF('5. Lön'!$D$25:$D$151,$C33,'5. Lön'!DD$25:DD$151)+SUMIF('6. Drift'!$D$18:$D$101,$C33,'6. Drift'!CG$18:CG$101)+SUMIF('8. Lokal'!$D$18:$D$50,$C33,'8. Lokal'!AI$18:AI$50)</f>
        <v>0</v>
      </c>
      <c r="G49" s="334">
        <f>SUMIF('5. Lön'!$D$25:$D$151,$C33,'5. Lön'!DE$25:DE$151)+SUMIF('6. Drift'!$D$18:$D$101,$C33,'6. Drift'!CH$18:CH$101)+SUMIF('8. Lokal'!$D$18:$D$50,$C33,'8. Lokal'!AJ$18:AJ$50)</f>
        <v>0</v>
      </c>
      <c r="H49" s="334">
        <f>SUMIF('5. Lön'!$D$25:$D$151,$C33,'5. Lön'!DF$25:DF$151)+SUMIF('6. Drift'!$D$18:$D$101,$C33,'6. Drift'!CI$18:CI$101)+SUMIF('8. Lokal'!$D$18:$D$50,$C33,'8. Lokal'!AK$18:AK$50)</f>
        <v>0</v>
      </c>
      <c r="I49" s="334">
        <f>SUMIF('5. Lön'!$D$25:$D$151,$C33,'5. Lön'!DG$25:DG$151)+SUMIF('6. Drift'!$D$18:$D$101,$C33,'6. Drift'!CJ$18:CJ$101)+SUMIF('8. Lokal'!$D$18:$D$50,$C33,'8. Lokal'!AL$18:AL$50)</f>
        <v>0</v>
      </c>
      <c r="J49" s="334">
        <f>SUMIF('5. Lön'!$D$25:$D$151,$C33,'5. Lön'!DH$25:DH$151)+SUMIF('6. Drift'!$D$18:$D$101,$C33,'6. Drift'!CK$18:CK$101)+SUMIF('8. Lokal'!$D$18:$D$50,$C33,'8. Lokal'!AM$18:AM$50)</f>
        <v>0</v>
      </c>
      <c r="K49" s="334">
        <f>SUMIF('5. Lön'!$D$25:$D$151,$C33,'5. Lön'!DI$25:DI$151)+SUMIF('6. Drift'!$D$18:$D$101,$C33,'6. Drift'!CL$18:CL$101)+SUMIF('8. Lokal'!$D$18:$D$50,$C33,'8. Lokal'!AN$18:AN$50)</f>
        <v>0</v>
      </c>
      <c r="L49" s="334">
        <f>SUMIF('5. Lön'!$D$25:$D$151,$C33,'5. Lön'!DJ$25:DJ$151)+SUMIF('6. Drift'!$D$18:$D$101,$C33,'6. Drift'!CM$18:CM$101)+SUMIF('8. Lokal'!$D$18:$D$50,$C33,'8. Lokal'!AO$18:AO$50)</f>
        <v>0</v>
      </c>
      <c r="M49" s="316">
        <f t="shared" si="2"/>
        <v>0</v>
      </c>
    </row>
    <row r="50" spans="2:15" s="1" customFormat="1" ht="12.75" x14ac:dyDescent="0.2">
      <c r="B50" s="321" t="str">
        <f>IF(('5. Lön'!CM$152+'6. Drift'!BP$102)&gt;0,"Indirekt","")</f>
        <v>Indirekt</v>
      </c>
      <c r="C50" s="293">
        <f>SUMIF('5. Lön'!$D$25:$D$151,$C33,'5. Lön'!CC$25:CC$151)+SUMIF('6. Drift'!$D$18:$D$101,$C33,'6. Drift'!BF$18:BF$101)</f>
        <v>0</v>
      </c>
      <c r="D50" s="293">
        <f>SUMIF('5. Lön'!$D$25:$D$151,$C33,'5. Lön'!CD$25:CD$151)+SUMIF('6. Drift'!$D$18:$D$101,$C33,'6. Drift'!BG$18:BG$101)</f>
        <v>0</v>
      </c>
      <c r="E50" s="293">
        <f>SUMIF('5. Lön'!$D$25:$D$151,$C33,'5. Lön'!CE$25:CE$151)+SUMIF('6. Drift'!$D$18:$D$101,$C33,'6. Drift'!BH$18:BH$101)</f>
        <v>0</v>
      </c>
      <c r="F50" s="293">
        <f>SUMIF('5. Lön'!$D$25:$D$151,$C33,'5. Lön'!CF$25:CF$151)+SUMIF('6. Drift'!$D$18:$D$101,$C33,'6. Drift'!BI$18:BI$101)</f>
        <v>0</v>
      </c>
      <c r="G50" s="293">
        <f>SUMIF('5. Lön'!$D$25:$D$151,$C33,'5. Lön'!CG$25:CG$151)+SUMIF('6. Drift'!$D$18:$D$101,$C33,'6. Drift'!BJ$18:BJ$101)</f>
        <v>0</v>
      </c>
      <c r="H50" s="293">
        <f>SUMIF('5. Lön'!$D$25:$D$151,$C33,'5. Lön'!CH$25:CH$151)+SUMIF('6. Drift'!$D$18:$D$101,$C33,'6. Drift'!BK$18:BK$101)</f>
        <v>0</v>
      </c>
      <c r="I50" s="293">
        <f>SUMIF('5. Lön'!$D$25:$D$151,$C33,'5. Lön'!CI$25:CI$151)+SUMIF('6. Drift'!$D$18:$D$101,$C33,'6. Drift'!BL$18:BL$101)</f>
        <v>0</v>
      </c>
      <c r="J50" s="293">
        <f>SUMIF('5. Lön'!$D$25:$D$151,$C33,'5. Lön'!CJ$25:CJ$151)+SUMIF('6. Drift'!$D$18:$D$101,$C33,'6. Drift'!BM$18:BM$101)</f>
        <v>0</v>
      </c>
      <c r="K50" s="293">
        <f>SUMIF('5. Lön'!$D$25:$D$151,$C33,'5. Lön'!CK$25:CK$151)+SUMIF('6. Drift'!$D$18:$D$101,$C33,'6. Drift'!BN$18:BN$101)</f>
        <v>0</v>
      </c>
      <c r="L50" s="293">
        <f>SUMIF('5. Lön'!$D$25:$D$151,$C33,'5. Lön'!CL$25:CL$151)+SUMIF('6. Drift'!$D$18:$D$101,$C33,'6. Drift'!BO$18:BO$101)</f>
        <v>0</v>
      </c>
      <c r="M50" s="322">
        <f t="shared" si="2"/>
        <v>0</v>
      </c>
    </row>
    <row r="51" spans="2:15" s="3" customFormat="1" ht="12.75" x14ac:dyDescent="0.2">
      <c r="B51" s="323" t="str">
        <f>IF('2. Grunddata'!C$6="KONTRAKT","Total kostnad i medfinansiering av kontrakt med finansiär","Total kostnad i medfinansiering av ansökan till finansiär")</f>
        <v>Total kostnad i medfinansiering av ansökan till finansiär</v>
      </c>
      <c r="C51" s="237">
        <f>SUM(C44:C50)</f>
        <v>0</v>
      </c>
      <c r="D51" s="237">
        <f t="shared" ref="D51:M51" si="3">SUM(D44:D50)</f>
        <v>0</v>
      </c>
      <c r="E51" s="237">
        <f t="shared" si="3"/>
        <v>0</v>
      </c>
      <c r="F51" s="237">
        <f t="shared" si="3"/>
        <v>0</v>
      </c>
      <c r="G51" s="237">
        <f t="shared" si="3"/>
        <v>0</v>
      </c>
      <c r="H51" s="237">
        <f t="shared" si="3"/>
        <v>0</v>
      </c>
      <c r="I51" s="237">
        <f t="shared" si="3"/>
        <v>0</v>
      </c>
      <c r="J51" s="237">
        <f t="shared" si="3"/>
        <v>0</v>
      </c>
      <c r="K51" s="237">
        <f t="shared" si="3"/>
        <v>0</v>
      </c>
      <c r="L51" s="237">
        <f t="shared" si="3"/>
        <v>0</v>
      </c>
      <c r="M51" s="324">
        <f t="shared" si="3"/>
        <v>0</v>
      </c>
      <c r="N51" s="26"/>
      <c r="O51" s="26"/>
    </row>
    <row r="52" spans="2:15" s="3" customFormat="1" ht="6" customHeight="1" x14ac:dyDescent="0.2">
      <c r="B52" s="335"/>
      <c r="C52" s="326"/>
      <c r="D52" s="326"/>
      <c r="E52" s="326"/>
      <c r="F52" s="326"/>
      <c r="G52" s="326"/>
      <c r="H52" s="326"/>
      <c r="I52" s="326"/>
      <c r="J52" s="326"/>
      <c r="K52" s="326"/>
      <c r="L52" s="326"/>
      <c r="M52" s="336"/>
    </row>
    <row r="53" spans="2:15" s="3" customFormat="1" ht="12.75" x14ac:dyDescent="0.2">
      <c r="B53" s="328" t="str">
        <f>IF('2. Grunddata'!C$6="KONTRAKT","Full kostnad","Förväntad full kostnad")</f>
        <v>Förväntad full kostnad</v>
      </c>
      <c r="C53" s="326"/>
      <c r="D53" s="326"/>
      <c r="E53" s="326"/>
      <c r="F53" s="326"/>
      <c r="G53" s="326"/>
      <c r="H53" s="326"/>
      <c r="I53" s="326"/>
      <c r="J53" s="326"/>
      <c r="K53" s="326"/>
      <c r="L53" s="326"/>
      <c r="M53" s="336"/>
    </row>
    <row r="54" spans="2:15" s="3" customFormat="1" ht="12.75" x14ac:dyDescent="0.2">
      <c r="B54" s="337" t="s">
        <v>203</v>
      </c>
      <c r="C54" s="338">
        <f>C36+C45+C46</f>
        <v>0</v>
      </c>
      <c r="D54" s="338">
        <f t="shared" ref="D54:L54" si="4">D36+D45+D46</f>
        <v>0</v>
      </c>
      <c r="E54" s="338">
        <f t="shared" si="4"/>
        <v>0</v>
      </c>
      <c r="F54" s="338">
        <f t="shared" si="4"/>
        <v>0</v>
      </c>
      <c r="G54" s="338">
        <f t="shared" si="4"/>
        <v>0</v>
      </c>
      <c r="H54" s="338">
        <f t="shared" si="4"/>
        <v>0</v>
      </c>
      <c r="I54" s="338">
        <f t="shared" si="4"/>
        <v>0</v>
      </c>
      <c r="J54" s="338">
        <f t="shared" si="4"/>
        <v>0</v>
      </c>
      <c r="K54" s="338">
        <f t="shared" si="4"/>
        <v>0</v>
      </c>
      <c r="L54" s="338">
        <f t="shared" si="4"/>
        <v>0</v>
      </c>
      <c r="M54" s="314">
        <f>SUM(C54:L54)</f>
        <v>0</v>
      </c>
    </row>
    <row r="55" spans="2:15" s="3" customFormat="1" ht="12.75" x14ac:dyDescent="0.2">
      <c r="B55" s="339" t="s">
        <v>202</v>
      </c>
      <c r="C55" s="340">
        <f>C37+C47</f>
        <v>0</v>
      </c>
      <c r="D55" s="340">
        <f t="shared" ref="D55:L55" si="5">D37+D47</f>
        <v>0</v>
      </c>
      <c r="E55" s="340">
        <f t="shared" si="5"/>
        <v>0</v>
      </c>
      <c r="F55" s="340">
        <f t="shared" si="5"/>
        <v>0</v>
      </c>
      <c r="G55" s="340">
        <f t="shared" si="5"/>
        <v>0</v>
      </c>
      <c r="H55" s="340">
        <f t="shared" si="5"/>
        <v>0</v>
      </c>
      <c r="I55" s="340">
        <f t="shared" si="5"/>
        <v>0</v>
      </c>
      <c r="J55" s="340">
        <f t="shared" si="5"/>
        <v>0</v>
      </c>
      <c r="K55" s="340">
        <f t="shared" si="5"/>
        <v>0</v>
      </c>
      <c r="L55" s="340">
        <f t="shared" si="5"/>
        <v>0</v>
      </c>
      <c r="M55" s="316">
        <f>SUM(C55:L55)</f>
        <v>0</v>
      </c>
    </row>
    <row r="56" spans="2:15" s="3" customFormat="1" ht="12.75" x14ac:dyDescent="0.2">
      <c r="B56" s="341" t="s">
        <v>30</v>
      </c>
      <c r="C56" s="342">
        <f>C38+C48</f>
        <v>0</v>
      </c>
      <c r="D56" s="342">
        <f t="shared" ref="D56:L56" si="6">D38+D48</f>
        <v>0</v>
      </c>
      <c r="E56" s="342">
        <f t="shared" si="6"/>
        <v>0</v>
      </c>
      <c r="F56" s="342">
        <f t="shared" si="6"/>
        <v>0</v>
      </c>
      <c r="G56" s="342">
        <f t="shared" si="6"/>
        <v>0</v>
      </c>
      <c r="H56" s="342">
        <f t="shared" si="6"/>
        <v>0</v>
      </c>
      <c r="I56" s="342">
        <f t="shared" si="6"/>
        <v>0</v>
      </c>
      <c r="J56" s="342">
        <f t="shared" si="6"/>
        <v>0</v>
      </c>
      <c r="K56" s="342">
        <f t="shared" si="6"/>
        <v>0</v>
      </c>
      <c r="L56" s="342">
        <f t="shared" si="6"/>
        <v>0</v>
      </c>
      <c r="M56" s="319">
        <f>SUM(C56:L56)</f>
        <v>0</v>
      </c>
    </row>
    <row r="57" spans="2:15" s="3" customFormat="1" ht="12.75" x14ac:dyDescent="0.2">
      <c r="B57" s="339" t="s">
        <v>31</v>
      </c>
      <c r="C57" s="340">
        <f>SUMIF('5. Lön'!$D$25:$D$151,$C33,'5. Lön'!CO$25:CO$151)+SUMIF('5. Lön'!$D$25:$D$151,$C33,'5. Lön'!DA$25:DA$151)+SUMIF('6. Drift'!$D$18:$D$101,$C33,'6. Drift'!BR$18:BR$101)+SUMIF('6. Drift'!$D$18:$D$101,$C33,'6. Drift'!CD$18:CD$101)+SUMIF('8. Lokal'!$D$18:$D$50,$C33,'8. Lokal'!T$18:T$50)+SUMIF('8. Lokal'!$D$18:$D$50,$C33,'8. Lokal'!AF$18:AF$50)</f>
        <v>0</v>
      </c>
      <c r="D57" s="340">
        <f>SUMIF('5. Lön'!$D$25:$D$151,$C33,'5. Lön'!CP$25:CP$151)+SUMIF('5. Lön'!$D$25:$D$151,$C33,'5. Lön'!DB$25:DB$151)+SUMIF('6. Drift'!$D$18:$D$101,$C33,'6. Drift'!BS$18:BS$101)+SUMIF('6. Drift'!$D$18:$D$101,$C33,'6. Drift'!CE$18:CE$101)+SUMIF('8. Lokal'!$D$18:$D$50,$C33,'8. Lokal'!U$18:U$50)+SUMIF('8. Lokal'!$D$18:$D$50,$C33,'8. Lokal'!AG$18:AG$50)</f>
        <v>0</v>
      </c>
      <c r="E57" s="340">
        <f>SUMIF('5. Lön'!$D$25:$D$151,$C33,'5. Lön'!CQ$25:CQ$151)+SUMIF('5. Lön'!$D$25:$D$151,$C33,'5. Lön'!DC$25:DC$151)+SUMIF('6. Drift'!$D$18:$D$101,$C33,'6. Drift'!BT$18:BT$101)+SUMIF('6. Drift'!$D$18:$D$101,$C33,'6. Drift'!CF$18:CF$101)+SUMIF('8. Lokal'!$D$18:$D$50,$C33,'8. Lokal'!V$18:V$50)+SUMIF('8. Lokal'!$D$18:$D$50,$C33,'8. Lokal'!AH$18:AH$50)</f>
        <v>0</v>
      </c>
      <c r="F57" s="340">
        <f>SUMIF('5. Lön'!$D$25:$D$151,$C33,'5. Lön'!CR$25:CR$151)+SUMIF('5. Lön'!$D$25:$D$151,$C33,'5. Lön'!DD$25:DD$151)+SUMIF('6. Drift'!$D$18:$D$101,$C33,'6. Drift'!BU$18:BU$101)+SUMIF('6. Drift'!$D$18:$D$101,$C33,'6. Drift'!CG$18:CG$101)+SUMIF('8. Lokal'!$D$18:$D$50,$C33,'8. Lokal'!W$18:W$50)+SUMIF('8. Lokal'!$D$18:$D$50,$C33,'8. Lokal'!AI$18:AI$50)</f>
        <v>0</v>
      </c>
      <c r="G57" s="340">
        <f>SUMIF('5. Lön'!$D$25:$D$151,$C33,'5. Lön'!CS$25:CS$151)+SUMIF('5. Lön'!$D$25:$D$151,$C33,'5. Lön'!DE$25:DE$151)+SUMIF('6. Drift'!$D$18:$D$101,$C33,'6. Drift'!BV$18:BV$101)+SUMIF('6. Drift'!$D$18:$D$101,$C33,'6. Drift'!CH$18:CH$101)+SUMIF('8. Lokal'!$D$18:$D$50,$C33,'8. Lokal'!X$18:X$50)+SUMIF('8. Lokal'!$D$18:$D$50,$C33,'8. Lokal'!AJ$18:AJ$50)</f>
        <v>0</v>
      </c>
      <c r="H57" s="340">
        <f>SUMIF('5. Lön'!$D$25:$D$151,$C33,'5. Lön'!CT$25:CT$151)+SUMIF('5. Lön'!$D$25:$D$151,$C33,'5. Lön'!DF$25:DF$151)+SUMIF('6. Drift'!$D$18:$D$101,$C33,'6. Drift'!BW$18:BW$101)+SUMIF('6. Drift'!$D$18:$D$101,$C33,'6. Drift'!CI$18:CI$101)+SUMIF('8. Lokal'!$D$18:$D$50,$C33,'8. Lokal'!Y$18:Y$50)+SUMIF('8. Lokal'!$D$18:$D$50,$C33,'8. Lokal'!AK$18:AK$50)</f>
        <v>0</v>
      </c>
      <c r="I57" s="340">
        <f>SUMIF('5. Lön'!$D$25:$D$151,$C33,'5. Lön'!CU$25:CU$151)+SUMIF('5. Lön'!$D$25:$D$151,$C33,'5. Lön'!DG$25:DG$151)+SUMIF('6. Drift'!$D$18:$D$101,$C33,'6. Drift'!BX$18:BX$101)+SUMIF('6. Drift'!$D$18:$D$101,$C33,'6. Drift'!CJ$18:CJ$101)+SUMIF('8. Lokal'!$D$18:$D$50,$C33,'8. Lokal'!Z$18:Z$50)+SUMIF('8. Lokal'!$D$18:$D$50,$C33,'8. Lokal'!AL$18:AL$50)</f>
        <v>0</v>
      </c>
      <c r="J57" s="340">
        <f>SUMIF('5. Lön'!$D$25:$D$151,$C33,'5. Lön'!CV$25:CV$151)+SUMIF('5. Lön'!$D$25:$D$151,$C33,'5. Lön'!DH$25:DH$151)+SUMIF('6. Drift'!$D$18:$D$101,$C33,'6. Drift'!BY$18:BY$101)+SUMIF('6. Drift'!$D$18:$D$101,$C33,'6. Drift'!CK$18:CK$101)+SUMIF('8. Lokal'!$D$18:$D$50,$C33,'8. Lokal'!AA$18:AA$50)+SUMIF('8. Lokal'!$D$18:$D$50,$C33,'8. Lokal'!AM$18:AM$50)</f>
        <v>0</v>
      </c>
      <c r="K57" s="340">
        <f>SUMIF('5. Lön'!$D$25:$D$151,$C33,'5. Lön'!CW$25:CW$151)+SUMIF('5. Lön'!$D$25:$D$151,$C33,'5. Lön'!DI$25:DI$151)+SUMIF('6. Drift'!$D$18:$D$101,$C33,'6. Drift'!BZ$18:BZ$101)+SUMIF('6. Drift'!$D$18:$D$101,$C33,'6. Drift'!CL$18:CL$101)+SUMIF('8. Lokal'!$D$18:$D$50,$C33,'8. Lokal'!AB$18:AB$50)+SUMIF('8. Lokal'!$D$18:$D$50,$C33,'8. Lokal'!AN$18:AN$50)</f>
        <v>0</v>
      </c>
      <c r="L57" s="340">
        <f>SUMIF('5. Lön'!$D$25:$D$151,$C33,'5. Lön'!CX$25:CX$151)+SUMIF('5. Lön'!$D$25:$D$151,$C33,'5. Lön'!DJ$25:DJ$151)+SUMIF('6. Drift'!$D$18:$D$101,$C33,'6. Drift'!CA$18:CA$101)+SUMIF('6. Drift'!$D$18:$D$101,$C33,'6. Drift'!CM$18:CM$101)+SUMIF('8. Lokal'!$D$18:$D$50,$C33,'8. Lokal'!AC$18:AC$50)+SUMIF('8. Lokal'!$D$18:$D$50,$C33,'8. Lokal'!AO$18:AO$50)</f>
        <v>0</v>
      </c>
      <c r="M57" s="316">
        <f>SUM(C57:L57)</f>
        <v>0</v>
      </c>
    </row>
    <row r="58" spans="2:15" s="3" customFormat="1" ht="12.75" x14ac:dyDescent="0.2">
      <c r="B58" s="343" t="s">
        <v>26</v>
      </c>
      <c r="C58" s="344">
        <f>SUMIF('5. Lön'!$D$25:$D$151,$C33,'5. Lön'!BQ$25:BQ$151)+SUMIF('5. Lön'!$D$25:$D$151,$C33,'5. Lön'!CC$25:CC$151)+SUMIF('6. Drift'!$D$18:$D$101,$C33,'6. Drift'!AT$18:AT$101)+SUMIF('6. Drift'!$D$18:$D$101,$C33,'6. Drift'!BF$18:BF$101)</f>
        <v>0</v>
      </c>
      <c r="D58" s="344">
        <f>SUMIF('5. Lön'!$D$25:$D$151,$C33,'5. Lön'!BR$25:BR$151)+SUMIF('5. Lön'!$D$25:$D$151,$C33,'5. Lön'!CD$25:CD$151)+SUMIF('6. Drift'!$D$18:$D$101,$C33,'6. Drift'!AU$18:AU$101)+SUMIF('6. Drift'!$D$18:$D$101,$C33,'6. Drift'!BG$18:BG$101)</f>
        <v>0</v>
      </c>
      <c r="E58" s="344">
        <f>SUMIF('5. Lön'!$D$25:$D$151,$C33,'5. Lön'!BS$25:BS$151)+SUMIF('5. Lön'!$D$25:$D$151,$C33,'5. Lön'!CE$25:CE$151)+SUMIF('6. Drift'!$D$18:$D$101,$C33,'6. Drift'!AV$18:AV$101)+SUMIF('6. Drift'!$D$18:$D$101,$C33,'6. Drift'!BH$18:BH$101)</f>
        <v>0</v>
      </c>
      <c r="F58" s="344">
        <f>SUMIF('5. Lön'!$D$25:$D$151,$C33,'5. Lön'!BT$25:BT$151)+SUMIF('5. Lön'!$D$25:$D$151,$C33,'5. Lön'!CF$25:CF$151)+SUMIF('6. Drift'!$D$18:$D$101,$C33,'6. Drift'!AW$18:AW$101)+SUMIF('6. Drift'!$D$18:$D$101,$C33,'6. Drift'!BI$18:BI$101)</f>
        <v>0</v>
      </c>
      <c r="G58" s="344">
        <f>SUMIF('5. Lön'!$D$25:$D$151,$C33,'5. Lön'!BU$25:BU$151)+SUMIF('5. Lön'!$D$25:$D$151,$C33,'5. Lön'!CG$25:CG$151)+SUMIF('6. Drift'!$D$18:$D$101,$C33,'6. Drift'!AX$18:AX$101)+SUMIF('6. Drift'!$D$18:$D$101,$C33,'6. Drift'!BJ$18:BJ$101)</f>
        <v>0</v>
      </c>
      <c r="H58" s="344">
        <f>SUMIF('5. Lön'!$D$25:$D$151,$C33,'5. Lön'!BV$25:BV$151)+SUMIF('5. Lön'!$D$25:$D$151,$C33,'5. Lön'!CH$25:CH$151)+SUMIF('6. Drift'!$D$18:$D$101,$C33,'6. Drift'!AY$18:AY$101)+SUMIF('6. Drift'!$D$18:$D$101,$C33,'6. Drift'!BK$18:BK$101)</f>
        <v>0</v>
      </c>
      <c r="I58" s="344">
        <f>SUMIF('5. Lön'!$D$25:$D$151,$C33,'5. Lön'!BW$25:BW$151)+SUMIF('5. Lön'!$D$25:$D$151,$C33,'5. Lön'!CI$25:CI$151)+SUMIF('6. Drift'!$D$18:$D$101,$C33,'6. Drift'!AZ$18:AZ$101)+SUMIF('6. Drift'!$D$18:$D$101,$C33,'6. Drift'!BL$18:BL$101)</f>
        <v>0</v>
      </c>
      <c r="J58" s="344">
        <f>SUMIF('5. Lön'!$D$25:$D$151,$C33,'5. Lön'!BX$25:BX$151)+SUMIF('5. Lön'!$D$25:$D$151,$C33,'5. Lön'!CJ$25:CJ$151)+SUMIF('6. Drift'!$D$18:$D$101,$C33,'6. Drift'!BA$18:BA$101)+SUMIF('6. Drift'!$D$18:$D$101,$C33,'6. Drift'!BM$18:BM$101)</f>
        <v>0</v>
      </c>
      <c r="K58" s="344">
        <f>SUMIF('5. Lön'!$D$25:$D$151,$C33,'5. Lön'!BY$25:BY$151)+SUMIF('5. Lön'!$D$25:$D$151,$C33,'5. Lön'!CK$25:CK$151)+SUMIF('6. Drift'!$D$18:$D$101,$C33,'6. Drift'!BB$18:BB$101)+SUMIF('6. Drift'!$D$18:$D$101,$C33,'6. Drift'!BN$18:BN$101)</f>
        <v>0</v>
      </c>
      <c r="L58" s="344">
        <f>SUMIF('5. Lön'!$D$25:$D$151,$C33,'5. Lön'!BZ$25:BZ$151)+SUMIF('5. Lön'!$D$25:$D$151,$C33,'5. Lön'!CL$25:CL$151)+SUMIF('6. Drift'!$D$18:$D$101,$C33,'6. Drift'!BC$18:BC$101)+SUMIF('6. Drift'!$D$18:$D$101,$C33,'6. Drift'!BO$18:BO$101)</f>
        <v>0</v>
      </c>
      <c r="M58" s="322">
        <f>SUM(C58:L58)</f>
        <v>0</v>
      </c>
    </row>
    <row r="59" spans="2:15" s="3" customFormat="1" ht="12.75" x14ac:dyDescent="0.2">
      <c r="B59" s="323" t="str">
        <f>IF('2. Grunddata'!C$6="KONTRAKT","Total full kostnad","Total förväntad full kostnad")</f>
        <v>Total förväntad full kostnad</v>
      </c>
      <c r="C59" s="171">
        <f>SUM(C54:C58)</f>
        <v>0</v>
      </c>
      <c r="D59" s="171">
        <f t="shared" ref="D59:M59" si="7">SUM(D54:D58)</f>
        <v>0</v>
      </c>
      <c r="E59" s="171">
        <f t="shared" si="7"/>
        <v>0</v>
      </c>
      <c r="F59" s="171">
        <f t="shared" si="7"/>
        <v>0</v>
      </c>
      <c r="G59" s="171">
        <f t="shared" si="7"/>
        <v>0</v>
      </c>
      <c r="H59" s="171">
        <f t="shared" si="7"/>
        <v>0</v>
      </c>
      <c r="I59" s="171">
        <f t="shared" si="7"/>
        <v>0</v>
      </c>
      <c r="J59" s="171">
        <f t="shared" si="7"/>
        <v>0</v>
      </c>
      <c r="K59" s="171">
        <f t="shared" si="7"/>
        <v>0</v>
      </c>
      <c r="L59" s="171">
        <f t="shared" si="7"/>
        <v>0</v>
      </c>
      <c r="M59" s="345">
        <f t="shared" si="7"/>
        <v>0</v>
      </c>
    </row>
    <row r="60" spans="2:15" s="3" customFormat="1" ht="12.75" x14ac:dyDescent="0.2">
      <c r="B60" s="119"/>
      <c r="C60" s="64"/>
      <c r="D60" s="64"/>
      <c r="E60" s="64"/>
      <c r="F60" s="64"/>
      <c r="G60" s="64"/>
      <c r="H60" s="64"/>
      <c r="I60" s="64"/>
      <c r="J60" s="64"/>
      <c r="K60" s="64"/>
      <c r="L60" s="64"/>
      <c r="M60" s="64"/>
    </row>
    <row r="61" spans="2:15" s="3" customFormat="1" ht="12.75" customHeight="1" x14ac:dyDescent="0.2">
      <c r="B61" s="119" t="s">
        <v>42</v>
      </c>
      <c r="C61" s="346" t="str">
        <f t="shared" ref="C61:M61" si="8">IF(C59&gt;0,C51/C59,"")</f>
        <v/>
      </c>
      <c r="D61" s="346" t="str">
        <f t="shared" si="8"/>
        <v/>
      </c>
      <c r="E61" s="346" t="str">
        <f t="shared" si="8"/>
        <v/>
      </c>
      <c r="F61" s="346" t="str">
        <f t="shared" si="8"/>
        <v/>
      </c>
      <c r="G61" s="346" t="str">
        <f t="shared" si="8"/>
        <v/>
      </c>
      <c r="H61" s="346" t="str">
        <f t="shared" si="8"/>
        <v/>
      </c>
      <c r="I61" s="346" t="str">
        <f t="shared" si="8"/>
        <v/>
      </c>
      <c r="J61" s="346" t="str">
        <f t="shared" si="8"/>
        <v/>
      </c>
      <c r="K61" s="346" t="str">
        <f t="shared" si="8"/>
        <v/>
      </c>
      <c r="L61" s="346" t="str">
        <f t="shared" si="8"/>
        <v/>
      </c>
      <c r="M61" s="346" t="str">
        <f t="shared" si="8"/>
        <v/>
      </c>
    </row>
    <row r="62" spans="2:15" ht="12.75" customHeight="1" x14ac:dyDescent="0.2"/>
    <row r="63" spans="2:15" ht="12.75" customHeight="1" x14ac:dyDescent="0.2">
      <c r="B63" s="386" t="s">
        <v>210</v>
      </c>
      <c r="C63" s="64" t="str">
        <f>B15</f>
        <v>WP 1</v>
      </c>
      <c r="D63" s="64" t="str">
        <f>E15</f>
        <v/>
      </c>
    </row>
    <row r="64" spans="2:15" ht="12.75" customHeight="1" x14ac:dyDescent="0.2">
      <c r="B64" s="719"/>
      <c r="C64" s="813"/>
      <c r="D64" s="813"/>
      <c r="E64" s="813"/>
      <c r="F64" s="813"/>
      <c r="G64" s="813"/>
      <c r="H64" s="813"/>
      <c r="I64" s="813"/>
      <c r="J64" s="813"/>
      <c r="K64" s="813"/>
      <c r="L64" s="813"/>
      <c r="M64" s="814"/>
    </row>
    <row r="65" spans="2:13" ht="12.75" customHeight="1" x14ac:dyDescent="0.2">
      <c r="B65" s="815"/>
      <c r="C65" s="816"/>
      <c r="D65" s="816"/>
      <c r="E65" s="816"/>
      <c r="F65" s="816"/>
      <c r="G65" s="816"/>
      <c r="H65" s="816"/>
      <c r="I65" s="816"/>
      <c r="J65" s="816"/>
      <c r="K65" s="816"/>
      <c r="L65" s="816"/>
      <c r="M65" s="817"/>
    </row>
    <row r="66" spans="2:13" ht="12.75" customHeight="1" x14ac:dyDescent="0.2">
      <c r="B66" s="815"/>
      <c r="C66" s="816"/>
      <c r="D66" s="816"/>
      <c r="E66" s="816"/>
      <c r="F66" s="816"/>
      <c r="G66" s="816"/>
      <c r="H66" s="816"/>
      <c r="I66" s="816"/>
      <c r="J66" s="816"/>
      <c r="K66" s="816"/>
      <c r="L66" s="816"/>
      <c r="M66" s="817"/>
    </row>
    <row r="67" spans="2:13" ht="12.75" customHeight="1" x14ac:dyDescent="0.2">
      <c r="B67" s="815"/>
      <c r="C67" s="816"/>
      <c r="D67" s="816"/>
      <c r="E67" s="816"/>
      <c r="F67" s="816"/>
      <c r="G67" s="816"/>
      <c r="H67" s="816"/>
      <c r="I67" s="816"/>
      <c r="J67" s="816"/>
      <c r="K67" s="816"/>
      <c r="L67" s="816"/>
      <c r="M67" s="817"/>
    </row>
    <row r="68" spans="2:13" ht="12.75" customHeight="1" x14ac:dyDescent="0.2">
      <c r="B68" s="815"/>
      <c r="C68" s="816"/>
      <c r="D68" s="816"/>
      <c r="E68" s="816"/>
      <c r="F68" s="816"/>
      <c r="G68" s="816"/>
      <c r="H68" s="816"/>
      <c r="I68" s="816"/>
      <c r="J68" s="816"/>
      <c r="K68" s="816"/>
      <c r="L68" s="816"/>
      <c r="M68" s="817"/>
    </row>
    <row r="69" spans="2:13" ht="12.75" customHeight="1" x14ac:dyDescent="0.2">
      <c r="B69" s="818"/>
      <c r="C69" s="819"/>
      <c r="D69" s="819"/>
      <c r="E69" s="819"/>
      <c r="F69" s="819"/>
      <c r="G69" s="819"/>
      <c r="H69" s="819"/>
      <c r="I69" s="819"/>
      <c r="J69" s="819"/>
      <c r="K69" s="819"/>
      <c r="L69" s="819"/>
      <c r="M69" s="820"/>
    </row>
    <row r="70" spans="2:13" x14ac:dyDescent="0.2">
      <c r="B70" s="818"/>
      <c r="C70" s="819"/>
      <c r="D70" s="819"/>
      <c r="E70" s="819"/>
      <c r="F70" s="819"/>
      <c r="G70" s="819"/>
      <c r="H70" s="819"/>
      <c r="I70" s="819"/>
      <c r="J70" s="819"/>
      <c r="K70" s="819"/>
      <c r="L70" s="819"/>
      <c r="M70" s="820"/>
    </row>
    <row r="71" spans="2:13" x14ac:dyDescent="0.2">
      <c r="B71" s="818"/>
      <c r="C71" s="819"/>
      <c r="D71" s="819"/>
      <c r="E71" s="819"/>
      <c r="F71" s="819"/>
      <c r="G71" s="819"/>
      <c r="H71" s="819"/>
      <c r="I71" s="819"/>
      <c r="J71" s="819"/>
      <c r="K71" s="819"/>
      <c r="L71" s="819"/>
      <c r="M71" s="820"/>
    </row>
    <row r="72" spans="2:13" x14ac:dyDescent="0.2">
      <c r="B72" s="818"/>
      <c r="C72" s="819"/>
      <c r="D72" s="819"/>
      <c r="E72" s="819"/>
      <c r="F72" s="819"/>
      <c r="G72" s="819"/>
      <c r="H72" s="819"/>
      <c r="I72" s="819"/>
      <c r="J72" s="819"/>
      <c r="K72" s="819"/>
      <c r="L72" s="819"/>
      <c r="M72" s="820"/>
    </row>
    <row r="73" spans="2:13" x14ac:dyDescent="0.2">
      <c r="B73" s="818"/>
      <c r="C73" s="819"/>
      <c r="D73" s="819"/>
      <c r="E73" s="819"/>
      <c r="F73" s="819"/>
      <c r="G73" s="819"/>
      <c r="H73" s="819"/>
      <c r="I73" s="819"/>
      <c r="J73" s="819"/>
      <c r="K73" s="819"/>
      <c r="L73" s="819"/>
      <c r="M73" s="820"/>
    </row>
    <row r="74" spans="2:13" x14ac:dyDescent="0.2">
      <c r="B74" s="818"/>
      <c r="C74" s="819"/>
      <c r="D74" s="819"/>
      <c r="E74" s="819"/>
      <c r="F74" s="819"/>
      <c r="G74" s="819"/>
      <c r="H74" s="819"/>
      <c r="I74" s="819"/>
      <c r="J74" s="819"/>
      <c r="K74" s="819"/>
      <c r="L74" s="819"/>
      <c r="M74" s="820"/>
    </row>
    <row r="75" spans="2:13" x14ac:dyDescent="0.2">
      <c r="B75" s="818"/>
      <c r="C75" s="819"/>
      <c r="D75" s="819"/>
      <c r="E75" s="819"/>
      <c r="F75" s="819"/>
      <c r="G75" s="819"/>
      <c r="H75" s="819"/>
      <c r="I75" s="819"/>
      <c r="J75" s="819"/>
      <c r="K75" s="819"/>
      <c r="L75" s="819"/>
      <c r="M75" s="820"/>
    </row>
    <row r="76" spans="2:13" x14ac:dyDescent="0.2">
      <c r="B76" s="821"/>
      <c r="C76" s="822"/>
      <c r="D76" s="822"/>
      <c r="E76" s="822"/>
      <c r="F76" s="822"/>
      <c r="G76" s="822"/>
      <c r="H76" s="822"/>
      <c r="I76" s="822"/>
      <c r="J76" s="822"/>
      <c r="K76" s="822"/>
      <c r="L76" s="822"/>
      <c r="M76" s="823"/>
    </row>
    <row r="79" spans="2:13" s="3" customFormat="1" ht="12.75" customHeight="1" x14ac:dyDescent="0.2">
      <c r="B79" s="140" t="s">
        <v>165</v>
      </c>
      <c r="C79" s="141" t="str">
        <f>'2. Grunddata'!C$7</f>
        <v>Hitta den oförklariga faktorn i matrix</v>
      </c>
      <c r="D79" s="64"/>
      <c r="E79" s="64"/>
      <c r="F79" s="64"/>
      <c r="G79" s="64"/>
      <c r="H79" s="64"/>
      <c r="I79" s="64"/>
      <c r="J79" s="64"/>
      <c r="K79" s="64"/>
      <c r="L79" s="64"/>
      <c r="M79" s="64"/>
    </row>
    <row r="80" spans="2:13" s="3" customFormat="1" ht="12.75" x14ac:dyDescent="0.2">
      <c r="B80" s="140" t="s">
        <v>122</v>
      </c>
      <c r="C80" s="141" t="str">
        <f>IF('2. Grunddata'!$C$6="ANSÖKAN","ANSÖKAN",(IF('2. Grunddata'!$C$6="KONTRAKT","KONTRAKT","")))</f>
        <v>ANSÖKAN</v>
      </c>
      <c r="D80" s="64"/>
      <c r="E80" s="64"/>
      <c r="F80" s="64"/>
      <c r="G80" s="64"/>
      <c r="H80" s="64"/>
      <c r="I80" s="64"/>
      <c r="J80" s="64"/>
      <c r="K80" s="64"/>
      <c r="L80" s="64"/>
      <c r="M80" s="64"/>
    </row>
    <row r="81" spans="2:15" s="3" customFormat="1" ht="12.75" x14ac:dyDescent="0.2">
      <c r="B81" s="62" t="s">
        <v>254</v>
      </c>
      <c r="C81" s="141" t="str">
        <f>'2. Grunddata'!C$8</f>
        <v>Stina</v>
      </c>
      <c r="D81" s="64"/>
      <c r="E81" s="64"/>
      <c r="F81" s="64"/>
      <c r="I81" s="120"/>
      <c r="J81" s="120"/>
      <c r="K81" s="120"/>
      <c r="L81" s="120"/>
      <c r="M81" s="120"/>
    </row>
    <row r="82" spans="2:15" s="3" customFormat="1" ht="12.75" x14ac:dyDescent="0.2">
      <c r="B82" s="140" t="s">
        <v>156</v>
      </c>
      <c r="C82" s="64" t="str">
        <f>'2. Grunddata'!C$17</f>
        <v>SEK</v>
      </c>
      <c r="D82" s="64"/>
      <c r="E82" s="64"/>
      <c r="F82" s="64"/>
      <c r="I82" s="120"/>
      <c r="J82" s="120"/>
      <c r="K82" s="120"/>
      <c r="L82" s="120"/>
      <c r="M82" s="120"/>
    </row>
    <row r="83" spans="2:15" s="3" customFormat="1" ht="12.75" x14ac:dyDescent="0.2">
      <c r="B83" s="140"/>
      <c r="C83" s="143" t="s">
        <v>137</v>
      </c>
      <c r="D83" s="64"/>
      <c r="E83" s="64"/>
      <c r="F83" s="64"/>
      <c r="I83" s="120"/>
      <c r="J83" s="120"/>
      <c r="K83" s="120"/>
      <c r="L83" s="120"/>
      <c r="M83" s="120"/>
    </row>
    <row r="84" spans="2:15" ht="12.75" customHeight="1" x14ac:dyDescent="0.2"/>
    <row r="85" spans="2:15" s="3" customFormat="1" ht="15" x14ac:dyDescent="0.25">
      <c r="B85" s="369" t="s">
        <v>38</v>
      </c>
      <c r="C85" s="369" t="str">
        <f>B16</f>
        <v>WP 2</v>
      </c>
      <c r="D85" s="369" t="str">
        <f>E16</f>
        <v/>
      </c>
      <c r="E85" s="64"/>
      <c r="G85" s="64"/>
      <c r="H85" s="64"/>
      <c r="I85" s="64"/>
      <c r="J85" s="64"/>
      <c r="K85" s="386" t="s">
        <v>323</v>
      </c>
      <c r="L85" s="619">
        <f>SUMIF('5. Lön'!$D$25:$D$151,$C85,'5. Lön'!AE$25:AE$151)</f>
        <v>0</v>
      </c>
      <c r="M85" s="383" t="s">
        <v>208</v>
      </c>
    </row>
    <row r="86" spans="2:15" s="3" customFormat="1" ht="6" customHeight="1" x14ac:dyDescent="0.2">
      <c r="B86" s="85"/>
      <c r="C86" s="64"/>
      <c r="D86" s="64"/>
      <c r="E86" s="64"/>
      <c r="F86" s="64"/>
      <c r="G86" s="64"/>
      <c r="H86" s="64"/>
      <c r="I86" s="64"/>
      <c r="J86" s="64"/>
      <c r="K86" s="64"/>
      <c r="L86" s="64"/>
      <c r="M86" s="64"/>
    </row>
    <row r="87" spans="2:15" s="3" customFormat="1" ht="12.75" x14ac:dyDescent="0.2">
      <c r="B87" s="309" t="str">
        <f>IF('2. Grunddata'!C$6="KONTRAKT","Kostnader täckta av finansiär","Kostnader förväntade att täckas av finansiär")</f>
        <v>Kostnader förväntade att täckas av finansiär</v>
      </c>
      <c r="C87" s="310">
        <f>'5. Lön'!G$23</f>
        <v>2022</v>
      </c>
      <c r="D87" s="310">
        <f>'5. Lön'!H$23</f>
        <v>2023</v>
      </c>
      <c r="E87" s="310">
        <f>'5. Lön'!I$23</f>
        <v>2024</v>
      </c>
      <c r="F87" s="310" t="str">
        <f>'5. Lön'!J$23</f>
        <v/>
      </c>
      <c r="G87" s="310" t="str">
        <f>'5. Lön'!K$23</f>
        <v/>
      </c>
      <c r="H87" s="310" t="str">
        <f>'5. Lön'!L$23</f>
        <v/>
      </c>
      <c r="I87" s="310" t="str">
        <f>'5. Lön'!M$23</f>
        <v/>
      </c>
      <c r="J87" s="310" t="str">
        <f>'5. Lön'!N$23</f>
        <v/>
      </c>
      <c r="K87" s="310" t="str">
        <f>'5. Lön'!O$23</f>
        <v/>
      </c>
      <c r="L87" s="310" t="str">
        <f>'5. Lön'!P$23</f>
        <v/>
      </c>
      <c r="M87" s="311" t="s">
        <v>2</v>
      </c>
    </row>
    <row r="88" spans="2:15" s="3" customFormat="1" ht="12.75" customHeight="1" x14ac:dyDescent="0.2">
      <c r="B88" s="312" t="s">
        <v>203</v>
      </c>
      <c r="C88" s="313">
        <f>IF('2. Grunddata'!$C$16&gt;0,SUMIF('5. Lön'!$D$25:$D$151,$C85,'5. Lön'!DM$25:DM$151),SUMIF('5. Lön'!$D$25:$D$151,$C85,'5. Lön'!AS$25:AS$151))</f>
        <v>0</v>
      </c>
      <c r="D88" s="313">
        <f>IF('2. Grunddata'!$C$16&gt;0,SUMIF('5. Lön'!$D$25:$D$151,$C85,'5. Lön'!DN$25:DN$151),SUMIF('5. Lön'!$D$25:$D$151,$C85,'5. Lön'!AT$25:AT$151))</f>
        <v>0</v>
      </c>
      <c r="E88" s="313">
        <f>IF('2. Grunddata'!$C$16&gt;0,SUMIF('5. Lön'!$D$25:$D$151,$C85,'5. Lön'!DO$25:DO$151),SUMIF('5. Lön'!$D$25:$D$151,$C85,'5. Lön'!AU$25:AU$151))</f>
        <v>0</v>
      </c>
      <c r="F88" s="313">
        <f>IF('2. Grunddata'!$C$16&gt;0,SUMIF('5. Lön'!$D$25:$D$151,$C85,'5. Lön'!DP$25:DP$151),SUMIF('5. Lön'!$D$25:$D$151,$C85,'5. Lön'!AV$25:AV$151))</f>
        <v>0</v>
      </c>
      <c r="G88" s="313">
        <f>IF('2. Grunddata'!$C$16&gt;0,SUMIF('5. Lön'!$D$25:$D$151,$C85,'5. Lön'!DQ$25:DQ$151),SUMIF('5. Lön'!$D$25:$D$151,$C85,'5. Lön'!AW$25:AW$151))</f>
        <v>0</v>
      </c>
      <c r="H88" s="313">
        <f>IF('2. Grunddata'!$C$16&gt;0,SUMIF('5. Lön'!$D$25:$D$151,$C85,'5. Lön'!DR$25:DR$151),SUMIF('5. Lön'!$D$25:$D$151,$C85,'5. Lön'!AX$25:AX$151))</f>
        <v>0</v>
      </c>
      <c r="I88" s="313">
        <f>IF('2. Grunddata'!$C$16&gt;0,SUMIF('5. Lön'!$D$25:$D$151,$C85,'5. Lön'!DS$25:DS$151),SUMIF('5. Lön'!$D$25:$D$151,$C85,'5. Lön'!AY$25:AY$151))</f>
        <v>0</v>
      </c>
      <c r="J88" s="313">
        <f>IF('2. Grunddata'!$C$16&gt;0,SUMIF('5. Lön'!$D$25:$D$151,$C85,'5. Lön'!DT$25:DT$151),SUMIF('5. Lön'!$D$25:$D$151,$C85,'5. Lön'!AZ$25:AZ$151))</f>
        <v>0</v>
      </c>
      <c r="K88" s="313">
        <f>IF('2. Grunddata'!$C$16&gt;0,SUMIF('5. Lön'!$D$25:$D$151,$C85,'5. Lön'!DU$25:DU$151),SUMIF('5. Lön'!$D$25:$D$151,$C85,'5. Lön'!BA$25:BA$151))</f>
        <v>0</v>
      </c>
      <c r="L88" s="313">
        <f>IF('2. Grunddata'!$C$16&gt;0,SUMIF('5. Lön'!$D$25:$D$151,$C85,'5. Lön'!DV$25:DV$151),SUMIF('5. Lön'!$D$25:$D$151,$C85,'5. Lön'!BB$25:BB$151))</f>
        <v>0</v>
      </c>
      <c r="M88" s="314">
        <f t="shared" ref="M88:M93" si="9">SUM(C88:L88)</f>
        <v>0</v>
      </c>
      <c r="O88" s="4"/>
    </row>
    <row r="89" spans="2:15" s="3" customFormat="1" ht="12.75" customHeight="1" x14ac:dyDescent="0.2">
      <c r="B89" s="158" t="s">
        <v>202</v>
      </c>
      <c r="C89" s="315">
        <f>SUMIF('6. Drift'!$D$18:$D$101,$C85,'6. Drift'!V$18:V$101)</f>
        <v>0</v>
      </c>
      <c r="D89" s="315">
        <f>SUMIF('6. Drift'!$D$18:$D$101,$C85,'6. Drift'!W$18:W$101)</f>
        <v>0</v>
      </c>
      <c r="E89" s="315">
        <f>SUMIF('6. Drift'!$D$18:$D$101,$C85,'6. Drift'!X$18:X$101)</f>
        <v>0</v>
      </c>
      <c r="F89" s="315">
        <f>SUMIF('6. Drift'!$D$18:$D$101,$C85,'6. Drift'!Y$18:Y$101)</f>
        <v>0</v>
      </c>
      <c r="G89" s="315">
        <f>SUMIF('6. Drift'!$D$18:$D$101,$C85,'6. Drift'!Z$18:Z$101)</f>
        <v>0</v>
      </c>
      <c r="H89" s="315">
        <f>SUMIF('6. Drift'!$D$18:$D$101,$C85,'6. Drift'!AA$18:AA$101)</f>
        <v>0</v>
      </c>
      <c r="I89" s="315">
        <f>SUMIF('6. Drift'!$D$18:$D$101,$C85,'6. Drift'!AB$18:AB$101)</f>
        <v>0</v>
      </c>
      <c r="J89" s="315">
        <f>SUMIF('6. Drift'!$D$18:$D$101,$C85,'6. Drift'!AC$18:AC$101)</f>
        <v>0</v>
      </c>
      <c r="K89" s="315">
        <f>SUMIF('6. Drift'!$D$18:$D$101,$C85,'6. Drift'!AD$18:AD$101)</f>
        <v>0</v>
      </c>
      <c r="L89" s="315">
        <f>SUMIF('6. Drift'!$D$18:$D$101,$C85,'6. Drift'!AE$18:AE$101)</f>
        <v>0</v>
      </c>
      <c r="M89" s="316">
        <f t="shared" si="9"/>
        <v>0</v>
      </c>
    </row>
    <row r="90" spans="2:15" s="3" customFormat="1" ht="12.75" x14ac:dyDescent="0.2">
      <c r="B90" s="317" t="s">
        <v>30</v>
      </c>
      <c r="C90" s="318">
        <f>SUMIF('7. Utrustning'!$D$17:$D$49,$C85,'7. Utrustning'!W$17:W$49)</f>
        <v>0</v>
      </c>
      <c r="D90" s="318">
        <f>SUMIF('7. Utrustning'!$D$17:$D$49,$C85,'7. Utrustning'!X$17:X$49)</f>
        <v>0</v>
      </c>
      <c r="E90" s="318">
        <f>SUMIF('7. Utrustning'!$D$17:$D$49,$C85,'7. Utrustning'!Y$17:Y$49)</f>
        <v>0</v>
      </c>
      <c r="F90" s="318">
        <f>SUMIF('7. Utrustning'!$D$17:$D$49,$C85,'7. Utrustning'!Z$17:Z$49)</f>
        <v>0</v>
      </c>
      <c r="G90" s="318">
        <f>SUMIF('7. Utrustning'!$D$17:$D$49,$C85,'7. Utrustning'!AA$17:AA$49)</f>
        <v>0</v>
      </c>
      <c r="H90" s="318">
        <f>SUMIF('7. Utrustning'!$D$17:$D$49,$C85,'7. Utrustning'!AB$17:AB$49)</f>
        <v>0</v>
      </c>
      <c r="I90" s="318">
        <f>SUMIF('7. Utrustning'!$D$17:$D$49,$C85,'7. Utrustning'!AC$17:AC$49)</f>
        <v>0</v>
      </c>
      <c r="J90" s="318">
        <f>SUMIF('7. Utrustning'!$D$17:$D$49,$C85,'7. Utrustning'!AD$17:AD$49)</f>
        <v>0</v>
      </c>
      <c r="K90" s="318">
        <f>SUMIF('7. Utrustning'!$D$17:$D$49,$C85,'7. Utrustning'!AE$17:AE$49)</f>
        <v>0</v>
      </c>
      <c r="L90" s="318">
        <f>SUMIF('7. Utrustning'!$D$17:$D$49,$C85,'7. Utrustning'!AF$17:AF$49)</f>
        <v>0</v>
      </c>
      <c r="M90" s="319">
        <f t="shared" si="9"/>
        <v>0</v>
      </c>
    </row>
    <row r="91" spans="2:15" s="3" customFormat="1" ht="12.75" x14ac:dyDescent="0.2">
      <c r="B91" s="320" t="str">
        <f>IF('2. Grunddata'!C$13="NEJ","Lokal accepterad som direkt kostnad av finansiär","Lokal")</f>
        <v>Lokal accepterad som direkt kostnad av finansiär</v>
      </c>
      <c r="C91" s="315">
        <f>IF('2. Grunddata'!$C$13="NEJ",SUMIF('8. Lokal'!$D$18:$D$50,$C85,'8. Lokal'!T$18:T$50),SUMIF('5. Lön'!$D$25:$D$151,$C85,'5. Lön'!CO$25:CO$151)+SUMIF('6. Drift'!$D$18:$D$101,$C85,'6. Drift'!BR$18:BR$101)+SUMIF('8. Lokal'!$D$18:$D$50,$C85,'8. Lokal'!T$18:T$50))</f>
        <v>0</v>
      </c>
      <c r="D91" s="315">
        <f>IF('2. Grunddata'!$C$13="NEJ",SUMIF('8. Lokal'!$D$18:$D$50,$C85,'8. Lokal'!U$18:U$50),SUMIF('5. Lön'!$D$25:$D$151,$C85,'5. Lön'!CP$25:CP$151)+SUMIF('6. Drift'!$D$18:$D$101,$C85,'6. Drift'!BS$18:BS$101)+SUMIF('8. Lokal'!$D$18:$D$50,$C85,'8. Lokal'!U$18:U$50))</f>
        <v>0</v>
      </c>
      <c r="E91" s="315">
        <f>IF('2. Grunddata'!$C$13="NEJ",SUMIF('8. Lokal'!$D$18:$D$50,$C85,'8. Lokal'!V$18:V$50),SUMIF('5. Lön'!$D$25:$D$151,$C85,'5. Lön'!CQ$25:CQ$151)+SUMIF('6. Drift'!$D$18:$D$101,$C85,'6. Drift'!BT$18:BT$101)+SUMIF('8. Lokal'!$D$18:$D$50,$C85,'8. Lokal'!V$18:V$50))</f>
        <v>0</v>
      </c>
      <c r="F91" s="315">
        <f>IF('2. Grunddata'!$C$13="NEJ",SUMIF('8. Lokal'!$D$18:$D$50,$C85,'8. Lokal'!W$18:W$50),SUMIF('5. Lön'!$D$25:$D$151,$C85,'5. Lön'!CR$25:CR$151)+SUMIF('6. Drift'!$D$18:$D$101,$C85,'6. Drift'!BU$18:BU$101)+SUMIF('8. Lokal'!$D$18:$D$50,$C85,'8. Lokal'!W$18:W$50))</f>
        <v>0</v>
      </c>
      <c r="G91" s="315">
        <f>IF('2. Grunddata'!$C$13="NEJ",SUMIF('8. Lokal'!$D$18:$D$50,$C85,'8. Lokal'!X$18:X$50),SUMIF('5. Lön'!$D$25:$D$151,$C85,'5. Lön'!CS$25:CS$151)+SUMIF('6. Drift'!$D$18:$D$101,$C85,'6. Drift'!BV$18:BV$101)+SUMIF('8. Lokal'!$D$18:$D$50,$C85,'8. Lokal'!X$18:X$50))</f>
        <v>0</v>
      </c>
      <c r="H91" s="315">
        <f>IF('2. Grunddata'!$C$13="NEJ",SUMIF('8. Lokal'!$D$18:$D$50,$C85,'8. Lokal'!Y$18:Y$50),SUMIF('5. Lön'!$D$25:$D$151,$C85,'5. Lön'!CT$25:CT$151)+SUMIF('6. Drift'!$D$18:$D$101,$C85,'6. Drift'!BW$18:BW$101)+SUMIF('8. Lokal'!$D$18:$D$50,$C85,'8. Lokal'!Y$18:Y$50))</f>
        <v>0</v>
      </c>
      <c r="I91" s="315">
        <f>IF('2. Grunddata'!$C$13="NEJ",SUMIF('8. Lokal'!$D$18:$D$50,$C85,'8. Lokal'!Z$18:Z$50),SUMIF('5. Lön'!$D$25:$D$151,$C85,'5. Lön'!CU$25:CU$151)+SUMIF('6. Drift'!$D$18:$D$101,$C85,'6. Drift'!BX$18:BX$101)+SUMIF('8. Lokal'!$D$18:$D$50,$C85,'8. Lokal'!Z$18:Z$50))</f>
        <v>0</v>
      </c>
      <c r="J91" s="315">
        <f>IF('2. Grunddata'!$C$13="NEJ",SUMIF('8. Lokal'!$D$18:$D$50,$C85,'8. Lokal'!AA$18:AA$50),SUMIF('5. Lön'!$D$25:$D$151,$C85,'5. Lön'!CV$25:CV$151)+SUMIF('6. Drift'!$D$18:$D$101,$C85,'6. Drift'!BY$18:BY$101)+SUMIF('8. Lokal'!$D$18:$D$50,$C85,'8. Lokal'!AA$18:AA$50))</f>
        <v>0</v>
      </c>
      <c r="K91" s="315">
        <f>IF('2. Grunddata'!$C$13="NEJ",SUMIF('8. Lokal'!$D$18:$D$50,$C85,'8. Lokal'!AB$18:AB$50),SUMIF('5. Lön'!$D$25:$D$151,$C85,'5. Lön'!CW$25:CW$151)+SUMIF('6. Drift'!$D$18:$D$101,$C85,'6. Drift'!BZ$18:BZ$101)+SUMIF('8. Lokal'!$D$18:$D$50,$C85,'8. Lokal'!AB$18:AB$50))</f>
        <v>0</v>
      </c>
      <c r="L91" s="315">
        <f>IF('2. Grunddata'!$C$13="NEJ",SUMIF('8. Lokal'!$D$18:$D$50,$C85,'8. Lokal'!AC$18:AC$50),SUMIF('5. Lön'!$D$25:$D$151,$C85,'5. Lön'!CX$25:CX$151)+SUMIF('6. Drift'!$D$18:$D$101,$C85,'6. Drift'!CA$18:CA$101)+SUMIF('8. Lokal'!$D$18:$D$50,$C85,'8. Lokal'!AC$18:AC$50))</f>
        <v>0</v>
      </c>
      <c r="M91" s="316">
        <f t="shared" si="9"/>
        <v>0</v>
      </c>
    </row>
    <row r="92" spans="2:15" s="3" customFormat="1" ht="12.75" x14ac:dyDescent="0.2">
      <c r="B92" s="321" t="str">
        <f>IF('2. Grunddata'!C$13="NEJ","Indirekt och lokalpåslag accepterade som OH av finansiär","Indirekta")</f>
        <v>Indirekt och lokalpåslag accepterade som OH av finansiär</v>
      </c>
      <c r="C92" s="293">
        <f>IF('2. Grunddata'!$C$13="NEJ",SUMIF('5. Lön'!$D$25:$D$151,$C85,'5. Lön'!DY$25:DY$151)+SUMIF('6. Drift'!$D$18:$D$101,$C85,'6. Drift'!CP$18:CP$101)+SUMIF('7. Utrustning'!$D$17:$D$49,$C85,'7. Utrustning'!AU$17:AU$49)+SUMIF('8. Lokal'!$D$18:$D$50,$C85,'8. Lokal'!AR$18:AR$50),SUMIF('5. Lön'!$D$25:$D$151,$C85,'5. Lön'!BQ$25:BQ$151)+SUMIF('6. Drift'!$D$18:$D$101,$C85,'6. Drift'!AT$25:AT$151))</f>
        <v>0</v>
      </c>
      <c r="D92" s="293">
        <f>IF('2. Grunddata'!$C$13="NEJ",SUMIF('5. Lön'!$D$25:$D$151,$C85,'5. Lön'!DZ$25:DZ$151)+SUMIF('6. Drift'!$D$18:$D$101,$C85,'6. Drift'!CQ$18:CQ$101)+SUMIF('7. Utrustning'!$D$17:$D$49,$C85,'7. Utrustning'!AV$17:AV$49)+SUMIF('8. Lokal'!$D$18:$D$50,$C85,'8. Lokal'!AS$18:AS$50),SUMIF('5. Lön'!$D$25:$D$151,$C85,'5. Lön'!BR$25:BR$151)+SUMIF('6. Drift'!$D$18:$D$101,$C85,'6. Drift'!AU$25:AU$151))</f>
        <v>0</v>
      </c>
      <c r="E92" s="293">
        <f>IF('2. Grunddata'!$C$13="NEJ",SUMIF('5. Lön'!$D$25:$D$151,$C85,'5. Lön'!EA$25:EA$151)+SUMIF('6. Drift'!$D$18:$D$101,$C85,'6. Drift'!CR$18:CR$101)+SUMIF('7. Utrustning'!$D$17:$D$49,$C85,'7. Utrustning'!AW$17:AW$49)+SUMIF('8. Lokal'!$D$18:$D$50,$C85,'8. Lokal'!AT$18:AT$50),SUMIF('5. Lön'!$D$25:$D$151,$C85,'5. Lön'!BS$25:BS$151)+SUMIF('6. Drift'!$D$18:$D$101,$C85,'6. Drift'!AV$25:AV$151))</f>
        <v>0</v>
      </c>
      <c r="F92" s="293">
        <f>IF('2. Grunddata'!$C$13="NEJ",SUMIF('5. Lön'!$D$25:$D$151,$C85,'5. Lön'!EB$25:EB$151)+SUMIF('6. Drift'!$D$18:$D$101,$C85,'6. Drift'!CS$18:CS$101)+SUMIF('7. Utrustning'!$D$17:$D$49,$C85,'7. Utrustning'!AX$17:AX$49)+SUMIF('8. Lokal'!$D$18:$D$50,$C85,'8. Lokal'!AU$18:AU$50),SUMIF('5. Lön'!$D$25:$D$151,$C85,'5. Lön'!BT$25:BT$151)+SUMIF('6. Drift'!$D$18:$D$101,$C85,'6. Drift'!AW$25:AW$151))</f>
        <v>0</v>
      </c>
      <c r="G92" s="293">
        <f>IF('2. Grunddata'!$C$13="NEJ",SUMIF('5. Lön'!$D$25:$D$151,$C85,'5. Lön'!EC$25:EC$151)+SUMIF('6. Drift'!$D$18:$D$101,$C85,'6. Drift'!CT$18:CT$101)+SUMIF('7. Utrustning'!$D$17:$D$49,$C85,'7. Utrustning'!AY$17:AY$49)+SUMIF('8. Lokal'!$D$18:$D$50,$C85,'8. Lokal'!AV$18:AV$50),SUMIF('5. Lön'!$D$25:$D$151,$C85,'5. Lön'!BU$25:BU$151)+SUMIF('6. Drift'!$D$18:$D$101,$C85,'6. Drift'!AX$25:AX$151))</f>
        <v>0</v>
      </c>
      <c r="H92" s="293">
        <f>IF('2. Grunddata'!$C$13="NEJ",SUMIF('5. Lön'!$D$25:$D$151,$C85,'5. Lön'!ED$25:ED$151)+SUMIF('6. Drift'!$D$18:$D$101,$C85,'6. Drift'!CU$18:CU$101)+SUMIF('7. Utrustning'!$D$17:$D$49,$C85,'7. Utrustning'!AZ$17:AZ$49)+SUMIF('8. Lokal'!$D$18:$D$50,$C85,'8. Lokal'!AW$18:AW$50),SUMIF('5. Lön'!$D$25:$D$151,$C85,'5. Lön'!BV$25:BV$151)+SUMIF('6. Drift'!$D$18:$D$101,$C85,'6. Drift'!AY$25:AY$151))</f>
        <v>0</v>
      </c>
      <c r="I92" s="293">
        <f>IF('2. Grunddata'!$C$13="NEJ",SUMIF('5. Lön'!$D$25:$D$151,$C85,'5. Lön'!EE$25:EE$151)+SUMIF('6. Drift'!$D$18:$D$101,$C85,'6. Drift'!CV$18:CV$101)+SUMIF('7. Utrustning'!$D$17:$D$49,$C85,'7. Utrustning'!BA$17:BA$49)+SUMIF('8. Lokal'!$D$18:$D$50,$C85,'8. Lokal'!AX$18:AX$50),SUMIF('5. Lön'!$D$25:$D$151,$C85,'5. Lön'!BW$25:BW$151)+SUMIF('6. Drift'!$D$18:$D$101,$C85,'6. Drift'!AZ$25:AZ$151))</f>
        <v>0</v>
      </c>
      <c r="J92" s="293">
        <f>IF('2. Grunddata'!$C$13="NEJ",SUMIF('5. Lön'!$D$25:$D$151,$C85,'5. Lön'!EF$25:EF$151)+SUMIF('6. Drift'!$D$18:$D$101,$C85,'6. Drift'!CW$18:CW$101)+SUMIF('7. Utrustning'!$D$17:$D$49,$C85,'7. Utrustning'!BB$17:BB$49)+SUMIF('8. Lokal'!$D$18:$D$50,$C85,'8. Lokal'!AY$18:AY$50),SUMIF('5. Lön'!$D$25:$D$151,$C85,'5. Lön'!BX$25:BX$151)+SUMIF('6. Drift'!$D$18:$D$101,$C85,'6. Drift'!BA$25:BA$151))</f>
        <v>0</v>
      </c>
      <c r="K92" s="293">
        <f>IF('2. Grunddata'!$C$13="NEJ",SUMIF('5. Lön'!$D$25:$D$151,$C85,'5. Lön'!EG$25:EG$151)+SUMIF('6. Drift'!$D$18:$D$101,$C85,'6. Drift'!CX$18:CX$101)+SUMIF('7. Utrustning'!$D$17:$D$49,$C85,'7. Utrustning'!BC$17:BC$49)+SUMIF('8. Lokal'!$D$18:$D$50,$C85,'8. Lokal'!AZ$18:AZ$50),SUMIF('5. Lön'!$D$25:$D$151,$C85,'5. Lön'!BY$25:BY$151)+SUMIF('6. Drift'!$D$18:$D$101,$C85,'6. Drift'!BB$25:BB$151))</f>
        <v>0</v>
      </c>
      <c r="L92" s="293">
        <f>IF('2. Grunddata'!$C$13="NEJ",SUMIF('5. Lön'!$D$25:$D$151,$C85,'5. Lön'!EH$25:EH$151)+SUMIF('6. Drift'!$D$18:$D$101,$C85,'6. Drift'!CY$18:CY$101)+SUMIF('7. Utrustning'!$D$17:$D$49,$C85,'7. Utrustning'!BD$17:BD$49)+SUMIF('8. Lokal'!$D$18:$D$50,$C85,'8. Lokal'!BA$18:BA$50),SUMIF('5. Lön'!$D$25:$D$151,$C85,'5. Lön'!BZ$25:BZ$151)+SUMIF('6. Drift'!$D$18:$D$101,$C85,'6. Drift'!BC$25:BC$151))</f>
        <v>0</v>
      </c>
      <c r="M92" s="322">
        <f t="shared" si="9"/>
        <v>0</v>
      </c>
    </row>
    <row r="93" spans="2:15" s="3" customFormat="1" ht="12.75" x14ac:dyDescent="0.2">
      <c r="B93" s="323" t="str">
        <f>IF('2. Grunddata'!C$6="KONTRAKT","Total kostnad i kontrakt med finansiär ","Total kostnad i ansökan till finansiär ")</f>
        <v xml:space="preserve">Total kostnad i ansökan till finansiär </v>
      </c>
      <c r="C93" s="237">
        <f>SUM(C88:C92)</f>
        <v>0</v>
      </c>
      <c r="D93" s="237">
        <f t="shared" ref="D93:L93" si="10">SUM(D88:D92)</f>
        <v>0</v>
      </c>
      <c r="E93" s="237">
        <f t="shared" si="10"/>
        <v>0</v>
      </c>
      <c r="F93" s="237">
        <f t="shared" si="10"/>
        <v>0</v>
      </c>
      <c r="G93" s="237">
        <f t="shared" si="10"/>
        <v>0</v>
      </c>
      <c r="H93" s="237">
        <f t="shared" si="10"/>
        <v>0</v>
      </c>
      <c r="I93" s="237">
        <f t="shared" si="10"/>
        <v>0</v>
      </c>
      <c r="J93" s="237">
        <f t="shared" si="10"/>
        <v>0</v>
      </c>
      <c r="K93" s="237">
        <f t="shared" si="10"/>
        <v>0</v>
      </c>
      <c r="L93" s="237">
        <f t="shared" si="10"/>
        <v>0</v>
      </c>
      <c r="M93" s="324">
        <f t="shared" si="9"/>
        <v>0</v>
      </c>
    </row>
    <row r="94" spans="2:15" s="3" customFormat="1" ht="6" customHeight="1" x14ac:dyDescent="0.2">
      <c r="B94" s="325"/>
      <c r="C94" s="326"/>
      <c r="D94" s="326"/>
      <c r="E94" s="326"/>
      <c r="F94" s="326"/>
      <c r="G94" s="326"/>
      <c r="H94" s="326"/>
      <c r="I94" s="326"/>
      <c r="J94" s="326"/>
      <c r="K94" s="326"/>
      <c r="L94" s="326"/>
      <c r="M94" s="327"/>
    </row>
    <row r="95" spans="2:15" s="3" customFormat="1" ht="12.75" x14ac:dyDescent="0.2">
      <c r="B95" s="328" t="str">
        <f>IF('2. Grunddata'!C$6="KONTRAKT","Kostnader att medfinansiera","Kostnader förväntade att medfinansiera")</f>
        <v>Kostnader förväntade att medfinansiera</v>
      </c>
      <c r="C95" s="168"/>
      <c r="D95" s="168"/>
      <c r="E95" s="168"/>
      <c r="F95" s="168"/>
      <c r="G95" s="168"/>
      <c r="H95" s="168"/>
      <c r="I95" s="168"/>
      <c r="J95" s="168"/>
      <c r="K95" s="168"/>
      <c r="L95" s="168"/>
      <c r="M95" s="329"/>
    </row>
    <row r="96" spans="2:15" s="3" customFormat="1" ht="12.75" x14ac:dyDescent="0.2">
      <c r="B96" s="371" t="str">
        <f>IF('2. Grunddata'!C$13="NEJ","Indirekt och lokalpåslag inte accepterade som OH av finansiär","")</f>
        <v>Indirekt och lokalpåslag inte accepterade som OH av finansiär</v>
      </c>
      <c r="C96" s="330">
        <f>IF('2. Grunddata'!$C$13="NEJ",(SUMIF('5. Lön'!$D$25:$D$151,$C85,'5. Lön'!BQ$25:BQ$151)+SUMIF('5. Lön'!$D$25:$D$151,$C85,'5. Lön'!CO$25:CO$151)+SUMIF('6. Drift'!$D$18:$D$101,$C85,'6. Drift'!AT$18:AT$101)+SUMIF('6. Drift'!$D$18:$D$101,$C85,'6. Drift'!BR$18:BR$101))-(SUMIF('5. Lön'!$D$25:$D$151,$C85,'5. Lön'!DY$25:DY$151)+SUMIF('6. Drift'!$D$18:$D$101,$C85,'6. Drift'!CP$18:CP$101)+SUMIF('7. Utrustning'!$D$17:$D$49,$C85,'7. Utrustning'!AU$17:AU$49)+SUMIF('8. Lokal'!$D$18:$D$50,$C85,'8. Lokal'!AR$18:AR$50)),0)</f>
        <v>0</v>
      </c>
      <c r="D96" s="330">
        <f>IF('2. Grunddata'!$C$13="NEJ",(SUMIF('5. Lön'!$D$25:$D$151,$C85,'5. Lön'!BR$25:BR$151)+SUMIF('5. Lön'!$D$25:$D$151,$C85,'5. Lön'!CP$25:CP$151)+SUMIF('6. Drift'!$D$18:$D$101,$C85,'6. Drift'!AU$18:AU$101)+SUMIF('6. Drift'!$D$18:$D$101,$C85,'6. Drift'!BS$18:BS$101))-(SUMIF('5. Lön'!$D$25:$D$151,$C85,'5. Lön'!DZ$25:DZ$151)+SUMIF('6. Drift'!$D$18:$D$101,$C85,'6. Drift'!CQ$18:CQ$101)+SUMIF('7. Utrustning'!$D$17:$D$49,$C85,'7. Utrustning'!AV$17:AV$49)+SUMIF('8. Lokal'!$D$18:$D$50,$C85,'8. Lokal'!AS$18:AS$50)),0)</f>
        <v>0</v>
      </c>
      <c r="E96" s="330">
        <f>IF('2. Grunddata'!$C$13="NEJ",(SUMIF('5. Lön'!$D$25:$D$151,$C85,'5. Lön'!BS$25:BS$151)+SUMIF('5. Lön'!$D$25:$D$151,$C85,'5. Lön'!CQ$25:CQ$151)+SUMIF('6. Drift'!$D$18:$D$101,$C85,'6. Drift'!AV$18:AV$101)+SUMIF('6. Drift'!$D$18:$D$101,$C85,'6. Drift'!BT$18:BT$101))-(SUMIF('5. Lön'!$D$25:$D$151,$C85,'5. Lön'!EA$25:EA$151)+SUMIF('6. Drift'!$D$18:$D$101,$C85,'6. Drift'!CR$18:CR$101)+SUMIF('7. Utrustning'!$D$17:$D$49,$C85,'7. Utrustning'!AW$17:AW$49)+SUMIF('8. Lokal'!$D$18:$D$50,$C85,'8. Lokal'!AT$18:AT$50)),0)</f>
        <v>0</v>
      </c>
      <c r="F96" s="330">
        <f>IF('2. Grunddata'!$C$13="NEJ",(SUMIF('5. Lön'!$D$25:$D$151,$C85,'5. Lön'!BT$25:BT$151)+SUMIF('5. Lön'!$D$25:$D$151,$C85,'5. Lön'!CR$25:CR$151)+SUMIF('6. Drift'!$D$18:$D$101,$C85,'6. Drift'!AW$18:AW$101)+SUMIF('6. Drift'!$D$18:$D$101,$C85,'6. Drift'!BU$18:BU$101))-(SUMIF('5. Lön'!$D$25:$D$151,$C85,'5. Lön'!EB$25:EB$151)+SUMIF('6. Drift'!$D$18:$D$101,$C85,'6. Drift'!CS$18:CS$101)+SUMIF('7. Utrustning'!$D$17:$D$49,$C85,'7. Utrustning'!AX$17:AX$49)+SUMIF('8. Lokal'!$D$18:$D$50,$C85,'8. Lokal'!AU$18:AU$50)),0)</f>
        <v>0</v>
      </c>
      <c r="G96" s="330">
        <f>IF('2. Grunddata'!$C$13="NEJ",(SUMIF('5. Lön'!$D$25:$D$151,$C85,'5. Lön'!BU$25:BU$151)+SUMIF('5. Lön'!$D$25:$D$151,$C85,'5. Lön'!CS$25:CS$151)+SUMIF('6. Drift'!$D$18:$D$101,$C85,'6. Drift'!AX$18:AX$101)+SUMIF('6. Drift'!$D$18:$D$101,$C85,'6. Drift'!BV$18:BV$101))-(SUMIF('5. Lön'!$D$25:$D$151,$C85,'5. Lön'!EC$25:EC$151)+SUMIF('6. Drift'!$D$18:$D$101,$C85,'6. Drift'!CT$18:CT$101)+SUMIF('7. Utrustning'!$D$17:$D$49,$C85,'7. Utrustning'!AY$17:AY$49)+SUMIF('8. Lokal'!$D$18:$D$50,$C85,'8. Lokal'!AV$18:AV$50)),0)</f>
        <v>0</v>
      </c>
      <c r="H96" s="330">
        <f>IF('2. Grunddata'!$C$13="NEJ",(SUMIF('5. Lön'!$D$25:$D$151,$C85,'5. Lön'!BV$25:BV$151)+SUMIF('5. Lön'!$D$25:$D$151,$C85,'5. Lön'!CT$25:CT$151)+SUMIF('6. Drift'!$D$18:$D$101,$C85,'6. Drift'!AY$18:AY$101)+SUMIF('6. Drift'!$D$18:$D$101,$C85,'6. Drift'!BW$18:BW$101))-(SUMIF('5. Lön'!$D$25:$D$151,$C85,'5. Lön'!ED$25:ED$151)+SUMIF('6. Drift'!$D$18:$D$101,$C85,'6. Drift'!CU$18:CU$101)+SUMIF('7. Utrustning'!$D$17:$D$49,$C85,'7. Utrustning'!AZ$17:AZ$49)+SUMIF('8. Lokal'!$D$18:$D$50,$C85,'8. Lokal'!AW$18:AW$50)),0)</f>
        <v>0</v>
      </c>
      <c r="I96" s="330">
        <f>IF('2. Grunddata'!$C$13="NEJ",(SUMIF('5. Lön'!$D$25:$D$151,$C85,'5. Lön'!BW$25:BW$151)+SUMIF('5. Lön'!$D$25:$D$151,$C85,'5. Lön'!CU$25:CU$151)+SUMIF('6. Drift'!$D$18:$D$101,$C85,'6. Drift'!AZ$18:AZ$101)+SUMIF('6. Drift'!$D$18:$D$101,$C85,'6. Drift'!BX$18:BX$101))-(SUMIF('5. Lön'!$D$25:$D$151,$C85,'5. Lön'!EE$25:EE$151)+SUMIF('6. Drift'!$D$18:$D$101,$C85,'6. Drift'!CV$18:CV$101)+SUMIF('7. Utrustning'!$D$17:$D$49,$C85,'7. Utrustning'!BA$17:BA$49)+SUMIF('8. Lokal'!$D$18:$D$50,$C85,'8. Lokal'!AX$18:AX$50)),0)</f>
        <v>0</v>
      </c>
      <c r="J96" s="330">
        <f>IF('2. Grunddata'!$C$13="NEJ",(SUMIF('5. Lön'!$D$25:$D$151,$C85,'5. Lön'!BX$25:BX$151)+SUMIF('5. Lön'!$D$25:$D$151,$C85,'5. Lön'!CV$25:CV$151)+SUMIF('6. Drift'!$D$18:$D$101,$C85,'6. Drift'!BA$18:BA$101)+SUMIF('6. Drift'!$D$18:$D$101,$C85,'6. Drift'!BY$18:BY$101))-(SUMIF('5. Lön'!$D$25:$D$151,$C85,'5. Lön'!EF$25:EF$151)+SUMIF('6. Drift'!$D$18:$D$101,$C85,'6. Drift'!CW$18:CW$101)+SUMIF('7. Utrustning'!$D$17:$D$49,$C85,'7. Utrustning'!BB$17:BB$49)+SUMIF('8. Lokal'!$D$18:$D$50,$C85,'8. Lokal'!AY$18:AY$50)),0)</f>
        <v>0</v>
      </c>
      <c r="K96" s="330">
        <f>IF('2. Grunddata'!$C$13="NEJ",(SUMIF('5. Lön'!$D$25:$D$151,$C85,'5. Lön'!BY$25:BY$151)+SUMIF('5. Lön'!$D$25:$D$151,$C85,'5. Lön'!CW$25:CW$151)+SUMIF('6. Drift'!$D$18:$D$101,$C85,'6. Drift'!BB$18:BB$101)+SUMIF('6. Drift'!$D$18:$D$101,$C85,'6. Drift'!BZ$18:BZ$101))-(SUMIF('5. Lön'!$D$25:$D$151,$C85,'5. Lön'!EG$25:EG$151)+SUMIF('6. Drift'!$D$18:$D$101,$C85,'6. Drift'!CX$18:CX$101)+SUMIF('7. Utrustning'!$D$17:$D$49,$C85,'7. Utrustning'!BC$17:BC$49)+SUMIF('8. Lokal'!$D$18:$D$50,$C85,'8. Lokal'!AZ$18:AZ$50)),0)</f>
        <v>0</v>
      </c>
      <c r="L96" s="330">
        <f>IF('2. Grunddata'!$C$13="NEJ",(SUMIF('5. Lön'!$D$25:$D$151,$C85,'5. Lön'!BZ$25:BZ$151)+SUMIF('5. Lön'!$D$25:$D$151,$C85,'5. Lön'!CX$25:CX$151)+SUMIF('6. Drift'!$D$18:$D$101,$C85,'6. Drift'!BC$18:BC$101)+SUMIF('6. Drift'!$D$18:$D$101,$C85,'6. Drift'!CA$18:CA$101))-(SUMIF('5. Lön'!$D$25:$D$151,$C85,'5. Lön'!EH$25:EH$151)+SUMIF('6. Drift'!$D$18:$D$101,$C85,'6. Drift'!CY$18:CY$101)+SUMIF('7. Utrustning'!$D$17:$D$49,$C85,'7. Utrustning'!BD$17:BD$49)+SUMIF('8. Lokal'!$D$18:$D$50,$C85,'8. Lokal'!BA$18:BA$50)),0)</f>
        <v>0</v>
      </c>
      <c r="M96" s="314">
        <f t="shared" ref="M96:M102" si="11">SUM(C96:L96)</f>
        <v>0</v>
      </c>
    </row>
    <row r="97" spans="2:15" s="3" customFormat="1" ht="12.75" customHeight="1" x14ac:dyDescent="0.2">
      <c r="B97" s="331" t="str">
        <f>IF('2. Grunddata'!C$16&gt;0,"LKP som inte accepteras av finansiär","")</f>
        <v/>
      </c>
      <c r="C97" s="332">
        <f>IF('2. Grunddata'!$C$16&gt;0,SUMIF('5. Lön'!$D$25:$D$151,$C85,'5. Lön'!AS$25:AS$151)-SUMIF('5. Lön'!$D$25:$D$151,$C85,'5. Lön'!DM$25:DM$151),0)</f>
        <v>0</v>
      </c>
      <c r="D97" s="332">
        <f>IF('2. Grunddata'!$C$16&gt;0,SUMIF('5. Lön'!$D$25:$D$151,$C85,'5. Lön'!AT$25:AT$151)-SUMIF('5. Lön'!$D$25:$D$151,$C85,'5. Lön'!DN$25:DN$151),0)</f>
        <v>0</v>
      </c>
      <c r="E97" s="332">
        <f>IF('2. Grunddata'!$C$16&gt;0,SUMIF('5. Lön'!$D$25:$D$151,$C85,'5. Lön'!AU$25:AU$151)-SUMIF('5. Lön'!$D$25:$D$151,$C85,'5. Lön'!DO$25:DO$151),0)</f>
        <v>0</v>
      </c>
      <c r="F97" s="332">
        <f>IF('2. Grunddata'!$C$16&gt;0,SUMIF('5. Lön'!$D$25:$D$151,$C85,'5. Lön'!AV$25:AV$151)-SUMIF('5. Lön'!$D$25:$D$151,$C85,'5. Lön'!DP$25:DP$151),0)</f>
        <v>0</v>
      </c>
      <c r="G97" s="332">
        <f>IF('2. Grunddata'!$C$16&gt;0,SUMIF('5. Lön'!$D$25:$D$151,$C85,'5. Lön'!AW$25:AW$151)-SUMIF('5. Lön'!$D$25:$D$151,$C85,'5. Lön'!DQ$25:DQ$151),0)</f>
        <v>0</v>
      </c>
      <c r="H97" s="332">
        <f>IF('2. Grunddata'!$C$16&gt;0,SUMIF('5. Lön'!$D$25:$D$151,$C85,'5. Lön'!AX$25:AX$151)-SUMIF('5. Lön'!$D$25:$D$151,$C85,'5. Lön'!DR$25:DR$151),0)</f>
        <v>0</v>
      </c>
      <c r="I97" s="332">
        <f>IF('2. Grunddata'!$C$16&gt;0,SUMIF('5. Lön'!$D$25:$D$151,$C85,'5. Lön'!AY$25:AY$151)-SUMIF('5. Lön'!$D$25:$D$151,$C85,'5. Lön'!DS$25:DS$151),0)</f>
        <v>0</v>
      </c>
      <c r="J97" s="332">
        <f>IF('2. Grunddata'!$C$16&gt;0,SUMIF('5. Lön'!$D$25:$D$151,$C85,'5. Lön'!AZ$25:AZ$151)-SUMIF('5. Lön'!$D$25:$D$151,$C85,'5. Lön'!DT$25:DT$151),0)</f>
        <v>0</v>
      </c>
      <c r="K97" s="332">
        <f>IF('2. Grunddata'!$C$16&gt;0,SUMIF('5. Lön'!$D$25:$D$151,$C85,'5. Lön'!BA$25:BA$151)-SUMIF('5. Lön'!$D$25:$D$151,$C85,'5. Lön'!DU$25:DU$151),0)</f>
        <v>0</v>
      </c>
      <c r="L97" s="332">
        <f>IF('2. Grunddata'!$C$16&gt;0,SUMIF('5. Lön'!$D$25:$D$151,$C85,'5. Lön'!BB$25:BB$151)-SUMIF('5. Lön'!$D$25:$D$151,$C85,'5. Lön'!DV$25:DV$151),0)</f>
        <v>0</v>
      </c>
      <c r="M97" s="316">
        <f t="shared" si="11"/>
        <v>0</v>
      </c>
    </row>
    <row r="98" spans="2:15" s="3" customFormat="1" ht="12.75" customHeight="1" x14ac:dyDescent="0.2">
      <c r="B98" s="317" t="str">
        <f>IF('5. Lön'!BO$152&gt;0,"Lön inklusive LKP","")</f>
        <v>Lön inklusive LKP</v>
      </c>
      <c r="C98" s="333">
        <f>SUMIF('5. Lön'!$D$25:$D$151,$C85,'5. Lön'!BE$25:BE$151)</f>
        <v>0</v>
      </c>
      <c r="D98" s="333">
        <f>SUMIF('5. Lön'!$D$25:$D$151,$C85,'5. Lön'!BF$25:BF$151)</f>
        <v>0</v>
      </c>
      <c r="E98" s="333">
        <f>SUMIF('5. Lön'!$D$25:$D$151,$C85,'5. Lön'!BG$25:BG$151)</f>
        <v>0</v>
      </c>
      <c r="F98" s="333">
        <f>SUMIF('5. Lön'!$D$25:$D$151,$C85,'5. Lön'!BH$25:BH$151)</f>
        <v>0</v>
      </c>
      <c r="G98" s="333">
        <f>SUMIF('5. Lön'!$D$25:$D$151,$C85,'5. Lön'!BI$25:BI$151)</f>
        <v>0</v>
      </c>
      <c r="H98" s="333">
        <f>SUMIF('5. Lön'!$D$25:$D$151,$C85,'5. Lön'!BJ$25:BJ$151)</f>
        <v>0</v>
      </c>
      <c r="I98" s="333">
        <f>SUMIF('5. Lön'!$D$25:$D$151,$C85,'5. Lön'!BK$25:BK$151)</f>
        <v>0</v>
      </c>
      <c r="J98" s="333">
        <f>SUMIF('5. Lön'!$D$25:$D$151,$C85,'5. Lön'!BL$25:BL$151)</f>
        <v>0</v>
      </c>
      <c r="K98" s="333">
        <f>SUMIF('5. Lön'!$D$25:$D$151,$C85,'5. Lön'!BM$25:BM$151)</f>
        <v>0</v>
      </c>
      <c r="L98" s="333">
        <f>SUMIF('5. Lön'!$D$25:$D$151,$C85,'5. Lön'!BN$25:BN$151)</f>
        <v>0</v>
      </c>
      <c r="M98" s="319">
        <f t="shared" si="11"/>
        <v>0</v>
      </c>
    </row>
    <row r="99" spans="2:15" s="3" customFormat="1" ht="12.75" x14ac:dyDescent="0.2">
      <c r="B99" s="158" t="str">
        <f>IF('6. Drift'!AR$102&gt;0,"Drift","")</f>
        <v/>
      </c>
      <c r="C99" s="334">
        <f>SUMIF('6. Drift'!$D$18:$D$101,$C85,'6. Drift'!AH$18:AH$101)</f>
        <v>0</v>
      </c>
      <c r="D99" s="334">
        <f>SUMIF('6. Drift'!$D$18:$D$101,$C85,'6. Drift'!AI$18:AI$101)</f>
        <v>0</v>
      </c>
      <c r="E99" s="334">
        <f>SUMIF('6. Drift'!$D$18:$D$101,$C85,'6. Drift'!AJ$18:AJ$101)</f>
        <v>0</v>
      </c>
      <c r="F99" s="334">
        <f>SUMIF('6. Drift'!$D$18:$D$101,$C85,'6. Drift'!AK$18:AK$101)</f>
        <v>0</v>
      </c>
      <c r="G99" s="334">
        <f>SUMIF('6. Drift'!$D$18:$D$101,$C85,'6. Drift'!AL$18:AL$101)</f>
        <v>0</v>
      </c>
      <c r="H99" s="334">
        <f>SUMIF('6. Drift'!$D$18:$D$101,$C85,'6. Drift'!AM$18:AM$101)</f>
        <v>0</v>
      </c>
      <c r="I99" s="334">
        <f>SUMIF('6. Drift'!$D$18:$D$101,$C85,'6. Drift'!AN$18:AN$101)</f>
        <v>0</v>
      </c>
      <c r="J99" s="334">
        <f>SUMIF('6. Drift'!$D$18:$D$101,$C85,'6. Drift'!AO$18:AO$101)</f>
        <v>0</v>
      </c>
      <c r="K99" s="334">
        <f>SUMIF('6. Drift'!$D$18:$D$101,$C85,'6. Drift'!AP$18:AP$101)</f>
        <v>0</v>
      </c>
      <c r="L99" s="334">
        <f>SUMIF('6. Drift'!$D$18:$D$101,$C85,'6. Drift'!AQ$18:AQ$101)</f>
        <v>0</v>
      </c>
      <c r="M99" s="316">
        <f t="shared" si="11"/>
        <v>0</v>
      </c>
    </row>
    <row r="100" spans="2:15" s="3" customFormat="1" ht="12.75" x14ac:dyDescent="0.2">
      <c r="B100" s="317" t="str">
        <f>IF('7. Utrustning'!AS$50&gt;0,"Utrustning","")</f>
        <v/>
      </c>
      <c r="C100" s="333">
        <f>SUMIF('7. Utrustning'!$D$17:$D$49,$C85,'7. Utrustning'!AI$17:AI$49)</f>
        <v>0</v>
      </c>
      <c r="D100" s="333">
        <f>SUMIF('7. Utrustning'!$D$17:$D$49,$C85,'7. Utrustning'!AJ$17:AJ$49)</f>
        <v>0</v>
      </c>
      <c r="E100" s="333">
        <f>SUMIF('7. Utrustning'!$D$17:$D$49,$C85,'7. Utrustning'!AK$17:AK$49)</f>
        <v>0</v>
      </c>
      <c r="F100" s="333">
        <f>SUMIF('7. Utrustning'!$D$17:$D$49,$C85,'7. Utrustning'!AL$17:AL$49)</f>
        <v>0</v>
      </c>
      <c r="G100" s="333">
        <f>SUMIF('7. Utrustning'!$D$17:$D$49,$C85,'7. Utrustning'!AM$17:AM$49)</f>
        <v>0</v>
      </c>
      <c r="H100" s="333">
        <f>SUMIF('7. Utrustning'!$D$17:$D$49,$C85,'7. Utrustning'!AN$17:AN$49)</f>
        <v>0</v>
      </c>
      <c r="I100" s="333">
        <f>SUMIF('7. Utrustning'!$D$17:$D$49,$C85,'7. Utrustning'!AO$17:AO$49)</f>
        <v>0</v>
      </c>
      <c r="J100" s="333">
        <f>SUMIF('7. Utrustning'!$D$17:$D$49,$C85,'7. Utrustning'!AP$17:AP$49)</f>
        <v>0</v>
      </c>
      <c r="K100" s="333">
        <f>SUMIF('7. Utrustning'!$D$17:$D$49,$C85,'7. Utrustning'!AQ$17:AQ$49)</f>
        <v>0</v>
      </c>
      <c r="L100" s="333">
        <f>SUMIF('7. Utrustning'!$D$17:$D$49,$C85,'7. Utrustning'!AR$17:AR$49)</f>
        <v>0</v>
      </c>
      <c r="M100" s="319">
        <f t="shared" si="11"/>
        <v>0</v>
      </c>
    </row>
    <row r="101" spans="2:15" s="3" customFormat="1" ht="12.75" x14ac:dyDescent="0.2">
      <c r="B101" s="320" t="str">
        <f>IF('8. Lokal'!AP$51&gt;0,"Lokal","")</f>
        <v>Lokal</v>
      </c>
      <c r="C101" s="334">
        <f>SUMIF('5. Lön'!$D$25:$D$151,$C85,'5. Lön'!DA$25:DA$151)+SUMIF('6. Drift'!$D$18:$D$101,$C85,'6. Drift'!CD$18:CD$101)+SUMIF('8. Lokal'!$D$18:$D$50,$C85,'8. Lokal'!AF$18:AF$50)</f>
        <v>0</v>
      </c>
      <c r="D101" s="334">
        <f>SUMIF('5. Lön'!$D$25:$D$151,$C85,'5. Lön'!DB$25:DB$151)+SUMIF('6. Drift'!$D$18:$D$101,$C85,'6. Drift'!CE$18:CE$101)+SUMIF('8. Lokal'!$D$18:$D$50,$C85,'8. Lokal'!AG$18:AG$50)</f>
        <v>0</v>
      </c>
      <c r="E101" s="334">
        <f>SUMIF('5. Lön'!$D$25:$D$151,$C85,'5. Lön'!DC$25:DC$151)+SUMIF('6. Drift'!$D$18:$D$101,$C85,'6. Drift'!CF$18:CF$101)+SUMIF('8. Lokal'!$D$18:$D$50,$C85,'8. Lokal'!AH$18:AH$50)</f>
        <v>0</v>
      </c>
      <c r="F101" s="334">
        <f>SUMIF('5. Lön'!$D$25:$D$151,$C85,'5. Lön'!DD$25:DD$151)+SUMIF('6. Drift'!$D$18:$D$101,$C85,'6. Drift'!CG$18:CG$101)+SUMIF('8. Lokal'!$D$18:$D$50,$C85,'8. Lokal'!AI$18:AI$50)</f>
        <v>0</v>
      </c>
      <c r="G101" s="334">
        <f>SUMIF('5. Lön'!$D$25:$D$151,$C85,'5. Lön'!DE$25:DE$151)+SUMIF('6. Drift'!$D$18:$D$101,$C85,'6. Drift'!CH$18:CH$101)+SUMIF('8. Lokal'!$D$18:$D$50,$C85,'8. Lokal'!AJ$18:AJ$50)</f>
        <v>0</v>
      </c>
      <c r="H101" s="334">
        <f>SUMIF('5. Lön'!$D$25:$D$151,$C85,'5. Lön'!DF$25:DF$151)+SUMIF('6. Drift'!$D$18:$D$101,$C85,'6. Drift'!CI$18:CI$101)+SUMIF('8. Lokal'!$D$18:$D$50,$C85,'8. Lokal'!AK$18:AK$50)</f>
        <v>0</v>
      </c>
      <c r="I101" s="334">
        <f>SUMIF('5. Lön'!$D$25:$D$151,$C85,'5. Lön'!DG$25:DG$151)+SUMIF('6. Drift'!$D$18:$D$101,$C85,'6. Drift'!CJ$18:CJ$101)+SUMIF('8. Lokal'!$D$18:$D$50,$C85,'8. Lokal'!AL$18:AL$50)</f>
        <v>0</v>
      </c>
      <c r="J101" s="334">
        <f>SUMIF('5. Lön'!$D$25:$D$151,$C85,'5. Lön'!DH$25:DH$151)+SUMIF('6. Drift'!$D$18:$D$101,$C85,'6. Drift'!CK$18:CK$101)+SUMIF('8. Lokal'!$D$18:$D$50,$C85,'8. Lokal'!AM$18:AM$50)</f>
        <v>0</v>
      </c>
      <c r="K101" s="334">
        <f>SUMIF('5. Lön'!$D$25:$D$151,$C85,'5. Lön'!DI$25:DI$151)+SUMIF('6. Drift'!$D$18:$D$101,$C85,'6. Drift'!CL$18:CL$101)+SUMIF('8. Lokal'!$D$18:$D$50,$C85,'8. Lokal'!AN$18:AN$50)</f>
        <v>0</v>
      </c>
      <c r="L101" s="334">
        <f>SUMIF('5. Lön'!$D$25:$D$151,$C85,'5. Lön'!DJ$25:DJ$151)+SUMIF('6. Drift'!$D$18:$D$101,$C85,'6. Drift'!CM$18:CM$101)+SUMIF('8. Lokal'!$D$18:$D$50,$C85,'8. Lokal'!AO$18:AO$50)</f>
        <v>0</v>
      </c>
      <c r="M101" s="316">
        <f t="shared" si="11"/>
        <v>0</v>
      </c>
    </row>
    <row r="102" spans="2:15" s="1" customFormat="1" ht="12.75" x14ac:dyDescent="0.2">
      <c r="B102" s="321" t="str">
        <f>IF(('5. Lön'!CM$152+'6. Drift'!BP$102)&gt;0,"Indirekt","")</f>
        <v>Indirekt</v>
      </c>
      <c r="C102" s="293">
        <f>SUMIF('5. Lön'!$D$25:$D$151,$C85,'5. Lön'!CC$25:CC$151)+SUMIF('6. Drift'!$D$18:$D$101,$C85,'6. Drift'!BF$18:BF$101)</f>
        <v>0</v>
      </c>
      <c r="D102" s="293">
        <f>SUMIF('5. Lön'!$D$25:$D$151,$C85,'5. Lön'!CD$25:CD$151)+SUMIF('6. Drift'!$D$18:$D$101,$C85,'6. Drift'!BG$18:BG$101)</f>
        <v>0</v>
      </c>
      <c r="E102" s="293">
        <f>SUMIF('5. Lön'!$D$25:$D$151,$C85,'5. Lön'!CE$25:CE$151)+SUMIF('6. Drift'!$D$18:$D$101,$C85,'6. Drift'!BH$18:BH$101)</f>
        <v>0</v>
      </c>
      <c r="F102" s="293">
        <f>SUMIF('5. Lön'!$D$25:$D$151,$C85,'5. Lön'!CF$25:CF$151)+SUMIF('6. Drift'!$D$18:$D$101,$C85,'6. Drift'!BI$18:BI$101)</f>
        <v>0</v>
      </c>
      <c r="G102" s="293">
        <f>SUMIF('5. Lön'!$D$25:$D$151,$C85,'5. Lön'!CG$25:CG$151)+SUMIF('6. Drift'!$D$18:$D$101,$C85,'6. Drift'!BJ$18:BJ$101)</f>
        <v>0</v>
      </c>
      <c r="H102" s="293">
        <f>SUMIF('5. Lön'!$D$25:$D$151,$C85,'5. Lön'!CH$25:CH$151)+SUMIF('6. Drift'!$D$18:$D$101,$C85,'6. Drift'!BK$18:BK$101)</f>
        <v>0</v>
      </c>
      <c r="I102" s="293">
        <f>SUMIF('5. Lön'!$D$25:$D$151,$C85,'5. Lön'!CI$25:CI$151)+SUMIF('6. Drift'!$D$18:$D$101,$C85,'6. Drift'!BL$18:BL$101)</f>
        <v>0</v>
      </c>
      <c r="J102" s="293">
        <f>SUMIF('5. Lön'!$D$25:$D$151,$C85,'5. Lön'!CJ$25:CJ$151)+SUMIF('6. Drift'!$D$18:$D$101,$C85,'6. Drift'!BM$18:BM$101)</f>
        <v>0</v>
      </c>
      <c r="K102" s="293">
        <f>SUMIF('5. Lön'!$D$25:$D$151,$C85,'5. Lön'!CK$25:CK$151)+SUMIF('6. Drift'!$D$18:$D$101,$C85,'6. Drift'!BN$18:BN$101)</f>
        <v>0</v>
      </c>
      <c r="L102" s="293">
        <f>SUMIF('5. Lön'!$D$25:$D$151,$C85,'5. Lön'!CL$25:CL$151)+SUMIF('6. Drift'!$D$18:$D$101,$C85,'6. Drift'!BO$18:BO$101)</f>
        <v>0</v>
      </c>
      <c r="M102" s="322">
        <f t="shared" si="11"/>
        <v>0</v>
      </c>
    </row>
    <row r="103" spans="2:15" s="3" customFormat="1" ht="12.75" x14ac:dyDescent="0.2">
      <c r="B103" s="323" t="str">
        <f>IF('2. Grunddata'!C$6="KONTRAKT","Total kostnad i medfinansiering av kontrakt med finansiär","Total kostnad i medfinansiering av ansökan till finansiär")</f>
        <v>Total kostnad i medfinansiering av ansökan till finansiär</v>
      </c>
      <c r="C103" s="237">
        <f>SUM(C96:C102)</f>
        <v>0</v>
      </c>
      <c r="D103" s="237">
        <f t="shared" ref="D103:M103" si="12">SUM(D96:D102)</f>
        <v>0</v>
      </c>
      <c r="E103" s="237">
        <f t="shared" si="12"/>
        <v>0</v>
      </c>
      <c r="F103" s="237">
        <f t="shared" si="12"/>
        <v>0</v>
      </c>
      <c r="G103" s="237">
        <f t="shared" si="12"/>
        <v>0</v>
      </c>
      <c r="H103" s="237">
        <f t="shared" si="12"/>
        <v>0</v>
      </c>
      <c r="I103" s="237">
        <f t="shared" si="12"/>
        <v>0</v>
      </c>
      <c r="J103" s="237">
        <f t="shared" si="12"/>
        <v>0</v>
      </c>
      <c r="K103" s="237">
        <f t="shared" si="12"/>
        <v>0</v>
      </c>
      <c r="L103" s="237">
        <f t="shared" si="12"/>
        <v>0</v>
      </c>
      <c r="M103" s="324">
        <f t="shared" si="12"/>
        <v>0</v>
      </c>
      <c r="N103" s="26"/>
      <c r="O103" s="26"/>
    </row>
    <row r="104" spans="2:15" s="3" customFormat="1" ht="6" customHeight="1" x14ac:dyDescent="0.2">
      <c r="B104" s="335"/>
      <c r="C104" s="326"/>
      <c r="D104" s="326"/>
      <c r="E104" s="326"/>
      <c r="F104" s="326"/>
      <c r="G104" s="326"/>
      <c r="H104" s="326"/>
      <c r="I104" s="326"/>
      <c r="J104" s="326"/>
      <c r="K104" s="326"/>
      <c r="L104" s="326"/>
      <c r="M104" s="336"/>
    </row>
    <row r="105" spans="2:15" s="3" customFormat="1" ht="12.75" x14ac:dyDescent="0.2">
      <c r="B105" s="328" t="str">
        <f>IF('2. Grunddata'!C$6="KONTRAKT","Full kostnad","Förväntad full kostnad")</f>
        <v>Förväntad full kostnad</v>
      </c>
      <c r="C105" s="326"/>
      <c r="D105" s="326"/>
      <c r="E105" s="326"/>
      <c r="F105" s="326"/>
      <c r="G105" s="326"/>
      <c r="H105" s="326"/>
      <c r="I105" s="326"/>
      <c r="J105" s="326"/>
      <c r="K105" s="326"/>
      <c r="L105" s="326"/>
      <c r="M105" s="336"/>
    </row>
    <row r="106" spans="2:15" s="3" customFormat="1" ht="12.75" x14ac:dyDescent="0.2">
      <c r="B106" s="337" t="s">
        <v>203</v>
      </c>
      <c r="C106" s="338">
        <f>C88+C97+C98</f>
        <v>0</v>
      </c>
      <c r="D106" s="338">
        <f t="shared" ref="D106:L106" si="13">D88+D97+D98</f>
        <v>0</v>
      </c>
      <c r="E106" s="338">
        <f t="shared" si="13"/>
        <v>0</v>
      </c>
      <c r="F106" s="338">
        <f t="shared" si="13"/>
        <v>0</v>
      </c>
      <c r="G106" s="338">
        <f t="shared" si="13"/>
        <v>0</v>
      </c>
      <c r="H106" s="338">
        <f t="shared" si="13"/>
        <v>0</v>
      </c>
      <c r="I106" s="338">
        <f t="shared" si="13"/>
        <v>0</v>
      </c>
      <c r="J106" s="338">
        <f t="shared" si="13"/>
        <v>0</v>
      </c>
      <c r="K106" s="338">
        <f t="shared" si="13"/>
        <v>0</v>
      </c>
      <c r="L106" s="338">
        <f t="shared" si="13"/>
        <v>0</v>
      </c>
      <c r="M106" s="314">
        <f>SUM(C106:L106)</f>
        <v>0</v>
      </c>
    </row>
    <row r="107" spans="2:15" s="3" customFormat="1" ht="12.75" x14ac:dyDescent="0.2">
      <c r="B107" s="339" t="s">
        <v>202</v>
      </c>
      <c r="C107" s="340">
        <f>C89+C99</f>
        <v>0</v>
      </c>
      <c r="D107" s="340">
        <f t="shared" ref="D107:L107" si="14">D89+D99</f>
        <v>0</v>
      </c>
      <c r="E107" s="340">
        <f t="shared" si="14"/>
        <v>0</v>
      </c>
      <c r="F107" s="340">
        <f t="shared" si="14"/>
        <v>0</v>
      </c>
      <c r="G107" s="340">
        <f t="shared" si="14"/>
        <v>0</v>
      </c>
      <c r="H107" s="340">
        <f t="shared" si="14"/>
        <v>0</v>
      </c>
      <c r="I107" s="340">
        <f t="shared" si="14"/>
        <v>0</v>
      </c>
      <c r="J107" s="340">
        <f t="shared" si="14"/>
        <v>0</v>
      </c>
      <c r="K107" s="340">
        <f t="shared" si="14"/>
        <v>0</v>
      </c>
      <c r="L107" s="340">
        <f t="shared" si="14"/>
        <v>0</v>
      </c>
      <c r="M107" s="316">
        <f>SUM(C107:L107)</f>
        <v>0</v>
      </c>
    </row>
    <row r="108" spans="2:15" s="3" customFormat="1" ht="12.75" x14ac:dyDescent="0.2">
      <c r="B108" s="341" t="s">
        <v>30</v>
      </c>
      <c r="C108" s="342">
        <f>C90+C100</f>
        <v>0</v>
      </c>
      <c r="D108" s="342">
        <f t="shared" ref="D108:L108" si="15">D90+D100</f>
        <v>0</v>
      </c>
      <c r="E108" s="342">
        <f t="shared" si="15"/>
        <v>0</v>
      </c>
      <c r="F108" s="342">
        <f t="shared" si="15"/>
        <v>0</v>
      </c>
      <c r="G108" s="342">
        <f t="shared" si="15"/>
        <v>0</v>
      </c>
      <c r="H108" s="342">
        <f t="shared" si="15"/>
        <v>0</v>
      </c>
      <c r="I108" s="342">
        <f t="shared" si="15"/>
        <v>0</v>
      </c>
      <c r="J108" s="342">
        <f t="shared" si="15"/>
        <v>0</v>
      </c>
      <c r="K108" s="342">
        <f t="shared" si="15"/>
        <v>0</v>
      </c>
      <c r="L108" s="342">
        <f t="shared" si="15"/>
        <v>0</v>
      </c>
      <c r="M108" s="319">
        <f>SUM(C108:L108)</f>
        <v>0</v>
      </c>
    </row>
    <row r="109" spans="2:15" s="3" customFormat="1" ht="12.75" x14ac:dyDescent="0.2">
      <c r="B109" s="339" t="s">
        <v>31</v>
      </c>
      <c r="C109" s="340">
        <f>SUMIF('5. Lön'!$D$25:$D$151,$C85,'5. Lön'!CO$25:CO$151)+SUMIF('5. Lön'!$D$25:$D$151,$C85,'5. Lön'!DA$25:DA$151)+SUMIF('6. Drift'!$D$18:$D$101,$C85,'6. Drift'!BR$18:BR$101)+SUMIF('6. Drift'!$D$18:$D$101,$C85,'6. Drift'!CD$18:CD$101)+SUMIF('8. Lokal'!$D$18:$D$50,$C85,'8. Lokal'!T$18:T$50)+SUMIF('8. Lokal'!$D$18:$D$50,$C85,'8. Lokal'!AF$18:AF$50)</f>
        <v>0</v>
      </c>
      <c r="D109" s="340">
        <f>SUMIF('5. Lön'!$D$25:$D$151,$C85,'5. Lön'!CP$25:CP$151)+SUMIF('5. Lön'!$D$25:$D$151,$C85,'5. Lön'!DB$25:DB$151)+SUMIF('6. Drift'!$D$18:$D$101,$C85,'6. Drift'!BS$18:BS$101)+SUMIF('6. Drift'!$D$18:$D$101,$C85,'6. Drift'!CE$18:CE$101)+SUMIF('8. Lokal'!$D$18:$D$50,$C85,'8. Lokal'!U$18:U$50)+SUMIF('8. Lokal'!$D$18:$D$50,$C85,'8. Lokal'!AG$18:AG$50)</f>
        <v>0</v>
      </c>
      <c r="E109" s="340">
        <f>SUMIF('5. Lön'!$D$25:$D$151,$C85,'5. Lön'!CQ$25:CQ$151)+SUMIF('5. Lön'!$D$25:$D$151,$C85,'5. Lön'!DC$25:DC$151)+SUMIF('6. Drift'!$D$18:$D$101,$C85,'6. Drift'!BT$18:BT$101)+SUMIF('6. Drift'!$D$18:$D$101,$C85,'6. Drift'!CF$18:CF$101)+SUMIF('8. Lokal'!$D$18:$D$50,$C85,'8. Lokal'!V$18:V$50)+SUMIF('8. Lokal'!$D$18:$D$50,$C85,'8. Lokal'!AH$18:AH$50)</f>
        <v>0</v>
      </c>
      <c r="F109" s="340">
        <f>SUMIF('5. Lön'!$D$25:$D$151,$C85,'5. Lön'!CR$25:CR$151)+SUMIF('5. Lön'!$D$25:$D$151,$C85,'5. Lön'!DD$25:DD$151)+SUMIF('6. Drift'!$D$18:$D$101,$C85,'6. Drift'!BU$18:BU$101)+SUMIF('6. Drift'!$D$18:$D$101,$C85,'6. Drift'!CG$18:CG$101)+SUMIF('8. Lokal'!$D$18:$D$50,$C85,'8. Lokal'!W$18:W$50)+SUMIF('8. Lokal'!$D$18:$D$50,$C85,'8. Lokal'!AI$18:AI$50)</f>
        <v>0</v>
      </c>
      <c r="G109" s="340">
        <f>SUMIF('5. Lön'!$D$25:$D$151,$C85,'5. Lön'!CS$25:CS$151)+SUMIF('5. Lön'!$D$25:$D$151,$C85,'5. Lön'!DE$25:DE$151)+SUMIF('6. Drift'!$D$18:$D$101,$C85,'6. Drift'!BV$18:BV$101)+SUMIF('6. Drift'!$D$18:$D$101,$C85,'6. Drift'!CH$18:CH$101)+SUMIF('8. Lokal'!$D$18:$D$50,$C85,'8. Lokal'!X$18:X$50)+SUMIF('8. Lokal'!$D$18:$D$50,$C85,'8. Lokal'!AJ$18:AJ$50)</f>
        <v>0</v>
      </c>
      <c r="H109" s="340">
        <f>SUMIF('5. Lön'!$D$25:$D$151,$C85,'5. Lön'!CT$25:CT$151)+SUMIF('5. Lön'!$D$25:$D$151,$C85,'5. Lön'!DF$25:DF$151)+SUMIF('6. Drift'!$D$18:$D$101,$C85,'6. Drift'!BW$18:BW$101)+SUMIF('6. Drift'!$D$18:$D$101,$C85,'6. Drift'!CI$18:CI$101)+SUMIF('8. Lokal'!$D$18:$D$50,$C85,'8. Lokal'!Y$18:Y$50)+SUMIF('8. Lokal'!$D$18:$D$50,$C85,'8. Lokal'!AK$18:AK$50)</f>
        <v>0</v>
      </c>
      <c r="I109" s="340">
        <f>SUMIF('5. Lön'!$D$25:$D$151,$C85,'5. Lön'!CU$25:CU$151)+SUMIF('5. Lön'!$D$25:$D$151,$C85,'5. Lön'!DG$25:DG$151)+SUMIF('6. Drift'!$D$18:$D$101,$C85,'6. Drift'!BX$18:BX$101)+SUMIF('6. Drift'!$D$18:$D$101,$C85,'6. Drift'!CJ$18:CJ$101)+SUMIF('8. Lokal'!$D$18:$D$50,$C85,'8. Lokal'!Z$18:Z$50)+SUMIF('8. Lokal'!$D$18:$D$50,$C85,'8. Lokal'!AL$18:AL$50)</f>
        <v>0</v>
      </c>
      <c r="J109" s="340">
        <f>SUMIF('5. Lön'!$D$25:$D$151,$C85,'5. Lön'!CV$25:CV$151)+SUMIF('5. Lön'!$D$25:$D$151,$C85,'5. Lön'!DH$25:DH$151)+SUMIF('6. Drift'!$D$18:$D$101,$C85,'6. Drift'!BY$18:BY$101)+SUMIF('6. Drift'!$D$18:$D$101,$C85,'6. Drift'!CK$18:CK$101)+SUMIF('8. Lokal'!$D$18:$D$50,$C85,'8. Lokal'!AA$18:AA$50)+SUMIF('8. Lokal'!$D$18:$D$50,$C85,'8. Lokal'!AM$18:AM$50)</f>
        <v>0</v>
      </c>
      <c r="K109" s="340">
        <f>SUMIF('5. Lön'!$D$25:$D$151,$C85,'5. Lön'!CW$25:CW$151)+SUMIF('5. Lön'!$D$25:$D$151,$C85,'5. Lön'!DI$25:DI$151)+SUMIF('6. Drift'!$D$18:$D$101,$C85,'6. Drift'!BZ$18:BZ$101)+SUMIF('6. Drift'!$D$18:$D$101,$C85,'6. Drift'!CL$18:CL$101)+SUMIF('8. Lokal'!$D$18:$D$50,$C85,'8. Lokal'!AB$18:AB$50)+SUMIF('8. Lokal'!$D$18:$D$50,$C85,'8. Lokal'!AN$18:AN$50)</f>
        <v>0</v>
      </c>
      <c r="L109" s="340">
        <f>SUMIF('5. Lön'!$D$25:$D$151,$C85,'5. Lön'!CX$25:CX$151)+SUMIF('5. Lön'!$D$25:$D$151,$C85,'5. Lön'!DJ$25:DJ$151)+SUMIF('6. Drift'!$D$18:$D$101,$C85,'6. Drift'!CA$18:CA$101)+SUMIF('6. Drift'!$D$18:$D$101,$C85,'6. Drift'!CM$18:CM$101)+SUMIF('8. Lokal'!$D$18:$D$50,$C85,'8. Lokal'!AC$18:AC$50)+SUMIF('8. Lokal'!$D$18:$D$50,$C85,'8. Lokal'!AO$18:AO$50)</f>
        <v>0</v>
      </c>
      <c r="M109" s="316">
        <f>SUM(C109:L109)</f>
        <v>0</v>
      </c>
    </row>
    <row r="110" spans="2:15" s="3" customFormat="1" ht="12.75" x14ac:dyDescent="0.2">
      <c r="B110" s="343" t="s">
        <v>26</v>
      </c>
      <c r="C110" s="344">
        <f>SUMIF('5. Lön'!$D$25:$D$151,$C85,'5. Lön'!BQ$25:BQ$151)+SUMIF('5. Lön'!$D$25:$D$151,$C85,'5. Lön'!CC$25:CC$151)+SUMIF('6. Drift'!$D$18:$D$101,$C85,'6. Drift'!AT$18:AT$101)+SUMIF('6. Drift'!$D$18:$D$101,$C85,'6. Drift'!BF$18:BF$101)</f>
        <v>0</v>
      </c>
      <c r="D110" s="344">
        <f>SUMIF('5. Lön'!$D$25:$D$151,$C85,'5. Lön'!BR$25:BR$151)+SUMIF('5. Lön'!$D$25:$D$151,$C85,'5. Lön'!CD$25:CD$151)+SUMIF('6. Drift'!$D$18:$D$101,$C85,'6. Drift'!AU$18:AU$101)+SUMIF('6. Drift'!$D$18:$D$101,$C85,'6. Drift'!BG$18:BG$101)</f>
        <v>0</v>
      </c>
      <c r="E110" s="344">
        <f>SUMIF('5. Lön'!$D$25:$D$151,$C85,'5. Lön'!BS$25:BS$151)+SUMIF('5. Lön'!$D$25:$D$151,$C85,'5. Lön'!CE$25:CE$151)+SUMIF('6. Drift'!$D$18:$D$101,$C85,'6. Drift'!AV$18:AV$101)+SUMIF('6. Drift'!$D$18:$D$101,$C85,'6. Drift'!BH$18:BH$101)</f>
        <v>0</v>
      </c>
      <c r="F110" s="344">
        <f>SUMIF('5. Lön'!$D$25:$D$151,$C85,'5. Lön'!BT$25:BT$151)+SUMIF('5. Lön'!$D$25:$D$151,$C85,'5. Lön'!CF$25:CF$151)+SUMIF('6. Drift'!$D$18:$D$101,$C85,'6. Drift'!AW$18:AW$101)+SUMIF('6. Drift'!$D$18:$D$101,$C85,'6. Drift'!BI$18:BI$101)</f>
        <v>0</v>
      </c>
      <c r="G110" s="344">
        <f>SUMIF('5. Lön'!$D$25:$D$151,$C85,'5. Lön'!BU$25:BU$151)+SUMIF('5. Lön'!$D$25:$D$151,$C85,'5. Lön'!CG$25:CG$151)+SUMIF('6. Drift'!$D$18:$D$101,$C85,'6. Drift'!AX$18:AX$101)+SUMIF('6. Drift'!$D$18:$D$101,$C85,'6. Drift'!BJ$18:BJ$101)</f>
        <v>0</v>
      </c>
      <c r="H110" s="344">
        <f>SUMIF('5. Lön'!$D$25:$D$151,$C85,'5. Lön'!BV$25:BV$151)+SUMIF('5. Lön'!$D$25:$D$151,$C85,'5. Lön'!CH$25:CH$151)+SUMIF('6. Drift'!$D$18:$D$101,$C85,'6. Drift'!AY$18:AY$101)+SUMIF('6. Drift'!$D$18:$D$101,$C85,'6. Drift'!BK$18:BK$101)</f>
        <v>0</v>
      </c>
      <c r="I110" s="344">
        <f>SUMIF('5. Lön'!$D$25:$D$151,$C85,'5. Lön'!BW$25:BW$151)+SUMIF('5. Lön'!$D$25:$D$151,$C85,'5. Lön'!CI$25:CI$151)+SUMIF('6. Drift'!$D$18:$D$101,$C85,'6. Drift'!AZ$18:AZ$101)+SUMIF('6. Drift'!$D$18:$D$101,$C85,'6. Drift'!BL$18:BL$101)</f>
        <v>0</v>
      </c>
      <c r="J110" s="344">
        <f>SUMIF('5. Lön'!$D$25:$D$151,$C85,'5. Lön'!BX$25:BX$151)+SUMIF('5. Lön'!$D$25:$D$151,$C85,'5. Lön'!CJ$25:CJ$151)+SUMIF('6. Drift'!$D$18:$D$101,$C85,'6. Drift'!BA$18:BA$101)+SUMIF('6. Drift'!$D$18:$D$101,$C85,'6. Drift'!BM$18:BM$101)</f>
        <v>0</v>
      </c>
      <c r="K110" s="344">
        <f>SUMIF('5. Lön'!$D$25:$D$151,$C85,'5. Lön'!BY$25:BY$151)+SUMIF('5. Lön'!$D$25:$D$151,$C85,'5. Lön'!CK$25:CK$151)+SUMIF('6. Drift'!$D$18:$D$101,$C85,'6. Drift'!BB$18:BB$101)+SUMIF('6. Drift'!$D$18:$D$101,$C85,'6. Drift'!BN$18:BN$101)</f>
        <v>0</v>
      </c>
      <c r="L110" s="344">
        <f>SUMIF('5. Lön'!$D$25:$D$151,$C85,'5. Lön'!BZ$25:BZ$151)+SUMIF('5. Lön'!$D$25:$D$151,$C85,'5. Lön'!CL$25:CL$151)+SUMIF('6. Drift'!$D$18:$D$101,$C85,'6. Drift'!BC$18:BC$101)+SUMIF('6. Drift'!$D$18:$D$101,$C85,'6. Drift'!BO$18:BO$101)</f>
        <v>0</v>
      </c>
      <c r="M110" s="322">
        <f>SUM(C110:L110)</f>
        <v>0</v>
      </c>
    </row>
    <row r="111" spans="2:15" s="3" customFormat="1" ht="12.75" x14ac:dyDescent="0.2">
      <c r="B111" s="323" t="str">
        <f>IF('2. Grunddata'!C$6="KONTRAKT","Total full kostnad","Total förväntad full kostnad")</f>
        <v>Total förväntad full kostnad</v>
      </c>
      <c r="C111" s="171">
        <f>SUM(C106:C110)</f>
        <v>0</v>
      </c>
      <c r="D111" s="171">
        <f t="shared" ref="D111:M111" si="16">SUM(D106:D110)</f>
        <v>0</v>
      </c>
      <c r="E111" s="171">
        <f t="shared" si="16"/>
        <v>0</v>
      </c>
      <c r="F111" s="171">
        <f t="shared" si="16"/>
        <v>0</v>
      </c>
      <c r="G111" s="171">
        <f t="shared" si="16"/>
        <v>0</v>
      </c>
      <c r="H111" s="171">
        <f t="shared" si="16"/>
        <v>0</v>
      </c>
      <c r="I111" s="171">
        <f t="shared" si="16"/>
        <v>0</v>
      </c>
      <c r="J111" s="171">
        <f t="shared" si="16"/>
        <v>0</v>
      </c>
      <c r="K111" s="171">
        <f t="shared" si="16"/>
        <v>0</v>
      </c>
      <c r="L111" s="171">
        <f t="shared" si="16"/>
        <v>0</v>
      </c>
      <c r="M111" s="345">
        <f t="shared" si="16"/>
        <v>0</v>
      </c>
    </row>
    <row r="112" spans="2:15" s="3" customFormat="1" ht="12.75" x14ac:dyDescent="0.2">
      <c r="B112" s="119"/>
      <c r="C112" s="64"/>
      <c r="D112" s="64"/>
      <c r="E112" s="64"/>
      <c r="F112" s="64"/>
      <c r="G112" s="64"/>
      <c r="H112" s="64"/>
      <c r="I112" s="64"/>
      <c r="J112" s="64"/>
      <c r="K112" s="64"/>
      <c r="L112" s="64"/>
      <c r="M112" s="64"/>
    </row>
    <row r="113" spans="2:13" s="3" customFormat="1" ht="12.75" customHeight="1" x14ac:dyDescent="0.2">
      <c r="B113" s="119" t="s">
        <v>42</v>
      </c>
      <c r="C113" s="346" t="str">
        <f t="shared" ref="C113:M113" si="17">IF(C111&gt;0,C103/C111,"")</f>
        <v/>
      </c>
      <c r="D113" s="346" t="str">
        <f t="shared" si="17"/>
        <v/>
      </c>
      <c r="E113" s="346" t="str">
        <f t="shared" si="17"/>
        <v/>
      </c>
      <c r="F113" s="346" t="str">
        <f t="shared" si="17"/>
        <v/>
      </c>
      <c r="G113" s="346" t="str">
        <f t="shared" si="17"/>
        <v/>
      </c>
      <c r="H113" s="346" t="str">
        <f t="shared" si="17"/>
        <v/>
      </c>
      <c r="I113" s="346" t="str">
        <f t="shared" si="17"/>
        <v/>
      </c>
      <c r="J113" s="346" t="str">
        <f t="shared" si="17"/>
        <v/>
      </c>
      <c r="K113" s="346" t="str">
        <f t="shared" si="17"/>
        <v/>
      </c>
      <c r="L113" s="346" t="str">
        <f t="shared" si="17"/>
        <v/>
      </c>
      <c r="M113" s="346" t="str">
        <f t="shared" si="17"/>
        <v/>
      </c>
    </row>
    <row r="114" spans="2:13" ht="12.75" customHeight="1" x14ac:dyDescent="0.2"/>
    <row r="115" spans="2:13" ht="12.75" customHeight="1" x14ac:dyDescent="0.2">
      <c r="B115" s="386" t="s">
        <v>210</v>
      </c>
      <c r="C115" s="64" t="str">
        <f>B16</f>
        <v>WP 2</v>
      </c>
      <c r="D115" s="64" t="str">
        <f>E16</f>
        <v/>
      </c>
    </row>
    <row r="116" spans="2:13" ht="12.75" customHeight="1" x14ac:dyDescent="0.2">
      <c r="B116" s="719"/>
      <c r="C116" s="813"/>
      <c r="D116" s="813"/>
      <c r="E116" s="813"/>
      <c r="F116" s="813"/>
      <c r="G116" s="813"/>
      <c r="H116" s="813"/>
      <c r="I116" s="813"/>
      <c r="J116" s="813"/>
      <c r="K116" s="813"/>
      <c r="L116" s="813"/>
      <c r="M116" s="814"/>
    </row>
    <row r="117" spans="2:13" ht="12.75" customHeight="1" x14ac:dyDescent="0.2">
      <c r="B117" s="815"/>
      <c r="C117" s="816"/>
      <c r="D117" s="816"/>
      <c r="E117" s="816"/>
      <c r="F117" s="816"/>
      <c r="G117" s="816"/>
      <c r="H117" s="816"/>
      <c r="I117" s="816"/>
      <c r="J117" s="816"/>
      <c r="K117" s="816"/>
      <c r="L117" s="816"/>
      <c r="M117" s="817"/>
    </row>
    <row r="118" spans="2:13" ht="12.75" customHeight="1" x14ac:dyDescent="0.2">
      <c r="B118" s="815"/>
      <c r="C118" s="816"/>
      <c r="D118" s="816"/>
      <c r="E118" s="816"/>
      <c r="F118" s="816"/>
      <c r="G118" s="816"/>
      <c r="H118" s="816"/>
      <c r="I118" s="816"/>
      <c r="J118" s="816"/>
      <c r="K118" s="816"/>
      <c r="L118" s="816"/>
      <c r="M118" s="817"/>
    </row>
    <row r="119" spans="2:13" ht="12.75" customHeight="1" x14ac:dyDescent="0.2">
      <c r="B119" s="815"/>
      <c r="C119" s="816"/>
      <c r="D119" s="816"/>
      <c r="E119" s="816"/>
      <c r="F119" s="816"/>
      <c r="G119" s="816"/>
      <c r="H119" s="816"/>
      <c r="I119" s="816"/>
      <c r="J119" s="816"/>
      <c r="K119" s="816"/>
      <c r="L119" s="816"/>
      <c r="M119" s="817"/>
    </row>
    <row r="120" spans="2:13" ht="12.75" customHeight="1" x14ac:dyDescent="0.2">
      <c r="B120" s="815"/>
      <c r="C120" s="816"/>
      <c r="D120" s="816"/>
      <c r="E120" s="816"/>
      <c r="F120" s="816"/>
      <c r="G120" s="816"/>
      <c r="H120" s="816"/>
      <c r="I120" s="816"/>
      <c r="J120" s="816"/>
      <c r="K120" s="816"/>
      <c r="L120" s="816"/>
      <c r="M120" s="817"/>
    </row>
    <row r="121" spans="2:13" ht="12.75" customHeight="1" x14ac:dyDescent="0.2">
      <c r="B121" s="818"/>
      <c r="C121" s="819"/>
      <c r="D121" s="819"/>
      <c r="E121" s="819"/>
      <c r="F121" s="819"/>
      <c r="G121" s="819"/>
      <c r="H121" s="819"/>
      <c r="I121" s="819"/>
      <c r="J121" s="819"/>
      <c r="K121" s="819"/>
      <c r="L121" s="819"/>
      <c r="M121" s="820"/>
    </row>
    <row r="122" spans="2:13" x14ac:dyDescent="0.2">
      <c r="B122" s="818"/>
      <c r="C122" s="819"/>
      <c r="D122" s="819"/>
      <c r="E122" s="819"/>
      <c r="F122" s="819"/>
      <c r="G122" s="819"/>
      <c r="H122" s="819"/>
      <c r="I122" s="819"/>
      <c r="J122" s="819"/>
      <c r="K122" s="819"/>
      <c r="L122" s="819"/>
      <c r="M122" s="820"/>
    </row>
    <row r="123" spans="2:13" x14ac:dyDescent="0.2">
      <c r="B123" s="818"/>
      <c r="C123" s="819"/>
      <c r="D123" s="819"/>
      <c r="E123" s="819"/>
      <c r="F123" s="819"/>
      <c r="G123" s="819"/>
      <c r="H123" s="819"/>
      <c r="I123" s="819"/>
      <c r="J123" s="819"/>
      <c r="K123" s="819"/>
      <c r="L123" s="819"/>
      <c r="M123" s="820"/>
    </row>
    <row r="124" spans="2:13" x14ac:dyDescent="0.2">
      <c r="B124" s="818"/>
      <c r="C124" s="819"/>
      <c r="D124" s="819"/>
      <c r="E124" s="819"/>
      <c r="F124" s="819"/>
      <c r="G124" s="819"/>
      <c r="H124" s="819"/>
      <c r="I124" s="819"/>
      <c r="J124" s="819"/>
      <c r="K124" s="819"/>
      <c r="L124" s="819"/>
      <c r="M124" s="820"/>
    </row>
    <row r="125" spans="2:13" x14ac:dyDescent="0.2">
      <c r="B125" s="818"/>
      <c r="C125" s="819"/>
      <c r="D125" s="819"/>
      <c r="E125" s="819"/>
      <c r="F125" s="819"/>
      <c r="G125" s="819"/>
      <c r="H125" s="819"/>
      <c r="I125" s="819"/>
      <c r="J125" s="819"/>
      <c r="K125" s="819"/>
      <c r="L125" s="819"/>
      <c r="M125" s="820"/>
    </row>
    <row r="126" spans="2:13" x14ac:dyDescent="0.2">
      <c r="B126" s="818"/>
      <c r="C126" s="819"/>
      <c r="D126" s="819"/>
      <c r="E126" s="819"/>
      <c r="F126" s="819"/>
      <c r="G126" s="819"/>
      <c r="H126" s="819"/>
      <c r="I126" s="819"/>
      <c r="J126" s="819"/>
      <c r="K126" s="819"/>
      <c r="L126" s="819"/>
      <c r="M126" s="820"/>
    </row>
    <row r="127" spans="2:13" x14ac:dyDescent="0.2">
      <c r="B127" s="818"/>
      <c r="C127" s="819"/>
      <c r="D127" s="819"/>
      <c r="E127" s="819"/>
      <c r="F127" s="819"/>
      <c r="G127" s="819"/>
      <c r="H127" s="819"/>
      <c r="I127" s="819"/>
      <c r="J127" s="819"/>
      <c r="K127" s="819"/>
      <c r="L127" s="819"/>
      <c r="M127" s="820"/>
    </row>
    <row r="128" spans="2:13" x14ac:dyDescent="0.2">
      <c r="B128" s="821"/>
      <c r="C128" s="822"/>
      <c r="D128" s="822"/>
      <c r="E128" s="822"/>
      <c r="F128" s="822"/>
      <c r="G128" s="822"/>
      <c r="H128" s="822"/>
      <c r="I128" s="822"/>
      <c r="J128" s="822"/>
      <c r="K128" s="822"/>
      <c r="L128" s="822"/>
      <c r="M128" s="823"/>
    </row>
    <row r="131" spans="2:15" s="3" customFormat="1" ht="12.75" customHeight="1" x14ac:dyDescent="0.2">
      <c r="B131" s="140" t="s">
        <v>165</v>
      </c>
      <c r="C131" s="141" t="str">
        <f>'2. Grunddata'!C$7</f>
        <v>Hitta den oförklariga faktorn i matrix</v>
      </c>
      <c r="D131" s="64"/>
      <c r="E131" s="64"/>
      <c r="F131" s="64"/>
      <c r="G131" s="64"/>
      <c r="H131" s="64"/>
      <c r="I131" s="64"/>
      <c r="J131" s="64"/>
      <c r="K131" s="64"/>
      <c r="L131" s="64"/>
      <c r="M131" s="64"/>
    </row>
    <row r="132" spans="2:15" s="3" customFormat="1" ht="12.75" x14ac:dyDescent="0.2">
      <c r="B132" s="140" t="s">
        <v>122</v>
      </c>
      <c r="C132" s="141" t="str">
        <f>IF('2. Grunddata'!$C$6="ANSÖKAN","ANSÖKAN",(IF('2. Grunddata'!$C$6="KONTRAKT","KONTRAKT","")))</f>
        <v>ANSÖKAN</v>
      </c>
      <c r="D132" s="64"/>
      <c r="E132" s="64"/>
      <c r="F132" s="64"/>
      <c r="G132" s="64"/>
      <c r="H132" s="64"/>
      <c r="I132" s="64"/>
      <c r="J132" s="64"/>
      <c r="K132" s="64"/>
      <c r="L132" s="64"/>
      <c r="M132" s="64"/>
    </row>
    <row r="133" spans="2:15" s="3" customFormat="1" ht="12.75" x14ac:dyDescent="0.2">
      <c r="B133" s="62" t="s">
        <v>254</v>
      </c>
      <c r="C133" s="141" t="str">
        <f>'2. Grunddata'!C$8</f>
        <v>Stina</v>
      </c>
      <c r="D133" s="64"/>
      <c r="E133" s="64"/>
      <c r="F133" s="64"/>
      <c r="I133" s="120"/>
      <c r="J133" s="120"/>
      <c r="K133" s="120"/>
      <c r="L133" s="120"/>
      <c r="M133" s="120"/>
    </row>
    <row r="134" spans="2:15" s="3" customFormat="1" ht="12.75" x14ac:dyDescent="0.2">
      <c r="B134" s="140" t="s">
        <v>156</v>
      </c>
      <c r="C134" s="64" t="str">
        <f>'2. Grunddata'!C$17</f>
        <v>SEK</v>
      </c>
      <c r="D134" s="64"/>
      <c r="E134" s="64"/>
      <c r="F134" s="64"/>
      <c r="I134" s="120"/>
      <c r="J134" s="120"/>
      <c r="K134" s="120"/>
      <c r="L134" s="120"/>
      <c r="M134" s="120"/>
    </row>
    <row r="135" spans="2:15" s="3" customFormat="1" ht="12.75" x14ac:dyDescent="0.2">
      <c r="B135" s="140"/>
      <c r="C135" s="143" t="s">
        <v>137</v>
      </c>
      <c r="D135" s="64"/>
      <c r="E135" s="64"/>
      <c r="F135" s="64"/>
      <c r="I135" s="120"/>
      <c r="J135" s="120"/>
      <c r="K135" s="120"/>
      <c r="L135" s="120"/>
      <c r="M135" s="120"/>
    </row>
    <row r="136" spans="2:15" ht="12.75" customHeight="1" x14ac:dyDescent="0.2"/>
    <row r="137" spans="2:15" s="3" customFormat="1" ht="15" x14ac:dyDescent="0.25">
      <c r="B137" s="369" t="s">
        <v>38</v>
      </c>
      <c r="C137" s="369" t="str">
        <f>B17</f>
        <v>WP 3</v>
      </c>
      <c r="D137" s="369" t="str">
        <f>E17</f>
        <v/>
      </c>
      <c r="E137" s="64"/>
      <c r="G137" s="64"/>
      <c r="H137" s="64"/>
      <c r="I137" s="64"/>
      <c r="J137" s="64"/>
      <c r="K137" s="386" t="s">
        <v>323</v>
      </c>
      <c r="L137" s="619">
        <f>SUMIF('5. Lön'!$D$25:$D$151,$C137,'5. Lön'!AE$25:AE$151)</f>
        <v>0</v>
      </c>
      <c r="M137" s="383" t="s">
        <v>208</v>
      </c>
    </row>
    <row r="138" spans="2:15" s="3" customFormat="1" ht="6" customHeight="1" x14ac:dyDescent="0.2">
      <c r="B138" s="85"/>
      <c r="C138" s="64"/>
      <c r="D138" s="64"/>
      <c r="E138" s="64"/>
      <c r="F138" s="64"/>
      <c r="G138" s="64"/>
      <c r="H138" s="64"/>
      <c r="I138" s="64"/>
      <c r="J138" s="64"/>
      <c r="K138" s="64"/>
      <c r="L138" s="64"/>
      <c r="M138" s="64"/>
    </row>
    <row r="139" spans="2:15" s="3" customFormat="1" ht="12.75" x14ac:dyDescent="0.2">
      <c r="B139" s="309" t="str">
        <f>IF('2. Grunddata'!C$6="KONTRAKT","Kostnader täckta av finansiär","Kostnader förväntade att täckas av finansiär")</f>
        <v>Kostnader förväntade att täckas av finansiär</v>
      </c>
      <c r="C139" s="310">
        <f>'5. Lön'!G$23</f>
        <v>2022</v>
      </c>
      <c r="D139" s="310">
        <f>'5. Lön'!H$23</f>
        <v>2023</v>
      </c>
      <c r="E139" s="310">
        <f>'5. Lön'!I$23</f>
        <v>2024</v>
      </c>
      <c r="F139" s="310" t="str">
        <f>'5. Lön'!J$23</f>
        <v/>
      </c>
      <c r="G139" s="310" t="str">
        <f>'5. Lön'!K$23</f>
        <v/>
      </c>
      <c r="H139" s="310" t="str">
        <f>'5. Lön'!L$23</f>
        <v/>
      </c>
      <c r="I139" s="310" t="str">
        <f>'5. Lön'!M$23</f>
        <v/>
      </c>
      <c r="J139" s="310" t="str">
        <f>'5. Lön'!N$23</f>
        <v/>
      </c>
      <c r="K139" s="310" t="str">
        <f>'5. Lön'!O$23</f>
        <v/>
      </c>
      <c r="L139" s="310" t="str">
        <f>'5. Lön'!P$23</f>
        <v/>
      </c>
      <c r="M139" s="311" t="s">
        <v>2</v>
      </c>
    </row>
    <row r="140" spans="2:15" s="3" customFormat="1" ht="12.75" customHeight="1" x14ac:dyDescent="0.2">
      <c r="B140" s="312" t="s">
        <v>203</v>
      </c>
      <c r="C140" s="313">
        <f>IF('2. Grunddata'!$C$16&gt;0,SUMIF('5. Lön'!$D$25:$D$151,$C137,'5. Lön'!DM$25:DM$151),SUMIF('5. Lön'!$D$25:$D$151,$C137,'5. Lön'!AS$25:AS$151))</f>
        <v>0</v>
      </c>
      <c r="D140" s="313">
        <f>IF('2. Grunddata'!$C$16&gt;0,SUMIF('5. Lön'!$D$25:$D$151,$C137,'5. Lön'!DN$25:DN$151),SUMIF('5. Lön'!$D$25:$D$151,$C137,'5. Lön'!AT$25:AT$151))</f>
        <v>0</v>
      </c>
      <c r="E140" s="313">
        <f>IF('2. Grunddata'!$C$16&gt;0,SUMIF('5. Lön'!$D$25:$D$151,$C137,'5. Lön'!DO$25:DO$151),SUMIF('5. Lön'!$D$25:$D$151,$C137,'5. Lön'!AU$25:AU$151))</f>
        <v>0</v>
      </c>
      <c r="F140" s="313">
        <f>IF('2. Grunddata'!$C$16&gt;0,SUMIF('5. Lön'!$D$25:$D$151,$C137,'5. Lön'!DP$25:DP$151),SUMIF('5. Lön'!$D$25:$D$151,$C137,'5. Lön'!AV$25:AV$151))</f>
        <v>0</v>
      </c>
      <c r="G140" s="313">
        <f>IF('2. Grunddata'!$C$16&gt;0,SUMIF('5. Lön'!$D$25:$D$151,$C137,'5. Lön'!DQ$25:DQ$151),SUMIF('5. Lön'!$D$25:$D$151,$C137,'5. Lön'!AW$25:AW$151))</f>
        <v>0</v>
      </c>
      <c r="H140" s="313">
        <f>IF('2. Grunddata'!$C$16&gt;0,SUMIF('5. Lön'!$D$25:$D$151,$C137,'5. Lön'!DR$25:DR$151),SUMIF('5. Lön'!$D$25:$D$151,$C137,'5. Lön'!AX$25:AX$151))</f>
        <v>0</v>
      </c>
      <c r="I140" s="313">
        <f>IF('2. Grunddata'!$C$16&gt;0,SUMIF('5. Lön'!$D$25:$D$151,$C137,'5. Lön'!DS$25:DS$151),SUMIF('5. Lön'!$D$25:$D$151,$C137,'5. Lön'!AY$25:AY$151))</f>
        <v>0</v>
      </c>
      <c r="J140" s="313">
        <f>IF('2. Grunddata'!$C$16&gt;0,SUMIF('5. Lön'!$D$25:$D$151,$C137,'5. Lön'!DT$25:DT$151),SUMIF('5. Lön'!$D$25:$D$151,$C137,'5. Lön'!AZ$25:AZ$151))</f>
        <v>0</v>
      </c>
      <c r="K140" s="313">
        <f>IF('2. Grunddata'!$C$16&gt;0,SUMIF('5. Lön'!$D$25:$D$151,$C137,'5. Lön'!DU$25:DU$151),SUMIF('5. Lön'!$D$25:$D$151,$C137,'5. Lön'!BA$25:BA$151))</f>
        <v>0</v>
      </c>
      <c r="L140" s="313">
        <f>IF('2. Grunddata'!$C$16&gt;0,SUMIF('5. Lön'!$D$25:$D$151,$C137,'5. Lön'!DV$25:DV$151),SUMIF('5. Lön'!$D$25:$D$151,$C137,'5. Lön'!BB$25:BB$151))</f>
        <v>0</v>
      </c>
      <c r="M140" s="314">
        <f t="shared" ref="M140:M145" si="18">SUM(C140:L140)</f>
        <v>0</v>
      </c>
      <c r="O140" s="4"/>
    </row>
    <row r="141" spans="2:15" s="3" customFormat="1" ht="12.75" customHeight="1" x14ac:dyDescent="0.2">
      <c r="B141" s="158" t="s">
        <v>202</v>
      </c>
      <c r="C141" s="315">
        <f>SUMIF('6. Drift'!$D$18:$D$101,$C137,'6. Drift'!V$18:V$101)</f>
        <v>0</v>
      </c>
      <c r="D141" s="315">
        <f>SUMIF('6. Drift'!$D$18:$D$101,$C137,'6. Drift'!W$18:W$101)</f>
        <v>0</v>
      </c>
      <c r="E141" s="315">
        <f>SUMIF('6. Drift'!$D$18:$D$101,$C137,'6. Drift'!X$18:X$101)</f>
        <v>0</v>
      </c>
      <c r="F141" s="315">
        <f>SUMIF('6. Drift'!$D$18:$D$101,$C137,'6. Drift'!Y$18:Y$101)</f>
        <v>0</v>
      </c>
      <c r="G141" s="315">
        <f>SUMIF('6. Drift'!$D$18:$D$101,$C137,'6. Drift'!Z$18:Z$101)</f>
        <v>0</v>
      </c>
      <c r="H141" s="315">
        <f>SUMIF('6. Drift'!$D$18:$D$101,$C137,'6. Drift'!AA$18:AA$101)</f>
        <v>0</v>
      </c>
      <c r="I141" s="315">
        <f>SUMIF('6. Drift'!$D$18:$D$101,$C137,'6. Drift'!AB$18:AB$101)</f>
        <v>0</v>
      </c>
      <c r="J141" s="315">
        <f>SUMIF('6. Drift'!$D$18:$D$101,$C137,'6. Drift'!AC$18:AC$101)</f>
        <v>0</v>
      </c>
      <c r="K141" s="315">
        <f>SUMIF('6. Drift'!$D$18:$D$101,$C137,'6. Drift'!AD$18:AD$101)</f>
        <v>0</v>
      </c>
      <c r="L141" s="315">
        <f>SUMIF('6. Drift'!$D$18:$D$101,$C137,'6. Drift'!AE$18:AE$101)</f>
        <v>0</v>
      </c>
      <c r="M141" s="316">
        <f t="shared" si="18"/>
        <v>0</v>
      </c>
    </row>
    <row r="142" spans="2:15" s="3" customFormat="1" ht="12.75" x14ac:dyDescent="0.2">
      <c r="B142" s="317" t="s">
        <v>30</v>
      </c>
      <c r="C142" s="318">
        <f>SUMIF('7. Utrustning'!$D$17:$D$49,$C137,'7. Utrustning'!W$17:W$49)</f>
        <v>0</v>
      </c>
      <c r="D142" s="318">
        <f>SUMIF('7. Utrustning'!$D$17:$D$49,$C137,'7. Utrustning'!X$17:X$49)</f>
        <v>0</v>
      </c>
      <c r="E142" s="318">
        <f>SUMIF('7. Utrustning'!$D$17:$D$49,$C137,'7. Utrustning'!Y$17:Y$49)</f>
        <v>0</v>
      </c>
      <c r="F142" s="318">
        <f>SUMIF('7. Utrustning'!$D$17:$D$49,$C137,'7. Utrustning'!Z$17:Z$49)</f>
        <v>0</v>
      </c>
      <c r="G142" s="318">
        <f>SUMIF('7. Utrustning'!$D$17:$D$49,$C137,'7. Utrustning'!AA$17:AA$49)</f>
        <v>0</v>
      </c>
      <c r="H142" s="318">
        <f>SUMIF('7. Utrustning'!$D$17:$D$49,$C137,'7. Utrustning'!AB$17:AB$49)</f>
        <v>0</v>
      </c>
      <c r="I142" s="318">
        <f>SUMIF('7. Utrustning'!$D$17:$D$49,$C137,'7. Utrustning'!AC$17:AC$49)</f>
        <v>0</v>
      </c>
      <c r="J142" s="318">
        <f>SUMIF('7. Utrustning'!$D$17:$D$49,$C137,'7. Utrustning'!AD$17:AD$49)</f>
        <v>0</v>
      </c>
      <c r="K142" s="318">
        <f>SUMIF('7. Utrustning'!$D$17:$D$49,$C137,'7. Utrustning'!AE$17:AE$49)</f>
        <v>0</v>
      </c>
      <c r="L142" s="318">
        <f>SUMIF('7. Utrustning'!$D$17:$D$49,$C137,'7. Utrustning'!AF$17:AF$49)</f>
        <v>0</v>
      </c>
      <c r="M142" s="319">
        <f t="shared" si="18"/>
        <v>0</v>
      </c>
    </row>
    <row r="143" spans="2:15" s="3" customFormat="1" ht="12.75" x14ac:dyDescent="0.2">
      <c r="B143" s="320" t="str">
        <f>IF('2. Grunddata'!C$13="NEJ","Lokal accepterad som direkt kostnad av finansiär","Lokal")</f>
        <v>Lokal accepterad som direkt kostnad av finansiär</v>
      </c>
      <c r="C143" s="315">
        <f>IF('2. Grunddata'!$C$13="NEJ",SUMIF('8. Lokal'!$D$18:$D$50,$C137,'8. Lokal'!T$18:T$50),SUMIF('5. Lön'!$D$25:$D$151,$C137,'5. Lön'!CO$25:CO$151)+SUMIF('6. Drift'!$D$18:$D$101,$C137,'6. Drift'!BR$18:BR$101)+SUMIF('8. Lokal'!$D$18:$D$50,$C137,'8. Lokal'!T$18:T$50))</f>
        <v>0</v>
      </c>
      <c r="D143" s="315">
        <f>IF('2. Grunddata'!$C$13="NEJ",SUMIF('8. Lokal'!$D$18:$D$50,$C137,'8. Lokal'!U$18:U$50),SUMIF('5. Lön'!$D$25:$D$151,$C137,'5. Lön'!CP$25:CP$151)+SUMIF('6. Drift'!$D$18:$D$101,$C137,'6. Drift'!BS$18:BS$101)+SUMIF('8. Lokal'!$D$18:$D$50,$C137,'8. Lokal'!U$18:U$50))</f>
        <v>0</v>
      </c>
      <c r="E143" s="315">
        <f>IF('2. Grunddata'!$C$13="NEJ",SUMIF('8. Lokal'!$D$18:$D$50,$C137,'8. Lokal'!V$18:V$50),SUMIF('5. Lön'!$D$25:$D$151,$C137,'5. Lön'!CQ$25:CQ$151)+SUMIF('6. Drift'!$D$18:$D$101,$C137,'6. Drift'!BT$18:BT$101)+SUMIF('8. Lokal'!$D$18:$D$50,$C137,'8. Lokal'!V$18:V$50))</f>
        <v>0</v>
      </c>
      <c r="F143" s="315">
        <f>IF('2. Grunddata'!$C$13="NEJ",SUMIF('8. Lokal'!$D$18:$D$50,$C137,'8. Lokal'!W$18:W$50),SUMIF('5. Lön'!$D$25:$D$151,$C137,'5. Lön'!CR$25:CR$151)+SUMIF('6. Drift'!$D$18:$D$101,$C137,'6. Drift'!BU$18:BU$101)+SUMIF('8. Lokal'!$D$18:$D$50,$C137,'8. Lokal'!W$18:W$50))</f>
        <v>0</v>
      </c>
      <c r="G143" s="315">
        <f>IF('2. Grunddata'!$C$13="NEJ",SUMIF('8. Lokal'!$D$18:$D$50,$C137,'8. Lokal'!X$18:X$50),SUMIF('5. Lön'!$D$25:$D$151,$C137,'5. Lön'!CS$25:CS$151)+SUMIF('6. Drift'!$D$18:$D$101,$C137,'6. Drift'!BV$18:BV$101)+SUMIF('8. Lokal'!$D$18:$D$50,$C137,'8. Lokal'!X$18:X$50))</f>
        <v>0</v>
      </c>
      <c r="H143" s="315">
        <f>IF('2. Grunddata'!$C$13="NEJ",SUMIF('8. Lokal'!$D$18:$D$50,$C137,'8. Lokal'!Y$18:Y$50),SUMIF('5. Lön'!$D$25:$D$151,$C137,'5. Lön'!CT$25:CT$151)+SUMIF('6. Drift'!$D$18:$D$101,$C137,'6. Drift'!BW$18:BW$101)+SUMIF('8. Lokal'!$D$18:$D$50,$C137,'8. Lokal'!Y$18:Y$50))</f>
        <v>0</v>
      </c>
      <c r="I143" s="315">
        <f>IF('2. Grunddata'!$C$13="NEJ",SUMIF('8. Lokal'!$D$18:$D$50,$C137,'8. Lokal'!Z$18:Z$50),SUMIF('5. Lön'!$D$25:$D$151,$C137,'5. Lön'!CU$25:CU$151)+SUMIF('6. Drift'!$D$18:$D$101,$C137,'6. Drift'!BX$18:BX$101)+SUMIF('8. Lokal'!$D$18:$D$50,$C137,'8. Lokal'!Z$18:Z$50))</f>
        <v>0</v>
      </c>
      <c r="J143" s="315">
        <f>IF('2. Grunddata'!$C$13="NEJ",SUMIF('8. Lokal'!$D$18:$D$50,$C137,'8. Lokal'!AA$18:AA$50),SUMIF('5. Lön'!$D$25:$D$151,$C137,'5. Lön'!CV$25:CV$151)+SUMIF('6. Drift'!$D$18:$D$101,$C137,'6. Drift'!BY$18:BY$101)+SUMIF('8. Lokal'!$D$18:$D$50,$C137,'8. Lokal'!AA$18:AA$50))</f>
        <v>0</v>
      </c>
      <c r="K143" s="315">
        <f>IF('2. Grunddata'!$C$13="NEJ",SUMIF('8. Lokal'!$D$18:$D$50,$C137,'8. Lokal'!AB$18:AB$50),SUMIF('5. Lön'!$D$25:$D$151,$C137,'5. Lön'!CW$25:CW$151)+SUMIF('6. Drift'!$D$18:$D$101,$C137,'6. Drift'!BZ$18:BZ$101)+SUMIF('8. Lokal'!$D$18:$D$50,$C137,'8. Lokal'!AB$18:AB$50))</f>
        <v>0</v>
      </c>
      <c r="L143" s="315">
        <f>IF('2. Grunddata'!$C$13="NEJ",SUMIF('8. Lokal'!$D$18:$D$50,$C137,'8. Lokal'!AC$18:AC$50),SUMIF('5. Lön'!$D$25:$D$151,$C137,'5. Lön'!CX$25:CX$151)+SUMIF('6. Drift'!$D$18:$D$101,$C137,'6. Drift'!CA$18:CA$101)+SUMIF('8. Lokal'!$D$18:$D$50,$C137,'8. Lokal'!AC$18:AC$50))</f>
        <v>0</v>
      </c>
      <c r="M143" s="316">
        <f t="shared" si="18"/>
        <v>0</v>
      </c>
    </row>
    <row r="144" spans="2:15" s="3" customFormat="1" ht="12.75" x14ac:dyDescent="0.2">
      <c r="B144" s="321" t="str">
        <f>IF('2. Grunddata'!C$13="NEJ","Indirekt och lokalpåslag accepterade som OH av finansiär","Indirekta")</f>
        <v>Indirekt och lokalpåslag accepterade som OH av finansiär</v>
      </c>
      <c r="C144" s="293">
        <f>IF('2. Grunddata'!$C$13="NEJ",SUMIF('5. Lön'!$D$25:$D$151,$C137,'5. Lön'!DY$25:DY$151)+SUMIF('6. Drift'!$D$18:$D$101,$C137,'6. Drift'!CP$18:CP$101)+SUMIF('7. Utrustning'!$D$17:$D$49,$C137,'7. Utrustning'!AU$17:AU$49)+SUMIF('8. Lokal'!$D$18:$D$50,$C137,'8. Lokal'!AR$18:AR$50),SUMIF('5. Lön'!$D$25:$D$151,$C137,'5. Lön'!BQ$25:BQ$151)+SUMIF('6. Drift'!$D$18:$D$101,$C137,'6. Drift'!AT$25:AT$151))</f>
        <v>0</v>
      </c>
      <c r="D144" s="293">
        <f>IF('2. Grunddata'!$C$13="NEJ",SUMIF('5. Lön'!$D$25:$D$151,$C137,'5. Lön'!DZ$25:DZ$151)+SUMIF('6. Drift'!$D$18:$D$101,$C137,'6. Drift'!CQ$18:CQ$101)+SUMIF('7. Utrustning'!$D$17:$D$49,$C137,'7. Utrustning'!AV$17:AV$49)+SUMIF('8. Lokal'!$D$18:$D$50,$C137,'8. Lokal'!AS$18:AS$50),SUMIF('5. Lön'!$D$25:$D$151,$C137,'5. Lön'!BR$25:BR$151)+SUMIF('6. Drift'!$D$18:$D$101,$C137,'6. Drift'!AU$25:AU$151))</f>
        <v>0</v>
      </c>
      <c r="E144" s="293">
        <f>IF('2. Grunddata'!$C$13="NEJ",SUMIF('5. Lön'!$D$25:$D$151,$C137,'5. Lön'!EA$25:EA$151)+SUMIF('6. Drift'!$D$18:$D$101,$C137,'6. Drift'!CR$18:CR$101)+SUMIF('7. Utrustning'!$D$17:$D$49,$C137,'7. Utrustning'!AW$17:AW$49)+SUMIF('8. Lokal'!$D$18:$D$50,$C137,'8. Lokal'!AT$18:AT$50),SUMIF('5. Lön'!$D$25:$D$151,$C137,'5. Lön'!BS$25:BS$151)+SUMIF('6. Drift'!$D$18:$D$101,$C137,'6. Drift'!AV$25:AV$151))</f>
        <v>0</v>
      </c>
      <c r="F144" s="293">
        <f>IF('2. Grunddata'!$C$13="NEJ",SUMIF('5. Lön'!$D$25:$D$151,$C137,'5. Lön'!EB$25:EB$151)+SUMIF('6. Drift'!$D$18:$D$101,$C137,'6. Drift'!CS$18:CS$101)+SUMIF('7. Utrustning'!$D$17:$D$49,$C137,'7. Utrustning'!AX$17:AX$49)+SUMIF('8. Lokal'!$D$18:$D$50,$C137,'8. Lokal'!AU$18:AU$50),SUMIF('5. Lön'!$D$25:$D$151,$C137,'5. Lön'!BT$25:BT$151)+SUMIF('6. Drift'!$D$18:$D$101,$C137,'6. Drift'!AW$25:AW$151))</f>
        <v>0</v>
      </c>
      <c r="G144" s="293">
        <f>IF('2. Grunddata'!$C$13="NEJ",SUMIF('5. Lön'!$D$25:$D$151,$C137,'5. Lön'!EC$25:EC$151)+SUMIF('6. Drift'!$D$18:$D$101,$C137,'6. Drift'!CT$18:CT$101)+SUMIF('7. Utrustning'!$D$17:$D$49,$C137,'7. Utrustning'!AY$17:AY$49)+SUMIF('8. Lokal'!$D$18:$D$50,$C137,'8. Lokal'!AV$18:AV$50),SUMIF('5. Lön'!$D$25:$D$151,$C137,'5. Lön'!BU$25:BU$151)+SUMIF('6. Drift'!$D$18:$D$101,$C137,'6. Drift'!AX$25:AX$151))</f>
        <v>0</v>
      </c>
      <c r="H144" s="293">
        <f>IF('2. Grunddata'!$C$13="NEJ",SUMIF('5. Lön'!$D$25:$D$151,$C137,'5. Lön'!ED$25:ED$151)+SUMIF('6. Drift'!$D$18:$D$101,$C137,'6. Drift'!CU$18:CU$101)+SUMIF('7. Utrustning'!$D$17:$D$49,$C137,'7. Utrustning'!AZ$17:AZ$49)+SUMIF('8. Lokal'!$D$18:$D$50,$C137,'8. Lokal'!AW$18:AW$50),SUMIF('5. Lön'!$D$25:$D$151,$C137,'5. Lön'!BV$25:BV$151)+SUMIF('6. Drift'!$D$18:$D$101,$C137,'6. Drift'!AY$25:AY$151))</f>
        <v>0</v>
      </c>
      <c r="I144" s="293">
        <f>IF('2. Grunddata'!$C$13="NEJ",SUMIF('5. Lön'!$D$25:$D$151,$C137,'5. Lön'!EE$25:EE$151)+SUMIF('6. Drift'!$D$18:$D$101,$C137,'6. Drift'!CV$18:CV$101)+SUMIF('7. Utrustning'!$D$17:$D$49,$C137,'7. Utrustning'!BA$17:BA$49)+SUMIF('8. Lokal'!$D$18:$D$50,$C137,'8. Lokal'!AX$18:AX$50),SUMIF('5. Lön'!$D$25:$D$151,$C137,'5. Lön'!BW$25:BW$151)+SUMIF('6. Drift'!$D$18:$D$101,$C137,'6. Drift'!AZ$25:AZ$151))</f>
        <v>0</v>
      </c>
      <c r="J144" s="293">
        <f>IF('2. Grunddata'!$C$13="NEJ",SUMIF('5. Lön'!$D$25:$D$151,$C137,'5. Lön'!EF$25:EF$151)+SUMIF('6. Drift'!$D$18:$D$101,$C137,'6. Drift'!CW$18:CW$101)+SUMIF('7. Utrustning'!$D$17:$D$49,$C137,'7. Utrustning'!BB$17:BB$49)+SUMIF('8. Lokal'!$D$18:$D$50,$C137,'8. Lokal'!AY$18:AY$50),SUMIF('5. Lön'!$D$25:$D$151,$C137,'5. Lön'!BX$25:BX$151)+SUMIF('6. Drift'!$D$18:$D$101,$C137,'6. Drift'!BA$25:BA$151))</f>
        <v>0</v>
      </c>
      <c r="K144" s="293">
        <f>IF('2. Grunddata'!$C$13="NEJ",SUMIF('5. Lön'!$D$25:$D$151,$C137,'5. Lön'!EG$25:EG$151)+SUMIF('6. Drift'!$D$18:$D$101,$C137,'6. Drift'!CX$18:CX$101)+SUMIF('7. Utrustning'!$D$17:$D$49,$C137,'7. Utrustning'!BC$17:BC$49)+SUMIF('8. Lokal'!$D$18:$D$50,$C137,'8. Lokal'!AZ$18:AZ$50),SUMIF('5. Lön'!$D$25:$D$151,$C137,'5. Lön'!BY$25:BY$151)+SUMIF('6. Drift'!$D$18:$D$101,$C137,'6. Drift'!BB$25:BB$151))</f>
        <v>0</v>
      </c>
      <c r="L144" s="293">
        <f>IF('2. Grunddata'!$C$13="NEJ",SUMIF('5. Lön'!$D$25:$D$151,$C137,'5. Lön'!EH$25:EH$151)+SUMIF('6. Drift'!$D$18:$D$101,$C137,'6. Drift'!CY$18:CY$101)+SUMIF('7. Utrustning'!$D$17:$D$49,$C137,'7. Utrustning'!BD$17:BD$49)+SUMIF('8. Lokal'!$D$18:$D$50,$C137,'8. Lokal'!BA$18:BA$50),SUMIF('5. Lön'!$D$25:$D$151,$C137,'5. Lön'!BZ$25:BZ$151)+SUMIF('6. Drift'!$D$18:$D$101,$C137,'6. Drift'!BC$25:BC$151))</f>
        <v>0</v>
      </c>
      <c r="M144" s="322">
        <f t="shared" si="18"/>
        <v>0</v>
      </c>
    </row>
    <row r="145" spans="2:15" s="3" customFormat="1" ht="12.75" x14ac:dyDescent="0.2">
      <c r="B145" s="323" t="str">
        <f>IF('2. Grunddata'!C$6="KONTRAKT","Total kostnad i kontrakt med finansiär ","Total kostnad i ansökan till finansiär ")</f>
        <v xml:space="preserve">Total kostnad i ansökan till finansiär </v>
      </c>
      <c r="C145" s="237">
        <f>SUM(C140:C144)</f>
        <v>0</v>
      </c>
      <c r="D145" s="237">
        <f t="shared" ref="D145:L145" si="19">SUM(D140:D144)</f>
        <v>0</v>
      </c>
      <c r="E145" s="237">
        <f t="shared" si="19"/>
        <v>0</v>
      </c>
      <c r="F145" s="237">
        <f t="shared" si="19"/>
        <v>0</v>
      </c>
      <c r="G145" s="237">
        <f t="shared" si="19"/>
        <v>0</v>
      </c>
      <c r="H145" s="237">
        <f t="shared" si="19"/>
        <v>0</v>
      </c>
      <c r="I145" s="237">
        <f t="shared" si="19"/>
        <v>0</v>
      </c>
      <c r="J145" s="237">
        <f t="shared" si="19"/>
        <v>0</v>
      </c>
      <c r="K145" s="237">
        <f t="shared" si="19"/>
        <v>0</v>
      </c>
      <c r="L145" s="237">
        <f t="shared" si="19"/>
        <v>0</v>
      </c>
      <c r="M145" s="324">
        <f t="shared" si="18"/>
        <v>0</v>
      </c>
    </row>
    <row r="146" spans="2:15" s="3" customFormat="1" ht="6" customHeight="1" x14ac:dyDescent="0.2">
      <c r="B146" s="325"/>
      <c r="C146" s="326"/>
      <c r="D146" s="326"/>
      <c r="E146" s="326"/>
      <c r="F146" s="326"/>
      <c r="G146" s="326"/>
      <c r="H146" s="326"/>
      <c r="I146" s="326"/>
      <c r="J146" s="326"/>
      <c r="K146" s="326"/>
      <c r="L146" s="326"/>
      <c r="M146" s="327"/>
    </row>
    <row r="147" spans="2:15" s="3" customFormat="1" ht="12.75" x14ac:dyDescent="0.2">
      <c r="B147" s="328" t="str">
        <f>IF('2. Grunddata'!C$6="KONTRAKT","Kostnader att medfinansiera","Kostnader förväntade att medfinansiera")</f>
        <v>Kostnader förväntade att medfinansiera</v>
      </c>
      <c r="C147" s="168"/>
      <c r="D147" s="168"/>
      <c r="E147" s="168"/>
      <c r="F147" s="168"/>
      <c r="G147" s="168"/>
      <c r="H147" s="168"/>
      <c r="I147" s="168"/>
      <c r="J147" s="168"/>
      <c r="K147" s="168"/>
      <c r="L147" s="168"/>
      <c r="M147" s="329"/>
    </row>
    <row r="148" spans="2:15" s="3" customFormat="1" ht="12.75" x14ac:dyDescent="0.2">
      <c r="B148" s="371" t="str">
        <f>IF('2. Grunddata'!C$13="NEJ","Indirekt och lokalpåslag inte accepterade som OH av finansiär","")</f>
        <v>Indirekt och lokalpåslag inte accepterade som OH av finansiär</v>
      </c>
      <c r="C148" s="330">
        <f>IF('2. Grunddata'!$C$13="NEJ",(SUMIF('5. Lön'!$D$25:$D$151,$C137,'5. Lön'!BQ$25:BQ$151)+SUMIF('5. Lön'!$D$25:$D$151,$C137,'5. Lön'!CO$25:CO$151)+SUMIF('6. Drift'!$D$18:$D$101,$C137,'6. Drift'!AT$18:AT$101)+SUMIF('6. Drift'!$D$18:$D$101,$C137,'6. Drift'!BR$18:BR$101))-(SUMIF('5. Lön'!$D$25:$D$151,$C137,'5. Lön'!DY$25:DY$151)+SUMIF('6. Drift'!$D$18:$D$101,$C137,'6. Drift'!CP$18:CP$101)+SUMIF('7. Utrustning'!$D$17:$D$49,$C137,'7. Utrustning'!AU$17:AU$49)+SUMIF('8. Lokal'!$D$18:$D$50,$C137,'8. Lokal'!AR$18:AR$50)),0)</f>
        <v>0</v>
      </c>
      <c r="D148" s="330">
        <f>IF('2. Grunddata'!$C$13="NEJ",(SUMIF('5. Lön'!$D$25:$D$151,$C137,'5. Lön'!BR$25:BR$151)+SUMIF('5. Lön'!$D$25:$D$151,$C137,'5. Lön'!CP$25:CP$151)+SUMIF('6. Drift'!$D$18:$D$101,$C137,'6. Drift'!AU$18:AU$101)+SUMIF('6. Drift'!$D$18:$D$101,$C137,'6. Drift'!BS$18:BS$101))-(SUMIF('5. Lön'!$D$25:$D$151,$C137,'5. Lön'!DZ$25:DZ$151)+SUMIF('6. Drift'!$D$18:$D$101,$C137,'6. Drift'!CQ$18:CQ$101)+SUMIF('7. Utrustning'!$D$17:$D$49,$C137,'7. Utrustning'!AV$17:AV$49)+SUMIF('8. Lokal'!$D$18:$D$50,$C137,'8. Lokal'!AS$18:AS$50)),0)</f>
        <v>0</v>
      </c>
      <c r="E148" s="330">
        <f>IF('2. Grunddata'!$C$13="NEJ",(SUMIF('5. Lön'!$D$25:$D$151,$C137,'5. Lön'!BS$25:BS$151)+SUMIF('5. Lön'!$D$25:$D$151,$C137,'5. Lön'!CQ$25:CQ$151)+SUMIF('6. Drift'!$D$18:$D$101,$C137,'6. Drift'!AV$18:AV$101)+SUMIF('6. Drift'!$D$18:$D$101,$C137,'6. Drift'!BT$18:BT$101))-(SUMIF('5. Lön'!$D$25:$D$151,$C137,'5. Lön'!EA$25:EA$151)+SUMIF('6. Drift'!$D$18:$D$101,$C137,'6. Drift'!CR$18:CR$101)+SUMIF('7. Utrustning'!$D$17:$D$49,$C137,'7. Utrustning'!AW$17:AW$49)+SUMIF('8. Lokal'!$D$18:$D$50,$C137,'8. Lokal'!AT$18:AT$50)),0)</f>
        <v>0</v>
      </c>
      <c r="F148" s="330">
        <f>IF('2. Grunddata'!$C$13="NEJ",(SUMIF('5. Lön'!$D$25:$D$151,$C137,'5. Lön'!BT$25:BT$151)+SUMIF('5. Lön'!$D$25:$D$151,$C137,'5. Lön'!CR$25:CR$151)+SUMIF('6. Drift'!$D$18:$D$101,$C137,'6. Drift'!AW$18:AW$101)+SUMIF('6. Drift'!$D$18:$D$101,$C137,'6. Drift'!BU$18:BU$101))-(SUMIF('5. Lön'!$D$25:$D$151,$C137,'5. Lön'!EB$25:EB$151)+SUMIF('6. Drift'!$D$18:$D$101,$C137,'6. Drift'!CS$18:CS$101)+SUMIF('7. Utrustning'!$D$17:$D$49,$C137,'7. Utrustning'!AX$17:AX$49)+SUMIF('8. Lokal'!$D$18:$D$50,$C137,'8. Lokal'!AU$18:AU$50)),0)</f>
        <v>0</v>
      </c>
      <c r="G148" s="330">
        <f>IF('2. Grunddata'!$C$13="NEJ",(SUMIF('5. Lön'!$D$25:$D$151,$C137,'5. Lön'!BU$25:BU$151)+SUMIF('5. Lön'!$D$25:$D$151,$C137,'5. Lön'!CS$25:CS$151)+SUMIF('6. Drift'!$D$18:$D$101,$C137,'6. Drift'!AX$18:AX$101)+SUMIF('6. Drift'!$D$18:$D$101,$C137,'6. Drift'!BV$18:BV$101))-(SUMIF('5. Lön'!$D$25:$D$151,$C137,'5. Lön'!EC$25:EC$151)+SUMIF('6. Drift'!$D$18:$D$101,$C137,'6. Drift'!CT$18:CT$101)+SUMIF('7. Utrustning'!$D$17:$D$49,$C137,'7. Utrustning'!AY$17:AY$49)+SUMIF('8. Lokal'!$D$18:$D$50,$C137,'8. Lokal'!AV$18:AV$50)),0)</f>
        <v>0</v>
      </c>
      <c r="H148" s="330">
        <f>IF('2. Grunddata'!$C$13="NEJ",(SUMIF('5. Lön'!$D$25:$D$151,$C137,'5. Lön'!BV$25:BV$151)+SUMIF('5. Lön'!$D$25:$D$151,$C137,'5. Lön'!CT$25:CT$151)+SUMIF('6. Drift'!$D$18:$D$101,$C137,'6. Drift'!AY$18:AY$101)+SUMIF('6. Drift'!$D$18:$D$101,$C137,'6. Drift'!BW$18:BW$101))-(SUMIF('5. Lön'!$D$25:$D$151,$C137,'5. Lön'!ED$25:ED$151)+SUMIF('6. Drift'!$D$18:$D$101,$C137,'6. Drift'!CU$18:CU$101)+SUMIF('7. Utrustning'!$D$17:$D$49,$C137,'7. Utrustning'!AZ$17:AZ$49)+SUMIF('8. Lokal'!$D$18:$D$50,$C137,'8. Lokal'!AW$18:AW$50)),0)</f>
        <v>0</v>
      </c>
      <c r="I148" s="330">
        <f>IF('2. Grunddata'!$C$13="NEJ",(SUMIF('5. Lön'!$D$25:$D$151,$C137,'5. Lön'!BW$25:BW$151)+SUMIF('5. Lön'!$D$25:$D$151,$C137,'5. Lön'!CU$25:CU$151)+SUMIF('6. Drift'!$D$18:$D$101,$C137,'6. Drift'!AZ$18:AZ$101)+SUMIF('6. Drift'!$D$18:$D$101,$C137,'6. Drift'!BX$18:BX$101))-(SUMIF('5. Lön'!$D$25:$D$151,$C137,'5. Lön'!EE$25:EE$151)+SUMIF('6. Drift'!$D$18:$D$101,$C137,'6. Drift'!CV$18:CV$101)+SUMIF('7. Utrustning'!$D$17:$D$49,$C137,'7. Utrustning'!BA$17:BA$49)+SUMIF('8. Lokal'!$D$18:$D$50,$C137,'8. Lokal'!AX$18:AX$50)),0)</f>
        <v>0</v>
      </c>
      <c r="J148" s="330">
        <f>IF('2. Grunddata'!$C$13="NEJ",(SUMIF('5. Lön'!$D$25:$D$151,$C137,'5. Lön'!BX$25:BX$151)+SUMIF('5. Lön'!$D$25:$D$151,$C137,'5. Lön'!CV$25:CV$151)+SUMIF('6. Drift'!$D$18:$D$101,$C137,'6. Drift'!BA$18:BA$101)+SUMIF('6. Drift'!$D$18:$D$101,$C137,'6. Drift'!BY$18:BY$101))-(SUMIF('5. Lön'!$D$25:$D$151,$C137,'5. Lön'!EF$25:EF$151)+SUMIF('6. Drift'!$D$18:$D$101,$C137,'6. Drift'!CW$18:CW$101)+SUMIF('7. Utrustning'!$D$17:$D$49,$C137,'7. Utrustning'!BB$17:BB$49)+SUMIF('8. Lokal'!$D$18:$D$50,$C137,'8. Lokal'!AY$18:AY$50)),0)</f>
        <v>0</v>
      </c>
      <c r="K148" s="330">
        <f>IF('2. Grunddata'!$C$13="NEJ",(SUMIF('5. Lön'!$D$25:$D$151,$C137,'5. Lön'!BY$25:BY$151)+SUMIF('5. Lön'!$D$25:$D$151,$C137,'5. Lön'!CW$25:CW$151)+SUMIF('6. Drift'!$D$18:$D$101,$C137,'6. Drift'!BB$18:BB$101)+SUMIF('6. Drift'!$D$18:$D$101,$C137,'6. Drift'!BZ$18:BZ$101))-(SUMIF('5. Lön'!$D$25:$D$151,$C137,'5. Lön'!EG$25:EG$151)+SUMIF('6. Drift'!$D$18:$D$101,$C137,'6. Drift'!CX$18:CX$101)+SUMIF('7. Utrustning'!$D$17:$D$49,$C137,'7. Utrustning'!BC$17:BC$49)+SUMIF('8. Lokal'!$D$18:$D$50,$C137,'8. Lokal'!AZ$18:AZ$50)),0)</f>
        <v>0</v>
      </c>
      <c r="L148" s="330">
        <f>IF('2. Grunddata'!$C$13="NEJ",(SUMIF('5. Lön'!$D$25:$D$151,$C137,'5. Lön'!BZ$25:BZ$151)+SUMIF('5. Lön'!$D$25:$D$151,$C137,'5. Lön'!CX$25:CX$151)+SUMIF('6. Drift'!$D$18:$D$101,$C137,'6. Drift'!BC$18:BC$101)+SUMIF('6. Drift'!$D$18:$D$101,$C137,'6. Drift'!CA$18:CA$101))-(SUMIF('5. Lön'!$D$25:$D$151,$C137,'5. Lön'!EH$25:EH$151)+SUMIF('6. Drift'!$D$18:$D$101,$C137,'6. Drift'!CY$18:CY$101)+SUMIF('7. Utrustning'!$D$17:$D$49,$C137,'7. Utrustning'!BD$17:BD$49)+SUMIF('8. Lokal'!$D$18:$D$50,$C137,'8. Lokal'!BA$18:BA$50)),0)</f>
        <v>0</v>
      </c>
      <c r="M148" s="314">
        <f t="shared" ref="M148:M154" si="20">SUM(C148:L148)</f>
        <v>0</v>
      </c>
    </row>
    <row r="149" spans="2:15" s="3" customFormat="1" ht="12.75" customHeight="1" x14ac:dyDescent="0.2">
      <c r="B149" s="331" t="str">
        <f>IF('2. Grunddata'!C$16&gt;0,"LKP som inte accepteras av finansiär","")</f>
        <v/>
      </c>
      <c r="C149" s="332">
        <f>IF('2. Grunddata'!$C$16&gt;0,SUMIF('5. Lön'!$D$25:$D$151,$C137,'5. Lön'!AS$25:AS$151)-SUMIF('5. Lön'!$D$25:$D$151,$C137,'5. Lön'!DM$25:DM$151),0)</f>
        <v>0</v>
      </c>
      <c r="D149" s="332">
        <f>IF('2. Grunddata'!$C$16&gt;0,SUMIF('5. Lön'!$D$25:$D$151,$C137,'5. Lön'!AT$25:AT$151)-SUMIF('5. Lön'!$D$25:$D$151,$C137,'5. Lön'!DN$25:DN$151),0)</f>
        <v>0</v>
      </c>
      <c r="E149" s="332">
        <f>IF('2. Grunddata'!$C$16&gt;0,SUMIF('5. Lön'!$D$25:$D$151,$C137,'5. Lön'!AU$25:AU$151)-SUMIF('5. Lön'!$D$25:$D$151,$C137,'5. Lön'!DO$25:DO$151),0)</f>
        <v>0</v>
      </c>
      <c r="F149" s="332">
        <f>IF('2. Grunddata'!$C$16&gt;0,SUMIF('5. Lön'!$D$25:$D$151,$C137,'5. Lön'!AV$25:AV$151)-SUMIF('5. Lön'!$D$25:$D$151,$C137,'5. Lön'!DP$25:DP$151),0)</f>
        <v>0</v>
      </c>
      <c r="G149" s="332">
        <f>IF('2. Grunddata'!$C$16&gt;0,SUMIF('5. Lön'!$D$25:$D$151,$C137,'5. Lön'!AW$25:AW$151)-SUMIF('5. Lön'!$D$25:$D$151,$C137,'5. Lön'!DQ$25:DQ$151),0)</f>
        <v>0</v>
      </c>
      <c r="H149" s="332">
        <f>IF('2. Grunddata'!$C$16&gt;0,SUMIF('5. Lön'!$D$25:$D$151,$C137,'5. Lön'!AX$25:AX$151)-SUMIF('5. Lön'!$D$25:$D$151,$C137,'5. Lön'!DR$25:DR$151),0)</f>
        <v>0</v>
      </c>
      <c r="I149" s="332">
        <f>IF('2. Grunddata'!$C$16&gt;0,SUMIF('5. Lön'!$D$25:$D$151,$C137,'5. Lön'!AY$25:AY$151)-SUMIF('5. Lön'!$D$25:$D$151,$C137,'5. Lön'!DS$25:DS$151),0)</f>
        <v>0</v>
      </c>
      <c r="J149" s="332">
        <f>IF('2. Grunddata'!$C$16&gt;0,SUMIF('5. Lön'!$D$25:$D$151,$C137,'5. Lön'!AZ$25:AZ$151)-SUMIF('5. Lön'!$D$25:$D$151,$C137,'5. Lön'!DT$25:DT$151),0)</f>
        <v>0</v>
      </c>
      <c r="K149" s="332">
        <f>IF('2. Grunddata'!$C$16&gt;0,SUMIF('5. Lön'!$D$25:$D$151,$C137,'5. Lön'!BA$25:BA$151)-SUMIF('5. Lön'!$D$25:$D$151,$C137,'5. Lön'!DU$25:DU$151),0)</f>
        <v>0</v>
      </c>
      <c r="L149" s="332">
        <f>IF('2. Grunddata'!$C$16&gt;0,SUMIF('5. Lön'!$D$25:$D$151,$C137,'5. Lön'!BB$25:BB$151)-SUMIF('5. Lön'!$D$25:$D$151,$C137,'5. Lön'!DV$25:DV$151),0)</f>
        <v>0</v>
      </c>
      <c r="M149" s="316">
        <f t="shared" si="20"/>
        <v>0</v>
      </c>
    </row>
    <row r="150" spans="2:15" s="3" customFormat="1" ht="12.75" customHeight="1" x14ac:dyDescent="0.2">
      <c r="B150" s="317" t="str">
        <f>IF('5. Lön'!BO$152&gt;0,"Lön inklusive LKP","")</f>
        <v>Lön inklusive LKP</v>
      </c>
      <c r="C150" s="333">
        <f>SUMIF('5. Lön'!$D$25:$D$151,$C137,'5. Lön'!BE$25:BE$151)</f>
        <v>0</v>
      </c>
      <c r="D150" s="333">
        <f>SUMIF('5. Lön'!$D$25:$D$151,$C137,'5. Lön'!BF$25:BF$151)</f>
        <v>0</v>
      </c>
      <c r="E150" s="333">
        <f>SUMIF('5. Lön'!$D$25:$D$151,$C137,'5. Lön'!BG$25:BG$151)</f>
        <v>0</v>
      </c>
      <c r="F150" s="333">
        <f>SUMIF('5. Lön'!$D$25:$D$151,$C137,'5. Lön'!BH$25:BH$151)</f>
        <v>0</v>
      </c>
      <c r="G150" s="333">
        <f>SUMIF('5. Lön'!$D$25:$D$151,$C137,'5. Lön'!BI$25:BI$151)</f>
        <v>0</v>
      </c>
      <c r="H150" s="333">
        <f>SUMIF('5. Lön'!$D$25:$D$151,$C137,'5. Lön'!BJ$25:BJ$151)</f>
        <v>0</v>
      </c>
      <c r="I150" s="333">
        <f>SUMIF('5. Lön'!$D$25:$D$151,$C137,'5. Lön'!BK$25:BK$151)</f>
        <v>0</v>
      </c>
      <c r="J150" s="333">
        <f>SUMIF('5. Lön'!$D$25:$D$151,$C137,'5. Lön'!BL$25:BL$151)</f>
        <v>0</v>
      </c>
      <c r="K150" s="333">
        <f>SUMIF('5. Lön'!$D$25:$D$151,$C137,'5. Lön'!BM$25:BM$151)</f>
        <v>0</v>
      </c>
      <c r="L150" s="333">
        <f>SUMIF('5. Lön'!$D$25:$D$151,$C137,'5. Lön'!BN$25:BN$151)</f>
        <v>0</v>
      </c>
      <c r="M150" s="319">
        <f t="shared" si="20"/>
        <v>0</v>
      </c>
    </row>
    <row r="151" spans="2:15" s="3" customFormat="1" ht="12.75" x14ac:dyDescent="0.2">
      <c r="B151" s="158" t="str">
        <f>IF('6. Drift'!AR$102&gt;0,"Drift","")</f>
        <v/>
      </c>
      <c r="C151" s="334">
        <f>SUMIF('6. Drift'!$D$18:$D$101,$C137,'6. Drift'!AH$18:AH$101)</f>
        <v>0</v>
      </c>
      <c r="D151" s="334">
        <f>SUMIF('6. Drift'!$D$18:$D$101,$C137,'6. Drift'!AI$18:AI$101)</f>
        <v>0</v>
      </c>
      <c r="E151" s="334">
        <f>SUMIF('6. Drift'!$D$18:$D$101,$C137,'6. Drift'!AJ$18:AJ$101)</f>
        <v>0</v>
      </c>
      <c r="F151" s="334">
        <f>SUMIF('6. Drift'!$D$18:$D$101,$C137,'6. Drift'!AK$18:AK$101)</f>
        <v>0</v>
      </c>
      <c r="G151" s="334">
        <f>SUMIF('6. Drift'!$D$18:$D$101,$C137,'6. Drift'!AL$18:AL$101)</f>
        <v>0</v>
      </c>
      <c r="H151" s="334">
        <f>SUMIF('6. Drift'!$D$18:$D$101,$C137,'6. Drift'!AM$18:AM$101)</f>
        <v>0</v>
      </c>
      <c r="I151" s="334">
        <f>SUMIF('6. Drift'!$D$18:$D$101,$C137,'6. Drift'!AN$18:AN$101)</f>
        <v>0</v>
      </c>
      <c r="J151" s="334">
        <f>SUMIF('6. Drift'!$D$18:$D$101,$C137,'6. Drift'!AO$18:AO$101)</f>
        <v>0</v>
      </c>
      <c r="K151" s="334">
        <f>SUMIF('6. Drift'!$D$18:$D$101,$C137,'6. Drift'!AP$18:AP$101)</f>
        <v>0</v>
      </c>
      <c r="L151" s="334">
        <f>SUMIF('6. Drift'!$D$18:$D$101,$C137,'6. Drift'!AQ$18:AQ$101)</f>
        <v>0</v>
      </c>
      <c r="M151" s="316">
        <f t="shared" si="20"/>
        <v>0</v>
      </c>
    </row>
    <row r="152" spans="2:15" s="3" customFormat="1" ht="12.75" x14ac:dyDescent="0.2">
      <c r="B152" s="317" t="str">
        <f>IF('7. Utrustning'!AS$50&gt;0,"Utrustning","")</f>
        <v/>
      </c>
      <c r="C152" s="333">
        <f>SUMIF('7. Utrustning'!$D$17:$D$49,$C137,'7. Utrustning'!AI$17:AI$49)</f>
        <v>0</v>
      </c>
      <c r="D152" s="333">
        <f>SUMIF('7. Utrustning'!$D$17:$D$49,$C137,'7. Utrustning'!AJ$17:AJ$49)</f>
        <v>0</v>
      </c>
      <c r="E152" s="333">
        <f>SUMIF('7. Utrustning'!$D$17:$D$49,$C137,'7. Utrustning'!AK$17:AK$49)</f>
        <v>0</v>
      </c>
      <c r="F152" s="333">
        <f>SUMIF('7. Utrustning'!$D$17:$D$49,$C137,'7. Utrustning'!AL$17:AL$49)</f>
        <v>0</v>
      </c>
      <c r="G152" s="333">
        <f>SUMIF('7. Utrustning'!$D$17:$D$49,$C137,'7. Utrustning'!AM$17:AM$49)</f>
        <v>0</v>
      </c>
      <c r="H152" s="333">
        <f>SUMIF('7. Utrustning'!$D$17:$D$49,$C137,'7. Utrustning'!AN$17:AN$49)</f>
        <v>0</v>
      </c>
      <c r="I152" s="333">
        <f>SUMIF('7. Utrustning'!$D$17:$D$49,$C137,'7. Utrustning'!AO$17:AO$49)</f>
        <v>0</v>
      </c>
      <c r="J152" s="333">
        <f>SUMIF('7. Utrustning'!$D$17:$D$49,$C137,'7. Utrustning'!AP$17:AP$49)</f>
        <v>0</v>
      </c>
      <c r="K152" s="333">
        <f>SUMIF('7. Utrustning'!$D$17:$D$49,$C137,'7. Utrustning'!AQ$17:AQ$49)</f>
        <v>0</v>
      </c>
      <c r="L152" s="333">
        <f>SUMIF('7. Utrustning'!$D$17:$D$49,$C137,'7. Utrustning'!AR$17:AR$49)</f>
        <v>0</v>
      </c>
      <c r="M152" s="319">
        <f t="shared" si="20"/>
        <v>0</v>
      </c>
    </row>
    <row r="153" spans="2:15" s="3" customFormat="1" ht="12.75" x14ac:dyDescent="0.2">
      <c r="B153" s="320" t="str">
        <f>IF('8. Lokal'!AP$51&gt;0,"Lokal","")</f>
        <v>Lokal</v>
      </c>
      <c r="C153" s="334">
        <f>SUMIF('5. Lön'!$D$25:$D$151,$C137,'5. Lön'!DA$25:DA$151)+SUMIF('6. Drift'!$D$18:$D$101,$C137,'6. Drift'!CD$18:CD$101)+SUMIF('8. Lokal'!$D$18:$D$50,$C137,'8. Lokal'!AF$18:AF$50)</f>
        <v>0</v>
      </c>
      <c r="D153" s="334">
        <f>SUMIF('5. Lön'!$D$25:$D$151,$C137,'5. Lön'!DB$25:DB$151)+SUMIF('6. Drift'!$D$18:$D$101,$C137,'6. Drift'!CE$18:CE$101)+SUMIF('8. Lokal'!$D$18:$D$50,$C137,'8. Lokal'!AG$18:AG$50)</f>
        <v>0</v>
      </c>
      <c r="E153" s="334">
        <f>SUMIF('5. Lön'!$D$25:$D$151,$C137,'5. Lön'!DC$25:DC$151)+SUMIF('6. Drift'!$D$18:$D$101,$C137,'6. Drift'!CF$18:CF$101)+SUMIF('8. Lokal'!$D$18:$D$50,$C137,'8. Lokal'!AH$18:AH$50)</f>
        <v>0</v>
      </c>
      <c r="F153" s="334">
        <f>SUMIF('5. Lön'!$D$25:$D$151,$C137,'5. Lön'!DD$25:DD$151)+SUMIF('6. Drift'!$D$18:$D$101,$C137,'6. Drift'!CG$18:CG$101)+SUMIF('8. Lokal'!$D$18:$D$50,$C137,'8. Lokal'!AI$18:AI$50)</f>
        <v>0</v>
      </c>
      <c r="G153" s="334">
        <f>SUMIF('5. Lön'!$D$25:$D$151,$C137,'5. Lön'!DE$25:DE$151)+SUMIF('6. Drift'!$D$18:$D$101,$C137,'6. Drift'!CH$18:CH$101)+SUMIF('8. Lokal'!$D$18:$D$50,$C137,'8. Lokal'!AJ$18:AJ$50)</f>
        <v>0</v>
      </c>
      <c r="H153" s="334">
        <f>SUMIF('5. Lön'!$D$25:$D$151,$C137,'5. Lön'!DF$25:DF$151)+SUMIF('6. Drift'!$D$18:$D$101,$C137,'6. Drift'!CI$18:CI$101)+SUMIF('8. Lokal'!$D$18:$D$50,$C137,'8. Lokal'!AK$18:AK$50)</f>
        <v>0</v>
      </c>
      <c r="I153" s="334">
        <f>SUMIF('5. Lön'!$D$25:$D$151,$C137,'5. Lön'!DG$25:DG$151)+SUMIF('6. Drift'!$D$18:$D$101,$C137,'6. Drift'!CJ$18:CJ$101)+SUMIF('8. Lokal'!$D$18:$D$50,$C137,'8. Lokal'!AL$18:AL$50)</f>
        <v>0</v>
      </c>
      <c r="J153" s="334">
        <f>SUMIF('5. Lön'!$D$25:$D$151,$C137,'5. Lön'!DH$25:DH$151)+SUMIF('6. Drift'!$D$18:$D$101,$C137,'6. Drift'!CK$18:CK$101)+SUMIF('8. Lokal'!$D$18:$D$50,$C137,'8. Lokal'!AM$18:AM$50)</f>
        <v>0</v>
      </c>
      <c r="K153" s="334">
        <f>SUMIF('5. Lön'!$D$25:$D$151,$C137,'5. Lön'!DI$25:DI$151)+SUMIF('6. Drift'!$D$18:$D$101,$C137,'6. Drift'!CL$18:CL$101)+SUMIF('8. Lokal'!$D$18:$D$50,$C137,'8. Lokal'!AN$18:AN$50)</f>
        <v>0</v>
      </c>
      <c r="L153" s="334">
        <f>SUMIF('5. Lön'!$D$25:$D$151,$C137,'5. Lön'!DJ$25:DJ$151)+SUMIF('6. Drift'!$D$18:$D$101,$C137,'6. Drift'!CM$18:CM$101)+SUMIF('8. Lokal'!$D$18:$D$50,$C137,'8. Lokal'!AO$18:AO$50)</f>
        <v>0</v>
      </c>
      <c r="M153" s="316">
        <f t="shared" si="20"/>
        <v>0</v>
      </c>
    </row>
    <row r="154" spans="2:15" s="1" customFormat="1" ht="12.75" x14ac:dyDescent="0.2">
      <c r="B154" s="321" t="str">
        <f>IF(('5. Lön'!CM$152+'6. Drift'!BP$102)&gt;0,"Indirekt","")</f>
        <v>Indirekt</v>
      </c>
      <c r="C154" s="293">
        <f>SUMIF('5. Lön'!$D$25:$D$151,$C137,'5. Lön'!CC$25:CC$151)+SUMIF('6. Drift'!$D$18:$D$101,$C137,'6. Drift'!BF$18:BF$101)</f>
        <v>0</v>
      </c>
      <c r="D154" s="293">
        <f>SUMIF('5. Lön'!$D$25:$D$151,$C137,'5. Lön'!CD$25:CD$151)+SUMIF('6. Drift'!$D$18:$D$101,$C137,'6. Drift'!BG$18:BG$101)</f>
        <v>0</v>
      </c>
      <c r="E154" s="293">
        <f>SUMIF('5. Lön'!$D$25:$D$151,$C137,'5. Lön'!CE$25:CE$151)+SUMIF('6. Drift'!$D$18:$D$101,$C137,'6. Drift'!BH$18:BH$101)</f>
        <v>0</v>
      </c>
      <c r="F154" s="293">
        <f>SUMIF('5. Lön'!$D$25:$D$151,$C137,'5. Lön'!CF$25:CF$151)+SUMIF('6. Drift'!$D$18:$D$101,$C137,'6. Drift'!BI$18:BI$101)</f>
        <v>0</v>
      </c>
      <c r="G154" s="293">
        <f>SUMIF('5. Lön'!$D$25:$D$151,$C137,'5. Lön'!CG$25:CG$151)+SUMIF('6. Drift'!$D$18:$D$101,$C137,'6. Drift'!BJ$18:BJ$101)</f>
        <v>0</v>
      </c>
      <c r="H154" s="293">
        <f>SUMIF('5. Lön'!$D$25:$D$151,$C137,'5. Lön'!CH$25:CH$151)+SUMIF('6. Drift'!$D$18:$D$101,$C137,'6. Drift'!BK$18:BK$101)</f>
        <v>0</v>
      </c>
      <c r="I154" s="293">
        <f>SUMIF('5. Lön'!$D$25:$D$151,$C137,'5. Lön'!CI$25:CI$151)+SUMIF('6. Drift'!$D$18:$D$101,$C137,'6. Drift'!BL$18:BL$101)</f>
        <v>0</v>
      </c>
      <c r="J154" s="293">
        <f>SUMIF('5. Lön'!$D$25:$D$151,$C137,'5. Lön'!CJ$25:CJ$151)+SUMIF('6. Drift'!$D$18:$D$101,$C137,'6. Drift'!BM$18:BM$101)</f>
        <v>0</v>
      </c>
      <c r="K154" s="293">
        <f>SUMIF('5. Lön'!$D$25:$D$151,$C137,'5. Lön'!CK$25:CK$151)+SUMIF('6. Drift'!$D$18:$D$101,$C137,'6. Drift'!BN$18:BN$101)</f>
        <v>0</v>
      </c>
      <c r="L154" s="293">
        <f>SUMIF('5. Lön'!$D$25:$D$151,$C137,'5. Lön'!CL$25:CL$151)+SUMIF('6. Drift'!$D$18:$D$101,$C137,'6. Drift'!BO$18:BO$101)</f>
        <v>0</v>
      </c>
      <c r="M154" s="322">
        <f t="shared" si="20"/>
        <v>0</v>
      </c>
    </row>
    <row r="155" spans="2:15" s="3" customFormat="1" ht="12.75" x14ac:dyDescent="0.2">
      <c r="B155" s="323" t="str">
        <f>IF('2. Grunddata'!C$6="KONTRAKT","Total kostnad i medfinansiering av kontrakt med finansiär","Total kostnad i medfinansiering av ansökan till finansiär")</f>
        <v>Total kostnad i medfinansiering av ansökan till finansiär</v>
      </c>
      <c r="C155" s="237">
        <f>SUM(C148:C154)</f>
        <v>0</v>
      </c>
      <c r="D155" s="237">
        <f t="shared" ref="D155:M155" si="21">SUM(D148:D154)</f>
        <v>0</v>
      </c>
      <c r="E155" s="237">
        <f t="shared" si="21"/>
        <v>0</v>
      </c>
      <c r="F155" s="237">
        <f t="shared" si="21"/>
        <v>0</v>
      </c>
      <c r="G155" s="237">
        <f t="shared" si="21"/>
        <v>0</v>
      </c>
      <c r="H155" s="237">
        <f t="shared" si="21"/>
        <v>0</v>
      </c>
      <c r="I155" s="237">
        <f t="shared" si="21"/>
        <v>0</v>
      </c>
      <c r="J155" s="237">
        <f t="shared" si="21"/>
        <v>0</v>
      </c>
      <c r="K155" s="237">
        <f t="shared" si="21"/>
        <v>0</v>
      </c>
      <c r="L155" s="237">
        <f t="shared" si="21"/>
        <v>0</v>
      </c>
      <c r="M155" s="324">
        <f t="shared" si="21"/>
        <v>0</v>
      </c>
      <c r="N155" s="26"/>
      <c r="O155" s="26"/>
    </row>
    <row r="156" spans="2:15" s="3" customFormat="1" ht="6" customHeight="1" x14ac:dyDescent="0.2">
      <c r="B156" s="335"/>
      <c r="C156" s="326"/>
      <c r="D156" s="326"/>
      <c r="E156" s="326"/>
      <c r="F156" s="326"/>
      <c r="G156" s="326"/>
      <c r="H156" s="326"/>
      <c r="I156" s="326"/>
      <c r="J156" s="326"/>
      <c r="K156" s="326"/>
      <c r="L156" s="326"/>
      <c r="M156" s="336"/>
    </row>
    <row r="157" spans="2:15" s="3" customFormat="1" ht="12.75" x14ac:dyDescent="0.2">
      <c r="B157" s="328" t="str">
        <f>IF('2. Grunddata'!C$6="KONTRAKT","Full kostnad","Förväntad full kostnad")</f>
        <v>Förväntad full kostnad</v>
      </c>
      <c r="C157" s="326"/>
      <c r="D157" s="326"/>
      <c r="E157" s="326"/>
      <c r="F157" s="326"/>
      <c r="G157" s="326"/>
      <c r="H157" s="326"/>
      <c r="I157" s="326"/>
      <c r="J157" s="326"/>
      <c r="K157" s="326"/>
      <c r="L157" s="326"/>
      <c r="M157" s="336"/>
    </row>
    <row r="158" spans="2:15" s="3" customFormat="1" ht="12.75" x14ac:dyDescent="0.2">
      <c r="B158" s="337" t="s">
        <v>203</v>
      </c>
      <c r="C158" s="338">
        <f>C140+C149+C150</f>
        <v>0</v>
      </c>
      <c r="D158" s="338">
        <f t="shared" ref="D158:L158" si="22">D140+D149+D150</f>
        <v>0</v>
      </c>
      <c r="E158" s="338">
        <f t="shared" si="22"/>
        <v>0</v>
      </c>
      <c r="F158" s="338">
        <f t="shared" si="22"/>
        <v>0</v>
      </c>
      <c r="G158" s="338">
        <f t="shared" si="22"/>
        <v>0</v>
      </c>
      <c r="H158" s="338">
        <f t="shared" si="22"/>
        <v>0</v>
      </c>
      <c r="I158" s="338">
        <f t="shared" si="22"/>
        <v>0</v>
      </c>
      <c r="J158" s="338">
        <f t="shared" si="22"/>
        <v>0</v>
      </c>
      <c r="K158" s="338">
        <f t="shared" si="22"/>
        <v>0</v>
      </c>
      <c r="L158" s="338">
        <f t="shared" si="22"/>
        <v>0</v>
      </c>
      <c r="M158" s="314">
        <f>SUM(C158:L158)</f>
        <v>0</v>
      </c>
    </row>
    <row r="159" spans="2:15" s="3" customFormat="1" ht="12.75" x14ac:dyDescent="0.2">
      <c r="B159" s="339" t="s">
        <v>202</v>
      </c>
      <c r="C159" s="340">
        <f>C141+C151</f>
        <v>0</v>
      </c>
      <c r="D159" s="340">
        <f t="shared" ref="D159:L159" si="23">D141+D151</f>
        <v>0</v>
      </c>
      <c r="E159" s="340">
        <f t="shared" si="23"/>
        <v>0</v>
      </c>
      <c r="F159" s="340">
        <f t="shared" si="23"/>
        <v>0</v>
      </c>
      <c r="G159" s="340">
        <f t="shared" si="23"/>
        <v>0</v>
      </c>
      <c r="H159" s="340">
        <f t="shared" si="23"/>
        <v>0</v>
      </c>
      <c r="I159" s="340">
        <f t="shared" si="23"/>
        <v>0</v>
      </c>
      <c r="J159" s="340">
        <f t="shared" si="23"/>
        <v>0</v>
      </c>
      <c r="K159" s="340">
        <f t="shared" si="23"/>
        <v>0</v>
      </c>
      <c r="L159" s="340">
        <f t="shared" si="23"/>
        <v>0</v>
      </c>
      <c r="M159" s="316">
        <f>SUM(C159:L159)</f>
        <v>0</v>
      </c>
    </row>
    <row r="160" spans="2:15" s="3" customFormat="1" ht="12.75" x14ac:dyDescent="0.2">
      <c r="B160" s="341" t="s">
        <v>30</v>
      </c>
      <c r="C160" s="342">
        <f>C142+C152</f>
        <v>0</v>
      </c>
      <c r="D160" s="342">
        <f t="shared" ref="D160:L160" si="24">D142+D152</f>
        <v>0</v>
      </c>
      <c r="E160" s="342">
        <f t="shared" si="24"/>
        <v>0</v>
      </c>
      <c r="F160" s="342">
        <f t="shared" si="24"/>
        <v>0</v>
      </c>
      <c r="G160" s="342">
        <f t="shared" si="24"/>
        <v>0</v>
      </c>
      <c r="H160" s="342">
        <f t="shared" si="24"/>
        <v>0</v>
      </c>
      <c r="I160" s="342">
        <f t="shared" si="24"/>
        <v>0</v>
      </c>
      <c r="J160" s="342">
        <f t="shared" si="24"/>
        <v>0</v>
      </c>
      <c r="K160" s="342">
        <f t="shared" si="24"/>
        <v>0</v>
      </c>
      <c r="L160" s="342">
        <f t="shared" si="24"/>
        <v>0</v>
      </c>
      <c r="M160" s="319">
        <f>SUM(C160:L160)</f>
        <v>0</v>
      </c>
    </row>
    <row r="161" spans="2:13" s="3" customFormat="1" ht="12.75" x14ac:dyDescent="0.2">
      <c r="B161" s="339" t="s">
        <v>31</v>
      </c>
      <c r="C161" s="340">
        <f>SUMIF('5. Lön'!$D$25:$D$151,$C137,'5. Lön'!CO$25:CO$151)+SUMIF('5. Lön'!$D$25:$D$151,$C137,'5. Lön'!DA$25:DA$151)+SUMIF('6. Drift'!$D$18:$D$101,$C137,'6. Drift'!BR$18:BR$101)+SUMIF('6. Drift'!$D$18:$D$101,$C137,'6. Drift'!CD$18:CD$101)+SUMIF('8. Lokal'!$D$18:$D$50,$C137,'8. Lokal'!T$18:T$50)+SUMIF('8. Lokal'!$D$18:$D$50,$C137,'8. Lokal'!AF$18:AF$50)</f>
        <v>0</v>
      </c>
      <c r="D161" s="340">
        <f>SUMIF('5. Lön'!$D$25:$D$151,$C137,'5. Lön'!CP$25:CP$151)+SUMIF('5. Lön'!$D$25:$D$151,$C137,'5. Lön'!DB$25:DB$151)+SUMIF('6. Drift'!$D$18:$D$101,$C137,'6. Drift'!BS$18:BS$101)+SUMIF('6. Drift'!$D$18:$D$101,$C137,'6. Drift'!CE$18:CE$101)+SUMIF('8. Lokal'!$D$18:$D$50,$C137,'8. Lokal'!U$18:U$50)+SUMIF('8. Lokal'!$D$18:$D$50,$C137,'8. Lokal'!AG$18:AG$50)</f>
        <v>0</v>
      </c>
      <c r="E161" s="340">
        <f>SUMIF('5. Lön'!$D$25:$D$151,$C137,'5. Lön'!CQ$25:CQ$151)+SUMIF('5. Lön'!$D$25:$D$151,$C137,'5. Lön'!DC$25:DC$151)+SUMIF('6. Drift'!$D$18:$D$101,$C137,'6. Drift'!BT$18:BT$101)+SUMIF('6. Drift'!$D$18:$D$101,$C137,'6. Drift'!CF$18:CF$101)+SUMIF('8. Lokal'!$D$18:$D$50,$C137,'8. Lokal'!V$18:V$50)+SUMIF('8. Lokal'!$D$18:$D$50,$C137,'8. Lokal'!AH$18:AH$50)</f>
        <v>0</v>
      </c>
      <c r="F161" s="340">
        <f>SUMIF('5. Lön'!$D$25:$D$151,$C137,'5. Lön'!CR$25:CR$151)+SUMIF('5. Lön'!$D$25:$D$151,$C137,'5. Lön'!DD$25:DD$151)+SUMIF('6. Drift'!$D$18:$D$101,$C137,'6. Drift'!BU$18:BU$101)+SUMIF('6. Drift'!$D$18:$D$101,$C137,'6. Drift'!CG$18:CG$101)+SUMIF('8. Lokal'!$D$18:$D$50,$C137,'8. Lokal'!W$18:W$50)+SUMIF('8. Lokal'!$D$18:$D$50,$C137,'8. Lokal'!AI$18:AI$50)</f>
        <v>0</v>
      </c>
      <c r="G161" s="340">
        <f>SUMIF('5. Lön'!$D$25:$D$151,$C137,'5. Lön'!CS$25:CS$151)+SUMIF('5. Lön'!$D$25:$D$151,$C137,'5. Lön'!DE$25:DE$151)+SUMIF('6. Drift'!$D$18:$D$101,$C137,'6. Drift'!BV$18:BV$101)+SUMIF('6. Drift'!$D$18:$D$101,$C137,'6. Drift'!CH$18:CH$101)+SUMIF('8. Lokal'!$D$18:$D$50,$C137,'8. Lokal'!X$18:X$50)+SUMIF('8. Lokal'!$D$18:$D$50,$C137,'8. Lokal'!AJ$18:AJ$50)</f>
        <v>0</v>
      </c>
      <c r="H161" s="340">
        <f>SUMIF('5. Lön'!$D$25:$D$151,$C137,'5. Lön'!CT$25:CT$151)+SUMIF('5. Lön'!$D$25:$D$151,$C137,'5. Lön'!DF$25:DF$151)+SUMIF('6. Drift'!$D$18:$D$101,$C137,'6. Drift'!BW$18:BW$101)+SUMIF('6. Drift'!$D$18:$D$101,$C137,'6. Drift'!CI$18:CI$101)+SUMIF('8. Lokal'!$D$18:$D$50,$C137,'8. Lokal'!Y$18:Y$50)+SUMIF('8. Lokal'!$D$18:$D$50,$C137,'8. Lokal'!AK$18:AK$50)</f>
        <v>0</v>
      </c>
      <c r="I161" s="340">
        <f>SUMIF('5. Lön'!$D$25:$D$151,$C137,'5. Lön'!CU$25:CU$151)+SUMIF('5. Lön'!$D$25:$D$151,$C137,'5. Lön'!DG$25:DG$151)+SUMIF('6. Drift'!$D$18:$D$101,$C137,'6. Drift'!BX$18:BX$101)+SUMIF('6. Drift'!$D$18:$D$101,$C137,'6. Drift'!CJ$18:CJ$101)+SUMIF('8. Lokal'!$D$18:$D$50,$C137,'8. Lokal'!Z$18:Z$50)+SUMIF('8. Lokal'!$D$18:$D$50,$C137,'8. Lokal'!AL$18:AL$50)</f>
        <v>0</v>
      </c>
      <c r="J161" s="340">
        <f>SUMIF('5. Lön'!$D$25:$D$151,$C137,'5. Lön'!CV$25:CV$151)+SUMIF('5. Lön'!$D$25:$D$151,$C137,'5. Lön'!DH$25:DH$151)+SUMIF('6. Drift'!$D$18:$D$101,$C137,'6. Drift'!BY$18:BY$101)+SUMIF('6. Drift'!$D$18:$D$101,$C137,'6. Drift'!CK$18:CK$101)+SUMIF('8. Lokal'!$D$18:$D$50,$C137,'8. Lokal'!AA$18:AA$50)+SUMIF('8. Lokal'!$D$18:$D$50,$C137,'8. Lokal'!AM$18:AM$50)</f>
        <v>0</v>
      </c>
      <c r="K161" s="340">
        <f>SUMIF('5. Lön'!$D$25:$D$151,$C137,'5. Lön'!CW$25:CW$151)+SUMIF('5. Lön'!$D$25:$D$151,$C137,'5. Lön'!DI$25:DI$151)+SUMIF('6. Drift'!$D$18:$D$101,$C137,'6. Drift'!BZ$18:BZ$101)+SUMIF('6. Drift'!$D$18:$D$101,$C137,'6. Drift'!CL$18:CL$101)+SUMIF('8. Lokal'!$D$18:$D$50,$C137,'8. Lokal'!AB$18:AB$50)+SUMIF('8. Lokal'!$D$18:$D$50,$C137,'8. Lokal'!AN$18:AN$50)</f>
        <v>0</v>
      </c>
      <c r="L161" s="340">
        <f>SUMIF('5. Lön'!$D$25:$D$151,$C137,'5. Lön'!CX$25:CX$151)+SUMIF('5. Lön'!$D$25:$D$151,$C137,'5. Lön'!DJ$25:DJ$151)+SUMIF('6. Drift'!$D$18:$D$101,$C137,'6. Drift'!CA$18:CA$101)+SUMIF('6. Drift'!$D$18:$D$101,$C137,'6. Drift'!CM$18:CM$101)+SUMIF('8. Lokal'!$D$18:$D$50,$C137,'8. Lokal'!AC$18:AC$50)+SUMIF('8. Lokal'!$D$18:$D$50,$C137,'8. Lokal'!AO$18:AO$50)</f>
        <v>0</v>
      </c>
      <c r="M161" s="316">
        <f>SUM(C161:L161)</f>
        <v>0</v>
      </c>
    </row>
    <row r="162" spans="2:13" s="3" customFormat="1" ht="12.75" x14ac:dyDescent="0.2">
      <c r="B162" s="343" t="s">
        <v>26</v>
      </c>
      <c r="C162" s="344">
        <f>SUMIF('5. Lön'!$D$25:$D$151,$C137,'5. Lön'!BQ$25:BQ$151)+SUMIF('5. Lön'!$D$25:$D$151,$C137,'5. Lön'!CC$25:CC$151)+SUMIF('6. Drift'!$D$18:$D$101,$C137,'6. Drift'!AT$18:AT$101)+SUMIF('6. Drift'!$D$18:$D$101,$C137,'6. Drift'!BF$18:BF$101)</f>
        <v>0</v>
      </c>
      <c r="D162" s="344">
        <f>SUMIF('5. Lön'!$D$25:$D$151,$C137,'5. Lön'!BR$25:BR$151)+SUMIF('5. Lön'!$D$25:$D$151,$C137,'5. Lön'!CD$25:CD$151)+SUMIF('6. Drift'!$D$18:$D$101,$C137,'6. Drift'!AU$18:AU$101)+SUMIF('6. Drift'!$D$18:$D$101,$C137,'6. Drift'!BG$18:BG$101)</f>
        <v>0</v>
      </c>
      <c r="E162" s="344">
        <f>SUMIF('5. Lön'!$D$25:$D$151,$C137,'5. Lön'!BS$25:BS$151)+SUMIF('5. Lön'!$D$25:$D$151,$C137,'5. Lön'!CE$25:CE$151)+SUMIF('6. Drift'!$D$18:$D$101,$C137,'6. Drift'!AV$18:AV$101)+SUMIF('6. Drift'!$D$18:$D$101,$C137,'6. Drift'!BH$18:BH$101)</f>
        <v>0</v>
      </c>
      <c r="F162" s="344">
        <f>SUMIF('5. Lön'!$D$25:$D$151,$C137,'5. Lön'!BT$25:BT$151)+SUMIF('5. Lön'!$D$25:$D$151,$C137,'5. Lön'!CF$25:CF$151)+SUMIF('6. Drift'!$D$18:$D$101,$C137,'6. Drift'!AW$18:AW$101)+SUMIF('6. Drift'!$D$18:$D$101,$C137,'6. Drift'!BI$18:BI$101)</f>
        <v>0</v>
      </c>
      <c r="G162" s="344">
        <f>SUMIF('5. Lön'!$D$25:$D$151,$C137,'5. Lön'!BU$25:BU$151)+SUMIF('5. Lön'!$D$25:$D$151,$C137,'5. Lön'!CG$25:CG$151)+SUMIF('6. Drift'!$D$18:$D$101,$C137,'6. Drift'!AX$18:AX$101)+SUMIF('6. Drift'!$D$18:$D$101,$C137,'6. Drift'!BJ$18:BJ$101)</f>
        <v>0</v>
      </c>
      <c r="H162" s="344">
        <f>SUMIF('5. Lön'!$D$25:$D$151,$C137,'5. Lön'!BV$25:BV$151)+SUMIF('5. Lön'!$D$25:$D$151,$C137,'5. Lön'!CH$25:CH$151)+SUMIF('6. Drift'!$D$18:$D$101,$C137,'6. Drift'!AY$18:AY$101)+SUMIF('6. Drift'!$D$18:$D$101,$C137,'6. Drift'!BK$18:BK$101)</f>
        <v>0</v>
      </c>
      <c r="I162" s="344">
        <f>SUMIF('5. Lön'!$D$25:$D$151,$C137,'5. Lön'!BW$25:BW$151)+SUMIF('5. Lön'!$D$25:$D$151,$C137,'5. Lön'!CI$25:CI$151)+SUMIF('6. Drift'!$D$18:$D$101,$C137,'6. Drift'!AZ$18:AZ$101)+SUMIF('6. Drift'!$D$18:$D$101,$C137,'6. Drift'!BL$18:BL$101)</f>
        <v>0</v>
      </c>
      <c r="J162" s="344">
        <f>SUMIF('5. Lön'!$D$25:$D$151,$C137,'5. Lön'!BX$25:BX$151)+SUMIF('5. Lön'!$D$25:$D$151,$C137,'5. Lön'!CJ$25:CJ$151)+SUMIF('6. Drift'!$D$18:$D$101,$C137,'6. Drift'!BA$18:BA$101)+SUMIF('6. Drift'!$D$18:$D$101,$C137,'6. Drift'!BM$18:BM$101)</f>
        <v>0</v>
      </c>
      <c r="K162" s="344">
        <f>SUMIF('5. Lön'!$D$25:$D$151,$C137,'5. Lön'!BY$25:BY$151)+SUMIF('5. Lön'!$D$25:$D$151,$C137,'5. Lön'!CK$25:CK$151)+SUMIF('6. Drift'!$D$18:$D$101,$C137,'6. Drift'!BB$18:BB$101)+SUMIF('6. Drift'!$D$18:$D$101,$C137,'6. Drift'!BN$18:BN$101)</f>
        <v>0</v>
      </c>
      <c r="L162" s="344">
        <f>SUMIF('5. Lön'!$D$25:$D$151,$C137,'5. Lön'!BZ$25:BZ$151)+SUMIF('5. Lön'!$D$25:$D$151,$C137,'5. Lön'!CL$25:CL$151)+SUMIF('6. Drift'!$D$18:$D$101,$C137,'6. Drift'!BC$18:BC$101)+SUMIF('6. Drift'!$D$18:$D$101,$C137,'6. Drift'!BO$18:BO$101)</f>
        <v>0</v>
      </c>
      <c r="M162" s="322">
        <f>SUM(C162:L162)</f>
        <v>0</v>
      </c>
    </row>
    <row r="163" spans="2:13" s="3" customFormat="1" ht="12.75" x14ac:dyDescent="0.2">
      <c r="B163" s="323" t="str">
        <f>IF('2. Grunddata'!C$6="KONTRAKT","Total full kostnad","Total förväntad full kostnad")</f>
        <v>Total förväntad full kostnad</v>
      </c>
      <c r="C163" s="171">
        <f>SUM(C158:C162)</f>
        <v>0</v>
      </c>
      <c r="D163" s="171">
        <f t="shared" ref="D163:M163" si="25">SUM(D158:D162)</f>
        <v>0</v>
      </c>
      <c r="E163" s="171">
        <f t="shared" si="25"/>
        <v>0</v>
      </c>
      <c r="F163" s="171">
        <f t="shared" si="25"/>
        <v>0</v>
      </c>
      <c r="G163" s="171">
        <f t="shared" si="25"/>
        <v>0</v>
      </c>
      <c r="H163" s="171">
        <f t="shared" si="25"/>
        <v>0</v>
      </c>
      <c r="I163" s="171">
        <f t="shared" si="25"/>
        <v>0</v>
      </c>
      <c r="J163" s="171">
        <f t="shared" si="25"/>
        <v>0</v>
      </c>
      <c r="K163" s="171">
        <f t="shared" si="25"/>
        <v>0</v>
      </c>
      <c r="L163" s="171">
        <f t="shared" si="25"/>
        <v>0</v>
      </c>
      <c r="M163" s="345">
        <f t="shared" si="25"/>
        <v>0</v>
      </c>
    </row>
    <row r="164" spans="2:13" s="3" customFormat="1" ht="12.75" x14ac:dyDescent="0.2">
      <c r="B164" s="119"/>
      <c r="C164" s="64"/>
      <c r="D164" s="64"/>
      <c r="E164" s="64"/>
      <c r="F164" s="64"/>
      <c r="G164" s="64"/>
      <c r="H164" s="64"/>
      <c r="I164" s="64"/>
      <c r="J164" s="64"/>
      <c r="K164" s="64"/>
      <c r="L164" s="64"/>
      <c r="M164" s="64"/>
    </row>
    <row r="165" spans="2:13" s="3" customFormat="1" ht="12.75" customHeight="1" x14ac:dyDescent="0.2">
      <c r="B165" s="119" t="s">
        <v>42</v>
      </c>
      <c r="C165" s="346" t="str">
        <f t="shared" ref="C165:M165" si="26">IF(C163&gt;0,C155/C163,"")</f>
        <v/>
      </c>
      <c r="D165" s="346" t="str">
        <f t="shared" si="26"/>
        <v/>
      </c>
      <c r="E165" s="346" t="str">
        <f t="shared" si="26"/>
        <v/>
      </c>
      <c r="F165" s="346" t="str">
        <f t="shared" si="26"/>
        <v/>
      </c>
      <c r="G165" s="346" t="str">
        <f t="shared" si="26"/>
        <v/>
      </c>
      <c r="H165" s="346" t="str">
        <f t="shared" si="26"/>
        <v/>
      </c>
      <c r="I165" s="346" t="str">
        <f t="shared" si="26"/>
        <v/>
      </c>
      <c r="J165" s="346" t="str">
        <f t="shared" si="26"/>
        <v/>
      </c>
      <c r="K165" s="346" t="str">
        <f t="shared" si="26"/>
        <v/>
      </c>
      <c r="L165" s="346" t="str">
        <f t="shared" si="26"/>
        <v/>
      </c>
      <c r="M165" s="346" t="str">
        <f t="shared" si="26"/>
        <v/>
      </c>
    </row>
    <row r="166" spans="2:13" ht="12.75" customHeight="1" x14ac:dyDescent="0.2"/>
    <row r="167" spans="2:13" ht="12.75" customHeight="1" x14ac:dyDescent="0.2">
      <c r="B167" s="386" t="s">
        <v>210</v>
      </c>
      <c r="C167" s="64" t="str">
        <f>B17</f>
        <v>WP 3</v>
      </c>
      <c r="D167" s="64" t="str">
        <f>E17</f>
        <v/>
      </c>
    </row>
    <row r="168" spans="2:13" ht="12.75" customHeight="1" x14ac:dyDescent="0.2">
      <c r="B168" s="719"/>
      <c r="C168" s="813"/>
      <c r="D168" s="813"/>
      <c r="E168" s="813"/>
      <c r="F168" s="813"/>
      <c r="G168" s="813"/>
      <c r="H168" s="813"/>
      <c r="I168" s="813"/>
      <c r="J168" s="813"/>
      <c r="K168" s="813"/>
      <c r="L168" s="813"/>
      <c r="M168" s="814"/>
    </row>
    <row r="169" spans="2:13" ht="12.75" customHeight="1" x14ac:dyDescent="0.2">
      <c r="B169" s="815"/>
      <c r="C169" s="816"/>
      <c r="D169" s="816"/>
      <c r="E169" s="816"/>
      <c r="F169" s="816"/>
      <c r="G169" s="816"/>
      <c r="H169" s="816"/>
      <c r="I169" s="816"/>
      <c r="J169" s="816"/>
      <c r="K169" s="816"/>
      <c r="L169" s="816"/>
      <c r="M169" s="817"/>
    </row>
    <row r="170" spans="2:13" ht="12.75" customHeight="1" x14ac:dyDescent="0.2">
      <c r="B170" s="815"/>
      <c r="C170" s="816"/>
      <c r="D170" s="816"/>
      <c r="E170" s="816"/>
      <c r="F170" s="816"/>
      <c r="G170" s="816"/>
      <c r="H170" s="816"/>
      <c r="I170" s="816"/>
      <c r="J170" s="816"/>
      <c r="K170" s="816"/>
      <c r="L170" s="816"/>
      <c r="M170" s="817"/>
    </row>
    <row r="171" spans="2:13" ht="12.75" customHeight="1" x14ac:dyDescent="0.2">
      <c r="B171" s="815"/>
      <c r="C171" s="816"/>
      <c r="D171" s="816"/>
      <c r="E171" s="816"/>
      <c r="F171" s="816"/>
      <c r="G171" s="816"/>
      <c r="H171" s="816"/>
      <c r="I171" s="816"/>
      <c r="J171" s="816"/>
      <c r="K171" s="816"/>
      <c r="L171" s="816"/>
      <c r="M171" s="817"/>
    </row>
    <row r="172" spans="2:13" ht="12.75" customHeight="1" x14ac:dyDescent="0.2">
      <c r="B172" s="815"/>
      <c r="C172" s="816"/>
      <c r="D172" s="816"/>
      <c r="E172" s="816"/>
      <c r="F172" s="816"/>
      <c r="G172" s="816"/>
      <c r="H172" s="816"/>
      <c r="I172" s="816"/>
      <c r="J172" s="816"/>
      <c r="K172" s="816"/>
      <c r="L172" s="816"/>
      <c r="M172" s="817"/>
    </row>
    <row r="173" spans="2:13" ht="12.75" customHeight="1" x14ac:dyDescent="0.2">
      <c r="B173" s="818"/>
      <c r="C173" s="819"/>
      <c r="D173" s="819"/>
      <c r="E173" s="819"/>
      <c r="F173" s="819"/>
      <c r="G173" s="819"/>
      <c r="H173" s="819"/>
      <c r="I173" s="819"/>
      <c r="J173" s="819"/>
      <c r="K173" s="819"/>
      <c r="L173" s="819"/>
      <c r="M173" s="820"/>
    </row>
    <row r="174" spans="2:13" x14ac:dyDescent="0.2">
      <c r="B174" s="818"/>
      <c r="C174" s="819"/>
      <c r="D174" s="819"/>
      <c r="E174" s="819"/>
      <c r="F174" s="819"/>
      <c r="G174" s="819"/>
      <c r="H174" s="819"/>
      <c r="I174" s="819"/>
      <c r="J174" s="819"/>
      <c r="K174" s="819"/>
      <c r="L174" s="819"/>
      <c r="M174" s="820"/>
    </row>
    <row r="175" spans="2:13" x14ac:dyDescent="0.2">
      <c r="B175" s="818"/>
      <c r="C175" s="819"/>
      <c r="D175" s="819"/>
      <c r="E175" s="819"/>
      <c r="F175" s="819"/>
      <c r="G175" s="819"/>
      <c r="H175" s="819"/>
      <c r="I175" s="819"/>
      <c r="J175" s="819"/>
      <c r="K175" s="819"/>
      <c r="L175" s="819"/>
      <c r="M175" s="820"/>
    </row>
    <row r="176" spans="2:13" x14ac:dyDescent="0.2">
      <c r="B176" s="818"/>
      <c r="C176" s="819"/>
      <c r="D176" s="819"/>
      <c r="E176" s="819"/>
      <c r="F176" s="819"/>
      <c r="G176" s="819"/>
      <c r="H176" s="819"/>
      <c r="I176" s="819"/>
      <c r="J176" s="819"/>
      <c r="K176" s="819"/>
      <c r="L176" s="819"/>
      <c r="M176" s="820"/>
    </row>
    <row r="177" spans="2:15" x14ac:dyDescent="0.2">
      <c r="B177" s="818"/>
      <c r="C177" s="819"/>
      <c r="D177" s="819"/>
      <c r="E177" s="819"/>
      <c r="F177" s="819"/>
      <c r="G177" s="819"/>
      <c r="H177" s="819"/>
      <c r="I177" s="819"/>
      <c r="J177" s="819"/>
      <c r="K177" s="819"/>
      <c r="L177" s="819"/>
      <c r="M177" s="820"/>
    </row>
    <row r="178" spans="2:15" x14ac:dyDescent="0.2">
      <c r="B178" s="818"/>
      <c r="C178" s="819"/>
      <c r="D178" s="819"/>
      <c r="E178" s="819"/>
      <c r="F178" s="819"/>
      <c r="G178" s="819"/>
      <c r="H178" s="819"/>
      <c r="I178" s="819"/>
      <c r="J178" s="819"/>
      <c r="K178" s="819"/>
      <c r="L178" s="819"/>
      <c r="M178" s="820"/>
    </row>
    <row r="179" spans="2:15" x14ac:dyDescent="0.2">
      <c r="B179" s="818"/>
      <c r="C179" s="819"/>
      <c r="D179" s="819"/>
      <c r="E179" s="819"/>
      <c r="F179" s="819"/>
      <c r="G179" s="819"/>
      <c r="H179" s="819"/>
      <c r="I179" s="819"/>
      <c r="J179" s="819"/>
      <c r="K179" s="819"/>
      <c r="L179" s="819"/>
      <c r="M179" s="820"/>
    </row>
    <row r="180" spans="2:15" x14ac:dyDescent="0.2">
      <c r="B180" s="821"/>
      <c r="C180" s="822"/>
      <c r="D180" s="822"/>
      <c r="E180" s="822"/>
      <c r="F180" s="822"/>
      <c r="G180" s="822"/>
      <c r="H180" s="822"/>
      <c r="I180" s="822"/>
      <c r="J180" s="822"/>
      <c r="K180" s="822"/>
      <c r="L180" s="822"/>
      <c r="M180" s="823"/>
    </row>
    <row r="183" spans="2:15" s="3" customFormat="1" ht="12.75" customHeight="1" x14ac:dyDescent="0.2">
      <c r="B183" s="140" t="s">
        <v>165</v>
      </c>
      <c r="C183" s="141" t="str">
        <f>'2. Grunddata'!C$7</f>
        <v>Hitta den oförklariga faktorn i matrix</v>
      </c>
      <c r="D183" s="64"/>
      <c r="E183" s="64"/>
      <c r="F183" s="64"/>
      <c r="G183" s="64"/>
      <c r="H183" s="64"/>
      <c r="I183" s="64"/>
      <c r="J183" s="64"/>
      <c r="K183" s="64"/>
      <c r="L183" s="64"/>
      <c r="M183" s="64"/>
    </row>
    <row r="184" spans="2:15" s="3" customFormat="1" ht="12.75" x14ac:dyDescent="0.2">
      <c r="B184" s="140" t="s">
        <v>122</v>
      </c>
      <c r="C184" s="141" t="str">
        <f>IF('2. Grunddata'!$C$6="ANSÖKAN","ANSÖKAN",(IF('2. Grunddata'!$C$6="KONTRAKT","KONTRAKT","")))</f>
        <v>ANSÖKAN</v>
      </c>
      <c r="D184" s="64"/>
      <c r="E184" s="64"/>
      <c r="F184" s="64"/>
      <c r="G184" s="64"/>
      <c r="H184" s="64"/>
      <c r="I184" s="64"/>
      <c r="J184" s="64"/>
      <c r="K184" s="64"/>
      <c r="L184" s="64"/>
      <c r="M184" s="64"/>
    </row>
    <row r="185" spans="2:15" s="3" customFormat="1" ht="12.75" x14ac:dyDescent="0.2">
      <c r="B185" s="62" t="s">
        <v>254</v>
      </c>
      <c r="C185" s="141" t="str">
        <f>'2. Grunddata'!C$8</f>
        <v>Stina</v>
      </c>
      <c r="D185" s="64"/>
      <c r="E185" s="64"/>
      <c r="F185" s="64"/>
      <c r="I185" s="120"/>
      <c r="J185" s="120"/>
      <c r="K185" s="120"/>
      <c r="L185" s="120"/>
      <c r="M185" s="120"/>
    </row>
    <row r="186" spans="2:15" s="3" customFormat="1" ht="12.75" x14ac:dyDescent="0.2">
      <c r="B186" s="140" t="s">
        <v>156</v>
      </c>
      <c r="C186" s="64" t="str">
        <f>'2. Grunddata'!C$17</f>
        <v>SEK</v>
      </c>
      <c r="D186" s="64"/>
      <c r="E186" s="64"/>
      <c r="F186" s="64"/>
      <c r="I186" s="120"/>
      <c r="J186" s="120"/>
      <c r="K186" s="120"/>
      <c r="L186" s="120"/>
      <c r="M186" s="120"/>
    </row>
    <row r="187" spans="2:15" s="3" customFormat="1" ht="12.75" x14ac:dyDescent="0.2">
      <c r="B187" s="140"/>
      <c r="C187" s="143" t="s">
        <v>137</v>
      </c>
      <c r="D187" s="64"/>
      <c r="E187" s="64"/>
      <c r="F187" s="64"/>
      <c r="I187" s="120"/>
      <c r="J187" s="120"/>
      <c r="K187" s="120"/>
      <c r="L187" s="120"/>
      <c r="M187" s="120"/>
    </row>
    <row r="188" spans="2:15" ht="12.75" customHeight="1" x14ac:dyDescent="0.2"/>
    <row r="189" spans="2:15" s="3" customFormat="1" ht="15" x14ac:dyDescent="0.25">
      <c r="B189" s="369" t="s">
        <v>38</v>
      </c>
      <c r="C189" s="369" t="str">
        <f>B18</f>
        <v>WP 4</v>
      </c>
      <c r="D189" s="369" t="str">
        <f>E18</f>
        <v/>
      </c>
      <c r="E189" s="64"/>
      <c r="G189" s="64"/>
      <c r="H189" s="64"/>
      <c r="I189" s="64"/>
      <c r="J189" s="64"/>
      <c r="K189" s="386" t="s">
        <v>323</v>
      </c>
      <c r="L189" s="619">
        <f>SUMIF('5. Lön'!$D$25:$D$151,$C189,'5. Lön'!AE$25:AE$151)</f>
        <v>0</v>
      </c>
      <c r="M189" s="383" t="s">
        <v>208</v>
      </c>
    </row>
    <row r="190" spans="2:15" s="3" customFormat="1" ht="6" customHeight="1" x14ac:dyDescent="0.2">
      <c r="B190" s="85"/>
      <c r="C190" s="64"/>
      <c r="D190" s="64"/>
      <c r="E190" s="64"/>
      <c r="F190" s="64"/>
      <c r="G190" s="64"/>
      <c r="H190" s="64"/>
      <c r="I190" s="64"/>
      <c r="J190" s="64"/>
      <c r="K190" s="64"/>
      <c r="L190" s="64"/>
      <c r="M190" s="64"/>
    </row>
    <row r="191" spans="2:15" s="3" customFormat="1" ht="12.75" x14ac:dyDescent="0.2">
      <c r="B191" s="309" t="str">
        <f>IF('2. Grunddata'!C$6="KONTRAKT","Kostnader täckta av finansiär","Kostnader förväntade att täckas av finansiär")</f>
        <v>Kostnader förväntade att täckas av finansiär</v>
      </c>
      <c r="C191" s="310">
        <f>'5. Lön'!G$23</f>
        <v>2022</v>
      </c>
      <c r="D191" s="310">
        <f>'5. Lön'!H$23</f>
        <v>2023</v>
      </c>
      <c r="E191" s="310">
        <f>'5. Lön'!I$23</f>
        <v>2024</v>
      </c>
      <c r="F191" s="310" t="str">
        <f>'5. Lön'!J$23</f>
        <v/>
      </c>
      <c r="G191" s="310" t="str">
        <f>'5. Lön'!K$23</f>
        <v/>
      </c>
      <c r="H191" s="310" t="str">
        <f>'5. Lön'!L$23</f>
        <v/>
      </c>
      <c r="I191" s="310" t="str">
        <f>'5. Lön'!M$23</f>
        <v/>
      </c>
      <c r="J191" s="310" t="str">
        <f>'5. Lön'!N$23</f>
        <v/>
      </c>
      <c r="K191" s="310" t="str">
        <f>'5. Lön'!O$23</f>
        <v/>
      </c>
      <c r="L191" s="310" t="str">
        <f>'5. Lön'!P$23</f>
        <v/>
      </c>
      <c r="M191" s="311" t="s">
        <v>2</v>
      </c>
    </row>
    <row r="192" spans="2:15" s="3" customFormat="1" ht="12.75" customHeight="1" x14ac:dyDescent="0.2">
      <c r="B192" s="312" t="s">
        <v>203</v>
      </c>
      <c r="C192" s="313">
        <f>IF('2. Grunddata'!$C$16&gt;0,SUMIF('5. Lön'!$D$25:$D$151,$C189,'5. Lön'!DM$25:DM$151),SUMIF('5. Lön'!$D$25:$D$151,$C189,'5. Lön'!AS$25:AS$151))</f>
        <v>0</v>
      </c>
      <c r="D192" s="313">
        <f>IF('2. Grunddata'!$C$16&gt;0,SUMIF('5. Lön'!$D$25:$D$151,$C189,'5. Lön'!DN$25:DN$151),SUMIF('5. Lön'!$D$25:$D$151,$C189,'5. Lön'!AT$25:AT$151))</f>
        <v>0</v>
      </c>
      <c r="E192" s="313">
        <f>IF('2. Grunddata'!$C$16&gt;0,SUMIF('5. Lön'!$D$25:$D$151,$C189,'5. Lön'!DO$25:DO$151),SUMIF('5. Lön'!$D$25:$D$151,$C189,'5. Lön'!AU$25:AU$151))</f>
        <v>0</v>
      </c>
      <c r="F192" s="313">
        <f>IF('2. Grunddata'!$C$16&gt;0,SUMIF('5. Lön'!$D$25:$D$151,$C189,'5. Lön'!DP$25:DP$151),SUMIF('5. Lön'!$D$25:$D$151,$C189,'5. Lön'!AV$25:AV$151))</f>
        <v>0</v>
      </c>
      <c r="G192" s="313">
        <f>IF('2. Grunddata'!$C$16&gt;0,SUMIF('5. Lön'!$D$25:$D$151,$C189,'5. Lön'!DQ$25:DQ$151),SUMIF('5. Lön'!$D$25:$D$151,$C189,'5. Lön'!AW$25:AW$151))</f>
        <v>0</v>
      </c>
      <c r="H192" s="313">
        <f>IF('2. Grunddata'!$C$16&gt;0,SUMIF('5. Lön'!$D$25:$D$151,$C189,'5. Lön'!DR$25:DR$151),SUMIF('5. Lön'!$D$25:$D$151,$C189,'5. Lön'!AX$25:AX$151))</f>
        <v>0</v>
      </c>
      <c r="I192" s="313">
        <f>IF('2. Grunddata'!$C$16&gt;0,SUMIF('5. Lön'!$D$25:$D$151,$C189,'5. Lön'!DS$25:DS$151),SUMIF('5. Lön'!$D$25:$D$151,$C189,'5. Lön'!AY$25:AY$151))</f>
        <v>0</v>
      </c>
      <c r="J192" s="313">
        <f>IF('2. Grunddata'!$C$16&gt;0,SUMIF('5. Lön'!$D$25:$D$151,$C189,'5. Lön'!DT$25:DT$151),SUMIF('5. Lön'!$D$25:$D$151,$C189,'5. Lön'!AZ$25:AZ$151))</f>
        <v>0</v>
      </c>
      <c r="K192" s="313">
        <f>IF('2. Grunddata'!$C$16&gt;0,SUMIF('5. Lön'!$D$25:$D$151,$C189,'5. Lön'!DU$25:DU$151),SUMIF('5. Lön'!$D$25:$D$151,$C189,'5. Lön'!BA$25:BA$151))</f>
        <v>0</v>
      </c>
      <c r="L192" s="313">
        <f>IF('2. Grunddata'!$C$16&gt;0,SUMIF('5. Lön'!$D$25:$D$151,$C189,'5. Lön'!DV$25:DV$151),SUMIF('5. Lön'!$D$25:$D$151,$C189,'5. Lön'!BB$25:BB$151))</f>
        <v>0</v>
      </c>
      <c r="M192" s="314">
        <f t="shared" ref="M192:M197" si="27">SUM(C192:L192)</f>
        <v>0</v>
      </c>
      <c r="O192" s="4"/>
    </row>
    <row r="193" spans="2:15" s="3" customFormat="1" ht="12.75" customHeight="1" x14ac:dyDescent="0.2">
      <c r="B193" s="158" t="s">
        <v>202</v>
      </c>
      <c r="C193" s="315">
        <f>SUMIF('6. Drift'!$D$18:$D$101,$C189,'6. Drift'!V$18:V$101)</f>
        <v>0</v>
      </c>
      <c r="D193" s="315">
        <f>SUMIF('6. Drift'!$D$18:$D$101,$C189,'6. Drift'!W$18:W$101)</f>
        <v>0</v>
      </c>
      <c r="E193" s="315">
        <f>SUMIF('6. Drift'!$D$18:$D$101,$C189,'6. Drift'!X$18:X$101)</f>
        <v>0</v>
      </c>
      <c r="F193" s="315">
        <f>SUMIF('6. Drift'!$D$18:$D$101,$C189,'6. Drift'!Y$18:Y$101)</f>
        <v>0</v>
      </c>
      <c r="G193" s="315">
        <f>SUMIF('6. Drift'!$D$18:$D$101,$C189,'6. Drift'!Z$18:Z$101)</f>
        <v>0</v>
      </c>
      <c r="H193" s="315">
        <f>SUMIF('6. Drift'!$D$18:$D$101,$C189,'6. Drift'!AA$18:AA$101)</f>
        <v>0</v>
      </c>
      <c r="I193" s="315">
        <f>SUMIF('6. Drift'!$D$18:$D$101,$C189,'6. Drift'!AB$18:AB$101)</f>
        <v>0</v>
      </c>
      <c r="J193" s="315">
        <f>SUMIF('6. Drift'!$D$18:$D$101,$C189,'6. Drift'!AC$18:AC$101)</f>
        <v>0</v>
      </c>
      <c r="K193" s="315">
        <f>SUMIF('6. Drift'!$D$18:$D$101,$C189,'6. Drift'!AD$18:AD$101)</f>
        <v>0</v>
      </c>
      <c r="L193" s="315">
        <f>SUMIF('6. Drift'!$D$18:$D$101,$C189,'6. Drift'!AE$18:AE$101)</f>
        <v>0</v>
      </c>
      <c r="M193" s="316">
        <f t="shared" si="27"/>
        <v>0</v>
      </c>
    </row>
    <row r="194" spans="2:15" s="3" customFormat="1" ht="12.75" x14ac:dyDescent="0.2">
      <c r="B194" s="317" t="s">
        <v>30</v>
      </c>
      <c r="C194" s="318">
        <f>SUMIF('7. Utrustning'!$D$17:$D$49,$C189,'7. Utrustning'!W$17:W$49)</f>
        <v>0</v>
      </c>
      <c r="D194" s="318">
        <f>SUMIF('7. Utrustning'!$D$17:$D$49,$C189,'7. Utrustning'!X$17:X$49)</f>
        <v>0</v>
      </c>
      <c r="E194" s="318">
        <f>SUMIF('7. Utrustning'!$D$17:$D$49,$C189,'7. Utrustning'!Y$17:Y$49)</f>
        <v>0</v>
      </c>
      <c r="F194" s="318">
        <f>SUMIF('7. Utrustning'!$D$17:$D$49,$C189,'7. Utrustning'!Z$17:Z$49)</f>
        <v>0</v>
      </c>
      <c r="G194" s="318">
        <f>SUMIF('7. Utrustning'!$D$17:$D$49,$C189,'7. Utrustning'!AA$17:AA$49)</f>
        <v>0</v>
      </c>
      <c r="H194" s="318">
        <f>SUMIF('7. Utrustning'!$D$17:$D$49,$C189,'7. Utrustning'!AB$17:AB$49)</f>
        <v>0</v>
      </c>
      <c r="I194" s="318">
        <f>SUMIF('7. Utrustning'!$D$17:$D$49,$C189,'7. Utrustning'!AC$17:AC$49)</f>
        <v>0</v>
      </c>
      <c r="J194" s="318">
        <f>SUMIF('7. Utrustning'!$D$17:$D$49,$C189,'7. Utrustning'!AD$17:AD$49)</f>
        <v>0</v>
      </c>
      <c r="K194" s="318">
        <f>SUMIF('7. Utrustning'!$D$17:$D$49,$C189,'7. Utrustning'!AE$17:AE$49)</f>
        <v>0</v>
      </c>
      <c r="L194" s="318">
        <f>SUMIF('7. Utrustning'!$D$17:$D$49,$C189,'7. Utrustning'!AF$17:AF$49)</f>
        <v>0</v>
      </c>
      <c r="M194" s="319">
        <f t="shared" si="27"/>
        <v>0</v>
      </c>
    </row>
    <row r="195" spans="2:15" s="3" customFormat="1" ht="12.75" x14ac:dyDescent="0.2">
      <c r="B195" s="320" t="str">
        <f>IF('2. Grunddata'!C$13="NEJ","Lokal accepterad som direkt kostnad av finansiär","Lokal")</f>
        <v>Lokal accepterad som direkt kostnad av finansiär</v>
      </c>
      <c r="C195" s="315">
        <f>IF('2. Grunddata'!$C$13="NEJ",SUMIF('8. Lokal'!$D$18:$D$50,$C189,'8. Lokal'!T$18:T$50),SUMIF('5. Lön'!$D$25:$D$151,$C189,'5. Lön'!CO$25:CO$151)+SUMIF('6. Drift'!$D$18:$D$101,$C189,'6. Drift'!BR$18:BR$101)+SUMIF('8. Lokal'!$D$18:$D$50,$C189,'8. Lokal'!T$18:T$50))</f>
        <v>0</v>
      </c>
      <c r="D195" s="315">
        <f>IF('2. Grunddata'!$C$13="NEJ",SUMIF('8. Lokal'!$D$18:$D$50,$C189,'8. Lokal'!U$18:U$50),SUMIF('5. Lön'!$D$25:$D$151,$C189,'5. Lön'!CP$25:CP$151)+SUMIF('6. Drift'!$D$18:$D$101,$C189,'6. Drift'!BS$18:BS$101)+SUMIF('8. Lokal'!$D$18:$D$50,$C189,'8. Lokal'!U$18:U$50))</f>
        <v>0</v>
      </c>
      <c r="E195" s="315">
        <f>IF('2. Grunddata'!$C$13="NEJ",SUMIF('8. Lokal'!$D$18:$D$50,$C189,'8. Lokal'!V$18:V$50),SUMIF('5. Lön'!$D$25:$D$151,$C189,'5. Lön'!CQ$25:CQ$151)+SUMIF('6. Drift'!$D$18:$D$101,$C189,'6. Drift'!BT$18:BT$101)+SUMIF('8. Lokal'!$D$18:$D$50,$C189,'8. Lokal'!V$18:V$50))</f>
        <v>0</v>
      </c>
      <c r="F195" s="315">
        <f>IF('2. Grunddata'!$C$13="NEJ",SUMIF('8. Lokal'!$D$18:$D$50,$C189,'8. Lokal'!W$18:W$50),SUMIF('5. Lön'!$D$25:$D$151,$C189,'5. Lön'!CR$25:CR$151)+SUMIF('6. Drift'!$D$18:$D$101,$C189,'6. Drift'!BU$18:BU$101)+SUMIF('8. Lokal'!$D$18:$D$50,$C189,'8. Lokal'!W$18:W$50))</f>
        <v>0</v>
      </c>
      <c r="G195" s="315">
        <f>IF('2. Grunddata'!$C$13="NEJ",SUMIF('8. Lokal'!$D$18:$D$50,$C189,'8. Lokal'!X$18:X$50),SUMIF('5. Lön'!$D$25:$D$151,$C189,'5. Lön'!CS$25:CS$151)+SUMIF('6. Drift'!$D$18:$D$101,$C189,'6. Drift'!BV$18:BV$101)+SUMIF('8. Lokal'!$D$18:$D$50,$C189,'8. Lokal'!X$18:X$50))</f>
        <v>0</v>
      </c>
      <c r="H195" s="315">
        <f>IF('2. Grunddata'!$C$13="NEJ",SUMIF('8. Lokal'!$D$18:$D$50,$C189,'8. Lokal'!Y$18:Y$50),SUMIF('5. Lön'!$D$25:$D$151,$C189,'5. Lön'!CT$25:CT$151)+SUMIF('6. Drift'!$D$18:$D$101,$C189,'6. Drift'!BW$18:BW$101)+SUMIF('8. Lokal'!$D$18:$D$50,$C189,'8. Lokal'!Y$18:Y$50))</f>
        <v>0</v>
      </c>
      <c r="I195" s="315">
        <f>IF('2. Grunddata'!$C$13="NEJ",SUMIF('8. Lokal'!$D$18:$D$50,$C189,'8. Lokal'!Z$18:Z$50),SUMIF('5. Lön'!$D$25:$D$151,$C189,'5. Lön'!CU$25:CU$151)+SUMIF('6. Drift'!$D$18:$D$101,$C189,'6. Drift'!BX$18:BX$101)+SUMIF('8. Lokal'!$D$18:$D$50,$C189,'8. Lokal'!Z$18:Z$50))</f>
        <v>0</v>
      </c>
      <c r="J195" s="315">
        <f>IF('2. Grunddata'!$C$13="NEJ",SUMIF('8. Lokal'!$D$18:$D$50,$C189,'8. Lokal'!AA$18:AA$50),SUMIF('5. Lön'!$D$25:$D$151,$C189,'5. Lön'!CV$25:CV$151)+SUMIF('6. Drift'!$D$18:$D$101,$C189,'6. Drift'!BY$18:BY$101)+SUMIF('8. Lokal'!$D$18:$D$50,$C189,'8. Lokal'!AA$18:AA$50))</f>
        <v>0</v>
      </c>
      <c r="K195" s="315">
        <f>IF('2. Grunddata'!$C$13="NEJ",SUMIF('8. Lokal'!$D$18:$D$50,$C189,'8. Lokal'!AB$18:AB$50),SUMIF('5. Lön'!$D$25:$D$151,$C189,'5. Lön'!CW$25:CW$151)+SUMIF('6. Drift'!$D$18:$D$101,$C189,'6. Drift'!BZ$18:BZ$101)+SUMIF('8. Lokal'!$D$18:$D$50,$C189,'8. Lokal'!AB$18:AB$50))</f>
        <v>0</v>
      </c>
      <c r="L195" s="315">
        <f>IF('2. Grunddata'!$C$13="NEJ",SUMIF('8. Lokal'!$D$18:$D$50,$C189,'8. Lokal'!AC$18:AC$50),SUMIF('5. Lön'!$D$25:$D$151,$C189,'5. Lön'!CX$25:CX$151)+SUMIF('6. Drift'!$D$18:$D$101,$C189,'6. Drift'!CA$18:CA$101)+SUMIF('8. Lokal'!$D$18:$D$50,$C189,'8. Lokal'!AC$18:AC$50))</f>
        <v>0</v>
      </c>
      <c r="M195" s="316">
        <f t="shared" si="27"/>
        <v>0</v>
      </c>
    </row>
    <row r="196" spans="2:15" s="3" customFormat="1" ht="12.75" x14ac:dyDescent="0.2">
      <c r="B196" s="321" t="str">
        <f>IF('2. Grunddata'!C$13="NEJ","Indirekt och lokalpåslag accepterade som OH av finansiär","Indirekta")</f>
        <v>Indirekt och lokalpåslag accepterade som OH av finansiär</v>
      </c>
      <c r="C196" s="293">
        <f>IF('2. Grunddata'!$C$13="NEJ",SUMIF('5. Lön'!$D$25:$D$151,$C189,'5. Lön'!DY$25:DY$151)+SUMIF('6. Drift'!$D$18:$D$101,$C189,'6. Drift'!CP$18:CP$101)+SUMIF('7. Utrustning'!$D$17:$D$49,$C189,'7. Utrustning'!AU$17:AU$49)+SUMIF('8. Lokal'!$D$18:$D$50,$C189,'8. Lokal'!AR$18:AR$50),SUMIF('5. Lön'!$D$25:$D$151,$C189,'5. Lön'!BQ$25:BQ$151)+SUMIF('6. Drift'!$D$18:$D$101,$C189,'6. Drift'!AT$25:AT$151))</f>
        <v>0</v>
      </c>
      <c r="D196" s="293">
        <f>IF('2. Grunddata'!$C$13="NEJ",SUMIF('5. Lön'!$D$25:$D$151,$C189,'5. Lön'!DZ$25:DZ$151)+SUMIF('6. Drift'!$D$18:$D$101,$C189,'6. Drift'!CQ$18:CQ$101)+SUMIF('7. Utrustning'!$D$17:$D$49,$C189,'7. Utrustning'!AV$17:AV$49)+SUMIF('8. Lokal'!$D$18:$D$50,$C189,'8. Lokal'!AS$18:AS$50),SUMIF('5. Lön'!$D$25:$D$151,$C189,'5. Lön'!BR$25:BR$151)+SUMIF('6. Drift'!$D$18:$D$101,$C189,'6. Drift'!AU$25:AU$151))</f>
        <v>0</v>
      </c>
      <c r="E196" s="293">
        <f>IF('2. Grunddata'!$C$13="NEJ",SUMIF('5. Lön'!$D$25:$D$151,$C189,'5. Lön'!EA$25:EA$151)+SUMIF('6. Drift'!$D$18:$D$101,$C189,'6. Drift'!CR$18:CR$101)+SUMIF('7. Utrustning'!$D$17:$D$49,$C189,'7. Utrustning'!AW$17:AW$49)+SUMIF('8. Lokal'!$D$18:$D$50,$C189,'8. Lokal'!AT$18:AT$50),SUMIF('5. Lön'!$D$25:$D$151,$C189,'5. Lön'!BS$25:BS$151)+SUMIF('6. Drift'!$D$18:$D$101,$C189,'6. Drift'!AV$25:AV$151))</f>
        <v>0</v>
      </c>
      <c r="F196" s="293">
        <f>IF('2. Grunddata'!$C$13="NEJ",SUMIF('5. Lön'!$D$25:$D$151,$C189,'5. Lön'!EB$25:EB$151)+SUMIF('6. Drift'!$D$18:$D$101,$C189,'6. Drift'!CS$18:CS$101)+SUMIF('7. Utrustning'!$D$17:$D$49,$C189,'7. Utrustning'!AX$17:AX$49)+SUMIF('8. Lokal'!$D$18:$D$50,$C189,'8. Lokal'!AU$18:AU$50),SUMIF('5. Lön'!$D$25:$D$151,$C189,'5. Lön'!BT$25:BT$151)+SUMIF('6. Drift'!$D$18:$D$101,$C189,'6. Drift'!AW$25:AW$151))</f>
        <v>0</v>
      </c>
      <c r="G196" s="293">
        <f>IF('2. Grunddata'!$C$13="NEJ",SUMIF('5. Lön'!$D$25:$D$151,$C189,'5. Lön'!EC$25:EC$151)+SUMIF('6. Drift'!$D$18:$D$101,$C189,'6. Drift'!CT$18:CT$101)+SUMIF('7. Utrustning'!$D$17:$D$49,$C189,'7. Utrustning'!AY$17:AY$49)+SUMIF('8. Lokal'!$D$18:$D$50,$C189,'8. Lokal'!AV$18:AV$50),SUMIF('5. Lön'!$D$25:$D$151,$C189,'5. Lön'!BU$25:BU$151)+SUMIF('6. Drift'!$D$18:$D$101,$C189,'6. Drift'!AX$25:AX$151))</f>
        <v>0</v>
      </c>
      <c r="H196" s="293">
        <f>IF('2. Grunddata'!$C$13="NEJ",SUMIF('5. Lön'!$D$25:$D$151,$C189,'5. Lön'!ED$25:ED$151)+SUMIF('6. Drift'!$D$18:$D$101,$C189,'6. Drift'!CU$18:CU$101)+SUMIF('7. Utrustning'!$D$17:$D$49,$C189,'7. Utrustning'!AZ$17:AZ$49)+SUMIF('8. Lokal'!$D$18:$D$50,$C189,'8. Lokal'!AW$18:AW$50),SUMIF('5. Lön'!$D$25:$D$151,$C189,'5. Lön'!BV$25:BV$151)+SUMIF('6. Drift'!$D$18:$D$101,$C189,'6. Drift'!AY$25:AY$151))</f>
        <v>0</v>
      </c>
      <c r="I196" s="293">
        <f>IF('2. Grunddata'!$C$13="NEJ",SUMIF('5. Lön'!$D$25:$D$151,$C189,'5. Lön'!EE$25:EE$151)+SUMIF('6. Drift'!$D$18:$D$101,$C189,'6. Drift'!CV$18:CV$101)+SUMIF('7. Utrustning'!$D$17:$D$49,$C189,'7. Utrustning'!BA$17:BA$49)+SUMIF('8. Lokal'!$D$18:$D$50,$C189,'8. Lokal'!AX$18:AX$50),SUMIF('5. Lön'!$D$25:$D$151,$C189,'5. Lön'!BW$25:BW$151)+SUMIF('6. Drift'!$D$18:$D$101,$C189,'6. Drift'!AZ$25:AZ$151))</f>
        <v>0</v>
      </c>
      <c r="J196" s="293">
        <f>IF('2. Grunddata'!$C$13="NEJ",SUMIF('5. Lön'!$D$25:$D$151,$C189,'5. Lön'!EF$25:EF$151)+SUMIF('6. Drift'!$D$18:$D$101,$C189,'6. Drift'!CW$18:CW$101)+SUMIF('7. Utrustning'!$D$17:$D$49,$C189,'7. Utrustning'!BB$17:BB$49)+SUMIF('8. Lokal'!$D$18:$D$50,$C189,'8. Lokal'!AY$18:AY$50),SUMIF('5. Lön'!$D$25:$D$151,$C189,'5. Lön'!BX$25:BX$151)+SUMIF('6. Drift'!$D$18:$D$101,$C189,'6. Drift'!BA$25:BA$151))</f>
        <v>0</v>
      </c>
      <c r="K196" s="293">
        <f>IF('2. Grunddata'!$C$13="NEJ",SUMIF('5. Lön'!$D$25:$D$151,$C189,'5. Lön'!EG$25:EG$151)+SUMIF('6. Drift'!$D$18:$D$101,$C189,'6. Drift'!CX$18:CX$101)+SUMIF('7. Utrustning'!$D$17:$D$49,$C189,'7. Utrustning'!BC$17:BC$49)+SUMIF('8. Lokal'!$D$18:$D$50,$C189,'8. Lokal'!AZ$18:AZ$50),SUMIF('5. Lön'!$D$25:$D$151,$C189,'5. Lön'!BY$25:BY$151)+SUMIF('6. Drift'!$D$18:$D$101,$C189,'6. Drift'!BB$25:BB$151))</f>
        <v>0</v>
      </c>
      <c r="L196" s="293">
        <f>IF('2. Grunddata'!$C$13="NEJ",SUMIF('5. Lön'!$D$25:$D$151,$C189,'5. Lön'!EH$25:EH$151)+SUMIF('6. Drift'!$D$18:$D$101,$C189,'6. Drift'!CY$18:CY$101)+SUMIF('7. Utrustning'!$D$17:$D$49,$C189,'7. Utrustning'!BD$17:BD$49)+SUMIF('8. Lokal'!$D$18:$D$50,$C189,'8. Lokal'!BA$18:BA$50),SUMIF('5. Lön'!$D$25:$D$151,$C189,'5. Lön'!BZ$25:BZ$151)+SUMIF('6. Drift'!$D$18:$D$101,$C189,'6. Drift'!BC$25:BC$151))</f>
        <v>0</v>
      </c>
      <c r="M196" s="322">
        <f t="shared" si="27"/>
        <v>0</v>
      </c>
    </row>
    <row r="197" spans="2:15" s="3" customFormat="1" ht="12.75" x14ac:dyDescent="0.2">
      <c r="B197" s="323" t="str">
        <f>IF('2. Grunddata'!C$6="KONTRAKT","Total kostnad i kontrakt med finansiär ","Total kostnad i ansökan till finansiär ")</f>
        <v xml:space="preserve">Total kostnad i ansökan till finansiär </v>
      </c>
      <c r="C197" s="237">
        <f>SUM(C192:C196)</f>
        <v>0</v>
      </c>
      <c r="D197" s="237">
        <f t="shared" ref="D197:L197" si="28">SUM(D192:D196)</f>
        <v>0</v>
      </c>
      <c r="E197" s="237">
        <f t="shared" si="28"/>
        <v>0</v>
      </c>
      <c r="F197" s="237">
        <f t="shared" si="28"/>
        <v>0</v>
      </c>
      <c r="G197" s="237">
        <f t="shared" si="28"/>
        <v>0</v>
      </c>
      <c r="H197" s="237">
        <f t="shared" si="28"/>
        <v>0</v>
      </c>
      <c r="I197" s="237">
        <f t="shared" si="28"/>
        <v>0</v>
      </c>
      <c r="J197" s="237">
        <f t="shared" si="28"/>
        <v>0</v>
      </c>
      <c r="K197" s="237">
        <f t="shared" si="28"/>
        <v>0</v>
      </c>
      <c r="L197" s="237">
        <f t="shared" si="28"/>
        <v>0</v>
      </c>
      <c r="M197" s="324">
        <f t="shared" si="27"/>
        <v>0</v>
      </c>
    </row>
    <row r="198" spans="2:15" s="3" customFormat="1" ht="6" customHeight="1" x14ac:dyDescent="0.2">
      <c r="B198" s="325"/>
      <c r="C198" s="326"/>
      <c r="D198" s="326"/>
      <c r="E198" s="326"/>
      <c r="F198" s="326"/>
      <c r="G198" s="326"/>
      <c r="H198" s="326"/>
      <c r="I198" s="326"/>
      <c r="J198" s="326"/>
      <c r="K198" s="326"/>
      <c r="L198" s="326"/>
      <c r="M198" s="327"/>
    </row>
    <row r="199" spans="2:15" s="3" customFormat="1" ht="12.75" x14ac:dyDescent="0.2">
      <c r="B199" s="328" t="str">
        <f>IF('2. Grunddata'!C$6="KONTRAKT","Kostnader att medfinansiera","Kostnader förväntade att medfinansiera")</f>
        <v>Kostnader förväntade att medfinansiera</v>
      </c>
      <c r="C199" s="168"/>
      <c r="D199" s="168"/>
      <c r="E199" s="168"/>
      <c r="F199" s="168"/>
      <c r="G199" s="168"/>
      <c r="H199" s="168"/>
      <c r="I199" s="168"/>
      <c r="J199" s="168"/>
      <c r="K199" s="168"/>
      <c r="L199" s="168"/>
      <c r="M199" s="329"/>
    </row>
    <row r="200" spans="2:15" s="3" customFormat="1" ht="12.75" x14ac:dyDescent="0.2">
      <c r="B200" s="371" t="str">
        <f>IF('2. Grunddata'!C$13="NEJ","Indirekt och lokalpåslag inte accepterade som OH av finansiär","")</f>
        <v>Indirekt och lokalpåslag inte accepterade som OH av finansiär</v>
      </c>
      <c r="C200" s="330">
        <f>IF('2. Grunddata'!$C$13="NEJ",(SUMIF('5. Lön'!$D$25:$D$151,$C189,'5. Lön'!BQ$25:BQ$151)+SUMIF('5. Lön'!$D$25:$D$151,$C189,'5. Lön'!CO$25:CO$151)+SUMIF('6. Drift'!$D$18:$D$101,$C189,'6. Drift'!AT$18:AT$101)+SUMIF('6. Drift'!$D$18:$D$101,$C189,'6. Drift'!BR$18:BR$101))-(SUMIF('5. Lön'!$D$25:$D$151,$C189,'5. Lön'!DY$25:DY$151)+SUMIF('6. Drift'!$D$18:$D$101,$C189,'6. Drift'!CP$18:CP$101)+SUMIF('7. Utrustning'!$D$17:$D$49,$C189,'7. Utrustning'!AU$17:AU$49)+SUMIF('8. Lokal'!$D$18:$D$50,$C189,'8. Lokal'!AR$18:AR$50)),0)</f>
        <v>0</v>
      </c>
      <c r="D200" s="330">
        <f>IF('2. Grunddata'!$C$13="NEJ",(SUMIF('5. Lön'!$D$25:$D$151,$C189,'5. Lön'!BR$25:BR$151)+SUMIF('5. Lön'!$D$25:$D$151,$C189,'5. Lön'!CP$25:CP$151)+SUMIF('6. Drift'!$D$18:$D$101,$C189,'6. Drift'!AU$18:AU$101)+SUMIF('6. Drift'!$D$18:$D$101,$C189,'6. Drift'!BS$18:BS$101))-(SUMIF('5. Lön'!$D$25:$D$151,$C189,'5. Lön'!DZ$25:DZ$151)+SUMIF('6. Drift'!$D$18:$D$101,$C189,'6. Drift'!CQ$18:CQ$101)+SUMIF('7. Utrustning'!$D$17:$D$49,$C189,'7. Utrustning'!AV$17:AV$49)+SUMIF('8. Lokal'!$D$18:$D$50,$C189,'8. Lokal'!AS$18:AS$50)),0)</f>
        <v>0</v>
      </c>
      <c r="E200" s="330">
        <f>IF('2. Grunddata'!$C$13="NEJ",(SUMIF('5. Lön'!$D$25:$D$151,$C189,'5. Lön'!BS$25:BS$151)+SUMIF('5. Lön'!$D$25:$D$151,$C189,'5. Lön'!CQ$25:CQ$151)+SUMIF('6. Drift'!$D$18:$D$101,$C189,'6. Drift'!AV$18:AV$101)+SUMIF('6. Drift'!$D$18:$D$101,$C189,'6. Drift'!BT$18:BT$101))-(SUMIF('5. Lön'!$D$25:$D$151,$C189,'5. Lön'!EA$25:EA$151)+SUMIF('6. Drift'!$D$18:$D$101,$C189,'6. Drift'!CR$18:CR$101)+SUMIF('7. Utrustning'!$D$17:$D$49,$C189,'7. Utrustning'!AW$17:AW$49)+SUMIF('8. Lokal'!$D$18:$D$50,$C189,'8. Lokal'!AT$18:AT$50)),0)</f>
        <v>0</v>
      </c>
      <c r="F200" s="330">
        <f>IF('2. Grunddata'!$C$13="NEJ",(SUMIF('5. Lön'!$D$25:$D$151,$C189,'5. Lön'!BT$25:BT$151)+SUMIF('5. Lön'!$D$25:$D$151,$C189,'5. Lön'!CR$25:CR$151)+SUMIF('6. Drift'!$D$18:$D$101,$C189,'6. Drift'!AW$18:AW$101)+SUMIF('6. Drift'!$D$18:$D$101,$C189,'6. Drift'!BU$18:BU$101))-(SUMIF('5. Lön'!$D$25:$D$151,$C189,'5. Lön'!EB$25:EB$151)+SUMIF('6. Drift'!$D$18:$D$101,$C189,'6. Drift'!CS$18:CS$101)+SUMIF('7. Utrustning'!$D$17:$D$49,$C189,'7. Utrustning'!AX$17:AX$49)+SUMIF('8. Lokal'!$D$18:$D$50,$C189,'8. Lokal'!AU$18:AU$50)),0)</f>
        <v>0</v>
      </c>
      <c r="G200" s="330">
        <f>IF('2. Grunddata'!$C$13="NEJ",(SUMIF('5. Lön'!$D$25:$D$151,$C189,'5. Lön'!BU$25:BU$151)+SUMIF('5. Lön'!$D$25:$D$151,$C189,'5. Lön'!CS$25:CS$151)+SUMIF('6. Drift'!$D$18:$D$101,$C189,'6. Drift'!AX$18:AX$101)+SUMIF('6. Drift'!$D$18:$D$101,$C189,'6. Drift'!BV$18:BV$101))-(SUMIF('5. Lön'!$D$25:$D$151,$C189,'5. Lön'!EC$25:EC$151)+SUMIF('6. Drift'!$D$18:$D$101,$C189,'6. Drift'!CT$18:CT$101)+SUMIF('7. Utrustning'!$D$17:$D$49,$C189,'7. Utrustning'!AY$17:AY$49)+SUMIF('8. Lokal'!$D$18:$D$50,$C189,'8. Lokal'!AV$18:AV$50)),0)</f>
        <v>0</v>
      </c>
      <c r="H200" s="330">
        <f>IF('2. Grunddata'!$C$13="NEJ",(SUMIF('5. Lön'!$D$25:$D$151,$C189,'5. Lön'!BV$25:BV$151)+SUMIF('5. Lön'!$D$25:$D$151,$C189,'5. Lön'!CT$25:CT$151)+SUMIF('6. Drift'!$D$18:$D$101,$C189,'6. Drift'!AY$18:AY$101)+SUMIF('6. Drift'!$D$18:$D$101,$C189,'6. Drift'!BW$18:BW$101))-(SUMIF('5. Lön'!$D$25:$D$151,$C189,'5. Lön'!ED$25:ED$151)+SUMIF('6. Drift'!$D$18:$D$101,$C189,'6. Drift'!CU$18:CU$101)+SUMIF('7. Utrustning'!$D$17:$D$49,$C189,'7. Utrustning'!AZ$17:AZ$49)+SUMIF('8. Lokal'!$D$18:$D$50,$C189,'8. Lokal'!AW$18:AW$50)),0)</f>
        <v>0</v>
      </c>
      <c r="I200" s="330">
        <f>IF('2. Grunddata'!$C$13="NEJ",(SUMIF('5. Lön'!$D$25:$D$151,$C189,'5. Lön'!BW$25:BW$151)+SUMIF('5. Lön'!$D$25:$D$151,$C189,'5. Lön'!CU$25:CU$151)+SUMIF('6. Drift'!$D$18:$D$101,$C189,'6. Drift'!AZ$18:AZ$101)+SUMIF('6. Drift'!$D$18:$D$101,$C189,'6. Drift'!BX$18:BX$101))-(SUMIF('5. Lön'!$D$25:$D$151,$C189,'5. Lön'!EE$25:EE$151)+SUMIF('6. Drift'!$D$18:$D$101,$C189,'6. Drift'!CV$18:CV$101)+SUMIF('7. Utrustning'!$D$17:$D$49,$C189,'7. Utrustning'!BA$17:BA$49)+SUMIF('8. Lokal'!$D$18:$D$50,$C189,'8. Lokal'!AX$18:AX$50)),0)</f>
        <v>0</v>
      </c>
      <c r="J200" s="330">
        <f>IF('2. Grunddata'!$C$13="NEJ",(SUMIF('5. Lön'!$D$25:$D$151,$C189,'5. Lön'!BX$25:BX$151)+SUMIF('5. Lön'!$D$25:$D$151,$C189,'5. Lön'!CV$25:CV$151)+SUMIF('6. Drift'!$D$18:$D$101,$C189,'6. Drift'!BA$18:BA$101)+SUMIF('6. Drift'!$D$18:$D$101,$C189,'6. Drift'!BY$18:BY$101))-(SUMIF('5. Lön'!$D$25:$D$151,$C189,'5. Lön'!EF$25:EF$151)+SUMIF('6. Drift'!$D$18:$D$101,$C189,'6. Drift'!CW$18:CW$101)+SUMIF('7. Utrustning'!$D$17:$D$49,$C189,'7. Utrustning'!BB$17:BB$49)+SUMIF('8. Lokal'!$D$18:$D$50,$C189,'8. Lokal'!AY$18:AY$50)),0)</f>
        <v>0</v>
      </c>
      <c r="K200" s="330">
        <f>IF('2. Grunddata'!$C$13="NEJ",(SUMIF('5. Lön'!$D$25:$D$151,$C189,'5. Lön'!BY$25:BY$151)+SUMIF('5. Lön'!$D$25:$D$151,$C189,'5. Lön'!CW$25:CW$151)+SUMIF('6. Drift'!$D$18:$D$101,$C189,'6. Drift'!BB$18:BB$101)+SUMIF('6. Drift'!$D$18:$D$101,$C189,'6. Drift'!BZ$18:BZ$101))-(SUMIF('5. Lön'!$D$25:$D$151,$C189,'5. Lön'!EG$25:EG$151)+SUMIF('6. Drift'!$D$18:$D$101,$C189,'6. Drift'!CX$18:CX$101)+SUMIF('7. Utrustning'!$D$17:$D$49,$C189,'7. Utrustning'!BC$17:BC$49)+SUMIF('8. Lokal'!$D$18:$D$50,$C189,'8. Lokal'!AZ$18:AZ$50)),0)</f>
        <v>0</v>
      </c>
      <c r="L200" s="330">
        <f>IF('2. Grunddata'!$C$13="NEJ",(SUMIF('5. Lön'!$D$25:$D$151,$C189,'5. Lön'!BZ$25:BZ$151)+SUMIF('5. Lön'!$D$25:$D$151,$C189,'5. Lön'!CX$25:CX$151)+SUMIF('6. Drift'!$D$18:$D$101,$C189,'6. Drift'!BC$18:BC$101)+SUMIF('6. Drift'!$D$18:$D$101,$C189,'6. Drift'!CA$18:CA$101))-(SUMIF('5. Lön'!$D$25:$D$151,$C189,'5. Lön'!EH$25:EH$151)+SUMIF('6. Drift'!$D$18:$D$101,$C189,'6. Drift'!CY$18:CY$101)+SUMIF('7. Utrustning'!$D$17:$D$49,$C189,'7. Utrustning'!BD$17:BD$49)+SUMIF('8. Lokal'!$D$18:$D$50,$C189,'8. Lokal'!BA$18:BA$50)),0)</f>
        <v>0</v>
      </c>
      <c r="M200" s="314">
        <f t="shared" ref="M200:M206" si="29">SUM(C200:L200)</f>
        <v>0</v>
      </c>
    </row>
    <row r="201" spans="2:15" s="3" customFormat="1" ht="12.75" customHeight="1" x14ac:dyDescent="0.2">
      <c r="B201" s="331" t="str">
        <f>IF('2. Grunddata'!C$16&gt;0,"LKP som inte accepteras av finansiär","")</f>
        <v/>
      </c>
      <c r="C201" s="332">
        <f>IF('2. Grunddata'!$C$16&gt;0,SUMIF('5. Lön'!$D$25:$D$151,$C189,'5. Lön'!AS$25:AS$151)-SUMIF('5. Lön'!$D$25:$D$151,$C189,'5. Lön'!DM$25:DM$151),0)</f>
        <v>0</v>
      </c>
      <c r="D201" s="332">
        <f>IF('2. Grunddata'!$C$16&gt;0,SUMIF('5. Lön'!$D$25:$D$151,$C189,'5. Lön'!AT$25:AT$151)-SUMIF('5. Lön'!$D$25:$D$151,$C189,'5. Lön'!DN$25:DN$151),0)</f>
        <v>0</v>
      </c>
      <c r="E201" s="332">
        <f>IF('2. Grunddata'!$C$16&gt;0,SUMIF('5. Lön'!$D$25:$D$151,$C189,'5. Lön'!AU$25:AU$151)-SUMIF('5. Lön'!$D$25:$D$151,$C189,'5. Lön'!DO$25:DO$151),0)</f>
        <v>0</v>
      </c>
      <c r="F201" s="332">
        <f>IF('2. Grunddata'!$C$16&gt;0,SUMIF('5. Lön'!$D$25:$D$151,$C189,'5. Lön'!AV$25:AV$151)-SUMIF('5. Lön'!$D$25:$D$151,$C189,'5. Lön'!DP$25:DP$151),0)</f>
        <v>0</v>
      </c>
      <c r="G201" s="332">
        <f>IF('2. Grunddata'!$C$16&gt;0,SUMIF('5. Lön'!$D$25:$D$151,$C189,'5. Lön'!AW$25:AW$151)-SUMIF('5. Lön'!$D$25:$D$151,$C189,'5. Lön'!DQ$25:DQ$151),0)</f>
        <v>0</v>
      </c>
      <c r="H201" s="332">
        <f>IF('2. Grunddata'!$C$16&gt;0,SUMIF('5. Lön'!$D$25:$D$151,$C189,'5. Lön'!AX$25:AX$151)-SUMIF('5. Lön'!$D$25:$D$151,$C189,'5. Lön'!DR$25:DR$151),0)</f>
        <v>0</v>
      </c>
      <c r="I201" s="332">
        <f>IF('2. Grunddata'!$C$16&gt;0,SUMIF('5. Lön'!$D$25:$D$151,$C189,'5. Lön'!AY$25:AY$151)-SUMIF('5. Lön'!$D$25:$D$151,$C189,'5. Lön'!DS$25:DS$151),0)</f>
        <v>0</v>
      </c>
      <c r="J201" s="332">
        <f>IF('2. Grunddata'!$C$16&gt;0,SUMIF('5. Lön'!$D$25:$D$151,$C189,'5. Lön'!AZ$25:AZ$151)-SUMIF('5. Lön'!$D$25:$D$151,$C189,'5. Lön'!DT$25:DT$151),0)</f>
        <v>0</v>
      </c>
      <c r="K201" s="332">
        <f>IF('2. Grunddata'!$C$16&gt;0,SUMIF('5. Lön'!$D$25:$D$151,$C189,'5. Lön'!BA$25:BA$151)-SUMIF('5. Lön'!$D$25:$D$151,$C189,'5. Lön'!DU$25:DU$151),0)</f>
        <v>0</v>
      </c>
      <c r="L201" s="332">
        <f>IF('2. Grunddata'!$C$16&gt;0,SUMIF('5. Lön'!$D$25:$D$151,$C189,'5. Lön'!BB$25:BB$151)-SUMIF('5. Lön'!$D$25:$D$151,$C189,'5. Lön'!DV$25:DV$151),0)</f>
        <v>0</v>
      </c>
      <c r="M201" s="316">
        <f t="shared" si="29"/>
        <v>0</v>
      </c>
    </row>
    <row r="202" spans="2:15" s="3" customFormat="1" ht="12.75" customHeight="1" x14ac:dyDescent="0.2">
      <c r="B202" s="317" t="str">
        <f>IF('5. Lön'!BO$152&gt;0,"Lön inklusive LKP","")</f>
        <v>Lön inklusive LKP</v>
      </c>
      <c r="C202" s="333">
        <f>SUMIF('5. Lön'!$D$25:$D$151,$C189,'5. Lön'!BE$25:BE$151)</f>
        <v>0</v>
      </c>
      <c r="D202" s="333">
        <f>SUMIF('5. Lön'!$D$25:$D$151,$C189,'5. Lön'!BF$25:BF$151)</f>
        <v>0</v>
      </c>
      <c r="E202" s="333">
        <f>SUMIF('5. Lön'!$D$25:$D$151,$C189,'5. Lön'!BG$25:BG$151)</f>
        <v>0</v>
      </c>
      <c r="F202" s="333">
        <f>SUMIF('5. Lön'!$D$25:$D$151,$C189,'5. Lön'!BH$25:BH$151)</f>
        <v>0</v>
      </c>
      <c r="G202" s="333">
        <f>SUMIF('5. Lön'!$D$25:$D$151,$C189,'5. Lön'!BI$25:BI$151)</f>
        <v>0</v>
      </c>
      <c r="H202" s="333">
        <f>SUMIF('5. Lön'!$D$25:$D$151,$C189,'5. Lön'!BJ$25:BJ$151)</f>
        <v>0</v>
      </c>
      <c r="I202" s="333">
        <f>SUMIF('5. Lön'!$D$25:$D$151,$C189,'5. Lön'!BK$25:BK$151)</f>
        <v>0</v>
      </c>
      <c r="J202" s="333">
        <f>SUMIF('5. Lön'!$D$25:$D$151,$C189,'5. Lön'!BL$25:BL$151)</f>
        <v>0</v>
      </c>
      <c r="K202" s="333">
        <f>SUMIF('5. Lön'!$D$25:$D$151,$C189,'5. Lön'!BM$25:BM$151)</f>
        <v>0</v>
      </c>
      <c r="L202" s="333">
        <f>SUMIF('5. Lön'!$D$25:$D$151,$C189,'5. Lön'!BN$25:BN$151)</f>
        <v>0</v>
      </c>
      <c r="M202" s="319">
        <f t="shared" si="29"/>
        <v>0</v>
      </c>
    </row>
    <row r="203" spans="2:15" s="3" customFormat="1" ht="12.75" x14ac:dyDescent="0.2">
      <c r="B203" s="158" t="str">
        <f>IF('6. Drift'!AR$102&gt;0,"Drift","")</f>
        <v/>
      </c>
      <c r="C203" s="334">
        <f>SUMIF('6. Drift'!$D$18:$D$101,$C189,'6. Drift'!AH$18:AH$101)</f>
        <v>0</v>
      </c>
      <c r="D203" s="334">
        <f>SUMIF('6. Drift'!$D$18:$D$101,$C189,'6. Drift'!AI$18:AI$101)</f>
        <v>0</v>
      </c>
      <c r="E203" s="334">
        <f>SUMIF('6. Drift'!$D$18:$D$101,$C189,'6. Drift'!AJ$18:AJ$101)</f>
        <v>0</v>
      </c>
      <c r="F203" s="334">
        <f>SUMIF('6. Drift'!$D$18:$D$101,$C189,'6. Drift'!AK$18:AK$101)</f>
        <v>0</v>
      </c>
      <c r="G203" s="334">
        <f>SUMIF('6. Drift'!$D$18:$D$101,$C189,'6. Drift'!AL$18:AL$101)</f>
        <v>0</v>
      </c>
      <c r="H203" s="334">
        <f>SUMIF('6. Drift'!$D$18:$D$101,$C189,'6. Drift'!AM$18:AM$101)</f>
        <v>0</v>
      </c>
      <c r="I203" s="334">
        <f>SUMIF('6. Drift'!$D$18:$D$101,$C189,'6. Drift'!AN$18:AN$101)</f>
        <v>0</v>
      </c>
      <c r="J203" s="334">
        <f>SUMIF('6. Drift'!$D$18:$D$101,$C189,'6. Drift'!AO$18:AO$101)</f>
        <v>0</v>
      </c>
      <c r="K203" s="334">
        <f>SUMIF('6. Drift'!$D$18:$D$101,$C189,'6. Drift'!AP$18:AP$101)</f>
        <v>0</v>
      </c>
      <c r="L203" s="334">
        <f>SUMIF('6. Drift'!$D$18:$D$101,$C189,'6. Drift'!AQ$18:AQ$101)</f>
        <v>0</v>
      </c>
      <c r="M203" s="316">
        <f t="shared" si="29"/>
        <v>0</v>
      </c>
    </row>
    <row r="204" spans="2:15" s="3" customFormat="1" ht="12.75" x14ac:dyDescent="0.2">
      <c r="B204" s="317" t="str">
        <f>IF('7. Utrustning'!AS$50&gt;0,"Utrustning","")</f>
        <v/>
      </c>
      <c r="C204" s="333">
        <f>SUMIF('7. Utrustning'!$D$17:$D$49,$C189,'7. Utrustning'!AI$17:AI$49)</f>
        <v>0</v>
      </c>
      <c r="D204" s="333">
        <f>SUMIF('7. Utrustning'!$D$17:$D$49,$C189,'7. Utrustning'!AJ$17:AJ$49)</f>
        <v>0</v>
      </c>
      <c r="E204" s="333">
        <f>SUMIF('7. Utrustning'!$D$17:$D$49,$C189,'7. Utrustning'!AK$17:AK$49)</f>
        <v>0</v>
      </c>
      <c r="F204" s="333">
        <f>SUMIF('7. Utrustning'!$D$17:$D$49,$C189,'7. Utrustning'!AL$17:AL$49)</f>
        <v>0</v>
      </c>
      <c r="G204" s="333">
        <f>SUMIF('7. Utrustning'!$D$17:$D$49,$C189,'7. Utrustning'!AM$17:AM$49)</f>
        <v>0</v>
      </c>
      <c r="H204" s="333">
        <f>SUMIF('7. Utrustning'!$D$17:$D$49,$C189,'7. Utrustning'!AN$17:AN$49)</f>
        <v>0</v>
      </c>
      <c r="I204" s="333">
        <f>SUMIF('7. Utrustning'!$D$17:$D$49,$C189,'7. Utrustning'!AO$17:AO$49)</f>
        <v>0</v>
      </c>
      <c r="J204" s="333">
        <f>SUMIF('7. Utrustning'!$D$17:$D$49,$C189,'7. Utrustning'!AP$17:AP$49)</f>
        <v>0</v>
      </c>
      <c r="K204" s="333">
        <f>SUMIF('7. Utrustning'!$D$17:$D$49,$C189,'7. Utrustning'!AQ$17:AQ$49)</f>
        <v>0</v>
      </c>
      <c r="L204" s="333">
        <f>SUMIF('7. Utrustning'!$D$17:$D$49,$C189,'7. Utrustning'!AR$17:AR$49)</f>
        <v>0</v>
      </c>
      <c r="M204" s="319">
        <f t="shared" si="29"/>
        <v>0</v>
      </c>
    </row>
    <row r="205" spans="2:15" s="3" customFormat="1" ht="12.75" x14ac:dyDescent="0.2">
      <c r="B205" s="320" t="str">
        <f>IF('8. Lokal'!AP$51&gt;0,"Lokal","")</f>
        <v>Lokal</v>
      </c>
      <c r="C205" s="334">
        <f>SUMIF('5. Lön'!$D$25:$D$151,$C189,'5. Lön'!DA$25:DA$151)+SUMIF('6. Drift'!$D$18:$D$101,$C189,'6. Drift'!CD$18:CD$101)+SUMIF('8. Lokal'!$D$18:$D$50,$C189,'8. Lokal'!AF$18:AF$50)</f>
        <v>0</v>
      </c>
      <c r="D205" s="334">
        <f>SUMIF('5. Lön'!$D$25:$D$151,$C189,'5. Lön'!DB$25:DB$151)+SUMIF('6. Drift'!$D$18:$D$101,$C189,'6. Drift'!CE$18:CE$101)+SUMIF('8. Lokal'!$D$18:$D$50,$C189,'8. Lokal'!AG$18:AG$50)</f>
        <v>0</v>
      </c>
      <c r="E205" s="334">
        <f>SUMIF('5. Lön'!$D$25:$D$151,$C189,'5. Lön'!DC$25:DC$151)+SUMIF('6. Drift'!$D$18:$D$101,$C189,'6. Drift'!CF$18:CF$101)+SUMIF('8. Lokal'!$D$18:$D$50,$C189,'8. Lokal'!AH$18:AH$50)</f>
        <v>0</v>
      </c>
      <c r="F205" s="334">
        <f>SUMIF('5. Lön'!$D$25:$D$151,$C189,'5. Lön'!DD$25:DD$151)+SUMIF('6. Drift'!$D$18:$D$101,$C189,'6. Drift'!CG$18:CG$101)+SUMIF('8. Lokal'!$D$18:$D$50,$C189,'8. Lokal'!AI$18:AI$50)</f>
        <v>0</v>
      </c>
      <c r="G205" s="334">
        <f>SUMIF('5. Lön'!$D$25:$D$151,$C189,'5. Lön'!DE$25:DE$151)+SUMIF('6. Drift'!$D$18:$D$101,$C189,'6. Drift'!CH$18:CH$101)+SUMIF('8. Lokal'!$D$18:$D$50,$C189,'8. Lokal'!AJ$18:AJ$50)</f>
        <v>0</v>
      </c>
      <c r="H205" s="334">
        <f>SUMIF('5. Lön'!$D$25:$D$151,$C189,'5. Lön'!DF$25:DF$151)+SUMIF('6. Drift'!$D$18:$D$101,$C189,'6. Drift'!CI$18:CI$101)+SUMIF('8. Lokal'!$D$18:$D$50,$C189,'8. Lokal'!AK$18:AK$50)</f>
        <v>0</v>
      </c>
      <c r="I205" s="334">
        <f>SUMIF('5. Lön'!$D$25:$D$151,$C189,'5. Lön'!DG$25:DG$151)+SUMIF('6. Drift'!$D$18:$D$101,$C189,'6. Drift'!CJ$18:CJ$101)+SUMIF('8. Lokal'!$D$18:$D$50,$C189,'8. Lokal'!AL$18:AL$50)</f>
        <v>0</v>
      </c>
      <c r="J205" s="334">
        <f>SUMIF('5. Lön'!$D$25:$D$151,$C189,'5. Lön'!DH$25:DH$151)+SUMIF('6. Drift'!$D$18:$D$101,$C189,'6. Drift'!CK$18:CK$101)+SUMIF('8. Lokal'!$D$18:$D$50,$C189,'8. Lokal'!AM$18:AM$50)</f>
        <v>0</v>
      </c>
      <c r="K205" s="334">
        <f>SUMIF('5. Lön'!$D$25:$D$151,$C189,'5. Lön'!DI$25:DI$151)+SUMIF('6. Drift'!$D$18:$D$101,$C189,'6. Drift'!CL$18:CL$101)+SUMIF('8. Lokal'!$D$18:$D$50,$C189,'8. Lokal'!AN$18:AN$50)</f>
        <v>0</v>
      </c>
      <c r="L205" s="334">
        <f>SUMIF('5. Lön'!$D$25:$D$151,$C189,'5. Lön'!DJ$25:DJ$151)+SUMIF('6. Drift'!$D$18:$D$101,$C189,'6. Drift'!CM$18:CM$101)+SUMIF('8. Lokal'!$D$18:$D$50,$C189,'8. Lokal'!AO$18:AO$50)</f>
        <v>0</v>
      </c>
      <c r="M205" s="316">
        <f t="shared" si="29"/>
        <v>0</v>
      </c>
    </row>
    <row r="206" spans="2:15" s="1" customFormat="1" ht="12.75" x14ac:dyDescent="0.2">
      <c r="B206" s="321" t="str">
        <f>IF(('5. Lön'!CM$152+'6. Drift'!BP$102)&gt;0,"Indirekt","")</f>
        <v>Indirekt</v>
      </c>
      <c r="C206" s="293">
        <f>SUMIF('5. Lön'!$D$25:$D$151,$C189,'5. Lön'!CC$25:CC$151)+SUMIF('6. Drift'!$D$18:$D$101,$C189,'6. Drift'!BF$18:BF$101)</f>
        <v>0</v>
      </c>
      <c r="D206" s="293">
        <f>SUMIF('5. Lön'!$D$25:$D$151,$C189,'5. Lön'!CD$25:CD$151)+SUMIF('6. Drift'!$D$18:$D$101,$C189,'6. Drift'!BG$18:BG$101)</f>
        <v>0</v>
      </c>
      <c r="E206" s="293">
        <f>SUMIF('5. Lön'!$D$25:$D$151,$C189,'5. Lön'!CE$25:CE$151)+SUMIF('6. Drift'!$D$18:$D$101,$C189,'6. Drift'!BH$18:BH$101)</f>
        <v>0</v>
      </c>
      <c r="F206" s="293">
        <f>SUMIF('5. Lön'!$D$25:$D$151,$C189,'5. Lön'!CF$25:CF$151)+SUMIF('6. Drift'!$D$18:$D$101,$C189,'6. Drift'!BI$18:BI$101)</f>
        <v>0</v>
      </c>
      <c r="G206" s="293">
        <f>SUMIF('5. Lön'!$D$25:$D$151,$C189,'5. Lön'!CG$25:CG$151)+SUMIF('6. Drift'!$D$18:$D$101,$C189,'6. Drift'!BJ$18:BJ$101)</f>
        <v>0</v>
      </c>
      <c r="H206" s="293">
        <f>SUMIF('5. Lön'!$D$25:$D$151,$C189,'5. Lön'!CH$25:CH$151)+SUMIF('6. Drift'!$D$18:$D$101,$C189,'6. Drift'!BK$18:BK$101)</f>
        <v>0</v>
      </c>
      <c r="I206" s="293">
        <f>SUMIF('5. Lön'!$D$25:$D$151,$C189,'5. Lön'!CI$25:CI$151)+SUMIF('6. Drift'!$D$18:$D$101,$C189,'6. Drift'!BL$18:BL$101)</f>
        <v>0</v>
      </c>
      <c r="J206" s="293">
        <f>SUMIF('5. Lön'!$D$25:$D$151,$C189,'5. Lön'!CJ$25:CJ$151)+SUMIF('6. Drift'!$D$18:$D$101,$C189,'6. Drift'!BM$18:BM$101)</f>
        <v>0</v>
      </c>
      <c r="K206" s="293">
        <f>SUMIF('5. Lön'!$D$25:$D$151,$C189,'5. Lön'!CK$25:CK$151)+SUMIF('6. Drift'!$D$18:$D$101,$C189,'6. Drift'!BN$18:BN$101)</f>
        <v>0</v>
      </c>
      <c r="L206" s="293">
        <f>SUMIF('5. Lön'!$D$25:$D$151,$C189,'5. Lön'!CL$25:CL$151)+SUMIF('6. Drift'!$D$18:$D$101,$C189,'6. Drift'!BO$18:BO$101)</f>
        <v>0</v>
      </c>
      <c r="M206" s="322">
        <f t="shared" si="29"/>
        <v>0</v>
      </c>
    </row>
    <row r="207" spans="2:15" s="3" customFormat="1" ht="12.75" x14ac:dyDescent="0.2">
      <c r="B207" s="323" t="str">
        <f>IF('2. Grunddata'!C$6="KONTRAKT","Total kostnad i medfinansiering av kontrakt med finansiär","Total kostnad i medfinansiering av ansökan till finansiär")</f>
        <v>Total kostnad i medfinansiering av ansökan till finansiär</v>
      </c>
      <c r="C207" s="237">
        <f>SUM(C200:C206)</f>
        <v>0</v>
      </c>
      <c r="D207" s="237">
        <f t="shared" ref="D207:M207" si="30">SUM(D200:D206)</f>
        <v>0</v>
      </c>
      <c r="E207" s="237">
        <f t="shared" si="30"/>
        <v>0</v>
      </c>
      <c r="F207" s="237">
        <f t="shared" si="30"/>
        <v>0</v>
      </c>
      <c r="G207" s="237">
        <f t="shared" si="30"/>
        <v>0</v>
      </c>
      <c r="H207" s="237">
        <f t="shared" si="30"/>
        <v>0</v>
      </c>
      <c r="I207" s="237">
        <f t="shared" si="30"/>
        <v>0</v>
      </c>
      <c r="J207" s="237">
        <f t="shared" si="30"/>
        <v>0</v>
      </c>
      <c r="K207" s="237">
        <f t="shared" si="30"/>
        <v>0</v>
      </c>
      <c r="L207" s="237">
        <f t="shared" si="30"/>
        <v>0</v>
      </c>
      <c r="M207" s="324">
        <f t="shared" si="30"/>
        <v>0</v>
      </c>
      <c r="N207" s="26"/>
      <c r="O207" s="26"/>
    </row>
    <row r="208" spans="2:15" s="3" customFormat="1" ht="6" customHeight="1" x14ac:dyDescent="0.2">
      <c r="B208" s="335"/>
      <c r="C208" s="326"/>
      <c r="D208" s="326"/>
      <c r="E208" s="326"/>
      <c r="F208" s="326"/>
      <c r="G208" s="326"/>
      <c r="H208" s="326"/>
      <c r="I208" s="326"/>
      <c r="J208" s="326"/>
      <c r="K208" s="326"/>
      <c r="L208" s="326"/>
      <c r="M208" s="336"/>
    </row>
    <row r="209" spans="2:13" s="3" customFormat="1" ht="12.75" x14ac:dyDescent="0.2">
      <c r="B209" s="328" t="str">
        <f>IF('2. Grunddata'!C$6="KONTRAKT","Full kostnad","Förväntad full kostnad")</f>
        <v>Förväntad full kostnad</v>
      </c>
      <c r="C209" s="326"/>
      <c r="D209" s="326"/>
      <c r="E209" s="326"/>
      <c r="F209" s="326"/>
      <c r="G209" s="326"/>
      <c r="H209" s="326"/>
      <c r="I209" s="326"/>
      <c r="J209" s="326"/>
      <c r="K209" s="326"/>
      <c r="L209" s="326"/>
      <c r="M209" s="336"/>
    </row>
    <row r="210" spans="2:13" s="3" customFormat="1" ht="12.75" x14ac:dyDescent="0.2">
      <c r="B210" s="337" t="s">
        <v>203</v>
      </c>
      <c r="C210" s="338">
        <f>C192+C201+C202</f>
        <v>0</v>
      </c>
      <c r="D210" s="338">
        <f t="shared" ref="D210:L210" si="31">D192+D201+D202</f>
        <v>0</v>
      </c>
      <c r="E210" s="338">
        <f t="shared" si="31"/>
        <v>0</v>
      </c>
      <c r="F210" s="338">
        <f t="shared" si="31"/>
        <v>0</v>
      </c>
      <c r="G210" s="338">
        <f t="shared" si="31"/>
        <v>0</v>
      </c>
      <c r="H210" s="338">
        <f t="shared" si="31"/>
        <v>0</v>
      </c>
      <c r="I210" s="338">
        <f t="shared" si="31"/>
        <v>0</v>
      </c>
      <c r="J210" s="338">
        <f t="shared" si="31"/>
        <v>0</v>
      </c>
      <c r="K210" s="338">
        <f t="shared" si="31"/>
        <v>0</v>
      </c>
      <c r="L210" s="338">
        <f t="shared" si="31"/>
        <v>0</v>
      </c>
      <c r="M210" s="314">
        <f>SUM(C210:L210)</f>
        <v>0</v>
      </c>
    </row>
    <row r="211" spans="2:13" s="3" customFormat="1" ht="12.75" x14ac:dyDescent="0.2">
      <c r="B211" s="339" t="s">
        <v>202</v>
      </c>
      <c r="C211" s="340">
        <f>C193+C203</f>
        <v>0</v>
      </c>
      <c r="D211" s="340">
        <f t="shared" ref="D211:L211" si="32">D193+D203</f>
        <v>0</v>
      </c>
      <c r="E211" s="340">
        <f t="shared" si="32"/>
        <v>0</v>
      </c>
      <c r="F211" s="340">
        <f t="shared" si="32"/>
        <v>0</v>
      </c>
      <c r="G211" s="340">
        <f t="shared" si="32"/>
        <v>0</v>
      </c>
      <c r="H211" s="340">
        <f t="shared" si="32"/>
        <v>0</v>
      </c>
      <c r="I211" s="340">
        <f t="shared" si="32"/>
        <v>0</v>
      </c>
      <c r="J211" s="340">
        <f t="shared" si="32"/>
        <v>0</v>
      </c>
      <c r="K211" s="340">
        <f t="shared" si="32"/>
        <v>0</v>
      </c>
      <c r="L211" s="340">
        <f t="shared" si="32"/>
        <v>0</v>
      </c>
      <c r="M211" s="316">
        <f>SUM(C211:L211)</f>
        <v>0</v>
      </c>
    </row>
    <row r="212" spans="2:13" s="3" customFormat="1" ht="12.75" x14ac:dyDescent="0.2">
      <c r="B212" s="341" t="s">
        <v>30</v>
      </c>
      <c r="C212" s="342">
        <f>C194+C204</f>
        <v>0</v>
      </c>
      <c r="D212" s="342">
        <f t="shared" ref="D212:L212" si="33">D194+D204</f>
        <v>0</v>
      </c>
      <c r="E212" s="342">
        <f t="shared" si="33"/>
        <v>0</v>
      </c>
      <c r="F212" s="342">
        <f t="shared" si="33"/>
        <v>0</v>
      </c>
      <c r="G212" s="342">
        <f t="shared" si="33"/>
        <v>0</v>
      </c>
      <c r="H212" s="342">
        <f t="shared" si="33"/>
        <v>0</v>
      </c>
      <c r="I212" s="342">
        <f t="shared" si="33"/>
        <v>0</v>
      </c>
      <c r="J212" s="342">
        <f t="shared" si="33"/>
        <v>0</v>
      </c>
      <c r="K212" s="342">
        <f t="shared" si="33"/>
        <v>0</v>
      </c>
      <c r="L212" s="342">
        <f t="shared" si="33"/>
        <v>0</v>
      </c>
      <c r="M212" s="319">
        <f>SUM(C212:L212)</f>
        <v>0</v>
      </c>
    </row>
    <row r="213" spans="2:13" s="3" customFormat="1" ht="12.75" x14ac:dyDescent="0.2">
      <c r="B213" s="339" t="s">
        <v>31</v>
      </c>
      <c r="C213" s="340">
        <f>SUMIF('5. Lön'!$D$25:$D$151,$C189,'5. Lön'!CO$25:CO$151)+SUMIF('5. Lön'!$D$25:$D$151,$C189,'5. Lön'!DA$25:DA$151)+SUMIF('6. Drift'!$D$18:$D$101,$C189,'6. Drift'!BR$18:BR$101)+SUMIF('6. Drift'!$D$18:$D$101,$C189,'6. Drift'!CD$18:CD$101)+SUMIF('8. Lokal'!$D$18:$D$50,$C189,'8. Lokal'!T$18:T$50)+SUMIF('8. Lokal'!$D$18:$D$50,$C189,'8. Lokal'!AF$18:AF$50)</f>
        <v>0</v>
      </c>
      <c r="D213" s="340">
        <f>SUMIF('5. Lön'!$D$25:$D$151,$C189,'5. Lön'!CP$25:CP$151)+SUMIF('5. Lön'!$D$25:$D$151,$C189,'5. Lön'!DB$25:DB$151)+SUMIF('6. Drift'!$D$18:$D$101,$C189,'6. Drift'!BS$18:BS$101)+SUMIF('6. Drift'!$D$18:$D$101,$C189,'6. Drift'!CE$18:CE$101)+SUMIF('8. Lokal'!$D$18:$D$50,$C189,'8. Lokal'!U$18:U$50)+SUMIF('8. Lokal'!$D$18:$D$50,$C189,'8. Lokal'!AG$18:AG$50)</f>
        <v>0</v>
      </c>
      <c r="E213" s="340">
        <f>SUMIF('5. Lön'!$D$25:$D$151,$C189,'5. Lön'!CQ$25:CQ$151)+SUMIF('5. Lön'!$D$25:$D$151,$C189,'5. Lön'!DC$25:DC$151)+SUMIF('6. Drift'!$D$18:$D$101,$C189,'6. Drift'!BT$18:BT$101)+SUMIF('6. Drift'!$D$18:$D$101,$C189,'6. Drift'!CF$18:CF$101)+SUMIF('8. Lokal'!$D$18:$D$50,$C189,'8. Lokal'!V$18:V$50)+SUMIF('8. Lokal'!$D$18:$D$50,$C189,'8. Lokal'!AH$18:AH$50)</f>
        <v>0</v>
      </c>
      <c r="F213" s="340">
        <f>SUMIF('5. Lön'!$D$25:$D$151,$C189,'5. Lön'!CR$25:CR$151)+SUMIF('5. Lön'!$D$25:$D$151,$C189,'5. Lön'!DD$25:DD$151)+SUMIF('6. Drift'!$D$18:$D$101,$C189,'6. Drift'!BU$18:BU$101)+SUMIF('6. Drift'!$D$18:$D$101,$C189,'6. Drift'!CG$18:CG$101)+SUMIF('8. Lokal'!$D$18:$D$50,$C189,'8. Lokal'!W$18:W$50)+SUMIF('8. Lokal'!$D$18:$D$50,$C189,'8. Lokal'!AI$18:AI$50)</f>
        <v>0</v>
      </c>
      <c r="G213" s="340">
        <f>SUMIF('5. Lön'!$D$25:$D$151,$C189,'5. Lön'!CS$25:CS$151)+SUMIF('5. Lön'!$D$25:$D$151,$C189,'5. Lön'!DE$25:DE$151)+SUMIF('6. Drift'!$D$18:$D$101,$C189,'6. Drift'!BV$18:BV$101)+SUMIF('6. Drift'!$D$18:$D$101,$C189,'6. Drift'!CH$18:CH$101)+SUMIF('8. Lokal'!$D$18:$D$50,$C189,'8. Lokal'!X$18:X$50)+SUMIF('8. Lokal'!$D$18:$D$50,$C189,'8. Lokal'!AJ$18:AJ$50)</f>
        <v>0</v>
      </c>
      <c r="H213" s="340">
        <f>SUMIF('5. Lön'!$D$25:$D$151,$C189,'5. Lön'!CT$25:CT$151)+SUMIF('5. Lön'!$D$25:$D$151,$C189,'5. Lön'!DF$25:DF$151)+SUMIF('6. Drift'!$D$18:$D$101,$C189,'6. Drift'!BW$18:BW$101)+SUMIF('6. Drift'!$D$18:$D$101,$C189,'6. Drift'!CI$18:CI$101)+SUMIF('8. Lokal'!$D$18:$D$50,$C189,'8. Lokal'!Y$18:Y$50)+SUMIF('8. Lokal'!$D$18:$D$50,$C189,'8. Lokal'!AK$18:AK$50)</f>
        <v>0</v>
      </c>
      <c r="I213" s="340">
        <f>SUMIF('5. Lön'!$D$25:$D$151,$C189,'5. Lön'!CU$25:CU$151)+SUMIF('5. Lön'!$D$25:$D$151,$C189,'5. Lön'!DG$25:DG$151)+SUMIF('6. Drift'!$D$18:$D$101,$C189,'6. Drift'!BX$18:BX$101)+SUMIF('6. Drift'!$D$18:$D$101,$C189,'6. Drift'!CJ$18:CJ$101)+SUMIF('8. Lokal'!$D$18:$D$50,$C189,'8. Lokal'!Z$18:Z$50)+SUMIF('8. Lokal'!$D$18:$D$50,$C189,'8. Lokal'!AL$18:AL$50)</f>
        <v>0</v>
      </c>
      <c r="J213" s="340">
        <f>SUMIF('5. Lön'!$D$25:$D$151,$C189,'5. Lön'!CV$25:CV$151)+SUMIF('5. Lön'!$D$25:$D$151,$C189,'5. Lön'!DH$25:DH$151)+SUMIF('6. Drift'!$D$18:$D$101,$C189,'6. Drift'!BY$18:BY$101)+SUMIF('6. Drift'!$D$18:$D$101,$C189,'6. Drift'!CK$18:CK$101)+SUMIF('8. Lokal'!$D$18:$D$50,$C189,'8. Lokal'!AA$18:AA$50)+SUMIF('8. Lokal'!$D$18:$D$50,$C189,'8. Lokal'!AM$18:AM$50)</f>
        <v>0</v>
      </c>
      <c r="K213" s="340">
        <f>SUMIF('5. Lön'!$D$25:$D$151,$C189,'5. Lön'!CW$25:CW$151)+SUMIF('5. Lön'!$D$25:$D$151,$C189,'5. Lön'!DI$25:DI$151)+SUMIF('6. Drift'!$D$18:$D$101,$C189,'6. Drift'!BZ$18:BZ$101)+SUMIF('6. Drift'!$D$18:$D$101,$C189,'6. Drift'!CL$18:CL$101)+SUMIF('8. Lokal'!$D$18:$D$50,$C189,'8. Lokal'!AB$18:AB$50)+SUMIF('8. Lokal'!$D$18:$D$50,$C189,'8. Lokal'!AN$18:AN$50)</f>
        <v>0</v>
      </c>
      <c r="L213" s="340">
        <f>SUMIF('5. Lön'!$D$25:$D$151,$C189,'5. Lön'!CX$25:CX$151)+SUMIF('5. Lön'!$D$25:$D$151,$C189,'5. Lön'!DJ$25:DJ$151)+SUMIF('6. Drift'!$D$18:$D$101,$C189,'6. Drift'!CA$18:CA$101)+SUMIF('6. Drift'!$D$18:$D$101,$C189,'6. Drift'!CM$18:CM$101)+SUMIF('8. Lokal'!$D$18:$D$50,$C189,'8. Lokal'!AC$18:AC$50)+SUMIF('8. Lokal'!$D$18:$D$50,$C189,'8. Lokal'!AO$18:AO$50)</f>
        <v>0</v>
      </c>
      <c r="M213" s="316">
        <f>SUM(C213:L213)</f>
        <v>0</v>
      </c>
    </row>
    <row r="214" spans="2:13" s="3" customFormat="1" ht="12.75" x14ac:dyDescent="0.2">
      <c r="B214" s="343" t="s">
        <v>26</v>
      </c>
      <c r="C214" s="344">
        <f>SUMIF('5. Lön'!$D$25:$D$151,$C189,'5. Lön'!BQ$25:BQ$151)+SUMIF('5. Lön'!$D$25:$D$151,$C189,'5. Lön'!CC$25:CC$151)+SUMIF('6. Drift'!$D$18:$D$101,$C189,'6. Drift'!AT$18:AT$101)+SUMIF('6. Drift'!$D$18:$D$101,$C189,'6. Drift'!BF$18:BF$101)</f>
        <v>0</v>
      </c>
      <c r="D214" s="344">
        <f>SUMIF('5. Lön'!$D$25:$D$151,$C189,'5. Lön'!BR$25:BR$151)+SUMIF('5. Lön'!$D$25:$D$151,$C189,'5. Lön'!CD$25:CD$151)+SUMIF('6. Drift'!$D$18:$D$101,$C189,'6. Drift'!AU$18:AU$101)+SUMIF('6. Drift'!$D$18:$D$101,$C189,'6. Drift'!BG$18:BG$101)</f>
        <v>0</v>
      </c>
      <c r="E214" s="344">
        <f>SUMIF('5. Lön'!$D$25:$D$151,$C189,'5. Lön'!BS$25:BS$151)+SUMIF('5. Lön'!$D$25:$D$151,$C189,'5. Lön'!CE$25:CE$151)+SUMIF('6. Drift'!$D$18:$D$101,$C189,'6. Drift'!AV$18:AV$101)+SUMIF('6. Drift'!$D$18:$D$101,$C189,'6. Drift'!BH$18:BH$101)</f>
        <v>0</v>
      </c>
      <c r="F214" s="344">
        <f>SUMIF('5. Lön'!$D$25:$D$151,$C189,'5. Lön'!BT$25:BT$151)+SUMIF('5. Lön'!$D$25:$D$151,$C189,'5. Lön'!CF$25:CF$151)+SUMIF('6. Drift'!$D$18:$D$101,$C189,'6. Drift'!AW$18:AW$101)+SUMIF('6. Drift'!$D$18:$D$101,$C189,'6. Drift'!BI$18:BI$101)</f>
        <v>0</v>
      </c>
      <c r="G214" s="344">
        <f>SUMIF('5. Lön'!$D$25:$D$151,$C189,'5. Lön'!BU$25:BU$151)+SUMIF('5. Lön'!$D$25:$D$151,$C189,'5. Lön'!CG$25:CG$151)+SUMIF('6. Drift'!$D$18:$D$101,$C189,'6. Drift'!AX$18:AX$101)+SUMIF('6. Drift'!$D$18:$D$101,$C189,'6. Drift'!BJ$18:BJ$101)</f>
        <v>0</v>
      </c>
      <c r="H214" s="344">
        <f>SUMIF('5. Lön'!$D$25:$D$151,$C189,'5. Lön'!BV$25:BV$151)+SUMIF('5. Lön'!$D$25:$D$151,$C189,'5. Lön'!CH$25:CH$151)+SUMIF('6. Drift'!$D$18:$D$101,$C189,'6. Drift'!AY$18:AY$101)+SUMIF('6. Drift'!$D$18:$D$101,$C189,'6. Drift'!BK$18:BK$101)</f>
        <v>0</v>
      </c>
      <c r="I214" s="344">
        <f>SUMIF('5. Lön'!$D$25:$D$151,$C189,'5. Lön'!BW$25:BW$151)+SUMIF('5. Lön'!$D$25:$D$151,$C189,'5. Lön'!CI$25:CI$151)+SUMIF('6. Drift'!$D$18:$D$101,$C189,'6. Drift'!AZ$18:AZ$101)+SUMIF('6. Drift'!$D$18:$D$101,$C189,'6. Drift'!BL$18:BL$101)</f>
        <v>0</v>
      </c>
      <c r="J214" s="344">
        <f>SUMIF('5. Lön'!$D$25:$D$151,$C189,'5. Lön'!BX$25:BX$151)+SUMIF('5. Lön'!$D$25:$D$151,$C189,'5. Lön'!CJ$25:CJ$151)+SUMIF('6. Drift'!$D$18:$D$101,$C189,'6. Drift'!BA$18:BA$101)+SUMIF('6. Drift'!$D$18:$D$101,$C189,'6. Drift'!BM$18:BM$101)</f>
        <v>0</v>
      </c>
      <c r="K214" s="344">
        <f>SUMIF('5. Lön'!$D$25:$D$151,$C189,'5. Lön'!BY$25:BY$151)+SUMIF('5. Lön'!$D$25:$D$151,$C189,'5. Lön'!CK$25:CK$151)+SUMIF('6. Drift'!$D$18:$D$101,$C189,'6. Drift'!BB$18:BB$101)+SUMIF('6. Drift'!$D$18:$D$101,$C189,'6. Drift'!BN$18:BN$101)</f>
        <v>0</v>
      </c>
      <c r="L214" s="344">
        <f>SUMIF('5. Lön'!$D$25:$D$151,$C189,'5. Lön'!BZ$25:BZ$151)+SUMIF('5. Lön'!$D$25:$D$151,$C189,'5. Lön'!CL$25:CL$151)+SUMIF('6. Drift'!$D$18:$D$101,$C189,'6. Drift'!BC$18:BC$101)+SUMIF('6. Drift'!$D$18:$D$101,$C189,'6. Drift'!BO$18:BO$101)</f>
        <v>0</v>
      </c>
      <c r="M214" s="322">
        <f>SUM(C214:L214)</f>
        <v>0</v>
      </c>
    </row>
    <row r="215" spans="2:13" s="3" customFormat="1" ht="12.75" x14ac:dyDescent="0.2">
      <c r="B215" s="323" t="str">
        <f>IF('2. Grunddata'!C$6="KONTRAKT","Total full kostnad","Total förväntad full kostnad")</f>
        <v>Total förväntad full kostnad</v>
      </c>
      <c r="C215" s="171">
        <f>SUM(C210:C214)</f>
        <v>0</v>
      </c>
      <c r="D215" s="171">
        <f t="shared" ref="D215:M215" si="34">SUM(D210:D214)</f>
        <v>0</v>
      </c>
      <c r="E215" s="171">
        <f t="shared" si="34"/>
        <v>0</v>
      </c>
      <c r="F215" s="171">
        <f t="shared" si="34"/>
        <v>0</v>
      </c>
      <c r="G215" s="171">
        <f t="shared" si="34"/>
        <v>0</v>
      </c>
      <c r="H215" s="171">
        <f t="shared" si="34"/>
        <v>0</v>
      </c>
      <c r="I215" s="171">
        <f t="shared" si="34"/>
        <v>0</v>
      </c>
      <c r="J215" s="171">
        <f t="shared" si="34"/>
        <v>0</v>
      </c>
      <c r="K215" s="171">
        <f t="shared" si="34"/>
        <v>0</v>
      </c>
      <c r="L215" s="171">
        <f t="shared" si="34"/>
        <v>0</v>
      </c>
      <c r="M215" s="345">
        <f t="shared" si="34"/>
        <v>0</v>
      </c>
    </row>
    <row r="216" spans="2:13" s="3" customFormat="1" ht="12.75" x14ac:dyDescent="0.2">
      <c r="B216" s="119"/>
      <c r="C216" s="64"/>
      <c r="D216" s="64"/>
      <c r="E216" s="64"/>
      <c r="F216" s="64"/>
      <c r="G216" s="64"/>
      <c r="H216" s="64"/>
      <c r="I216" s="64"/>
      <c r="J216" s="64"/>
      <c r="K216" s="64"/>
      <c r="L216" s="64"/>
      <c r="M216" s="64"/>
    </row>
    <row r="217" spans="2:13" s="3" customFormat="1" ht="12.75" customHeight="1" x14ac:dyDescent="0.2">
      <c r="B217" s="119" t="s">
        <v>42</v>
      </c>
      <c r="C217" s="346" t="str">
        <f t="shared" ref="C217:M217" si="35">IF(C215&gt;0,C207/C215,"")</f>
        <v/>
      </c>
      <c r="D217" s="346" t="str">
        <f t="shared" si="35"/>
        <v/>
      </c>
      <c r="E217" s="346" t="str">
        <f t="shared" si="35"/>
        <v/>
      </c>
      <c r="F217" s="346" t="str">
        <f t="shared" si="35"/>
        <v/>
      </c>
      <c r="G217" s="346" t="str">
        <f t="shared" si="35"/>
        <v/>
      </c>
      <c r="H217" s="346" t="str">
        <f t="shared" si="35"/>
        <v/>
      </c>
      <c r="I217" s="346" t="str">
        <f t="shared" si="35"/>
        <v/>
      </c>
      <c r="J217" s="346" t="str">
        <f t="shared" si="35"/>
        <v/>
      </c>
      <c r="K217" s="346" t="str">
        <f t="shared" si="35"/>
        <v/>
      </c>
      <c r="L217" s="346" t="str">
        <f t="shared" si="35"/>
        <v/>
      </c>
      <c r="M217" s="346" t="str">
        <f t="shared" si="35"/>
        <v/>
      </c>
    </row>
    <row r="218" spans="2:13" ht="12.75" customHeight="1" x14ac:dyDescent="0.2"/>
    <row r="219" spans="2:13" ht="12.75" customHeight="1" x14ac:dyDescent="0.2">
      <c r="B219" s="386" t="s">
        <v>210</v>
      </c>
      <c r="C219" s="64" t="str">
        <f>B18</f>
        <v>WP 4</v>
      </c>
      <c r="D219" s="64" t="str">
        <f>E18</f>
        <v/>
      </c>
    </row>
    <row r="220" spans="2:13" ht="12.75" customHeight="1" x14ac:dyDescent="0.2">
      <c r="B220" s="719"/>
      <c r="C220" s="813"/>
      <c r="D220" s="813"/>
      <c r="E220" s="813"/>
      <c r="F220" s="813"/>
      <c r="G220" s="813"/>
      <c r="H220" s="813"/>
      <c r="I220" s="813"/>
      <c r="J220" s="813"/>
      <c r="K220" s="813"/>
      <c r="L220" s="813"/>
      <c r="M220" s="814"/>
    </row>
    <row r="221" spans="2:13" ht="12.75" customHeight="1" x14ac:dyDescent="0.2">
      <c r="B221" s="815"/>
      <c r="C221" s="816"/>
      <c r="D221" s="816"/>
      <c r="E221" s="816"/>
      <c r="F221" s="816"/>
      <c r="G221" s="816"/>
      <c r="H221" s="816"/>
      <c r="I221" s="816"/>
      <c r="J221" s="816"/>
      <c r="K221" s="816"/>
      <c r="L221" s="816"/>
      <c r="M221" s="817"/>
    </row>
    <row r="222" spans="2:13" ht="12.75" customHeight="1" x14ac:dyDescent="0.2">
      <c r="B222" s="815"/>
      <c r="C222" s="816"/>
      <c r="D222" s="816"/>
      <c r="E222" s="816"/>
      <c r="F222" s="816"/>
      <c r="G222" s="816"/>
      <c r="H222" s="816"/>
      <c r="I222" s="816"/>
      <c r="J222" s="816"/>
      <c r="K222" s="816"/>
      <c r="L222" s="816"/>
      <c r="M222" s="817"/>
    </row>
    <row r="223" spans="2:13" ht="12.75" customHeight="1" x14ac:dyDescent="0.2">
      <c r="B223" s="815"/>
      <c r="C223" s="816"/>
      <c r="D223" s="816"/>
      <c r="E223" s="816"/>
      <c r="F223" s="816"/>
      <c r="G223" s="816"/>
      <c r="H223" s="816"/>
      <c r="I223" s="816"/>
      <c r="J223" s="816"/>
      <c r="K223" s="816"/>
      <c r="L223" s="816"/>
      <c r="M223" s="817"/>
    </row>
    <row r="224" spans="2:13" ht="12.75" customHeight="1" x14ac:dyDescent="0.2">
      <c r="B224" s="815"/>
      <c r="C224" s="816"/>
      <c r="D224" s="816"/>
      <c r="E224" s="816"/>
      <c r="F224" s="816"/>
      <c r="G224" s="816"/>
      <c r="H224" s="816"/>
      <c r="I224" s="816"/>
      <c r="J224" s="816"/>
      <c r="K224" s="816"/>
      <c r="L224" s="816"/>
      <c r="M224" s="817"/>
    </row>
    <row r="225" spans="2:13" ht="12.75" customHeight="1" x14ac:dyDescent="0.2">
      <c r="B225" s="818"/>
      <c r="C225" s="819"/>
      <c r="D225" s="819"/>
      <c r="E225" s="819"/>
      <c r="F225" s="819"/>
      <c r="G225" s="819"/>
      <c r="H225" s="819"/>
      <c r="I225" s="819"/>
      <c r="J225" s="819"/>
      <c r="K225" s="819"/>
      <c r="L225" s="819"/>
      <c r="M225" s="820"/>
    </row>
    <row r="226" spans="2:13" x14ac:dyDescent="0.2">
      <c r="B226" s="818"/>
      <c r="C226" s="819"/>
      <c r="D226" s="819"/>
      <c r="E226" s="819"/>
      <c r="F226" s="819"/>
      <c r="G226" s="819"/>
      <c r="H226" s="819"/>
      <c r="I226" s="819"/>
      <c r="J226" s="819"/>
      <c r="K226" s="819"/>
      <c r="L226" s="819"/>
      <c r="M226" s="820"/>
    </row>
    <row r="227" spans="2:13" x14ac:dyDescent="0.2">
      <c r="B227" s="818"/>
      <c r="C227" s="819"/>
      <c r="D227" s="819"/>
      <c r="E227" s="819"/>
      <c r="F227" s="819"/>
      <c r="G227" s="819"/>
      <c r="H227" s="819"/>
      <c r="I227" s="819"/>
      <c r="J227" s="819"/>
      <c r="K227" s="819"/>
      <c r="L227" s="819"/>
      <c r="M227" s="820"/>
    </row>
    <row r="228" spans="2:13" x14ac:dyDescent="0.2">
      <c r="B228" s="818"/>
      <c r="C228" s="819"/>
      <c r="D228" s="819"/>
      <c r="E228" s="819"/>
      <c r="F228" s="819"/>
      <c r="G228" s="819"/>
      <c r="H228" s="819"/>
      <c r="I228" s="819"/>
      <c r="J228" s="819"/>
      <c r="K228" s="819"/>
      <c r="L228" s="819"/>
      <c r="M228" s="820"/>
    </row>
    <row r="229" spans="2:13" x14ac:dyDescent="0.2">
      <c r="B229" s="818"/>
      <c r="C229" s="819"/>
      <c r="D229" s="819"/>
      <c r="E229" s="819"/>
      <c r="F229" s="819"/>
      <c r="G229" s="819"/>
      <c r="H229" s="819"/>
      <c r="I229" s="819"/>
      <c r="J229" s="819"/>
      <c r="K229" s="819"/>
      <c r="L229" s="819"/>
      <c r="M229" s="820"/>
    </row>
    <row r="230" spans="2:13" x14ac:dyDescent="0.2">
      <c r="B230" s="818"/>
      <c r="C230" s="819"/>
      <c r="D230" s="819"/>
      <c r="E230" s="819"/>
      <c r="F230" s="819"/>
      <c r="G230" s="819"/>
      <c r="H230" s="819"/>
      <c r="I230" s="819"/>
      <c r="J230" s="819"/>
      <c r="K230" s="819"/>
      <c r="L230" s="819"/>
      <c r="M230" s="820"/>
    </row>
    <row r="231" spans="2:13" x14ac:dyDescent="0.2">
      <c r="B231" s="818"/>
      <c r="C231" s="819"/>
      <c r="D231" s="819"/>
      <c r="E231" s="819"/>
      <c r="F231" s="819"/>
      <c r="G231" s="819"/>
      <c r="H231" s="819"/>
      <c r="I231" s="819"/>
      <c r="J231" s="819"/>
      <c r="K231" s="819"/>
      <c r="L231" s="819"/>
      <c r="M231" s="820"/>
    </row>
    <row r="232" spans="2:13" x14ac:dyDescent="0.2">
      <c r="B232" s="821"/>
      <c r="C232" s="822"/>
      <c r="D232" s="822"/>
      <c r="E232" s="822"/>
      <c r="F232" s="822"/>
      <c r="G232" s="822"/>
      <c r="H232" s="822"/>
      <c r="I232" s="822"/>
      <c r="J232" s="822"/>
      <c r="K232" s="822"/>
      <c r="L232" s="822"/>
      <c r="M232" s="823"/>
    </row>
    <row r="235" spans="2:13" s="3" customFormat="1" ht="12.75" customHeight="1" x14ac:dyDescent="0.2">
      <c r="B235" s="140" t="s">
        <v>165</v>
      </c>
      <c r="C235" s="141" t="str">
        <f>'2. Grunddata'!C$7</f>
        <v>Hitta den oförklariga faktorn i matrix</v>
      </c>
      <c r="D235" s="64"/>
      <c r="E235" s="64"/>
      <c r="F235" s="64"/>
      <c r="G235" s="64"/>
      <c r="H235" s="64"/>
      <c r="I235" s="64"/>
      <c r="J235" s="64"/>
      <c r="K235" s="64"/>
      <c r="L235" s="64"/>
      <c r="M235" s="64"/>
    </row>
    <row r="236" spans="2:13" s="3" customFormat="1" ht="12.75" x14ac:dyDescent="0.2">
      <c r="B236" s="140" t="s">
        <v>122</v>
      </c>
      <c r="C236" s="141" t="str">
        <f>IF('2. Grunddata'!$C$6="ANSÖKAN","ANSÖKAN",(IF('2. Grunddata'!$C$6="KONTRAKT","KONTRAKT","")))</f>
        <v>ANSÖKAN</v>
      </c>
      <c r="D236" s="64"/>
      <c r="E236" s="64"/>
      <c r="F236" s="64"/>
      <c r="G236" s="64"/>
      <c r="H236" s="64"/>
      <c r="I236" s="64"/>
      <c r="J236" s="64"/>
      <c r="K236" s="64"/>
      <c r="L236" s="64"/>
      <c r="M236" s="64"/>
    </row>
    <row r="237" spans="2:13" s="3" customFormat="1" ht="12.75" x14ac:dyDescent="0.2">
      <c r="B237" s="62" t="s">
        <v>254</v>
      </c>
      <c r="C237" s="141" t="str">
        <f>'2. Grunddata'!C$8</f>
        <v>Stina</v>
      </c>
      <c r="D237" s="64"/>
      <c r="E237" s="64"/>
      <c r="F237" s="64"/>
      <c r="I237" s="120"/>
      <c r="J237" s="120"/>
      <c r="K237" s="120"/>
      <c r="L237" s="120"/>
      <c r="M237" s="120"/>
    </row>
    <row r="238" spans="2:13" s="3" customFormat="1" ht="12.75" x14ac:dyDescent="0.2">
      <c r="B238" s="140" t="s">
        <v>156</v>
      </c>
      <c r="C238" s="64" t="str">
        <f>'2. Grunddata'!C$17</f>
        <v>SEK</v>
      </c>
      <c r="D238" s="64"/>
      <c r="E238" s="64"/>
      <c r="F238" s="64"/>
      <c r="I238" s="120"/>
      <c r="J238" s="120"/>
      <c r="K238" s="120"/>
      <c r="L238" s="120"/>
      <c r="M238" s="120"/>
    </row>
    <row r="239" spans="2:13" s="3" customFormat="1" ht="12.75" x14ac:dyDescent="0.2">
      <c r="B239" s="140"/>
      <c r="C239" s="143" t="s">
        <v>137</v>
      </c>
      <c r="D239" s="64"/>
      <c r="E239" s="64"/>
      <c r="F239" s="64"/>
      <c r="I239" s="120"/>
      <c r="J239" s="120"/>
      <c r="K239" s="120"/>
      <c r="L239" s="120"/>
      <c r="M239" s="120"/>
    </row>
    <row r="240" spans="2:13" ht="12.75" customHeight="1" x14ac:dyDescent="0.2"/>
    <row r="241" spans="2:15" s="3" customFormat="1" ht="15" x14ac:dyDescent="0.25">
      <c r="B241" s="369" t="s">
        <v>38</v>
      </c>
      <c r="C241" s="369" t="str">
        <f>B19</f>
        <v>WP 5</v>
      </c>
      <c r="D241" s="369" t="str">
        <f>E19</f>
        <v/>
      </c>
      <c r="E241" s="64"/>
      <c r="G241" s="64"/>
      <c r="H241" s="64"/>
      <c r="I241" s="64"/>
      <c r="J241" s="64"/>
      <c r="K241" s="386" t="s">
        <v>323</v>
      </c>
      <c r="L241" s="619">
        <f>SUMIF('5. Lön'!$D$25:$D$151,$C241,'5. Lön'!AE$25:AE$151)</f>
        <v>0</v>
      </c>
      <c r="M241" s="383" t="s">
        <v>208</v>
      </c>
    </row>
    <row r="242" spans="2:15" s="3" customFormat="1" ht="6" customHeight="1" x14ac:dyDescent="0.2">
      <c r="B242" s="85"/>
      <c r="C242" s="64"/>
      <c r="D242" s="64"/>
      <c r="E242" s="64"/>
      <c r="F242" s="64"/>
      <c r="G242" s="64"/>
      <c r="H242" s="64"/>
      <c r="I242" s="64"/>
      <c r="J242" s="64"/>
      <c r="K242" s="64"/>
      <c r="L242" s="64"/>
      <c r="M242" s="64"/>
    </row>
    <row r="243" spans="2:15" s="3" customFormat="1" ht="12.75" x14ac:dyDescent="0.2">
      <c r="B243" s="309" t="str">
        <f>IF('2. Grunddata'!C$6="KONTRAKT","Kostnader täckta av finansiär","Kostnader förväntade att täckas av finansiär")</f>
        <v>Kostnader förväntade att täckas av finansiär</v>
      </c>
      <c r="C243" s="310">
        <f>'5. Lön'!G$23</f>
        <v>2022</v>
      </c>
      <c r="D243" s="310">
        <f>'5. Lön'!H$23</f>
        <v>2023</v>
      </c>
      <c r="E243" s="310">
        <f>'5. Lön'!I$23</f>
        <v>2024</v>
      </c>
      <c r="F243" s="310" t="str">
        <f>'5. Lön'!J$23</f>
        <v/>
      </c>
      <c r="G243" s="310" t="str">
        <f>'5. Lön'!K$23</f>
        <v/>
      </c>
      <c r="H243" s="310" t="str">
        <f>'5. Lön'!L$23</f>
        <v/>
      </c>
      <c r="I243" s="310" t="str">
        <f>'5. Lön'!M$23</f>
        <v/>
      </c>
      <c r="J243" s="310" t="str">
        <f>'5. Lön'!N$23</f>
        <v/>
      </c>
      <c r="K243" s="310" t="str">
        <f>'5. Lön'!O$23</f>
        <v/>
      </c>
      <c r="L243" s="310" t="str">
        <f>'5. Lön'!P$23</f>
        <v/>
      </c>
      <c r="M243" s="311" t="s">
        <v>2</v>
      </c>
    </row>
    <row r="244" spans="2:15" s="3" customFormat="1" ht="12.75" customHeight="1" x14ac:dyDescent="0.2">
      <c r="B244" s="312" t="s">
        <v>203</v>
      </c>
      <c r="C244" s="313">
        <f>IF('2. Grunddata'!$C$16&gt;0,SUMIF('5. Lön'!$D$25:$D$151,$C241,'5. Lön'!DM$25:DM$151),SUMIF('5. Lön'!$D$25:$D$151,$C241,'5. Lön'!AS$25:AS$151))</f>
        <v>0</v>
      </c>
      <c r="D244" s="313">
        <f>IF('2. Grunddata'!$C$16&gt;0,SUMIF('5. Lön'!$D$25:$D$151,$C241,'5. Lön'!DN$25:DN$151),SUMIF('5. Lön'!$D$25:$D$151,$C241,'5. Lön'!AT$25:AT$151))</f>
        <v>0</v>
      </c>
      <c r="E244" s="313">
        <f>IF('2. Grunddata'!$C$16&gt;0,SUMIF('5. Lön'!$D$25:$D$151,$C241,'5. Lön'!DO$25:DO$151),SUMIF('5. Lön'!$D$25:$D$151,$C241,'5. Lön'!AU$25:AU$151))</f>
        <v>0</v>
      </c>
      <c r="F244" s="313">
        <f>IF('2. Grunddata'!$C$16&gt;0,SUMIF('5. Lön'!$D$25:$D$151,$C241,'5. Lön'!DP$25:DP$151),SUMIF('5. Lön'!$D$25:$D$151,$C241,'5. Lön'!AV$25:AV$151))</f>
        <v>0</v>
      </c>
      <c r="G244" s="313">
        <f>IF('2. Grunddata'!$C$16&gt;0,SUMIF('5. Lön'!$D$25:$D$151,$C241,'5. Lön'!DQ$25:DQ$151),SUMIF('5. Lön'!$D$25:$D$151,$C241,'5. Lön'!AW$25:AW$151))</f>
        <v>0</v>
      </c>
      <c r="H244" s="313">
        <f>IF('2. Grunddata'!$C$16&gt;0,SUMIF('5. Lön'!$D$25:$D$151,$C241,'5. Lön'!DR$25:DR$151),SUMIF('5. Lön'!$D$25:$D$151,$C241,'5. Lön'!AX$25:AX$151))</f>
        <v>0</v>
      </c>
      <c r="I244" s="313">
        <f>IF('2. Grunddata'!$C$16&gt;0,SUMIF('5. Lön'!$D$25:$D$151,$C241,'5. Lön'!DS$25:DS$151),SUMIF('5. Lön'!$D$25:$D$151,$C241,'5. Lön'!AY$25:AY$151))</f>
        <v>0</v>
      </c>
      <c r="J244" s="313">
        <f>IF('2. Grunddata'!$C$16&gt;0,SUMIF('5. Lön'!$D$25:$D$151,$C241,'5. Lön'!DT$25:DT$151),SUMIF('5. Lön'!$D$25:$D$151,$C241,'5. Lön'!AZ$25:AZ$151))</f>
        <v>0</v>
      </c>
      <c r="K244" s="313">
        <f>IF('2. Grunddata'!$C$16&gt;0,SUMIF('5. Lön'!$D$25:$D$151,$C241,'5. Lön'!DU$25:DU$151),SUMIF('5. Lön'!$D$25:$D$151,$C241,'5. Lön'!BA$25:BA$151))</f>
        <v>0</v>
      </c>
      <c r="L244" s="313">
        <f>IF('2. Grunddata'!$C$16&gt;0,SUMIF('5. Lön'!$D$25:$D$151,$C241,'5. Lön'!DV$25:DV$151),SUMIF('5. Lön'!$D$25:$D$151,$C241,'5. Lön'!BB$25:BB$151))</f>
        <v>0</v>
      </c>
      <c r="M244" s="314">
        <f t="shared" ref="M244:M249" si="36">SUM(C244:L244)</f>
        <v>0</v>
      </c>
      <c r="O244" s="4"/>
    </row>
    <row r="245" spans="2:15" s="3" customFormat="1" ht="12.75" customHeight="1" x14ac:dyDescent="0.2">
      <c r="B245" s="158" t="s">
        <v>202</v>
      </c>
      <c r="C245" s="315">
        <f>SUMIF('6. Drift'!$D$18:$D$101,$C241,'6. Drift'!V$18:V$101)</f>
        <v>0</v>
      </c>
      <c r="D245" s="315">
        <f>SUMIF('6. Drift'!$D$18:$D$101,$C241,'6. Drift'!W$18:W$101)</f>
        <v>0</v>
      </c>
      <c r="E245" s="315">
        <f>SUMIF('6. Drift'!$D$18:$D$101,$C241,'6. Drift'!X$18:X$101)</f>
        <v>0</v>
      </c>
      <c r="F245" s="315">
        <f>SUMIF('6. Drift'!$D$18:$D$101,$C241,'6. Drift'!Y$18:Y$101)</f>
        <v>0</v>
      </c>
      <c r="G245" s="315">
        <f>SUMIF('6. Drift'!$D$18:$D$101,$C241,'6. Drift'!Z$18:Z$101)</f>
        <v>0</v>
      </c>
      <c r="H245" s="315">
        <f>SUMIF('6. Drift'!$D$18:$D$101,$C241,'6. Drift'!AA$18:AA$101)</f>
        <v>0</v>
      </c>
      <c r="I245" s="315">
        <f>SUMIF('6. Drift'!$D$18:$D$101,$C241,'6. Drift'!AB$18:AB$101)</f>
        <v>0</v>
      </c>
      <c r="J245" s="315">
        <f>SUMIF('6. Drift'!$D$18:$D$101,$C241,'6. Drift'!AC$18:AC$101)</f>
        <v>0</v>
      </c>
      <c r="K245" s="315">
        <f>SUMIF('6. Drift'!$D$18:$D$101,$C241,'6. Drift'!AD$18:AD$101)</f>
        <v>0</v>
      </c>
      <c r="L245" s="315">
        <f>SUMIF('6. Drift'!$D$18:$D$101,$C241,'6. Drift'!AE$18:AE$101)</f>
        <v>0</v>
      </c>
      <c r="M245" s="316">
        <f t="shared" si="36"/>
        <v>0</v>
      </c>
    </row>
    <row r="246" spans="2:15" s="3" customFormat="1" ht="12.75" x14ac:dyDescent="0.2">
      <c r="B246" s="317" t="s">
        <v>30</v>
      </c>
      <c r="C246" s="318">
        <f>SUMIF('7. Utrustning'!$D$17:$D$49,$C241,'7. Utrustning'!W$17:W$49)</f>
        <v>0</v>
      </c>
      <c r="D246" s="318">
        <f>SUMIF('7. Utrustning'!$D$17:$D$49,$C241,'7. Utrustning'!X$17:X$49)</f>
        <v>0</v>
      </c>
      <c r="E246" s="318">
        <f>SUMIF('7. Utrustning'!$D$17:$D$49,$C241,'7. Utrustning'!Y$17:Y$49)</f>
        <v>0</v>
      </c>
      <c r="F246" s="318">
        <f>SUMIF('7. Utrustning'!$D$17:$D$49,$C241,'7. Utrustning'!Z$17:Z$49)</f>
        <v>0</v>
      </c>
      <c r="G246" s="318">
        <f>SUMIF('7. Utrustning'!$D$17:$D$49,$C241,'7. Utrustning'!AA$17:AA$49)</f>
        <v>0</v>
      </c>
      <c r="H246" s="318">
        <f>SUMIF('7. Utrustning'!$D$17:$D$49,$C241,'7. Utrustning'!AB$17:AB$49)</f>
        <v>0</v>
      </c>
      <c r="I246" s="318">
        <f>SUMIF('7. Utrustning'!$D$17:$D$49,$C241,'7. Utrustning'!AC$17:AC$49)</f>
        <v>0</v>
      </c>
      <c r="J246" s="318">
        <f>SUMIF('7. Utrustning'!$D$17:$D$49,$C241,'7. Utrustning'!AD$17:AD$49)</f>
        <v>0</v>
      </c>
      <c r="K246" s="318">
        <f>SUMIF('7. Utrustning'!$D$17:$D$49,$C241,'7. Utrustning'!AE$17:AE$49)</f>
        <v>0</v>
      </c>
      <c r="L246" s="318">
        <f>SUMIF('7. Utrustning'!$D$17:$D$49,$C241,'7. Utrustning'!AF$17:AF$49)</f>
        <v>0</v>
      </c>
      <c r="M246" s="319">
        <f t="shared" si="36"/>
        <v>0</v>
      </c>
    </row>
    <row r="247" spans="2:15" s="3" customFormat="1" ht="12.75" x14ac:dyDescent="0.2">
      <c r="B247" s="320" t="str">
        <f>IF('2. Grunddata'!C$13="NEJ","Lokal accepterad som direkt kostnad av finansiär","Lokal")</f>
        <v>Lokal accepterad som direkt kostnad av finansiär</v>
      </c>
      <c r="C247" s="315">
        <f>IF('2. Grunddata'!$C$13="NEJ",SUMIF('8. Lokal'!$D$18:$D$50,$C241,'8. Lokal'!T$18:T$50),SUMIF('5. Lön'!$D$25:$D$151,$C241,'5. Lön'!CO$25:CO$151)+SUMIF('6. Drift'!$D$18:$D$101,$C241,'6. Drift'!BR$18:BR$101)+SUMIF('8. Lokal'!$D$18:$D$50,$C241,'8. Lokal'!T$18:T$50))</f>
        <v>0</v>
      </c>
      <c r="D247" s="315">
        <f>IF('2. Grunddata'!$C$13="NEJ",SUMIF('8. Lokal'!$D$18:$D$50,$C241,'8. Lokal'!U$18:U$50),SUMIF('5. Lön'!$D$25:$D$151,$C241,'5. Lön'!CP$25:CP$151)+SUMIF('6. Drift'!$D$18:$D$101,$C241,'6. Drift'!BS$18:BS$101)+SUMIF('8. Lokal'!$D$18:$D$50,$C241,'8. Lokal'!U$18:U$50))</f>
        <v>0</v>
      </c>
      <c r="E247" s="315">
        <f>IF('2. Grunddata'!$C$13="NEJ",SUMIF('8. Lokal'!$D$18:$D$50,$C241,'8. Lokal'!V$18:V$50),SUMIF('5. Lön'!$D$25:$D$151,$C241,'5. Lön'!CQ$25:CQ$151)+SUMIF('6. Drift'!$D$18:$D$101,$C241,'6. Drift'!BT$18:BT$101)+SUMIF('8. Lokal'!$D$18:$D$50,$C241,'8. Lokal'!V$18:V$50))</f>
        <v>0</v>
      </c>
      <c r="F247" s="315">
        <f>IF('2. Grunddata'!$C$13="NEJ",SUMIF('8. Lokal'!$D$18:$D$50,$C241,'8. Lokal'!W$18:W$50),SUMIF('5. Lön'!$D$25:$D$151,$C241,'5. Lön'!CR$25:CR$151)+SUMIF('6. Drift'!$D$18:$D$101,$C241,'6. Drift'!BU$18:BU$101)+SUMIF('8. Lokal'!$D$18:$D$50,$C241,'8. Lokal'!W$18:W$50))</f>
        <v>0</v>
      </c>
      <c r="G247" s="315">
        <f>IF('2. Grunddata'!$C$13="NEJ",SUMIF('8. Lokal'!$D$18:$D$50,$C241,'8. Lokal'!X$18:X$50),SUMIF('5. Lön'!$D$25:$D$151,$C241,'5. Lön'!CS$25:CS$151)+SUMIF('6. Drift'!$D$18:$D$101,$C241,'6. Drift'!BV$18:BV$101)+SUMIF('8. Lokal'!$D$18:$D$50,$C241,'8. Lokal'!X$18:X$50))</f>
        <v>0</v>
      </c>
      <c r="H247" s="315">
        <f>IF('2. Grunddata'!$C$13="NEJ",SUMIF('8. Lokal'!$D$18:$D$50,$C241,'8. Lokal'!Y$18:Y$50),SUMIF('5. Lön'!$D$25:$D$151,$C241,'5. Lön'!CT$25:CT$151)+SUMIF('6. Drift'!$D$18:$D$101,$C241,'6. Drift'!BW$18:BW$101)+SUMIF('8. Lokal'!$D$18:$D$50,$C241,'8. Lokal'!Y$18:Y$50))</f>
        <v>0</v>
      </c>
      <c r="I247" s="315">
        <f>IF('2. Grunddata'!$C$13="NEJ",SUMIF('8. Lokal'!$D$18:$D$50,$C241,'8. Lokal'!Z$18:Z$50),SUMIF('5. Lön'!$D$25:$D$151,$C241,'5. Lön'!CU$25:CU$151)+SUMIF('6. Drift'!$D$18:$D$101,$C241,'6. Drift'!BX$18:BX$101)+SUMIF('8. Lokal'!$D$18:$D$50,$C241,'8. Lokal'!Z$18:Z$50))</f>
        <v>0</v>
      </c>
      <c r="J247" s="315">
        <f>IF('2. Grunddata'!$C$13="NEJ",SUMIF('8. Lokal'!$D$18:$D$50,$C241,'8. Lokal'!AA$18:AA$50),SUMIF('5. Lön'!$D$25:$D$151,$C241,'5. Lön'!CV$25:CV$151)+SUMIF('6. Drift'!$D$18:$D$101,$C241,'6. Drift'!BY$18:BY$101)+SUMIF('8. Lokal'!$D$18:$D$50,$C241,'8. Lokal'!AA$18:AA$50))</f>
        <v>0</v>
      </c>
      <c r="K247" s="315">
        <f>IF('2. Grunddata'!$C$13="NEJ",SUMIF('8. Lokal'!$D$18:$D$50,$C241,'8. Lokal'!AB$18:AB$50),SUMIF('5. Lön'!$D$25:$D$151,$C241,'5. Lön'!CW$25:CW$151)+SUMIF('6. Drift'!$D$18:$D$101,$C241,'6. Drift'!BZ$18:BZ$101)+SUMIF('8. Lokal'!$D$18:$D$50,$C241,'8. Lokal'!AB$18:AB$50))</f>
        <v>0</v>
      </c>
      <c r="L247" s="315">
        <f>IF('2. Grunddata'!$C$13="NEJ",SUMIF('8. Lokal'!$D$18:$D$50,$C241,'8. Lokal'!AC$18:AC$50),SUMIF('5. Lön'!$D$25:$D$151,$C241,'5. Lön'!CX$25:CX$151)+SUMIF('6. Drift'!$D$18:$D$101,$C241,'6. Drift'!CA$18:CA$101)+SUMIF('8. Lokal'!$D$18:$D$50,$C241,'8. Lokal'!AC$18:AC$50))</f>
        <v>0</v>
      </c>
      <c r="M247" s="316">
        <f t="shared" si="36"/>
        <v>0</v>
      </c>
    </row>
    <row r="248" spans="2:15" s="3" customFormat="1" ht="12.75" x14ac:dyDescent="0.2">
      <c r="B248" s="321" t="str">
        <f>IF('2. Grunddata'!C$13="NEJ","Indirekt och lokalpåslag accepterade som OH av finansiär","Indirekta")</f>
        <v>Indirekt och lokalpåslag accepterade som OH av finansiär</v>
      </c>
      <c r="C248" s="293">
        <f>IF('2. Grunddata'!$C$13="NEJ",SUMIF('5. Lön'!$D$25:$D$151,$C241,'5. Lön'!DY$25:DY$151)+SUMIF('6. Drift'!$D$18:$D$101,$C241,'6. Drift'!CP$18:CP$101)+SUMIF('7. Utrustning'!$D$17:$D$49,$C241,'7. Utrustning'!AU$17:AU$49)+SUMIF('8. Lokal'!$D$18:$D$50,$C241,'8. Lokal'!AR$18:AR$50),SUMIF('5. Lön'!$D$25:$D$151,$C241,'5. Lön'!BQ$25:BQ$151)+SUMIF('6. Drift'!$D$18:$D$101,$C241,'6. Drift'!AT$25:AT$151))</f>
        <v>0</v>
      </c>
      <c r="D248" s="293">
        <f>IF('2. Grunddata'!$C$13="NEJ",SUMIF('5. Lön'!$D$25:$D$151,$C241,'5. Lön'!DZ$25:DZ$151)+SUMIF('6. Drift'!$D$18:$D$101,$C241,'6. Drift'!CQ$18:CQ$101)+SUMIF('7. Utrustning'!$D$17:$D$49,$C241,'7. Utrustning'!AV$17:AV$49)+SUMIF('8. Lokal'!$D$18:$D$50,$C241,'8. Lokal'!AS$18:AS$50),SUMIF('5. Lön'!$D$25:$D$151,$C241,'5. Lön'!BR$25:BR$151)+SUMIF('6. Drift'!$D$18:$D$101,$C241,'6. Drift'!AU$25:AU$151))</f>
        <v>0</v>
      </c>
      <c r="E248" s="293">
        <f>IF('2. Grunddata'!$C$13="NEJ",SUMIF('5. Lön'!$D$25:$D$151,$C241,'5. Lön'!EA$25:EA$151)+SUMIF('6. Drift'!$D$18:$D$101,$C241,'6. Drift'!CR$18:CR$101)+SUMIF('7. Utrustning'!$D$17:$D$49,$C241,'7. Utrustning'!AW$17:AW$49)+SUMIF('8. Lokal'!$D$18:$D$50,$C241,'8. Lokal'!AT$18:AT$50),SUMIF('5. Lön'!$D$25:$D$151,$C241,'5. Lön'!BS$25:BS$151)+SUMIF('6. Drift'!$D$18:$D$101,$C241,'6. Drift'!AV$25:AV$151))</f>
        <v>0</v>
      </c>
      <c r="F248" s="293">
        <f>IF('2. Grunddata'!$C$13="NEJ",SUMIF('5. Lön'!$D$25:$D$151,$C241,'5. Lön'!EB$25:EB$151)+SUMIF('6. Drift'!$D$18:$D$101,$C241,'6. Drift'!CS$18:CS$101)+SUMIF('7. Utrustning'!$D$17:$D$49,$C241,'7. Utrustning'!AX$17:AX$49)+SUMIF('8. Lokal'!$D$18:$D$50,$C241,'8. Lokal'!AU$18:AU$50),SUMIF('5. Lön'!$D$25:$D$151,$C241,'5. Lön'!BT$25:BT$151)+SUMIF('6. Drift'!$D$18:$D$101,$C241,'6. Drift'!AW$25:AW$151))</f>
        <v>0</v>
      </c>
      <c r="G248" s="293">
        <f>IF('2. Grunddata'!$C$13="NEJ",SUMIF('5. Lön'!$D$25:$D$151,$C241,'5. Lön'!EC$25:EC$151)+SUMIF('6. Drift'!$D$18:$D$101,$C241,'6. Drift'!CT$18:CT$101)+SUMIF('7. Utrustning'!$D$17:$D$49,$C241,'7. Utrustning'!AY$17:AY$49)+SUMIF('8. Lokal'!$D$18:$D$50,$C241,'8. Lokal'!AV$18:AV$50),SUMIF('5. Lön'!$D$25:$D$151,$C241,'5. Lön'!BU$25:BU$151)+SUMIF('6. Drift'!$D$18:$D$101,$C241,'6. Drift'!AX$25:AX$151))</f>
        <v>0</v>
      </c>
      <c r="H248" s="293">
        <f>IF('2. Grunddata'!$C$13="NEJ",SUMIF('5. Lön'!$D$25:$D$151,$C241,'5. Lön'!ED$25:ED$151)+SUMIF('6. Drift'!$D$18:$D$101,$C241,'6. Drift'!CU$18:CU$101)+SUMIF('7. Utrustning'!$D$17:$D$49,$C241,'7. Utrustning'!AZ$17:AZ$49)+SUMIF('8. Lokal'!$D$18:$D$50,$C241,'8. Lokal'!AW$18:AW$50),SUMIF('5. Lön'!$D$25:$D$151,$C241,'5. Lön'!BV$25:BV$151)+SUMIF('6. Drift'!$D$18:$D$101,$C241,'6. Drift'!AY$25:AY$151))</f>
        <v>0</v>
      </c>
      <c r="I248" s="293">
        <f>IF('2. Grunddata'!$C$13="NEJ",SUMIF('5. Lön'!$D$25:$D$151,$C241,'5. Lön'!EE$25:EE$151)+SUMIF('6. Drift'!$D$18:$D$101,$C241,'6. Drift'!CV$18:CV$101)+SUMIF('7. Utrustning'!$D$17:$D$49,$C241,'7. Utrustning'!BA$17:BA$49)+SUMIF('8. Lokal'!$D$18:$D$50,$C241,'8. Lokal'!AX$18:AX$50),SUMIF('5. Lön'!$D$25:$D$151,$C241,'5. Lön'!BW$25:BW$151)+SUMIF('6. Drift'!$D$18:$D$101,$C241,'6. Drift'!AZ$25:AZ$151))</f>
        <v>0</v>
      </c>
      <c r="J248" s="293">
        <f>IF('2. Grunddata'!$C$13="NEJ",SUMIF('5. Lön'!$D$25:$D$151,$C241,'5. Lön'!EF$25:EF$151)+SUMIF('6. Drift'!$D$18:$D$101,$C241,'6. Drift'!CW$18:CW$101)+SUMIF('7. Utrustning'!$D$17:$D$49,$C241,'7. Utrustning'!BB$17:BB$49)+SUMIF('8. Lokal'!$D$18:$D$50,$C241,'8. Lokal'!AY$18:AY$50),SUMIF('5. Lön'!$D$25:$D$151,$C241,'5. Lön'!BX$25:BX$151)+SUMIF('6. Drift'!$D$18:$D$101,$C241,'6. Drift'!BA$25:BA$151))</f>
        <v>0</v>
      </c>
      <c r="K248" s="293">
        <f>IF('2. Grunddata'!$C$13="NEJ",SUMIF('5. Lön'!$D$25:$D$151,$C241,'5. Lön'!EG$25:EG$151)+SUMIF('6. Drift'!$D$18:$D$101,$C241,'6. Drift'!CX$18:CX$101)+SUMIF('7. Utrustning'!$D$17:$D$49,$C241,'7. Utrustning'!BC$17:BC$49)+SUMIF('8. Lokal'!$D$18:$D$50,$C241,'8. Lokal'!AZ$18:AZ$50),SUMIF('5. Lön'!$D$25:$D$151,$C241,'5. Lön'!BY$25:BY$151)+SUMIF('6. Drift'!$D$18:$D$101,$C241,'6. Drift'!BB$25:BB$151))</f>
        <v>0</v>
      </c>
      <c r="L248" s="293">
        <f>IF('2. Grunddata'!$C$13="NEJ",SUMIF('5. Lön'!$D$25:$D$151,$C241,'5. Lön'!EH$25:EH$151)+SUMIF('6. Drift'!$D$18:$D$101,$C241,'6. Drift'!CY$18:CY$101)+SUMIF('7. Utrustning'!$D$17:$D$49,$C241,'7. Utrustning'!BD$17:BD$49)+SUMIF('8. Lokal'!$D$18:$D$50,$C241,'8. Lokal'!BA$18:BA$50),SUMIF('5. Lön'!$D$25:$D$151,$C241,'5. Lön'!BZ$25:BZ$151)+SUMIF('6. Drift'!$D$18:$D$101,$C241,'6. Drift'!BC$25:BC$151))</f>
        <v>0</v>
      </c>
      <c r="M248" s="322">
        <f t="shared" si="36"/>
        <v>0</v>
      </c>
    </row>
    <row r="249" spans="2:15" s="3" customFormat="1" ht="12.75" x14ac:dyDescent="0.2">
      <c r="B249" s="323" t="str">
        <f>IF('2. Grunddata'!C$6="KONTRAKT","Total kostnad i kontrakt med finansiär ","Total kostnad i ansökan till finansiär ")</f>
        <v xml:space="preserve">Total kostnad i ansökan till finansiär </v>
      </c>
      <c r="C249" s="237">
        <f>SUM(C244:C248)</f>
        <v>0</v>
      </c>
      <c r="D249" s="237">
        <f t="shared" ref="D249:L249" si="37">SUM(D244:D248)</f>
        <v>0</v>
      </c>
      <c r="E249" s="237">
        <f t="shared" si="37"/>
        <v>0</v>
      </c>
      <c r="F249" s="237">
        <f t="shared" si="37"/>
        <v>0</v>
      </c>
      <c r="G249" s="237">
        <f t="shared" si="37"/>
        <v>0</v>
      </c>
      <c r="H249" s="237">
        <f t="shared" si="37"/>
        <v>0</v>
      </c>
      <c r="I249" s="237">
        <f t="shared" si="37"/>
        <v>0</v>
      </c>
      <c r="J249" s="237">
        <f t="shared" si="37"/>
        <v>0</v>
      </c>
      <c r="K249" s="237">
        <f t="shared" si="37"/>
        <v>0</v>
      </c>
      <c r="L249" s="237">
        <f t="shared" si="37"/>
        <v>0</v>
      </c>
      <c r="M249" s="324">
        <f t="shared" si="36"/>
        <v>0</v>
      </c>
    </row>
    <row r="250" spans="2:15" s="3" customFormat="1" ht="6" customHeight="1" x14ac:dyDescent="0.2">
      <c r="B250" s="325"/>
      <c r="C250" s="326"/>
      <c r="D250" s="326"/>
      <c r="E250" s="326"/>
      <c r="F250" s="326"/>
      <c r="G250" s="326"/>
      <c r="H250" s="326"/>
      <c r="I250" s="326"/>
      <c r="J250" s="326"/>
      <c r="K250" s="326"/>
      <c r="L250" s="326"/>
      <c r="M250" s="327"/>
    </row>
    <row r="251" spans="2:15" s="3" customFormat="1" ht="12.75" x14ac:dyDescent="0.2">
      <c r="B251" s="328" t="str">
        <f>IF('2. Grunddata'!C$6="KONTRAKT","Kostnader att medfinansiera","Kostnader förväntade att medfinansiera")</f>
        <v>Kostnader förväntade att medfinansiera</v>
      </c>
      <c r="C251" s="168"/>
      <c r="D251" s="168"/>
      <c r="E251" s="168"/>
      <c r="F251" s="168"/>
      <c r="G251" s="168"/>
      <c r="H251" s="168"/>
      <c r="I251" s="168"/>
      <c r="J251" s="168"/>
      <c r="K251" s="168"/>
      <c r="L251" s="168"/>
      <c r="M251" s="329"/>
    </row>
    <row r="252" spans="2:15" s="3" customFormat="1" ht="12.75" x14ac:dyDescent="0.2">
      <c r="B252" s="371" t="str">
        <f>IF('2. Grunddata'!C$13="NEJ","Indirekt och lokalpåslag inte accepterade som OH av finansiär","")</f>
        <v>Indirekt och lokalpåslag inte accepterade som OH av finansiär</v>
      </c>
      <c r="C252" s="330">
        <f>IF('2. Grunddata'!$C$13="NEJ",(SUMIF('5. Lön'!$D$25:$D$151,$C241,'5. Lön'!BQ$25:BQ$151)+SUMIF('5. Lön'!$D$25:$D$151,$C241,'5. Lön'!CO$25:CO$151)+SUMIF('6. Drift'!$D$18:$D$101,$C241,'6. Drift'!AT$18:AT$101)+SUMIF('6. Drift'!$D$18:$D$101,$C241,'6. Drift'!BR$18:BR$101))-(SUMIF('5. Lön'!$D$25:$D$151,$C241,'5. Lön'!DY$25:DY$151)+SUMIF('6. Drift'!$D$18:$D$101,$C241,'6. Drift'!CP$18:CP$101)+SUMIF('7. Utrustning'!$D$17:$D$49,$C241,'7. Utrustning'!AU$17:AU$49)+SUMIF('8. Lokal'!$D$18:$D$50,$C241,'8. Lokal'!AR$18:AR$50)),0)</f>
        <v>0</v>
      </c>
      <c r="D252" s="330">
        <f>IF('2. Grunddata'!$C$13="NEJ",(SUMIF('5. Lön'!$D$25:$D$151,$C241,'5. Lön'!BR$25:BR$151)+SUMIF('5. Lön'!$D$25:$D$151,$C241,'5. Lön'!CP$25:CP$151)+SUMIF('6. Drift'!$D$18:$D$101,$C241,'6. Drift'!AU$18:AU$101)+SUMIF('6. Drift'!$D$18:$D$101,$C241,'6. Drift'!BS$18:BS$101))-(SUMIF('5. Lön'!$D$25:$D$151,$C241,'5. Lön'!DZ$25:DZ$151)+SUMIF('6. Drift'!$D$18:$D$101,$C241,'6. Drift'!CQ$18:CQ$101)+SUMIF('7. Utrustning'!$D$17:$D$49,$C241,'7. Utrustning'!AV$17:AV$49)+SUMIF('8. Lokal'!$D$18:$D$50,$C241,'8. Lokal'!AS$18:AS$50)),0)</f>
        <v>0</v>
      </c>
      <c r="E252" s="330">
        <f>IF('2. Grunddata'!$C$13="NEJ",(SUMIF('5. Lön'!$D$25:$D$151,$C241,'5. Lön'!BS$25:BS$151)+SUMIF('5. Lön'!$D$25:$D$151,$C241,'5. Lön'!CQ$25:CQ$151)+SUMIF('6. Drift'!$D$18:$D$101,$C241,'6. Drift'!AV$18:AV$101)+SUMIF('6. Drift'!$D$18:$D$101,$C241,'6. Drift'!BT$18:BT$101))-(SUMIF('5. Lön'!$D$25:$D$151,$C241,'5. Lön'!EA$25:EA$151)+SUMIF('6. Drift'!$D$18:$D$101,$C241,'6. Drift'!CR$18:CR$101)+SUMIF('7. Utrustning'!$D$17:$D$49,$C241,'7. Utrustning'!AW$17:AW$49)+SUMIF('8. Lokal'!$D$18:$D$50,$C241,'8. Lokal'!AT$18:AT$50)),0)</f>
        <v>0</v>
      </c>
      <c r="F252" s="330">
        <f>IF('2. Grunddata'!$C$13="NEJ",(SUMIF('5. Lön'!$D$25:$D$151,$C241,'5. Lön'!BT$25:BT$151)+SUMIF('5. Lön'!$D$25:$D$151,$C241,'5. Lön'!CR$25:CR$151)+SUMIF('6. Drift'!$D$18:$D$101,$C241,'6. Drift'!AW$18:AW$101)+SUMIF('6. Drift'!$D$18:$D$101,$C241,'6. Drift'!BU$18:BU$101))-(SUMIF('5. Lön'!$D$25:$D$151,$C241,'5. Lön'!EB$25:EB$151)+SUMIF('6. Drift'!$D$18:$D$101,$C241,'6. Drift'!CS$18:CS$101)+SUMIF('7. Utrustning'!$D$17:$D$49,$C241,'7. Utrustning'!AX$17:AX$49)+SUMIF('8. Lokal'!$D$18:$D$50,$C241,'8. Lokal'!AU$18:AU$50)),0)</f>
        <v>0</v>
      </c>
      <c r="G252" s="330">
        <f>IF('2. Grunddata'!$C$13="NEJ",(SUMIF('5. Lön'!$D$25:$D$151,$C241,'5. Lön'!BU$25:BU$151)+SUMIF('5. Lön'!$D$25:$D$151,$C241,'5. Lön'!CS$25:CS$151)+SUMIF('6. Drift'!$D$18:$D$101,$C241,'6. Drift'!AX$18:AX$101)+SUMIF('6. Drift'!$D$18:$D$101,$C241,'6. Drift'!BV$18:BV$101))-(SUMIF('5. Lön'!$D$25:$D$151,$C241,'5. Lön'!EC$25:EC$151)+SUMIF('6. Drift'!$D$18:$D$101,$C241,'6. Drift'!CT$18:CT$101)+SUMIF('7. Utrustning'!$D$17:$D$49,$C241,'7. Utrustning'!AY$17:AY$49)+SUMIF('8. Lokal'!$D$18:$D$50,$C241,'8. Lokal'!AV$18:AV$50)),0)</f>
        <v>0</v>
      </c>
      <c r="H252" s="330">
        <f>IF('2. Grunddata'!$C$13="NEJ",(SUMIF('5. Lön'!$D$25:$D$151,$C241,'5. Lön'!BV$25:BV$151)+SUMIF('5. Lön'!$D$25:$D$151,$C241,'5. Lön'!CT$25:CT$151)+SUMIF('6. Drift'!$D$18:$D$101,$C241,'6. Drift'!AY$18:AY$101)+SUMIF('6. Drift'!$D$18:$D$101,$C241,'6. Drift'!BW$18:BW$101))-(SUMIF('5. Lön'!$D$25:$D$151,$C241,'5. Lön'!ED$25:ED$151)+SUMIF('6. Drift'!$D$18:$D$101,$C241,'6. Drift'!CU$18:CU$101)+SUMIF('7. Utrustning'!$D$17:$D$49,$C241,'7. Utrustning'!AZ$17:AZ$49)+SUMIF('8. Lokal'!$D$18:$D$50,$C241,'8. Lokal'!AW$18:AW$50)),0)</f>
        <v>0</v>
      </c>
      <c r="I252" s="330">
        <f>IF('2. Grunddata'!$C$13="NEJ",(SUMIF('5. Lön'!$D$25:$D$151,$C241,'5. Lön'!BW$25:BW$151)+SUMIF('5. Lön'!$D$25:$D$151,$C241,'5. Lön'!CU$25:CU$151)+SUMIF('6. Drift'!$D$18:$D$101,$C241,'6. Drift'!AZ$18:AZ$101)+SUMIF('6. Drift'!$D$18:$D$101,$C241,'6. Drift'!BX$18:BX$101))-(SUMIF('5. Lön'!$D$25:$D$151,$C241,'5. Lön'!EE$25:EE$151)+SUMIF('6. Drift'!$D$18:$D$101,$C241,'6. Drift'!CV$18:CV$101)+SUMIF('7. Utrustning'!$D$17:$D$49,$C241,'7. Utrustning'!BA$17:BA$49)+SUMIF('8. Lokal'!$D$18:$D$50,$C241,'8. Lokal'!AX$18:AX$50)),0)</f>
        <v>0</v>
      </c>
      <c r="J252" s="330">
        <f>IF('2. Grunddata'!$C$13="NEJ",(SUMIF('5. Lön'!$D$25:$D$151,$C241,'5. Lön'!BX$25:BX$151)+SUMIF('5. Lön'!$D$25:$D$151,$C241,'5. Lön'!CV$25:CV$151)+SUMIF('6. Drift'!$D$18:$D$101,$C241,'6. Drift'!BA$18:BA$101)+SUMIF('6. Drift'!$D$18:$D$101,$C241,'6. Drift'!BY$18:BY$101))-(SUMIF('5. Lön'!$D$25:$D$151,$C241,'5. Lön'!EF$25:EF$151)+SUMIF('6. Drift'!$D$18:$D$101,$C241,'6. Drift'!CW$18:CW$101)+SUMIF('7. Utrustning'!$D$17:$D$49,$C241,'7. Utrustning'!BB$17:BB$49)+SUMIF('8. Lokal'!$D$18:$D$50,$C241,'8. Lokal'!AY$18:AY$50)),0)</f>
        <v>0</v>
      </c>
      <c r="K252" s="330">
        <f>IF('2. Grunddata'!$C$13="NEJ",(SUMIF('5. Lön'!$D$25:$D$151,$C241,'5. Lön'!BY$25:BY$151)+SUMIF('5. Lön'!$D$25:$D$151,$C241,'5. Lön'!CW$25:CW$151)+SUMIF('6. Drift'!$D$18:$D$101,$C241,'6. Drift'!BB$18:BB$101)+SUMIF('6. Drift'!$D$18:$D$101,$C241,'6. Drift'!BZ$18:BZ$101))-(SUMIF('5. Lön'!$D$25:$D$151,$C241,'5. Lön'!EG$25:EG$151)+SUMIF('6. Drift'!$D$18:$D$101,$C241,'6. Drift'!CX$18:CX$101)+SUMIF('7. Utrustning'!$D$17:$D$49,$C241,'7. Utrustning'!BC$17:BC$49)+SUMIF('8. Lokal'!$D$18:$D$50,$C241,'8. Lokal'!AZ$18:AZ$50)),0)</f>
        <v>0</v>
      </c>
      <c r="L252" s="330">
        <f>IF('2. Grunddata'!$C$13="NEJ",(SUMIF('5. Lön'!$D$25:$D$151,$C241,'5. Lön'!BZ$25:BZ$151)+SUMIF('5. Lön'!$D$25:$D$151,$C241,'5. Lön'!CX$25:CX$151)+SUMIF('6. Drift'!$D$18:$D$101,$C241,'6. Drift'!BC$18:BC$101)+SUMIF('6. Drift'!$D$18:$D$101,$C241,'6. Drift'!CA$18:CA$101))-(SUMIF('5. Lön'!$D$25:$D$151,$C241,'5. Lön'!EH$25:EH$151)+SUMIF('6. Drift'!$D$18:$D$101,$C241,'6. Drift'!CY$18:CY$101)+SUMIF('7. Utrustning'!$D$17:$D$49,$C241,'7. Utrustning'!BD$17:BD$49)+SUMIF('8. Lokal'!$D$18:$D$50,$C241,'8. Lokal'!BA$18:BA$50)),0)</f>
        <v>0</v>
      </c>
      <c r="M252" s="314">
        <f t="shared" ref="M252:M258" si="38">SUM(C252:L252)</f>
        <v>0</v>
      </c>
    </row>
    <row r="253" spans="2:15" s="3" customFormat="1" ht="12.75" customHeight="1" x14ac:dyDescent="0.2">
      <c r="B253" s="331" t="str">
        <f>IF('2. Grunddata'!C$16&gt;0,"LKP som inte accepteras av finansiär","")</f>
        <v/>
      </c>
      <c r="C253" s="332">
        <f>IF('2. Grunddata'!$C$16&gt;0,SUMIF('5. Lön'!$D$25:$D$151,$C241,'5. Lön'!AS$25:AS$151)-SUMIF('5. Lön'!$D$25:$D$151,$C241,'5. Lön'!DM$25:DM$151),0)</f>
        <v>0</v>
      </c>
      <c r="D253" s="332">
        <f>IF('2. Grunddata'!$C$16&gt;0,SUMIF('5. Lön'!$D$25:$D$151,$C241,'5. Lön'!AT$25:AT$151)-SUMIF('5. Lön'!$D$25:$D$151,$C241,'5. Lön'!DN$25:DN$151),0)</f>
        <v>0</v>
      </c>
      <c r="E253" s="332">
        <f>IF('2. Grunddata'!$C$16&gt;0,SUMIF('5. Lön'!$D$25:$D$151,$C241,'5. Lön'!AU$25:AU$151)-SUMIF('5. Lön'!$D$25:$D$151,$C241,'5. Lön'!DO$25:DO$151),0)</f>
        <v>0</v>
      </c>
      <c r="F253" s="332">
        <f>IF('2. Grunddata'!$C$16&gt;0,SUMIF('5. Lön'!$D$25:$D$151,$C241,'5. Lön'!AV$25:AV$151)-SUMIF('5. Lön'!$D$25:$D$151,$C241,'5. Lön'!DP$25:DP$151),0)</f>
        <v>0</v>
      </c>
      <c r="G253" s="332">
        <f>IF('2. Grunddata'!$C$16&gt;0,SUMIF('5. Lön'!$D$25:$D$151,$C241,'5. Lön'!AW$25:AW$151)-SUMIF('5. Lön'!$D$25:$D$151,$C241,'5. Lön'!DQ$25:DQ$151),0)</f>
        <v>0</v>
      </c>
      <c r="H253" s="332">
        <f>IF('2. Grunddata'!$C$16&gt;0,SUMIF('5. Lön'!$D$25:$D$151,$C241,'5. Lön'!AX$25:AX$151)-SUMIF('5. Lön'!$D$25:$D$151,$C241,'5. Lön'!DR$25:DR$151),0)</f>
        <v>0</v>
      </c>
      <c r="I253" s="332">
        <f>IF('2. Grunddata'!$C$16&gt;0,SUMIF('5. Lön'!$D$25:$D$151,$C241,'5. Lön'!AY$25:AY$151)-SUMIF('5. Lön'!$D$25:$D$151,$C241,'5. Lön'!DS$25:DS$151),0)</f>
        <v>0</v>
      </c>
      <c r="J253" s="332">
        <f>IF('2. Grunddata'!$C$16&gt;0,SUMIF('5. Lön'!$D$25:$D$151,$C241,'5. Lön'!AZ$25:AZ$151)-SUMIF('5. Lön'!$D$25:$D$151,$C241,'5. Lön'!DT$25:DT$151),0)</f>
        <v>0</v>
      </c>
      <c r="K253" s="332">
        <f>IF('2. Grunddata'!$C$16&gt;0,SUMIF('5. Lön'!$D$25:$D$151,$C241,'5. Lön'!BA$25:BA$151)-SUMIF('5. Lön'!$D$25:$D$151,$C241,'5. Lön'!DU$25:DU$151),0)</f>
        <v>0</v>
      </c>
      <c r="L253" s="332">
        <f>IF('2. Grunddata'!$C$16&gt;0,SUMIF('5. Lön'!$D$25:$D$151,$C241,'5. Lön'!BB$25:BB$151)-SUMIF('5. Lön'!$D$25:$D$151,$C241,'5. Lön'!DV$25:DV$151),0)</f>
        <v>0</v>
      </c>
      <c r="M253" s="316">
        <f t="shared" si="38"/>
        <v>0</v>
      </c>
    </row>
    <row r="254" spans="2:15" s="3" customFormat="1" ht="12.75" customHeight="1" x14ac:dyDescent="0.2">
      <c r="B254" s="317" t="str">
        <f>IF('5. Lön'!BO$152&gt;0,"Lön inklusive LKP","")</f>
        <v>Lön inklusive LKP</v>
      </c>
      <c r="C254" s="333">
        <f>SUMIF('5. Lön'!$D$25:$D$151,$C241,'5. Lön'!BE$25:BE$151)</f>
        <v>0</v>
      </c>
      <c r="D254" s="333">
        <f>SUMIF('5. Lön'!$D$25:$D$151,$C241,'5. Lön'!BF$25:BF$151)</f>
        <v>0</v>
      </c>
      <c r="E254" s="333">
        <f>SUMIF('5. Lön'!$D$25:$D$151,$C241,'5. Lön'!BG$25:BG$151)</f>
        <v>0</v>
      </c>
      <c r="F254" s="333">
        <f>SUMIF('5. Lön'!$D$25:$D$151,$C241,'5. Lön'!BH$25:BH$151)</f>
        <v>0</v>
      </c>
      <c r="G254" s="333">
        <f>SUMIF('5. Lön'!$D$25:$D$151,$C241,'5. Lön'!BI$25:BI$151)</f>
        <v>0</v>
      </c>
      <c r="H254" s="333">
        <f>SUMIF('5. Lön'!$D$25:$D$151,$C241,'5. Lön'!BJ$25:BJ$151)</f>
        <v>0</v>
      </c>
      <c r="I254" s="333">
        <f>SUMIF('5. Lön'!$D$25:$D$151,$C241,'5. Lön'!BK$25:BK$151)</f>
        <v>0</v>
      </c>
      <c r="J254" s="333">
        <f>SUMIF('5. Lön'!$D$25:$D$151,$C241,'5. Lön'!BL$25:BL$151)</f>
        <v>0</v>
      </c>
      <c r="K254" s="333">
        <f>SUMIF('5. Lön'!$D$25:$D$151,$C241,'5. Lön'!BM$25:BM$151)</f>
        <v>0</v>
      </c>
      <c r="L254" s="333">
        <f>SUMIF('5. Lön'!$D$25:$D$151,$C241,'5. Lön'!BN$25:BN$151)</f>
        <v>0</v>
      </c>
      <c r="M254" s="319">
        <f t="shared" si="38"/>
        <v>0</v>
      </c>
    </row>
    <row r="255" spans="2:15" s="3" customFormat="1" ht="12.75" x14ac:dyDescent="0.2">
      <c r="B255" s="158" t="str">
        <f>IF('6. Drift'!AR$102&gt;0,"Drift","")</f>
        <v/>
      </c>
      <c r="C255" s="334">
        <f>SUMIF('6. Drift'!$D$18:$D$101,$C241,'6. Drift'!AH$18:AH$101)</f>
        <v>0</v>
      </c>
      <c r="D255" s="334">
        <f>SUMIF('6. Drift'!$D$18:$D$101,$C241,'6. Drift'!AI$18:AI$101)</f>
        <v>0</v>
      </c>
      <c r="E255" s="334">
        <f>SUMIF('6. Drift'!$D$18:$D$101,$C241,'6. Drift'!AJ$18:AJ$101)</f>
        <v>0</v>
      </c>
      <c r="F255" s="334">
        <f>SUMIF('6. Drift'!$D$18:$D$101,$C241,'6. Drift'!AK$18:AK$101)</f>
        <v>0</v>
      </c>
      <c r="G255" s="334">
        <f>SUMIF('6. Drift'!$D$18:$D$101,$C241,'6. Drift'!AL$18:AL$101)</f>
        <v>0</v>
      </c>
      <c r="H255" s="334">
        <f>SUMIF('6. Drift'!$D$18:$D$101,$C241,'6. Drift'!AM$18:AM$101)</f>
        <v>0</v>
      </c>
      <c r="I255" s="334">
        <f>SUMIF('6. Drift'!$D$18:$D$101,$C241,'6. Drift'!AN$18:AN$101)</f>
        <v>0</v>
      </c>
      <c r="J255" s="334">
        <f>SUMIF('6. Drift'!$D$18:$D$101,$C241,'6. Drift'!AO$18:AO$101)</f>
        <v>0</v>
      </c>
      <c r="K255" s="334">
        <f>SUMIF('6. Drift'!$D$18:$D$101,$C241,'6. Drift'!AP$18:AP$101)</f>
        <v>0</v>
      </c>
      <c r="L255" s="334">
        <f>SUMIF('6. Drift'!$D$18:$D$101,$C241,'6. Drift'!AQ$18:AQ$101)</f>
        <v>0</v>
      </c>
      <c r="M255" s="316">
        <f t="shared" si="38"/>
        <v>0</v>
      </c>
    </row>
    <row r="256" spans="2:15" s="3" customFormat="1" ht="12.75" x14ac:dyDescent="0.2">
      <c r="B256" s="317" t="str">
        <f>IF('7. Utrustning'!AS$50&gt;0,"Utrustning","")</f>
        <v/>
      </c>
      <c r="C256" s="333">
        <f>SUMIF('7. Utrustning'!$D$17:$D$49,$C241,'7. Utrustning'!AI$17:AI$49)</f>
        <v>0</v>
      </c>
      <c r="D256" s="333">
        <f>SUMIF('7. Utrustning'!$D$17:$D$49,$C241,'7. Utrustning'!AJ$17:AJ$49)</f>
        <v>0</v>
      </c>
      <c r="E256" s="333">
        <f>SUMIF('7. Utrustning'!$D$17:$D$49,$C241,'7. Utrustning'!AK$17:AK$49)</f>
        <v>0</v>
      </c>
      <c r="F256" s="333">
        <f>SUMIF('7. Utrustning'!$D$17:$D$49,$C241,'7. Utrustning'!AL$17:AL$49)</f>
        <v>0</v>
      </c>
      <c r="G256" s="333">
        <f>SUMIF('7. Utrustning'!$D$17:$D$49,$C241,'7. Utrustning'!AM$17:AM$49)</f>
        <v>0</v>
      </c>
      <c r="H256" s="333">
        <f>SUMIF('7. Utrustning'!$D$17:$D$49,$C241,'7. Utrustning'!AN$17:AN$49)</f>
        <v>0</v>
      </c>
      <c r="I256" s="333">
        <f>SUMIF('7. Utrustning'!$D$17:$D$49,$C241,'7. Utrustning'!AO$17:AO$49)</f>
        <v>0</v>
      </c>
      <c r="J256" s="333">
        <f>SUMIF('7. Utrustning'!$D$17:$D$49,$C241,'7. Utrustning'!AP$17:AP$49)</f>
        <v>0</v>
      </c>
      <c r="K256" s="333">
        <f>SUMIF('7. Utrustning'!$D$17:$D$49,$C241,'7. Utrustning'!AQ$17:AQ$49)</f>
        <v>0</v>
      </c>
      <c r="L256" s="333">
        <f>SUMIF('7. Utrustning'!$D$17:$D$49,$C241,'7. Utrustning'!AR$17:AR$49)</f>
        <v>0</v>
      </c>
      <c r="M256" s="319">
        <f t="shared" si="38"/>
        <v>0</v>
      </c>
    </row>
    <row r="257" spans="2:15" s="3" customFormat="1" ht="12.75" x14ac:dyDescent="0.2">
      <c r="B257" s="320" t="str">
        <f>IF('8. Lokal'!AP$51&gt;0,"Lokal","")</f>
        <v>Lokal</v>
      </c>
      <c r="C257" s="334">
        <f>SUMIF('5. Lön'!$D$25:$D$151,$C241,'5. Lön'!DA$25:DA$151)+SUMIF('6. Drift'!$D$18:$D$101,$C241,'6. Drift'!CD$18:CD$101)+SUMIF('8. Lokal'!$D$18:$D$50,$C241,'8. Lokal'!AF$18:AF$50)</f>
        <v>0</v>
      </c>
      <c r="D257" s="334">
        <f>SUMIF('5. Lön'!$D$25:$D$151,$C241,'5. Lön'!DB$25:DB$151)+SUMIF('6. Drift'!$D$18:$D$101,$C241,'6. Drift'!CE$18:CE$101)+SUMIF('8. Lokal'!$D$18:$D$50,$C241,'8. Lokal'!AG$18:AG$50)</f>
        <v>0</v>
      </c>
      <c r="E257" s="334">
        <f>SUMIF('5. Lön'!$D$25:$D$151,$C241,'5. Lön'!DC$25:DC$151)+SUMIF('6. Drift'!$D$18:$D$101,$C241,'6. Drift'!CF$18:CF$101)+SUMIF('8. Lokal'!$D$18:$D$50,$C241,'8. Lokal'!AH$18:AH$50)</f>
        <v>0</v>
      </c>
      <c r="F257" s="334">
        <f>SUMIF('5. Lön'!$D$25:$D$151,$C241,'5. Lön'!DD$25:DD$151)+SUMIF('6. Drift'!$D$18:$D$101,$C241,'6. Drift'!CG$18:CG$101)+SUMIF('8. Lokal'!$D$18:$D$50,$C241,'8. Lokal'!AI$18:AI$50)</f>
        <v>0</v>
      </c>
      <c r="G257" s="334">
        <f>SUMIF('5. Lön'!$D$25:$D$151,$C241,'5. Lön'!DE$25:DE$151)+SUMIF('6. Drift'!$D$18:$D$101,$C241,'6. Drift'!CH$18:CH$101)+SUMIF('8. Lokal'!$D$18:$D$50,$C241,'8. Lokal'!AJ$18:AJ$50)</f>
        <v>0</v>
      </c>
      <c r="H257" s="334">
        <f>SUMIF('5. Lön'!$D$25:$D$151,$C241,'5. Lön'!DF$25:DF$151)+SUMIF('6. Drift'!$D$18:$D$101,$C241,'6. Drift'!CI$18:CI$101)+SUMIF('8. Lokal'!$D$18:$D$50,$C241,'8. Lokal'!AK$18:AK$50)</f>
        <v>0</v>
      </c>
      <c r="I257" s="334">
        <f>SUMIF('5. Lön'!$D$25:$D$151,$C241,'5. Lön'!DG$25:DG$151)+SUMIF('6. Drift'!$D$18:$D$101,$C241,'6. Drift'!CJ$18:CJ$101)+SUMIF('8. Lokal'!$D$18:$D$50,$C241,'8. Lokal'!AL$18:AL$50)</f>
        <v>0</v>
      </c>
      <c r="J257" s="334">
        <f>SUMIF('5. Lön'!$D$25:$D$151,$C241,'5. Lön'!DH$25:DH$151)+SUMIF('6. Drift'!$D$18:$D$101,$C241,'6. Drift'!CK$18:CK$101)+SUMIF('8. Lokal'!$D$18:$D$50,$C241,'8. Lokal'!AM$18:AM$50)</f>
        <v>0</v>
      </c>
      <c r="K257" s="334">
        <f>SUMIF('5. Lön'!$D$25:$D$151,$C241,'5. Lön'!DI$25:DI$151)+SUMIF('6. Drift'!$D$18:$D$101,$C241,'6. Drift'!CL$18:CL$101)+SUMIF('8. Lokal'!$D$18:$D$50,$C241,'8. Lokal'!AN$18:AN$50)</f>
        <v>0</v>
      </c>
      <c r="L257" s="334">
        <f>SUMIF('5. Lön'!$D$25:$D$151,$C241,'5. Lön'!DJ$25:DJ$151)+SUMIF('6. Drift'!$D$18:$D$101,$C241,'6. Drift'!CM$18:CM$101)+SUMIF('8. Lokal'!$D$18:$D$50,$C241,'8. Lokal'!AO$18:AO$50)</f>
        <v>0</v>
      </c>
      <c r="M257" s="316">
        <f t="shared" si="38"/>
        <v>0</v>
      </c>
    </row>
    <row r="258" spans="2:15" s="1" customFormat="1" ht="12.75" x14ac:dyDescent="0.2">
      <c r="B258" s="321" t="str">
        <f>IF(('5. Lön'!CM$152+'6. Drift'!BP$102)&gt;0,"Indirekt","")</f>
        <v>Indirekt</v>
      </c>
      <c r="C258" s="293">
        <f>SUMIF('5. Lön'!$D$25:$D$151,$C241,'5. Lön'!CC$25:CC$151)+SUMIF('6. Drift'!$D$18:$D$101,$C241,'6. Drift'!BF$18:BF$101)</f>
        <v>0</v>
      </c>
      <c r="D258" s="293">
        <f>SUMIF('5. Lön'!$D$25:$D$151,$C241,'5. Lön'!CD$25:CD$151)+SUMIF('6. Drift'!$D$18:$D$101,$C241,'6. Drift'!BG$18:BG$101)</f>
        <v>0</v>
      </c>
      <c r="E258" s="293">
        <f>SUMIF('5. Lön'!$D$25:$D$151,$C241,'5. Lön'!CE$25:CE$151)+SUMIF('6. Drift'!$D$18:$D$101,$C241,'6. Drift'!BH$18:BH$101)</f>
        <v>0</v>
      </c>
      <c r="F258" s="293">
        <f>SUMIF('5. Lön'!$D$25:$D$151,$C241,'5. Lön'!CF$25:CF$151)+SUMIF('6. Drift'!$D$18:$D$101,$C241,'6. Drift'!BI$18:BI$101)</f>
        <v>0</v>
      </c>
      <c r="G258" s="293">
        <f>SUMIF('5. Lön'!$D$25:$D$151,$C241,'5. Lön'!CG$25:CG$151)+SUMIF('6. Drift'!$D$18:$D$101,$C241,'6. Drift'!BJ$18:BJ$101)</f>
        <v>0</v>
      </c>
      <c r="H258" s="293">
        <f>SUMIF('5. Lön'!$D$25:$D$151,$C241,'5. Lön'!CH$25:CH$151)+SUMIF('6. Drift'!$D$18:$D$101,$C241,'6. Drift'!BK$18:BK$101)</f>
        <v>0</v>
      </c>
      <c r="I258" s="293">
        <f>SUMIF('5. Lön'!$D$25:$D$151,$C241,'5. Lön'!CI$25:CI$151)+SUMIF('6. Drift'!$D$18:$D$101,$C241,'6. Drift'!BL$18:BL$101)</f>
        <v>0</v>
      </c>
      <c r="J258" s="293">
        <f>SUMIF('5. Lön'!$D$25:$D$151,$C241,'5. Lön'!CJ$25:CJ$151)+SUMIF('6. Drift'!$D$18:$D$101,$C241,'6. Drift'!BM$18:BM$101)</f>
        <v>0</v>
      </c>
      <c r="K258" s="293">
        <f>SUMIF('5. Lön'!$D$25:$D$151,$C241,'5. Lön'!CK$25:CK$151)+SUMIF('6. Drift'!$D$18:$D$101,$C241,'6. Drift'!BN$18:BN$101)</f>
        <v>0</v>
      </c>
      <c r="L258" s="293">
        <f>SUMIF('5. Lön'!$D$25:$D$151,$C241,'5. Lön'!CL$25:CL$151)+SUMIF('6. Drift'!$D$18:$D$101,$C241,'6. Drift'!BO$18:BO$101)</f>
        <v>0</v>
      </c>
      <c r="M258" s="322">
        <f t="shared" si="38"/>
        <v>0</v>
      </c>
    </row>
    <row r="259" spans="2:15" s="3" customFormat="1" ht="12.75" x14ac:dyDescent="0.2">
      <c r="B259" s="323" t="str">
        <f>IF('2. Grunddata'!C$6="KONTRAKT","Total kostnad i medfinansiering av kontrakt med finansiär","Total kostnad i medfinansiering av ansökan till finansiär")</f>
        <v>Total kostnad i medfinansiering av ansökan till finansiär</v>
      </c>
      <c r="C259" s="237">
        <f>SUM(C252:C258)</f>
        <v>0</v>
      </c>
      <c r="D259" s="237">
        <f t="shared" ref="D259:M259" si="39">SUM(D252:D258)</f>
        <v>0</v>
      </c>
      <c r="E259" s="237">
        <f t="shared" si="39"/>
        <v>0</v>
      </c>
      <c r="F259" s="237">
        <f t="shared" si="39"/>
        <v>0</v>
      </c>
      <c r="G259" s="237">
        <f t="shared" si="39"/>
        <v>0</v>
      </c>
      <c r="H259" s="237">
        <f t="shared" si="39"/>
        <v>0</v>
      </c>
      <c r="I259" s="237">
        <f t="shared" si="39"/>
        <v>0</v>
      </c>
      <c r="J259" s="237">
        <f t="shared" si="39"/>
        <v>0</v>
      </c>
      <c r="K259" s="237">
        <f t="shared" si="39"/>
        <v>0</v>
      </c>
      <c r="L259" s="237">
        <f t="shared" si="39"/>
        <v>0</v>
      </c>
      <c r="M259" s="324">
        <f t="shared" si="39"/>
        <v>0</v>
      </c>
      <c r="N259" s="26"/>
      <c r="O259" s="26"/>
    </row>
    <row r="260" spans="2:15" s="3" customFormat="1" ht="6" customHeight="1" x14ac:dyDescent="0.2">
      <c r="B260" s="335"/>
      <c r="C260" s="326"/>
      <c r="D260" s="326"/>
      <c r="E260" s="326"/>
      <c r="F260" s="326"/>
      <c r="G260" s="326"/>
      <c r="H260" s="326"/>
      <c r="I260" s="326"/>
      <c r="J260" s="326"/>
      <c r="K260" s="326"/>
      <c r="L260" s="326"/>
      <c r="M260" s="336"/>
    </row>
    <row r="261" spans="2:15" s="3" customFormat="1" ht="12.75" x14ac:dyDescent="0.2">
      <c r="B261" s="328" t="str">
        <f>IF('2. Grunddata'!C$6="KONTRAKT","Full kostnad","Förväntad full kostnad")</f>
        <v>Förväntad full kostnad</v>
      </c>
      <c r="C261" s="326"/>
      <c r="D261" s="326"/>
      <c r="E261" s="326"/>
      <c r="F261" s="326"/>
      <c r="G261" s="326"/>
      <c r="H261" s="326"/>
      <c r="I261" s="326"/>
      <c r="J261" s="326"/>
      <c r="K261" s="326"/>
      <c r="L261" s="326"/>
      <c r="M261" s="336"/>
    </row>
    <row r="262" spans="2:15" s="3" customFormat="1" ht="12.75" x14ac:dyDescent="0.2">
      <c r="B262" s="337" t="s">
        <v>203</v>
      </c>
      <c r="C262" s="338">
        <f>C244+C253+C254</f>
        <v>0</v>
      </c>
      <c r="D262" s="338">
        <f t="shared" ref="D262:L262" si="40">D244+D253+D254</f>
        <v>0</v>
      </c>
      <c r="E262" s="338">
        <f t="shared" si="40"/>
        <v>0</v>
      </c>
      <c r="F262" s="338">
        <f t="shared" si="40"/>
        <v>0</v>
      </c>
      <c r="G262" s="338">
        <f t="shared" si="40"/>
        <v>0</v>
      </c>
      <c r="H262" s="338">
        <f t="shared" si="40"/>
        <v>0</v>
      </c>
      <c r="I262" s="338">
        <f t="shared" si="40"/>
        <v>0</v>
      </c>
      <c r="J262" s="338">
        <f t="shared" si="40"/>
        <v>0</v>
      </c>
      <c r="K262" s="338">
        <f t="shared" si="40"/>
        <v>0</v>
      </c>
      <c r="L262" s="338">
        <f t="shared" si="40"/>
        <v>0</v>
      </c>
      <c r="M262" s="314">
        <f>SUM(C262:L262)</f>
        <v>0</v>
      </c>
    </row>
    <row r="263" spans="2:15" s="3" customFormat="1" ht="12.75" x14ac:dyDescent="0.2">
      <c r="B263" s="339" t="s">
        <v>202</v>
      </c>
      <c r="C263" s="340">
        <f>C245+C255</f>
        <v>0</v>
      </c>
      <c r="D263" s="340">
        <f t="shared" ref="D263:L263" si="41">D245+D255</f>
        <v>0</v>
      </c>
      <c r="E263" s="340">
        <f t="shared" si="41"/>
        <v>0</v>
      </c>
      <c r="F263" s="340">
        <f t="shared" si="41"/>
        <v>0</v>
      </c>
      <c r="G263" s="340">
        <f t="shared" si="41"/>
        <v>0</v>
      </c>
      <c r="H263" s="340">
        <f t="shared" si="41"/>
        <v>0</v>
      </c>
      <c r="I263" s="340">
        <f t="shared" si="41"/>
        <v>0</v>
      </c>
      <c r="J263" s="340">
        <f t="shared" si="41"/>
        <v>0</v>
      </c>
      <c r="K263" s="340">
        <f t="shared" si="41"/>
        <v>0</v>
      </c>
      <c r="L263" s="340">
        <f t="shared" si="41"/>
        <v>0</v>
      </c>
      <c r="M263" s="316">
        <f>SUM(C263:L263)</f>
        <v>0</v>
      </c>
    </row>
    <row r="264" spans="2:15" s="3" customFormat="1" ht="12.75" x14ac:dyDescent="0.2">
      <c r="B264" s="341" t="s">
        <v>30</v>
      </c>
      <c r="C264" s="342">
        <f>C246+C256</f>
        <v>0</v>
      </c>
      <c r="D264" s="342">
        <f t="shared" ref="D264:L264" si="42">D246+D256</f>
        <v>0</v>
      </c>
      <c r="E264" s="342">
        <f t="shared" si="42"/>
        <v>0</v>
      </c>
      <c r="F264" s="342">
        <f t="shared" si="42"/>
        <v>0</v>
      </c>
      <c r="G264" s="342">
        <f t="shared" si="42"/>
        <v>0</v>
      </c>
      <c r="H264" s="342">
        <f t="shared" si="42"/>
        <v>0</v>
      </c>
      <c r="I264" s="342">
        <f t="shared" si="42"/>
        <v>0</v>
      </c>
      <c r="J264" s="342">
        <f t="shared" si="42"/>
        <v>0</v>
      </c>
      <c r="K264" s="342">
        <f t="shared" si="42"/>
        <v>0</v>
      </c>
      <c r="L264" s="342">
        <f t="shared" si="42"/>
        <v>0</v>
      </c>
      <c r="M264" s="319">
        <f>SUM(C264:L264)</f>
        <v>0</v>
      </c>
    </row>
    <row r="265" spans="2:15" s="3" customFormat="1" ht="12.75" x14ac:dyDescent="0.2">
      <c r="B265" s="339" t="s">
        <v>31</v>
      </c>
      <c r="C265" s="340">
        <f>SUMIF('5. Lön'!$D$25:$D$151,$C241,'5. Lön'!CO$25:CO$151)+SUMIF('5. Lön'!$D$25:$D$151,$C241,'5. Lön'!DA$25:DA$151)+SUMIF('6. Drift'!$D$18:$D$101,$C241,'6. Drift'!BR$18:BR$101)+SUMIF('6. Drift'!$D$18:$D$101,$C241,'6. Drift'!CD$18:CD$101)+SUMIF('8. Lokal'!$D$18:$D$50,$C241,'8. Lokal'!T$18:T$50)+SUMIF('8. Lokal'!$D$18:$D$50,$C241,'8. Lokal'!AF$18:AF$50)</f>
        <v>0</v>
      </c>
      <c r="D265" s="340">
        <f>SUMIF('5. Lön'!$D$25:$D$151,$C241,'5. Lön'!CP$25:CP$151)+SUMIF('5. Lön'!$D$25:$D$151,$C241,'5. Lön'!DB$25:DB$151)+SUMIF('6. Drift'!$D$18:$D$101,$C241,'6. Drift'!BS$18:BS$101)+SUMIF('6. Drift'!$D$18:$D$101,$C241,'6. Drift'!CE$18:CE$101)+SUMIF('8. Lokal'!$D$18:$D$50,$C241,'8. Lokal'!U$18:U$50)+SUMIF('8. Lokal'!$D$18:$D$50,$C241,'8. Lokal'!AG$18:AG$50)</f>
        <v>0</v>
      </c>
      <c r="E265" s="340">
        <f>SUMIF('5. Lön'!$D$25:$D$151,$C241,'5. Lön'!CQ$25:CQ$151)+SUMIF('5. Lön'!$D$25:$D$151,$C241,'5. Lön'!DC$25:DC$151)+SUMIF('6. Drift'!$D$18:$D$101,$C241,'6. Drift'!BT$18:BT$101)+SUMIF('6. Drift'!$D$18:$D$101,$C241,'6. Drift'!CF$18:CF$101)+SUMIF('8. Lokal'!$D$18:$D$50,$C241,'8. Lokal'!V$18:V$50)+SUMIF('8. Lokal'!$D$18:$D$50,$C241,'8. Lokal'!AH$18:AH$50)</f>
        <v>0</v>
      </c>
      <c r="F265" s="340">
        <f>SUMIF('5. Lön'!$D$25:$D$151,$C241,'5. Lön'!CR$25:CR$151)+SUMIF('5. Lön'!$D$25:$D$151,$C241,'5. Lön'!DD$25:DD$151)+SUMIF('6. Drift'!$D$18:$D$101,$C241,'6. Drift'!BU$18:BU$101)+SUMIF('6. Drift'!$D$18:$D$101,$C241,'6. Drift'!CG$18:CG$101)+SUMIF('8. Lokal'!$D$18:$D$50,$C241,'8. Lokal'!W$18:W$50)+SUMIF('8. Lokal'!$D$18:$D$50,$C241,'8. Lokal'!AI$18:AI$50)</f>
        <v>0</v>
      </c>
      <c r="G265" s="340">
        <f>SUMIF('5. Lön'!$D$25:$D$151,$C241,'5. Lön'!CS$25:CS$151)+SUMIF('5. Lön'!$D$25:$D$151,$C241,'5. Lön'!DE$25:DE$151)+SUMIF('6. Drift'!$D$18:$D$101,$C241,'6. Drift'!BV$18:BV$101)+SUMIF('6. Drift'!$D$18:$D$101,$C241,'6. Drift'!CH$18:CH$101)+SUMIF('8. Lokal'!$D$18:$D$50,$C241,'8. Lokal'!X$18:X$50)+SUMIF('8. Lokal'!$D$18:$D$50,$C241,'8. Lokal'!AJ$18:AJ$50)</f>
        <v>0</v>
      </c>
      <c r="H265" s="340">
        <f>SUMIF('5. Lön'!$D$25:$D$151,$C241,'5. Lön'!CT$25:CT$151)+SUMIF('5. Lön'!$D$25:$D$151,$C241,'5. Lön'!DF$25:DF$151)+SUMIF('6. Drift'!$D$18:$D$101,$C241,'6. Drift'!BW$18:BW$101)+SUMIF('6. Drift'!$D$18:$D$101,$C241,'6. Drift'!CI$18:CI$101)+SUMIF('8. Lokal'!$D$18:$D$50,$C241,'8. Lokal'!Y$18:Y$50)+SUMIF('8. Lokal'!$D$18:$D$50,$C241,'8. Lokal'!AK$18:AK$50)</f>
        <v>0</v>
      </c>
      <c r="I265" s="340">
        <f>SUMIF('5. Lön'!$D$25:$D$151,$C241,'5. Lön'!CU$25:CU$151)+SUMIF('5. Lön'!$D$25:$D$151,$C241,'5. Lön'!DG$25:DG$151)+SUMIF('6. Drift'!$D$18:$D$101,$C241,'6. Drift'!BX$18:BX$101)+SUMIF('6. Drift'!$D$18:$D$101,$C241,'6. Drift'!CJ$18:CJ$101)+SUMIF('8. Lokal'!$D$18:$D$50,$C241,'8. Lokal'!Z$18:Z$50)+SUMIF('8. Lokal'!$D$18:$D$50,$C241,'8. Lokal'!AL$18:AL$50)</f>
        <v>0</v>
      </c>
      <c r="J265" s="340">
        <f>SUMIF('5. Lön'!$D$25:$D$151,$C241,'5. Lön'!CV$25:CV$151)+SUMIF('5. Lön'!$D$25:$D$151,$C241,'5. Lön'!DH$25:DH$151)+SUMIF('6. Drift'!$D$18:$D$101,$C241,'6. Drift'!BY$18:BY$101)+SUMIF('6. Drift'!$D$18:$D$101,$C241,'6. Drift'!CK$18:CK$101)+SUMIF('8. Lokal'!$D$18:$D$50,$C241,'8. Lokal'!AA$18:AA$50)+SUMIF('8. Lokal'!$D$18:$D$50,$C241,'8. Lokal'!AM$18:AM$50)</f>
        <v>0</v>
      </c>
      <c r="K265" s="340">
        <f>SUMIF('5. Lön'!$D$25:$D$151,$C241,'5. Lön'!CW$25:CW$151)+SUMIF('5. Lön'!$D$25:$D$151,$C241,'5. Lön'!DI$25:DI$151)+SUMIF('6. Drift'!$D$18:$D$101,$C241,'6. Drift'!BZ$18:BZ$101)+SUMIF('6. Drift'!$D$18:$D$101,$C241,'6. Drift'!CL$18:CL$101)+SUMIF('8. Lokal'!$D$18:$D$50,$C241,'8. Lokal'!AB$18:AB$50)+SUMIF('8. Lokal'!$D$18:$D$50,$C241,'8. Lokal'!AN$18:AN$50)</f>
        <v>0</v>
      </c>
      <c r="L265" s="340">
        <f>SUMIF('5. Lön'!$D$25:$D$151,$C241,'5. Lön'!CX$25:CX$151)+SUMIF('5. Lön'!$D$25:$D$151,$C241,'5. Lön'!DJ$25:DJ$151)+SUMIF('6. Drift'!$D$18:$D$101,$C241,'6. Drift'!CA$18:CA$101)+SUMIF('6. Drift'!$D$18:$D$101,$C241,'6. Drift'!CM$18:CM$101)+SUMIF('8. Lokal'!$D$18:$D$50,$C241,'8. Lokal'!AC$18:AC$50)+SUMIF('8. Lokal'!$D$18:$D$50,$C241,'8. Lokal'!AO$18:AO$50)</f>
        <v>0</v>
      </c>
      <c r="M265" s="316">
        <f>SUM(C265:L265)</f>
        <v>0</v>
      </c>
    </row>
    <row r="266" spans="2:15" s="3" customFormat="1" ht="12.75" x14ac:dyDescent="0.2">
      <c r="B266" s="343" t="s">
        <v>26</v>
      </c>
      <c r="C266" s="344">
        <f>SUMIF('5. Lön'!$D$25:$D$151,$C241,'5. Lön'!BQ$25:BQ$151)+SUMIF('5. Lön'!$D$25:$D$151,$C241,'5. Lön'!CC$25:CC$151)+SUMIF('6. Drift'!$D$18:$D$101,$C241,'6. Drift'!AT$18:AT$101)+SUMIF('6. Drift'!$D$18:$D$101,$C241,'6. Drift'!BF$18:BF$101)</f>
        <v>0</v>
      </c>
      <c r="D266" s="344">
        <f>SUMIF('5. Lön'!$D$25:$D$151,$C241,'5. Lön'!BR$25:BR$151)+SUMIF('5. Lön'!$D$25:$D$151,$C241,'5. Lön'!CD$25:CD$151)+SUMIF('6. Drift'!$D$18:$D$101,$C241,'6. Drift'!AU$18:AU$101)+SUMIF('6. Drift'!$D$18:$D$101,$C241,'6. Drift'!BG$18:BG$101)</f>
        <v>0</v>
      </c>
      <c r="E266" s="344">
        <f>SUMIF('5. Lön'!$D$25:$D$151,$C241,'5. Lön'!BS$25:BS$151)+SUMIF('5. Lön'!$D$25:$D$151,$C241,'5. Lön'!CE$25:CE$151)+SUMIF('6. Drift'!$D$18:$D$101,$C241,'6. Drift'!AV$18:AV$101)+SUMIF('6. Drift'!$D$18:$D$101,$C241,'6. Drift'!BH$18:BH$101)</f>
        <v>0</v>
      </c>
      <c r="F266" s="344">
        <f>SUMIF('5. Lön'!$D$25:$D$151,$C241,'5. Lön'!BT$25:BT$151)+SUMIF('5. Lön'!$D$25:$D$151,$C241,'5. Lön'!CF$25:CF$151)+SUMIF('6. Drift'!$D$18:$D$101,$C241,'6. Drift'!AW$18:AW$101)+SUMIF('6. Drift'!$D$18:$D$101,$C241,'6. Drift'!BI$18:BI$101)</f>
        <v>0</v>
      </c>
      <c r="G266" s="344">
        <f>SUMIF('5. Lön'!$D$25:$D$151,$C241,'5. Lön'!BU$25:BU$151)+SUMIF('5. Lön'!$D$25:$D$151,$C241,'5. Lön'!CG$25:CG$151)+SUMIF('6. Drift'!$D$18:$D$101,$C241,'6. Drift'!AX$18:AX$101)+SUMIF('6. Drift'!$D$18:$D$101,$C241,'6. Drift'!BJ$18:BJ$101)</f>
        <v>0</v>
      </c>
      <c r="H266" s="344">
        <f>SUMIF('5. Lön'!$D$25:$D$151,$C241,'5. Lön'!BV$25:BV$151)+SUMIF('5. Lön'!$D$25:$D$151,$C241,'5. Lön'!CH$25:CH$151)+SUMIF('6. Drift'!$D$18:$D$101,$C241,'6. Drift'!AY$18:AY$101)+SUMIF('6. Drift'!$D$18:$D$101,$C241,'6. Drift'!BK$18:BK$101)</f>
        <v>0</v>
      </c>
      <c r="I266" s="344">
        <f>SUMIF('5. Lön'!$D$25:$D$151,$C241,'5. Lön'!BW$25:BW$151)+SUMIF('5. Lön'!$D$25:$D$151,$C241,'5. Lön'!CI$25:CI$151)+SUMIF('6. Drift'!$D$18:$D$101,$C241,'6. Drift'!AZ$18:AZ$101)+SUMIF('6. Drift'!$D$18:$D$101,$C241,'6. Drift'!BL$18:BL$101)</f>
        <v>0</v>
      </c>
      <c r="J266" s="344">
        <f>SUMIF('5. Lön'!$D$25:$D$151,$C241,'5. Lön'!BX$25:BX$151)+SUMIF('5. Lön'!$D$25:$D$151,$C241,'5. Lön'!CJ$25:CJ$151)+SUMIF('6. Drift'!$D$18:$D$101,$C241,'6. Drift'!BA$18:BA$101)+SUMIF('6. Drift'!$D$18:$D$101,$C241,'6. Drift'!BM$18:BM$101)</f>
        <v>0</v>
      </c>
      <c r="K266" s="344">
        <f>SUMIF('5. Lön'!$D$25:$D$151,$C241,'5. Lön'!BY$25:BY$151)+SUMIF('5. Lön'!$D$25:$D$151,$C241,'5. Lön'!CK$25:CK$151)+SUMIF('6. Drift'!$D$18:$D$101,$C241,'6. Drift'!BB$18:BB$101)+SUMIF('6. Drift'!$D$18:$D$101,$C241,'6. Drift'!BN$18:BN$101)</f>
        <v>0</v>
      </c>
      <c r="L266" s="344">
        <f>SUMIF('5. Lön'!$D$25:$D$151,$C241,'5. Lön'!BZ$25:BZ$151)+SUMIF('5. Lön'!$D$25:$D$151,$C241,'5. Lön'!CL$25:CL$151)+SUMIF('6. Drift'!$D$18:$D$101,$C241,'6. Drift'!BC$18:BC$101)+SUMIF('6. Drift'!$D$18:$D$101,$C241,'6. Drift'!BO$18:BO$101)</f>
        <v>0</v>
      </c>
      <c r="M266" s="322">
        <f>SUM(C266:L266)</f>
        <v>0</v>
      </c>
    </row>
    <row r="267" spans="2:15" s="3" customFormat="1" ht="12.75" x14ac:dyDescent="0.2">
      <c r="B267" s="323" t="str">
        <f>IF('2. Grunddata'!C$6="KONTRAKT","Total full kostnad","Total förväntad full kostnad")</f>
        <v>Total förväntad full kostnad</v>
      </c>
      <c r="C267" s="171">
        <f>SUM(C262:C266)</f>
        <v>0</v>
      </c>
      <c r="D267" s="171">
        <f t="shared" ref="D267:M267" si="43">SUM(D262:D266)</f>
        <v>0</v>
      </c>
      <c r="E267" s="171">
        <f t="shared" si="43"/>
        <v>0</v>
      </c>
      <c r="F267" s="171">
        <f t="shared" si="43"/>
        <v>0</v>
      </c>
      <c r="G267" s="171">
        <f t="shared" si="43"/>
        <v>0</v>
      </c>
      <c r="H267" s="171">
        <f t="shared" si="43"/>
        <v>0</v>
      </c>
      <c r="I267" s="171">
        <f t="shared" si="43"/>
        <v>0</v>
      </c>
      <c r="J267" s="171">
        <f t="shared" si="43"/>
        <v>0</v>
      </c>
      <c r="K267" s="171">
        <f t="shared" si="43"/>
        <v>0</v>
      </c>
      <c r="L267" s="171">
        <f t="shared" si="43"/>
        <v>0</v>
      </c>
      <c r="M267" s="345">
        <f t="shared" si="43"/>
        <v>0</v>
      </c>
    </row>
    <row r="268" spans="2:15" s="3" customFormat="1" ht="12.75" x14ac:dyDescent="0.2">
      <c r="B268" s="119"/>
      <c r="C268" s="64"/>
      <c r="D268" s="64"/>
      <c r="E268" s="64"/>
      <c r="F268" s="64"/>
      <c r="G268" s="64"/>
      <c r="H268" s="64"/>
      <c r="I268" s="64"/>
      <c r="J268" s="64"/>
      <c r="K268" s="64"/>
      <c r="L268" s="64"/>
      <c r="M268" s="64"/>
    </row>
    <row r="269" spans="2:15" s="3" customFormat="1" ht="12.75" customHeight="1" x14ac:dyDescent="0.2">
      <c r="B269" s="119" t="s">
        <v>42</v>
      </c>
      <c r="C269" s="346" t="str">
        <f t="shared" ref="C269:M269" si="44">IF(C267&gt;0,C259/C267,"")</f>
        <v/>
      </c>
      <c r="D269" s="346" t="str">
        <f t="shared" si="44"/>
        <v/>
      </c>
      <c r="E269" s="346" t="str">
        <f t="shared" si="44"/>
        <v/>
      </c>
      <c r="F269" s="346" t="str">
        <f t="shared" si="44"/>
        <v/>
      </c>
      <c r="G269" s="346" t="str">
        <f t="shared" si="44"/>
        <v/>
      </c>
      <c r="H269" s="346" t="str">
        <f t="shared" si="44"/>
        <v/>
      </c>
      <c r="I269" s="346" t="str">
        <f t="shared" si="44"/>
        <v/>
      </c>
      <c r="J269" s="346" t="str">
        <f t="shared" si="44"/>
        <v/>
      </c>
      <c r="K269" s="346" t="str">
        <f t="shared" si="44"/>
        <v/>
      </c>
      <c r="L269" s="346" t="str">
        <f t="shared" si="44"/>
        <v/>
      </c>
      <c r="M269" s="346" t="str">
        <f t="shared" si="44"/>
        <v/>
      </c>
    </row>
    <row r="270" spans="2:15" ht="12.75" customHeight="1" x14ac:dyDescent="0.2"/>
    <row r="271" spans="2:15" ht="12.75" customHeight="1" x14ac:dyDescent="0.2">
      <c r="B271" s="386" t="s">
        <v>210</v>
      </c>
      <c r="C271" s="64" t="str">
        <f>B19</f>
        <v>WP 5</v>
      </c>
      <c r="D271" s="64" t="str">
        <f>E19</f>
        <v/>
      </c>
    </row>
    <row r="272" spans="2:15" ht="12.75" customHeight="1" x14ac:dyDescent="0.2">
      <c r="B272" s="719"/>
      <c r="C272" s="813"/>
      <c r="D272" s="813"/>
      <c r="E272" s="813"/>
      <c r="F272" s="813"/>
      <c r="G272" s="813"/>
      <c r="H272" s="813"/>
      <c r="I272" s="813"/>
      <c r="J272" s="813"/>
      <c r="K272" s="813"/>
      <c r="L272" s="813"/>
      <c r="M272" s="814"/>
    </row>
    <row r="273" spans="2:13" ht="12.75" customHeight="1" x14ac:dyDescent="0.2">
      <c r="B273" s="815"/>
      <c r="C273" s="816"/>
      <c r="D273" s="816"/>
      <c r="E273" s="816"/>
      <c r="F273" s="816"/>
      <c r="G273" s="816"/>
      <c r="H273" s="816"/>
      <c r="I273" s="816"/>
      <c r="J273" s="816"/>
      <c r="K273" s="816"/>
      <c r="L273" s="816"/>
      <c r="M273" s="817"/>
    </row>
    <row r="274" spans="2:13" ht="12.75" customHeight="1" x14ac:dyDescent="0.2">
      <c r="B274" s="815"/>
      <c r="C274" s="816"/>
      <c r="D274" s="816"/>
      <c r="E274" s="816"/>
      <c r="F274" s="816"/>
      <c r="G274" s="816"/>
      <c r="H274" s="816"/>
      <c r="I274" s="816"/>
      <c r="J274" s="816"/>
      <c r="K274" s="816"/>
      <c r="L274" s="816"/>
      <c r="M274" s="817"/>
    </row>
    <row r="275" spans="2:13" ht="12.75" customHeight="1" x14ac:dyDescent="0.2">
      <c r="B275" s="815"/>
      <c r="C275" s="816"/>
      <c r="D275" s="816"/>
      <c r="E275" s="816"/>
      <c r="F275" s="816"/>
      <c r="G275" s="816"/>
      <c r="H275" s="816"/>
      <c r="I275" s="816"/>
      <c r="J275" s="816"/>
      <c r="K275" s="816"/>
      <c r="L275" s="816"/>
      <c r="M275" s="817"/>
    </row>
    <row r="276" spans="2:13" ht="12.75" customHeight="1" x14ac:dyDescent="0.2">
      <c r="B276" s="815"/>
      <c r="C276" s="816"/>
      <c r="D276" s="816"/>
      <c r="E276" s="816"/>
      <c r="F276" s="816"/>
      <c r="G276" s="816"/>
      <c r="H276" s="816"/>
      <c r="I276" s="816"/>
      <c r="J276" s="816"/>
      <c r="K276" s="816"/>
      <c r="L276" s="816"/>
      <c r="M276" s="817"/>
    </row>
    <row r="277" spans="2:13" ht="12.75" customHeight="1" x14ac:dyDescent="0.2">
      <c r="B277" s="818"/>
      <c r="C277" s="819"/>
      <c r="D277" s="819"/>
      <c r="E277" s="819"/>
      <c r="F277" s="819"/>
      <c r="G277" s="819"/>
      <c r="H277" s="819"/>
      <c r="I277" s="819"/>
      <c r="J277" s="819"/>
      <c r="K277" s="819"/>
      <c r="L277" s="819"/>
      <c r="M277" s="820"/>
    </row>
    <row r="278" spans="2:13" x14ac:dyDescent="0.2">
      <c r="B278" s="818"/>
      <c r="C278" s="819"/>
      <c r="D278" s="819"/>
      <c r="E278" s="819"/>
      <c r="F278" s="819"/>
      <c r="G278" s="819"/>
      <c r="H278" s="819"/>
      <c r="I278" s="819"/>
      <c r="J278" s="819"/>
      <c r="K278" s="819"/>
      <c r="L278" s="819"/>
      <c r="M278" s="820"/>
    </row>
    <row r="279" spans="2:13" x14ac:dyDescent="0.2">
      <c r="B279" s="818"/>
      <c r="C279" s="819"/>
      <c r="D279" s="819"/>
      <c r="E279" s="819"/>
      <c r="F279" s="819"/>
      <c r="G279" s="819"/>
      <c r="H279" s="819"/>
      <c r="I279" s="819"/>
      <c r="J279" s="819"/>
      <c r="K279" s="819"/>
      <c r="L279" s="819"/>
      <c r="M279" s="820"/>
    </row>
    <row r="280" spans="2:13" x14ac:dyDescent="0.2">
      <c r="B280" s="818"/>
      <c r="C280" s="819"/>
      <c r="D280" s="819"/>
      <c r="E280" s="819"/>
      <c r="F280" s="819"/>
      <c r="G280" s="819"/>
      <c r="H280" s="819"/>
      <c r="I280" s="819"/>
      <c r="J280" s="819"/>
      <c r="K280" s="819"/>
      <c r="L280" s="819"/>
      <c r="M280" s="820"/>
    </row>
    <row r="281" spans="2:13" x14ac:dyDescent="0.2">
      <c r="B281" s="818"/>
      <c r="C281" s="819"/>
      <c r="D281" s="819"/>
      <c r="E281" s="819"/>
      <c r="F281" s="819"/>
      <c r="G281" s="819"/>
      <c r="H281" s="819"/>
      <c r="I281" s="819"/>
      <c r="J281" s="819"/>
      <c r="K281" s="819"/>
      <c r="L281" s="819"/>
      <c r="M281" s="820"/>
    </row>
    <row r="282" spans="2:13" x14ac:dyDescent="0.2">
      <c r="B282" s="818"/>
      <c r="C282" s="819"/>
      <c r="D282" s="819"/>
      <c r="E282" s="819"/>
      <c r="F282" s="819"/>
      <c r="G282" s="819"/>
      <c r="H282" s="819"/>
      <c r="I282" s="819"/>
      <c r="J282" s="819"/>
      <c r="K282" s="819"/>
      <c r="L282" s="819"/>
      <c r="M282" s="820"/>
    </row>
    <row r="283" spans="2:13" x14ac:dyDescent="0.2">
      <c r="B283" s="818"/>
      <c r="C283" s="819"/>
      <c r="D283" s="819"/>
      <c r="E283" s="819"/>
      <c r="F283" s="819"/>
      <c r="G283" s="819"/>
      <c r="H283" s="819"/>
      <c r="I283" s="819"/>
      <c r="J283" s="819"/>
      <c r="K283" s="819"/>
      <c r="L283" s="819"/>
      <c r="M283" s="820"/>
    </row>
    <row r="284" spans="2:13" x14ac:dyDescent="0.2">
      <c r="B284" s="821"/>
      <c r="C284" s="822"/>
      <c r="D284" s="822"/>
      <c r="E284" s="822"/>
      <c r="F284" s="822"/>
      <c r="G284" s="822"/>
      <c r="H284" s="822"/>
      <c r="I284" s="822"/>
      <c r="J284" s="822"/>
      <c r="K284" s="822"/>
      <c r="L284" s="822"/>
      <c r="M284" s="823"/>
    </row>
    <row r="287" spans="2:13" s="3" customFormat="1" ht="12.75" customHeight="1" x14ac:dyDescent="0.2">
      <c r="B287" s="140" t="s">
        <v>165</v>
      </c>
      <c r="C287" s="141" t="str">
        <f>'2. Grunddata'!C$7</f>
        <v>Hitta den oförklariga faktorn i matrix</v>
      </c>
      <c r="D287" s="64"/>
      <c r="E287" s="64"/>
      <c r="F287" s="64"/>
      <c r="G287" s="64"/>
      <c r="H287" s="64"/>
      <c r="I287" s="64"/>
      <c r="J287" s="64"/>
      <c r="K287" s="64"/>
      <c r="L287" s="64"/>
      <c r="M287" s="64"/>
    </row>
    <row r="288" spans="2:13" s="3" customFormat="1" ht="12.75" x14ac:dyDescent="0.2">
      <c r="B288" s="140" t="s">
        <v>122</v>
      </c>
      <c r="C288" s="141" t="str">
        <f>IF('2. Grunddata'!$C$6="ANSÖKAN","ANSÖKAN",(IF('2. Grunddata'!$C$6="KONTRAKT","KONTRAKT","")))</f>
        <v>ANSÖKAN</v>
      </c>
      <c r="D288" s="64"/>
      <c r="E288" s="64"/>
      <c r="F288" s="64"/>
      <c r="G288" s="64"/>
      <c r="H288" s="64"/>
      <c r="I288" s="64"/>
      <c r="J288" s="64"/>
      <c r="K288" s="64"/>
      <c r="L288" s="64"/>
      <c r="M288" s="64"/>
    </row>
    <row r="289" spans="2:15" s="3" customFormat="1" ht="12.75" x14ac:dyDescent="0.2">
      <c r="B289" s="62" t="s">
        <v>254</v>
      </c>
      <c r="C289" s="141" t="str">
        <f>'2. Grunddata'!C$8</f>
        <v>Stina</v>
      </c>
      <c r="D289" s="64"/>
      <c r="E289" s="64"/>
      <c r="F289" s="64"/>
      <c r="I289" s="120"/>
      <c r="J289" s="120"/>
      <c r="K289" s="120"/>
      <c r="L289" s="120"/>
      <c r="M289" s="120"/>
    </row>
    <row r="290" spans="2:15" s="3" customFormat="1" ht="12.75" x14ac:dyDescent="0.2">
      <c r="B290" s="140" t="s">
        <v>156</v>
      </c>
      <c r="C290" s="64" t="str">
        <f>'2. Grunddata'!C$17</f>
        <v>SEK</v>
      </c>
      <c r="D290" s="64"/>
      <c r="E290" s="64"/>
      <c r="F290" s="64"/>
      <c r="I290" s="120"/>
      <c r="J290" s="120"/>
      <c r="K290" s="120"/>
      <c r="L290" s="120"/>
      <c r="M290" s="120"/>
    </row>
    <row r="291" spans="2:15" s="3" customFormat="1" ht="12.75" x14ac:dyDescent="0.2">
      <c r="B291" s="140"/>
      <c r="C291" s="143" t="s">
        <v>137</v>
      </c>
      <c r="D291" s="64"/>
      <c r="E291" s="64"/>
      <c r="F291" s="64"/>
      <c r="I291" s="120"/>
      <c r="J291" s="120"/>
      <c r="K291" s="120"/>
      <c r="L291" s="120"/>
      <c r="M291" s="120"/>
    </row>
    <row r="292" spans="2:15" ht="12.75" customHeight="1" x14ac:dyDescent="0.2"/>
    <row r="293" spans="2:15" s="3" customFormat="1" ht="15" x14ac:dyDescent="0.25">
      <c r="B293" s="369" t="s">
        <v>38</v>
      </c>
      <c r="C293" s="369" t="str">
        <f>B20</f>
        <v>WP 6</v>
      </c>
      <c r="D293" s="369" t="str">
        <f>E20</f>
        <v/>
      </c>
      <c r="E293" s="64"/>
      <c r="G293" s="64"/>
      <c r="H293" s="64"/>
      <c r="I293" s="64"/>
      <c r="J293" s="64"/>
      <c r="K293" s="386" t="s">
        <v>323</v>
      </c>
      <c r="L293" s="619">
        <f>SUMIF('5. Lön'!$D$25:$D$151,$C293,'5. Lön'!AE$25:AE$151)</f>
        <v>0</v>
      </c>
      <c r="M293" s="383" t="s">
        <v>208</v>
      </c>
    </row>
    <row r="294" spans="2:15" s="3" customFormat="1" ht="6" customHeight="1" x14ac:dyDescent="0.2">
      <c r="B294" s="85"/>
      <c r="C294" s="64"/>
      <c r="D294" s="64"/>
      <c r="E294" s="64"/>
      <c r="F294" s="64"/>
      <c r="G294" s="64"/>
      <c r="H294" s="64"/>
      <c r="I294" s="64"/>
      <c r="J294" s="64"/>
      <c r="K294" s="64"/>
      <c r="L294" s="64"/>
      <c r="M294" s="64"/>
    </row>
    <row r="295" spans="2:15" s="3" customFormat="1" ht="12.75" x14ac:dyDescent="0.2">
      <c r="B295" s="309" t="str">
        <f>IF('2. Grunddata'!C$6="KONTRAKT","Kostnader täckta av finansiär","Kostnader förväntade att täckas av finansiär")</f>
        <v>Kostnader förväntade att täckas av finansiär</v>
      </c>
      <c r="C295" s="310">
        <f>'5. Lön'!G$23</f>
        <v>2022</v>
      </c>
      <c r="D295" s="310">
        <f>'5. Lön'!H$23</f>
        <v>2023</v>
      </c>
      <c r="E295" s="310">
        <f>'5. Lön'!I$23</f>
        <v>2024</v>
      </c>
      <c r="F295" s="310" t="str">
        <f>'5. Lön'!J$23</f>
        <v/>
      </c>
      <c r="G295" s="310" t="str">
        <f>'5. Lön'!K$23</f>
        <v/>
      </c>
      <c r="H295" s="310" t="str">
        <f>'5. Lön'!L$23</f>
        <v/>
      </c>
      <c r="I295" s="310" t="str">
        <f>'5. Lön'!M$23</f>
        <v/>
      </c>
      <c r="J295" s="310" t="str">
        <f>'5. Lön'!N$23</f>
        <v/>
      </c>
      <c r="K295" s="310" t="str">
        <f>'5. Lön'!O$23</f>
        <v/>
      </c>
      <c r="L295" s="310" t="str">
        <f>'5. Lön'!P$23</f>
        <v/>
      </c>
      <c r="M295" s="311" t="s">
        <v>2</v>
      </c>
    </row>
    <row r="296" spans="2:15" s="3" customFormat="1" ht="12.75" customHeight="1" x14ac:dyDescent="0.2">
      <c r="B296" s="312" t="s">
        <v>203</v>
      </c>
      <c r="C296" s="313">
        <f>IF('2. Grunddata'!$C$16&gt;0,SUMIF('5. Lön'!$D$25:$D$151,$C293,'5. Lön'!DM$25:DM$151),SUMIF('5. Lön'!$D$25:$D$151,$C293,'5. Lön'!AS$25:AS$151))</f>
        <v>0</v>
      </c>
      <c r="D296" s="313">
        <f>IF('2. Grunddata'!$C$16&gt;0,SUMIF('5. Lön'!$D$25:$D$151,$C293,'5. Lön'!DN$25:DN$151),SUMIF('5. Lön'!$D$25:$D$151,$C293,'5. Lön'!AT$25:AT$151))</f>
        <v>0</v>
      </c>
      <c r="E296" s="313">
        <f>IF('2. Grunddata'!$C$16&gt;0,SUMIF('5. Lön'!$D$25:$D$151,$C293,'5. Lön'!DO$25:DO$151),SUMIF('5. Lön'!$D$25:$D$151,$C293,'5. Lön'!AU$25:AU$151))</f>
        <v>0</v>
      </c>
      <c r="F296" s="313">
        <f>IF('2. Grunddata'!$C$16&gt;0,SUMIF('5. Lön'!$D$25:$D$151,$C293,'5. Lön'!DP$25:DP$151),SUMIF('5. Lön'!$D$25:$D$151,$C293,'5. Lön'!AV$25:AV$151))</f>
        <v>0</v>
      </c>
      <c r="G296" s="313">
        <f>IF('2. Grunddata'!$C$16&gt;0,SUMIF('5. Lön'!$D$25:$D$151,$C293,'5. Lön'!DQ$25:DQ$151),SUMIF('5. Lön'!$D$25:$D$151,$C293,'5. Lön'!AW$25:AW$151))</f>
        <v>0</v>
      </c>
      <c r="H296" s="313">
        <f>IF('2. Grunddata'!$C$16&gt;0,SUMIF('5. Lön'!$D$25:$D$151,$C293,'5. Lön'!DR$25:DR$151),SUMIF('5. Lön'!$D$25:$D$151,$C293,'5. Lön'!AX$25:AX$151))</f>
        <v>0</v>
      </c>
      <c r="I296" s="313">
        <f>IF('2. Grunddata'!$C$16&gt;0,SUMIF('5. Lön'!$D$25:$D$151,$C293,'5. Lön'!DS$25:DS$151),SUMIF('5. Lön'!$D$25:$D$151,$C293,'5. Lön'!AY$25:AY$151))</f>
        <v>0</v>
      </c>
      <c r="J296" s="313">
        <f>IF('2. Grunddata'!$C$16&gt;0,SUMIF('5. Lön'!$D$25:$D$151,$C293,'5. Lön'!DT$25:DT$151),SUMIF('5. Lön'!$D$25:$D$151,$C293,'5. Lön'!AZ$25:AZ$151))</f>
        <v>0</v>
      </c>
      <c r="K296" s="313">
        <f>IF('2. Grunddata'!$C$16&gt;0,SUMIF('5. Lön'!$D$25:$D$151,$C293,'5. Lön'!DU$25:DU$151),SUMIF('5. Lön'!$D$25:$D$151,$C293,'5. Lön'!BA$25:BA$151))</f>
        <v>0</v>
      </c>
      <c r="L296" s="313">
        <f>IF('2. Grunddata'!$C$16&gt;0,SUMIF('5. Lön'!$D$25:$D$151,$C293,'5. Lön'!DV$25:DV$151),SUMIF('5. Lön'!$D$25:$D$151,$C293,'5. Lön'!BB$25:BB$151))</f>
        <v>0</v>
      </c>
      <c r="M296" s="314">
        <f t="shared" ref="M296:M301" si="45">SUM(C296:L296)</f>
        <v>0</v>
      </c>
      <c r="O296" s="4"/>
    </row>
    <row r="297" spans="2:15" s="3" customFormat="1" ht="12.75" customHeight="1" x14ac:dyDescent="0.2">
      <c r="B297" s="158" t="s">
        <v>202</v>
      </c>
      <c r="C297" s="315">
        <f>SUMIF('6. Drift'!$D$18:$D$101,$C293,'6. Drift'!V$18:V$101)</f>
        <v>0</v>
      </c>
      <c r="D297" s="315">
        <f>SUMIF('6. Drift'!$D$18:$D$101,$C293,'6. Drift'!W$18:W$101)</f>
        <v>0</v>
      </c>
      <c r="E297" s="315">
        <f>SUMIF('6. Drift'!$D$18:$D$101,$C293,'6. Drift'!X$18:X$101)</f>
        <v>0</v>
      </c>
      <c r="F297" s="315">
        <f>SUMIF('6. Drift'!$D$18:$D$101,$C293,'6. Drift'!Y$18:Y$101)</f>
        <v>0</v>
      </c>
      <c r="G297" s="315">
        <f>SUMIF('6. Drift'!$D$18:$D$101,$C293,'6. Drift'!Z$18:Z$101)</f>
        <v>0</v>
      </c>
      <c r="H297" s="315">
        <f>SUMIF('6. Drift'!$D$18:$D$101,$C293,'6. Drift'!AA$18:AA$101)</f>
        <v>0</v>
      </c>
      <c r="I297" s="315">
        <f>SUMIF('6. Drift'!$D$18:$D$101,$C293,'6. Drift'!AB$18:AB$101)</f>
        <v>0</v>
      </c>
      <c r="J297" s="315">
        <f>SUMIF('6. Drift'!$D$18:$D$101,$C293,'6. Drift'!AC$18:AC$101)</f>
        <v>0</v>
      </c>
      <c r="K297" s="315">
        <f>SUMIF('6. Drift'!$D$18:$D$101,$C293,'6. Drift'!AD$18:AD$101)</f>
        <v>0</v>
      </c>
      <c r="L297" s="315">
        <f>SUMIF('6. Drift'!$D$18:$D$101,$C293,'6. Drift'!AE$18:AE$101)</f>
        <v>0</v>
      </c>
      <c r="M297" s="316">
        <f t="shared" si="45"/>
        <v>0</v>
      </c>
    </row>
    <row r="298" spans="2:15" s="3" customFormat="1" ht="12.75" x14ac:dyDescent="0.2">
      <c r="B298" s="317" t="s">
        <v>30</v>
      </c>
      <c r="C298" s="318">
        <f>SUMIF('7. Utrustning'!$D$17:$D$49,$C293,'7. Utrustning'!W$17:W$49)</f>
        <v>0</v>
      </c>
      <c r="D298" s="318">
        <f>SUMIF('7. Utrustning'!$D$17:$D$49,$C293,'7. Utrustning'!X$17:X$49)</f>
        <v>0</v>
      </c>
      <c r="E298" s="318">
        <f>SUMIF('7. Utrustning'!$D$17:$D$49,$C293,'7. Utrustning'!Y$17:Y$49)</f>
        <v>0</v>
      </c>
      <c r="F298" s="318">
        <f>SUMIF('7. Utrustning'!$D$17:$D$49,$C293,'7. Utrustning'!Z$17:Z$49)</f>
        <v>0</v>
      </c>
      <c r="G298" s="318">
        <f>SUMIF('7. Utrustning'!$D$17:$D$49,$C293,'7. Utrustning'!AA$17:AA$49)</f>
        <v>0</v>
      </c>
      <c r="H298" s="318">
        <f>SUMIF('7. Utrustning'!$D$17:$D$49,$C293,'7. Utrustning'!AB$17:AB$49)</f>
        <v>0</v>
      </c>
      <c r="I298" s="318">
        <f>SUMIF('7. Utrustning'!$D$17:$D$49,$C293,'7. Utrustning'!AC$17:AC$49)</f>
        <v>0</v>
      </c>
      <c r="J298" s="318">
        <f>SUMIF('7. Utrustning'!$D$17:$D$49,$C293,'7. Utrustning'!AD$17:AD$49)</f>
        <v>0</v>
      </c>
      <c r="K298" s="318">
        <f>SUMIF('7. Utrustning'!$D$17:$D$49,$C293,'7. Utrustning'!AE$17:AE$49)</f>
        <v>0</v>
      </c>
      <c r="L298" s="318">
        <f>SUMIF('7. Utrustning'!$D$17:$D$49,$C293,'7. Utrustning'!AF$17:AF$49)</f>
        <v>0</v>
      </c>
      <c r="M298" s="319">
        <f t="shared" si="45"/>
        <v>0</v>
      </c>
    </row>
    <row r="299" spans="2:15" s="3" customFormat="1" ht="12.75" x14ac:dyDescent="0.2">
      <c r="B299" s="320" t="str">
        <f>IF('2. Grunddata'!C$13="NEJ","Lokal accepterad som direkt kostnad av finansiär","Lokal")</f>
        <v>Lokal accepterad som direkt kostnad av finansiär</v>
      </c>
      <c r="C299" s="315">
        <f>IF('2. Grunddata'!$C$13="NEJ",SUMIF('8. Lokal'!$D$18:$D$50,$C293,'8. Lokal'!T$18:T$50),SUMIF('5. Lön'!$D$25:$D$151,$C293,'5. Lön'!CO$25:CO$151)+SUMIF('6. Drift'!$D$18:$D$101,$C293,'6. Drift'!BR$18:BR$101)+SUMIF('8. Lokal'!$D$18:$D$50,$C293,'8. Lokal'!T$18:T$50))</f>
        <v>0</v>
      </c>
      <c r="D299" s="315">
        <f>IF('2. Grunddata'!$C$13="NEJ",SUMIF('8. Lokal'!$D$18:$D$50,$C293,'8. Lokal'!U$18:U$50),SUMIF('5. Lön'!$D$25:$D$151,$C293,'5. Lön'!CP$25:CP$151)+SUMIF('6. Drift'!$D$18:$D$101,$C293,'6. Drift'!BS$18:BS$101)+SUMIF('8. Lokal'!$D$18:$D$50,$C293,'8. Lokal'!U$18:U$50))</f>
        <v>0</v>
      </c>
      <c r="E299" s="315">
        <f>IF('2. Grunddata'!$C$13="NEJ",SUMIF('8. Lokal'!$D$18:$D$50,$C293,'8. Lokal'!V$18:V$50),SUMIF('5. Lön'!$D$25:$D$151,$C293,'5. Lön'!CQ$25:CQ$151)+SUMIF('6. Drift'!$D$18:$D$101,$C293,'6. Drift'!BT$18:BT$101)+SUMIF('8. Lokal'!$D$18:$D$50,$C293,'8. Lokal'!V$18:V$50))</f>
        <v>0</v>
      </c>
      <c r="F299" s="315">
        <f>IF('2. Grunddata'!$C$13="NEJ",SUMIF('8. Lokal'!$D$18:$D$50,$C293,'8. Lokal'!W$18:W$50),SUMIF('5. Lön'!$D$25:$D$151,$C293,'5. Lön'!CR$25:CR$151)+SUMIF('6. Drift'!$D$18:$D$101,$C293,'6. Drift'!BU$18:BU$101)+SUMIF('8. Lokal'!$D$18:$D$50,$C293,'8. Lokal'!W$18:W$50))</f>
        <v>0</v>
      </c>
      <c r="G299" s="315">
        <f>IF('2. Grunddata'!$C$13="NEJ",SUMIF('8. Lokal'!$D$18:$D$50,$C293,'8. Lokal'!X$18:X$50),SUMIF('5. Lön'!$D$25:$D$151,$C293,'5. Lön'!CS$25:CS$151)+SUMIF('6. Drift'!$D$18:$D$101,$C293,'6. Drift'!BV$18:BV$101)+SUMIF('8. Lokal'!$D$18:$D$50,$C293,'8. Lokal'!X$18:X$50))</f>
        <v>0</v>
      </c>
      <c r="H299" s="315">
        <f>IF('2. Grunddata'!$C$13="NEJ",SUMIF('8. Lokal'!$D$18:$D$50,$C293,'8. Lokal'!Y$18:Y$50),SUMIF('5. Lön'!$D$25:$D$151,$C293,'5. Lön'!CT$25:CT$151)+SUMIF('6. Drift'!$D$18:$D$101,$C293,'6. Drift'!BW$18:BW$101)+SUMIF('8. Lokal'!$D$18:$D$50,$C293,'8. Lokal'!Y$18:Y$50))</f>
        <v>0</v>
      </c>
      <c r="I299" s="315">
        <f>IF('2. Grunddata'!$C$13="NEJ",SUMIF('8. Lokal'!$D$18:$D$50,$C293,'8. Lokal'!Z$18:Z$50),SUMIF('5. Lön'!$D$25:$D$151,$C293,'5. Lön'!CU$25:CU$151)+SUMIF('6. Drift'!$D$18:$D$101,$C293,'6. Drift'!BX$18:BX$101)+SUMIF('8. Lokal'!$D$18:$D$50,$C293,'8. Lokal'!Z$18:Z$50))</f>
        <v>0</v>
      </c>
      <c r="J299" s="315">
        <f>IF('2. Grunddata'!$C$13="NEJ",SUMIF('8. Lokal'!$D$18:$D$50,$C293,'8. Lokal'!AA$18:AA$50),SUMIF('5. Lön'!$D$25:$D$151,$C293,'5. Lön'!CV$25:CV$151)+SUMIF('6. Drift'!$D$18:$D$101,$C293,'6. Drift'!BY$18:BY$101)+SUMIF('8. Lokal'!$D$18:$D$50,$C293,'8. Lokal'!AA$18:AA$50))</f>
        <v>0</v>
      </c>
      <c r="K299" s="315">
        <f>IF('2. Grunddata'!$C$13="NEJ",SUMIF('8. Lokal'!$D$18:$D$50,$C293,'8. Lokal'!AB$18:AB$50),SUMIF('5. Lön'!$D$25:$D$151,$C293,'5. Lön'!CW$25:CW$151)+SUMIF('6. Drift'!$D$18:$D$101,$C293,'6. Drift'!BZ$18:BZ$101)+SUMIF('8. Lokal'!$D$18:$D$50,$C293,'8. Lokal'!AB$18:AB$50))</f>
        <v>0</v>
      </c>
      <c r="L299" s="315">
        <f>IF('2. Grunddata'!$C$13="NEJ",SUMIF('8. Lokal'!$D$18:$D$50,$C293,'8. Lokal'!AC$18:AC$50),SUMIF('5. Lön'!$D$25:$D$151,$C293,'5. Lön'!CX$25:CX$151)+SUMIF('6. Drift'!$D$18:$D$101,$C293,'6. Drift'!CA$18:CA$101)+SUMIF('8. Lokal'!$D$18:$D$50,$C293,'8. Lokal'!AC$18:AC$50))</f>
        <v>0</v>
      </c>
      <c r="M299" s="316">
        <f t="shared" si="45"/>
        <v>0</v>
      </c>
    </row>
    <row r="300" spans="2:15" s="3" customFormat="1" ht="12.75" x14ac:dyDescent="0.2">
      <c r="B300" s="321" t="str">
        <f>IF('2. Grunddata'!C$13="NEJ","Indirekt och lokalpåslag accepterade som OH av finansiär","Indirekta")</f>
        <v>Indirekt och lokalpåslag accepterade som OH av finansiär</v>
      </c>
      <c r="C300" s="293">
        <f>IF('2. Grunddata'!$C$13="NEJ",SUMIF('5. Lön'!$D$25:$D$151,$C293,'5. Lön'!DY$25:DY$151)+SUMIF('6. Drift'!$D$18:$D$101,$C293,'6. Drift'!CP$18:CP$101)+SUMIF('7. Utrustning'!$D$17:$D$49,$C293,'7. Utrustning'!AU$17:AU$49)+SUMIF('8. Lokal'!$D$18:$D$50,$C293,'8. Lokal'!AR$18:AR$50),SUMIF('5. Lön'!$D$25:$D$151,$C293,'5. Lön'!BQ$25:BQ$151)+SUMIF('6. Drift'!$D$18:$D$101,$C293,'6. Drift'!AT$25:AT$151))</f>
        <v>0</v>
      </c>
      <c r="D300" s="293">
        <f>IF('2. Grunddata'!$C$13="NEJ",SUMIF('5. Lön'!$D$25:$D$151,$C293,'5. Lön'!DZ$25:DZ$151)+SUMIF('6. Drift'!$D$18:$D$101,$C293,'6. Drift'!CQ$18:CQ$101)+SUMIF('7. Utrustning'!$D$17:$D$49,$C293,'7. Utrustning'!AV$17:AV$49)+SUMIF('8. Lokal'!$D$18:$D$50,$C293,'8. Lokal'!AS$18:AS$50),SUMIF('5. Lön'!$D$25:$D$151,$C293,'5. Lön'!BR$25:BR$151)+SUMIF('6. Drift'!$D$18:$D$101,$C293,'6. Drift'!AU$25:AU$151))</f>
        <v>0</v>
      </c>
      <c r="E300" s="293">
        <f>IF('2. Grunddata'!$C$13="NEJ",SUMIF('5. Lön'!$D$25:$D$151,$C293,'5. Lön'!EA$25:EA$151)+SUMIF('6. Drift'!$D$18:$D$101,$C293,'6. Drift'!CR$18:CR$101)+SUMIF('7. Utrustning'!$D$17:$D$49,$C293,'7. Utrustning'!AW$17:AW$49)+SUMIF('8. Lokal'!$D$18:$D$50,$C293,'8. Lokal'!AT$18:AT$50),SUMIF('5. Lön'!$D$25:$D$151,$C293,'5. Lön'!BS$25:BS$151)+SUMIF('6. Drift'!$D$18:$D$101,$C293,'6. Drift'!AV$25:AV$151))</f>
        <v>0</v>
      </c>
      <c r="F300" s="293">
        <f>IF('2. Grunddata'!$C$13="NEJ",SUMIF('5. Lön'!$D$25:$D$151,$C293,'5. Lön'!EB$25:EB$151)+SUMIF('6. Drift'!$D$18:$D$101,$C293,'6. Drift'!CS$18:CS$101)+SUMIF('7. Utrustning'!$D$17:$D$49,$C293,'7. Utrustning'!AX$17:AX$49)+SUMIF('8. Lokal'!$D$18:$D$50,$C293,'8. Lokal'!AU$18:AU$50),SUMIF('5. Lön'!$D$25:$D$151,$C293,'5. Lön'!BT$25:BT$151)+SUMIF('6. Drift'!$D$18:$D$101,$C293,'6. Drift'!AW$25:AW$151))</f>
        <v>0</v>
      </c>
      <c r="G300" s="293">
        <f>IF('2. Grunddata'!$C$13="NEJ",SUMIF('5. Lön'!$D$25:$D$151,$C293,'5. Lön'!EC$25:EC$151)+SUMIF('6. Drift'!$D$18:$D$101,$C293,'6. Drift'!CT$18:CT$101)+SUMIF('7. Utrustning'!$D$17:$D$49,$C293,'7. Utrustning'!AY$17:AY$49)+SUMIF('8. Lokal'!$D$18:$D$50,$C293,'8. Lokal'!AV$18:AV$50),SUMIF('5. Lön'!$D$25:$D$151,$C293,'5. Lön'!BU$25:BU$151)+SUMIF('6. Drift'!$D$18:$D$101,$C293,'6. Drift'!AX$25:AX$151))</f>
        <v>0</v>
      </c>
      <c r="H300" s="293">
        <f>IF('2. Grunddata'!$C$13="NEJ",SUMIF('5. Lön'!$D$25:$D$151,$C293,'5. Lön'!ED$25:ED$151)+SUMIF('6. Drift'!$D$18:$D$101,$C293,'6. Drift'!CU$18:CU$101)+SUMIF('7. Utrustning'!$D$17:$D$49,$C293,'7. Utrustning'!AZ$17:AZ$49)+SUMIF('8. Lokal'!$D$18:$D$50,$C293,'8. Lokal'!AW$18:AW$50),SUMIF('5. Lön'!$D$25:$D$151,$C293,'5. Lön'!BV$25:BV$151)+SUMIF('6. Drift'!$D$18:$D$101,$C293,'6. Drift'!AY$25:AY$151))</f>
        <v>0</v>
      </c>
      <c r="I300" s="293">
        <f>IF('2. Grunddata'!$C$13="NEJ",SUMIF('5. Lön'!$D$25:$D$151,$C293,'5. Lön'!EE$25:EE$151)+SUMIF('6. Drift'!$D$18:$D$101,$C293,'6. Drift'!CV$18:CV$101)+SUMIF('7. Utrustning'!$D$17:$D$49,$C293,'7. Utrustning'!BA$17:BA$49)+SUMIF('8. Lokal'!$D$18:$D$50,$C293,'8. Lokal'!AX$18:AX$50),SUMIF('5. Lön'!$D$25:$D$151,$C293,'5. Lön'!BW$25:BW$151)+SUMIF('6. Drift'!$D$18:$D$101,$C293,'6. Drift'!AZ$25:AZ$151))</f>
        <v>0</v>
      </c>
      <c r="J300" s="293">
        <f>IF('2. Grunddata'!$C$13="NEJ",SUMIF('5. Lön'!$D$25:$D$151,$C293,'5. Lön'!EF$25:EF$151)+SUMIF('6. Drift'!$D$18:$D$101,$C293,'6. Drift'!CW$18:CW$101)+SUMIF('7. Utrustning'!$D$17:$D$49,$C293,'7. Utrustning'!BB$17:BB$49)+SUMIF('8. Lokal'!$D$18:$D$50,$C293,'8. Lokal'!AY$18:AY$50),SUMIF('5. Lön'!$D$25:$D$151,$C293,'5. Lön'!BX$25:BX$151)+SUMIF('6. Drift'!$D$18:$D$101,$C293,'6. Drift'!BA$25:BA$151))</f>
        <v>0</v>
      </c>
      <c r="K300" s="293">
        <f>IF('2. Grunddata'!$C$13="NEJ",SUMIF('5. Lön'!$D$25:$D$151,$C293,'5. Lön'!EG$25:EG$151)+SUMIF('6. Drift'!$D$18:$D$101,$C293,'6. Drift'!CX$18:CX$101)+SUMIF('7. Utrustning'!$D$17:$D$49,$C293,'7. Utrustning'!BC$17:BC$49)+SUMIF('8. Lokal'!$D$18:$D$50,$C293,'8. Lokal'!AZ$18:AZ$50),SUMIF('5. Lön'!$D$25:$D$151,$C293,'5. Lön'!BY$25:BY$151)+SUMIF('6. Drift'!$D$18:$D$101,$C293,'6. Drift'!BB$25:BB$151))</f>
        <v>0</v>
      </c>
      <c r="L300" s="293">
        <f>IF('2. Grunddata'!$C$13="NEJ",SUMIF('5. Lön'!$D$25:$D$151,$C293,'5. Lön'!EH$25:EH$151)+SUMIF('6. Drift'!$D$18:$D$101,$C293,'6. Drift'!CY$18:CY$101)+SUMIF('7. Utrustning'!$D$17:$D$49,$C293,'7. Utrustning'!BD$17:BD$49)+SUMIF('8. Lokal'!$D$18:$D$50,$C293,'8. Lokal'!BA$18:BA$50),SUMIF('5. Lön'!$D$25:$D$151,$C293,'5. Lön'!BZ$25:BZ$151)+SUMIF('6. Drift'!$D$18:$D$101,$C293,'6. Drift'!BC$25:BC$151))</f>
        <v>0</v>
      </c>
      <c r="M300" s="322">
        <f t="shared" si="45"/>
        <v>0</v>
      </c>
    </row>
    <row r="301" spans="2:15" s="3" customFormat="1" ht="12.75" x14ac:dyDescent="0.2">
      <c r="B301" s="323" t="str">
        <f>IF('2. Grunddata'!C$6="KONTRAKT","Total kostnad i kontrakt med finansiär ","Total kostnad i ansökan till finansiär ")</f>
        <v xml:space="preserve">Total kostnad i ansökan till finansiär </v>
      </c>
      <c r="C301" s="237">
        <f>SUM(C296:C300)</f>
        <v>0</v>
      </c>
      <c r="D301" s="237">
        <f t="shared" ref="D301:L301" si="46">SUM(D296:D300)</f>
        <v>0</v>
      </c>
      <c r="E301" s="237">
        <f t="shared" si="46"/>
        <v>0</v>
      </c>
      <c r="F301" s="237">
        <f t="shared" si="46"/>
        <v>0</v>
      </c>
      <c r="G301" s="237">
        <f t="shared" si="46"/>
        <v>0</v>
      </c>
      <c r="H301" s="237">
        <f t="shared" si="46"/>
        <v>0</v>
      </c>
      <c r="I301" s="237">
        <f t="shared" si="46"/>
        <v>0</v>
      </c>
      <c r="J301" s="237">
        <f t="shared" si="46"/>
        <v>0</v>
      </c>
      <c r="K301" s="237">
        <f t="shared" si="46"/>
        <v>0</v>
      </c>
      <c r="L301" s="237">
        <f t="shared" si="46"/>
        <v>0</v>
      </c>
      <c r="M301" s="324">
        <f t="shared" si="45"/>
        <v>0</v>
      </c>
    </row>
    <row r="302" spans="2:15" s="3" customFormat="1" ht="6" customHeight="1" x14ac:dyDescent="0.2">
      <c r="B302" s="325"/>
      <c r="C302" s="326"/>
      <c r="D302" s="326"/>
      <c r="E302" s="326"/>
      <c r="F302" s="326"/>
      <c r="G302" s="326"/>
      <c r="H302" s="326"/>
      <c r="I302" s="326"/>
      <c r="J302" s="326"/>
      <c r="K302" s="326"/>
      <c r="L302" s="326"/>
      <c r="M302" s="327"/>
    </row>
    <row r="303" spans="2:15" s="3" customFormat="1" ht="12.75" x14ac:dyDescent="0.2">
      <c r="B303" s="328" t="str">
        <f>IF('2. Grunddata'!C$6="KONTRAKT","Kostnader att medfinansiera","Kostnader förväntade att medfinansiera")</f>
        <v>Kostnader förväntade att medfinansiera</v>
      </c>
      <c r="C303" s="168"/>
      <c r="D303" s="168"/>
      <c r="E303" s="168"/>
      <c r="F303" s="168"/>
      <c r="G303" s="168"/>
      <c r="H303" s="168"/>
      <c r="I303" s="168"/>
      <c r="J303" s="168"/>
      <c r="K303" s="168"/>
      <c r="L303" s="168"/>
      <c r="M303" s="329"/>
    </row>
    <row r="304" spans="2:15" s="3" customFormat="1" ht="12.75" x14ac:dyDescent="0.2">
      <c r="B304" s="371" t="str">
        <f>IF('2. Grunddata'!C$13="NEJ","Indirekt och lokalpåslag inte accepterade som OH av finansiär","")</f>
        <v>Indirekt och lokalpåslag inte accepterade som OH av finansiär</v>
      </c>
      <c r="C304" s="330">
        <f>IF('2. Grunddata'!$C$13="NEJ",(SUMIF('5. Lön'!$D$25:$D$151,$C293,'5. Lön'!BQ$25:BQ$151)+SUMIF('5. Lön'!$D$25:$D$151,$C293,'5. Lön'!CO$25:CO$151)+SUMIF('6. Drift'!$D$18:$D$101,$C293,'6. Drift'!AT$18:AT$101)+SUMIF('6. Drift'!$D$18:$D$101,$C293,'6. Drift'!BR$18:BR$101))-(SUMIF('5. Lön'!$D$25:$D$151,$C293,'5. Lön'!DY$25:DY$151)+SUMIF('6. Drift'!$D$18:$D$101,$C293,'6. Drift'!CP$18:CP$101)+SUMIF('7. Utrustning'!$D$17:$D$49,$C293,'7. Utrustning'!AU$17:AU$49)+SUMIF('8. Lokal'!$D$18:$D$50,$C293,'8. Lokal'!AR$18:AR$50)),0)</f>
        <v>0</v>
      </c>
      <c r="D304" s="330">
        <f>IF('2. Grunddata'!$C$13="NEJ",(SUMIF('5. Lön'!$D$25:$D$151,$C293,'5. Lön'!BR$25:BR$151)+SUMIF('5. Lön'!$D$25:$D$151,$C293,'5. Lön'!CP$25:CP$151)+SUMIF('6. Drift'!$D$18:$D$101,$C293,'6. Drift'!AU$18:AU$101)+SUMIF('6. Drift'!$D$18:$D$101,$C293,'6. Drift'!BS$18:BS$101))-(SUMIF('5. Lön'!$D$25:$D$151,$C293,'5. Lön'!DZ$25:DZ$151)+SUMIF('6. Drift'!$D$18:$D$101,$C293,'6. Drift'!CQ$18:CQ$101)+SUMIF('7. Utrustning'!$D$17:$D$49,$C293,'7. Utrustning'!AV$17:AV$49)+SUMIF('8. Lokal'!$D$18:$D$50,$C293,'8. Lokal'!AS$18:AS$50)),0)</f>
        <v>0</v>
      </c>
      <c r="E304" s="330">
        <f>IF('2. Grunddata'!$C$13="NEJ",(SUMIF('5. Lön'!$D$25:$D$151,$C293,'5. Lön'!BS$25:BS$151)+SUMIF('5. Lön'!$D$25:$D$151,$C293,'5. Lön'!CQ$25:CQ$151)+SUMIF('6. Drift'!$D$18:$D$101,$C293,'6. Drift'!AV$18:AV$101)+SUMIF('6. Drift'!$D$18:$D$101,$C293,'6. Drift'!BT$18:BT$101))-(SUMIF('5. Lön'!$D$25:$D$151,$C293,'5. Lön'!EA$25:EA$151)+SUMIF('6. Drift'!$D$18:$D$101,$C293,'6. Drift'!CR$18:CR$101)+SUMIF('7. Utrustning'!$D$17:$D$49,$C293,'7. Utrustning'!AW$17:AW$49)+SUMIF('8. Lokal'!$D$18:$D$50,$C293,'8. Lokal'!AT$18:AT$50)),0)</f>
        <v>0</v>
      </c>
      <c r="F304" s="330">
        <f>IF('2. Grunddata'!$C$13="NEJ",(SUMIF('5. Lön'!$D$25:$D$151,$C293,'5. Lön'!BT$25:BT$151)+SUMIF('5. Lön'!$D$25:$D$151,$C293,'5. Lön'!CR$25:CR$151)+SUMIF('6. Drift'!$D$18:$D$101,$C293,'6. Drift'!AW$18:AW$101)+SUMIF('6. Drift'!$D$18:$D$101,$C293,'6. Drift'!BU$18:BU$101))-(SUMIF('5. Lön'!$D$25:$D$151,$C293,'5. Lön'!EB$25:EB$151)+SUMIF('6. Drift'!$D$18:$D$101,$C293,'6. Drift'!CS$18:CS$101)+SUMIF('7. Utrustning'!$D$17:$D$49,$C293,'7. Utrustning'!AX$17:AX$49)+SUMIF('8. Lokal'!$D$18:$D$50,$C293,'8. Lokal'!AU$18:AU$50)),0)</f>
        <v>0</v>
      </c>
      <c r="G304" s="330">
        <f>IF('2. Grunddata'!$C$13="NEJ",(SUMIF('5. Lön'!$D$25:$D$151,$C293,'5. Lön'!BU$25:BU$151)+SUMIF('5. Lön'!$D$25:$D$151,$C293,'5. Lön'!CS$25:CS$151)+SUMIF('6. Drift'!$D$18:$D$101,$C293,'6. Drift'!AX$18:AX$101)+SUMIF('6. Drift'!$D$18:$D$101,$C293,'6. Drift'!BV$18:BV$101))-(SUMIF('5. Lön'!$D$25:$D$151,$C293,'5. Lön'!EC$25:EC$151)+SUMIF('6. Drift'!$D$18:$D$101,$C293,'6. Drift'!CT$18:CT$101)+SUMIF('7. Utrustning'!$D$17:$D$49,$C293,'7. Utrustning'!AY$17:AY$49)+SUMIF('8. Lokal'!$D$18:$D$50,$C293,'8. Lokal'!AV$18:AV$50)),0)</f>
        <v>0</v>
      </c>
      <c r="H304" s="330">
        <f>IF('2. Grunddata'!$C$13="NEJ",(SUMIF('5. Lön'!$D$25:$D$151,$C293,'5. Lön'!BV$25:BV$151)+SUMIF('5. Lön'!$D$25:$D$151,$C293,'5. Lön'!CT$25:CT$151)+SUMIF('6. Drift'!$D$18:$D$101,$C293,'6. Drift'!AY$18:AY$101)+SUMIF('6. Drift'!$D$18:$D$101,$C293,'6. Drift'!BW$18:BW$101))-(SUMIF('5. Lön'!$D$25:$D$151,$C293,'5. Lön'!ED$25:ED$151)+SUMIF('6. Drift'!$D$18:$D$101,$C293,'6. Drift'!CU$18:CU$101)+SUMIF('7. Utrustning'!$D$17:$D$49,$C293,'7. Utrustning'!AZ$17:AZ$49)+SUMIF('8. Lokal'!$D$18:$D$50,$C293,'8. Lokal'!AW$18:AW$50)),0)</f>
        <v>0</v>
      </c>
      <c r="I304" s="330">
        <f>IF('2. Grunddata'!$C$13="NEJ",(SUMIF('5. Lön'!$D$25:$D$151,$C293,'5. Lön'!BW$25:BW$151)+SUMIF('5. Lön'!$D$25:$D$151,$C293,'5. Lön'!CU$25:CU$151)+SUMIF('6. Drift'!$D$18:$D$101,$C293,'6. Drift'!AZ$18:AZ$101)+SUMIF('6. Drift'!$D$18:$D$101,$C293,'6. Drift'!BX$18:BX$101))-(SUMIF('5. Lön'!$D$25:$D$151,$C293,'5. Lön'!EE$25:EE$151)+SUMIF('6. Drift'!$D$18:$D$101,$C293,'6. Drift'!CV$18:CV$101)+SUMIF('7. Utrustning'!$D$17:$D$49,$C293,'7. Utrustning'!BA$17:BA$49)+SUMIF('8. Lokal'!$D$18:$D$50,$C293,'8. Lokal'!AX$18:AX$50)),0)</f>
        <v>0</v>
      </c>
      <c r="J304" s="330">
        <f>IF('2. Grunddata'!$C$13="NEJ",(SUMIF('5. Lön'!$D$25:$D$151,$C293,'5. Lön'!BX$25:BX$151)+SUMIF('5. Lön'!$D$25:$D$151,$C293,'5. Lön'!CV$25:CV$151)+SUMIF('6. Drift'!$D$18:$D$101,$C293,'6. Drift'!BA$18:BA$101)+SUMIF('6. Drift'!$D$18:$D$101,$C293,'6. Drift'!BY$18:BY$101))-(SUMIF('5. Lön'!$D$25:$D$151,$C293,'5. Lön'!EF$25:EF$151)+SUMIF('6. Drift'!$D$18:$D$101,$C293,'6. Drift'!CW$18:CW$101)+SUMIF('7. Utrustning'!$D$17:$D$49,$C293,'7. Utrustning'!BB$17:BB$49)+SUMIF('8. Lokal'!$D$18:$D$50,$C293,'8. Lokal'!AY$18:AY$50)),0)</f>
        <v>0</v>
      </c>
      <c r="K304" s="330">
        <f>IF('2. Grunddata'!$C$13="NEJ",(SUMIF('5. Lön'!$D$25:$D$151,$C293,'5. Lön'!BY$25:BY$151)+SUMIF('5. Lön'!$D$25:$D$151,$C293,'5. Lön'!CW$25:CW$151)+SUMIF('6. Drift'!$D$18:$D$101,$C293,'6. Drift'!BB$18:BB$101)+SUMIF('6. Drift'!$D$18:$D$101,$C293,'6. Drift'!BZ$18:BZ$101))-(SUMIF('5. Lön'!$D$25:$D$151,$C293,'5. Lön'!EG$25:EG$151)+SUMIF('6. Drift'!$D$18:$D$101,$C293,'6. Drift'!CX$18:CX$101)+SUMIF('7. Utrustning'!$D$17:$D$49,$C293,'7. Utrustning'!BC$17:BC$49)+SUMIF('8. Lokal'!$D$18:$D$50,$C293,'8. Lokal'!AZ$18:AZ$50)),0)</f>
        <v>0</v>
      </c>
      <c r="L304" s="330">
        <f>IF('2. Grunddata'!$C$13="NEJ",(SUMIF('5. Lön'!$D$25:$D$151,$C293,'5. Lön'!BZ$25:BZ$151)+SUMIF('5. Lön'!$D$25:$D$151,$C293,'5. Lön'!CX$25:CX$151)+SUMIF('6. Drift'!$D$18:$D$101,$C293,'6. Drift'!BC$18:BC$101)+SUMIF('6. Drift'!$D$18:$D$101,$C293,'6. Drift'!CA$18:CA$101))-(SUMIF('5. Lön'!$D$25:$D$151,$C293,'5. Lön'!EH$25:EH$151)+SUMIF('6. Drift'!$D$18:$D$101,$C293,'6. Drift'!CY$18:CY$101)+SUMIF('7. Utrustning'!$D$17:$D$49,$C293,'7. Utrustning'!BD$17:BD$49)+SUMIF('8. Lokal'!$D$18:$D$50,$C293,'8. Lokal'!BA$18:BA$50)),0)</f>
        <v>0</v>
      </c>
      <c r="M304" s="314">
        <f t="shared" ref="M304:M310" si="47">SUM(C304:L304)</f>
        <v>0</v>
      </c>
    </row>
    <row r="305" spans="2:15" s="3" customFormat="1" ht="12.75" customHeight="1" x14ac:dyDescent="0.2">
      <c r="B305" s="331" t="str">
        <f>IF('2. Grunddata'!C$16&gt;0,"LKP som inte accepteras av finansiär","")</f>
        <v/>
      </c>
      <c r="C305" s="332">
        <f>IF('2. Grunddata'!$C$16&gt;0,SUMIF('5. Lön'!$D$25:$D$151,$C293,'5. Lön'!AS$25:AS$151)-SUMIF('5. Lön'!$D$25:$D$151,$C293,'5. Lön'!DM$25:DM$151),0)</f>
        <v>0</v>
      </c>
      <c r="D305" s="332">
        <f>IF('2. Grunddata'!$C$16&gt;0,SUMIF('5. Lön'!$D$25:$D$151,$C293,'5. Lön'!AT$25:AT$151)-SUMIF('5. Lön'!$D$25:$D$151,$C293,'5. Lön'!DN$25:DN$151),0)</f>
        <v>0</v>
      </c>
      <c r="E305" s="332">
        <f>IF('2. Grunddata'!$C$16&gt;0,SUMIF('5. Lön'!$D$25:$D$151,$C293,'5. Lön'!AU$25:AU$151)-SUMIF('5. Lön'!$D$25:$D$151,$C293,'5. Lön'!DO$25:DO$151),0)</f>
        <v>0</v>
      </c>
      <c r="F305" s="332">
        <f>IF('2. Grunddata'!$C$16&gt;0,SUMIF('5. Lön'!$D$25:$D$151,$C293,'5. Lön'!AV$25:AV$151)-SUMIF('5. Lön'!$D$25:$D$151,$C293,'5. Lön'!DP$25:DP$151),0)</f>
        <v>0</v>
      </c>
      <c r="G305" s="332">
        <f>IF('2. Grunddata'!$C$16&gt;0,SUMIF('5. Lön'!$D$25:$D$151,$C293,'5. Lön'!AW$25:AW$151)-SUMIF('5. Lön'!$D$25:$D$151,$C293,'5. Lön'!DQ$25:DQ$151),0)</f>
        <v>0</v>
      </c>
      <c r="H305" s="332">
        <f>IF('2. Grunddata'!$C$16&gt;0,SUMIF('5. Lön'!$D$25:$D$151,$C293,'5. Lön'!AX$25:AX$151)-SUMIF('5. Lön'!$D$25:$D$151,$C293,'5. Lön'!DR$25:DR$151),0)</f>
        <v>0</v>
      </c>
      <c r="I305" s="332">
        <f>IF('2. Grunddata'!$C$16&gt;0,SUMIF('5. Lön'!$D$25:$D$151,$C293,'5. Lön'!AY$25:AY$151)-SUMIF('5. Lön'!$D$25:$D$151,$C293,'5. Lön'!DS$25:DS$151),0)</f>
        <v>0</v>
      </c>
      <c r="J305" s="332">
        <f>IF('2. Grunddata'!$C$16&gt;0,SUMIF('5. Lön'!$D$25:$D$151,$C293,'5. Lön'!AZ$25:AZ$151)-SUMIF('5. Lön'!$D$25:$D$151,$C293,'5. Lön'!DT$25:DT$151),0)</f>
        <v>0</v>
      </c>
      <c r="K305" s="332">
        <f>IF('2. Grunddata'!$C$16&gt;0,SUMIF('5. Lön'!$D$25:$D$151,$C293,'5. Lön'!BA$25:BA$151)-SUMIF('5. Lön'!$D$25:$D$151,$C293,'5. Lön'!DU$25:DU$151),0)</f>
        <v>0</v>
      </c>
      <c r="L305" s="332">
        <f>IF('2. Grunddata'!$C$16&gt;0,SUMIF('5. Lön'!$D$25:$D$151,$C293,'5. Lön'!BB$25:BB$151)-SUMIF('5. Lön'!$D$25:$D$151,$C293,'5. Lön'!DV$25:DV$151),0)</f>
        <v>0</v>
      </c>
      <c r="M305" s="316">
        <f t="shared" si="47"/>
        <v>0</v>
      </c>
    </row>
    <row r="306" spans="2:15" s="3" customFormat="1" ht="12.75" customHeight="1" x14ac:dyDescent="0.2">
      <c r="B306" s="317" t="str">
        <f>IF('5. Lön'!BO$152&gt;0,"Lön inklusive LKP","")</f>
        <v>Lön inklusive LKP</v>
      </c>
      <c r="C306" s="333">
        <f>SUMIF('5. Lön'!$D$25:$D$151,$C293,'5. Lön'!BE$25:BE$151)</f>
        <v>0</v>
      </c>
      <c r="D306" s="333">
        <f>SUMIF('5. Lön'!$D$25:$D$151,$C293,'5. Lön'!BF$25:BF$151)</f>
        <v>0</v>
      </c>
      <c r="E306" s="333">
        <f>SUMIF('5. Lön'!$D$25:$D$151,$C293,'5. Lön'!BG$25:BG$151)</f>
        <v>0</v>
      </c>
      <c r="F306" s="333">
        <f>SUMIF('5. Lön'!$D$25:$D$151,$C293,'5. Lön'!BH$25:BH$151)</f>
        <v>0</v>
      </c>
      <c r="G306" s="333">
        <f>SUMIF('5. Lön'!$D$25:$D$151,$C293,'5. Lön'!BI$25:BI$151)</f>
        <v>0</v>
      </c>
      <c r="H306" s="333">
        <f>SUMIF('5. Lön'!$D$25:$D$151,$C293,'5. Lön'!BJ$25:BJ$151)</f>
        <v>0</v>
      </c>
      <c r="I306" s="333">
        <f>SUMIF('5. Lön'!$D$25:$D$151,$C293,'5. Lön'!BK$25:BK$151)</f>
        <v>0</v>
      </c>
      <c r="J306" s="333">
        <f>SUMIF('5. Lön'!$D$25:$D$151,$C293,'5. Lön'!BL$25:BL$151)</f>
        <v>0</v>
      </c>
      <c r="K306" s="333">
        <f>SUMIF('5. Lön'!$D$25:$D$151,$C293,'5. Lön'!BM$25:BM$151)</f>
        <v>0</v>
      </c>
      <c r="L306" s="333">
        <f>SUMIF('5. Lön'!$D$25:$D$151,$C293,'5. Lön'!BN$25:BN$151)</f>
        <v>0</v>
      </c>
      <c r="M306" s="319">
        <f t="shared" si="47"/>
        <v>0</v>
      </c>
    </row>
    <row r="307" spans="2:15" s="3" customFormat="1" ht="12.75" x14ac:dyDescent="0.2">
      <c r="B307" s="158" t="str">
        <f>IF('6. Drift'!AR$102&gt;0,"Drift","")</f>
        <v/>
      </c>
      <c r="C307" s="334">
        <f>SUMIF('6. Drift'!$D$18:$D$101,$C293,'6. Drift'!AH$18:AH$101)</f>
        <v>0</v>
      </c>
      <c r="D307" s="334">
        <f>SUMIF('6. Drift'!$D$18:$D$101,$C293,'6. Drift'!AI$18:AI$101)</f>
        <v>0</v>
      </c>
      <c r="E307" s="334">
        <f>SUMIF('6. Drift'!$D$18:$D$101,$C293,'6. Drift'!AJ$18:AJ$101)</f>
        <v>0</v>
      </c>
      <c r="F307" s="334">
        <f>SUMIF('6. Drift'!$D$18:$D$101,$C293,'6. Drift'!AK$18:AK$101)</f>
        <v>0</v>
      </c>
      <c r="G307" s="334">
        <f>SUMIF('6. Drift'!$D$18:$D$101,$C293,'6. Drift'!AL$18:AL$101)</f>
        <v>0</v>
      </c>
      <c r="H307" s="334">
        <f>SUMIF('6. Drift'!$D$18:$D$101,$C293,'6. Drift'!AM$18:AM$101)</f>
        <v>0</v>
      </c>
      <c r="I307" s="334">
        <f>SUMIF('6. Drift'!$D$18:$D$101,$C293,'6. Drift'!AN$18:AN$101)</f>
        <v>0</v>
      </c>
      <c r="J307" s="334">
        <f>SUMIF('6. Drift'!$D$18:$D$101,$C293,'6. Drift'!AO$18:AO$101)</f>
        <v>0</v>
      </c>
      <c r="K307" s="334">
        <f>SUMIF('6. Drift'!$D$18:$D$101,$C293,'6. Drift'!AP$18:AP$101)</f>
        <v>0</v>
      </c>
      <c r="L307" s="334">
        <f>SUMIF('6. Drift'!$D$18:$D$101,$C293,'6. Drift'!AQ$18:AQ$101)</f>
        <v>0</v>
      </c>
      <c r="M307" s="316">
        <f t="shared" si="47"/>
        <v>0</v>
      </c>
    </row>
    <row r="308" spans="2:15" s="3" customFormat="1" ht="12.75" x14ac:dyDescent="0.2">
      <c r="B308" s="317" t="str">
        <f>IF('7. Utrustning'!AS$50&gt;0,"Utrustning","")</f>
        <v/>
      </c>
      <c r="C308" s="333">
        <f>SUMIF('7. Utrustning'!$D$17:$D$49,$C293,'7. Utrustning'!AI$17:AI$49)</f>
        <v>0</v>
      </c>
      <c r="D308" s="333">
        <f>SUMIF('7. Utrustning'!$D$17:$D$49,$C293,'7. Utrustning'!AJ$17:AJ$49)</f>
        <v>0</v>
      </c>
      <c r="E308" s="333">
        <f>SUMIF('7. Utrustning'!$D$17:$D$49,$C293,'7. Utrustning'!AK$17:AK$49)</f>
        <v>0</v>
      </c>
      <c r="F308" s="333">
        <f>SUMIF('7. Utrustning'!$D$17:$D$49,$C293,'7. Utrustning'!AL$17:AL$49)</f>
        <v>0</v>
      </c>
      <c r="G308" s="333">
        <f>SUMIF('7. Utrustning'!$D$17:$D$49,$C293,'7. Utrustning'!AM$17:AM$49)</f>
        <v>0</v>
      </c>
      <c r="H308" s="333">
        <f>SUMIF('7. Utrustning'!$D$17:$D$49,$C293,'7. Utrustning'!AN$17:AN$49)</f>
        <v>0</v>
      </c>
      <c r="I308" s="333">
        <f>SUMIF('7. Utrustning'!$D$17:$D$49,$C293,'7. Utrustning'!AO$17:AO$49)</f>
        <v>0</v>
      </c>
      <c r="J308" s="333">
        <f>SUMIF('7. Utrustning'!$D$17:$D$49,$C293,'7. Utrustning'!AP$17:AP$49)</f>
        <v>0</v>
      </c>
      <c r="K308" s="333">
        <f>SUMIF('7. Utrustning'!$D$17:$D$49,$C293,'7. Utrustning'!AQ$17:AQ$49)</f>
        <v>0</v>
      </c>
      <c r="L308" s="333">
        <f>SUMIF('7. Utrustning'!$D$17:$D$49,$C293,'7. Utrustning'!AR$17:AR$49)</f>
        <v>0</v>
      </c>
      <c r="M308" s="319">
        <f t="shared" si="47"/>
        <v>0</v>
      </c>
    </row>
    <row r="309" spans="2:15" s="3" customFormat="1" ht="12.75" x14ac:dyDescent="0.2">
      <c r="B309" s="320" t="str">
        <f>IF('8. Lokal'!AP$51&gt;0,"Lokal","")</f>
        <v>Lokal</v>
      </c>
      <c r="C309" s="334">
        <f>SUMIF('5. Lön'!$D$25:$D$151,$C293,'5. Lön'!DA$25:DA$151)+SUMIF('6. Drift'!$D$18:$D$101,$C293,'6. Drift'!CD$18:CD$101)+SUMIF('8. Lokal'!$D$18:$D$50,$C293,'8. Lokal'!AF$18:AF$50)</f>
        <v>0</v>
      </c>
      <c r="D309" s="334">
        <f>SUMIF('5. Lön'!$D$25:$D$151,$C293,'5. Lön'!DB$25:DB$151)+SUMIF('6. Drift'!$D$18:$D$101,$C293,'6. Drift'!CE$18:CE$101)+SUMIF('8. Lokal'!$D$18:$D$50,$C293,'8. Lokal'!AG$18:AG$50)</f>
        <v>0</v>
      </c>
      <c r="E309" s="334">
        <f>SUMIF('5. Lön'!$D$25:$D$151,$C293,'5. Lön'!DC$25:DC$151)+SUMIF('6. Drift'!$D$18:$D$101,$C293,'6. Drift'!CF$18:CF$101)+SUMIF('8. Lokal'!$D$18:$D$50,$C293,'8. Lokal'!AH$18:AH$50)</f>
        <v>0</v>
      </c>
      <c r="F309" s="334">
        <f>SUMIF('5. Lön'!$D$25:$D$151,$C293,'5. Lön'!DD$25:DD$151)+SUMIF('6. Drift'!$D$18:$D$101,$C293,'6. Drift'!CG$18:CG$101)+SUMIF('8. Lokal'!$D$18:$D$50,$C293,'8. Lokal'!AI$18:AI$50)</f>
        <v>0</v>
      </c>
      <c r="G309" s="334">
        <f>SUMIF('5. Lön'!$D$25:$D$151,$C293,'5. Lön'!DE$25:DE$151)+SUMIF('6. Drift'!$D$18:$D$101,$C293,'6. Drift'!CH$18:CH$101)+SUMIF('8. Lokal'!$D$18:$D$50,$C293,'8. Lokal'!AJ$18:AJ$50)</f>
        <v>0</v>
      </c>
      <c r="H309" s="334">
        <f>SUMIF('5. Lön'!$D$25:$D$151,$C293,'5. Lön'!DF$25:DF$151)+SUMIF('6. Drift'!$D$18:$D$101,$C293,'6. Drift'!CI$18:CI$101)+SUMIF('8. Lokal'!$D$18:$D$50,$C293,'8. Lokal'!AK$18:AK$50)</f>
        <v>0</v>
      </c>
      <c r="I309" s="334">
        <f>SUMIF('5. Lön'!$D$25:$D$151,$C293,'5. Lön'!DG$25:DG$151)+SUMIF('6. Drift'!$D$18:$D$101,$C293,'6. Drift'!CJ$18:CJ$101)+SUMIF('8. Lokal'!$D$18:$D$50,$C293,'8. Lokal'!AL$18:AL$50)</f>
        <v>0</v>
      </c>
      <c r="J309" s="334">
        <f>SUMIF('5. Lön'!$D$25:$D$151,$C293,'5. Lön'!DH$25:DH$151)+SUMIF('6. Drift'!$D$18:$D$101,$C293,'6. Drift'!CK$18:CK$101)+SUMIF('8. Lokal'!$D$18:$D$50,$C293,'8. Lokal'!AM$18:AM$50)</f>
        <v>0</v>
      </c>
      <c r="K309" s="334">
        <f>SUMIF('5. Lön'!$D$25:$D$151,$C293,'5. Lön'!DI$25:DI$151)+SUMIF('6. Drift'!$D$18:$D$101,$C293,'6. Drift'!CL$18:CL$101)+SUMIF('8. Lokal'!$D$18:$D$50,$C293,'8. Lokal'!AN$18:AN$50)</f>
        <v>0</v>
      </c>
      <c r="L309" s="334">
        <f>SUMIF('5. Lön'!$D$25:$D$151,$C293,'5. Lön'!DJ$25:DJ$151)+SUMIF('6. Drift'!$D$18:$D$101,$C293,'6. Drift'!CM$18:CM$101)+SUMIF('8. Lokal'!$D$18:$D$50,$C293,'8. Lokal'!AO$18:AO$50)</f>
        <v>0</v>
      </c>
      <c r="M309" s="316">
        <f t="shared" si="47"/>
        <v>0</v>
      </c>
    </row>
    <row r="310" spans="2:15" s="1" customFormat="1" ht="12.75" x14ac:dyDescent="0.2">
      <c r="B310" s="321" t="str">
        <f>IF(('5. Lön'!CM$152+'6. Drift'!BP$102)&gt;0,"Indirekt","")</f>
        <v>Indirekt</v>
      </c>
      <c r="C310" s="293">
        <f>SUMIF('5. Lön'!$D$25:$D$151,$C293,'5. Lön'!CC$25:CC$151)+SUMIF('6. Drift'!$D$18:$D$101,$C293,'6. Drift'!BF$18:BF$101)</f>
        <v>0</v>
      </c>
      <c r="D310" s="293">
        <f>SUMIF('5. Lön'!$D$25:$D$151,$C293,'5. Lön'!CD$25:CD$151)+SUMIF('6. Drift'!$D$18:$D$101,$C293,'6. Drift'!BG$18:BG$101)</f>
        <v>0</v>
      </c>
      <c r="E310" s="293">
        <f>SUMIF('5. Lön'!$D$25:$D$151,$C293,'5. Lön'!CE$25:CE$151)+SUMIF('6. Drift'!$D$18:$D$101,$C293,'6. Drift'!BH$18:BH$101)</f>
        <v>0</v>
      </c>
      <c r="F310" s="293">
        <f>SUMIF('5. Lön'!$D$25:$D$151,$C293,'5. Lön'!CF$25:CF$151)+SUMIF('6. Drift'!$D$18:$D$101,$C293,'6. Drift'!BI$18:BI$101)</f>
        <v>0</v>
      </c>
      <c r="G310" s="293">
        <f>SUMIF('5. Lön'!$D$25:$D$151,$C293,'5. Lön'!CG$25:CG$151)+SUMIF('6. Drift'!$D$18:$D$101,$C293,'6. Drift'!BJ$18:BJ$101)</f>
        <v>0</v>
      </c>
      <c r="H310" s="293">
        <f>SUMIF('5. Lön'!$D$25:$D$151,$C293,'5. Lön'!CH$25:CH$151)+SUMIF('6. Drift'!$D$18:$D$101,$C293,'6. Drift'!BK$18:BK$101)</f>
        <v>0</v>
      </c>
      <c r="I310" s="293">
        <f>SUMIF('5. Lön'!$D$25:$D$151,$C293,'5. Lön'!CI$25:CI$151)+SUMIF('6. Drift'!$D$18:$D$101,$C293,'6. Drift'!BL$18:BL$101)</f>
        <v>0</v>
      </c>
      <c r="J310" s="293">
        <f>SUMIF('5. Lön'!$D$25:$D$151,$C293,'5. Lön'!CJ$25:CJ$151)+SUMIF('6. Drift'!$D$18:$D$101,$C293,'6. Drift'!BM$18:BM$101)</f>
        <v>0</v>
      </c>
      <c r="K310" s="293">
        <f>SUMIF('5. Lön'!$D$25:$D$151,$C293,'5. Lön'!CK$25:CK$151)+SUMIF('6. Drift'!$D$18:$D$101,$C293,'6. Drift'!BN$18:BN$101)</f>
        <v>0</v>
      </c>
      <c r="L310" s="293">
        <f>SUMIF('5. Lön'!$D$25:$D$151,$C293,'5. Lön'!CL$25:CL$151)+SUMIF('6. Drift'!$D$18:$D$101,$C293,'6. Drift'!BO$18:BO$101)</f>
        <v>0</v>
      </c>
      <c r="M310" s="322">
        <f t="shared" si="47"/>
        <v>0</v>
      </c>
    </row>
    <row r="311" spans="2:15" s="3" customFormat="1" ht="12.75" x14ac:dyDescent="0.2">
      <c r="B311" s="323" t="str">
        <f>IF('2. Grunddata'!C$6="KONTRAKT","Total kostnad i medfinansiering av kontrakt med finansiär","Total kostnad i medfinansiering av ansökan till finansiär")</f>
        <v>Total kostnad i medfinansiering av ansökan till finansiär</v>
      </c>
      <c r="C311" s="237">
        <f>SUM(C304:C310)</f>
        <v>0</v>
      </c>
      <c r="D311" s="237">
        <f t="shared" ref="D311:M311" si="48">SUM(D304:D310)</f>
        <v>0</v>
      </c>
      <c r="E311" s="237">
        <f t="shared" si="48"/>
        <v>0</v>
      </c>
      <c r="F311" s="237">
        <f t="shared" si="48"/>
        <v>0</v>
      </c>
      <c r="G311" s="237">
        <f t="shared" si="48"/>
        <v>0</v>
      </c>
      <c r="H311" s="237">
        <f t="shared" si="48"/>
        <v>0</v>
      </c>
      <c r="I311" s="237">
        <f t="shared" si="48"/>
        <v>0</v>
      </c>
      <c r="J311" s="237">
        <f t="shared" si="48"/>
        <v>0</v>
      </c>
      <c r="K311" s="237">
        <f t="shared" si="48"/>
        <v>0</v>
      </c>
      <c r="L311" s="237">
        <f t="shared" si="48"/>
        <v>0</v>
      </c>
      <c r="M311" s="324">
        <f t="shared" si="48"/>
        <v>0</v>
      </c>
      <c r="N311" s="26"/>
      <c r="O311" s="26"/>
    </row>
    <row r="312" spans="2:15" s="3" customFormat="1" ht="6" customHeight="1" x14ac:dyDescent="0.2">
      <c r="B312" s="335"/>
      <c r="C312" s="326"/>
      <c r="D312" s="326"/>
      <c r="E312" s="326"/>
      <c r="F312" s="326"/>
      <c r="G312" s="326"/>
      <c r="H312" s="326"/>
      <c r="I312" s="326"/>
      <c r="J312" s="326"/>
      <c r="K312" s="326"/>
      <c r="L312" s="326"/>
      <c r="M312" s="336"/>
    </row>
    <row r="313" spans="2:15" s="3" customFormat="1" ht="12.75" x14ac:dyDescent="0.2">
      <c r="B313" s="328" t="str">
        <f>IF('2. Grunddata'!C$6="KONTRAKT","Full kostnad","Förväntad full kostnad")</f>
        <v>Förväntad full kostnad</v>
      </c>
      <c r="C313" s="326"/>
      <c r="D313" s="326"/>
      <c r="E313" s="326"/>
      <c r="F313" s="326"/>
      <c r="G313" s="326"/>
      <c r="H313" s="326"/>
      <c r="I313" s="326"/>
      <c r="J313" s="326"/>
      <c r="K313" s="326"/>
      <c r="L313" s="326"/>
      <c r="M313" s="336"/>
    </row>
    <row r="314" spans="2:15" s="3" customFormat="1" ht="12.75" x14ac:dyDescent="0.2">
      <c r="B314" s="337" t="s">
        <v>203</v>
      </c>
      <c r="C314" s="338">
        <f>C296+C305+C306</f>
        <v>0</v>
      </c>
      <c r="D314" s="338">
        <f t="shared" ref="D314:L314" si="49">D296+D305+D306</f>
        <v>0</v>
      </c>
      <c r="E314" s="338">
        <f t="shared" si="49"/>
        <v>0</v>
      </c>
      <c r="F314" s="338">
        <f t="shared" si="49"/>
        <v>0</v>
      </c>
      <c r="G314" s="338">
        <f t="shared" si="49"/>
        <v>0</v>
      </c>
      <c r="H314" s="338">
        <f t="shared" si="49"/>
        <v>0</v>
      </c>
      <c r="I314" s="338">
        <f t="shared" si="49"/>
        <v>0</v>
      </c>
      <c r="J314" s="338">
        <f t="shared" si="49"/>
        <v>0</v>
      </c>
      <c r="K314" s="338">
        <f t="shared" si="49"/>
        <v>0</v>
      </c>
      <c r="L314" s="338">
        <f t="shared" si="49"/>
        <v>0</v>
      </c>
      <c r="M314" s="314">
        <f>SUM(C314:L314)</f>
        <v>0</v>
      </c>
    </row>
    <row r="315" spans="2:15" s="3" customFormat="1" ht="12.75" x14ac:dyDescent="0.2">
      <c r="B315" s="339" t="s">
        <v>202</v>
      </c>
      <c r="C315" s="340">
        <f>C297+C307</f>
        <v>0</v>
      </c>
      <c r="D315" s="340">
        <f t="shared" ref="D315:L315" si="50">D297+D307</f>
        <v>0</v>
      </c>
      <c r="E315" s="340">
        <f t="shared" si="50"/>
        <v>0</v>
      </c>
      <c r="F315" s="340">
        <f t="shared" si="50"/>
        <v>0</v>
      </c>
      <c r="G315" s="340">
        <f t="shared" si="50"/>
        <v>0</v>
      </c>
      <c r="H315" s="340">
        <f t="shared" si="50"/>
        <v>0</v>
      </c>
      <c r="I315" s="340">
        <f t="shared" si="50"/>
        <v>0</v>
      </c>
      <c r="J315" s="340">
        <f t="shared" si="50"/>
        <v>0</v>
      </c>
      <c r="K315" s="340">
        <f t="shared" si="50"/>
        <v>0</v>
      </c>
      <c r="L315" s="340">
        <f t="shared" si="50"/>
        <v>0</v>
      </c>
      <c r="M315" s="316">
        <f>SUM(C315:L315)</f>
        <v>0</v>
      </c>
    </row>
    <row r="316" spans="2:15" s="3" customFormat="1" ht="12.75" x14ac:dyDescent="0.2">
      <c r="B316" s="341" t="s">
        <v>30</v>
      </c>
      <c r="C316" s="342">
        <f>C298+C308</f>
        <v>0</v>
      </c>
      <c r="D316" s="342">
        <f t="shared" ref="D316:L316" si="51">D298+D308</f>
        <v>0</v>
      </c>
      <c r="E316" s="342">
        <f t="shared" si="51"/>
        <v>0</v>
      </c>
      <c r="F316" s="342">
        <f t="shared" si="51"/>
        <v>0</v>
      </c>
      <c r="G316" s="342">
        <f t="shared" si="51"/>
        <v>0</v>
      </c>
      <c r="H316" s="342">
        <f t="shared" si="51"/>
        <v>0</v>
      </c>
      <c r="I316" s="342">
        <f t="shared" si="51"/>
        <v>0</v>
      </c>
      <c r="J316" s="342">
        <f t="shared" si="51"/>
        <v>0</v>
      </c>
      <c r="K316" s="342">
        <f t="shared" si="51"/>
        <v>0</v>
      </c>
      <c r="L316" s="342">
        <f t="shared" si="51"/>
        <v>0</v>
      </c>
      <c r="M316" s="319">
        <f>SUM(C316:L316)</f>
        <v>0</v>
      </c>
    </row>
    <row r="317" spans="2:15" s="3" customFormat="1" ht="12.75" x14ac:dyDescent="0.2">
      <c r="B317" s="339" t="s">
        <v>31</v>
      </c>
      <c r="C317" s="340">
        <f>SUMIF('5. Lön'!$D$25:$D$151,$C293,'5. Lön'!CO$25:CO$151)+SUMIF('5. Lön'!$D$25:$D$151,$C293,'5. Lön'!DA$25:DA$151)+SUMIF('6. Drift'!$D$18:$D$101,$C293,'6. Drift'!BR$18:BR$101)+SUMIF('6. Drift'!$D$18:$D$101,$C293,'6. Drift'!CD$18:CD$101)+SUMIF('8. Lokal'!$D$18:$D$50,$C293,'8. Lokal'!T$18:T$50)+SUMIF('8. Lokal'!$D$18:$D$50,$C293,'8. Lokal'!AF$18:AF$50)</f>
        <v>0</v>
      </c>
      <c r="D317" s="340">
        <f>SUMIF('5. Lön'!$D$25:$D$151,$C293,'5. Lön'!CP$25:CP$151)+SUMIF('5. Lön'!$D$25:$D$151,$C293,'5. Lön'!DB$25:DB$151)+SUMIF('6. Drift'!$D$18:$D$101,$C293,'6. Drift'!BS$18:BS$101)+SUMIF('6. Drift'!$D$18:$D$101,$C293,'6. Drift'!CE$18:CE$101)+SUMIF('8. Lokal'!$D$18:$D$50,$C293,'8. Lokal'!U$18:U$50)+SUMIF('8. Lokal'!$D$18:$D$50,$C293,'8. Lokal'!AG$18:AG$50)</f>
        <v>0</v>
      </c>
      <c r="E317" s="340">
        <f>SUMIF('5. Lön'!$D$25:$D$151,$C293,'5. Lön'!CQ$25:CQ$151)+SUMIF('5. Lön'!$D$25:$D$151,$C293,'5. Lön'!DC$25:DC$151)+SUMIF('6. Drift'!$D$18:$D$101,$C293,'6. Drift'!BT$18:BT$101)+SUMIF('6. Drift'!$D$18:$D$101,$C293,'6. Drift'!CF$18:CF$101)+SUMIF('8. Lokal'!$D$18:$D$50,$C293,'8. Lokal'!V$18:V$50)+SUMIF('8. Lokal'!$D$18:$D$50,$C293,'8. Lokal'!AH$18:AH$50)</f>
        <v>0</v>
      </c>
      <c r="F317" s="340">
        <f>SUMIF('5. Lön'!$D$25:$D$151,$C293,'5. Lön'!CR$25:CR$151)+SUMIF('5. Lön'!$D$25:$D$151,$C293,'5. Lön'!DD$25:DD$151)+SUMIF('6. Drift'!$D$18:$D$101,$C293,'6. Drift'!BU$18:BU$101)+SUMIF('6. Drift'!$D$18:$D$101,$C293,'6. Drift'!CG$18:CG$101)+SUMIF('8. Lokal'!$D$18:$D$50,$C293,'8. Lokal'!W$18:W$50)+SUMIF('8. Lokal'!$D$18:$D$50,$C293,'8. Lokal'!AI$18:AI$50)</f>
        <v>0</v>
      </c>
      <c r="G317" s="340">
        <f>SUMIF('5. Lön'!$D$25:$D$151,$C293,'5. Lön'!CS$25:CS$151)+SUMIF('5. Lön'!$D$25:$D$151,$C293,'5. Lön'!DE$25:DE$151)+SUMIF('6. Drift'!$D$18:$D$101,$C293,'6. Drift'!BV$18:BV$101)+SUMIF('6. Drift'!$D$18:$D$101,$C293,'6. Drift'!CH$18:CH$101)+SUMIF('8. Lokal'!$D$18:$D$50,$C293,'8. Lokal'!X$18:X$50)+SUMIF('8. Lokal'!$D$18:$D$50,$C293,'8. Lokal'!AJ$18:AJ$50)</f>
        <v>0</v>
      </c>
      <c r="H317" s="340">
        <f>SUMIF('5. Lön'!$D$25:$D$151,$C293,'5. Lön'!CT$25:CT$151)+SUMIF('5. Lön'!$D$25:$D$151,$C293,'5. Lön'!DF$25:DF$151)+SUMIF('6. Drift'!$D$18:$D$101,$C293,'6. Drift'!BW$18:BW$101)+SUMIF('6. Drift'!$D$18:$D$101,$C293,'6. Drift'!CI$18:CI$101)+SUMIF('8. Lokal'!$D$18:$D$50,$C293,'8. Lokal'!Y$18:Y$50)+SUMIF('8. Lokal'!$D$18:$D$50,$C293,'8. Lokal'!AK$18:AK$50)</f>
        <v>0</v>
      </c>
      <c r="I317" s="340">
        <f>SUMIF('5. Lön'!$D$25:$D$151,$C293,'5. Lön'!CU$25:CU$151)+SUMIF('5. Lön'!$D$25:$D$151,$C293,'5. Lön'!DG$25:DG$151)+SUMIF('6. Drift'!$D$18:$D$101,$C293,'6. Drift'!BX$18:BX$101)+SUMIF('6. Drift'!$D$18:$D$101,$C293,'6. Drift'!CJ$18:CJ$101)+SUMIF('8. Lokal'!$D$18:$D$50,$C293,'8. Lokal'!Z$18:Z$50)+SUMIF('8. Lokal'!$D$18:$D$50,$C293,'8. Lokal'!AL$18:AL$50)</f>
        <v>0</v>
      </c>
      <c r="J317" s="340">
        <f>SUMIF('5. Lön'!$D$25:$D$151,$C293,'5. Lön'!CV$25:CV$151)+SUMIF('5. Lön'!$D$25:$D$151,$C293,'5. Lön'!DH$25:DH$151)+SUMIF('6. Drift'!$D$18:$D$101,$C293,'6. Drift'!BY$18:BY$101)+SUMIF('6. Drift'!$D$18:$D$101,$C293,'6. Drift'!CK$18:CK$101)+SUMIF('8. Lokal'!$D$18:$D$50,$C293,'8. Lokal'!AA$18:AA$50)+SUMIF('8. Lokal'!$D$18:$D$50,$C293,'8. Lokal'!AM$18:AM$50)</f>
        <v>0</v>
      </c>
      <c r="K317" s="340">
        <f>SUMIF('5. Lön'!$D$25:$D$151,$C293,'5. Lön'!CW$25:CW$151)+SUMIF('5. Lön'!$D$25:$D$151,$C293,'5. Lön'!DI$25:DI$151)+SUMIF('6. Drift'!$D$18:$D$101,$C293,'6. Drift'!BZ$18:BZ$101)+SUMIF('6. Drift'!$D$18:$D$101,$C293,'6. Drift'!CL$18:CL$101)+SUMIF('8. Lokal'!$D$18:$D$50,$C293,'8. Lokal'!AB$18:AB$50)+SUMIF('8. Lokal'!$D$18:$D$50,$C293,'8. Lokal'!AN$18:AN$50)</f>
        <v>0</v>
      </c>
      <c r="L317" s="340">
        <f>SUMIF('5. Lön'!$D$25:$D$151,$C293,'5. Lön'!CX$25:CX$151)+SUMIF('5. Lön'!$D$25:$D$151,$C293,'5. Lön'!DJ$25:DJ$151)+SUMIF('6. Drift'!$D$18:$D$101,$C293,'6. Drift'!CA$18:CA$101)+SUMIF('6. Drift'!$D$18:$D$101,$C293,'6. Drift'!CM$18:CM$101)+SUMIF('8. Lokal'!$D$18:$D$50,$C293,'8. Lokal'!AC$18:AC$50)+SUMIF('8. Lokal'!$D$18:$D$50,$C293,'8. Lokal'!AO$18:AO$50)</f>
        <v>0</v>
      </c>
      <c r="M317" s="316">
        <f>SUM(C317:L317)</f>
        <v>0</v>
      </c>
    </row>
    <row r="318" spans="2:15" s="3" customFormat="1" ht="12.75" x14ac:dyDescent="0.2">
      <c r="B318" s="343" t="s">
        <v>26</v>
      </c>
      <c r="C318" s="344">
        <f>SUMIF('5. Lön'!$D$25:$D$151,$C293,'5. Lön'!BQ$25:BQ$151)+SUMIF('5. Lön'!$D$25:$D$151,$C293,'5. Lön'!CC$25:CC$151)+SUMIF('6. Drift'!$D$18:$D$101,$C293,'6. Drift'!AT$18:AT$101)+SUMIF('6. Drift'!$D$18:$D$101,$C293,'6. Drift'!BF$18:BF$101)</f>
        <v>0</v>
      </c>
      <c r="D318" s="344">
        <f>SUMIF('5. Lön'!$D$25:$D$151,$C293,'5. Lön'!BR$25:BR$151)+SUMIF('5. Lön'!$D$25:$D$151,$C293,'5. Lön'!CD$25:CD$151)+SUMIF('6. Drift'!$D$18:$D$101,$C293,'6. Drift'!AU$18:AU$101)+SUMIF('6. Drift'!$D$18:$D$101,$C293,'6. Drift'!BG$18:BG$101)</f>
        <v>0</v>
      </c>
      <c r="E318" s="344">
        <f>SUMIF('5. Lön'!$D$25:$D$151,$C293,'5. Lön'!BS$25:BS$151)+SUMIF('5. Lön'!$D$25:$D$151,$C293,'5. Lön'!CE$25:CE$151)+SUMIF('6. Drift'!$D$18:$D$101,$C293,'6. Drift'!AV$18:AV$101)+SUMIF('6. Drift'!$D$18:$D$101,$C293,'6. Drift'!BH$18:BH$101)</f>
        <v>0</v>
      </c>
      <c r="F318" s="344">
        <f>SUMIF('5. Lön'!$D$25:$D$151,$C293,'5. Lön'!BT$25:BT$151)+SUMIF('5. Lön'!$D$25:$D$151,$C293,'5. Lön'!CF$25:CF$151)+SUMIF('6. Drift'!$D$18:$D$101,$C293,'6. Drift'!AW$18:AW$101)+SUMIF('6. Drift'!$D$18:$D$101,$C293,'6. Drift'!BI$18:BI$101)</f>
        <v>0</v>
      </c>
      <c r="G318" s="344">
        <f>SUMIF('5. Lön'!$D$25:$D$151,$C293,'5. Lön'!BU$25:BU$151)+SUMIF('5. Lön'!$D$25:$D$151,$C293,'5. Lön'!CG$25:CG$151)+SUMIF('6. Drift'!$D$18:$D$101,$C293,'6. Drift'!AX$18:AX$101)+SUMIF('6. Drift'!$D$18:$D$101,$C293,'6. Drift'!BJ$18:BJ$101)</f>
        <v>0</v>
      </c>
      <c r="H318" s="344">
        <f>SUMIF('5. Lön'!$D$25:$D$151,$C293,'5. Lön'!BV$25:BV$151)+SUMIF('5. Lön'!$D$25:$D$151,$C293,'5. Lön'!CH$25:CH$151)+SUMIF('6. Drift'!$D$18:$D$101,$C293,'6. Drift'!AY$18:AY$101)+SUMIF('6. Drift'!$D$18:$D$101,$C293,'6. Drift'!BK$18:BK$101)</f>
        <v>0</v>
      </c>
      <c r="I318" s="344">
        <f>SUMIF('5. Lön'!$D$25:$D$151,$C293,'5. Lön'!BW$25:BW$151)+SUMIF('5. Lön'!$D$25:$D$151,$C293,'5. Lön'!CI$25:CI$151)+SUMIF('6. Drift'!$D$18:$D$101,$C293,'6. Drift'!AZ$18:AZ$101)+SUMIF('6. Drift'!$D$18:$D$101,$C293,'6. Drift'!BL$18:BL$101)</f>
        <v>0</v>
      </c>
      <c r="J318" s="344">
        <f>SUMIF('5. Lön'!$D$25:$D$151,$C293,'5. Lön'!BX$25:BX$151)+SUMIF('5. Lön'!$D$25:$D$151,$C293,'5. Lön'!CJ$25:CJ$151)+SUMIF('6. Drift'!$D$18:$D$101,$C293,'6. Drift'!BA$18:BA$101)+SUMIF('6. Drift'!$D$18:$D$101,$C293,'6. Drift'!BM$18:BM$101)</f>
        <v>0</v>
      </c>
      <c r="K318" s="344">
        <f>SUMIF('5. Lön'!$D$25:$D$151,$C293,'5. Lön'!BY$25:BY$151)+SUMIF('5. Lön'!$D$25:$D$151,$C293,'5. Lön'!CK$25:CK$151)+SUMIF('6. Drift'!$D$18:$D$101,$C293,'6. Drift'!BB$18:BB$101)+SUMIF('6. Drift'!$D$18:$D$101,$C293,'6. Drift'!BN$18:BN$101)</f>
        <v>0</v>
      </c>
      <c r="L318" s="344">
        <f>SUMIF('5. Lön'!$D$25:$D$151,$C293,'5. Lön'!BZ$25:BZ$151)+SUMIF('5. Lön'!$D$25:$D$151,$C293,'5. Lön'!CL$25:CL$151)+SUMIF('6. Drift'!$D$18:$D$101,$C293,'6. Drift'!BC$18:BC$101)+SUMIF('6. Drift'!$D$18:$D$101,$C293,'6. Drift'!BO$18:BO$101)</f>
        <v>0</v>
      </c>
      <c r="M318" s="322">
        <f>SUM(C318:L318)</f>
        <v>0</v>
      </c>
    </row>
    <row r="319" spans="2:15" s="3" customFormat="1" ht="12.75" x14ac:dyDescent="0.2">
      <c r="B319" s="323" t="str">
        <f>IF('2. Grunddata'!C$6="KONTRAKT","Total full kostnad","Total förväntad full kostnad")</f>
        <v>Total förväntad full kostnad</v>
      </c>
      <c r="C319" s="171">
        <f>SUM(C314:C318)</f>
        <v>0</v>
      </c>
      <c r="D319" s="171">
        <f t="shared" ref="D319:M319" si="52">SUM(D314:D318)</f>
        <v>0</v>
      </c>
      <c r="E319" s="171">
        <f t="shared" si="52"/>
        <v>0</v>
      </c>
      <c r="F319" s="171">
        <f t="shared" si="52"/>
        <v>0</v>
      </c>
      <c r="G319" s="171">
        <f t="shared" si="52"/>
        <v>0</v>
      </c>
      <c r="H319" s="171">
        <f t="shared" si="52"/>
        <v>0</v>
      </c>
      <c r="I319" s="171">
        <f t="shared" si="52"/>
        <v>0</v>
      </c>
      <c r="J319" s="171">
        <f t="shared" si="52"/>
        <v>0</v>
      </c>
      <c r="K319" s="171">
        <f t="shared" si="52"/>
        <v>0</v>
      </c>
      <c r="L319" s="171">
        <f t="shared" si="52"/>
        <v>0</v>
      </c>
      <c r="M319" s="345">
        <f t="shared" si="52"/>
        <v>0</v>
      </c>
    </row>
    <row r="320" spans="2:15" s="3" customFormat="1" ht="12.75" x14ac:dyDescent="0.2">
      <c r="B320" s="119"/>
      <c r="C320" s="64"/>
      <c r="D320" s="64"/>
      <c r="E320" s="64"/>
      <c r="F320" s="64"/>
      <c r="G320" s="64"/>
      <c r="H320" s="64"/>
      <c r="I320" s="64"/>
      <c r="J320" s="64"/>
      <c r="K320" s="64"/>
      <c r="L320" s="64"/>
      <c r="M320" s="64"/>
    </row>
    <row r="321" spans="2:13" s="3" customFormat="1" ht="12.75" customHeight="1" x14ac:dyDescent="0.2">
      <c r="B321" s="119" t="s">
        <v>42</v>
      </c>
      <c r="C321" s="346" t="str">
        <f t="shared" ref="C321:M321" si="53">IF(C319&gt;0,C311/C319,"")</f>
        <v/>
      </c>
      <c r="D321" s="346" t="str">
        <f t="shared" si="53"/>
        <v/>
      </c>
      <c r="E321" s="346" t="str">
        <f t="shared" si="53"/>
        <v/>
      </c>
      <c r="F321" s="346" t="str">
        <f t="shared" si="53"/>
        <v/>
      </c>
      <c r="G321" s="346" t="str">
        <f t="shared" si="53"/>
        <v/>
      </c>
      <c r="H321" s="346" t="str">
        <f t="shared" si="53"/>
        <v/>
      </c>
      <c r="I321" s="346" t="str">
        <f t="shared" si="53"/>
        <v/>
      </c>
      <c r="J321" s="346" t="str">
        <f t="shared" si="53"/>
        <v/>
      </c>
      <c r="K321" s="346" t="str">
        <f t="shared" si="53"/>
        <v/>
      </c>
      <c r="L321" s="346" t="str">
        <f t="shared" si="53"/>
        <v/>
      </c>
      <c r="M321" s="346" t="str">
        <f t="shared" si="53"/>
        <v/>
      </c>
    </row>
    <row r="322" spans="2:13" ht="12.75" customHeight="1" x14ac:dyDescent="0.2"/>
    <row r="323" spans="2:13" ht="12.75" customHeight="1" x14ac:dyDescent="0.2">
      <c r="B323" s="386" t="s">
        <v>210</v>
      </c>
      <c r="C323" s="64" t="str">
        <f>B20</f>
        <v>WP 6</v>
      </c>
      <c r="D323" s="64" t="str">
        <f>E20</f>
        <v/>
      </c>
    </row>
    <row r="324" spans="2:13" ht="12.75" customHeight="1" x14ac:dyDescent="0.2">
      <c r="B324" s="719"/>
      <c r="C324" s="813"/>
      <c r="D324" s="813"/>
      <c r="E324" s="813"/>
      <c r="F324" s="813"/>
      <c r="G324" s="813"/>
      <c r="H324" s="813"/>
      <c r="I324" s="813"/>
      <c r="J324" s="813"/>
      <c r="K324" s="813"/>
      <c r="L324" s="813"/>
      <c r="M324" s="814"/>
    </row>
    <row r="325" spans="2:13" ht="12.75" customHeight="1" x14ac:dyDescent="0.2">
      <c r="B325" s="815"/>
      <c r="C325" s="816"/>
      <c r="D325" s="816"/>
      <c r="E325" s="816"/>
      <c r="F325" s="816"/>
      <c r="G325" s="816"/>
      <c r="H325" s="816"/>
      <c r="I325" s="816"/>
      <c r="J325" s="816"/>
      <c r="K325" s="816"/>
      <c r="L325" s="816"/>
      <c r="M325" s="817"/>
    </row>
    <row r="326" spans="2:13" ht="12.75" customHeight="1" x14ac:dyDescent="0.2">
      <c r="B326" s="815"/>
      <c r="C326" s="816"/>
      <c r="D326" s="816"/>
      <c r="E326" s="816"/>
      <c r="F326" s="816"/>
      <c r="G326" s="816"/>
      <c r="H326" s="816"/>
      <c r="I326" s="816"/>
      <c r="J326" s="816"/>
      <c r="K326" s="816"/>
      <c r="L326" s="816"/>
      <c r="M326" s="817"/>
    </row>
    <row r="327" spans="2:13" ht="12.75" customHeight="1" x14ac:dyDescent="0.2">
      <c r="B327" s="815"/>
      <c r="C327" s="816"/>
      <c r="D327" s="816"/>
      <c r="E327" s="816"/>
      <c r="F327" s="816"/>
      <c r="G327" s="816"/>
      <c r="H327" s="816"/>
      <c r="I327" s="816"/>
      <c r="J327" s="816"/>
      <c r="K327" s="816"/>
      <c r="L327" s="816"/>
      <c r="M327" s="817"/>
    </row>
    <row r="328" spans="2:13" ht="12.75" customHeight="1" x14ac:dyDescent="0.2">
      <c r="B328" s="815"/>
      <c r="C328" s="816"/>
      <c r="D328" s="816"/>
      <c r="E328" s="816"/>
      <c r="F328" s="816"/>
      <c r="G328" s="816"/>
      <c r="H328" s="816"/>
      <c r="I328" s="816"/>
      <c r="J328" s="816"/>
      <c r="K328" s="816"/>
      <c r="L328" s="816"/>
      <c r="M328" s="817"/>
    </row>
    <row r="329" spans="2:13" ht="12.75" customHeight="1" x14ac:dyDescent="0.2">
      <c r="B329" s="818"/>
      <c r="C329" s="819"/>
      <c r="D329" s="819"/>
      <c r="E329" s="819"/>
      <c r="F329" s="819"/>
      <c r="G329" s="819"/>
      <c r="H329" s="819"/>
      <c r="I329" s="819"/>
      <c r="J329" s="819"/>
      <c r="K329" s="819"/>
      <c r="L329" s="819"/>
      <c r="M329" s="820"/>
    </row>
    <row r="330" spans="2:13" x14ac:dyDescent="0.2">
      <c r="B330" s="818"/>
      <c r="C330" s="819"/>
      <c r="D330" s="819"/>
      <c r="E330" s="819"/>
      <c r="F330" s="819"/>
      <c r="G330" s="819"/>
      <c r="H330" s="819"/>
      <c r="I330" s="819"/>
      <c r="J330" s="819"/>
      <c r="K330" s="819"/>
      <c r="L330" s="819"/>
      <c r="M330" s="820"/>
    </row>
    <row r="331" spans="2:13" x14ac:dyDescent="0.2">
      <c r="B331" s="818"/>
      <c r="C331" s="819"/>
      <c r="D331" s="819"/>
      <c r="E331" s="819"/>
      <c r="F331" s="819"/>
      <c r="G331" s="819"/>
      <c r="H331" s="819"/>
      <c r="I331" s="819"/>
      <c r="J331" s="819"/>
      <c r="K331" s="819"/>
      <c r="L331" s="819"/>
      <c r="M331" s="820"/>
    </row>
    <row r="332" spans="2:13" x14ac:dyDescent="0.2">
      <c r="B332" s="818"/>
      <c r="C332" s="819"/>
      <c r="D332" s="819"/>
      <c r="E332" s="819"/>
      <c r="F332" s="819"/>
      <c r="G332" s="819"/>
      <c r="H332" s="819"/>
      <c r="I332" s="819"/>
      <c r="J332" s="819"/>
      <c r="K332" s="819"/>
      <c r="L332" s="819"/>
      <c r="M332" s="820"/>
    </row>
    <row r="333" spans="2:13" x14ac:dyDescent="0.2">
      <c r="B333" s="818"/>
      <c r="C333" s="819"/>
      <c r="D333" s="819"/>
      <c r="E333" s="819"/>
      <c r="F333" s="819"/>
      <c r="G333" s="819"/>
      <c r="H333" s="819"/>
      <c r="I333" s="819"/>
      <c r="J333" s="819"/>
      <c r="K333" s="819"/>
      <c r="L333" s="819"/>
      <c r="M333" s="820"/>
    </row>
    <row r="334" spans="2:13" x14ac:dyDescent="0.2">
      <c r="B334" s="818"/>
      <c r="C334" s="819"/>
      <c r="D334" s="819"/>
      <c r="E334" s="819"/>
      <c r="F334" s="819"/>
      <c r="G334" s="819"/>
      <c r="H334" s="819"/>
      <c r="I334" s="819"/>
      <c r="J334" s="819"/>
      <c r="K334" s="819"/>
      <c r="L334" s="819"/>
      <c r="M334" s="820"/>
    </row>
    <row r="335" spans="2:13" x14ac:dyDescent="0.2">
      <c r="B335" s="818"/>
      <c r="C335" s="819"/>
      <c r="D335" s="819"/>
      <c r="E335" s="819"/>
      <c r="F335" s="819"/>
      <c r="G335" s="819"/>
      <c r="H335" s="819"/>
      <c r="I335" s="819"/>
      <c r="J335" s="819"/>
      <c r="K335" s="819"/>
      <c r="L335" s="819"/>
      <c r="M335" s="820"/>
    </row>
    <row r="336" spans="2:13" x14ac:dyDescent="0.2">
      <c r="B336" s="821"/>
      <c r="C336" s="822"/>
      <c r="D336" s="822"/>
      <c r="E336" s="822"/>
      <c r="F336" s="822"/>
      <c r="G336" s="822"/>
      <c r="H336" s="822"/>
      <c r="I336" s="822"/>
      <c r="J336" s="822"/>
      <c r="K336" s="822"/>
      <c r="L336" s="822"/>
      <c r="M336" s="823"/>
    </row>
    <row r="339" spans="2:15" s="3" customFormat="1" ht="12.75" customHeight="1" x14ac:dyDescent="0.2">
      <c r="B339" s="140" t="s">
        <v>165</v>
      </c>
      <c r="C339" s="141" t="str">
        <f>'2. Grunddata'!C$7</f>
        <v>Hitta den oförklariga faktorn i matrix</v>
      </c>
      <c r="D339" s="64"/>
      <c r="E339" s="64"/>
      <c r="F339" s="64"/>
      <c r="G339" s="64"/>
      <c r="H339" s="64"/>
      <c r="I339" s="64"/>
      <c r="J339" s="64"/>
      <c r="K339" s="64"/>
      <c r="L339" s="64"/>
      <c r="M339" s="64"/>
    </row>
    <row r="340" spans="2:15" s="3" customFormat="1" ht="12.75" x14ac:dyDescent="0.2">
      <c r="B340" s="140" t="s">
        <v>122</v>
      </c>
      <c r="C340" s="141" t="str">
        <f>IF('2. Grunddata'!$C$6="ANSÖKAN","ANSÖKAN",(IF('2. Grunddata'!$C$6="KONTRAKT","KONTRAKT","")))</f>
        <v>ANSÖKAN</v>
      </c>
      <c r="D340" s="64"/>
      <c r="E340" s="64"/>
      <c r="F340" s="64"/>
      <c r="G340" s="64"/>
      <c r="H340" s="64"/>
      <c r="I340" s="64"/>
      <c r="J340" s="64"/>
      <c r="K340" s="64"/>
      <c r="L340" s="64"/>
      <c r="M340" s="64"/>
    </row>
    <row r="341" spans="2:15" s="3" customFormat="1" ht="12.75" x14ac:dyDescent="0.2">
      <c r="B341" s="62" t="s">
        <v>254</v>
      </c>
      <c r="C341" s="141" t="str">
        <f>'2. Grunddata'!C$8</f>
        <v>Stina</v>
      </c>
      <c r="D341" s="64"/>
      <c r="E341" s="64"/>
      <c r="F341" s="64"/>
      <c r="I341" s="120"/>
      <c r="J341" s="120"/>
      <c r="K341" s="120"/>
      <c r="L341" s="120"/>
      <c r="M341" s="120"/>
    </row>
    <row r="342" spans="2:15" s="3" customFormat="1" ht="12.75" x14ac:dyDescent="0.2">
      <c r="B342" s="140" t="s">
        <v>156</v>
      </c>
      <c r="C342" s="64" t="str">
        <f>'2. Grunddata'!C$17</f>
        <v>SEK</v>
      </c>
      <c r="D342" s="64"/>
      <c r="E342" s="64"/>
      <c r="F342" s="64"/>
      <c r="I342" s="120"/>
      <c r="J342" s="120"/>
      <c r="K342" s="120"/>
      <c r="L342" s="120"/>
      <c r="M342" s="120"/>
    </row>
    <row r="343" spans="2:15" s="3" customFormat="1" ht="12.75" x14ac:dyDescent="0.2">
      <c r="B343" s="140"/>
      <c r="C343" s="143" t="s">
        <v>137</v>
      </c>
      <c r="D343" s="64"/>
      <c r="E343" s="64"/>
      <c r="F343" s="64"/>
      <c r="I343" s="120"/>
      <c r="J343" s="120"/>
      <c r="K343" s="120"/>
      <c r="L343" s="120"/>
      <c r="M343" s="120"/>
    </row>
    <row r="344" spans="2:15" ht="12.75" customHeight="1" x14ac:dyDescent="0.2"/>
    <row r="345" spans="2:15" s="3" customFormat="1" ht="15" x14ac:dyDescent="0.25">
      <c r="B345" s="369" t="s">
        <v>38</v>
      </c>
      <c r="C345" s="369" t="str">
        <f>B21</f>
        <v>WP 7</v>
      </c>
      <c r="D345" s="369" t="str">
        <f>E21</f>
        <v/>
      </c>
      <c r="E345" s="64"/>
      <c r="G345" s="64"/>
      <c r="H345" s="64"/>
      <c r="I345" s="64"/>
      <c r="J345" s="64"/>
      <c r="K345" s="386" t="s">
        <v>323</v>
      </c>
      <c r="L345" s="619">
        <f>SUMIF('5. Lön'!$D$25:$D$151,$C345,'5. Lön'!AE$25:AE$151)</f>
        <v>0</v>
      </c>
      <c r="M345" s="383" t="s">
        <v>208</v>
      </c>
    </row>
    <row r="346" spans="2:15" s="3" customFormat="1" ht="6" customHeight="1" x14ac:dyDescent="0.2">
      <c r="B346" s="85"/>
      <c r="C346" s="64"/>
      <c r="D346" s="64"/>
      <c r="E346" s="64"/>
      <c r="F346" s="64"/>
      <c r="G346" s="64"/>
      <c r="H346" s="64"/>
      <c r="I346" s="64"/>
      <c r="J346" s="64"/>
      <c r="K346" s="64"/>
      <c r="L346" s="64"/>
      <c r="M346" s="64"/>
    </row>
    <row r="347" spans="2:15" s="3" customFormat="1" ht="12.75" x14ac:dyDescent="0.2">
      <c r="B347" s="309" t="str">
        <f>IF('2. Grunddata'!C$6="KONTRAKT","Kostnader täckta av finansiär","Kostnader förväntade att täckas av finansiär")</f>
        <v>Kostnader förväntade att täckas av finansiär</v>
      </c>
      <c r="C347" s="310">
        <f>'5. Lön'!G$23</f>
        <v>2022</v>
      </c>
      <c r="D347" s="310">
        <f>'5. Lön'!H$23</f>
        <v>2023</v>
      </c>
      <c r="E347" s="310">
        <f>'5. Lön'!I$23</f>
        <v>2024</v>
      </c>
      <c r="F347" s="310" t="str">
        <f>'5. Lön'!J$23</f>
        <v/>
      </c>
      <c r="G347" s="310" t="str">
        <f>'5. Lön'!K$23</f>
        <v/>
      </c>
      <c r="H347" s="310" t="str">
        <f>'5. Lön'!L$23</f>
        <v/>
      </c>
      <c r="I347" s="310" t="str">
        <f>'5. Lön'!M$23</f>
        <v/>
      </c>
      <c r="J347" s="310" t="str">
        <f>'5. Lön'!N$23</f>
        <v/>
      </c>
      <c r="K347" s="310" t="str">
        <f>'5. Lön'!O$23</f>
        <v/>
      </c>
      <c r="L347" s="310" t="str">
        <f>'5. Lön'!P$23</f>
        <v/>
      </c>
      <c r="M347" s="311" t="s">
        <v>2</v>
      </c>
    </row>
    <row r="348" spans="2:15" s="3" customFormat="1" ht="12.75" customHeight="1" x14ac:dyDescent="0.2">
      <c r="B348" s="312" t="s">
        <v>203</v>
      </c>
      <c r="C348" s="313">
        <f>IF('2. Grunddata'!$C$16&gt;0,SUMIF('5. Lön'!$D$25:$D$151,$C345,'5. Lön'!DM$25:DM$151),SUMIF('5. Lön'!$D$25:$D$151,$C345,'5. Lön'!AS$25:AS$151))</f>
        <v>0</v>
      </c>
      <c r="D348" s="313">
        <f>IF('2. Grunddata'!$C$16&gt;0,SUMIF('5. Lön'!$D$25:$D$151,$C345,'5. Lön'!DN$25:DN$151),SUMIF('5. Lön'!$D$25:$D$151,$C345,'5. Lön'!AT$25:AT$151))</f>
        <v>0</v>
      </c>
      <c r="E348" s="313">
        <f>IF('2. Grunddata'!$C$16&gt;0,SUMIF('5. Lön'!$D$25:$D$151,$C345,'5. Lön'!DO$25:DO$151),SUMIF('5. Lön'!$D$25:$D$151,$C345,'5. Lön'!AU$25:AU$151))</f>
        <v>0</v>
      </c>
      <c r="F348" s="313">
        <f>IF('2. Grunddata'!$C$16&gt;0,SUMIF('5. Lön'!$D$25:$D$151,$C345,'5. Lön'!DP$25:DP$151),SUMIF('5. Lön'!$D$25:$D$151,$C345,'5. Lön'!AV$25:AV$151))</f>
        <v>0</v>
      </c>
      <c r="G348" s="313">
        <f>IF('2. Grunddata'!$C$16&gt;0,SUMIF('5. Lön'!$D$25:$D$151,$C345,'5. Lön'!DQ$25:DQ$151),SUMIF('5. Lön'!$D$25:$D$151,$C345,'5. Lön'!AW$25:AW$151))</f>
        <v>0</v>
      </c>
      <c r="H348" s="313">
        <f>IF('2. Grunddata'!$C$16&gt;0,SUMIF('5. Lön'!$D$25:$D$151,$C345,'5. Lön'!DR$25:DR$151),SUMIF('5. Lön'!$D$25:$D$151,$C345,'5. Lön'!AX$25:AX$151))</f>
        <v>0</v>
      </c>
      <c r="I348" s="313">
        <f>IF('2. Grunddata'!$C$16&gt;0,SUMIF('5. Lön'!$D$25:$D$151,$C345,'5. Lön'!DS$25:DS$151),SUMIF('5. Lön'!$D$25:$D$151,$C345,'5. Lön'!AY$25:AY$151))</f>
        <v>0</v>
      </c>
      <c r="J348" s="313">
        <f>IF('2. Grunddata'!$C$16&gt;0,SUMIF('5. Lön'!$D$25:$D$151,$C345,'5. Lön'!DT$25:DT$151),SUMIF('5. Lön'!$D$25:$D$151,$C345,'5. Lön'!AZ$25:AZ$151))</f>
        <v>0</v>
      </c>
      <c r="K348" s="313">
        <f>IF('2. Grunddata'!$C$16&gt;0,SUMIF('5. Lön'!$D$25:$D$151,$C345,'5. Lön'!DU$25:DU$151),SUMIF('5. Lön'!$D$25:$D$151,$C345,'5. Lön'!BA$25:BA$151))</f>
        <v>0</v>
      </c>
      <c r="L348" s="313">
        <f>IF('2. Grunddata'!$C$16&gt;0,SUMIF('5. Lön'!$D$25:$D$151,$C345,'5. Lön'!DV$25:DV$151),SUMIF('5. Lön'!$D$25:$D$151,$C345,'5. Lön'!BB$25:BB$151))</f>
        <v>0</v>
      </c>
      <c r="M348" s="314">
        <f t="shared" ref="M348:M353" si="54">SUM(C348:L348)</f>
        <v>0</v>
      </c>
      <c r="O348" s="4"/>
    </row>
    <row r="349" spans="2:15" s="3" customFormat="1" ht="12.75" customHeight="1" x14ac:dyDescent="0.2">
      <c r="B349" s="158" t="s">
        <v>202</v>
      </c>
      <c r="C349" s="315">
        <f>SUMIF('6. Drift'!$D$18:$D$101,$C345,'6. Drift'!V$18:V$101)</f>
        <v>0</v>
      </c>
      <c r="D349" s="315">
        <f>SUMIF('6. Drift'!$D$18:$D$101,$C345,'6. Drift'!W$18:W$101)</f>
        <v>0</v>
      </c>
      <c r="E349" s="315">
        <f>SUMIF('6. Drift'!$D$18:$D$101,$C345,'6. Drift'!X$18:X$101)</f>
        <v>0</v>
      </c>
      <c r="F349" s="315">
        <f>SUMIF('6. Drift'!$D$18:$D$101,$C345,'6. Drift'!Y$18:Y$101)</f>
        <v>0</v>
      </c>
      <c r="G349" s="315">
        <f>SUMIF('6. Drift'!$D$18:$D$101,$C345,'6. Drift'!Z$18:Z$101)</f>
        <v>0</v>
      </c>
      <c r="H349" s="315">
        <f>SUMIF('6. Drift'!$D$18:$D$101,$C345,'6. Drift'!AA$18:AA$101)</f>
        <v>0</v>
      </c>
      <c r="I349" s="315">
        <f>SUMIF('6. Drift'!$D$18:$D$101,$C345,'6. Drift'!AB$18:AB$101)</f>
        <v>0</v>
      </c>
      <c r="J349" s="315">
        <f>SUMIF('6. Drift'!$D$18:$D$101,$C345,'6. Drift'!AC$18:AC$101)</f>
        <v>0</v>
      </c>
      <c r="K349" s="315">
        <f>SUMIF('6. Drift'!$D$18:$D$101,$C345,'6. Drift'!AD$18:AD$101)</f>
        <v>0</v>
      </c>
      <c r="L349" s="315">
        <f>SUMIF('6. Drift'!$D$18:$D$101,$C345,'6. Drift'!AE$18:AE$101)</f>
        <v>0</v>
      </c>
      <c r="M349" s="316">
        <f t="shared" si="54"/>
        <v>0</v>
      </c>
    </row>
    <row r="350" spans="2:15" s="3" customFormat="1" ht="12.75" x14ac:dyDescent="0.2">
      <c r="B350" s="317" t="s">
        <v>30</v>
      </c>
      <c r="C350" s="318">
        <f>SUMIF('7. Utrustning'!$D$17:$D$49,$C345,'7. Utrustning'!W$17:W$49)</f>
        <v>0</v>
      </c>
      <c r="D350" s="318">
        <f>SUMIF('7. Utrustning'!$D$17:$D$49,$C345,'7. Utrustning'!X$17:X$49)</f>
        <v>0</v>
      </c>
      <c r="E350" s="318">
        <f>SUMIF('7. Utrustning'!$D$17:$D$49,$C345,'7. Utrustning'!Y$17:Y$49)</f>
        <v>0</v>
      </c>
      <c r="F350" s="318">
        <f>SUMIF('7. Utrustning'!$D$17:$D$49,$C345,'7. Utrustning'!Z$17:Z$49)</f>
        <v>0</v>
      </c>
      <c r="G350" s="318">
        <f>SUMIF('7. Utrustning'!$D$17:$D$49,$C345,'7. Utrustning'!AA$17:AA$49)</f>
        <v>0</v>
      </c>
      <c r="H350" s="318">
        <f>SUMIF('7. Utrustning'!$D$17:$D$49,$C345,'7. Utrustning'!AB$17:AB$49)</f>
        <v>0</v>
      </c>
      <c r="I350" s="318">
        <f>SUMIF('7. Utrustning'!$D$17:$D$49,$C345,'7. Utrustning'!AC$17:AC$49)</f>
        <v>0</v>
      </c>
      <c r="J350" s="318">
        <f>SUMIF('7. Utrustning'!$D$17:$D$49,$C345,'7. Utrustning'!AD$17:AD$49)</f>
        <v>0</v>
      </c>
      <c r="K350" s="318">
        <f>SUMIF('7. Utrustning'!$D$17:$D$49,$C345,'7. Utrustning'!AE$17:AE$49)</f>
        <v>0</v>
      </c>
      <c r="L350" s="318">
        <f>SUMIF('7. Utrustning'!$D$17:$D$49,$C345,'7. Utrustning'!AF$17:AF$49)</f>
        <v>0</v>
      </c>
      <c r="M350" s="319">
        <f t="shared" si="54"/>
        <v>0</v>
      </c>
    </row>
    <row r="351" spans="2:15" s="3" customFormat="1" ht="12.75" x14ac:dyDescent="0.2">
      <c r="B351" s="320" t="str">
        <f>IF('2. Grunddata'!C$13="NEJ","Lokal accepterad som direkt kostnad av finansiär","Lokal")</f>
        <v>Lokal accepterad som direkt kostnad av finansiär</v>
      </c>
      <c r="C351" s="315">
        <f>IF('2. Grunddata'!$C$13="NEJ",SUMIF('8. Lokal'!$D$18:$D$50,$C345,'8. Lokal'!T$18:T$50),SUMIF('5. Lön'!$D$25:$D$151,$C345,'5. Lön'!CO$25:CO$151)+SUMIF('6. Drift'!$D$18:$D$101,$C345,'6. Drift'!BR$18:BR$101)+SUMIF('8. Lokal'!$D$18:$D$50,$C345,'8. Lokal'!T$18:T$50))</f>
        <v>0</v>
      </c>
      <c r="D351" s="315">
        <f>IF('2. Grunddata'!$C$13="NEJ",SUMIF('8. Lokal'!$D$18:$D$50,$C345,'8. Lokal'!U$18:U$50),SUMIF('5. Lön'!$D$25:$D$151,$C345,'5. Lön'!CP$25:CP$151)+SUMIF('6. Drift'!$D$18:$D$101,$C345,'6. Drift'!BS$18:BS$101)+SUMIF('8. Lokal'!$D$18:$D$50,$C345,'8. Lokal'!U$18:U$50))</f>
        <v>0</v>
      </c>
      <c r="E351" s="315">
        <f>IF('2. Grunddata'!$C$13="NEJ",SUMIF('8. Lokal'!$D$18:$D$50,$C345,'8. Lokal'!V$18:V$50),SUMIF('5. Lön'!$D$25:$D$151,$C345,'5. Lön'!CQ$25:CQ$151)+SUMIF('6. Drift'!$D$18:$D$101,$C345,'6. Drift'!BT$18:BT$101)+SUMIF('8. Lokal'!$D$18:$D$50,$C345,'8. Lokal'!V$18:V$50))</f>
        <v>0</v>
      </c>
      <c r="F351" s="315">
        <f>IF('2. Grunddata'!$C$13="NEJ",SUMIF('8. Lokal'!$D$18:$D$50,$C345,'8. Lokal'!W$18:W$50),SUMIF('5. Lön'!$D$25:$D$151,$C345,'5. Lön'!CR$25:CR$151)+SUMIF('6. Drift'!$D$18:$D$101,$C345,'6. Drift'!BU$18:BU$101)+SUMIF('8. Lokal'!$D$18:$D$50,$C345,'8. Lokal'!W$18:W$50))</f>
        <v>0</v>
      </c>
      <c r="G351" s="315">
        <f>IF('2. Grunddata'!$C$13="NEJ",SUMIF('8. Lokal'!$D$18:$D$50,$C345,'8. Lokal'!X$18:X$50),SUMIF('5. Lön'!$D$25:$D$151,$C345,'5. Lön'!CS$25:CS$151)+SUMIF('6. Drift'!$D$18:$D$101,$C345,'6. Drift'!BV$18:BV$101)+SUMIF('8. Lokal'!$D$18:$D$50,$C345,'8. Lokal'!X$18:X$50))</f>
        <v>0</v>
      </c>
      <c r="H351" s="315">
        <f>IF('2. Grunddata'!$C$13="NEJ",SUMIF('8. Lokal'!$D$18:$D$50,$C345,'8. Lokal'!Y$18:Y$50),SUMIF('5. Lön'!$D$25:$D$151,$C345,'5. Lön'!CT$25:CT$151)+SUMIF('6. Drift'!$D$18:$D$101,$C345,'6. Drift'!BW$18:BW$101)+SUMIF('8. Lokal'!$D$18:$D$50,$C345,'8. Lokal'!Y$18:Y$50))</f>
        <v>0</v>
      </c>
      <c r="I351" s="315">
        <f>IF('2. Grunddata'!$C$13="NEJ",SUMIF('8. Lokal'!$D$18:$D$50,$C345,'8. Lokal'!Z$18:Z$50),SUMIF('5. Lön'!$D$25:$D$151,$C345,'5. Lön'!CU$25:CU$151)+SUMIF('6. Drift'!$D$18:$D$101,$C345,'6. Drift'!BX$18:BX$101)+SUMIF('8. Lokal'!$D$18:$D$50,$C345,'8. Lokal'!Z$18:Z$50))</f>
        <v>0</v>
      </c>
      <c r="J351" s="315">
        <f>IF('2. Grunddata'!$C$13="NEJ",SUMIF('8. Lokal'!$D$18:$D$50,$C345,'8. Lokal'!AA$18:AA$50),SUMIF('5. Lön'!$D$25:$D$151,$C345,'5. Lön'!CV$25:CV$151)+SUMIF('6. Drift'!$D$18:$D$101,$C345,'6. Drift'!BY$18:BY$101)+SUMIF('8. Lokal'!$D$18:$D$50,$C345,'8. Lokal'!AA$18:AA$50))</f>
        <v>0</v>
      </c>
      <c r="K351" s="315">
        <f>IF('2. Grunddata'!$C$13="NEJ",SUMIF('8. Lokal'!$D$18:$D$50,$C345,'8. Lokal'!AB$18:AB$50),SUMIF('5. Lön'!$D$25:$D$151,$C345,'5. Lön'!CW$25:CW$151)+SUMIF('6. Drift'!$D$18:$D$101,$C345,'6. Drift'!BZ$18:BZ$101)+SUMIF('8. Lokal'!$D$18:$D$50,$C345,'8. Lokal'!AB$18:AB$50))</f>
        <v>0</v>
      </c>
      <c r="L351" s="315">
        <f>IF('2. Grunddata'!$C$13="NEJ",SUMIF('8. Lokal'!$D$18:$D$50,$C345,'8. Lokal'!AC$18:AC$50),SUMIF('5. Lön'!$D$25:$D$151,$C345,'5. Lön'!CX$25:CX$151)+SUMIF('6. Drift'!$D$18:$D$101,$C345,'6. Drift'!CA$18:CA$101)+SUMIF('8. Lokal'!$D$18:$D$50,$C345,'8. Lokal'!AC$18:AC$50))</f>
        <v>0</v>
      </c>
      <c r="M351" s="316">
        <f t="shared" si="54"/>
        <v>0</v>
      </c>
    </row>
    <row r="352" spans="2:15" s="3" customFormat="1" ht="12.75" x14ac:dyDescent="0.2">
      <c r="B352" s="321" t="str">
        <f>IF('2. Grunddata'!C$13="NEJ","Indirekt och lokalpåslag accepterade som OH av finansiär","Indirekta")</f>
        <v>Indirekt och lokalpåslag accepterade som OH av finansiär</v>
      </c>
      <c r="C352" s="293">
        <f>IF('2. Grunddata'!$C$13="NEJ",SUMIF('5. Lön'!$D$25:$D$151,$C345,'5. Lön'!DY$25:DY$151)+SUMIF('6. Drift'!$D$18:$D$101,$C345,'6. Drift'!CP$18:CP$101)+SUMIF('7. Utrustning'!$D$17:$D$49,$C345,'7. Utrustning'!AU$17:AU$49)+SUMIF('8. Lokal'!$D$18:$D$50,$C345,'8. Lokal'!AR$18:AR$50),SUMIF('5. Lön'!$D$25:$D$151,$C345,'5. Lön'!BQ$25:BQ$151)+SUMIF('6. Drift'!$D$18:$D$101,$C345,'6. Drift'!AT$25:AT$151))</f>
        <v>0</v>
      </c>
      <c r="D352" s="293">
        <f>IF('2. Grunddata'!$C$13="NEJ",SUMIF('5. Lön'!$D$25:$D$151,$C345,'5. Lön'!DZ$25:DZ$151)+SUMIF('6. Drift'!$D$18:$D$101,$C345,'6. Drift'!CQ$18:CQ$101)+SUMIF('7. Utrustning'!$D$17:$D$49,$C345,'7. Utrustning'!AV$17:AV$49)+SUMIF('8. Lokal'!$D$18:$D$50,$C345,'8. Lokal'!AS$18:AS$50),SUMIF('5. Lön'!$D$25:$D$151,$C345,'5. Lön'!BR$25:BR$151)+SUMIF('6. Drift'!$D$18:$D$101,$C345,'6. Drift'!AU$25:AU$151))</f>
        <v>0</v>
      </c>
      <c r="E352" s="293">
        <f>IF('2. Grunddata'!$C$13="NEJ",SUMIF('5. Lön'!$D$25:$D$151,$C345,'5. Lön'!EA$25:EA$151)+SUMIF('6. Drift'!$D$18:$D$101,$C345,'6. Drift'!CR$18:CR$101)+SUMIF('7. Utrustning'!$D$17:$D$49,$C345,'7. Utrustning'!AW$17:AW$49)+SUMIF('8. Lokal'!$D$18:$D$50,$C345,'8. Lokal'!AT$18:AT$50),SUMIF('5. Lön'!$D$25:$D$151,$C345,'5. Lön'!BS$25:BS$151)+SUMIF('6. Drift'!$D$18:$D$101,$C345,'6. Drift'!AV$25:AV$151))</f>
        <v>0</v>
      </c>
      <c r="F352" s="293">
        <f>IF('2. Grunddata'!$C$13="NEJ",SUMIF('5. Lön'!$D$25:$D$151,$C345,'5. Lön'!EB$25:EB$151)+SUMIF('6. Drift'!$D$18:$D$101,$C345,'6. Drift'!CS$18:CS$101)+SUMIF('7. Utrustning'!$D$17:$D$49,$C345,'7. Utrustning'!AX$17:AX$49)+SUMIF('8. Lokal'!$D$18:$D$50,$C345,'8. Lokal'!AU$18:AU$50),SUMIF('5. Lön'!$D$25:$D$151,$C345,'5. Lön'!BT$25:BT$151)+SUMIF('6. Drift'!$D$18:$D$101,$C345,'6. Drift'!AW$25:AW$151))</f>
        <v>0</v>
      </c>
      <c r="G352" s="293">
        <f>IF('2. Grunddata'!$C$13="NEJ",SUMIF('5. Lön'!$D$25:$D$151,$C345,'5. Lön'!EC$25:EC$151)+SUMIF('6. Drift'!$D$18:$D$101,$C345,'6. Drift'!CT$18:CT$101)+SUMIF('7. Utrustning'!$D$17:$D$49,$C345,'7. Utrustning'!AY$17:AY$49)+SUMIF('8. Lokal'!$D$18:$D$50,$C345,'8. Lokal'!AV$18:AV$50),SUMIF('5. Lön'!$D$25:$D$151,$C345,'5. Lön'!BU$25:BU$151)+SUMIF('6. Drift'!$D$18:$D$101,$C345,'6. Drift'!AX$25:AX$151))</f>
        <v>0</v>
      </c>
      <c r="H352" s="293">
        <f>IF('2. Grunddata'!$C$13="NEJ",SUMIF('5. Lön'!$D$25:$D$151,$C345,'5. Lön'!ED$25:ED$151)+SUMIF('6. Drift'!$D$18:$D$101,$C345,'6. Drift'!CU$18:CU$101)+SUMIF('7. Utrustning'!$D$17:$D$49,$C345,'7. Utrustning'!AZ$17:AZ$49)+SUMIF('8. Lokal'!$D$18:$D$50,$C345,'8. Lokal'!AW$18:AW$50),SUMIF('5. Lön'!$D$25:$D$151,$C345,'5. Lön'!BV$25:BV$151)+SUMIF('6. Drift'!$D$18:$D$101,$C345,'6. Drift'!AY$25:AY$151))</f>
        <v>0</v>
      </c>
      <c r="I352" s="293">
        <f>IF('2. Grunddata'!$C$13="NEJ",SUMIF('5. Lön'!$D$25:$D$151,$C345,'5. Lön'!EE$25:EE$151)+SUMIF('6. Drift'!$D$18:$D$101,$C345,'6. Drift'!CV$18:CV$101)+SUMIF('7. Utrustning'!$D$17:$D$49,$C345,'7. Utrustning'!BA$17:BA$49)+SUMIF('8. Lokal'!$D$18:$D$50,$C345,'8. Lokal'!AX$18:AX$50),SUMIF('5. Lön'!$D$25:$D$151,$C345,'5. Lön'!BW$25:BW$151)+SUMIF('6. Drift'!$D$18:$D$101,$C345,'6. Drift'!AZ$25:AZ$151))</f>
        <v>0</v>
      </c>
      <c r="J352" s="293">
        <f>IF('2. Grunddata'!$C$13="NEJ",SUMIF('5. Lön'!$D$25:$D$151,$C345,'5. Lön'!EF$25:EF$151)+SUMIF('6. Drift'!$D$18:$D$101,$C345,'6. Drift'!CW$18:CW$101)+SUMIF('7. Utrustning'!$D$17:$D$49,$C345,'7. Utrustning'!BB$17:BB$49)+SUMIF('8. Lokal'!$D$18:$D$50,$C345,'8. Lokal'!AY$18:AY$50),SUMIF('5. Lön'!$D$25:$D$151,$C345,'5. Lön'!BX$25:BX$151)+SUMIF('6. Drift'!$D$18:$D$101,$C345,'6. Drift'!BA$25:BA$151))</f>
        <v>0</v>
      </c>
      <c r="K352" s="293">
        <f>IF('2. Grunddata'!$C$13="NEJ",SUMIF('5. Lön'!$D$25:$D$151,$C345,'5. Lön'!EG$25:EG$151)+SUMIF('6. Drift'!$D$18:$D$101,$C345,'6. Drift'!CX$18:CX$101)+SUMIF('7. Utrustning'!$D$17:$D$49,$C345,'7. Utrustning'!BC$17:BC$49)+SUMIF('8. Lokal'!$D$18:$D$50,$C345,'8. Lokal'!AZ$18:AZ$50),SUMIF('5. Lön'!$D$25:$D$151,$C345,'5. Lön'!BY$25:BY$151)+SUMIF('6. Drift'!$D$18:$D$101,$C345,'6. Drift'!BB$25:BB$151))</f>
        <v>0</v>
      </c>
      <c r="L352" s="293">
        <f>IF('2. Grunddata'!$C$13="NEJ",SUMIF('5. Lön'!$D$25:$D$151,$C345,'5. Lön'!EH$25:EH$151)+SUMIF('6. Drift'!$D$18:$D$101,$C345,'6. Drift'!CY$18:CY$101)+SUMIF('7. Utrustning'!$D$17:$D$49,$C345,'7. Utrustning'!BD$17:BD$49)+SUMIF('8. Lokal'!$D$18:$D$50,$C345,'8. Lokal'!BA$18:BA$50),SUMIF('5. Lön'!$D$25:$D$151,$C345,'5. Lön'!BZ$25:BZ$151)+SUMIF('6. Drift'!$D$18:$D$101,$C345,'6. Drift'!BC$25:BC$151))</f>
        <v>0</v>
      </c>
      <c r="M352" s="322">
        <f t="shared" si="54"/>
        <v>0</v>
      </c>
    </row>
    <row r="353" spans="2:15" s="3" customFormat="1" ht="12.75" x14ac:dyDescent="0.2">
      <c r="B353" s="323" t="str">
        <f>IF('2. Grunddata'!C$6="KONTRAKT","Total kostnad i kontrakt med finansiär ","Total kostnad i ansökan till finansiär ")</f>
        <v xml:space="preserve">Total kostnad i ansökan till finansiär </v>
      </c>
      <c r="C353" s="237">
        <f>SUM(C348:C352)</f>
        <v>0</v>
      </c>
      <c r="D353" s="237">
        <f t="shared" ref="D353:L353" si="55">SUM(D348:D352)</f>
        <v>0</v>
      </c>
      <c r="E353" s="237">
        <f t="shared" si="55"/>
        <v>0</v>
      </c>
      <c r="F353" s="237">
        <f t="shared" si="55"/>
        <v>0</v>
      </c>
      <c r="G353" s="237">
        <f t="shared" si="55"/>
        <v>0</v>
      </c>
      <c r="H353" s="237">
        <f t="shared" si="55"/>
        <v>0</v>
      </c>
      <c r="I353" s="237">
        <f t="shared" si="55"/>
        <v>0</v>
      </c>
      <c r="J353" s="237">
        <f t="shared" si="55"/>
        <v>0</v>
      </c>
      <c r="K353" s="237">
        <f t="shared" si="55"/>
        <v>0</v>
      </c>
      <c r="L353" s="237">
        <f t="shared" si="55"/>
        <v>0</v>
      </c>
      <c r="M353" s="324">
        <f t="shared" si="54"/>
        <v>0</v>
      </c>
    </row>
    <row r="354" spans="2:15" s="3" customFormat="1" ht="6" customHeight="1" x14ac:dyDescent="0.2">
      <c r="B354" s="325"/>
      <c r="C354" s="326"/>
      <c r="D354" s="326"/>
      <c r="E354" s="326"/>
      <c r="F354" s="326"/>
      <c r="G354" s="326"/>
      <c r="H354" s="326"/>
      <c r="I354" s="326"/>
      <c r="J354" s="326"/>
      <c r="K354" s="326"/>
      <c r="L354" s="326"/>
      <c r="M354" s="327"/>
    </row>
    <row r="355" spans="2:15" s="3" customFormat="1" ht="12.75" x14ac:dyDescent="0.2">
      <c r="B355" s="328" t="str">
        <f>IF('2. Grunddata'!C$6="KONTRAKT","Kostnader att medfinansiera","Kostnader förväntade att medfinansiera")</f>
        <v>Kostnader förväntade att medfinansiera</v>
      </c>
      <c r="C355" s="168"/>
      <c r="D355" s="168"/>
      <c r="E355" s="168"/>
      <c r="F355" s="168"/>
      <c r="G355" s="168"/>
      <c r="H355" s="168"/>
      <c r="I355" s="168"/>
      <c r="J355" s="168"/>
      <c r="K355" s="168"/>
      <c r="L355" s="168"/>
      <c r="M355" s="329"/>
    </row>
    <row r="356" spans="2:15" s="3" customFormat="1" ht="12.75" x14ac:dyDescent="0.2">
      <c r="B356" s="371" t="str">
        <f>IF('2. Grunddata'!C$13="NEJ","Indirekt och lokalpåslag inte accepterade som OH av finansiär","")</f>
        <v>Indirekt och lokalpåslag inte accepterade som OH av finansiär</v>
      </c>
      <c r="C356" s="330">
        <f>IF('2. Grunddata'!$C$13="NEJ",(SUMIF('5. Lön'!$D$25:$D$151,$C345,'5. Lön'!BQ$25:BQ$151)+SUMIF('5. Lön'!$D$25:$D$151,$C345,'5. Lön'!CO$25:CO$151)+SUMIF('6. Drift'!$D$18:$D$101,$C345,'6. Drift'!AT$18:AT$101)+SUMIF('6. Drift'!$D$18:$D$101,$C345,'6. Drift'!BR$18:BR$101))-(SUMIF('5. Lön'!$D$25:$D$151,$C345,'5. Lön'!DY$25:DY$151)+SUMIF('6. Drift'!$D$18:$D$101,$C345,'6. Drift'!CP$18:CP$101)+SUMIF('7. Utrustning'!$D$17:$D$49,$C345,'7. Utrustning'!AU$17:AU$49)+SUMIF('8. Lokal'!$D$18:$D$50,$C345,'8. Lokal'!AR$18:AR$50)),0)</f>
        <v>0</v>
      </c>
      <c r="D356" s="330">
        <f>IF('2. Grunddata'!$C$13="NEJ",(SUMIF('5. Lön'!$D$25:$D$151,$C345,'5. Lön'!BR$25:BR$151)+SUMIF('5. Lön'!$D$25:$D$151,$C345,'5. Lön'!CP$25:CP$151)+SUMIF('6. Drift'!$D$18:$D$101,$C345,'6. Drift'!AU$18:AU$101)+SUMIF('6. Drift'!$D$18:$D$101,$C345,'6. Drift'!BS$18:BS$101))-(SUMIF('5. Lön'!$D$25:$D$151,$C345,'5. Lön'!DZ$25:DZ$151)+SUMIF('6. Drift'!$D$18:$D$101,$C345,'6. Drift'!CQ$18:CQ$101)+SUMIF('7. Utrustning'!$D$17:$D$49,$C345,'7. Utrustning'!AV$17:AV$49)+SUMIF('8. Lokal'!$D$18:$D$50,$C345,'8. Lokal'!AS$18:AS$50)),0)</f>
        <v>0</v>
      </c>
      <c r="E356" s="330">
        <f>IF('2. Grunddata'!$C$13="NEJ",(SUMIF('5. Lön'!$D$25:$D$151,$C345,'5. Lön'!BS$25:BS$151)+SUMIF('5. Lön'!$D$25:$D$151,$C345,'5. Lön'!CQ$25:CQ$151)+SUMIF('6. Drift'!$D$18:$D$101,$C345,'6. Drift'!AV$18:AV$101)+SUMIF('6. Drift'!$D$18:$D$101,$C345,'6. Drift'!BT$18:BT$101))-(SUMIF('5. Lön'!$D$25:$D$151,$C345,'5. Lön'!EA$25:EA$151)+SUMIF('6. Drift'!$D$18:$D$101,$C345,'6. Drift'!CR$18:CR$101)+SUMIF('7. Utrustning'!$D$17:$D$49,$C345,'7. Utrustning'!AW$17:AW$49)+SUMIF('8. Lokal'!$D$18:$D$50,$C345,'8. Lokal'!AT$18:AT$50)),0)</f>
        <v>0</v>
      </c>
      <c r="F356" s="330">
        <f>IF('2. Grunddata'!$C$13="NEJ",(SUMIF('5. Lön'!$D$25:$D$151,$C345,'5. Lön'!BT$25:BT$151)+SUMIF('5. Lön'!$D$25:$D$151,$C345,'5. Lön'!CR$25:CR$151)+SUMIF('6. Drift'!$D$18:$D$101,$C345,'6. Drift'!AW$18:AW$101)+SUMIF('6. Drift'!$D$18:$D$101,$C345,'6. Drift'!BU$18:BU$101))-(SUMIF('5. Lön'!$D$25:$D$151,$C345,'5. Lön'!EB$25:EB$151)+SUMIF('6. Drift'!$D$18:$D$101,$C345,'6. Drift'!CS$18:CS$101)+SUMIF('7. Utrustning'!$D$17:$D$49,$C345,'7. Utrustning'!AX$17:AX$49)+SUMIF('8. Lokal'!$D$18:$D$50,$C345,'8. Lokal'!AU$18:AU$50)),0)</f>
        <v>0</v>
      </c>
      <c r="G356" s="330">
        <f>IF('2. Grunddata'!$C$13="NEJ",(SUMIF('5. Lön'!$D$25:$D$151,$C345,'5. Lön'!BU$25:BU$151)+SUMIF('5. Lön'!$D$25:$D$151,$C345,'5. Lön'!CS$25:CS$151)+SUMIF('6. Drift'!$D$18:$D$101,$C345,'6. Drift'!AX$18:AX$101)+SUMIF('6. Drift'!$D$18:$D$101,$C345,'6. Drift'!BV$18:BV$101))-(SUMIF('5. Lön'!$D$25:$D$151,$C345,'5. Lön'!EC$25:EC$151)+SUMIF('6. Drift'!$D$18:$D$101,$C345,'6. Drift'!CT$18:CT$101)+SUMIF('7. Utrustning'!$D$17:$D$49,$C345,'7. Utrustning'!AY$17:AY$49)+SUMIF('8. Lokal'!$D$18:$D$50,$C345,'8. Lokal'!AV$18:AV$50)),0)</f>
        <v>0</v>
      </c>
      <c r="H356" s="330">
        <f>IF('2. Grunddata'!$C$13="NEJ",(SUMIF('5. Lön'!$D$25:$D$151,$C345,'5. Lön'!BV$25:BV$151)+SUMIF('5. Lön'!$D$25:$D$151,$C345,'5. Lön'!CT$25:CT$151)+SUMIF('6. Drift'!$D$18:$D$101,$C345,'6. Drift'!AY$18:AY$101)+SUMIF('6. Drift'!$D$18:$D$101,$C345,'6. Drift'!BW$18:BW$101))-(SUMIF('5. Lön'!$D$25:$D$151,$C345,'5. Lön'!ED$25:ED$151)+SUMIF('6. Drift'!$D$18:$D$101,$C345,'6. Drift'!CU$18:CU$101)+SUMIF('7. Utrustning'!$D$17:$D$49,$C345,'7. Utrustning'!AZ$17:AZ$49)+SUMIF('8. Lokal'!$D$18:$D$50,$C345,'8. Lokal'!AW$18:AW$50)),0)</f>
        <v>0</v>
      </c>
      <c r="I356" s="330">
        <f>IF('2. Grunddata'!$C$13="NEJ",(SUMIF('5. Lön'!$D$25:$D$151,$C345,'5. Lön'!BW$25:BW$151)+SUMIF('5. Lön'!$D$25:$D$151,$C345,'5. Lön'!CU$25:CU$151)+SUMIF('6. Drift'!$D$18:$D$101,$C345,'6. Drift'!AZ$18:AZ$101)+SUMIF('6. Drift'!$D$18:$D$101,$C345,'6. Drift'!BX$18:BX$101))-(SUMIF('5. Lön'!$D$25:$D$151,$C345,'5. Lön'!EE$25:EE$151)+SUMIF('6. Drift'!$D$18:$D$101,$C345,'6. Drift'!CV$18:CV$101)+SUMIF('7. Utrustning'!$D$17:$D$49,$C345,'7. Utrustning'!BA$17:BA$49)+SUMIF('8. Lokal'!$D$18:$D$50,$C345,'8. Lokal'!AX$18:AX$50)),0)</f>
        <v>0</v>
      </c>
      <c r="J356" s="330">
        <f>IF('2. Grunddata'!$C$13="NEJ",(SUMIF('5. Lön'!$D$25:$D$151,$C345,'5. Lön'!BX$25:BX$151)+SUMIF('5. Lön'!$D$25:$D$151,$C345,'5. Lön'!CV$25:CV$151)+SUMIF('6. Drift'!$D$18:$D$101,$C345,'6. Drift'!BA$18:BA$101)+SUMIF('6. Drift'!$D$18:$D$101,$C345,'6. Drift'!BY$18:BY$101))-(SUMIF('5. Lön'!$D$25:$D$151,$C345,'5. Lön'!EF$25:EF$151)+SUMIF('6. Drift'!$D$18:$D$101,$C345,'6. Drift'!CW$18:CW$101)+SUMIF('7. Utrustning'!$D$17:$D$49,$C345,'7. Utrustning'!BB$17:BB$49)+SUMIF('8. Lokal'!$D$18:$D$50,$C345,'8. Lokal'!AY$18:AY$50)),0)</f>
        <v>0</v>
      </c>
      <c r="K356" s="330">
        <f>IF('2. Grunddata'!$C$13="NEJ",(SUMIF('5. Lön'!$D$25:$D$151,$C345,'5. Lön'!BY$25:BY$151)+SUMIF('5. Lön'!$D$25:$D$151,$C345,'5. Lön'!CW$25:CW$151)+SUMIF('6. Drift'!$D$18:$D$101,$C345,'6. Drift'!BB$18:BB$101)+SUMIF('6. Drift'!$D$18:$D$101,$C345,'6. Drift'!BZ$18:BZ$101))-(SUMIF('5. Lön'!$D$25:$D$151,$C345,'5. Lön'!EG$25:EG$151)+SUMIF('6. Drift'!$D$18:$D$101,$C345,'6. Drift'!CX$18:CX$101)+SUMIF('7. Utrustning'!$D$17:$D$49,$C345,'7. Utrustning'!BC$17:BC$49)+SUMIF('8. Lokal'!$D$18:$D$50,$C345,'8. Lokal'!AZ$18:AZ$50)),0)</f>
        <v>0</v>
      </c>
      <c r="L356" s="330">
        <f>IF('2. Grunddata'!$C$13="NEJ",(SUMIF('5. Lön'!$D$25:$D$151,$C345,'5. Lön'!BZ$25:BZ$151)+SUMIF('5. Lön'!$D$25:$D$151,$C345,'5. Lön'!CX$25:CX$151)+SUMIF('6. Drift'!$D$18:$D$101,$C345,'6. Drift'!BC$18:BC$101)+SUMIF('6. Drift'!$D$18:$D$101,$C345,'6. Drift'!CA$18:CA$101))-(SUMIF('5. Lön'!$D$25:$D$151,$C345,'5. Lön'!EH$25:EH$151)+SUMIF('6. Drift'!$D$18:$D$101,$C345,'6. Drift'!CY$18:CY$101)+SUMIF('7. Utrustning'!$D$17:$D$49,$C345,'7. Utrustning'!BD$17:BD$49)+SUMIF('8. Lokal'!$D$18:$D$50,$C345,'8. Lokal'!BA$18:BA$50)),0)</f>
        <v>0</v>
      </c>
      <c r="M356" s="314">
        <f t="shared" ref="M356:M362" si="56">SUM(C356:L356)</f>
        <v>0</v>
      </c>
    </row>
    <row r="357" spans="2:15" s="3" customFormat="1" ht="12.75" customHeight="1" x14ac:dyDescent="0.2">
      <c r="B357" s="331" t="str">
        <f>IF('2. Grunddata'!C$16&gt;0,"LKP som inte accepteras av finansiär","")</f>
        <v/>
      </c>
      <c r="C357" s="332">
        <f>IF('2. Grunddata'!$C$16&gt;0,SUMIF('5. Lön'!$D$25:$D$151,$C345,'5. Lön'!AS$25:AS$151)-SUMIF('5. Lön'!$D$25:$D$151,$C345,'5. Lön'!DM$25:DM$151),0)</f>
        <v>0</v>
      </c>
      <c r="D357" s="332">
        <f>IF('2. Grunddata'!$C$16&gt;0,SUMIF('5. Lön'!$D$25:$D$151,$C345,'5. Lön'!AT$25:AT$151)-SUMIF('5. Lön'!$D$25:$D$151,$C345,'5. Lön'!DN$25:DN$151),0)</f>
        <v>0</v>
      </c>
      <c r="E357" s="332">
        <f>IF('2. Grunddata'!$C$16&gt;0,SUMIF('5. Lön'!$D$25:$D$151,$C345,'5. Lön'!AU$25:AU$151)-SUMIF('5. Lön'!$D$25:$D$151,$C345,'5. Lön'!DO$25:DO$151),0)</f>
        <v>0</v>
      </c>
      <c r="F357" s="332">
        <f>IF('2. Grunddata'!$C$16&gt;0,SUMIF('5. Lön'!$D$25:$D$151,$C345,'5. Lön'!AV$25:AV$151)-SUMIF('5. Lön'!$D$25:$D$151,$C345,'5. Lön'!DP$25:DP$151),0)</f>
        <v>0</v>
      </c>
      <c r="G357" s="332">
        <f>IF('2. Grunddata'!$C$16&gt;0,SUMIF('5. Lön'!$D$25:$D$151,$C345,'5. Lön'!AW$25:AW$151)-SUMIF('5. Lön'!$D$25:$D$151,$C345,'5. Lön'!DQ$25:DQ$151),0)</f>
        <v>0</v>
      </c>
      <c r="H357" s="332">
        <f>IF('2. Grunddata'!$C$16&gt;0,SUMIF('5. Lön'!$D$25:$D$151,$C345,'5. Lön'!AX$25:AX$151)-SUMIF('5. Lön'!$D$25:$D$151,$C345,'5. Lön'!DR$25:DR$151),0)</f>
        <v>0</v>
      </c>
      <c r="I357" s="332">
        <f>IF('2. Grunddata'!$C$16&gt;0,SUMIF('5. Lön'!$D$25:$D$151,$C345,'5. Lön'!AY$25:AY$151)-SUMIF('5. Lön'!$D$25:$D$151,$C345,'5. Lön'!DS$25:DS$151),0)</f>
        <v>0</v>
      </c>
      <c r="J357" s="332">
        <f>IF('2. Grunddata'!$C$16&gt;0,SUMIF('5. Lön'!$D$25:$D$151,$C345,'5. Lön'!AZ$25:AZ$151)-SUMIF('5. Lön'!$D$25:$D$151,$C345,'5. Lön'!DT$25:DT$151),0)</f>
        <v>0</v>
      </c>
      <c r="K357" s="332">
        <f>IF('2. Grunddata'!$C$16&gt;0,SUMIF('5. Lön'!$D$25:$D$151,$C345,'5. Lön'!BA$25:BA$151)-SUMIF('5. Lön'!$D$25:$D$151,$C345,'5. Lön'!DU$25:DU$151),0)</f>
        <v>0</v>
      </c>
      <c r="L357" s="332">
        <f>IF('2. Grunddata'!$C$16&gt;0,SUMIF('5. Lön'!$D$25:$D$151,$C345,'5. Lön'!BB$25:BB$151)-SUMIF('5. Lön'!$D$25:$D$151,$C345,'5. Lön'!DV$25:DV$151),0)</f>
        <v>0</v>
      </c>
      <c r="M357" s="316">
        <f t="shared" si="56"/>
        <v>0</v>
      </c>
    </row>
    <row r="358" spans="2:15" s="3" customFormat="1" ht="12.75" customHeight="1" x14ac:dyDescent="0.2">
      <c r="B358" s="317" t="str">
        <f>IF('5. Lön'!BO$152&gt;0,"Lön inklusive LKP","")</f>
        <v>Lön inklusive LKP</v>
      </c>
      <c r="C358" s="333">
        <f>SUMIF('5. Lön'!$D$25:$D$151,$C345,'5. Lön'!BE$25:BE$151)</f>
        <v>0</v>
      </c>
      <c r="D358" s="333">
        <f>SUMIF('5. Lön'!$D$25:$D$151,$C345,'5. Lön'!BF$25:BF$151)</f>
        <v>0</v>
      </c>
      <c r="E358" s="333">
        <f>SUMIF('5. Lön'!$D$25:$D$151,$C345,'5. Lön'!BG$25:BG$151)</f>
        <v>0</v>
      </c>
      <c r="F358" s="333">
        <f>SUMIF('5. Lön'!$D$25:$D$151,$C345,'5. Lön'!BH$25:BH$151)</f>
        <v>0</v>
      </c>
      <c r="G358" s="333">
        <f>SUMIF('5. Lön'!$D$25:$D$151,$C345,'5. Lön'!BI$25:BI$151)</f>
        <v>0</v>
      </c>
      <c r="H358" s="333">
        <f>SUMIF('5. Lön'!$D$25:$D$151,$C345,'5. Lön'!BJ$25:BJ$151)</f>
        <v>0</v>
      </c>
      <c r="I358" s="333">
        <f>SUMIF('5. Lön'!$D$25:$D$151,$C345,'5. Lön'!BK$25:BK$151)</f>
        <v>0</v>
      </c>
      <c r="J358" s="333">
        <f>SUMIF('5. Lön'!$D$25:$D$151,$C345,'5. Lön'!BL$25:BL$151)</f>
        <v>0</v>
      </c>
      <c r="K358" s="333">
        <f>SUMIF('5. Lön'!$D$25:$D$151,$C345,'5. Lön'!BM$25:BM$151)</f>
        <v>0</v>
      </c>
      <c r="L358" s="333">
        <f>SUMIF('5. Lön'!$D$25:$D$151,$C345,'5. Lön'!BN$25:BN$151)</f>
        <v>0</v>
      </c>
      <c r="M358" s="319">
        <f t="shared" si="56"/>
        <v>0</v>
      </c>
    </row>
    <row r="359" spans="2:15" s="3" customFormat="1" ht="12.75" x14ac:dyDescent="0.2">
      <c r="B359" s="158" t="str">
        <f>IF('6. Drift'!AR$102&gt;0,"Drift","")</f>
        <v/>
      </c>
      <c r="C359" s="334">
        <f>SUMIF('6. Drift'!$D$18:$D$101,$C345,'6. Drift'!AH$18:AH$101)</f>
        <v>0</v>
      </c>
      <c r="D359" s="334">
        <f>SUMIF('6. Drift'!$D$18:$D$101,$C345,'6. Drift'!AI$18:AI$101)</f>
        <v>0</v>
      </c>
      <c r="E359" s="334">
        <f>SUMIF('6. Drift'!$D$18:$D$101,$C345,'6. Drift'!AJ$18:AJ$101)</f>
        <v>0</v>
      </c>
      <c r="F359" s="334">
        <f>SUMIF('6. Drift'!$D$18:$D$101,$C345,'6. Drift'!AK$18:AK$101)</f>
        <v>0</v>
      </c>
      <c r="G359" s="334">
        <f>SUMIF('6. Drift'!$D$18:$D$101,$C345,'6. Drift'!AL$18:AL$101)</f>
        <v>0</v>
      </c>
      <c r="H359" s="334">
        <f>SUMIF('6. Drift'!$D$18:$D$101,$C345,'6. Drift'!AM$18:AM$101)</f>
        <v>0</v>
      </c>
      <c r="I359" s="334">
        <f>SUMIF('6. Drift'!$D$18:$D$101,$C345,'6. Drift'!AN$18:AN$101)</f>
        <v>0</v>
      </c>
      <c r="J359" s="334">
        <f>SUMIF('6. Drift'!$D$18:$D$101,$C345,'6. Drift'!AO$18:AO$101)</f>
        <v>0</v>
      </c>
      <c r="K359" s="334">
        <f>SUMIF('6. Drift'!$D$18:$D$101,$C345,'6. Drift'!AP$18:AP$101)</f>
        <v>0</v>
      </c>
      <c r="L359" s="334">
        <f>SUMIF('6. Drift'!$D$18:$D$101,$C345,'6. Drift'!AQ$18:AQ$101)</f>
        <v>0</v>
      </c>
      <c r="M359" s="316">
        <f t="shared" si="56"/>
        <v>0</v>
      </c>
    </row>
    <row r="360" spans="2:15" s="3" customFormat="1" ht="12.75" x14ac:dyDescent="0.2">
      <c r="B360" s="317" t="str">
        <f>IF('7. Utrustning'!AS$50&gt;0,"Utrustning","")</f>
        <v/>
      </c>
      <c r="C360" s="333">
        <f>SUMIF('7. Utrustning'!$D$17:$D$49,$C345,'7. Utrustning'!AI$17:AI$49)</f>
        <v>0</v>
      </c>
      <c r="D360" s="333">
        <f>SUMIF('7. Utrustning'!$D$17:$D$49,$C345,'7. Utrustning'!AJ$17:AJ$49)</f>
        <v>0</v>
      </c>
      <c r="E360" s="333">
        <f>SUMIF('7. Utrustning'!$D$17:$D$49,$C345,'7. Utrustning'!AK$17:AK$49)</f>
        <v>0</v>
      </c>
      <c r="F360" s="333">
        <f>SUMIF('7. Utrustning'!$D$17:$D$49,$C345,'7. Utrustning'!AL$17:AL$49)</f>
        <v>0</v>
      </c>
      <c r="G360" s="333">
        <f>SUMIF('7. Utrustning'!$D$17:$D$49,$C345,'7. Utrustning'!AM$17:AM$49)</f>
        <v>0</v>
      </c>
      <c r="H360" s="333">
        <f>SUMIF('7. Utrustning'!$D$17:$D$49,$C345,'7. Utrustning'!AN$17:AN$49)</f>
        <v>0</v>
      </c>
      <c r="I360" s="333">
        <f>SUMIF('7. Utrustning'!$D$17:$D$49,$C345,'7. Utrustning'!AO$17:AO$49)</f>
        <v>0</v>
      </c>
      <c r="J360" s="333">
        <f>SUMIF('7. Utrustning'!$D$17:$D$49,$C345,'7. Utrustning'!AP$17:AP$49)</f>
        <v>0</v>
      </c>
      <c r="K360" s="333">
        <f>SUMIF('7. Utrustning'!$D$17:$D$49,$C345,'7. Utrustning'!AQ$17:AQ$49)</f>
        <v>0</v>
      </c>
      <c r="L360" s="333">
        <f>SUMIF('7. Utrustning'!$D$17:$D$49,$C345,'7. Utrustning'!AR$17:AR$49)</f>
        <v>0</v>
      </c>
      <c r="M360" s="319">
        <f t="shared" si="56"/>
        <v>0</v>
      </c>
    </row>
    <row r="361" spans="2:15" s="3" customFormat="1" ht="12.75" x14ac:dyDescent="0.2">
      <c r="B361" s="320" t="str">
        <f>IF('8. Lokal'!AP$51&gt;0,"Lokal","")</f>
        <v>Lokal</v>
      </c>
      <c r="C361" s="334">
        <f>SUMIF('5. Lön'!$D$25:$D$151,$C345,'5. Lön'!DA$25:DA$151)+SUMIF('6. Drift'!$D$18:$D$101,$C345,'6. Drift'!CD$18:CD$101)+SUMIF('8. Lokal'!$D$18:$D$50,$C345,'8. Lokal'!AF$18:AF$50)</f>
        <v>0</v>
      </c>
      <c r="D361" s="334">
        <f>SUMIF('5. Lön'!$D$25:$D$151,$C345,'5. Lön'!DB$25:DB$151)+SUMIF('6. Drift'!$D$18:$D$101,$C345,'6. Drift'!CE$18:CE$101)+SUMIF('8. Lokal'!$D$18:$D$50,$C345,'8. Lokal'!AG$18:AG$50)</f>
        <v>0</v>
      </c>
      <c r="E361" s="334">
        <f>SUMIF('5. Lön'!$D$25:$D$151,$C345,'5. Lön'!DC$25:DC$151)+SUMIF('6. Drift'!$D$18:$D$101,$C345,'6. Drift'!CF$18:CF$101)+SUMIF('8. Lokal'!$D$18:$D$50,$C345,'8. Lokal'!AH$18:AH$50)</f>
        <v>0</v>
      </c>
      <c r="F361" s="334">
        <f>SUMIF('5. Lön'!$D$25:$D$151,$C345,'5. Lön'!DD$25:DD$151)+SUMIF('6. Drift'!$D$18:$D$101,$C345,'6. Drift'!CG$18:CG$101)+SUMIF('8. Lokal'!$D$18:$D$50,$C345,'8. Lokal'!AI$18:AI$50)</f>
        <v>0</v>
      </c>
      <c r="G361" s="334">
        <f>SUMIF('5. Lön'!$D$25:$D$151,$C345,'5. Lön'!DE$25:DE$151)+SUMIF('6. Drift'!$D$18:$D$101,$C345,'6. Drift'!CH$18:CH$101)+SUMIF('8. Lokal'!$D$18:$D$50,$C345,'8. Lokal'!AJ$18:AJ$50)</f>
        <v>0</v>
      </c>
      <c r="H361" s="334">
        <f>SUMIF('5. Lön'!$D$25:$D$151,$C345,'5. Lön'!DF$25:DF$151)+SUMIF('6. Drift'!$D$18:$D$101,$C345,'6. Drift'!CI$18:CI$101)+SUMIF('8. Lokal'!$D$18:$D$50,$C345,'8. Lokal'!AK$18:AK$50)</f>
        <v>0</v>
      </c>
      <c r="I361" s="334">
        <f>SUMIF('5. Lön'!$D$25:$D$151,$C345,'5. Lön'!DG$25:DG$151)+SUMIF('6. Drift'!$D$18:$D$101,$C345,'6. Drift'!CJ$18:CJ$101)+SUMIF('8. Lokal'!$D$18:$D$50,$C345,'8. Lokal'!AL$18:AL$50)</f>
        <v>0</v>
      </c>
      <c r="J361" s="334">
        <f>SUMIF('5. Lön'!$D$25:$D$151,$C345,'5. Lön'!DH$25:DH$151)+SUMIF('6. Drift'!$D$18:$D$101,$C345,'6. Drift'!CK$18:CK$101)+SUMIF('8. Lokal'!$D$18:$D$50,$C345,'8. Lokal'!AM$18:AM$50)</f>
        <v>0</v>
      </c>
      <c r="K361" s="334">
        <f>SUMIF('5. Lön'!$D$25:$D$151,$C345,'5. Lön'!DI$25:DI$151)+SUMIF('6. Drift'!$D$18:$D$101,$C345,'6. Drift'!CL$18:CL$101)+SUMIF('8. Lokal'!$D$18:$D$50,$C345,'8. Lokal'!AN$18:AN$50)</f>
        <v>0</v>
      </c>
      <c r="L361" s="334">
        <f>SUMIF('5. Lön'!$D$25:$D$151,$C345,'5. Lön'!DJ$25:DJ$151)+SUMIF('6. Drift'!$D$18:$D$101,$C345,'6. Drift'!CM$18:CM$101)+SUMIF('8. Lokal'!$D$18:$D$50,$C345,'8. Lokal'!AO$18:AO$50)</f>
        <v>0</v>
      </c>
      <c r="M361" s="316">
        <f t="shared" si="56"/>
        <v>0</v>
      </c>
    </row>
    <row r="362" spans="2:15" s="1" customFormat="1" ht="12.75" x14ac:dyDescent="0.2">
      <c r="B362" s="321" t="str">
        <f>IF(('5. Lön'!CM$152+'6. Drift'!BP$102)&gt;0,"Indirekt","")</f>
        <v>Indirekt</v>
      </c>
      <c r="C362" s="293">
        <f>SUMIF('5. Lön'!$D$25:$D$151,$C345,'5. Lön'!CC$25:CC$151)+SUMIF('6. Drift'!$D$18:$D$101,$C345,'6. Drift'!BF$18:BF$101)</f>
        <v>0</v>
      </c>
      <c r="D362" s="293">
        <f>SUMIF('5. Lön'!$D$25:$D$151,$C345,'5. Lön'!CD$25:CD$151)+SUMIF('6. Drift'!$D$18:$D$101,$C345,'6. Drift'!BG$18:BG$101)</f>
        <v>0</v>
      </c>
      <c r="E362" s="293">
        <f>SUMIF('5. Lön'!$D$25:$D$151,$C345,'5. Lön'!CE$25:CE$151)+SUMIF('6. Drift'!$D$18:$D$101,$C345,'6. Drift'!BH$18:BH$101)</f>
        <v>0</v>
      </c>
      <c r="F362" s="293">
        <f>SUMIF('5. Lön'!$D$25:$D$151,$C345,'5. Lön'!CF$25:CF$151)+SUMIF('6. Drift'!$D$18:$D$101,$C345,'6. Drift'!BI$18:BI$101)</f>
        <v>0</v>
      </c>
      <c r="G362" s="293">
        <f>SUMIF('5. Lön'!$D$25:$D$151,$C345,'5. Lön'!CG$25:CG$151)+SUMIF('6. Drift'!$D$18:$D$101,$C345,'6. Drift'!BJ$18:BJ$101)</f>
        <v>0</v>
      </c>
      <c r="H362" s="293">
        <f>SUMIF('5. Lön'!$D$25:$D$151,$C345,'5. Lön'!CH$25:CH$151)+SUMIF('6. Drift'!$D$18:$D$101,$C345,'6. Drift'!BK$18:BK$101)</f>
        <v>0</v>
      </c>
      <c r="I362" s="293">
        <f>SUMIF('5. Lön'!$D$25:$D$151,$C345,'5. Lön'!CI$25:CI$151)+SUMIF('6. Drift'!$D$18:$D$101,$C345,'6. Drift'!BL$18:BL$101)</f>
        <v>0</v>
      </c>
      <c r="J362" s="293">
        <f>SUMIF('5. Lön'!$D$25:$D$151,$C345,'5. Lön'!CJ$25:CJ$151)+SUMIF('6. Drift'!$D$18:$D$101,$C345,'6. Drift'!BM$18:BM$101)</f>
        <v>0</v>
      </c>
      <c r="K362" s="293">
        <f>SUMIF('5. Lön'!$D$25:$D$151,$C345,'5. Lön'!CK$25:CK$151)+SUMIF('6. Drift'!$D$18:$D$101,$C345,'6. Drift'!BN$18:BN$101)</f>
        <v>0</v>
      </c>
      <c r="L362" s="293">
        <f>SUMIF('5. Lön'!$D$25:$D$151,$C345,'5. Lön'!CL$25:CL$151)+SUMIF('6. Drift'!$D$18:$D$101,$C345,'6. Drift'!BO$18:BO$101)</f>
        <v>0</v>
      </c>
      <c r="M362" s="322">
        <f t="shared" si="56"/>
        <v>0</v>
      </c>
    </row>
    <row r="363" spans="2:15" s="3" customFormat="1" ht="12.75" x14ac:dyDescent="0.2">
      <c r="B363" s="323" t="str">
        <f>IF('2. Grunddata'!C$6="KONTRAKT","Total kostnad i medfinansiering av kontrakt med finansiär","Total kostnad i medfinansiering av ansökan till finansiär")</f>
        <v>Total kostnad i medfinansiering av ansökan till finansiär</v>
      </c>
      <c r="C363" s="237">
        <f>SUM(C356:C362)</f>
        <v>0</v>
      </c>
      <c r="D363" s="237">
        <f t="shared" ref="D363:M363" si="57">SUM(D356:D362)</f>
        <v>0</v>
      </c>
      <c r="E363" s="237">
        <f t="shared" si="57"/>
        <v>0</v>
      </c>
      <c r="F363" s="237">
        <f t="shared" si="57"/>
        <v>0</v>
      </c>
      <c r="G363" s="237">
        <f t="shared" si="57"/>
        <v>0</v>
      </c>
      <c r="H363" s="237">
        <f t="shared" si="57"/>
        <v>0</v>
      </c>
      <c r="I363" s="237">
        <f t="shared" si="57"/>
        <v>0</v>
      </c>
      <c r="J363" s="237">
        <f t="shared" si="57"/>
        <v>0</v>
      </c>
      <c r="K363" s="237">
        <f t="shared" si="57"/>
        <v>0</v>
      </c>
      <c r="L363" s="237">
        <f t="shared" si="57"/>
        <v>0</v>
      </c>
      <c r="M363" s="324">
        <f t="shared" si="57"/>
        <v>0</v>
      </c>
      <c r="N363" s="26"/>
      <c r="O363" s="26"/>
    </row>
    <row r="364" spans="2:15" s="3" customFormat="1" ht="6" customHeight="1" x14ac:dyDescent="0.2">
      <c r="B364" s="335"/>
      <c r="C364" s="326"/>
      <c r="D364" s="326"/>
      <c r="E364" s="326"/>
      <c r="F364" s="326"/>
      <c r="G364" s="326"/>
      <c r="H364" s="326"/>
      <c r="I364" s="326"/>
      <c r="J364" s="326"/>
      <c r="K364" s="326"/>
      <c r="L364" s="326"/>
      <c r="M364" s="336"/>
    </row>
    <row r="365" spans="2:15" s="3" customFormat="1" ht="12.75" x14ac:dyDescent="0.2">
      <c r="B365" s="328" t="str">
        <f>IF('2. Grunddata'!C$6="KONTRAKT","Full kostnad","Förväntad full kostnad")</f>
        <v>Förväntad full kostnad</v>
      </c>
      <c r="C365" s="326"/>
      <c r="D365" s="326"/>
      <c r="E365" s="326"/>
      <c r="F365" s="326"/>
      <c r="G365" s="326"/>
      <c r="H365" s="326"/>
      <c r="I365" s="326"/>
      <c r="J365" s="326"/>
      <c r="K365" s="326"/>
      <c r="L365" s="326"/>
      <c r="M365" s="336"/>
    </row>
    <row r="366" spans="2:15" s="3" customFormat="1" ht="12.75" x14ac:dyDescent="0.2">
      <c r="B366" s="337" t="s">
        <v>203</v>
      </c>
      <c r="C366" s="338">
        <f>C348+C357+C358</f>
        <v>0</v>
      </c>
      <c r="D366" s="338">
        <f t="shared" ref="D366:L366" si="58">D348+D357+D358</f>
        <v>0</v>
      </c>
      <c r="E366" s="338">
        <f t="shared" si="58"/>
        <v>0</v>
      </c>
      <c r="F366" s="338">
        <f t="shared" si="58"/>
        <v>0</v>
      </c>
      <c r="G366" s="338">
        <f t="shared" si="58"/>
        <v>0</v>
      </c>
      <c r="H366" s="338">
        <f t="shared" si="58"/>
        <v>0</v>
      </c>
      <c r="I366" s="338">
        <f t="shared" si="58"/>
        <v>0</v>
      </c>
      <c r="J366" s="338">
        <f t="shared" si="58"/>
        <v>0</v>
      </c>
      <c r="K366" s="338">
        <f t="shared" si="58"/>
        <v>0</v>
      </c>
      <c r="L366" s="338">
        <f t="shared" si="58"/>
        <v>0</v>
      </c>
      <c r="M366" s="314">
        <f>SUM(C366:L366)</f>
        <v>0</v>
      </c>
    </row>
    <row r="367" spans="2:15" s="3" customFormat="1" ht="12.75" x14ac:dyDescent="0.2">
      <c r="B367" s="339" t="s">
        <v>202</v>
      </c>
      <c r="C367" s="340">
        <f>C349+C359</f>
        <v>0</v>
      </c>
      <c r="D367" s="340">
        <f t="shared" ref="D367:L367" si="59">D349+D359</f>
        <v>0</v>
      </c>
      <c r="E367" s="340">
        <f t="shared" si="59"/>
        <v>0</v>
      </c>
      <c r="F367" s="340">
        <f t="shared" si="59"/>
        <v>0</v>
      </c>
      <c r="G367" s="340">
        <f t="shared" si="59"/>
        <v>0</v>
      </c>
      <c r="H367" s="340">
        <f t="shared" si="59"/>
        <v>0</v>
      </c>
      <c r="I367" s="340">
        <f t="shared" si="59"/>
        <v>0</v>
      </c>
      <c r="J367" s="340">
        <f t="shared" si="59"/>
        <v>0</v>
      </c>
      <c r="K367" s="340">
        <f t="shared" si="59"/>
        <v>0</v>
      </c>
      <c r="L367" s="340">
        <f t="shared" si="59"/>
        <v>0</v>
      </c>
      <c r="M367" s="316">
        <f>SUM(C367:L367)</f>
        <v>0</v>
      </c>
    </row>
    <row r="368" spans="2:15" s="3" customFormat="1" ht="12.75" x14ac:dyDescent="0.2">
      <c r="B368" s="341" t="s">
        <v>30</v>
      </c>
      <c r="C368" s="342">
        <f>C350+C360</f>
        <v>0</v>
      </c>
      <c r="D368" s="342">
        <f t="shared" ref="D368:L368" si="60">D350+D360</f>
        <v>0</v>
      </c>
      <c r="E368" s="342">
        <f t="shared" si="60"/>
        <v>0</v>
      </c>
      <c r="F368" s="342">
        <f t="shared" si="60"/>
        <v>0</v>
      </c>
      <c r="G368" s="342">
        <f t="shared" si="60"/>
        <v>0</v>
      </c>
      <c r="H368" s="342">
        <f t="shared" si="60"/>
        <v>0</v>
      </c>
      <c r="I368" s="342">
        <f t="shared" si="60"/>
        <v>0</v>
      </c>
      <c r="J368" s="342">
        <f t="shared" si="60"/>
        <v>0</v>
      </c>
      <c r="K368" s="342">
        <f t="shared" si="60"/>
        <v>0</v>
      </c>
      <c r="L368" s="342">
        <f t="shared" si="60"/>
        <v>0</v>
      </c>
      <c r="M368" s="319">
        <f>SUM(C368:L368)</f>
        <v>0</v>
      </c>
    </row>
    <row r="369" spans="2:13" s="3" customFormat="1" ht="12.75" x14ac:dyDescent="0.2">
      <c r="B369" s="339" t="s">
        <v>31</v>
      </c>
      <c r="C369" s="340">
        <f>SUMIF('5. Lön'!$D$25:$D$151,$C345,'5. Lön'!CO$25:CO$151)+SUMIF('5. Lön'!$D$25:$D$151,$C345,'5. Lön'!DA$25:DA$151)+SUMIF('6. Drift'!$D$18:$D$101,$C345,'6. Drift'!BR$18:BR$101)+SUMIF('6. Drift'!$D$18:$D$101,$C345,'6. Drift'!CD$18:CD$101)+SUMIF('8. Lokal'!$D$18:$D$50,$C345,'8. Lokal'!T$18:T$50)+SUMIF('8. Lokal'!$D$18:$D$50,$C345,'8. Lokal'!AF$18:AF$50)</f>
        <v>0</v>
      </c>
      <c r="D369" s="340">
        <f>SUMIF('5. Lön'!$D$25:$D$151,$C345,'5. Lön'!CP$25:CP$151)+SUMIF('5. Lön'!$D$25:$D$151,$C345,'5. Lön'!DB$25:DB$151)+SUMIF('6. Drift'!$D$18:$D$101,$C345,'6. Drift'!BS$18:BS$101)+SUMIF('6. Drift'!$D$18:$D$101,$C345,'6. Drift'!CE$18:CE$101)+SUMIF('8. Lokal'!$D$18:$D$50,$C345,'8. Lokal'!U$18:U$50)+SUMIF('8. Lokal'!$D$18:$D$50,$C345,'8. Lokal'!AG$18:AG$50)</f>
        <v>0</v>
      </c>
      <c r="E369" s="340">
        <f>SUMIF('5. Lön'!$D$25:$D$151,$C345,'5. Lön'!CQ$25:CQ$151)+SUMIF('5. Lön'!$D$25:$D$151,$C345,'5. Lön'!DC$25:DC$151)+SUMIF('6. Drift'!$D$18:$D$101,$C345,'6. Drift'!BT$18:BT$101)+SUMIF('6. Drift'!$D$18:$D$101,$C345,'6. Drift'!CF$18:CF$101)+SUMIF('8. Lokal'!$D$18:$D$50,$C345,'8. Lokal'!V$18:V$50)+SUMIF('8. Lokal'!$D$18:$D$50,$C345,'8. Lokal'!AH$18:AH$50)</f>
        <v>0</v>
      </c>
      <c r="F369" s="340">
        <f>SUMIF('5. Lön'!$D$25:$D$151,$C345,'5. Lön'!CR$25:CR$151)+SUMIF('5. Lön'!$D$25:$D$151,$C345,'5. Lön'!DD$25:DD$151)+SUMIF('6. Drift'!$D$18:$D$101,$C345,'6. Drift'!BU$18:BU$101)+SUMIF('6. Drift'!$D$18:$D$101,$C345,'6. Drift'!CG$18:CG$101)+SUMIF('8. Lokal'!$D$18:$D$50,$C345,'8. Lokal'!W$18:W$50)+SUMIF('8. Lokal'!$D$18:$D$50,$C345,'8. Lokal'!AI$18:AI$50)</f>
        <v>0</v>
      </c>
      <c r="G369" s="340">
        <f>SUMIF('5. Lön'!$D$25:$D$151,$C345,'5. Lön'!CS$25:CS$151)+SUMIF('5. Lön'!$D$25:$D$151,$C345,'5. Lön'!DE$25:DE$151)+SUMIF('6. Drift'!$D$18:$D$101,$C345,'6. Drift'!BV$18:BV$101)+SUMIF('6. Drift'!$D$18:$D$101,$C345,'6. Drift'!CH$18:CH$101)+SUMIF('8. Lokal'!$D$18:$D$50,$C345,'8. Lokal'!X$18:X$50)+SUMIF('8. Lokal'!$D$18:$D$50,$C345,'8. Lokal'!AJ$18:AJ$50)</f>
        <v>0</v>
      </c>
      <c r="H369" s="340">
        <f>SUMIF('5. Lön'!$D$25:$D$151,$C345,'5. Lön'!CT$25:CT$151)+SUMIF('5. Lön'!$D$25:$D$151,$C345,'5. Lön'!DF$25:DF$151)+SUMIF('6. Drift'!$D$18:$D$101,$C345,'6. Drift'!BW$18:BW$101)+SUMIF('6. Drift'!$D$18:$D$101,$C345,'6. Drift'!CI$18:CI$101)+SUMIF('8. Lokal'!$D$18:$D$50,$C345,'8. Lokal'!Y$18:Y$50)+SUMIF('8. Lokal'!$D$18:$D$50,$C345,'8. Lokal'!AK$18:AK$50)</f>
        <v>0</v>
      </c>
      <c r="I369" s="340">
        <f>SUMIF('5. Lön'!$D$25:$D$151,$C345,'5. Lön'!CU$25:CU$151)+SUMIF('5. Lön'!$D$25:$D$151,$C345,'5. Lön'!DG$25:DG$151)+SUMIF('6. Drift'!$D$18:$D$101,$C345,'6. Drift'!BX$18:BX$101)+SUMIF('6. Drift'!$D$18:$D$101,$C345,'6. Drift'!CJ$18:CJ$101)+SUMIF('8. Lokal'!$D$18:$D$50,$C345,'8. Lokal'!Z$18:Z$50)+SUMIF('8. Lokal'!$D$18:$D$50,$C345,'8. Lokal'!AL$18:AL$50)</f>
        <v>0</v>
      </c>
      <c r="J369" s="340">
        <f>SUMIF('5. Lön'!$D$25:$D$151,$C345,'5. Lön'!CV$25:CV$151)+SUMIF('5. Lön'!$D$25:$D$151,$C345,'5. Lön'!DH$25:DH$151)+SUMIF('6. Drift'!$D$18:$D$101,$C345,'6. Drift'!BY$18:BY$101)+SUMIF('6. Drift'!$D$18:$D$101,$C345,'6. Drift'!CK$18:CK$101)+SUMIF('8. Lokal'!$D$18:$D$50,$C345,'8. Lokal'!AA$18:AA$50)+SUMIF('8. Lokal'!$D$18:$D$50,$C345,'8. Lokal'!AM$18:AM$50)</f>
        <v>0</v>
      </c>
      <c r="K369" s="340">
        <f>SUMIF('5. Lön'!$D$25:$D$151,$C345,'5. Lön'!CW$25:CW$151)+SUMIF('5. Lön'!$D$25:$D$151,$C345,'5. Lön'!DI$25:DI$151)+SUMIF('6. Drift'!$D$18:$D$101,$C345,'6. Drift'!BZ$18:BZ$101)+SUMIF('6. Drift'!$D$18:$D$101,$C345,'6. Drift'!CL$18:CL$101)+SUMIF('8. Lokal'!$D$18:$D$50,$C345,'8. Lokal'!AB$18:AB$50)+SUMIF('8. Lokal'!$D$18:$D$50,$C345,'8. Lokal'!AN$18:AN$50)</f>
        <v>0</v>
      </c>
      <c r="L369" s="340">
        <f>SUMIF('5. Lön'!$D$25:$D$151,$C345,'5. Lön'!CX$25:CX$151)+SUMIF('5. Lön'!$D$25:$D$151,$C345,'5. Lön'!DJ$25:DJ$151)+SUMIF('6. Drift'!$D$18:$D$101,$C345,'6. Drift'!CA$18:CA$101)+SUMIF('6. Drift'!$D$18:$D$101,$C345,'6. Drift'!CM$18:CM$101)+SUMIF('8. Lokal'!$D$18:$D$50,$C345,'8. Lokal'!AC$18:AC$50)+SUMIF('8. Lokal'!$D$18:$D$50,$C345,'8. Lokal'!AO$18:AO$50)</f>
        <v>0</v>
      </c>
      <c r="M369" s="316">
        <f>SUM(C369:L369)</f>
        <v>0</v>
      </c>
    </row>
    <row r="370" spans="2:13" s="3" customFormat="1" ht="12.75" x14ac:dyDescent="0.2">
      <c r="B370" s="343" t="s">
        <v>26</v>
      </c>
      <c r="C370" s="344">
        <f>SUMIF('5. Lön'!$D$25:$D$151,$C345,'5. Lön'!BQ$25:BQ$151)+SUMIF('5. Lön'!$D$25:$D$151,$C345,'5. Lön'!CC$25:CC$151)+SUMIF('6. Drift'!$D$18:$D$101,$C345,'6. Drift'!AT$18:AT$101)+SUMIF('6. Drift'!$D$18:$D$101,$C345,'6. Drift'!BF$18:BF$101)</f>
        <v>0</v>
      </c>
      <c r="D370" s="344">
        <f>SUMIF('5. Lön'!$D$25:$D$151,$C345,'5. Lön'!BR$25:BR$151)+SUMIF('5. Lön'!$D$25:$D$151,$C345,'5. Lön'!CD$25:CD$151)+SUMIF('6. Drift'!$D$18:$D$101,$C345,'6. Drift'!AU$18:AU$101)+SUMIF('6. Drift'!$D$18:$D$101,$C345,'6. Drift'!BG$18:BG$101)</f>
        <v>0</v>
      </c>
      <c r="E370" s="344">
        <f>SUMIF('5. Lön'!$D$25:$D$151,$C345,'5. Lön'!BS$25:BS$151)+SUMIF('5. Lön'!$D$25:$D$151,$C345,'5. Lön'!CE$25:CE$151)+SUMIF('6. Drift'!$D$18:$D$101,$C345,'6. Drift'!AV$18:AV$101)+SUMIF('6. Drift'!$D$18:$D$101,$C345,'6. Drift'!BH$18:BH$101)</f>
        <v>0</v>
      </c>
      <c r="F370" s="344">
        <f>SUMIF('5. Lön'!$D$25:$D$151,$C345,'5. Lön'!BT$25:BT$151)+SUMIF('5. Lön'!$D$25:$D$151,$C345,'5. Lön'!CF$25:CF$151)+SUMIF('6. Drift'!$D$18:$D$101,$C345,'6. Drift'!AW$18:AW$101)+SUMIF('6. Drift'!$D$18:$D$101,$C345,'6. Drift'!BI$18:BI$101)</f>
        <v>0</v>
      </c>
      <c r="G370" s="344">
        <f>SUMIF('5. Lön'!$D$25:$D$151,$C345,'5. Lön'!BU$25:BU$151)+SUMIF('5. Lön'!$D$25:$D$151,$C345,'5. Lön'!CG$25:CG$151)+SUMIF('6. Drift'!$D$18:$D$101,$C345,'6. Drift'!AX$18:AX$101)+SUMIF('6. Drift'!$D$18:$D$101,$C345,'6. Drift'!BJ$18:BJ$101)</f>
        <v>0</v>
      </c>
      <c r="H370" s="344">
        <f>SUMIF('5. Lön'!$D$25:$D$151,$C345,'5. Lön'!BV$25:BV$151)+SUMIF('5. Lön'!$D$25:$D$151,$C345,'5. Lön'!CH$25:CH$151)+SUMIF('6. Drift'!$D$18:$D$101,$C345,'6. Drift'!AY$18:AY$101)+SUMIF('6. Drift'!$D$18:$D$101,$C345,'6. Drift'!BK$18:BK$101)</f>
        <v>0</v>
      </c>
      <c r="I370" s="344">
        <f>SUMIF('5. Lön'!$D$25:$D$151,$C345,'5. Lön'!BW$25:BW$151)+SUMIF('5. Lön'!$D$25:$D$151,$C345,'5. Lön'!CI$25:CI$151)+SUMIF('6. Drift'!$D$18:$D$101,$C345,'6. Drift'!AZ$18:AZ$101)+SUMIF('6. Drift'!$D$18:$D$101,$C345,'6. Drift'!BL$18:BL$101)</f>
        <v>0</v>
      </c>
      <c r="J370" s="344">
        <f>SUMIF('5. Lön'!$D$25:$D$151,$C345,'5. Lön'!BX$25:BX$151)+SUMIF('5. Lön'!$D$25:$D$151,$C345,'5. Lön'!CJ$25:CJ$151)+SUMIF('6. Drift'!$D$18:$D$101,$C345,'6. Drift'!BA$18:BA$101)+SUMIF('6. Drift'!$D$18:$D$101,$C345,'6. Drift'!BM$18:BM$101)</f>
        <v>0</v>
      </c>
      <c r="K370" s="344">
        <f>SUMIF('5. Lön'!$D$25:$D$151,$C345,'5. Lön'!BY$25:BY$151)+SUMIF('5. Lön'!$D$25:$D$151,$C345,'5. Lön'!CK$25:CK$151)+SUMIF('6. Drift'!$D$18:$D$101,$C345,'6. Drift'!BB$18:BB$101)+SUMIF('6. Drift'!$D$18:$D$101,$C345,'6. Drift'!BN$18:BN$101)</f>
        <v>0</v>
      </c>
      <c r="L370" s="344">
        <f>SUMIF('5. Lön'!$D$25:$D$151,$C345,'5. Lön'!BZ$25:BZ$151)+SUMIF('5. Lön'!$D$25:$D$151,$C345,'5. Lön'!CL$25:CL$151)+SUMIF('6. Drift'!$D$18:$D$101,$C345,'6. Drift'!BC$18:BC$101)+SUMIF('6. Drift'!$D$18:$D$101,$C345,'6. Drift'!BO$18:BO$101)</f>
        <v>0</v>
      </c>
      <c r="M370" s="322">
        <f>SUM(C370:L370)</f>
        <v>0</v>
      </c>
    </row>
    <row r="371" spans="2:13" s="3" customFormat="1" ht="12.75" x14ac:dyDescent="0.2">
      <c r="B371" s="323" t="str">
        <f>IF('2. Grunddata'!C$6="KONTRAKT","Total full kostnad","Total förväntad full kostnad")</f>
        <v>Total förväntad full kostnad</v>
      </c>
      <c r="C371" s="171">
        <f>SUM(C366:C370)</f>
        <v>0</v>
      </c>
      <c r="D371" s="171">
        <f t="shared" ref="D371:M371" si="61">SUM(D366:D370)</f>
        <v>0</v>
      </c>
      <c r="E371" s="171">
        <f t="shared" si="61"/>
        <v>0</v>
      </c>
      <c r="F371" s="171">
        <f t="shared" si="61"/>
        <v>0</v>
      </c>
      <c r="G371" s="171">
        <f t="shared" si="61"/>
        <v>0</v>
      </c>
      <c r="H371" s="171">
        <f t="shared" si="61"/>
        <v>0</v>
      </c>
      <c r="I371" s="171">
        <f t="shared" si="61"/>
        <v>0</v>
      </c>
      <c r="J371" s="171">
        <f t="shared" si="61"/>
        <v>0</v>
      </c>
      <c r="K371" s="171">
        <f t="shared" si="61"/>
        <v>0</v>
      </c>
      <c r="L371" s="171">
        <f t="shared" si="61"/>
        <v>0</v>
      </c>
      <c r="M371" s="345">
        <f t="shared" si="61"/>
        <v>0</v>
      </c>
    </row>
    <row r="372" spans="2:13" s="3" customFormat="1" ht="12.75" x14ac:dyDescent="0.2">
      <c r="B372" s="119"/>
      <c r="C372" s="64"/>
      <c r="D372" s="64"/>
      <c r="E372" s="64"/>
      <c r="F372" s="64"/>
      <c r="G372" s="64"/>
      <c r="H372" s="64"/>
      <c r="I372" s="64"/>
      <c r="J372" s="64"/>
      <c r="K372" s="64"/>
      <c r="L372" s="64"/>
      <c r="M372" s="64"/>
    </row>
    <row r="373" spans="2:13" s="3" customFormat="1" ht="12.75" customHeight="1" x14ac:dyDescent="0.2">
      <c r="B373" s="119" t="s">
        <v>42</v>
      </c>
      <c r="C373" s="346" t="str">
        <f t="shared" ref="C373:M373" si="62">IF(C371&gt;0,C363/C371,"")</f>
        <v/>
      </c>
      <c r="D373" s="346" t="str">
        <f t="shared" si="62"/>
        <v/>
      </c>
      <c r="E373" s="346" t="str">
        <f t="shared" si="62"/>
        <v/>
      </c>
      <c r="F373" s="346" t="str">
        <f t="shared" si="62"/>
        <v/>
      </c>
      <c r="G373" s="346" t="str">
        <f t="shared" si="62"/>
        <v/>
      </c>
      <c r="H373" s="346" t="str">
        <f t="shared" si="62"/>
        <v/>
      </c>
      <c r="I373" s="346" t="str">
        <f t="shared" si="62"/>
        <v/>
      </c>
      <c r="J373" s="346" t="str">
        <f t="shared" si="62"/>
        <v/>
      </c>
      <c r="K373" s="346" t="str">
        <f t="shared" si="62"/>
        <v/>
      </c>
      <c r="L373" s="346" t="str">
        <f t="shared" si="62"/>
        <v/>
      </c>
      <c r="M373" s="346" t="str">
        <f t="shared" si="62"/>
        <v/>
      </c>
    </row>
    <row r="374" spans="2:13" ht="12.75" customHeight="1" x14ac:dyDescent="0.2"/>
    <row r="375" spans="2:13" ht="12.75" customHeight="1" x14ac:dyDescent="0.2">
      <c r="B375" s="386" t="s">
        <v>210</v>
      </c>
      <c r="C375" s="64" t="str">
        <f>B21</f>
        <v>WP 7</v>
      </c>
      <c r="D375" s="64" t="str">
        <f>E21</f>
        <v/>
      </c>
    </row>
    <row r="376" spans="2:13" ht="12.75" customHeight="1" x14ac:dyDescent="0.2">
      <c r="B376" s="719"/>
      <c r="C376" s="813"/>
      <c r="D376" s="813"/>
      <c r="E376" s="813"/>
      <c r="F376" s="813"/>
      <c r="G376" s="813"/>
      <c r="H376" s="813"/>
      <c r="I376" s="813"/>
      <c r="J376" s="813"/>
      <c r="K376" s="813"/>
      <c r="L376" s="813"/>
      <c r="M376" s="814"/>
    </row>
    <row r="377" spans="2:13" ht="12.75" customHeight="1" x14ac:dyDescent="0.2">
      <c r="B377" s="815"/>
      <c r="C377" s="816"/>
      <c r="D377" s="816"/>
      <c r="E377" s="816"/>
      <c r="F377" s="816"/>
      <c r="G377" s="816"/>
      <c r="H377" s="816"/>
      <c r="I377" s="816"/>
      <c r="J377" s="816"/>
      <c r="K377" s="816"/>
      <c r="L377" s="816"/>
      <c r="M377" s="817"/>
    </row>
    <row r="378" spans="2:13" ht="12.75" customHeight="1" x14ac:dyDescent="0.2">
      <c r="B378" s="815"/>
      <c r="C378" s="816"/>
      <c r="D378" s="816"/>
      <c r="E378" s="816"/>
      <c r="F378" s="816"/>
      <c r="G378" s="816"/>
      <c r="H378" s="816"/>
      <c r="I378" s="816"/>
      <c r="J378" s="816"/>
      <c r="K378" s="816"/>
      <c r="L378" s="816"/>
      <c r="M378" s="817"/>
    </row>
    <row r="379" spans="2:13" ht="12.75" customHeight="1" x14ac:dyDescent="0.2">
      <c r="B379" s="815"/>
      <c r="C379" s="816"/>
      <c r="D379" s="816"/>
      <c r="E379" s="816"/>
      <c r="F379" s="816"/>
      <c r="G379" s="816"/>
      <c r="H379" s="816"/>
      <c r="I379" s="816"/>
      <c r="J379" s="816"/>
      <c r="K379" s="816"/>
      <c r="L379" s="816"/>
      <c r="M379" s="817"/>
    </row>
    <row r="380" spans="2:13" ht="12.75" customHeight="1" x14ac:dyDescent="0.2">
      <c r="B380" s="815"/>
      <c r="C380" s="816"/>
      <c r="D380" s="816"/>
      <c r="E380" s="816"/>
      <c r="F380" s="816"/>
      <c r="G380" s="816"/>
      <c r="H380" s="816"/>
      <c r="I380" s="816"/>
      <c r="J380" s="816"/>
      <c r="K380" s="816"/>
      <c r="L380" s="816"/>
      <c r="M380" s="817"/>
    </row>
    <row r="381" spans="2:13" ht="12.75" customHeight="1" x14ac:dyDescent="0.2">
      <c r="B381" s="818"/>
      <c r="C381" s="819"/>
      <c r="D381" s="819"/>
      <c r="E381" s="819"/>
      <c r="F381" s="819"/>
      <c r="G381" s="819"/>
      <c r="H381" s="819"/>
      <c r="I381" s="819"/>
      <c r="J381" s="819"/>
      <c r="K381" s="819"/>
      <c r="L381" s="819"/>
      <c r="M381" s="820"/>
    </row>
    <row r="382" spans="2:13" x14ac:dyDescent="0.2">
      <c r="B382" s="818"/>
      <c r="C382" s="819"/>
      <c r="D382" s="819"/>
      <c r="E382" s="819"/>
      <c r="F382" s="819"/>
      <c r="G382" s="819"/>
      <c r="H382" s="819"/>
      <c r="I382" s="819"/>
      <c r="J382" s="819"/>
      <c r="K382" s="819"/>
      <c r="L382" s="819"/>
      <c r="M382" s="820"/>
    </row>
    <row r="383" spans="2:13" x14ac:dyDescent="0.2">
      <c r="B383" s="818"/>
      <c r="C383" s="819"/>
      <c r="D383" s="819"/>
      <c r="E383" s="819"/>
      <c r="F383" s="819"/>
      <c r="G383" s="819"/>
      <c r="H383" s="819"/>
      <c r="I383" s="819"/>
      <c r="J383" s="819"/>
      <c r="K383" s="819"/>
      <c r="L383" s="819"/>
      <c r="M383" s="820"/>
    </row>
    <row r="384" spans="2:13" x14ac:dyDescent="0.2">
      <c r="B384" s="818"/>
      <c r="C384" s="819"/>
      <c r="D384" s="819"/>
      <c r="E384" s="819"/>
      <c r="F384" s="819"/>
      <c r="G384" s="819"/>
      <c r="H384" s="819"/>
      <c r="I384" s="819"/>
      <c r="J384" s="819"/>
      <c r="K384" s="819"/>
      <c r="L384" s="819"/>
      <c r="M384" s="820"/>
    </row>
    <row r="385" spans="2:15" x14ac:dyDescent="0.2">
      <c r="B385" s="818"/>
      <c r="C385" s="819"/>
      <c r="D385" s="819"/>
      <c r="E385" s="819"/>
      <c r="F385" s="819"/>
      <c r="G385" s="819"/>
      <c r="H385" s="819"/>
      <c r="I385" s="819"/>
      <c r="J385" s="819"/>
      <c r="K385" s="819"/>
      <c r="L385" s="819"/>
      <c r="M385" s="820"/>
    </row>
    <row r="386" spans="2:15" x14ac:dyDescent="0.2">
      <c r="B386" s="818"/>
      <c r="C386" s="819"/>
      <c r="D386" s="819"/>
      <c r="E386" s="819"/>
      <c r="F386" s="819"/>
      <c r="G386" s="819"/>
      <c r="H386" s="819"/>
      <c r="I386" s="819"/>
      <c r="J386" s="819"/>
      <c r="K386" s="819"/>
      <c r="L386" s="819"/>
      <c r="M386" s="820"/>
    </row>
    <row r="387" spans="2:15" x14ac:dyDescent="0.2">
      <c r="B387" s="818"/>
      <c r="C387" s="819"/>
      <c r="D387" s="819"/>
      <c r="E387" s="819"/>
      <c r="F387" s="819"/>
      <c r="G387" s="819"/>
      <c r="H387" s="819"/>
      <c r="I387" s="819"/>
      <c r="J387" s="819"/>
      <c r="K387" s="819"/>
      <c r="L387" s="819"/>
      <c r="M387" s="820"/>
    </row>
    <row r="388" spans="2:15" x14ac:dyDescent="0.2">
      <c r="B388" s="821"/>
      <c r="C388" s="822"/>
      <c r="D388" s="822"/>
      <c r="E388" s="822"/>
      <c r="F388" s="822"/>
      <c r="G388" s="822"/>
      <c r="H388" s="822"/>
      <c r="I388" s="822"/>
      <c r="J388" s="822"/>
      <c r="K388" s="822"/>
      <c r="L388" s="822"/>
      <c r="M388" s="823"/>
    </row>
    <row r="391" spans="2:15" s="3" customFormat="1" ht="12.75" customHeight="1" x14ac:dyDescent="0.2">
      <c r="B391" s="140" t="s">
        <v>165</v>
      </c>
      <c r="C391" s="141" t="str">
        <f>'2. Grunddata'!C$7</f>
        <v>Hitta den oförklariga faktorn i matrix</v>
      </c>
      <c r="D391" s="64"/>
      <c r="E391" s="64"/>
      <c r="F391" s="64"/>
      <c r="G391" s="64"/>
      <c r="H391" s="64"/>
      <c r="I391" s="64"/>
      <c r="J391" s="64"/>
      <c r="K391" s="64"/>
      <c r="L391" s="64"/>
      <c r="M391" s="64"/>
    </row>
    <row r="392" spans="2:15" s="3" customFormat="1" ht="12.75" x14ac:dyDescent="0.2">
      <c r="B392" s="140" t="s">
        <v>122</v>
      </c>
      <c r="C392" s="141" t="str">
        <f>IF('2. Grunddata'!$C$6="ANSÖKAN","ANSÖKAN",(IF('2. Grunddata'!$C$6="KONTRAKT","KONTRAKT","")))</f>
        <v>ANSÖKAN</v>
      </c>
      <c r="D392" s="64"/>
      <c r="E392" s="64"/>
      <c r="F392" s="64"/>
      <c r="G392" s="64"/>
      <c r="H392" s="64"/>
      <c r="I392" s="64"/>
      <c r="J392" s="64"/>
      <c r="K392" s="64"/>
      <c r="L392" s="64"/>
      <c r="M392" s="64"/>
    </row>
    <row r="393" spans="2:15" s="3" customFormat="1" ht="12.75" x14ac:dyDescent="0.2">
      <c r="B393" s="62" t="s">
        <v>254</v>
      </c>
      <c r="C393" s="141" t="str">
        <f>'2. Grunddata'!C$8</f>
        <v>Stina</v>
      </c>
      <c r="D393" s="64"/>
      <c r="E393" s="64"/>
      <c r="F393" s="64"/>
      <c r="I393" s="120"/>
      <c r="J393" s="120"/>
      <c r="K393" s="120"/>
      <c r="L393" s="120"/>
      <c r="M393" s="120"/>
    </row>
    <row r="394" spans="2:15" s="3" customFormat="1" ht="12.75" x14ac:dyDescent="0.2">
      <c r="B394" s="140" t="s">
        <v>156</v>
      </c>
      <c r="C394" s="64" t="str">
        <f>'2. Grunddata'!C$17</f>
        <v>SEK</v>
      </c>
      <c r="D394" s="64"/>
      <c r="E394" s="64"/>
      <c r="F394" s="64"/>
      <c r="I394" s="120"/>
      <c r="J394" s="120"/>
      <c r="K394" s="120"/>
      <c r="L394" s="120"/>
      <c r="M394" s="120"/>
    </row>
    <row r="395" spans="2:15" s="3" customFormat="1" ht="12.75" x14ac:dyDescent="0.2">
      <c r="B395" s="140"/>
      <c r="C395" s="143" t="s">
        <v>137</v>
      </c>
      <c r="D395" s="64"/>
      <c r="E395" s="64"/>
      <c r="F395" s="64"/>
      <c r="I395" s="120"/>
      <c r="J395" s="120"/>
      <c r="K395" s="120"/>
      <c r="L395" s="120"/>
      <c r="M395" s="120"/>
    </row>
    <row r="396" spans="2:15" ht="12.75" customHeight="1" x14ac:dyDescent="0.2"/>
    <row r="397" spans="2:15" s="3" customFormat="1" ht="15" x14ac:dyDescent="0.25">
      <c r="B397" s="369" t="s">
        <v>38</v>
      </c>
      <c r="C397" s="369" t="str">
        <f>B22</f>
        <v>WP 8</v>
      </c>
      <c r="D397" s="369" t="str">
        <f>E22</f>
        <v/>
      </c>
      <c r="E397" s="64"/>
      <c r="G397" s="64"/>
      <c r="H397" s="64"/>
      <c r="I397" s="64"/>
      <c r="J397" s="64"/>
      <c r="K397" s="386" t="s">
        <v>323</v>
      </c>
      <c r="L397" s="619">
        <f>SUMIF('5. Lön'!$D$25:$D$151,$C397,'5. Lön'!AE$25:AE$151)</f>
        <v>0</v>
      </c>
      <c r="M397" s="383" t="s">
        <v>208</v>
      </c>
    </row>
    <row r="398" spans="2:15" s="3" customFormat="1" ht="6" customHeight="1" x14ac:dyDescent="0.2">
      <c r="B398" s="85"/>
      <c r="C398" s="64"/>
      <c r="D398" s="64"/>
      <c r="E398" s="64"/>
      <c r="F398" s="64"/>
      <c r="G398" s="64"/>
      <c r="H398" s="64"/>
      <c r="I398" s="64"/>
      <c r="J398" s="64"/>
      <c r="K398" s="64"/>
      <c r="L398" s="64"/>
      <c r="M398" s="64"/>
    </row>
    <row r="399" spans="2:15" s="3" customFormat="1" ht="12.75" x14ac:dyDescent="0.2">
      <c r="B399" s="309" t="str">
        <f>IF('2. Grunddata'!C$6="KONTRAKT","Kostnader täckta av finansiär","Kostnader förväntade att täckas av finansiär")</f>
        <v>Kostnader förväntade att täckas av finansiär</v>
      </c>
      <c r="C399" s="310">
        <f>'5. Lön'!G$23</f>
        <v>2022</v>
      </c>
      <c r="D399" s="310">
        <f>'5. Lön'!H$23</f>
        <v>2023</v>
      </c>
      <c r="E399" s="310">
        <f>'5. Lön'!I$23</f>
        <v>2024</v>
      </c>
      <c r="F399" s="310" t="str">
        <f>'5. Lön'!J$23</f>
        <v/>
      </c>
      <c r="G399" s="310" t="str">
        <f>'5. Lön'!K$23</f>
        <v/>
      </c>
      <c r="H399" s="310" t="str">
        <f>'5. Lön'!L$23</f>
        <v/>
      </c>
      <c r="I399" s="310" t="str">
        <f>'5. Lön'!M$23</f>
        <v/>
      </c>
      <c r="J399" s="310" t="str">
        <f>'5. Lön'!N$23</f>
        <v/>
      </c>
      <c r="K399" s="310" t="str">
        <f>'5. Lön'!O$23</f>
        <v/>
      </c>
      <c r="L399" s="310" t="str">
        <f>'5. Lön'!P$23</f>
        <v/>
      </c>
      <c r="M399" s="311" t="s">
        <v>2</v>
      </c>
    </row>
    <row r="400" spans="2:15" s="3" customFormat="1" ht="12.75" customHeight="1" x14ac:dyDescent="0.2">
      <c r="B400" s="312" t="s">
        <v>203</v>
      </c>
      <c r="C400" s="313">
        <f>IF('2. Grunddata'!$C$16&gt;0,SUMIF('5. Lön'!$D$25:$D$151,$C397,'5. Lön'!DM$25:DM$151),SUMIF('5. Lön'!$D$25:$D$151,$C397,'5. Lön'!AS$25:AS$151))</f>
        <v>0</v>
      </c>
      <c r="D400" s="313">
        <f>IF('2. Grunddata'!$C$16&gt;0,SUMIF('5. Lön'!$D$25:$D$151,$C397,'5. Lön'!DN$25:DN$151),SUMIF('5. Lön'!$D$25:$D$151,$C397,'5. Lön'!AT$25:AT$151))</f>
        <v>0</v>
      </c>
      <c r="E400" s="313">
        <f>IF('2. Grunddata'!$C$16&gt;0,SUMIF('5. Lön'!$D$25:$D$151,$C397,'5. Lön'!DO$25:DO$151),SUMIF('5. Lön'!$D$25:$D$151,$C397,'5. Lön'!AU$25:AU$151))</f>
        <v>0</v>
      </c>
      <c r="F400" s="313">
        <f>IF('2. Grunddata'!$C$16&gt;0,SUMIF('5. Lön'!$D$25:$D$151,$C397,'5. Lön'!DP$25:DP$151),SUMIF('5. Lön'!$D$25:$D$151,$C397,'5. Lön'!AV$25:AV$151))</f>
        <v>0</v>
      </c>
      <c r="G400" s="313">
        <f>IF('2. Grunddata'!$C$16&gt;0,SUMIF('5. Lön'!$D$25:$D$151,$C397,'5. Lön'!DQ$25:DQ$151),SUMIF('5. Lön'!$D$25:$D$151,$C397,'5. Lön'!AW$25:AW$151))</f>
        <v>0</v>
      </c>
      <c r="H400" s="313">
        <f>IF('2. Grunddata'!$C$16&gt;0,SUMIF('5. Lön'!$D$25:$D$151,$C397,'5. Lön'!DR$25:DR$151),SUMIF('5. Lön'!$D$25:$D$151,$C397,'5. Lön'!AX$25:AX$151))</f>
        <v>0</v>
      </c>
      <c r="I400" s="313">
        <f>IF('2. Grunddata'!$C$16&gt;0,SUMIF('5. Lön'!$D$25:$D$151,$C397,'5. Lön'!DS$25:DS$151),SUMIF('5. Lön'!$D$25:$D$151,$C397,'5. Lön'!AY$25:AY$151))</f>
        <v>0</v>
      </c>
      <c r="J400" s="313">
        <f>IF('2. Grunddata'!$C$16&gt;0,SUMIF('5. Lön'!$D$25:$D$151,$C397,'5. Lön'!DT$25:DT$151),SUMIF('5. Lön'!$D$25:$D$151,$C397,'5. Lön'!AZ$25:AZ$151))</f>
        <v>0</v>
      </c>
      <c r="K400" s="313">
        <f>IF('2. Grunddata'!$C$16&gt;0,SUMIF('5. Lön'!$D$25:$D$151,$C397,'5. Lön'!DU$25:DU$151),SUMIF('5. Lön'!$D$25:$D$151,$C397,'5. Lön'!BA$25:BA$151))</f>
        <v>0</v>
      </c>
      <c r="L400" s="313">
        <f>IF('2. Grunddata'!$C$16&gt;0,SUMIF('5. Lön'!$D$25:$D$151,$C397,'5. Lön'!DV$25:DV$151),SUMIF('5. Lön'!$D$25:$D$151,$C397,'5. Lön'!BB$25:BB$151))</f>
        <v>0</v>
      </c>
      <c r="M400" s="314">
        <f t="shared" ref="M400:M405" si="63">SUM(C400:L400)</f>
        <v>0</v>
      </c>
      <c r="O400" s="4"/>
    </row>
    <row r="401" spans="2:15" s="3" customFormat="1" ht="12.75" customHeight="1" x14ac:dyDescent="0.2">
      <c r="B401" s="158" t="s">
        <v>202</v>
      </c>
      <c r="C401" s="315">
        <f>SUMIF('6. Drift'!$D$18:$D$101,$C397,'6. Drift'!V$18:V$101)</f>
        <v>0</v>
      </c>
      <c r="D401" s="315">
        <f>SUMIF('6. Drift'!$D$18:$D$101,$C397,'6. Drift'!W$18:W$101)</f>
        <v>0</v>
      </c>
      <c r="E401" s="315">
        <f>SUMIF('6. Drift'!$D$18:$D$101,$C397,'6. Drift'!X$18:X$101)</f>
        <v>0</v>
      </c>
      <c r="F401" s="315">
        <f>SUMIF('6. Drift'!$D$18:$D$101,$C397,'6. Drift'!Y$18:Y$101)</f>
        <v>0</v>
      </c>
      <c r="G401" s="315">
        <f>SUMIF('6. Drift'!$D$18:$D$101,$C397,'6. Drift'!Z$18:Z$101)</f>
        <v>0</v>
      </c>
      <c r="H401" s="315">
        <f>SUMIF('6. Drift'!$D$18:$D$101,$C397,'6. Drift'!AA$18:AA$101)</f>
        <v>0</v>
      </c>
      <c r="I401" s="315">
        <f>SUMIF('6. Drift'!$D$18:$D$101,$C397,'6. Drift'!AB$18:AB$101)</f>
        <v>0</v>
      </c>
      <c r="J401" s="315">
        <f>SUMIF('6. Drift'!$D$18:$D$101,$C397,'6. Drift'!AC$18:AC$101)</f>
        <v>0</v>
      </c>
      <c r="K401" s="315">
        <f>SUMIF('6. Drift'!$D$18:$D$101,$C397,'6. Drift'!AD$18:AD$101)</f>
        <v>0</v>
      </c>
      <c r="L401" s="315">
        <f>SUMIF('6. Drift'!$D$18:$D$101,$C397,'6. Drift'!AE$18:AE$101)</f>
        <v>0</v>
      </c>
      <c r="M401" s="316">
        <f t="shared" si="63"/>
        <v>0</v>
      </c>
    </row>
    <row r="402" spans="2:15" s="3" customFormat="1" ht="12.75" x14ac:dyDescent="0.2">
      <c r="B402" s="317" t="s">
        <v>30</v>
      </c>
      <c r="C402" s="318">
        <f>SUMIF('7. Utrustning'!$D$17:$D$49,$C397,'7. Utrustning'!W$17:W$49)</f>
        <v>0</v>
      </c>
      <c r="D402" s="318">
        <f>SUMIF('7. Utrustning'!$D$17:$D$49,$C397,'7. Utrustning'!X$17:X$49)</f>
        <v>0</v>
      </c>
      <c r="E402" s="318">
        <f>SUMIF('7. Utrustning'!$D$17:$D$49,$C397,'7. Utrustning'!Y$17:Y$49)</f>
        <v>0</v>
      </c>
      <c r="F402" s="318">
        <f>SUMIF('7. Utrustning'!$D$17:$D$49,$C397,'7. Utrustning'!Z$17:Z$49)</f>
        <v>0</v>
      </c>
      <c r="G402" s="318">
        <f>SUMIF('7. Utrustning'!$D$17:$D$49,$C397,'7. Utrustning'!AA$17:AA$49)</f>
        <v>0</v>
      </c>
      <c r="H402" s="318">
        <f>SUMIF('7. Utrustning'!$D$17:$D$49,$C397,'7. Utrustning'!AB$17:AB$49)</f>
        <v>0</v>
      </c>
      <c r="I402" s="318">
        <f>SUMIF('7. Utrustning'!$D$17:$D$49,$C397,'7. Utrustning'!AC$17:AC$49)</f>
        <v>0</v>
      </c>
      <c r="J402" s="318">
        <f>SUMIF('7. Utrustning'!$D$17:$D$49,$C397,'7. Utrustning'!AD$17:AD$49)</f>
        <v>0</v>
      </c>
      <c r="K402" s="318">
        <f>SUMIF('7. Utrustning'!$D$17:$D$49,$C397,'7. Utrustning'!AE$17:AE$49)</f>
        <v>0</v>
      </c>
      <c r="L402" s="318">
        <f>SUMIF('7. Utrustning'!$D$17:$D$49,$C397,'7. Utrustning'!AF$17:AF$49)</f>
        <v>0</v>
      </c>
      <c r="M402" s="319">
        <f t="shared" si="63"/>
        <v>0</v>
      </c>
    </row>
    <row r="403" spans="2:15" s="3" customFormat="1" ht="12.75" x14ac:dyDescent="0.2">
      <c r="B403" s="320" t="str">
        <f>IF('2. Grunddata'!C$13="NEJ","Lokal accepterad som direkt kostnad av finansiär","Lokal")</f>
        <v>Lokal accepterad som direkt kostnad av finansiär</v>
      </c>
      <c r="C403" s="315">
        <f>IF('2. Grunddata'!$C$13="NEJ",SUMIF('8. Lokal'!$D$18:$D$50,$C397,'8. Lokal'!T$18:T$50),SUMIF('5. Lön'!$D$25:$D$151,$C397,'5. Lön'!CO$25:CO$151)+SUMIF('6. Drift'!$D$18:$D$101,$C397,'6. Drift'!BR$18:BR$101)+SUMIF('8. Lokal'!$D$18:$D$50,$C397,'8. Lokal'!T$18:T$50))</f>
        <v>0</v>
      </c>
      <c r="D403" s="315">
        <f>IF('2. Grunddata'!$C$13="NEJ",SUMIF('8. Lokal'!$D$18:$D$50,$C397,'8. Lokal'!U$18:U$50),SUMIF('5. Lön'!$D$25:$D$151,$C397,'5. Lön'!CP$25:CP$151)+SUMIF('6. Drift'!$D$18:$D$101,$C397,'6. Drift'!BS$18:BS$101)+SUMIF('8. Lokal'!$D$18:$D$50,$C397,'8. Lokal'!U$18:U$50))</f>
        <v>0</v>
      </c>
      <c r="E403" s="315">
        <f>IF('2. Grunddata'!$C$13="NEJ",SUMIF('8. Lokal'!$D$18:$D$50,$C397,'8. Lokal'!V$18:V$50),SUMIF('5. Lön'!$D$25:$D$151,$C397,'5. Lön'!CQ$25:CQ$151)+SUMIF('6. Drift'!$D$18:$D$101,$C397,'6. Drift'!BT$18:BT$101)+SUMIF('8. Lokal'!$D$18:$D$50,$C397,'8. Lokal'!V$18:V$50))</f>
        <v>0</v>
      </c>
      <c r="F403" s="315">
        <f>IF('2. Grunddata'!$C$13="NEJ",SUMIF('8. Lokal'!$D$18:$D$50,$C397,'8. Lokal'!W$18:W$50),SUMIF('5. Lön'!$D$25:$D$151,$C397,'5. Lön'!CR$25:CR$151)+SUMIF('6. Drift'!$D$18:$D$101,$C397,'6. Drift'!BU$18:BU$101)+SUMIF('8. Lokal'!$D$18:$D$50,$C397,'8. Lokal'!W$18:W$50))</f>
        <v>0</v>
      </c>
      <c r="G403" s="315">
        <f>IF('2. Grunddata'!$C$13="NEJ",SUMIF('8. Lokal'!$D$18:$D$50,$C397,'8. Lokal'!X$18:X$50),SUMIF('5. Lön'!$D$25:$D$151,$C397,'5. Lön'!CS$25:CS$151)+SUMIF('6. Drift'!$D$18:$D$101,$C397,'6. Drift'!BV$18:BV$101)+SUMIF('8. Lokal'!$D$18:$D$50,$C397,'8. Lokal'!X$18:X$50))</f>
        <v>0</v>
      </c>
      <c r="H403" s="315">
        <f>IF('2. Grunddata'!$C$13="NEJ",SUMIF('8. Lokal'!$D$18:$D$50,$C397,'8. Lokal'!Y$18:Y$50),SUMIF('5. Lön'!$D$25:$D$151,$C397,'5. Lön'!CT$25:CT$151)+SUMIF('6. Drift'!$D$18:$D$101,$C397,'6. Drift'!BW$18:BW$101)+SUMIF('8. Lokal'!$D$18:$D$50,$C397,'8. Lokal'!Y$18:Y$50))</f>
        <v>0</v>
      </c>
      <c r="I403" s="315">
        <f>IF('2. Grunddata'!$C$13="NEJ",SUMIF('8. Lokal'!$D$18:$D$50,$C397,'8. Lokal'!Z$18:Z$50),SUMIF('5. Lön'!$D$25:$D$151,$C397,'5. Lön'!CU$25:CU$151)+SUMIF('6. Drift'!$D$18:$D$101,$C397,'6. Drift'!BX$18:BX$101)+SUMIF('8. Lokal'!$D$18:$D$50,$C397,'8. Lokal'!Z$18:Z$50))</f>
        <v>0</v>
      </c>
      <c r="J403" s="315">
        <f>IF('2. Grunddata'!$C$13="NEJ",SUMIF('8. Lokal'!$D$18:$D$50,$C397,'8. Lokal'!AA$18:AA$50),SUMIF('5. Lön'!$D$25:$D$151,$C397,'5. Lön'!CV$25:CV$151)+SUMIF('6. Drift'!$D$18:$D$101,$C397,'6. Drift'!BY$18:BY$101)+SUMIF('8. Lokal'!$D$18:$D$50,$C397,'8. Lokal'!AA$18:AA$50))</f>
        <v>0</v>
      </c>
      <c r="K403" s="315">
        <f>IF('2. Grunddata'!$C$13="NEJ",SUMIF('8. Lokal'!$D$18:$D$50,$C397,'8. Lokal'!AB$18:AB$50),SUMIF('5. Lön'!$D$25:$D$151,$C397,'5. Lön'!CW$25:CW$151)+SUMIF('6. Drift'!$D$18:$D$101,$C397,'6. Drift'!BZ$18:BZ$101)+SUMIF('8. Lokal'!$D$18:$D$50,$C397,'8. Lokal'!AB$18:AB$50))</f>
        <v>0</v>
      </c>
      <c r="L403" s="315">
        <f>IF('2. Grunddata'!$C$13="NEJ",SUMIF('8. Lokal'!$D$18:$D$50,$C397,'8. Lokal'!AC$18:AC$50),SUMIF('5. Lön'!$D$25:$D$151,$C397,'5. Lön'!CX$25:CX$151)+SUMIF('6. Drift'!$D$18:$D$101,$C397,'6. Drift'!CA$18:CA$101)+SUMIF('8. Lokal'!$D$18:$D$50,$C397,'8. Lokal'!AC$18:AC$50))</f>
        <v>0</v>
      </c>
      <c r="M403" s="316">
        <f t="shared" si="63"/>
        <v>0</v>
      </c>
    </row>
    <row r="404" spans="2:15" s="3" customFormat="1" ht="12.75" x14ac:dyDescent="0.2">
      <c r="B404" s="321" t="str">
        <f>IF('2. Grunddata'!C$13="NEJ","Indirekt och lokalpåslag accepterade som OH av finansiär","Indirekta")</f>
        <v>Indirekt och lokalpåslag accepterade som OH av finansiär</v>
      </c>
      <c r="C404" s="293">
        <f>IF('2. Grunddata'!$C$13="NEJ",SUMIF('5. Lön'!$D$25:$D$151,$C397,'5. Lön'!DY$25:DY$151)+SUMIF('6. Drift'!$D$18:$D$101,$C397,'6. Drift'!CP$18:CP$101)+SUMIF('7. Utrustning'!$D$17:$D$49,$C397,'7. Utrustning'!AU$17:AU$49)+SUMIF('8. Lokal'!$D$18:$D$50,$C397,'8. Lokal'!AR$18:AR$50),SUMIF('5. Lön'!$D$25:$D$151,$C397,'5. Lön'!BQ$25:BQ$151)+SUMIF('6. Drift'!$D$18:$D$101,$C397,'6. Drift'!AT$25:AT$151))</f>
        <v>0</v>
      </c>
      <c r="D404" s="293">
        <f>IF('2. Grunddata'!$C$13="NEJ",SUMIF('5. Lön'!$D$25:$D$151,$C397,'5. Lön'!DZ$25:DZ$151)+SUMIF('6. Drift'!$D$18:$D$101,$C397,'6. Drift'!CQ$18:CQ$101)+SUMIF('7. Utrustning'!$D$17:$D$49,$C397,'7. Utrustning'!AV$17:AV$49)+SUMIF('8. Lokal'!$D$18:$D$50,$C397,'8. Lokal'!AS$18:AS$50),SUMIF('5. Lön'!$D$25:$D$151,$C397,'5. Lön'!BR$25:BR$151)+SUMIF('6. Drift'!$D$18:$D$101,$C397,'6. Drift'!AU$25:AU$151))</f>
        <v>0</v>
      </c>
      <c r="E404" s="293">
        <f>IF('2. Grunddata'!$C$13="NEJ",SUMIF('5. Lön'!$D$25:$D$151,$C397,'5. Lön'!EA$25:EA$151)+SUMIF('6. Drift'!$D$18:$D$101,$C397,'6. Drift'!CR$18:CR$101)+SUMIF('7. Utrustning'!$D$17:$D$49,$C397,'7. Utrustning'!AW$17:AW$49)+SUMIF('8. Lokal'!$D$18:$D$50,$C397,'8. Lokal'!AT$18:AT$50),SUMIF('5. Lön'!$D$25:$D$151,$C397,'5. Lön'!BS$25:BS$151)+SUMIF('6. Drift'!$D$18:$D$101,$C397,'6. Drift'!AV$25:AV$151))</f>
        <v>0</v>
      </c>
      <c r="F404" s="293">
        <f>IF('2. Grunddata'!$C$13="NEJ",SUMIF('5. Lön'!$D$25:$D$151,$C397,'5. Lön'!EB$25:EB$151)+SUMIF('6. Drift'!$D$18:$D$101,$C397,'6. Drift'!CS$18:CS$101)+SUMIF('7. Utrustning'!$D$17:$D$49,$C397,'7. Utrustning'!AX$17:AX$49)+SUMIF('8. Lokal'!$D$18:$D$50,$C397,'8. Lokal'!AU$18:AU$50),SUMIF('5. Lön'!$D$25:$D$151,$C397,'5. Lön'!BT$25:BT$151)+SUMIF('6. Drift'!$D$18:$D$101,$C397,'6. Drift'!AW$25:AW$151))</f>
        <v>0</v>
      </c>
      <c r="G404" s="293">
        <f>IF('2. Grunddata'!$C$13="NEJ",SUMIF('5. Lön'!$D$25:$D$151,$C397,'5. Lön'!EC$25:EC$151)+SUMIF('6. Drift'!$D$18:$D$101,$C397,'6. Drift'!CT$18:CT$101)+SUMIF('7. Utrustning'!$D$17:$D$49,$C397,'7. Utrustning'!AY$17:AY$49)+SUMIF('8. Lokal'!$D$18:$D$50,$C397,'8. Lokal'!AV$18:AV$50),SUMIF('5. Lön'!$D$25:$D$151,$C397,'5. Lön'!BU$25:BU$151)+SUMIF('6. Drift'!$D$18:$D$101,$C397,'6. Drift'!AX$25:AX$151))</f>
        <v>0</v>
      </c>
      <c r="H404" s="293">
        <f>IF('2. Grunddata'!$C$13="NEJ",SUMIF('5. Lön'!$D$25:$D$151,$C397,'5. Lön'!ED$25:ED$151)+SUMIF('6. Drift'!$D$18:$D$101,$C397,'6. Drift'!CU$18:CU$101)+SUMIF('7. Utrustning'!$D$17:$D$49,$C397,'7. Utrustning'!AZ$17:AZ$49)+SUMIF('8. Lokal'!$D$18:$D$50,$C397,'8. Lokal'!AW$18:AW$50),SUMIF('5. Lön'!$D$25:$D$151,$C397,'5. Lön'!BV$25:BV$151)+SUMIF('6. Drift'!$D$18:$D$101,$C397,'6. Drift'!AY$25:AY$151))</f>
        <v>0</v>
      </c>
      <c r="I404" s="293">
        <f>IF('2. Grunddata'!$C$13="NEJ",SUMIF('5. Lön'!$D$25:$D$151,$C397,'5. Lön'!EE$25:EE$151)+SUMIF('6. Drift'!$D$18:$D$101,$C397,'6. Drift'!CV$18:CV$101)+SUMIF('7. Utrustning'!$D$17:$D$49,$C397,'7. Utrustning'!BA$17:BA$49)+SUMIF('8. Lokal'!$D$18:$D$50,$C397,'8. Lokal'!AX$18:AX$50),SUMIF('5. Lön'!$D$25:$D$151,$C397,'5. Lön'!BW$25:BW$151)+SUMIF('6. Drift'!$D$18:$D$101,$C397,'6. Drift'!AZ$25:AZ$151))</f>
        <v>0</v>
      </c>
      <c r="J404" s="293">
        <f>IF('2. Grunddata'!$C$13="NEJ",SUMIF('5. Lön'!$D$25:$D$151,$C397,'5. Lön'!EF$25:EF$151)+SUMIF('6. Drift'!$D$18:$D$101,$C397,'6. Drift'!CW$18:CW$101)+SUMIF('7. Utrustning'!$D$17:$D$49,$C397,'7. Utrustning'!BB$17:BB$49)+SUMIF('8. Lokal'!$D$18:$D$50,$C397,'8. Lokal'!AY$18:AY$50),SUMIF('5. Lön'!$D$25:$D$151,$C397,'5. Lön'!BX$25:BX$151)+SUMIF('6. Drift'!$D$18:$D$101,$C397,'6. Drift'!BA$25:BA$151))</f>
        <v>0</v>
      </c>
      <c r="K404" s="293">
        <f>IF('2. Grunddata'!$C$13="NEJ",SUMIF('5. Lön'!$D$25:$D$151,$C397,'5. Lön'!EG$25:EG$151)+SUMIF('6. Drift'!$D$18:$D$101,$C397,'6. Drift'!CX$18:CX$101)+SUMIF('7. Utrustning'!$D$17:$D$49,$C397,'7. Utrustning'!BC$17:BC$49)+SUMIF('8. Lokal'!$D$18:$D$50,$C397,'8. Lokal'!AZ$18:AZ$50),SUMIF('5. Lön'!$D$25:$D$151,$C397,'5. Lön'!BY$25:BY$151)+SUMIF('6. Drift'!$D$18:$D$101,$C397,'6. Drift'!BB$25:BB$151))</f>
        <v>0</v>
      </c>
      <c r="L404" s="293">
        <f>IF('2. Grunddata'!$C$13="NEJ",SUMIF('5. Lön'!$D$25:$D$151,$C397,'5. Lön'!EH$25:EH$151)+SUMIF('6. Drift'!$D$18:$D$101,$C397,'6. Drift'!CY$18:CY$101)+SUMIF('7. Utrustning'!$D$17:$D$49,$C397,'7. Utrustning'!BD$17:BD$49)+SUMIF('8. Lokal'!$D$18:$D$50,$C397,'8. Lokal'!BA$18:BA$50),SUMIF('5. Lön'!$D$25:$D$151,$C397,'5. Lön'!BZ$25:BZ$151)+SUMIF('6. Drift'!$D$18:$D$101,$C397,'6. Drift'!BC$25:BC$151))</f>
        <v>0</v>
      </c>
      <c r="M404" s="322">
        <f t="shared" si="63"/>
        <v>0</v>
      </c>
    </row>
    <row r="405" spans="2:15" s="3" customFormat="1" ht="12.75" x14ac:dyDescent="0.2">
      <c r="B405" s="323" t="str">
        <f>IF('2. Grunddata'!C$6="KONTRAKT","Total kostnad i kontrakt med finansiär ","Total kostnad i ansökan till finansiär ")</f>
        <v xml:space="preserve">Total kostnad i ansökan till finansiär </v>
      </c>
      <c r="C405" s="237">
        <f>SUM(C400:C404)</f>
        <v>0</v>
      </c>
      <c r="D405" s="237">
        <f t="shared" ref="D405:L405" si="64">SUM(D400:D404)</f>
        <v>0</v>
      </c>
      <c r="E405" s="237">
        <f t="shared" si="64"/>
        <v>0</v>
      </c>
      <c r="F405" s="237">
        <f t="shared" si="64"/>
        <v>0</v>
      </c>
      <c r="G405" s="237">
        <f t="shared" si="64"/>
        <v>0</v>
      </c>
      <c r="H405" s="237">
        <f t="shared" si="64"/>
        <v>0</v>
      </c>
      <c r="I405" s="237">
        <f t="shared" si="64"/>
        <v>0</v>
      </c>
      <c r="J405" s="237">
        <f t="shared" si="64"/>
        <v>0</v>
      </c>
      <c r="K405" s="237">
        <f t="shared" si="64"/>
        <v>0</v>
      </c>
      <c r="L405" s="237">
        <f t="shared" si="64"/>
        <v>0</v>
      </c>
      <c r="M405" s="324">
        <f t="shared" si="63"/>
        <v>0</v>
      </c>
    </row>
    <row r="406" spans="2:15" s="3" customFormat="1" ht="6" customHeight="1" x14ac:dyDescent="0.2">
      <c r="B406" s="325"/>
      <c r="C406" s="326"/>
      <c r="D406" s="326"/>
      <c r="E406" s="326"/>
      <c r="F406" s="326"/>
      <c r="G406" s="326"/>
      <c r="H406" s="326"/>
      <c r="I406" s="326"/>
      <c r="J406" s="326"/>
      <c r="K406" s="326"/>
      <c r="L406" s="326"/>
      <c r="M406" s="327"/>
    </row>
    <row r="407" spans="2:15" s="3" customFormat="1" ht="12.75" x14ac:dyDescent="0.2">
      <c r="B407" s="328" t="str">
        <f>IF('2. Grunddata'!C$6="KONTRAKT","Kostnader att medfinansiera","Kostnader förväntade att medfinansiera")</f>
        <v>Kostnader förväntade att medfinansiera</v>
      </c>
      <c r="C407" s="168"/>
      <c r="D407" s="168"/>
      <c r="E407" s="168"/>
      <c r="F407" s="168"/>
      <c r="G407" s="168"/>
      <c r="H407" s="168"/>
      <c r="I407" s="168"/>
      <c r="J407" s="168"/>
      <c r="K407" s="168"/>
      <c r="L407" s="168"/>
      <c r="M407" s="329"/>
    </row>
    <row r="408" spans="2:15" s="3" customFormat="1" ht="12.75" x14ac:dyDescent="0.2">
      <c r="B408" s="371" t="str">
        <f>IF('2. Grunddata'!C$13="NEJ","Indirekt och lokalpåslag inte accepterade som OH av finansiär","")</f>
        <v>Indirekt och lokalpåslag inte accepterade som OH av finansiär</v>
      </c>
      <c r="C408" s="330">
        <f>IF('2. Grunddata'!$C$13="NEJ",(SUMIF('5. Lön'!$D$25:$D$151,$C397,'5. Lön'!BQ$25:BQ$151)+SUMIF('5. Lön'!$D$25:$D$151,$C397,'5. Lön'!CO$25:CO$151)+SUMIF('6. Drift'!$D$18:$D$101,$C397,'6. Drift'!AT$18:AT$101)+SUMIF('6. Drift'!$D$18:$D$101,$C397,'6. Drift'!BR$18:BR$101))-(SUMIF('5. Lön'!$D$25:$D$151,$C397,'5. Lön'!DY$25:DY$151)+SUMIF('6. Drift'!$D$18:$D$101,$C397,'6. Drift'!CP$18:CP$101)+SUMIF('7. Utrustning'!$D$17:$D$49,$C397,'7. Utrustning'!AU$17:AU$49)+SUMIF('8. Lokal'!$D$18:$D$50,$C397,'8. Lokal'!AR$18:AR$50)),0)</f>
        <v>0</v>
      </c>
      <c r="D408" s="330">
        <f>IF('2. Grunddata'!$C$13="NEJ",(SUMIF('5. Lön'!$D$25:$D$151,$C397,'5. Lön'!BR$25:BR$151)+SUMIF('5. Lön'!$D$25:$D$151,$C397,'5. Lön'!CP$25:CP$151)+SUMIF('6. Drift'!$D$18:$D$101,$C397,'6. Drift'!AU$18:AU$101)+SUMIF('6. Drift'!$D$18:$D$101,$C397,'6. Drift'!BS$18:BS$101))-(SUMIF('5. Lön'!$D$25:$D$151,$C397,'5. Lön'!DZ$25:DZ$151)+SUMIF('6. Drift'!$D$18:$D$101,$C397,'6. Drift'!CQ$18:CQ$101)+SUMIF('7. Utrustning'!$D$17:$D$49,$C397,'7. Utrustning'!AV$17:AV$49)+SUMIF('8. Lokal'!$D$18:$D$50,$C397,'8. Lokal'!AS$18:AS$50)),0)</f>
        <v>0</v>
      </c>
      <c r="E408" s="330">
        <f>IF('2. Grunddata'!$C$13="NEJ",(SUMIF('5. Lön'!$D$25:$D$151,$C397,'5. Lön'!BS$25:BS$151)+SUMIF('5. Lön'!$D$25:$D$151,$C397,'5. Lön'!CQ$25:CQ$151)+SUMIF('6. Drift'!$D$18:$D$101,$C397,'6. Drift'!AV$18:AV$101)+SUMIF('6. Drift'!$D$18:$D$101,$C397,'6. Drift'!BT$18:BT$101))-(SUMIF('5. Lön'!$D$25:$D$151,$C397,'5. Lön'!EA$25:EA$151)+SUMIF('6. Drift'!$D$18:$D$101,$C397,'6. Drift'!CR$18:CR$101)+SUMIF('7. Utrustning'!$D$17:$D$49,$C397,'7. Utrustning'!AW$17:AW$49)+SUMIF('8. Lokal'!$D$18:$D$50,$C397,'8. Lokal'!AT$18:AT$50)),0)</f>
        <v>0</v>
      </c>
      <c r="F408" s="330">
        <f>IF('2. Grunddata'!$C$13="NEJ",(SUMIF('5. Lön'!$D$25:$D$151,$C397,'5. Lön'!BT$25:BT$151)+SUMIF('5. Lön'!$D$25:$D$151,$C397,'5. Lön'!CR$25:CR$151)+SUMIF('6. Drift'!$D$18:$D$101,$C397,'6. Drift'!AW$18:AW$101)+SUMIF('6. Drift'!$D$18:$D$101,$C397,'6. Drift'!BU$18:BU$101))-(SUMIF('5. Lön'!$D$25:$D$151,$C397,'5. Lön'!EB$25:EB$151)+SUMIF('6. Drift'!$D$18:$D$101,$C397,'6. Drift'!CS$18:CS$101)+SUMIF('7. Utrustning'!$D$17:$D$49,$C397,'7. Utrustning'!AX$17:AX$49)+SUMIF('8. Lokal'!$D$18:$D$50,$C397,'8. Lokal'!AU$18:AU$50)),0)</f>
        <v>0</v>
      </c>
      <c r="G408" s="330">
        <f>IF('2. Grunddata'!$C$13="NEJ",(SUMIF('5. Lön'!$D$25:$D$151,$C397,'5. Lön'!BU$25:BU$151)+SUMIF('5. Lön'!$D$25:$D$151,$C397,'5. Lön'!CS$25:CS$151)+SUMIF('6. Drift'!$D$18:$D$101,$C397,'6. Drift'!AX$18:AX$101)+SUMIF('6. Drift'!$D$18:$D$101,$C397,'6. Drift'!BV$18:BV$101))-(SUMIF('5. Lön'!$D$25:$D$151,$C397,'5. Lön'!EC$25:EC$151)+SUMIF('6. Drift'!$D$18:$D$101,$C397,'6. Drift'!CT$18:CT$101)+SUMIF('7. Utrustning'!$D$17:$D$49,$C397,'7. Utrustning'!AY$17:AY$49)+SUMIF('8. Lokal'!$D$18:$D$50,$C397,'8. Lokal'!AV$18:AV$50)),0)</f>
        <v>0</v>
      </c>
      <c r="H408" s="330">
        <f>IF('2. Grunddata'!$C$13="NEJ",(SUMIF('5. Lön'!$D$25:$D$151,$C397,'5. Lön'!BV$25:BV$151)+SUMIF('5. Lön'!$D$25:$D$151,$C397,'5. Lön'!CT$25:CT$151)+SUMIF('6. Drift'!$D$18:$D$101,$C397,'6. Drift'!AY$18:AY$101)+SUMIF('6. Drift'!$D$18:$D$101,$C397,'6. Drift'!BW$18:BW$101))-(SUMIF('5. Lön'!$D$25:$D$151,$C397,'5. Lön'!ED$25:ED$151)+SUMIF('6. Drift'!$D$18:$D$101,$C397,'6. Drift'!CU$18:CU$101)+SUMIF('7. Utrustning'!$D$17:$D$49,$C397,'7. Utrustning'!AZ$17:AZ$49)+SUMIF('8. Lokal'!$D$18:$D$50,$C397,'8. Lokal'!AW$18:AW$50)),0)</f>
        <v>0</v>
      </c>
      <c r="I408" s="330">
        <f>IF('2. Grunddata'!$C$13="NEJ",(SUMIF('5. Lön'!$D$25:$D$151,$C397,'5. Lön'!BW$25:BW$151)+SUMIF('5. Lön'!$D$25:$D$151,$C397,'5. Lön'!CU$25:CU$151)+SUMIF('6. Drift'!$D$18:$D$101,$C397,'6. Drift'!AZ$18:AZ$101)+SUMIF('6. Drift'!$D$18:$D$101,$C397,'6. Drift'!BX$18:BX$101))-(SUMIF('5. Lön'!$D$25:$D$151,$C397,'5. Lön'!EE$25:EE$151)+SUMIF('6. Drift'!$D$18:$D$101,$C397,'6. Drift'!CV$18:CV$101)+SUMIF('7. Utrustning'!$D$17:$D$49,$C397,'7. Utrustning'!BA$17:BA$49)+SUMIF('8. Lokal'!$D$18:$D$50,$C397,'8. Lokal'!AX$18:AX$50)),0)</f>
        <v>0</v>
      </c>
      <c r="J408" s="330">
        <f>IF('2. Grunddata'!$C$13="NEJ",(SUMIF('5. Lön'!$D$25:$D$151,$C397,'5. Lön'!BX$25:BX$151)+SUMIF('5. Lön'!$D$25:$D$151,$C397,'5. Lön'!CV$25:CV$151)+SUMIF('6. Drift'!$D$18:$D$101,$C397,'6. Drift'!BA$18:BA$101)+SUMIF('6. Drift'!$D$18:$D$101,$C397,'6. Drift'!BY$18:BY$101))-(SUMIF('5. Lön'!$D$25:$D$151,$C397,'5. Lön'!EF$25:EF$151)+SUMIF('6. Drift'!$D$18:$D$101,$C397,'6. Drift'!CW$18:CW$101)+SUMIF('7. Utrustning'!$D$17:$D$49,$C397,'7. Utrustning'!BB$17:BB$49)+SUMIF('8. Lokal'!$D$18:$D$50,$C397,'8. Lokal'!AY$18:AY$50)),0)</f>
        <v>0</v>
      </c>
      <c r="K408" s="330">
        <f>IF('2. Grunddata'!$C$13="NEJ",(SUMIF('5. Lön'!$D$25:$D$151,$C397,'5. Lön'!BY$25:BY$151)+SUMIF('5. Lön'!$D$25:$D$151,$C397,'5. Lön'!CW$25:CW$151)+SUMIF('6. Drift'!$D$18:$D$101,$C397,'6. Drift'!BB$18:BB$101)+SUMIF('6. Drift'!$D$18:$D$101,$C397,'6. Drift'!BZ$18:BZ$101))-(SUMIF('5. Lön'!$D$25:$D$151,$C397,'5. Lön'!EG$25:EG$151)+SUMIF('6. Drift'!$D$18:$D$101,$C397,'6. Drift'!CX$18:CX$101)+SUMIF('7. Utrustning'!$D$17:$D$49,$C397,'7. Utrustning'!BC$17:BC$49)+SUMIF('8. Lokal'!$D$18:$D$50,$C397,'8. Lokal'!AZ$18:AZ$50)),0)</f>
        <v>0</v>
      </c>
      <c r="L408" s="330">
        <f>IF('2. Grunddata'!$C$13="NEJ",(SUMIF('5. Lön'!$D$25:$D$151,$C397,'5. Lön'!BZ$25:BZ$151)+SUMIF('5. Lön'!$D$25:$D$151,$C397,'5. Lön'!CX$25:CX$151)+SUMIF('6. Drift'!$D$18:$D$101,$C397,'6. Drift'!BC$18:BC$101)+SUMIF('6. Drift'!$D$18:$D$101,$C397,'6. Drift'!CA$18:CA$101))-(SUMIF('5. Lön'!$D$25:$D$151,$C397,'5. Lön'!EH$25:EH$151)+SUMIF('6. Drift'!$D$18:$D$101,$C397,'6. Drift'!CY$18:CY$101)+SUMIF('7. Utrustning'!$D$17:$D$49,$C397,'7. Utrustning'!BD$17:BD$49)+SUMIF('8. Lokal'!$D$18:$D$50,$C397,'8. Lokal'!BA$18:BA$50)),0)</f>
        <v>0</v>
      </c>
      <c r="M408" s="314">
        <f t="shared" ref="M408:M414" si="65">SUM(C408:L408)</f>
        <v>0</v>
      </c>
    </row>
    <row r="409" spans="2:15" s="3" customFormat="1" ht="12.75" customHeight="1" x14ac:dyDescent="0.2">
      <c r="B409" s="331" t="str">
        <f>IF('2. Grunddata'!C$16&gt;0,"LKP som inte accepteras av finansiär","")</f>
        <v/>
      </c>
      <c r="C409" s="332">
        <f>IF('2. Grunddata'!$C$16&gt;0,SUMIF('5. Lön'!$D$25:$D$151,$C397,'5. Lön'!AS$25:AS$151)-SUMIF('5. Lön'!$D$25:$D$151,$C397,'5. Lön'!DM$25:DM$151),0)</f>
        <v>0</v>
      </c>
      <c r="D409" s="332">
        <f>IF('2. Grunddata'!$C$16&gt;0,SUMIF('5. Lön'!$D$25:$D$151,$C397,'5. Lön'!AT$25:AT$151)-SUMIF('5. Lön'!$D$25:$D$151,$C397,'5. Lön'!DN$25:DN$151),0)</f>
        <v>0</v>
      </c>
      <c r="E409" s="332">
        <f>IF('2. Grunddata'!$C$16&gt;0,SUMIF('5. Lön'!$D$25:$D$151,$C397,'5. Lön'!AU$25:AU$151)-SUMIF('5. Lön'!$D$25:$D$151,$C397,'5. Lön'!DO$25:DO$151),0)</f>
        <v>0</v>
      </c>
      <c r="F409" s="332">
        <f>IF('2. Grunddata'!$C$16&gt;0,SUMIF('5. Lön'!$D$25:$D$151,$C397,'5. Lön'!AV$25:AV$151)-SUMIF('5. Lön'!$D$25:$D$151,$C397,'5. Lön'!DP$25:DP$151),0)</f>
        <v>0</v>
      </c>
      <c r="G409" s="332">
        <f>IF('2. Grunddata'!$C$16&gt;0,SUMIF('5. Lön'!$D$25:$D$151,$C397,'5. Lön'!AW$25:AW$151)-SUMIF('5. Lön'!$D$25:$D$151,$C397,'5. Lön'!DQ$25:DQ$151),0)</f>
        <v>0</v>
      </c>
      <c r="H409" s="332">
        <f>IF('2. Grunddata'!$C$16&gt;0,SUMIF('5. Lön'!$D$25:$D$151,$C397,'5. Lön'!AX$25:AX$151)-SUMIF('5. Lön'!$D$25:$D$151,$C397,'5. Lön'!DR$25:DR$151),0)</f>
        <v>0</v>
      </c>
      <c r="I409" s="332">
        <f>IF('2. Grunddata'!$C$16&gt;0,SUMIF('5. Lön'!$D$25:$D$151,$C397,'5. Lön'!AY$25:AY$151)-SUMIF('5. Lön'!$D$25:$D$151,$C397,'5. Lön'!DS$25:DS$151),0)</f>
        <v>0</v>
      </c>
      <c r="J409" s="332">
        <f>IF('2. Grunddata'!$C$16&gt;0,SUMIF('5. Lön'!$D$25:$D$151,$C397,'5. Lön'!AZ$25:AZ$151)-SUMIF('5. Lön'!$D$25:$D$151,$C397,'5. Lön'!DT$25:DT$151),0)</f>
        <v>0</v>
      </c>
      <c r="K409" s="332">
        <f>IF('2. Grunddata'!$C$16&gt;0,SUMIF('5. Lön'!$D$25:$D$151,$C397,'5. Lön'!BA$25:BA$151)-SUMIF('5. Lön'!$D$25:$D$151,$C397,'5. Lön'!DU$25:DU$151),0)</f>
        <v>0</v>
      </c>
      <c r="L409" s="332">
        <f>IF('2. Grunddata'!$C$16&gt;0,SUMIF('5. Lön'!$D$25:$D$151,$C397,'5. Lön'!BB$25:BB$151)-SUMIF('5. Lön'!$D$25:$D$151,$C397,'5. Lön'!DV$25:DV$151),0)</f>
        <v>0</v>
      </c>
      <c r="M409" s="316">
        <f t="shared" si="65"/>
        <v>0</v>
      </c>
    </row>
    <row r="410" spans="2:15" s="3" customFormat="1" ht="12.75" customHeight="1" x14ac:dyDescent="0.2">
      <c r="B410" s="317" t="str">
        <f>IF('5. Lön'!BO$152&gt;0,"Lön inklusive LKP","")</f>
        <v>Lön inklusive LKP</v>
      </c>
      <c r="C410" s="333">
        <f>SUMIF('5. Lön'!$D$25:$D$151,$C397,'5. Lön'!BE$25:BE$151)</f>
        <v>0</v>
      </c>
      <c r="D410" s="333">
        <f>SUMIF('5. Lön'!$D$25:$D$151,$C397,'5. Lön'!BF$25:BF$151)</f>
        <v>0</v>
      </c>
      <c r="E410" s="333">
        <f>SUMIF('5. Lön'!$D$25:$D$151,$C397,'5. Lön'!BG$25:BG$151)</f>
        <v>0</v>
      </c>
      <c r="F410" s="333">
        <f>SUMIF('5. Lön'!$D$25:$D$151,$C397,'5. Lön'!BH$25:BH$151)</f>
        <v>0</v>
      </c>
      <c r="G410" s="333">
        <f>SUMIF('5. Lön'!$D$25:$D$151,$C397,'5. Lön'!BI$25:BI$151)</f>
        <v>0</v>
      </c>
      <c r="H410" s="333">
        <f>SUMIF('5. Lön'!$D$25:$D$151,$C397,'5. Lön'!BJ$25:BJ$151)</f>
        <v>0</v>
      </c>
      <c r="I410" s="333">
        <f>SUMIF('5. Lön'!$D$25:$D$151,$C397,'5. Lön'!BK$25:BK$151)</f>
        <v>0</v>
      </c>
      <c r="J410" s="333">
        <f>SUMIF('5. Lön'!$D$25:$D$151,$C397,'5. Lön'!BL$25:BL$151)</f>
        <v>0</v>
      </c>
      <c r="K410" s="333">
        <f>SUMIF('5. Lön'!$D$25:$D$151,$C397,'5. Lön'!BM$25:BM$151)</f>
        <v>0</v>
      </c>
      <c r="L410" s="333">
        <f>SUMIF('5. Lön'!$D$25:$D$151,$C397,'5. Lön'!BN$25:BN$151)</f>
        <v>0</v>
      </c>
      <c r="M410" s="319">
        <f t="shared" si="65"/>
        <v>0</v>
      </c>
    </row>
    <row r="411" spans="2:15" s="3" customFormat="1" ht="12.75" x14ac:dyDescent="0.2">
      <c r="B411" s="158" t="str">
        <f>IF('6. Drift'!AR$102&gt;0,"Drift","")</f>
        <v/>
      </c>
      <c r="C411" s="334">
        <f>SUMIF('6. Drift'!$D$18:$D$101,$C397,'6. Drift'!AH$18:AH$101)</f>
        <v>0</v>
      </c>
      <c r="D411" s="334">
        <f>SUMIF('6. Drift'!$D$18:$D$101,$C397,'6. Drift'!AI$18:AI$101)</f>
        <v>0</v>
      </c>
      <c r="E411" s="334">
        <f>SUMIF('6. Drift'!$D$18:$D$101,$C397,'6. Drift'!AJ$18:AJ$101)</f>
        <v>0</v>
      </c>
      <c r="F411" s="334">
        <f>SUMIF('6. Drift'!$D$18:$D$101,$C397,'6. Drift'!AK$18:AK$101)</f>
        <v>0</v>
      </c>
      <c r="G411" s="334">
        <f>SUMIF('6. Drift'!$D$18:$D$101,$C397,'6. Drift'!AL$18:AL$101)</f>
        <v>0</v>
      </c>
      <c r="H411" s="334">
        <f>SUMIF('6. Drift'!$D$18:$D$101,$C397,'6. Drift'!AM$18:AM$101)</f>
        <v>0</v>
      </c>
      <c r="I411" s="334">
        <f>SUMIF('6. Drift'!$D$18:$D$101,$C397,'6. Drift'!AN$18:AN$101)</f>
        <v>0</v>
      </c>
      <c r="J411" s="334">
        <f>SUMIF('6. Drift'!$D$18:$D$101,$C397,'6. Drift'!AO$18:AO$101)</f>
        <v>0</v>
      </c>
      <c r="K411" s="334">
        <f>SUMIF('6. Drift'!$D$18:$D$101,$C397,'6. Drift'!AP$18:AP$101)</f>
        <v>0</v>
      </c>
      <c r="L411" s="334">
        <f>SUMIF('6. Drift'!$D$18:$D$101,$C397,'6. Drift'!AQ$18:AQ$101)</f>
        <v>0</v>
      </c>
      <c r="M411" s="316">
        <f t="shared" si="65"/>
        <v>0</v>
      </c>
    </row>
    <row r="412" spans="2:15" s="3" customFormat="1" ht="12.75" x14ac:dyDescent="0.2">
      <c r="B412" s="317" t="str">
        <f>IF('7. Utrustning'!AS$50&gt;0,"Utrustning","")</f>
        <v/>
      </c>
      <c r="C412" s="333">
        <f>SUMIF('7. Utrustning'!$D$17:$D$49,$C397,'7. Utrustning'!AI$17:AI$49)</f>
        <v>0</v>
      </c>
      <c r="D412" s="333">
        <f>SUMIF('7. Utrustning'!$D$17:$D$49,$C397,'7. Utrustning'!AJ$17:AJ$49)</f>
        <v>0</v>
      </c>
      <c r="E412" s="333">
        <f>SUMIF('7. Utrustning'!$D$17:$D$49,$C397,'7. Utrustning'!AK$17:AK$49)</f>
        <v>0</v>
      </c>
      <c r="F412" s="333">
        <f>SUMIF('7. Utrustning'!$D$17:$D$49,$C397,'7. Utrustning'!AL$17:AL$49)</f>
        <v>0</v>
      </c>
      <c r="G412" s="333">
        <f>SUMIF('7. Utrustning'!$D$17:$D$49,$C397,'7. Utrustning'!AM$17:AM$49)</f>
        <v>0</v>
      </c>
      <c r="H412" s="333">
        <f>SUMIF('7. Utrustning'!$D$17:$D$49,$C397,'7. Utrustning'!AN$17:AN$49)</f>
        <v>0</v>
      </c>
      <c r="I412" s="333">
        <f>SUMIF('7. Utrustning'!$D$17:$D$49,$C397,'7. Utrustning'!AO$17:AO$49)</f>
        <v>0</v>
      </c>
      <c r="J412" s="333">
        <f>SUMIF('7. Utrustning'!$D$17:$D$49,$C397,'7. Utrustning'!AP$17:AP$49)</f>
        <v>0</v>
      </c>
      <c r="K412" s="333">
        <f>SUMIF('7. Utrustning'!$D$17:$D$49,$C397,'7. Utrustning'!AQ$17:AQ$49)</f>
        <v>0</v>
      </c>
      <c r="L412" s="333">
        <f>SUMIF('7. Utrustning'!$D$17:$D$49,$C397,'7. Utrustning'!AR$17:AR$49)</f>
        <v>0</v>
      </c>
      <c r="M412" s="319">
        <f t="shared" si="65"/>
        <v>0</v>
      </c>
    </row>
    <row r="413" spans="2:15" s="3" customFormat="1" ht="12.75" x14ac:dyDescent="0.2">
      <c r="B413" s="320" t="str">
        <f>IF('8. Lokal'!AP$51&gt;0,"Lokal","")</f>
        <v>Lokal</v>
      </c>
      <c r="C413" s="334">
        <f>SUMIF('5. Lön'!$D$25:$D$151,$C397,'5. Lön'!DA$25:DA$151)+SUMIF('6. Drift'!$D$18:$D$101,$C397,'6. Drift'!CD$18:CD$101)+SUMIF('8. Lokal'!$D$18:$D$50,$C397,'8. Lokal'!AF$18:AF$50)</f>
        <v>0</v>
      </c>
      <c r="D413" s="334">
        <f>SUMIF('5. Lön'!$D$25:$D$151,$C397,'5. Lön'!DB$25:DB$151)+SUMIF('6. Drift'!$D$18:$D$101,$C397,'6. Drift'!CE$18:CE$101)+SUMIF('8. Lokal'!$D$18:$D$50,$C397,'8. Lokal'!AG$18:AG$50)</f>
        <v>0</v>
      </c>
      <c r="E413" s="334">
        <f>SUMIF('5. Lön'!$D$25:$D$151,$C397,'5. Lön'!DC$25:DC$151)+SUMIF('6. Drift'!$D$18:$D$101,$C397,'6. Drift'!CF$18:CF$101)+SUMIF('8. Lokal'!$D$18:$D$50,$C397,'8. Lokal'!AH$18:AH$50)</f>
        <v>0</v>
      </c>
      <c r="F413" s="334">
        <f>SUMIF('5. Lön'!$D$25:$D$151,$C397,'5. Lön'!DD$25:DD$151)+SUMIF('6. Drift'!$D$18:$D$101,$C397,'6. Drift'!CG$18:CG$101)+SUMIF('8. Lokal'!$D$18:$D$50,$C397,'8. Lokal'!AI$18:AI$50)</f>
        <v>0</v>
      </c>
      <c r="G413" s="334">
        <f>SUMIF('5. Lön'!$D$25:$D$151,$C397,'5. Lön'!DE$25:DE$151)+SUMIF('6. Drift'!$D$18:$D$101,$C397,'6. Drift'!CH$18:CH$101)+SUMIF('8. Lokal'!$D$18:$D$50,$C397,'8. Lokal'!AJ$18:AJ$50)</f>
        <v>0</v>
      </c>
      <c r="H413" s="334">
        <f>SUMIF('5. Lön'!$D$25:$D$151,$C397,'5. Lön'!DF$25:DF$151)+SUMIF('6. Drift'!$D$18:$D$101,$C397,'6. Drift'!CI$18:CI$101)+SUMIF('8. Lokal'!$D$18:$D$50,$C397,'8. Lokal'!AK$18:AK$50)</f>
        <v>0</v>
      </c>
      <c r="I413" s="334">
        <f>SUMIF('5. Lön'!$D$25:$D$151,$C397,'5. Lön'!DG$25:DG$151)+SUMIF('6. Drift'!$D$18:$D$101,$C397,'6. Drift'!CJ$18:CJ$101)+SUMIF('8. Lokal'!$D$18:$D$50,$C397,'8. Lokal'!AL$18:AL$50)</f>
        <v>0</v>
      </c>
      <c r="J413" s="334">
        <f>SUMIF('5. Lön'!$D$25:$D$151,$C397,'5. Lön'!DH$25:DH$151)+SUMIF('6. Drift'!$D$18:$D$101,$C397,'6. Drift'!CK$18:CK$101)+SUMIF('8. Lokal'!$D$18:$D$50,$C397,'8. Lokal'!AM$18:AM$50)</f>
        <v>0</v>
      </c>
      <c r="K413" s="334">
        <f>SUMIF('5. Lön'!$D$25:$D$151,$C397,'5. Lön'!DI$25:DI$151)+SUMIF('6. Drift'!$D$18:$D$101,$C397,'6. Drift'!CL$18:CL$101)+SUMIF('8. Lokal'!$D$18:$D$50,$C397,'8. Lokal'!AN$18:AN$50)</f>
        <v>0</v>
      </c>
      <c r="L413" s="334">
        <f>SUMIF('5. Lön'!$D$25:$D$151,$C397,'5. Lön'!DJ$25:DJ$151)+SUMIF('6. Drift'!$D$18:$D$101,$C397,'6. Drift'!CM$18:CM$101)+SUMIF('8. Lokal'!$D$18:$D$50,$C397,'8. Lokal'!AO$18:AO$50)</f>
        <v>0</v>
      </c>
      <c r="M413" s="316">
        <f t="shared" si="65"/>
        <v>0</v>
      </c>
    </row>
    <row r="414" spans="2:15" s="1" customFormat="1" ht="12.75" x14ac:dyDescent="0.2">
      <c r="B414" s="321" t="str">
        <f>IF(('5. Lön'!CM$152+'6. Drift'!BP$102)&gt;0,"Indirekt","")</f>
        <v>Indirekt</v>
      </c>
      <c r="C414" s="293">
        <f>SUMIF('5. Lön'!$D$25:$D$151,$C397,'5. Lön'!CC$25:CC$151)+SUMIF('6. Drift'!$D$18:$D$101,$C397,'6. Drift'!BF$18:BF$101)</f>
        <v>0</v>
      </c>
      <c r="D414" s="293">
        <f>SUMIF('5. Lön'!$D$25:$D$151,$C397,'5. Lön'!CD$25:CD$151)+SUMIF('6. Drift'!$D$18:$D$101,$C397,'6. Drift'!BG$18:BG$101)</f>
        <v>0</v>
      </c>
      <c r="E414" s="293">
        <f>SUMIF('5. Lön'!$D$25:$D$151,$C397,'5. Lön'!CE$25:CE$151)+SUMIF('6. Drift'!$D$18:$D$101,$C397,'6. Drift'!BH$18:BH$101)</f>
        <v>0</v>
      </c>
      <c r="F414" s="293">
        <f>SUMIF('5. Lön'!$D$25:$D$151,$C397,'5. Lön'!CF$25:CF$151)+SUMIF('6. Drift'!$D$18:$D$101,$C397,'6. Drift'!BI$18:BI$101)</f>
        <v>0</v>
      </c>
      <c r="G414" s="293">
        <f>SUMIF('5. Lön'!$D$25:$D$151,$C397,'5. Lön'!CG$25:CG$151)+SUMIF('6. Drift'!$D$18:$D$101,$C397,'6. Drift'!BJ$18:BJ$101)</f>
        <v>0</v>
      </c>
      <c r="H414" s="293">
        <f>SUMIF('5. Lön'!$D$25:$D$151,$C397,'5. Lön'!CH$25:CH$151)+SUMIF('6. Drift'!$D$18:$D$101,$C397,'6. Drift'!BK$18:BK$101)</f>
        <v>0</v>
      </c>
      <c r="I414" s="293">
        <f>SUMIF('5. Lön'!$D$25:$D$151,$C397,'5. Lön'!CI$25:CI$151)+SUMIF('6. Drift'!$D$18:$D$101,$C397,'6. Drift'!BL$18:BL$101)</f>
        <v>0</v>
      </c>
      <c r="J414" s="293">
        <f>SUMIF('5. Lön'!$D$25:$D$151,$C397,'5. Lön'!CJ$25:CJ$151)+SUMIF('6. Drift'!$D$18:$D$101,$C397,'6. Drift'!BM$18:BM$101)</f>
        <v>0</v>
      </c>
      <c r="K414" s="293">
        <f>SUMIF('5. Lön'!$D$25:$D$151,$C397,'5. Lön'!CK$25:CK$151)+SUMIF('6. Drift'!$D$18:$D$101,$C397,'6. Drift'!BN$18:BN$101)</f>
        <v>0</v>
      </c>
      <c r="L414" s="293">
        <f>SUMIF('5. Lön'!$D$25:$D$151,$C397,'5. Lön'!CL$25:CL$151)+SUMIF('6. Drift'!$D$18:$D$101,$C397,'6. Drift'!BO$18:BO$101)</f>
        <v>0</v>
      </c>
      <c r="M414" s="322">
        <f t="shared" si="65"/>
        <v>0</v>
      </c>
    </row>
    <row r="415" spans="2:15" s="3" customFormat="1" ht="12.75" x14ac:dyDescent="0.2">
      <c r="B415" s="323" t="str">
        <f>IF('2. Grunddata'!C$6="KONTRAKT","Total kostnad i medfinansiering av kontrakt med finansiär","Total kostnad i medfinansiering av ansökan till finansiär")</f>
        <v>Total kostnad i medfinansiering av ansökan till finansiär</v>
      </c>
      <c r="C415" s="237">
        <f>SUM(C408:C414)</f>
        <v>0</v>
      </c>
      <c r="D415" s="237">
        <f t="shared" ref="D415:M415" si="66">SUM(D408:D414)</f>
        <v>0</v>
      </c>
      <c r="E415" s="237">
        <f t="shared" si="66"/>
        <v>0</v>
      </c>
      <c r="F415" s="237">
        <f t="shared" si="66"/>
        <v>0</v>
      </c>
      <c r="G415" s="237">
        <f t="shared" si="66"/>
        <v>0</v>
      </c>
      <c r="H415" s="237">
        <f t="shared" si="66"/>
        <v>0</v>
      </c>
      <c r="I415" s="237">
        <f t="shared" si="66"/>
        <v>0</v>
      </c>
      <c r="J415" s="237">
        <f t="shared" si="66"/>
        <v>0</v>
      </c>
      <c r="K415" s="237">
        <f t="shared" si="66"/>
        <v>0</v>
      </c>
      <c r="L415" s="237">
        <f t="shared" si="66"/>
        <v>0</v>
      </c>
      <c r="M415" s="324">
        <f t="shared" si="66"/>
        <v>0</v>
      </c>
      <c r="N415" s="26"/>
      <c r="O415" s="26"/>
    </row>
    <row r="416" spans="2:15" s="3" customFormat="1" ht="6" customHeight="1" x14ac:dyDescent="0.2">
      <c r="B416" s="335"/>
      <c r="C416" s="326"/>
      <c r="D416" s="326"/>
      <c r="E416" s="326"/>
      <c r="F416" s="326"/>
      <c r="G416" s="326"/>
      <c r="H416" s="326"/>
      <c r="I416" s="326"/>
      <c r="J416" s="326"/>
      <c r="K416" s="326"/>
      <c r="L416" s="326"/>
      <c r="M416" s="336"/>
    </row>
    <row r="417" spans="2:13" s="3" customFormat="1" ht="12.75" x14ac:dyDescent="0.2">
      <c r="B417" s="328" t="str">
        <f>IF('2. Grunddata'!C$6="KONTRAKT","Full kostnad","Förväntad full kostnad")</f>
        <v>Förväntad full kostnad</v>
      </c>
      <c r="C417" s="326"/>
      <c r="D417" s="326"/>
      <c r="E417" s="326"/>
      <c r="F417" s="326"/>
      <c r="G417" s="326"/>
      <c r="H417" s="326"/>
      <c r="I417" s="326"/>
      <c r="J417" s="326"/>
      <c r="K417" s="326"/>
      <c r="L417" s="326"/>
      <c r="M417" s="336"/>
    </row>
    <row r="418" spans="2:13" s="3" customFormat="1" ht="12.75" x14ac:dyDescent="0.2">
      <c r="B418" s="337" t="s">
        <v>203</v>
      </c>
      <c r="C418" s="338">
        <f>C400+C409+C410</f>
        <v>0</v>
      </c>
      <c r="D418" s="338">
        <f t="shared" ref="D418:L418" si="67">D400+D409+D410</f>
        <v>0</v>
      </c>
      <c r="E418" s="338">
        <f t="shared" si="67"/>
        <v>0</v>
      </c>
      <c r="F418" s="338">
        <f t="shared" si="67"/>
        <v>0</v>
      </c>
      <c r="G418" s="338">
        <f t="shared" si="67"/>
        <v>0</v>
      </c>
      <c r="H418" s="338">
        <f t="shared" si="67"/>
        <v>0</v>
      </c>
      <c r="I418" s="338">
        <f t="shared" si="67"/>
        <v>0</v>
      </c>
      <c r="J418" s="338">
        <f t="shared" si="67"/>
        <v>0</v>
      </c>
      <c r="K418" s="338">
        <f t="shared" si="67"/>
        <v>0</v>
      </c>
      <c r="L418" s="338">
        <f t="shared" si="67"/>
        <v>0</v>
      </c>
      <c r="M418" s="314">
        <f>SUM(C418:L418)</f>
        <v>0</v>
      </c>
    </row>
    <row r="419" spans="2:13" s="3" customFormat="1" ht="12.75" x14ac:dyDescent="0.2">
      <c r="B419" s="339" t="s">
        <v>202</v>
      </c>
      <c r="C419" s="340">
        <f>C401+C411</f>
        <v>0</v>
      </c>
      <c r="D419" s="340">
        <f t="shared" ref="D419:L419" si="68">D401+D411</f>
        <v>0</v>
      </c>
      <c r="E419" s="340">
        <f t="shared" si="68"/>
        <v>0</v>
      </c>
      <c r="F419" s="340">
        <f t="shared" si="68"/>
        <v>0</v>
      </c>
      <c r="G419" s="340">
        <f t="shared" si="68"/>
        <v>0</v>
      </c>
      <c r="H419" s="340">
        <f t="shared" si="68"/>
        <v>0</v>
      </c>
      <c r="I419" s="340">
        <f t="shared" si="68"/>
        <v>0</v>
      </c>
      <c r="J419" s="340">
        <f t="shared" si="68"/>
        <v>0</v>
      </c>
      <c r="K419" s="340">
        <f t="shared" si="68"/>
        <v>0</v>
      </c>
      <c r="L419" s="340">
        <f t="shared" si="68"/>
        <v>0</v>
      </c>
      <c r="M419" s="316">
        <f>SUM(C419:L419)</f>
        <v>0</v>
      </c>
    </row>
    <row r="420" spans="2:13" s="3" customFormat="1" ht="12.75" x14ac:dyDescent="0.2">
      <c r="B420" s="341" t="s">
        <v>30</v>
      </c>
      <c r="C420" s="342">
        <f>C402+C412</f>
        <v>0</v>
      </c>
      <c r="D420" s="342">
        <f t="shared" ref="D420:L420" si="69">D402+D412</f>
        <v>0</v>
      </c>
      <c r="E420" s="342">
        <f t="shared" si="69"/>
        <v>0</v>
      </c>
      <c r="F420" s="342">
        <f t="shared" si="69"/>
        <v>0</v>
      </c>
      <c r="G420" s="342">
        <f t="shared" si="69"/>
        <v>0</v>
      </c>
      <c r="H420" s="342">
        <f t="shared" si="69"/>
        <v>0</v>
      </c>
      <c r="I420" s="342">
        <f t="shared" si="69"/>
        <v>0</v>
      </c>
      <c r="J420" s="342">
        <f t="shared" si="69"/>
        <v>0</v>
      </c>
      <c r="K420" s="342">
        <f t="shared" si="69"/>
        <v>0</v>
      </c>
      <c r="L420" s="342">
        <f t="shared" si="69"/>
        <v>0</v>
      </c>
      <c r="M420" s="319">
        <f>SUM(C420:L420)</f>
        <v>0</v>
      </c>
    </row>
    <row r="421" spans="2:13" s="3" customFormat="1" ht="12.75" x14ac:dyDescent="0.2">
      <c r="B421" s="339" t="s">
        <v>31</v>
      </c>
      <c r="C421" s="340">
        <f>SUMIF('5. Lön'!$D$25:$D$151,$C397,'5. Lön'!CO$25:CO$151)+SUMIF('5. Lön'!$D$25:$D$151,$C397,'5. Lön'!DA$25:DA$151)+SUMIF('6. Drift'!$D$18:$D$101,$C397,'6. Drift'!BR$18:BR$101)+SUMIF('6. Drift'!$D$18:$D$101,$C397,'6. Drift'!CD$18:CD$101)+SUMIF('8. Lokal'!$D$18:$D$50,$C397,'8. Lokal'!T$18:T$50)+SUMIF('8. Lokal'!$D$18:$D$50,$C397,'8. Lokal'!AF$18:AF$50)</f>
        <v>0</v>
      </c>
      <c r="D421" s="340">
        <f>SUMIF('5. Lön'!$D$25:$D$151,$C397,'5. Lön'!CP$25:CP$151)+SUMIF('5. Lön'!$D$25:$D$151,$C397,'5. Lön'!DB$25:DB$151)+SUMIF('6. Drift'!$D$18:$D$101,$C397,'6. Drift'!BS$18:BS$101)+SUMIF('6. Drift'!$D$18:$D$101,$C397,'6. Drift'!CE$18:CE$101)+SUMIF('8. Lokal'!$D$18:$D$50,$C397,'8. Lokal'!U$18:U$50)+SUMIF('8. Lokal'!$D$18:$D$50,$C397,'8. Lokal'!AG$18:AG$50)</f>
        <v>0</v>
      </c>
      <c r="E421" s="340">
        <f>SUMIF('5. Lön'!$D$25:$D$151,$C397,'5. Lön'!CQ$25:CQ$151)+SUMIF('5. Lön'!$D$25:$D$151,$C397,'5. Lön'!DC$25:DC$151)+SUMIF('6. Drift'!$D$18:$D$101,$C397,'6. Drift'!BT$18:BT$101)+SUMIF('6. Drift'!$D$18:$D$101,$C397,'6. Drift'!CF$18:CF$101)+SUMIF('8. Lokal'!$D$18:$D$50,$C397,'8. Lokal'!V$18:V$50)+SUMIF('8. Lokal'!$D$18:$D$50,$C397,'8. Lokal'!AH$18:AH$50)</f>
        <v>0</v>
      </c>
      <c r="F421" s="340">
        <f>SUMIF('5. Lön'!$D$25:$D$151,$C397,'5. Lön'!CR$25:CR$151)+SUMIF('5. Lön'!$D$25:$D$151,$C397,'5. Lön'!DD$25:DD$151)+SUMIF('6. Drift'!$D$18:$D$101,$C397,'6. Drift'!BU$18:BU$101)+SUMIF('6. Drift'!$D$18:$D$101,$C397,'6. Drift'!CG$18:CG$101)+SUMIF('8. Lokal'!$D$18:$D$50,$C397,'8. Lokal'!W$18:W$50)+SUMIF('8. Lokal'!$D$18:$D$50,$C397,'8. Lokal'!AI$18:AI$50)</f>
        <v>0</v>
      </c>
      <c r="G421" s="340">
        <f>SUMIF('5. Lön'!$D$25:$D$151,$C397,'5. Lön'!CS$25:CS$151)+SUMIF('5. Lön'!$D$25:$D$151,$C397,'5. Lön'!DE$25:DE$151)+SUMIF('6. Drift'!$D$18:$D$101,$C397,'6. Drift'!BV$18:BV$101)+SUMIF('6. Drift'!$D$18:$D$101,$C397,'6. Drift'!CH$18:CH$101)+SUMIF('8. Lokal'!$D$18:$D$50,$C397,'8. Lokal'!X$18:X$50)+SUMIF('8. Lokal'!$D$18:$D$50,$C397,'8. Lokal'!AJ$18:AJ$50)</f>
        <v>0</v>
      </c>
      <c r="H421" s="340">
        <f>SUMIF('5. Lön'!$D$25:$D$151,$C397,'5. Lön'!CT$25:CT$151)+SUMIF('5. Lön'!$D$25:$D$151,$C397,'5. Lön'!DF$25:DF$151)+SUMIF('6. Drift'!$D$18:$D$101,$C397,'6. Drift'!BW$18:BW$101)+SUMIF('6. Drift'!$D$18:$D$101,$C397,'6. Drift'!CI$18:CI$101)+SUMIF('8. Lokal'!$D$18:$D$50,$C397,'8. Lokal'!Y$18:Y$50)+SUMIF('8. Lokal'!$D$18:$D$50,$C397,'8. Lokal'!AK$18:AK$50)</f>
        <v>0</v>
      </c>
      <c r="I421" s="340">
        <f>SUMIF('5. Lön'!$D$25:$D$151,$C397,'5. Lön'!CU$25:CU$151)+SUMIF('5. Lön'!$D$25:$D$151,$C397,'5. Lön'!DG$25:DG$151)+SUMIF('6. Drift'!$D$18:$D$101,$C397,'6. Drift'!BX$18:BX$101)+SUMIF('6. Drift'!$D$18:$D$101,$C397,'6. Drift'!CJ$18:CJ$101)+SUMIF('8. Lokal'!$D$18:$D$50,$C397,'8. Lokal'!Z$18:Z$50)+SUMIF('8. Lokal'!$D$18:$D$50,$C397,'8. Lokal'!AL$18:AL$50)</f>
        <v>0</v>
      </c>
      <c r="J421" s="340">
        <f>SUMIF('5. Lön'!$D$25:$D$151,$C397,'5. Lön'!CV$25:CV$151)+SUMIF('5. Lön'!$D$25:$D$151,$C397,'5. Lön'!DH$25:DH$151)+SUMIF('6. Drift'!$D$18:$D$101,$C397,'6. Drift'!BY$18:BY$101)+SUMIF('6. Drift'!$D$18:$D$101,$C397,'6. Drift'!CK$18:CK$101)+SUMIF('8. Lokal'!$D$18:$D$50,$C397,'8. Lokal'!AA$18:AA$50)+SUMIF('8. Lokal'!$D$18:$D$50,$C397,'8. Lokal'!AM$18:AM$50)</f>
        <v>0</v>
      </c>
      <c r="K421" s="340">
        <f>SUMIF('5. Lön'!$D$25:$D$151,$C397,'5. Lön'!CW$25:CW$151)+SUMIF('5. Lön'!$D$25:$D$151,$C397,'5. Lön'!DI$25:DI$151)+SUMIF('6. Drift'!$D$18:$D$101,$C397,'6. Drift'!BZ$18:BZ$101)+SUMIF('6. Drift'!$D$18:$D$101,$C397,'6. Drift'!CL$18:CL$101)+SUMIF('8. Lokal'!$D$18:$D$50,$C397,'8. Lokal'!AB$18:AB$50)+SUMIF('8. Lokal'!$D$18:$D$50,$C397,'8. Lokal'!AN$18:AN$50)</f>
        <v>0</v>
      </c>
      <c r="L421" s="340">
        <f>SUMIF('5. Lön'!$D$25:$D$151,$C397,'5. Lön'!CX$25:CX$151)+SUMIF('5. Lön'!$D$25:$D$151,$C397,'5. Lön'!DJ$25:DJ$151)+SUMIF('6. Drift'!$D$18:$D$101,$C397,'6. Drift'!CA$18:CA$101)+SUMIF('6. Drift'!$D$18:$D$101,$C397,'6. Drift'!CM$18:CM$101)+SUMIF('8. Lokal'!$D$18:$D$50,$C397,'8. Lokal'!AC$18:AC$50)+SUMIF('8. Lokal'!$D$18:$D$50,$C397,'8. Lokal'!AO$18:AO$50)</f>
        <v>0</v>
      </c>
      <c r="M421" s="316">
        <f>SUM(C421:L421)</f>
        <v>0</v>
      </c>
    </row>
    <row r="422" spans="2:13" s="3" customFormat="1" ht="12.75" x14ac:dyDescent="0.2">
      <c r="B422" s="343" t="s">
        <v>26</v>
      </c>
      <c r="C422" s="344">
        <f>SUMIF('5. Lön'!$D$25:$D$151,$C397,'5. Lön'!BQ$25:BQ$151)+SUMIF('5. Lön'!$D$25:$D$151,$C397,'5. Lön'!CC$25:CC$151)+SUMIF('6. Drift'!$D$18:$D$101,$C397,'6. Drift'!AT$18:AT$101)+SUMIF('6. Drift'!$D$18:$D$101,$C397,'6. Drift'!BF$18:BF$101)</f>
        <v>0</v>
      </c>
      <c r="D422" s="344">
        <f>SUMIF('5. Lön'!$D$25:$D$151,$C397,'5. Lön'!BR$25:BR$151)+SUMIF('5. Lön'!$D$25:$D$151,$C397,'5. Lön'!CD$25:CD$151)+SUMIF('6. Drift'!$D$18:$D$101,$C397,'6. Drift'!AU$18:AU$101)+SUMIF('6. Drift'!$D$18:$D$101,$C397,'6. Drift'!BG$18:BG$101)</f>
        <v>0</v>
      </c>
      <c r="E422" s="344">
        <f>SUMIF('5. Lön'!$D$25:$D$151,$C397,'5. Lön'!BS$25:BS$151)+SUMIF('5. Lön'!$D$25:$D$151,$C397,'5. Lön'!CE$25:CE$151)+SUMIF('6. Drift'!$D$18:$D$101,$C397,'6. Drift'!AV$18:AV$101)+SUMIF('6. Drift'!$D$18:$D$101,$C397,'6. Drift'!BH$18:BH$101)</f>
        <v>0</v>
      </c>
      <c r="F422" s="344">
        <f>SUMIF('5. Lön'!$D$25:$D$151,$C397,'5. Lön'!BT$25:BT$151)+SUMIF('5. Lön'!$D$25:$D$151,$C397,'5. Lön'!CF$25:CF$151)+SUMIF('6. Drift'!$D$18:$D$101,$C397,'6. Drift'!AW$18:AW$101)+SUMIF('6. Drift'!$D$18:$D$101,$C397,'6. Drift'!BI$18:BI$101)</f>
        <v>0</v>
      </c>
      <c r="G422" s="344">
        <f>SUMIF('5. Lön'!$D$25:$D$151,$C397,'5. Lön'!BU$25:BU$151)+SUMIF('5. Lön'!$D$25:$D$151,$C397,'5. Lön'!CG$25:CG$151)+SUMIF('6. Drift'!$D$18:$D$101,$C397,'6. Drift'!AX$18:AX$101)+SUMIF('6. Drift'!$D$18:$D$101,$C397,'6. Drift'!BJ$18:BJ$101)</f>
        <v>0</v>
      </c>
      <c r="H422" s="344">
        <f>SUMIF('5. Lön'!$D$25:$D$151,$C397,'5. Lön'!BV$25:BV$151)+SUMIF('5. Lön'!$D$25:$D$151,$C397,'5. Lön'!CH$25:CH$151)+SUMIF('6. Drift'!$D$18:$D$101,$C397,'6. Drift'!AY$18:AY$101)+SUMIF('6. Drift'!$D$18:$D$101,$C397,'6. Drift'!BK$18:BK$101)</f>
        <v>0</v>
      </c>
      <c r="I422" s="344">
        <f>SUMIF('5. Lön'!$D$25:$D$151,$C397,'5. Lön'!BW$25:BW$151)+SUMIF('5. Lön'!$D$25:$D$151,$C397,'5. Lön'!CI$25:CI$151)+SUMIF('6. Drift'!$D$18:$D$101,$C397,'6. Drift'!AZ$18:AZ$101)+SUMIF('6. Drift'!$D$18:$D$101,$C397,'6. Drift'!BL$18:BL$101)</f>
        <v>0</v>
      </c>
      <c r="J422" s="344">
        <f>SUMIF('5. Lön'!$D$25:$D$151,$C397,'5. Lön'!BX$25:BX$151)+SUMIF('5. Lön'!$D$25:$D$151,$C397,'5. Lön'!CJ$25:CJ$151)+SUMIF('6. Drift'!$D$18:$D$101,$C397,'6. Drift'!BA$18:BA$101)+SUMIF('6. Drift'!$D$18:$D$101,$C397,'6. Drift'!BM$18:BM$101)</f>
        <v>0</v>
      </c>
      <c r="K422" s="344">
        <f>SUMIF('5. Lön'!$D$25:$D$151,$C397,'5. Lön'!BY$25:BY$151)+SUMIF('5. Lön'!$D$25:$D$151,$C397,'5. Lön'!CK$25:CK$151)+SUMIF('6. Drift'!$D$18:$D$101,$C397,'6. Drift'!BB$18:BB$101)+SUMIF('6. Drift'!$D$18:$D$101,$C397,'6. Drift'!BN$18:BN$101)</f>
        <v>0</v>
      </c>
      <c r="L422" s="344">
        <f>SUMIF('5. Lön'!$D$25:$D$151,$C397,'5. Lön'!BZ$25:BZ$151)+SUMIF('5. Lön'!$D$25:$D$151,$C397,'5. Lön'!CL$25:CL$151)+SUMIF('6. Drift'!$D$18:$D$101,$C397,'6. Drift'!BC$18:BC$101)+SUMIF('6. Drift'!$D$18:$D$101,$C397,'6. Drift'!BO$18:BO$101)</f>
        <v>0</v>
      </c>
      <c r="M422" s="322">
        <f>SUM(C422:L422)</f>
        <v>0</v>
      </c>
    </row>
    <row r="423" spans="2:13" s="3" customFormat="1" ht="12.75" x14ac:dyDescent="0.2">
      <c r="B423" s="323" t="str">
        <f>IF('2. Grunddata'!C$6="KONTRAKT","Total full kostnad","Total förväntad full kostnad")</f>
        <v>Total förväntad full kostnad</v>
      </c>
      <c r="C423" s="171">
        <f>SUM(C418:C422)</f>
        <v>0</v>
      </c>
      <c r="D423" s="171">
        <f t="shared" ref="D423:M423" si="70">SUM(D418:D422)</f>
        <v>0</v>
      </c>
      <c r="E423" s="171">
        <f t="shared" si="70"/>
        <v>0</v>
      </c>
      <c r="F423" s="171">
        <f t="shared" si="70"/>
        <v>0</v>
      </c>
      <c r="G423" s="171">
        <f t="shared" si="70"/>
        <v>0</v>
      </c>
      <c r="H423" s="171">
        <f t="shared" si="70"/>
        <v>0</v>
      </c>
      <c r="I423" s="171">
        <f t="shared" si="70"/>
        <v>0</v>
      </c>
      <c r="J423" s="171">
        <f t="shared" si="70"/>
        <v>0</v>
      </c>
      <c r="K423" s="171">
        <f t="shared" si="70"/>
        <v>0</v>
      </c>
      <c r="L423" s="171">
        <f t="shared" si="70"/>
        <v>0</v>
      </c>
      <c r="M423" s="345">
        <f t="shared" si="70"/>
        <v>0</v>
      </c>
    </row>
    <row r="424" spans="2:13" s="3" customFormat="1" ht="12.75" x14ac:dyDescent="0.2">
      <c r="B424" s="119"/>
      <c r="C424" s="64"/>
      <c r="D424" s="64"/>
      <c r="E424" s="64"/>
      <c r="F424" s="64"/>
      <c r="G424" s="64"/>
      <c r="H424" s="64"/>
      <c r="I424" s="64"/>
      <c r="J424" s="64"/>
      <c r="K424" s="64"/>
      <c r="L424" s="64"/>
      <c r="M424" s="64"/>
    </row>
    <row r="425" spans="2:13" s="3" customFormat="1" ht="12.75" customHeight="1" x14ac:dyDescent="0.2">
      <c r="B425" s="119" t="s">
        <v>42</v>
      </c>
      <c r="C425" s="346" t="str">
        <f t="shared" ref="C425:M425" si="71">IF(C423&gt;0,C415/C423,"")</f>
        <v/>
      </c>
      <c r="D425" s="346" t="str">
        <f t="shared" si="71"/>
        <v/>
      </c>
      <c r="E425" s="346" t="str">
        <f t="shared" si="71"/>
        <v/>
      </c>
      <c r="F425" s="346" t="str">
        <f t="shared" si="71"/>
        <v/>
      </c>
      <c r="G425" s="346" t="str">
        <f t="shared" si="71"/>
        <v/>
      </c>
      <c r="H425" s="346" t="str">
        <f t="shared" si="71"/>
        <v/>
      </c>
      <c r="I425" s="346" t="str">
        <f t="shared" si="71"/>
        <v/>
      </c>
      <c r="J425" s="346" t="str">
        <f t="shared" si="71"/>
        <v/>
      </c>
      <c r="K425" s="346" t="str">
        <f t="shared" si="71"/>
        <v/>
      </c>
      <c r="L425" s="346" t="str">
        <f t="shared" si="71"/>
        <v/>
      </c>
      <c r="M425" s="346" t="str">
        <f t="shared" si="71"/>
        <v/>
      </c>
    </row>
    <row r="426" spans="2:13" ht="12.75" customHeight="1" x14ac:dyDescent="0.2"/>
    <row r="427" spans="2:13" ht="12.75" customHeight="1" x14ac:dyDescent="0.2">
      <c r="B427" s="386" t="s">
        <v>210</v>
      </c>
      <c r="C427" s="64" t="str">
        <f>B22</f>
        <v>WP 8</v>
      </c>
      <c r="D427" s="64" t="str">
        <f>E22</f>
        <v/>
      </c>
    </row>
    <row r="428" spans="2:13" ht="12.75" customHeight="1" x14ac:dyDescent="0.2">
      <c r="B428" s="719"/>
      <c r="C428" s="813"/>
      <c r="D428" s="813"/>
      <c r="E428" s="813"/>
      <c r="F428" s="813"/>
      <c r="G428" s="813"/>
      <c r="H428" s="813"/>
      <c r="I428" s="813"/>
      <c r="J428" s="813"/>
      <c r="K428" s="813"/>
      <c r="L428" s="813"/>
      <c r="M428" s="814"/>
    </row>
    <row r="429" spans="2:13" ht="12.75" customHeight="1" x14ac:dyDescent="0.2">
      <c r="B429" s="815"/>
      <c r="C429" s="816"/>
      <c r="D429" s="816"/>
      <c r="E429" s="816"/>
      <c r="F429" s="816"/>
      <c r="G429" s="816"/>
      <c r="H429" s="816"/>
      <c r="I429" s="816"/>
      <c r="J429" s="816"/>
      <c r="K429" s="816"/>
      <c r="L429" s="816"/>
      <c r="M429" s="817"/>
    </row>
    <row r="430" spans="2:13" ht="12.75" customHeight="1" x14ac:dyDescent="0.2">
      <c r="B430" s="815"/>
      <c r="C430" s="816"/>
      <c r="D430" s="816"/>
      <c r="E430" s="816"/>
      <c r="F430" s="816"/>
      <c r="G430" s="816"/>
      <c r="H430" s="816"/>
      <c r="I430" s="816"/>
      <c r="J430" s="816"/>
      <c r="K430" s="816"/>
      <c r="L430" s="816"/>
      <c r="M430" s="817"/>
    </row>
    <row r="431" spans="2:13" ht="12.75" customHeight="1" x14ac:dyDescent="0.2">
      <c r="B431" s="815"/>
      <c r="C431" s="816"/>
      <c r="D431" s="816"/>
      <c r="E431" s="816"/>
      <c r="F431" s="816"/>
      <c r="G431" s="816"/>
      <c r="H431" s="816"/>
      <c r="I431" s="816"/>
      <c r="J431" s="816"/>
      <c r="K431" s="816"/>
      <c r="L431" s="816"/>
      <c r="M431" s="817"/>
    </row>
    <row r="432" spans="2:13" ht="12.75" customHeight="1" x14ac:dyDescent="0.2">
      <c r="B432" s="815"/>
      <c r="C432" s="816"/>
      <c r="D432" s="816"/>
      <c r="E432" s="816"/>
      <c r="F432" s="816"/>
      <c r="G432" s="816"/>
      <c r="H432" s="816"/>
      <c r="I432" s="816"/>
      <c r="J432" s="816"/>
      <c r="K432" s="816"/>
      <c r="L432" s="816"/>
      <c r="M432" s="817"/>
    </row>
    <row r="433" spans="2:13" ht="12.75" customHeight="1" x14ac:dyDescent="0.2">
      <c r="B433" s="818"/>
      <c r="C433" s="819"/>
      <c r="D433" s="819"/>
      <c r="E433" s="819"/>
      <c r="F433" s="819"/>
      <c r="G433" s="819"/>
      <c r="H433" s="819"/>
      <c r="I433" s="819"/>
      <c r="J433" s="819"/>
      <c r="K433" s="819"/>
      <c r="L433" s="819"/>
      <c r="M433" s="820"/>
    </row>
    <row r="434" spans="2:13" x14ac:dyDescent="0.2">
      <c r="B434" s="818"/>
      <c r="C434" s="819"/>
      <c r="D434" s="819"/>
      <c r="E434" s="819"/>
      <c r="F434" s="819"/>
      <c r="G434" s="819"/>
      <c r="H434" s="819"/>
      <c r="I434" s="819"/>
      <c r="J434" s="819"/>
      <c r="K434" s="819"/>
      <c r="L434" s="819"/>
      <c r="M434" s="820"/>
    </row>
    <row r="435" spans="2:13" x14ac:dyDescent="0.2">
      <c r="B435" s="818"/>
      <c r="C435" s="819"/>
      <c r="D435" s="819"/>
      <c r="E435" s="819"/>
      <c r="F435" s="819"/>
      <c r="G435" s="819"/>
      <c r="H435" s="819"/>
      <c r="I435" s="819"/>
      <c r="J435" s="819"/>
      <c r="K435" s="819"/>
      <c r="L435" s="819"/>
      <c r="M435" s="820"/>
    </row>
    <row r="436" spans="2:13" x14ac:dyDescent="0.2">
      <c r="B436" s="818"/>
      <c r="C436" s="819"/>
      <c r="D436" s="819"/>
      <c r="E436" s="819"/>
      <c r="F436" s="819"/>
      <c r="G436" s="819"/>
      <c r="H436" s="819"/>
      <c r="I436" s="819"/>
      <c r="J436" s="819"/>
      <c r="K436" s="819"/>
      <c r="L436" s="819"/>
      <c r="M436" s="820"/>
    </row>
    <row r="437" spans="2:13" x14ac:dyDescent="0.2">
      <c r="B437" s="818"/>
      <c r="C437" s="819"/>
      <c r="D437" s="819"/>
      <c r="E437" s="819"/>
      <c r="F437" s="819"/>
      <c r="G437" s="819"/>
      <c r="H437" s="819"/>
      <c r="I437" s="819"/>
      <c r="J437" s="819"/>
      <c r="K437" s="819"/>
      <c r="L437" s="819"/>
      <c r="M437" s="820"/>
    </row>
    <row r="438" spans="2:13" x14ac:dyDescent="0.2">
      <c r="B438" s="818"/>
      <c r="C438" s="819"/>
      <c r="D438" s="819"/>
      <c r="E438" s="819"/>
      <c r="F438" s="819"/>
      <c r="G438" s="819"/>
      <c r="H438" s="819"/>
      <c r="I438" s="819"/>
      <c r="J438" s="819"/>
      <c r="K438" s="819"/>
      <c r="L438" s="819"/>
      <c r="M438" s="820"/>
    </row>
    <row r="439" spans="2:13" x14ac:dyDescent="0.2">
      <c r="B439" s="818"/>
      <c r="C439" s="819"/>
      <c r="D439" s="819"/>
      <c r="E439" s="819"/>
      <c r="F439" s="819"/>
      <c r="G439" s="819"/>
      <c r="H439" s="819"/>
      <c r="I439" s="819"/>
      <c r="J439" s="819"/>
      <c r="K439" s="819"/>
      <c r="L439" s="819"/>
      <c r="M439" s="820"/>
    </row>
    <row r="440" spans="2:13" x14ac:dyDescent="0.2">
      <c r="B440" s="821"/>
      <c r="C440" s="822"/>
      <c r="D440" s="822"/>
      <c r="E440" s="822"/>
      <c r="F440" s="822"/>
      <c r="G440" s="822"/>
      <c r="H440" s="822"/>
      <c r="I440" s="822"/>
      <c r="J440" s="822"/>
      <c r="K440" s="822"/>
      <c r="L440" s="822"/>
      <c r="M440" s="823"/>
    </row>
    <row r="443" spans="2:13" s="3" customFormat="1" ht="12.75" customHeight="1" x14ac:dyDescent="0.2">
      <c r="B443" s="140" t="s">
        <v>165</v>
      </c>
      <c r="C443" s="141" t="str">
        <f>'2. Grunddata'!C$7</f>
        <v>Hitta den oförklariga faktorn i matrix</v>
      </c>
      <c r="D443" s="64"/>
      <c r="E443" s="64"/>
      <c r="F443" s="64"/>
      <c r="G443" s="64"/>
      <c r="H443" s="64"/>
      <c r="I443" s="64"/>
      <c r="J443" s="64"/>
      <c r="K443" s="64"/>
      <c r="L443" s="64"/>
      <c r="M443" s="64"/>
    </row>
    <row r="444" spans="2:13" s="3" customFormat="1" ht="12.75" x14ac:dyDescent="0.2">
      <c r="B444" s="140" t="s">
        <v>122</v>
      </c>
      <c r="C444" s="141" t="str">
        <f>IF('2. Grunddata'!$C$6="ANSÖKAN","ANSÖKAN",(IF('2. Grunddata'!$C$6="KONTRAKT","KONTRAKT","")))</f>
        <v>ANSÖKAN</v>
      </c>
      <c r="D444" s="64"/>
      <c r="E444" s="64"/>
      <c r="F444" s="64"/>
      <c r="G444" s="64"/>
      <c r="H444" s="64"/>
      <c r="I444" s="64"/>
      <c r="J444" s="64"/>
      <c r="K444" s="64"/>
      <c r="L444" s="64"/>
      <c r="M444" s="64"/>
    </row>
    <row r="445" spans="2:13" s="3" customFormat="1" ht="12.75" x14ac:dyDescent="0.2">
      <c r="B445" s="62" t="s">
        <v>254</v>
      </c>
      <c r="C445" s="141" t="str">
        <f>'2. Grunddata'!C$8</f>
        <v>Stina</v>
      </c>
      <c r="D445" s="64"/>
      <c r="E445" s="64"/>
      <c r="F445" s="64"/>
      <c r="I445" s="120"/>
      <c r="J445" s="120"/>
      <c r="K445" s="120"/>
      <c r="L445" s="120"/>
      <c r="M445" s="120"/>
    </row>
    <row r="446" spans="2:13" s="3" customFormat="1" ht="12.75" x14ac:dyDescent="0.2">
      <c r="B446" s="140" t="s">
        <v>156</v>
      </c>
      <c r="C446" s="64" t="str">
        <f>'2. Grunddata'!C$17</f>
        <v>SEK</v>
      </c>
      <c r="D446" s="64"/>
      <c r="E446" s="64"/>
      <c r="F446" s="64"/>
      <c r="I446" s="120"/>
      <c r="J446" s="120"/>
      <c r="K446" s="120"/>
      <c r="L446" s="120"/>
      <c r="M446" s="120"/>
    </row>
    <row r="447" spans="2:13" s="3" customFormat="1" ht="12.75" x14ac:dyDescent="0.2">
      <c r="B447" s="140"/>
      <c r="C447" s="143" t="s">
        <v>137</v>
      </c>
      <c r="D447" s="64"/>
      <c r="E447" s="64"/>
      <c r="F447" s="64"/>
      <c r="I447" s="120"/>
      <c r="J447" s="120"/>
      <c r="K447" s="120"/>
      <c r="L447" s="120"/>
      <c r="M447" s="120"/>
    </row>
    <row r="448" spans="2:13" ht="12.75" customHeight="1" x14ac:dyDescent="0.2"/>
    <row r="449" spans="2:15" s="3" customFormat="1" ht="15" x14ac:dyDescent="0.25">
      <c r="B449" s="369" t="s">
        <v>38</v>
      </c>
      <c r="C449" s="369" t="str">
        <f>B23</f>
        <v>WP 9</v>
      </c>
      <c r="D449" s="369" t="str">
        <f>E23</f>
        <v/>
      </c>
      <c r="E449" s="64"/>
      <c r="G449" s="64"/>
      <c r="H449" s="64"/>
      <c r="I449" s="64"/>
      <c r="J449" s="64"/>
      <c r="K449" s="386" t="s">
        <v>323</v>
      </c>
      <c r="L449" s="619">
        <f>SUMIF('5. Lön'!$D$25:$D$151,$C449,'5. Lön'!AE$25:AE$151)</f>
        <v>0</v>
      </c>
      <c r="M449" s="383" t="s">
        <v>208</v>
      </c>
    </row>
    <row r="450" spans="2:15" s="3" customFormat="1" ht="6" customHeight="1" x14ac:dyDescent="0.2">
      <c r="B450" s="85"/>
      <c r="C450" s="64"/>
      <c r="D450" s="64"/>
      <c r="E450" s="64"/>
      <c r="F450" s="64"/>
      <c r="G450" s="64"/>
      <c r="H450" s="64"/>
      <c r="I450" s="64"/>
      <c r="J450" s="64"/>
      <c r="K450" s="64"/>
      <c r="L450" s="64"/>
      <c r="M450" s="64"/>
    </row>
    <row r="451" spans="2:15" s="3" customFormat="1" ht="12.75" x14ac:dyDescent="0.2">
      <c r="B451" s="309" t="str">
        <f>IF('2. Grunddata'!C$6="KONTRAKT","Kostnader täckta av finansiär","Kostnader förväntade att täckas av finansiär")</f>
        <v>Kostnader förväntade att täckas av finansiär</v>
      </c>
      <c r="C451" s="310">
        <f>'5. Lön'!G$23</f>
        <v>2022</v>
      </c>
      <c r="D451" s="310">
        <f>'5. Lön'!H$23</f>
        <v>2023</v>
      </c>
      <c r="E451" s="310">
        <f>'5. Lön'!I$23</f>
        <v>2024</v>
      </c>
      <c r="F451" s="310" t="str">
        <f>'5. Lön'!J$23</f>
        <v/>
      </c>
      <c r="G451" s="310" t="str">
        <f>'5. Lön'!K$23</f>
        <v/>
      </c>
      <c r="H451" s="310" t="str">
        <f>'5. Lön'!L$23</f>
        <v/>
      </c>
      <c r="I451" s="310" t="str">
        <f>'5. Lön'!M$23</f>
        <v/>
      </c>
      <c r="J451" s="310" t="str">
        <f>'5. Lön'!N$23</f>
        <v/>
      </c>
      <c r="K451" s="310" t="str">
        <f>'5. Lön'!O$23</f>
        <v/>
      </c>
      <c r="L451" s="310" t="str">
        <f>'5. Lön'!P$23</f>
        <v/>
      </c>
      <c r="M451" s="311" t="s">
        <v>2</v>
      </c>
    </row>
    <row r="452" spans="2:15" s="3" customFormat="1" ht="12.75" customHeight="1" x14ac:dyDescent="0.2">
      <c r="B452" s="312" t="s">
        <v>203</v>
      </c>
      <c r="C452" s="313">
        <f>IF('2. Grunddata'!$C$16&gt;0,SUMIF('5. Lön'!$D$25:$D$151,$C449,'5. Lön'!DM$25:DM$151),SUMIF('5. Lön'!$D$25:$D$151,$C449,'5. Lön'!AS$25:AS$151))</f>
        <v>0</v>
      </c>
      <c r="D452" s="313">
        <f>IF('2. Grunddata'!$C$16&gt;0,SUMIF('5. Lön'!$D$25:$D$151,$C449,'5. Lön'!DN$25:DN$151),SUMIF('5. Lön'!$D$25:$D$151,$C449,'5. Lön'!AT$25:AT$151))</f>
        <v>0</v>
      </c>
      <c r="E452" s="313">
        <f>IF('2. Grunddata'!$C$16&gt;0,SUMIF('5. Lön'!$D$25:$D$151,$C449,'5. Lön'!DO$25:DO$151),SUMIF('5. Lön'!$D$25:$D$151,$C449,'5. Lön'!AU$25:AU$151))</f>
        <v>0</v>
      </c>
      <c r="F452" s="313">
        <f>IF('2. Grunddata'!$C$16&gt;0,SUMIF('5. Lön'!$D$25:$D$151,$C449,'5. Lön'!DP$25:DP$151),SUMIF('5. Lön'!$D$25:$D$151,$C449,'5. Lön'!AV$25:AV$151))</f>
        <v>0</v>
      </c>
      <c r="G452" s="313">
        <f>IF('2. Grunddata'!$C$16&gt;0,SUMIF('5. Lön'!$D$25:$D$151,$C449,'5. Lön'!DQ$25:DQ$151),SUMIF('5. Lön'!$D$25:$D$151,$C449,'5. Lön'!AW$25:AW$151))</f>
        <v>0</v>
      </c>
      <c r="H452" s="313">
        <f>IF('2. Grunddata'!$C$16&gt;0,SUMIF('5. Lön'!$D$25:$D$151,$C449,'5. Lön'!DR$25:DR$151),SUMIF('5. Lön'!$D$25:$D$151,$C449,'5. Lön'!AX$25:AX$151))</f>
        <v>0</v>
      </c>
      <c r="I452" s="313">
        <f>IF('2. Grunddata'!$C$16&gt;0,SUMIF('5. Lön'!$D$25:$D$151,$C449,'5. Lön'!DS$25:DS$151),SUMIF('5. Lön'!$D$25:$D$151,$C449,'5. Lön'!AY$25:AY$151))</f>
        <v>0</v>
      </c>
      <c r="J452" s="313">
        <f>IF('2. Grunddata'!$C$16&gt;0,SUMIF('5. Lön'!$D$25:$D$151,$C449,'5. Lön'!DT$25:DT$151),SUMIF('5. Lön'!$D$25:$D$151,$C449,'5. Lön'!AZ$25:AZ$151))</f>
        <v>0</v>
      </c>
      <c r="K452" s="313">
        <f>IF('2. Grunddata'!$C$16&gt;0,SUMIF('5. Lön'!$D$25:$D$151,$C449,'5. Lön'!DU$25:DU$151),SUMIF('5. Lön'!$D$25:$D$151,$C449,'5. Lön'!BA$25:BA$151))</f>
        <v>0</v>
      </c>
      <c r="L452" s="313">
        <f>IF('2. Grunddata'!$C$16&gt;0,SUMIF('5. Lön'!$D$25:$D$151,$C449,'5. Lön'!DV$25:DV$151),SUMIF('5. Lön'!$D$25:$D$151,$C449,'5. Lön'!BB$25:BB$151))</f>
        <v>0</v>
      </c>
      <c r="M452" s="314">
        <f t="shared" ref="M452:M457" si="72">SUM(C452:L452)</f>
        <v>0</v>
      </c>
      <c r="O452" s="4"/>
    </row>
    <row r="453" spans="2:15" s="3" customFormat="1" ht="12.75" customHeight="1" x14ac:dyDescent="0.2">
      <c r="B453" s="158" t="s">
        <v>202</v>
      </c>
      <c r="C453" s="315">
        <f>SUMIF('6. Drift'!$D$18:$D$101,$C449,'6. Drift'!V$18:V$101)</f>
        <v>0</v>
      </c>
      <c r="D453" s="315">
        <f>SUMIF('6. Drift'!$D$18:$D$101,$C449,'6. Drift'!W$18:W$101)</f>
        <v>0</v>
      </c>
      <c r="E453" s="315">
        <f>SUMIF('6. Drift'!$D$18:$D$101,$C449,'6. Drift'!X$18:X$101)</f>
        <v>0</v>
      </c>
      <c r="F453" s="315">
        <f>SUMIF('6. Drift'!$D$18:$D$101,$C449,'6. Drift'!Y$18:Y$101)</f>
        <v>0</v>
      </c>
      <c r="G453" s="315">
        <f>SUMIF('6. Drift'!$D$18:$D$101,$C449,'6. Drift'!Z$18:Z$101)</f>
        <v>0</v>
      </c>
      <c r="H453" s="315">
        <f>SUMIF('6. Drift'!$D$18:$D$101,$C449,'6. Drift'!AA$18:AA$101)</f>
        <v>0</v>
      </c>
      <c r="I453" s="315">
        <f>SUMIF('6. Drift'!$D$18:$D$101,$C449,'6. Drift'!AB$18:AB$101)</f>
        <v>0</v>
      </c>
      <c r="J453" s="315">
        <f>SUMIF('6. Drift'!$D$18:$D$101,$C449,'6. Drift'!AC$18:AC$101)</f>
        <v>0</v>
      </c>
      <c r="K453" s="315">
        <f>SUMIF('6. Drift'!$D$18:$D$101,$C449,'6. Drift'!AD$18:AD$101)</f>
        <v>0</v>
      </c>
      <c r="L453" s="315">
        <f>SUMIF('6. Drift'!$D$18:$D$101,$C449,'6. Drift'!AE$18:AE$101)</f>
        <v>0</v>
      </c>
      <c r="M453" s="316">
        <f t="shared" si="72"/>
        <v>0</v>
      </c>
    </row>
    <row r="454" spans="2:15" s="3" customFormat="1" ht="12.75" x14ac:dyDescent="0.2">
      <c r="B454" s="317" t="s">
        <v>30</v>
      </c>
      <c r="C454" s="318">
        <f>SUMIF('7. Utrustning'!$D$17:$D$49,$C449,'7. Utrustning'!W$17:W$49)</f>
        <v>0</v>
      </c>
      <c r="D454" s="318">
        <f>SUMIF('7. Utrustning'!$D$17:$D$49,$C449,'7. Utrustning'!X$17:X$49)</f>
        <v>0</v>
      </c>
      <c r="E454" s="318">
        <f>SUMIF('7. Utrustning'!$D$17:$D$49,$C449,'7. Utrustning'!Y$17:Y$49)</f>
        <v>0</v>
      </c>
      <c r="F454" s="318">
        <f>SUMIF('7. Utrustning'!$D$17:$D$49,$C449,'7. Utrustning'!Z$17:Z$49)</f>
        <v>0</v>
      </c>
      <c r="G454" s="318">
        <f>SUMIF('7. Utrustning'!$D$17:$D$49,$C449,'7. Utrustning'!AA$17:AA$49)</f>
        <v>0</v>
      </c>
      <c r="H454" s="318">
        <f>SUMIF('7. Utrustning'!$D$17:$D$49,$C449,'7. Utrustning'!AB$17:AB$49)</f>
        <v>0</v>
      </c>
      <c r="I454" s="318">
        <f>SUMIF('7. Utrustning'!$D$17:$D$49,$C449,'7. Utrustning'!AC$17:AC$49)</f>
        <v>0</v>
      </c>
      <c r="J454" s="318">
        <f>SUMIF('7. Utrustning'!$D$17:$D$49,$C449,'7. Utrustning'!AD$17:AD$49)</f>
        <v>0</v>
      </c>
      <c r="K454" s="318">
        <f>SUMIF('7. Utrustning'!$D$17:$D$49,$C449,'7. Utrustning'!AE$17:AE$49)</f>
        <v>0</v>
      </c>
      <c r="L454" s="318">
        <f>SUMIF('7. Utrustning'!$D$17:$D$49,$C449,'7. Utrustning'!AF$17:AF$49)</f>
        <v>0</v>
      </c>
      <c r="M454" s="319">
        <f t="shared" si="72"/>
        <v>0</v>
      </c>
    </row>
    <row r="455" spans="2:15" s="3" customFormat="1" ht="12.75" x14ac:dyDescent="0.2">
      <c r="B455" s="320" t="str">
        <f>IF('2. Grunddata'!C$13="NEJ","Lokal accepterad som direkt kostnad av finansiär","Lokal")</f>
        <v>Lokal accepterad som direkt kostnad av finansiär</v>
      </c>
      <c r="C455" s="315">
        <f>IF('2. Grunddata'!$C$13="NEJ",SUMIF('8. Lokal'!$D$18:$D$50,$C449,'8. Lokal'!T$18:T$50),SUMIF('5. Lön'!$D$25:$D$151,$C449,'5. Lön'!CO$25:CO$151)+SUMIF('6. Drift'!$D$18:$D$101,$C449,'6. Drift'!BR$18:BR$101)+SUMIF('8. Lokal'!$D$18:$D$50,$C449,'8. Lokal'!T$18:T$50))</f>
        <v>0</v>
      </c>
      <c r="D455" s="315">
        <f>IF('2. Grunddata'!$C$13="NEJ",SUMIF('8. Lokal'!$D$18:$D$50,$C449,'8. Lokal'!U$18:U$50),SUMIF('5. Lön'!$D$25:$D$151,$C449,'5. Lön'!CP$25:CP$151)+SUMIF('6. Drift'!$D$18:$D$101,$C449,'6. Drift'!BS$18:BS$101)+SUMIF('8. Lokal'!$D$18:$D$50,$C449,'8. Lokal'!U$18:U$50))</f>
        <v>0</v>
      </c>
      <c r="E455" s="315">
        <f>IF('2. Grunddata'!$C$13="NEJ",SUMIF('8. Lokal'!$D$18:$D$50,$C449,'8. Lokal'!V$18:V$50),SUMIF('5. Lön'!$D$25:$D$151,$C449,'5. Lön'!CQ$25:CQ$151)+SUMIF('6. Drift'!$D$18:$D$101,$C449,'6. Drift'!BT$18:BT$101)+SUMIF('8. Lokal'!$D$18:$D$50,$C449,'8. Lokal'!V$18:V$50))</f>
        <v>0</v>
      </c>
      <c r="F455" s="315">
        <f>IF('2. Grunddata'!$C$13="NEJ",SUMIF('8. Lokal'!$D$18:$D$50,$C449,'8. Lokal'!W$18:W$50),SUMIF('5. Lön'!$D$25:$D$151,$C449,'5. Lön'!CR$25:CR$151)+SUMIF('6. Drift'!$D$18:$D$101,$C449,'6. Drift'!BU$18:BU$101)+SUMIF('8. Lokal'!$D$18:$D$50,$C449,'8. Lokal'!W$18:W$50))</f>
        <v>0</v>
      </c>
      <c r="G455" s="315">
        <f>IF('2. Grunddata'!$C$13="NEJ",SUMIF('8. Lokal'!$D$18:$D$50,$C449,'8. Lokal'!X$18:X$50),SUMIF('5. Lön'!$D$25:$D$151,$C449,'5. Lön'!CS$25:CS$151)+SUMIF('6. Drift'!$D$18:$D$101,$C449,'6. Drift'!BV$18:BV$101)+SUMIF('8. Lokal'!$D$18:$D$50,$C449,'8. Lokal'!X$18:X$50))</f>
        <v>0</v>
      </c>
      <c r="H455" s="315">
        <f>IF('2. Grunddata'!$C$13="NEJ",SUMIF('8. Lokal'!$D$18:$D$50,$C449,'8. Lokal'!Y$18:Y$50),SUMIF('5. Lön'!$D$25:$D$151,$C449,'5. Lön'!CT$25:CT$151)+SUMIF('6. Drift'!$D$18:$D$101,$C449,'6. Drift'!BW$18:BW$101)+SUMIF('8. Lokal'!$D$18:$D$50,$C449,'8. Lokal'!Y$18:Y$50))</f>
        <v>0</v>
      </c>
      <c r="I455" s="315">
        <f>IF('2. Grunddata'!$C$13="NEJ",SUMIF('8. Lokal'!$D$18:$D$50,$C449,'8. Lokal'!Z$18:Z$50),SUMIF('5. Lön'!$D$25:$D$151,$C449,'5. Lön'!CU$25:CU$151)+SUMIF('6. Drift'!$D$18:$D$101,$C449,'6. Drift'!BX$18:BX$101)+SUMIF('8. Lokal'!$D$18:$D$50,$C449,'8. Lokal'!Z$18:Z$50))</f>
        <v>0</v>
      </c>
      <c r="J455" s="315">
        <f>IF('2. Grunddata'!$C$13="NEJ",SUMIF('8. Lokal'!$D$18:$D$50,$C449,'8. Lokal'!AA$18:AA$50),SUMIF('5. Lön'!$D$25:$D$151,$C449,'5. Lön'!CV$25:CV$151)+SUMIF('6. Drift'!$D$18:$D$101,$C449,'6. Drift'!BY$18:BY$101)+SUMIF('8. Lokal'!$D$18:$D$50,$C449,'8. Lokal'!AA$18:AA$50))</f>
        <v>0</v>
      </c>
      <c r="K455" s="315">
        <f>IF('2. Grunddata'!$C$13="NEJ",SUMIF('8. Lokal'!$D$18:$D$50,$C449,'8. Lokal'!AB$18:AB$50),SUMIF('5. Lön'!$D$25:$D$151,$C449,'5. Lön'!CW$25:CW$151)+SUMIF('6. Drift'!$D$18:$D$101,$C449,'6. Drift'!BZ$18:BZ$101)+SUMIF('8. Lokal'!$D$18:$D$50,$C449,'8. Lokal'!AB$18:AB$50))</f>
        <v>0</v>
      </c>
      <c r="L455" s="315">
        <f>IF('2. Grunddata'!$C$13="NEJ",SUMIF('8. Lokal'!$D$18:$D$50,$C449,'8. Lokal'!AC$18:AC$50),SUMIF('5. Lön'!$D$25:$D$151,$C449,'5. Lön'!CX$25:CX$151)+SUMIF('6. Drift'!$D$18:$D$101,$C449,'6. Drift'!CA$18:CA$101)+SUMIF('8. Lokal'!$D$18:$D$50,$C449,'8. Lokal'!AC$18:AC$50))</f>
        <v>0</v>
      </c>
      <c r="M455" s="316">
        <f t="shared" si="72"/>
        <v>0</v>
      </c>
    </row>
    <row r="456" spans="2:15" s="3" customFormat="1" ht="12.75" x14ac:dyDescent="0.2">
      <c r="B456" s="321" t="str">
        <f>IF('2. Grunddata'!C$13="NEJ","Indirekt och lokalpåslag accepterade som OH av finansiär","Indirekta")</f>
        <v>Indirekt och lokalpåslag accepterade som OH av finansiär</v>
      </c>
      <c r="C456" s="293">
        <f>IF('2. Grunddata'!$C$13="NEJ",SUMIF('5. Lön'!$D$25:$D$151,$C449,'5. Lön'!DY$25:DY$151)+SUMIF('6. Drift'!$D$18:$D$101,$C449,'6. Drift'!CP$18:CP$101)+SUMIF('7. Utrustning'!$D$17:$D$49,$C449,'7. Utrustning'!AU$17:AU$49)+SUMIF('8. Lokal'!$D$18:$D$50,$C449,'8. Lokal'!AR$18:AR$50),SUMIF('5. Lön'!$D$25:$D$151,$C449,'5. Lön'!BQ$25:BQ$151)+SUMIF('6. Drift'!$D$18:$D$101,$C449,'6. Drift'!AT$25:AT$151))</f>
        <v>0</v>
      </c>
      <c r="D456" s="293">
        <f>IF('2. Grunddata'!$C$13="NEJ",SUMIF('5. Lön'!$D$25:$D$151,$C449,'5. Lön'!DZ$25:DZ$151)+SUMIF('6. Drift'!$D$18:$D$101,$C449,'6. Drift'!CQ$18:CQ$101)+SUMIF('7. Utrustning'!$D$17:$D$49,$C449,'7. Utrustning'!AV$17:AV$49)+SUMIF('8. Lokal'!$D$18:$D$50,$C449,'8. Lokal'!AS$18:AS$50),SUMIF('5. Lön'!$D$25:$D$151,$C449,'5. Lön'!BR$25:BR$151)+SUMIF('6. Drift'!$D$18:$D$101,$C449,'6. Drift'!AU$25:AU$151))</f>
        <v>0</v>
      </c>
      <c r="E456" s="293">
        <f>IF('2. Grunddata'!$C$13="NEJ",SUMIF('5. Lön'!$D$25:$D$151,$C449,'5. Lön'!EA$25:EA$151)+SUMIF('6. Drift'!$D$18:$D$101,$C449,'6. Drift'!CR$18:CR$101)+SUMIF('7. Utrustning'!$D$17:$D$49,$C449,'7. Utrustning'!AW$17:AW$49)+SUMIF('8. Lokal'!$D$18:$D$50,$C449,'8. Lokal'!AT$18:AT$50),SUMIF('5. Lön'!$D$25:$D$151,$C449,'5. Lön'!BS$25:BS$151)+SUMIF('6. Drift'!$D$18:$D$101,$C449,'6. Drift'!AV$25:AV$151))</f>
        <v>0</v>
      </c>
      <c r="F456" s="293">
        <f>IF('2. Grunddata'!$C$13="NEJ",SUMIF('5. Lön'!$D$25:$D$151,$C449,'5. Lön'!EB$25:EB$151)+SUMIF('6. Drift'!$D$18:$D$101,$C449,'6. Drift'!CS$18:CS$101)+SUMIF('7. Utrustning'!$D$17:$D$49,$C449,'7. Utrustning'!AX$17:AX$49)+SUMIF('8. Lokal'!$D$18:$D$50,$C449,'8. Lokal'!AU$18:AU$50),SUMIF('5. Lön'!$D$25:$D$151,$C449,'5. Lön'!BT$25:BT$151)+SUMIF('6. Drift'!$D$18:$D$101,$C449,'6. Drift'!AW$25:AW$151))</f>
        <v>0</v>
      </c>
      <c r="G456" s="293">
        <f>IF('2. Grunddata'!$C$13="NEJ",SUMIF('5. Lön'!$D$25:$D$151,$C449,'5. Lön'!EC$25:EC$151)+SUMIF('6. Drift'!$D$18:$D$101,$C449,'6. Drift'!CT$18:CT$101)+SUMIF('7. Utrustning'!$D$17:$D$49,$C449,'7. Utrustning'!AY$17:AY$49)+SUMIF('8. Lokal'!$D$18:$D$50,$C449,'8. Lokal'!AV$18:AV$50),SUMIF('5. Lön'!$D$25:$D$151,$C449,'5. Lön'!BU$25:BU$151)+SUMIF('6. Drift'!$D$18:$D$101,$C449,'6. Drift'!AX$25:AX$151))</f>
        <v>0</v>
      </c>
      <c r="H456" s="293">
        <f>IF('2. Grunddata'!$C$13="NEJ",SUMIF('5. Lön'!$D$25:$D$151,$C449,'5. Lön'!ED$25:ED$151)+SUMIF('6. Drift'!$D$18:$D$101,$C449,'6. Drift'!CU$18:CU$101)+SUMIF('7. Utrustning'!$D$17:$D$49,$C449,'7. Utrustning'!AZ$17:AZ$49)+SUMIF('8. Lokal'!$D$18:$D$50,$C449,'8. Lokal'!AW$18:AW$50),SUMIF('5. Lön'!$D$25:$D$151,$C449,'5. Lön'!BV$25:BV$151)+SUMIF('6. Drift'!$D$18:$D$101,$C449,'6. Drift'!AY$25:AY$151))</f>
        <v>0</v>
      </c>
      <c r="I456" s="293">
        <f>IF('2. Grunddata'!$C$13="NEJ",SUMIF('5. Lön'!$D$25:$D$151,$C449,'5. Lön'!EE$25:EE$151)+SUMIF('6. Drift'!$D$18:$D$101,$C449,'6. Drift'!CV$18:CV$101)+SUMIF('7. Utrustning'!$D$17:$D$49,$C449,'7. Utrustning'!BA$17:BA$49)+SUMIF('8. Lokal'!$D$18:$D$50,$C449,'8. Lokal'!AX$18:AX$50),SUMIF('5. Lön'!$D$25:$D$151,$C449,'5. Lön'!BW$25:BW$151)+SUMIF('6. Drift'!$D$18:$D$101,$C449,'6. Drift'!AZ$25:AZ$151))</f>
        <v>0</v>
      </c>
      <c r="J456" s="293">
        <f>IF('2. Grunddata'!$C$13="NEJ",SUMIF('5. Lön'!$D$25:$D$151,$C449,'5. Lön'!EF$25:EF$151)+SUMIF('6. Drift'!$D$18:$D$101,$C449,'6. Drift'!CW$18:CW$101)+SUMIF('7. Utrustning'!$D$17:$D$49,$C449,'7. Utrustning'!BB$17:BB$49)+SUMIF('8. Lokal'!$D$18:$D$50,$C449,'8. Lokal'!AY$18:AY$50),SUMIF('5. Lön'!$D$25:$D$151,$C449,'5. Lön'!BX$25:BX$151)+SUMIF('6. Drift'!$D$18:$D$101,$C449,'6. Drift'!BA$25:BA$151))</f>
        <v>0</v>
      </c>
      <c r="K456" s="293">
        <f>IF('2. Grunddata'!$C$13="NEJ",SUMIF('5. Lön'!$D$25:$D$151,$C449,'5. Lön'!EG$25:EG$151)+SUMIF('6. Drift'!$D$18:$D$101,$C449,'6. Drift'!CX$18:CX$101)+SUMIF('7. Utrustning'!$D$17:$D$49,$C449,'7. Utrustning'!BC$17:BC$49)+SUMIF('8. Lokal'!$D$18:$D$50,$C449,'8. Lokal'!AZ$18:AZ$50),SUMIF('5. Lön'!$D$25:$D$151,$C449,'5. Lön'!BY$25:BY$151)+SUMIF('6. Drift'!$D$18:$D$101,$C449,'6. Drift'!BB$25:BB$151))</f>
        <v>0</v>
      </c>
      <c r="L456" s="293">
        <f>IF('2. Grunddata'!$C$13="NEJ",SUMIF('5. Lön'!$D$25:$D$151,$C449,'5. Lön'!EH$25:EH$151)+SUMIF('6. Drift'!$D$18:$D$101,$C449,'6. Drift'!CY$18:CY$101)+SUMIF('7. Utrustning'!$D$17:$D$49,$C449,'7. Utrustning'!BD$17:BD$49)+SUMIF('8. Lokal'!$D$18:$D$50,$C449,'8. Lokal'!BA$18:BA$50),SUMIF('5. Lön'!$D$25:$D$151,$C449,'5. Lön'!BZ$25:BZ$151)+SUMIF('6. Drift'!$D$18:$D$101,$C449,'6. Drift'!BC$25:BC$151))</f>
        <v>0</v>
      </c>
      <c r="M456" s="322">
        <f t="shared" si="72"/>
        <v>0</v>
      </c>
    </row>
    <row r="457" spans="2:15" s="3" customFormat="1" ht="12.75" x14ac:dyDescent="0.2">
      <c r="B457" s="323" t="str">
        <f>IF('2. Grunddata'!C$6="KONTRAKT","Total kostnad i kontrakt med finansiär ","Total kostnad i ansökan till finansiär ")</f>
        <v xml:space="preserve">Total kostnad i ansökan till finansiär </v>
      </c>
      <c r="C457" s="237">
        <f>SUM(C452:C456)</f>
        <v>0</v>
      </c>
      <c r="D457" s="237">
        <f t="shared" ref="D457:L457" si="73">SUM(D452:D456)</f>
        <v>0</v>
      </c>
      <c r="E457" s="237">
        <f t="shared" si="73"/>
        <v>0</v>
      </c>
      <c r="F457" s="237">
        <f t="shared" si="73"/>
        <v>0</v>
      </c>
      <c r="G457" s="237">
        <f t="shared" si="73"/>
        <v>0</v>
      </c>
      <c r="H457" s="237">
        <f t="shared" si="73"/>
        <v>0</v>
      </c>
      <c r="I457" s="237">
        <f t="shared" si="73"/>
        <v>0</v>
      </c>
      <c r="J457" s="237">
        <f t="shared" si="73"/>
        <v>0</v>
      </c>
      <c r="K457" s="237">
        <f t="shared" si="73"/>
        <v>0</v>
      </c>
      <c r="L457" s="237">
        <f t="shared" si="73"/>
        <v>0</v>
      </c>
      <c r="M457" s="324">
        <f t="shared" si="72"/>
        <v>0</v>
      </c>
    </row>
    <row r="458" spans="2:15" s="3" customFormat="1" ht="6" customHeight="1" x14ac:dyDescent="0.2">
      <c r="B458" s="325"/>
      <c r="C458" s="326"/>
      <c r="D458" s="326"/>
      <c r="E458" s="326"/>
      <c r="F458" s="326"/>
      <c r="G458" s="326"/>
      <c r="H458" s="326"/>
      <c r="I458" s="326"/>
      <c r="J458" s="326"/>
      <c r="K458" s="326"/>
      <c r="L458" s="326"/>
      <c r="M458" s="327"/>
    </row>
    <row r="459" spans="2:15" s="3" customFormat="1" ht="12.75" x14ac:dyDescent="0.2">
      <c r="B459" s="328" t="str">
        <f>IF('2. Grunddata'!C$6="KONTRAKT","Kostnader att medfinansiera","Kostnader förväntade att medfinansiera")</f>
        <v>Kostnader förväntade att medfinansiera</v>
      </c>
      <c r="C459" s="168"/>
      <c r="D459" s="168"/>
      <c r="E459" s="168"/>
      <c r="F459" s="168"/>
      <c r="G459" s="168"/>
      <c r="H459" s="168"/>
      <c r="I459" s="168"/>
      <c r="J459" s="168"/>
      <c r="K459" s="168"/>
      <c r="L459" s="168"/>
      <c r="M459" s="329"/>
    </row>
    <row r="460" spans="2:15" s="3" customFormat="1" ht="12.75" x14ac:dyDescent="0.2">
      <c r="B460" s="371" t="str">
        <f>IF('2. Grunddata'!C$13="NEJ","Indirekt och lokalpåslag inte accepterade som OH av finansiär","")</f>
        <v>Indirekt och lokalpåslag inte accepterade som OH av finansiär</v>
      </c>
      <c r="C460" s="330">
        <f>IF('2. Grunddata'!$C$13="NEJ",(SUMIF('5. Lön'!$D$25:$D$151,$C449,'5. Lön'!BQ$25:BQ$151)+SUMIF('5. Lön'!$D$25:$D$151,$C449,'5. Lön'!CO$25:CO$151)+SUMIF('6. Drift'!$D$18:$D$101,$C449,'6. Drift'!AT$18:AT$101)+SUMIF('6. Drift'!$D$18:$D$101,$C449,'6. Drift'!BR$18:BR$101))-(SUMIF('5. Lön'!$D$25:$D$151,$C449,'5. Lön'!DY$25:DY$151)+SUMIF('6. Drift'!$D$18:$D$101,$C449,'6. Drift'!CP$18:CP$101)+SUMIF('7. Utrustning'!$D$17:$D$49,$C449,'7. Utrustning'!AU$17:AU$49)+SUMIF('8. Lokal'!$D$18:$D$50,$C449,'8. Lokal'!AR$18:AR$50)),0)</f>
        <v>0</v>
      </c>
      <c r="D460" s="330">
        <f>IF('2. Grunddata'!$C$13="NEJ",(SUMIF('5. Lön'!$D$25:$D$151,$C449,'5. Lön'!BR$25:BR$151)+SUMIF('5. Lön'!$D$25:$D$151,$C449,'5. Lön'!CP$25:CP$151)+SUMIF('6. Drift'!$D$18:$D$101,$C449,'6. Drift'!AU$18:AU$101)+SUMIF('6. Drift'!$D$18:$D$101,$C449,'6. Drift'!BS$18:BS$101))-(SUMIF('5. Lön'!$D$25:$D$151,$C449,'5. Lön'!DZ$25:DZ$151)+SUMIF('6. Drift'!$D$18:$D$101,$C449,'6. Drift'!CQ$18:CQ$101)+SUMIF('7. Utrustning'!$D$17:$D$49,$C449,'7. Utrustning'!AV$17:AV$49)+SUMIF('8. Lokal'!$D$18:$D$50,$C449,'8. Lokal'!AS$18:AS$50)),0)</f>
        <v>0</v>
      </c>
      <c r="E460" s="330">
        <f>IF('2. Grunddata'!$C$13="NEJ",(SUMIF('5. Lön'!$D$25:$D$151,$C449,'5. Lön'!BS$25:BS$151)+SUMIF('5. Lön'!$D$25:$D$151,$C449,'5. Lön'!CQ$25:CQ$151)+SUMIF('6. Drift'!$D$18:$D$101,$C449,'6. Drift'!AV$18:AV$101)+SUMIF('6. Drift'!$D$18:$D$101,$C449,'6. Drift'!BT$18:BT$101))-(SUMIF('5. Lön'!$D$25:$D$151,$C449,'5. Lön'!EA$25:EA$151)+SUMIF('6. Drift'!$D$18:$D$101,$C449,'6. Drift'!CR$18:CR$101)+SUMIF('7. Utrustning'!$D$17:$D$49,$C449,'7. Utrustning'!AW$17:AW$49)+SUMIF('8. Lokal'!$D$18:$D$50,$C449,'8. Lokal'!AT$18:AT$50)),0)</f>
        <v>0</v>
      </c>
      <c r="F460" s="330">
        <f>IF('2. Grunddata'!$C$13="NEJ",(SUMIF('5. Lön'!$D$25:$D$151,$C449,'5. Lön'!BT$25:BT$151)+SUMIF('5. Lön'!$D$25:$D$151,$C449,'5. Lön'!CR$25:CR$151)+SUMIF('6. Drift'!$D$18:$D$101,$C449,'6. Drift'!AW$18:AW$101)+SUMIF('6. Drift'!$D$18:$D$101,$C449,'6. Drift'!BU$18:BU$101))-(SUMIF('5. Lön'!$D$25:$D$151,$C449,'5. Lön'!EB$25:EB$151)+SUMIF('6. Drift'!$D$18:$D$101,$C449,'6. Drift'!CS$18:CS$101)+SUMIF('7. Utrustning'!$D$17:$D$49,$C449,'7. Utrustning'!AX$17:AX$49)+SUMIF('8. Lokal'!$D$18:$D$50,$C449,'8. Lokal'!AU$18:AU$50)),0)</f>
        <v>0</v>
      </c>
      <c r="G460" s="330">
        <f>IF('2. Grunddata'!$C$13="NEJ",(SUMIF('5. Lön'!$D$25:$D$151,$C449,'5. Lön'!BU$25:BU$151)+SUMIF('5. Lön'!$D$25:$D$151,$C449,'5. Lön'!CS$25:CS$151)+SUMIF('6. Drift'!$D$18:$D$101,$C449,'6. Drift'!AX$18:AX$101)+SUMIF('6. Drift'!$D$18:$D$101,$C449,'6. Drift'!BV$18:BV$101))-(SUMIF('5. Lön'!$D$25:$D$151,$C449,'5. Lön'!EC$25:EC$151)+SUMIF('6. Drift'!$D$18:$D$101,$C449,'6. Drift'!CT$18:CT$101)+SUMIF('7. Utrustning'!$D$17:$D$49,$C449,'7. Utrustning'!AY$17:AY$49)+SUMIF('8. Lokal'!$D$18:$D$50,$C449,'8. Lokal'!AV$18:AV$50)),0)</f>
        <v>0</v>
      </c>
      <c r="H460" s="330">
        <f>IF('2. Grunddata'!$C$13="NEJ",(SUMIF('5. Lön'!$D$25:$D$151,$C449,'5. Lön'!BV$25:BV$151)+SUMIF('5. Lön'!$D$25:$D$151,$C449,'5. Lön'!CT$25:CT$151)+SUMIF('6. Drift'!$D$18:$D$101,$C449,'6. Drift'!AY$18:AY$101)+SUMIF('6. Drift'!$D$18:$D$101,$C449,'6. Drift'!BW$18:BW$101))-(SUMIF('5. Lön'!$D$25:$D$151,$C449,'5. Lön'!ED$25:ED$151)+SUMIF('6. Drift'!$D$18:$D$101,$C449,'6. Drift'!CU$18:CU$101)+SUMIF('7. Utrustning'!$D$17:$D$49,$C449,'7. Utrustning'!AZ$17:AZ$49)+SUMIF('8. Lokal'!$D$18:$D$50,$C449,'8. Lokal'!AW$18:AW$50)),0)</f>
        <v>0</v>
      </c>
      <c r="I460" s="330">
        <f>IF('2. Grunddata'!$C$13="NEJ",(SUMIF('5. Lön'!$D$25:$D$151,$C449,'5. Lön'!BW$25:BW$151)+SUMIF('5. Lön'!$D$25:$D$151,$C449,'5. Lön'!CU$25:CU$151)+SUMIF('6. Drift'!$D$18:$D$101,$C449,'6. Drift'!AZ$18:AZ$101)+SUMIF('6. Drift'!$D$18:$D$101,$C449,'6. Drift'!BX$18:BX$101))-(SUMIF('5. Lön'!$D$25:$D$151,$C449,'5. Lön'!EE$25:EE$151)+SUMIF('6. Drift'!$D$18:$D$101,$C449,'6. Drift'!CV$18:CV$101)+SUMIF('7. Utrustning'!$D$17:$D$49,$C449,'7. Utrustning'!BA$17:BA$49)+SUMIF('8. Lokal'!$D$18:$D$50,$C449,'8. Lokal'!AX$18:AX$50)),0)</f>
        <v>0</v>
      </c>
      <c r="J460" s="330">
        <f>IF('2. Grunddata'!$C$13="NEJ",(SUMIF('5. Lön'!$D$25:$D$151,$C449,'5. Lön'!BX$25:BX$151)+SUMIF('5. Lön'!$D$25:$D$151,$C449,'5. Lön'!CV$25:CV$151)+SUMIF('6. Drift'!$D$18:$D$101,$C449,'6. Drift'!BA$18:BA$101)+SUMIF('6. Drift'!$D$18:$D$101,$C449,'6. Drift'!BY$18:BY$101))-(SUMIF('5. Lön'!$D$25:$D$151,$C449,'5. Lön'!EF$25:EF$151)+SUMIF('6. Drift'!$D$18:$D$101,$C449,'6. Drift'!CW$18:CW$101)+SUMIF('7. Utrustning'!$D$17:$D$49,$C449,'7. Utrustning'!BB$17:BB$49)+SUMIF('8. Lokal'!$D$18:$D$50,$C449,'8. Lokal'!AY$18:AY$50)),0)</f>
        <v>0</v>
      </c>
      <c r="K460" s="330">
        <f>IF('2. Grunddata'!$C$13="NEJ",(SUMIF('5. Lön'!$D$25:$D$151,$C449,'5. Lön'!BY$25:BY$151)+SUMIF('5. Lön'!$D$25:$D$151,$C449,'5. Lön'!CW$25:CW$151)+SUMIF('6. Drift'!$D$18:$D$101,$C449,'6. Drift'!BB$18:BB$101)+SUMIF('6. Drift'!$D$18:$D$101,$C449,'6. Drift'!BZ$18:BZ$101))-(SUMIF('5. Lön'!$D$25:$D$151,$C449,'5. Lön'!EG$25:EG$151)+SUMIF('6. Drift'!$D$18:$D$101,$C449,'6. Drift'!CX$18:CX$101)+SUMIF('7. Utrustning'!$D$17:$D$49,$C449,'7. Utrustning'!BC$17:BC$49)+SUMIF('8. Lokal'!$D$18:$D$50,$C449,'8. Lokal'!AZ$18:AZ$50)),0)</f>
        <v>0</v>
      </c>
      <c r="L460" s="330">
        <f>IF('2. Grunddata'!$C$13="NEJ",(SUMIF('5. Lön'!$D$25:$D$151,$C449,'5. Lön'!BZ$25:BZ$151)+SUMIF('5. Lön'!$D$25:$D$151,$C449,'5. Lön'!CX$25:CX$151)+SUMIF('6. Drift'!$D$18:$D$101,$C449,'6. Drift'!BC$18:BC$101)+SUMIF('6. Drift'!$D$18:$D$101,$C449,'6. Drift'!CA$18:CA$101))-(SUMIF('5. Lön'!$D$25:$D$151,$C449,'5. Lön'!EH$25:EH$151)+SUMIF('6. Drift'!$D$18:$D$101,$C449,'6. Drift'!CY$18:CY$101)+SUMIF('7. Utrustning'!$D$17:$D$49,$C449,'7. Utrustning'!BD$17:BD$49)+SUMIF('8. Lokal'!$D$18:$D$50,$C449,'8. Lokal'!BA$18:BA$50)),0)</f>
        <v>0</v>
      </c>
      <c r="M460" s="314">
        <f t="shared" ref="M460:M466" si="74">SUM(C460:L460)</f>
        <v>0</v>
      </c>
    </row>
    <row r="461" spans="2:15" s="3" customFormat="1" ht="12.75" customHeight="1" x14ac:dyDescent="0.2">
      <c r="B461" s="331" t="str">
        <f>IF('2. Grunddata'!C$16&gt;0,"LKP som inte accepteras av finansiär","")</f>
        <v/>
      </c>
      <c r="C461" s="332">
        <f>IF('2. Grunddata'!$C$16&gt;0,SUMIF('5. Lön'!$D$25:$D$151,$C449,'5. Lön'!AS$25:AS$151)-SUMIF('5. Lön'!$D$25:$D$151,$C449,'5. Lön'!DM$25:DM$151),0)</f>
        <v>0</v>
      </c>
      <c r="D461" s="332">
        <f>IF('2. Grunddata'!$C$16&gt;0,SUMIF('5. Lön'!$D$25:$D$151,$C449,'5. Lön'!AT$25:AT$151)-SUMIF('5. Lön'!$D$25:$D$151,$C449,'5. Lön'!DN$25:DN$151),0)</f>
        <v>0</v>
      </c>
      <c r="E461" s="332">
        <f>IF('2. Grunddata'!$C$16&gt;0,SUMIF('5. Lön'!$D$25:$D$151,$C449,'5. Lön'!AU$25:AU$151)-SUMIF('5. Lön'!$D$25:$D$151,$C449,'5. Lön'!DO$25:DO$151),0)</f>
        <v>0</v>
      </c>
      <c r="F461" s="332">
        <f>IF('2. Grunddata'!$C$16&gt;0,SUMIF('5. Lön'!$D$25:$D$151,$C449,'5. Lön'!AV$25:AV$151)-SUMIF('5. Lön'!$D$25:$D$151,$C449,'5. Lön'!DP$25:DP$151),0)</f>
        <v>0</v>
      </c>
      <c r="G461" s="332">
        <f>IF('2. Grunddata'!$C$16&gt;0,SUMIF('5. Lön'!$D$25:$D$151,$C449,'5. Lön'!AW$25:AW$151)-SUMIF('5. Lön'!$D$25:$D$151,$C449,'5. Lön'!DQ$25:DQ$151),0)</f>
        <v>0</v>
      </c>
      <c r="H461" s="332">
        <f>IF('2. Grunddata'!$C$16&gt;0,SUMIF('5. Lön'!$D$25:$D$151,$C449,'5. Lön'!AX$25:AX$151)-SUMIF('5. Lön'!$D$25:$D$151,$C449,'5. Lön'!DR$25:DR$151),0)</f>
        <v>0</v>
      </c>
      <c r="I461" s="332">
        <f>IF('2. Grunddata'!$C$16&gt;0,SUMIF('5. Lön'!$D$25:$D$151,$C449,'5. Lön'!AY$25:AY$151)-SUMIF('5. Lön'!$D$25:$D$151,$C449,'5. Lön'!DS$25:DS$151),0)</f>
        <v>0</v>
      </c>
      <c r="J461" s="332">
        <f>IF('2. Grunddata'!$C$16&gt;0,SUMIF('5. Lön'!$D$25:$D$151,$C449,'5. Lön'!AZ$25:AZ$151)-SUMIF('5. Lön'!$D$25:$D$151,$C449,'5. Lön'!DT$25:DT$151),0)</f>
        <v>0</v>
      </c>
      <c r="K461" s="332">
        <f>IF('2. Grunddata'!$C$16&gt;0,SUMIF('5. Lön'!$D$25:$D$151,$C449,'5. Lön'!BA$25:BA$151)-SUMIF('5. Lön'!$D$25:$D$151,$C449,'5. Lön'!DU$25:DU$151),0)</f>
        <v>0</v>
      </c>
      <c r="L461" s="332">
        <f>IF('2. Grunddata'!$C$16&gt;0,SUMIF('5. Lön'!$D$25:$D$151,$C449,'5. Lön'!BB$25:BB$151)-SUMIF('5. Lön'!$D$25:$D$151,$C449,'5. Lön'!DV$25:DV$151),0)</f>
        <v>0</v>
      </c>
      <c r="M461" s="316">
        <f t="shared" si="74"/>
        <v>0</v>
      </c>
    </row>
    <row r="462" spans="2:15" s="3" customFormat="1" ht="12.75" customHeight="1" x14ac:dyDescent="0.2">
      <c r="B462" s="317" t="str">
        <f>IF('5. Lön'!BO$152&gt;0,"Lön inklusive LKP","")</f>
        <v>Lön inklusive LKP</v>
      </c>
      <c r="C462" s="333">
        <f>SUMIF('5. Lön'!$D$25:$D$151,$C449,'5. Lön'!BE$25:BE$151)</f>
        <v>0</v>
      </c>
      <c r="D462" s="333">
        <f>SUMIF('5. Lön'!$D$25:$D$151,$C449,'5. Lön'!BF$25:BF$151)</f>
        <v>0</v>
      </c>
      <c r="E462" s="333">
        <f>SUMIF('5. Lön'!$D$25:$D$151,$C449,'5. Lön'!BG$25:BG$151)</f>
        <v>0</v>
      </c>
      <c r="F462" s="333">
        <f>SUMIF('5. Lön'!$D$25:$D$151,$C449,'5. Lön'!BH$25:BH$151)</f>
        <v>0</v>
      </c>
      <c r="G462" s="333">
        <f>SUMIF('5. Lön'!$D$25:$D$151,$C449,'5. Lön'!BI$25:BI$151)</f>
        <v>0</v>
      </c>
      <c r="H462" s="333">
        <f>SUMIF('5. Lön'!$D$25:$D$151,$C449,'5. Lön'!BJ$25:BJ$151)</f>
        <v>0</v>
      </c>
      <c r="I462" s="333">
        <f>SUMIF('5. Lön'!$D$25:$D$151,$C449,'5. Lön'!BK$25:BK$151)</f>
        <v>0</v>
      </c>
      <c r="J462" s="333">
        <f>SUMIF('5. Lön'!$D$25:$D$151,$C449,'5. Lön'!BL$25:BL$151)</f>
        <v>0</v>
      </c>
      <c r="K462" s="333">
        <f>SUMIF('5. Lön'!$D$25:$D$151,$C449,'5. Lön'!BM$25:BM$151)</f>
        <v>0</v>
      </c>
      <c r="L462" s="333">
        <f>SUMIF('5. Lön'!$D$25:$D$151,$C449,'5. Lön'!BN$25:BN$151)</f>
        <v>0</v>
      </c>
      <c r="M462" s="319">
        <f t="shared" si="74"/>
        <v>0</v>
      </c>
    </row>
    <row r="463" spans="2:15" s="3" customFormat="1" ht="12.75" x14ac:dyDescent="0.2">
      <c r="B463" s="158" t="str">
        <f>IF('6. Drift'!AR$102&gt;0,"Drift","")</f>
        <v/>
      </c>
      <c r="C463" s="334">
        <f>SUMIF('6. Drift'!$D$18:$D$101,$C449,'6. Drift'!AH$18:AH$101)</f>
        <v>0</v>
      </c>
      <c r="D463" s="334">
        <f>SUMIF('6. Drift'!$D$18:$D$101,$C449,'6. Drift'!AI$18:AI$101)</f>
        <v>0</v>
      </c>
      <c r="E463" s="334">
        <f>SUMIF('6. Drift'!$D$18:$D$101,$C449,'6. Drift'!AJ$18:AJ$101)</f>
        <v>0</v>
      </c>
      <c r="F463" s="334">
        <f>SUMIF('6. Drift'!$D$18:$D$101,$C449,'6. Drift'!AK$18:AK$101)</f>
        <v>0</v>
      </c>
      <c r="G463" s="334">
        <f>SUMIF('6. Drift'!$D$18:$D$101,$C449,'6. Drift'!AL$18:AL$101)</f>
        <v>0</v>
      </c>
      <c r="H463" s="334">
        <f>SUMIF('6. Drift'!$D$18:$D$101,$C449,'6. Drift'!AM$18:AM$101)</f>
        <v>0</v>
      </c>
      <c r="I463" s="334">
        <f>SUMIF('6. Drift'!$D$18:$D$101,$C449,'6. Drift'!AN$18:AN$101)</f>
        <v>0</v>
      </c>
      <c r="J463" s="334">
        <f>SUMIF('6. Drift'!$D$18:$D$101,$C449,'6. Drift'!AO$18:AO$101)</f>
        <v>0</v>
      </c>
      <c r="K463" s="334">
        <f>SUMIF('6. Drift'!$D$18:$D$101,$C449,'6. Drift'!AP$18:AP$101)</f>
        <v>0</v>
      </c>
      <c r="L463" s="334">
        <f>SUMIF('6. Drift'!$D$18:$D$101,$C449,'6. Drift'!AQ$18:AQ$101)</f>
        <v>0</v>
      </c>
      <c r="M463" s="316">
        <f t="shared" si="74"/>
        <v>0</v>
      </c>
    </row>
    <row r="464" spans="2:15" s="3" customFormat="1" ht="12.75" x14ac:dyDescent="0.2">
      <c r="B464" s="317" t="str">
        <f>IF('7. Utrustning'!AS$50&gt;0,"Utrustning","")</f>
        <v/>
      </c>
      <c r="C464" s="333">
        <f>SUMIF('7. Utrustning'!$D$17:$D$49,$C449,'7. Utrustning'!AI$17:AI$49)</f>
        <v>0</v>
      </c>
      <c r="D464" s="333">
        <f>SUMIF('7. Utrustning'!$D$17:$D$49,$C449,'7. Utrustning'!AJ$17:AJ$49)</f>
        <v>0</v>
      </c>
      <c r="E464" s="333">
        <f>SUMIF('7. Utrustning'!$D$17:$D$49,$C449,'7. Utrustning'!AK$17:AK$49)</f>
        <v>0</v>
      </c>
      <c r="F464" s="333">
        <f>SUMIF('7. Utrustning'!$D$17:$D$49,$C449,'7. Utrustning'!AL$17:AL$49)</f>
        <v>0</v>
      </c>
      <c r="G464" s="333">
        <f>SUMIF('7. Utrustning'!$D$17:$D$49,$C449,'7. Utrustning'!AM$17:AM$49)</f>
        <v>0</v>
      </c>
      <c r="H464" s="333">
        <f>SUMIF('7. Utrustning'!$D$17:$D$49,$C449,'7. Utrustning'!AN$17:AN$49)</f>
        <v>0</v>
      </c>
      <c r="I464" s="333">
        <f>SUMIF('7. Utrustning'!$D$17:$D$49,$C449,'7. Utrustning'!AO$17:AO$49)</f>
        <v>0</v>
      </c>
      <c r="J464" s="333">
        <f>SUMIF('7. Utrustning'!$D$17:$D$49,$C449,'7. Utrustning'!AP$17:AP$49)</f>
        <v>0</v>
      </c>
      <c r="K464" s="333">
        <f>SUMIF('7. Utrustning'!$D$17:$D$49,$C449,'7. Utrustning'!AQ$17:AQ$49)</f>
        <v>0</v>
      </c>
      <c r="L464" s="333">
        <f>SUMIF('7. Utrustning'!$D$17:$D$49,$C449,'7. Utrustning'!AR$17:AR$49)</f>
        <v>0</v>
      </c>
      <c r="M464" s="319">
        <f t="shared" si="74"/>
        <v>0</v>
      </c>
    </row>
    <row r="465" spans="2:15" s="3" customFormat="1" ht="12.75" x14ac:dyDescent="0.2">
      <c r="B465" s="320" t="str">
        <f>IF('8. Lokal'!AP$51&gt;0,"Lokal","")</f>
        <v>Lokal</v>
      </c>
      <c r="C465" s="334">
        <f>SUMIF('5. Lön'!$D$25:$D$151,$C449,'5. Lön'!DA$25:DA$151)+SUMIF('6. Drift'!$D$18:$D$101,$C449,'6. Drift'!CD$18:CD$101)+SUMIF('8. Lokal'!$D$18:$D$50,$C449,'8. Lokal'!AF$18:AF$50)</f>
        <v>0</v>
      </c>
      <c r="D465" s="334">
        <f>SUMIF('5. Lön'!$D$25:$D$151,$C449,'5. Lön'!DB$25:DB$151)+SUMIF('6. Drift'!$D$18:$D$101,$C449,'6. Drift'!CE$18:CE$101)+SUMIF('8. Lokal'!$D$18:$D$50,$C449,'8. Lokal'!AG$18:AG$50)</f>
        <v>0</v>
      </c>
      <c r="E465" s="334">
        <f>SUMIF('5. Lön'!$D$25:$D$151,$C449,'5. Lön'!DC$25:DC$151)+SUMIF('6. Drift'!$D$18:$D$101,$C449,'6. Drift'!CF$18:CF$101)+SUMIF('8. Lokal'!$D$18:$D$50,$C449,'8. Lokal'!AH$18:AH$50)</f>
        <v>0</v>
      </c>
      <c r="F465" s="334">
        <f>SUMIF('5. Lön'!$D$25:$D$151,$C449,'5. Lön'!DD$25:DD$151)+SUMIF('6. Drift'!$D$18:$D$101,$C449,'6. Drift'!CG$18:CG$101)+SUMIF('8. Lokal'!$D$18:$D$50,$C449,'8. Lokal'!AI$18:AI$50)</f>
        <v>0</v>
      </c>
      <c r="G465" s="334">
        <f>SUMIF('5. Lön'!$D$25:$D$151,$C449,'5. Lön'!DE$25:DE$151)+SUMIF('6. Drift'!$D$18:$D$101,$C449,'6. Drift'!CH$18:CH$101)+SUMIF('8. Lokal'!$D$18:$D$50,$C449,'8. Lokal'!AJ$18:AJ$50)</f>
        <v>0</v>
      </c>
      <c r="H465" s="334">
        <f>SUMIF('5. Lön'!$D$25:$D$151,$C449,'5. Lön'!DF$25:DF$151)+SUMIF('6. Drift'!$D$18:$D$101,$C449,'6. Drift'!CI$18:CI$101)+SUMIF('8. Lokal'!$D$18:$D$50,$C449,'8. Lokal'!AK$18:AK$50)</f>
        <v>0</v>
      </c>
      <c r="I465" s="334">
        <f>SUMIF('5. Lön'!$D$25:$D$151,$C449,'5. Lön'!DG$25:DG$151)+SUMIF('6. Drift'!$D$18:$D$101,$C449,'6. Drift'!CJ$18:CJ$101)+SUMIF('8. Lokal'!$D$18:$D$50,$C449,'8. Lokal'!AL$18:AL$50)</f>
        <v>0</v>
      </c>
      <c r="J465" s="334">
        <f>SUMIF('5. Lön'!$D$25:$D$151,$C449,'5. Lön'!DH$25:DH$151)+SUMIF('6. Drift'!$D$18:$D$101,$C449,'6. Drift'!CK$18:CK$101)+SUMIF('8. Lokal'!$D$18:$D$50,$C449,'8. Lokal'!AM$18:AM$50)</f>
        <v>0</v>
      </c>
      <c r="K465" s="334">
        <f>SUMIF('5. Lön'!$D$25:$D$151,$C449,'5. Lön'!DI$25:DI$151)+SUMIF('6. Drift'!$D$18:$D$101,$C449,'6. Drift'!CL$18:CL$101)+SUMIF('8. Lokal'!$D$18:$D$50,$C449,'8. Lokal'!AN$18:AN$50)</f>
        <v>0</v>
      </c>
      <c r="L465" s="334">
        <f>SUMIF('5. Lön'!$D$25:$D$151,$C449,'5. Lön'!DJ$25:DJ$151)+SUMIF('6. Drift'!$D$18:$D$101,$C449,'6. Drift'!CM$18:CM$101)+SUMIF('8. Lokal'!$D$18:$D$50,$C449,'8. Lokal'!AO$18:AO$50)</f>
        <v>0</v>
      </c>
      <c r="M465" s="316">
        <f t="shared" si="74"/>
        <v>0</v>
      </c>
    </row>
    <row r="466" spans="2:15" s="1" customFormat="1" ht="12.75" x14ac:dyDescent="0.2">
      <c r="B466" s="321" t="str">
        <f>IF(('5. Lön'!CM$152+'6. Drift'!BP$102)&gt;0,"Indirekt","")</f>
        <v>Indirekt</v>
      </c>
      <c r="C466" s="293">
        <f>SUMIF('5. Lön'!$D$25:$D$151,$C449,'5. Lön'!CC$25:CC$151)+SUMIF('6. Drift'!$D$18:$D$101,$C449,'6. Drift'!BF$18:BF$101)</f>
        <v>0</v>
      </c>
      <c r="D466" s="293">
        <f>SUMIF('5. Lön'!$D$25:$D$151,$C449,'5. Lön'!CD$25:CD$151)+SUMIF('6. Drift'!$D$18:$D$101,$C449,'6. Drift'!BG$18:BG$101)</f>
        <v>0</v>
      </c>
      <c r="E466" s="293">
        <f>SUMIF('5. Lön'!$D$25:$D$151,$C449,'5. Lön'!CE$25:CE$151)+SUMIF('6. Drift'!$D$18:$D$101,$C449,'6. Drift'!BH$18:BH$101)</f>
        <v>0</v>
      </c>
      <c r="F466" s="293">
        <f>SUMIF('5. Lön'!$D$25:$D$151,$C449,'5. Lön'!CF$25:CF$151)+SUMIF('6. Drift'!$D$18:$D$101,$C449,'6. Drift'!BI$18:BI$101)</f>
        <v>0</v>
      </c>
      <c r="G466" s="293">
        <f>SUMIF('5. Lön'!$D$25:$D$151,$C449,'5. Lön'!CG$25:CG$151)+SUMIF('6. Drift'!$D$18:$D$101,$C449,'6. Drift'!BJ$18:BJ$101)</f>
        <v>0</v>
      </c>
      <c r="H466" s="293">
        <f>SUMIF('5. Lön'!$D$25:$D$151,$C449,'5. Lön'!CH$25:CH$151)+SUMIF('6. Drift'!$D$18:$D$101,$C449,'6. Drift'!BK$18:BK$101)</f>
        <v>0</v>
      </c>
      <c r="I466" s="293">
        <f>SUMIF('5. Lön'!$D$25:$D$151,$C449,'5. Lön'!CI$25:CI$151)+SUMIF('6. Drift'!$D$18:$D$101,$C449,'6. Drift'!BL$18:BL$101)</f>
        <v>0</v>
      </c>
      <c r="J466" s="293">
        <f>SUMIF('5. Lön'!$D$25:$D$151,$C449,'5. Lön'!CJ$25:CJ$151)+SUMIF('6. Drift'!$D$18:$D$101,$C449,'6. Drift'!BM$18:BM$101)</f>
        <v>0</v>
      </c>
      <c r="K466" s="293">
        <f>SUMIF('5. Lön'!$D$25:$D$151,$C449,'5. Lön'!CK$25:CK$151)+SUMIF('6. Drift'!$D$18:$D$101,$C449,'6. Drift'!BN$18:BN$101)</f>
        <v>0</v>
      </c>
      <c r="L466" s="293">
        <f>SUMIF('5. Lön'!$D$25:$D$151,$C449,'5. Lön'!CL$25:CL$151)+SUMIF('6. Drift'!$D$18:$D$101,$C449,'6. Drift'!BO$18:BO$101)</f>
        <v>0</v>
      </c>
      <c r="M466" s="322">
        <f t="shared" si="74"/>
        <v>0</v>
      </c>
    </row>
    <row r="467" spans="2:15" s="3" customFormat="1" ht="12.75" x14ac:dyDescent="0.2">
      <c r="B467" s="323" t="str">
        <f>IF('2. Grunddata'!C$6="KONTRAKT","Total kostnad i medfinansiering av kontrakt med finansiär","Total kostnad i medfinansiering av ansökan till finansiär")</f>
        <v>Total kostnad i medfinansiering av ansökan till finansiär</v>
      </c>
      <c r="C467" s="237">
        <f>SUM(C460:C466)</f>
        <v>0</v>
      </c>
      <c r="D467" s="237">
        <f t="shared" ref="D467:M467" si="75">SUM(D460:D466)</f>
        <v>0</v>
      </c>
      <c r="E467" s="237">
        <f t="shared" si="75"/>
        <v>0</v>
      </c>
      <c r="F467" s="237">
        <f t="shared" si="75"/>
        <v>0</v>
      </c>
      <c r="G467" s="237">
        <f t="shared" si="75"/>
        <v>0</v>
      </c>
      <c r="H467" s="237">
        <f t="shared" si="75"/>
        <v>0</v>
      </c>
      <c r="I467" s="237">
        <f t="shared" si="75"/>
        <v>0</v>
      </c>
      <c r="J467" s="237">
        <f t="shared" si="75"/>
        <v>0</v>
      </c>
      <c r="K467" s="237">
        <f t="shared" si="75"/>
        <v>0</v>
      </c>
      <c r="L467" s="237">
        <f t="shared" si="75"/>
        <v>0</v>
      </c>
      <c r="M467" s="324">
        <f t="shared" si="75"/>
        <v>0</v>
      </c>
      <c r="N467" s="26"/>
      <c r="O467" s="26"/>
    </row>
    <row r="468" spans="2:15" s="3" customFormat="1" ht="6" customHeight="1" x14ac:dyDescent="0.2">
      <c r="B468" s="335"/>
      <c r="C468" s="326"/>
      <c r="D468" s="326"/>
      <c r="E468" s="326"/>
      <c r="F468" s="326"/>
      <c r="G468" s="326"/>
      <c r="H468" s="326"/>
      <c r="I468" s="326"/>
      <c r="J468" s="326"/>
      <c r="K468" s="326"/>
      <c r="L468" s="326"/>
      <c r="M468" s="336"/>
    </row>
    <row r="469" spans="2:15" s="3" customFormat="1" ht="12.75" x14ac:dyDescent="0.2">
      <c r="B469" s="328" t="str">
        <f>IF('2. Grunddata'!C$6="KONTRAKT","Full kostnad","Förväntad full kostnad")</f>
        <v>Förväntad full kostnad</v>
      </c>
      <c r="C469" s="326"/>
      <c r="D469" s="326"/>
      <c r="E469" s="326"/>
      <c r="F469" s="326"/>
      <c r="G469" s="326"/>
      <c r="H469" s="326"/>
      <c r="I469" s="326"/>
      <c r="J469" s="326"/>
      <c r="K469" s="326"/>
      <c r="L469" s="326"/>
      <c r="M469" s="336"/>
    </row>
    <row r="470" spans="2:15" s="3" customFormat="1" ht="12.75" x14ac:dyDescent="0.2">
      <c r="B470" s="337" t="s">
        <v>203</v>
      </c>
      <c r="C470" s="338">
        <f>C452+C461+C462</f>
        <v>0</v>
      </c>
      <c r="D470" s="338">
        <f t="shared" ref="D470:L470" si="76">D452+D461+D462</f>
        <v>0</v>
      </c>
      <c r="E470" s="338">
        <f t="shared" si="76"/>
        <v>0</v>
      </c>
      <c r="F470" s="338">
        <f t="shared" si="76"/>
        <v>0</v>
      </c>
      <c r="G470" s="338">
        <f t="shared" si="76"/>
        <v>0</v>
      </c>
      <c r="H470" s="338">
        <f t="shared" si="76"/>
        <v>0</v>
      </c>
      <c r="I470" s="338">
        <f t="shared" si="76"/>
        <v>0</v>
      </c>
      <c r="J470" s="338">
        <f t="shared" si="76"/>
        <v>0</v>
      </c>
      <c r="K470" s="338">
        <f t="shared" si="76"/>
        <v>0</v>
      </c>
      <c r="L470" s="338">
        <f t="shared" si="76"/>
        <v>0</v>
      </c>
      <c r="M470" s="314">
        <f>SUM(C470:L470)</f>
        <v>0</v>
      </c>
    </row>
    <row r="471" spans="2:15" s="3" customFormat="1" ht="12.75" x14ac:dyDescent="0.2">
      <c r="B471" s="339" t="s">
        <v>202</v>
      </c>
      <c r="C471" s="340">
        <f>C453+C463</f>
        <v>0</v>
      </c>
      <c r="D471" s="340">
        <f t="shared" ref="D471:L471" si="77">D453+D463</f>
        <v>0</v>
      </c>
      <c r="E471" s="340">
        <f t="shared" si="77"/>
        <v>0</v>
      </c>
      <c r="F471" s="340">
        <f t="shared" si="77"/>
        <v>0</v>
      </c>
      <c r="G471" s="340">
        <f t="shared" si="77"/>
        <v>0</v>
      </c>
      <c r="H471" s="340">
        <f t="shared" si="77"/>
        <v>0</v>
      </c>
      <c r="I471" s="340">
        <f t="shared" si="77"/>
        <v>0</v>
      </c>
      <c r="J471" s="340">
        <f t="shared" si="77"/>
        <v>0</v>
      </c>
      <c r="K471" s="340">
        <f t="shared" si="77"/>
        <v>0</v>
      </c>
      <c r="L471" s="340">
        <f t="shared" si="77"/>
        <v>0</v>
      </c>
      <c r="M471" s="316">
        <f>SUM(C471:L471)</f>
        <v>0</v>
      </c>
    </row>
    <row r="472" spans="2:15" s="3" customFormat="1" ht="12.75" x14ac:dyDescent="0.2">
      <c r="B472" s="341" t="s">
        <v>30</v>
      </c>
      <c r="C472" s="342">
        <f>C454+C464</f>
        <v>0</v>
      </c>
      <c r="D472" s="342">
        <f t="shared" ref="D472:L472" si="78">D454+D464</f>
        <v>0</v>
      </c>
      <c r="E472" s="342">
        <f t="shared" si="78"/>
        <v>0</v>
      </c>
      <c r="F472" s="342">
        <f t="shared" si="78"/>
        <v>0</v>
      </c>
      <c r="G472" s="342">
        <f t="shared" si="78"/>
        <v>0</v>
      </c>
      <c r="H472" s="342">
        <f t="shared" si="78"/>
        <v>0</v>
      </c>
      <c r="I472" s="342">
        <f t="shared" si="78"/>
        <v>0</v>
      </c>
      <c r="J472" s="342">
        <f t="shared" si="78"/>
        <v>0</v>
      </c>
      <c r="K472" s="342">
        <f t="shared" si="78"/>
        <v>0</v>
      </c>
      <c r="L472" s="342">
        <f t="shared" si="78"/>
        <v>0</v>
      </c>
      <c r="M472" s="319">
        <f>SUM(C472:L472)</f>
        <v>0</v>
      </c>
    </row>
    <row r="473" spans="2:15" s="3" customFormat="1" ht="12.75" x14ac:dyDescent="0.2">
      <c r="B473" s="339" t="s">
        <v>31</v>
      </c>
      <c r="C473" s="340">
        <f>SUMIF('5. Lön'!$D$25:$D$151,$C449,'5. Lön'!CO$25:CO$151)+SUMIF('5. Lön'!$D$25:$D$151,$C449,'5. Lön'!DA$25:DA$151)+SUMIF('6. Drift'!$D$18:$D$101,$C449,'6. Drift'!BR$18:BR$101)+SUMIF('6. Drift'!$D$18:$D$101,$C449,'6. Drift'!CD$18:CD$101)+SUMIF('8. Lokal'!$D$18:$D$50,$C449,'8. Lokal'!T$18:T$50)+SUMIF('8. Lokal'!$D$18:$D$50,$C449,'8. Lokal'!AF$18:AF$50)</f>
        <v>0</v>
      </c>
      <c r="D473" s="340">
        <f>SUMIF('5. Lön'!$D$25:$D$151,$C449,'5. Lön'!CP$25:CP$151)+SUMIF('5. Lön'!$D$25:$D$151,$C449,'5. Lön'!DB$25:DB$151)+SUMIF('6. Drift'!$D$18:$D$101,$C449,'6. Drift'!BS$18:BS$101)+SUMIF('6. Drift'!$D$18:$D$101,$C449,'6. Drift'!CE$18:CE$101)+SUMIF('8. Lokal'!$D$18:$D$50,$C449,'8. Lokal'!U$18:U$50)+SUMIF('8. Lokal'!$D$18:$D$50,$C449,'8. Lokal'!AG$18:AG$50)</f>
        <v>0</v>
      </c>
      <c r="E473" s="340">
        <f>SUMIF('5. Lön'!$D$25:$D$151,$C449,'5. Lön'!CQ$25:CQ$151)+SUMIF('5. Lön'!$D$25:$D$151,$C449,'5. Lön'!DC$25:DC$151)+SUMIF('6. Drift'!$D$18:$D$101,$C449,'6. Drift'!BT$18:BT$101)+SUMIF('6. Drift'!$D$18:$D$101,$C449,'6. Drift'!CF$18:CF$101)+SUMIF('8. Lokal'!$D$18:$D$50,$C449,'8. Lokal'!V$18:V$50)+SUMIF('8. Lokal'!$D$18:$D$50,$C449,'8. Lokal'!AH$18:AH$50)</f>
        <v>0</v>
      </c>
      <c r="F473" s="340">
        <f>SUMIF('5. Lön'!$D$25:$D$151,$C449,'5. Lön'!CR$25:CR$151)+SUMIF('5. Lön'!$D$25:$D$151,$C449,'5. Lön'!DD$25:DD$151)+SUMIF('6. Drift'!$D$18:$D$101,$C449,'6. Drift'!BU$18:BU$101)+SUMIF('6. Drift'!$D$18:$D$101,$C449,'6. Drift'!CG$18:CG$101)+SUMIF('8. Lokal'!$D$18:$D$50,$C449,'8. Lokal'!W$18:W$50)+SUMIF('8. Lokal'!$D$18:$D$50,$C449,'8. Lokal'!AI$18:AI$50)</f>
        <v>0</v>
      </c>
      <c r="G473" s="340">
        <f>SUMIF('5. Lön'!$D$25:$D$151,$C449,'5. Lön'!CS$25:CS$151)+SUMIF('5. Lön'!$D$25:$D$151,$C449,'5. Lön'!DE$25:DE$151)+SUMIF('6. Drift'!$D$18:$D$101,$C449,'6. Drift'!BV$18:BV$101)+SUMIF('6. Drift'!$D$18:$D$101,$C449,'6. Drift'!CH$18:CH$101)+SUMIF('8. Lokal'!$D$18:$D$50,$C449,'8. Lokal'!X$18:X$50)+SUMIF('8. Lokal'!$D$18:$D$50,$C449,'8. Lokal'!AJ$18:AJ$50)</f>
        <v>0</v>
      </c>
      <c r="H473" s="340">
        <f>SUMIF('5. Lön'!$D$25:$D$151,$C449,'5. Lön'!CT$25:CT$151)+SUMIF('5. Lön'!$D$25:$D$151,$C449,'5. Lön'!DF$25:DF$151)+SUMIF('6. Drift'!$D$18:$D$101,$C449,'6. Drift'!BW$18:BW$101)+SUMIF('6. Drift'!$D$18:$D$101,$C449,'6. Drift'!CI$18:CI$101)+SUMIF('8. Lokal'!$D$18:$D$50,$C449,'8. Lokal'!Y$18:Y$50)+SUMIF('8. Lokal'!$D$18:$D$50,$C449,'8. Lokal'!AK$18:AK$50)</f>
        <v>0</v>
      </c>
      <c r="I473" s="340">
        <f>SUMIF('5. Lön'!$D$25:$D$151,$C449,'5. Lön'!CU$25:CU$151)+SUMIF('5. Lön'!$D$25:$D$151,$C449,'5. Lön'!DG$25:DG$151)+SUMIF('6. Drift'!$D$18:$D$101,$C449,'6. Drift'!BX$18:BX$101)+SUMIF('6. Drift'!$D$18:$D$101,$C449,'6. Drift'!CJ$18:CJ$101)+SUMIF('8. Lokal'!$D$18:$D$50,$C449,'8. Lokal'!Z$18:Z$50)+SUMIF('8. Lokal'!$D$18:$D$50,$C449,'8. Lokal'!AL$18:AL$50)</f>
        <v>0</v>
      </c>
      <c r="J473" s="340">
        <f>SUMIF('5. Lön'!$D$25:$D$151,$C449,'5. Lön'!CV$25:CV$151)+SUMIF('5. Lön'!$D$25:$D$151,$C449,'5. Lön'!DH$25:DH$151)+SUMIF('6. Drift'!$D$18:$D$101,$C449,'6. Drift'!BY$18:BY$101)+SUMIF('6. Drift'!$D$18:$D$101,$C449,'6. Drift'!CK$18:CK$101)+SUMIF('8. Lokal'!$D$18:$D$50,$C449,'8. Lokal'!AA$18:AA$50)+SUMIF('8. Lokal'!$D$18:$D$50,$C449,'8. Lokal'!AM$18:AM$50)</f>
        <v>0</v>
      </c>
      <c r="K473" s="340">
        <f>SUMIF('5. Lön'!$D$25:$D$151,$C449,'5. Lön'!CW$25:CW$151)+SUMIF('5. Lön'!$D$25:$D$151,$C449,'5. Lön'!DI$25:DI$151)+SUMIF('6. Drift'!$D$18:$D$101,$C449,'6. Drift'!BZ$18:BZ$101)+SUMIF('6. Drift'!$D$18:$D$101,$C449,'6. Drift'!CL$18:CL$101)+SUMIF('8. Lokal'!$D$18:$D$50,$C449,'8. Lokal'!AB$18:AB$50)+SUMIF('8. Lokal'!$D$18:$D$50,$C449,'8. Lokal'!AN$18:AN$50)</f>
        <v>0</v>
      </c>
      <c r="L473" s="340">
        <f>SUMIF('5. Lön'!$D$25:$D$151,$C449,'5. Lön'!CX$25:CX$151)+SUMIF('5. Lön'!$D$25:$D$151,$C449,'5. Lön'!DJ$25:DJ$151)+SUMIF('6. Drift'!$D$18:$D$101,$C449,'6. Drift'!CA$18:CA$101)+SUMIF('6. Drift'!$D$18:$D$101,$C449,'6. Drift'!CM$18:CM$101)+SUMIF('8. Lokal'!$D$18:$D$50,$C449,'8. Lokal'!AC$18:AC$50)+SUMIF('8. Lokal'!$D$18:$D$50,$C449,'8. Lokal'!AO$18:AO$50)</f>
        <v>0</v>
      </c>
      <c r="M473" s="316">
        <f>SUM(C473:L473)</f>
        <v>0</v>
      </c>
    </row>
    <row r="474" spans="2:15" s="3" customFormat="1" ht="12.75" x14ac:dyDescent="0.2">
      <c r="B474" s="343" t="s">
        <v>26</v>
      </c>
      <c r="C474" s="344">
        <f>SUMIF('5. Lön'!$D$25:$D$151,$C449,'5. Lön'!BQ$25:BQ$151)+SUMIF('5. Lön'!$D$25:$D$151,$C449,'5. Lön'!CC$25:CC$151)+SUMIF('6. Drift'!$D$18:$D$101,$C449,'6. Drift'!AT$18:AT$101)+SUMIF('6. Drift'!$D$18:$D$101,$C449,'6. Drift'!BF$18:BF$101)</f>
        <v>0</v>
      </c>
      <c r="D474" s="344">
        <f>SUMIF('5. Lön'!$D$25:$D$151,$C449,'5. Lön'!BR$25:BR$151)+SUMIF('5. Lön'!$D$25:$D$151,$C449,'5. Lön'!CD$25:CD$151)+SUMIF('6. Drift'!$D$18:$D$101,$C449,'6. Drift'!AU$18:AU$101)+SUMIF('6. Drift'!$D$18:$D$101,$C449,'6. Drift'!BG$18:BG$101)</f>
        <v>0</v>
      </c>
      <c r="E474" s="344">
        <f>SUMIF('5. Lön'!$D$25:$D$151,$C449,'5. Lön'!BS$25:BS$151)+SUMIF('5. Lön'!$D$25:$D$151,$C449,'5. Lön'!CE$25:CE$151)+SUMIF('6. Drift'!$D$18:$D$101,$C449,'6. Drift'!AV$18:AV$101)+SUMIF('6. Drift'!$D$18:$D$101,$C449,'6. Drift'!BH$18:BH$101)</f>
        <v>0</v>
      </c>
      <c r="F474" s="344">
        <f>SUMIF('5. Lön'!$D$25:$D$151,$C449,'5. Lön'!BT$25:BT$151)+SUMIF('5. Lön'!$D$25:$D$151,$C449,'5. Lön'!CF$25:CF$151)+SUMIF('6. Drift'!$D$18:$D$101,$C449,'6. Drift'!AW$18:AW$101)+SUMIF('6. Drift'!$D$18:$D$101,$C449,'6. Drift'!BI$18:BI$101)</f>
        <v>0</v>
      </c>
      <c r="G474" s="344">
        <f>SUMIF('5. Lön'!$D$25:$D$151,$C449,'5. Lön'!BU$25:BU$151)+SUMIF('5. Lön'!$D$25:$D$151,$C449,'5. Lön'!CG$25:CG$151)+SUMIF('6. Drift'!$D$18:$D$101,$C449,'6. Drift'!AX$18:AX$101)+SUMIF('6. Drift'!$D$18:$D$101,$C449,'6. Drift'!BJ$18:BJ$101)</f>
        <v>0</v>
      </c>
      <c r="H474" s="344">
        <f>SUMIF('5. Lön'!$D$25:$D$151,$C449,'5. Lön'!BV$25:BV$151)+SUMIF('5. Lön'!$D$25:$D$151,$C449,'5. Lön'!CH$25:CH$151)+SUMIF('6. Drift'!$D$18:$D$101,$C449,'6. Drift'!AY$18:AY$101)+SUMIF('6. Drift'!$D$18:$D$101,$C449,'6. Drift'!BK$18:BK$101)</f>
        <v>0</v>
      </c>
      <c r="I474" s="344">
        <f>SUMIF('5. Lön'!$D$25:$D$151,$C449,'5. Lön'!BW$25:BW$151)+SUMIF('5. Lön'!$D$25:$D$151,$C449,'5. Lön'!CI$25:CI$151)+SUMIF('6. Drift'!$D$18:$D$101,$C449,'6. Drift'!AZ$18:AZ$101)+SUMIF('6. Drift'!$D$18:$D$101,$C449,'6. Drift'!BL$18:BL$101)</f>
        <v>0</v>
      </c>
      <c r="J474" s="344">
        <f>SUMIF('5. Lön'!$D$25:$D$151,$C449,'5. Lön'!BX$25:BX$151)+SUMIF('5. Lön'!$D$25:$D$151,$C449,'5. Lön'!CJ$25:CJ$151)+SUMIF('6. Drift'!$D$18:$D$101,$C449,'6. Drift'!BA$18:BA$101)+SUMIF('6. Drift'!$D$18:$D$101,$C449,'6. Drift'!BM$18:BM$101)</f>
        <v>0</v>
      </c>
      <c r="K474" s="344">
        <f>SUMIF('5. Lön'!$D$25:$D$151,$C449,'5. Lön'!BY$25:BY$151)+SUMIF('5. Lön'!$D$25:$D$151,$C449,'5. Lön'!CK$25:CK$151)+SUMIF('6. Drift'!$D$18:$D$101,$C449,'6. Drift'!BB$18:BB$101)+SUMIF('6. Drift'!$D$18:$D$101,$C449,'6. Drift'!BN$18:BN$101)</f>
        <v>0</v>
      </c>
      <c r="L474" s="344">
        <f>SUMIF('5. Lön'!$D$25:$D$151,$C449,'5. Lön'!BZ$25:BZ$151)+SUMIF('5. Lön'!$D$25:$D$151,$C449,'5. Lön'!CL$25:CL$151)+SUMIF('6. Drift'!$D$18:$D$101,$C449,'6. Drift'!BC$18:BC$101)+SUMIF('6. Drift'!$D$18:$D$101,$C449,'6. Drift'!BO$18:BO$101)</f>
        <v>0</v>
      </c>
      <c r="M474" s="322">
        <f>SUM(C474:L474)</f>
        <v>0</v>
      </c>
    </row>
    <row r="475" spans="2:15" s="3" customFormat="1" ht="12.75" x14ac:dyDescent="0.2">
      <c r="B475" s="323" t="str">
        <f>IF('2. Grunddata'!C$6="KONTRAKT","Total full kostnad","Total förväntad full kostnad")</f>
        <v>Total förväntad full kostnad</v>
      </c>
      <c r="C475" s="171">
        <f>SUM(C470:C474)</f>
        <v>0</v>
      </c>
      <c r="D475" s="171">
        <f t="shared" ref="D475:M475" si="79">SUM(D470:D474)</f>
        <v>0</v>
      </c>
      <c r="E475" s="171">
        <f t="shared" si="79"/>
        <v>0</v>
      </c>
      <c r="F475" s="171">
        <f t="shared" si="79"/>
        <v>0</v>
      </c>
      <c r="G475" s="171">
        <f t="shared" si="79"/>
        <v>0</v>
      </c>
      <c r="H475" s="171">
        <f t="shared" si="79"/>
        <v>0</v>
      </c>
      <c r="I475" s="171">
        <f t="shared" si="79"/>
        <v>0</v>
      </c>
      <c r="J475" s="171">
        <f t="shared" si="79"/>
        <v>0</v>
      </c>
      <c r="K475" s="171">
        <f t="shared" si="79"/>
        <v>0</v>
      </c>
      <c r="L475" s="171">
        <f t="shared" si="79"/>
        <v>0</v>
      </c>
      <c r="M475" s="345">
        <f t="shared" si="79"/>
        <v>0</v>
      </c>
    </row>
    <row r="476" spans="2:15" s="3" customFormat="1" ht="12.75" x14ac:dyDescent="0.2">
      <c r="B476" s="119"/>
      <c r="C476" s="64"/>
      <c r="D476" s="64"/>
      <c r="E476" s="64"/>
      <c r="F476" s="64"/>
      <c r="G476" s="64"/>
      <c r="H476" s="64"/>
      <c r="I476" s="64"/>
      <c r="J476" s="64"/>
      <c r="K476" s="64"/>
      <c r="L476" s="64"/>
      <c r="M476" s="64"/>
    </row>
    <row r="477" spans="2:15" s="3" customFormat="1" ht="12.75" customHeight="1" x14ac:dyDescent="0.2">
      <c r="B477" s="119" t="s">
        <v>42</v>
      </c>
      <c r="C477" s="346" t="str">
        <f t="shared" ref="C477:M477" si="80">IF(C475&gt;0,C467/C475,"")</f>
        <v/>
      </c>
      <c r="D477" s="346" t="str">
        <f t="shared" si="80"/>
        <v/>
      </c>
      <c r="E477" s="346" t="str">
        <f t="shared" si="80"/>
        <v/>
      </c>
      <c r="F477" s="346" t="str">
        <f t="shared" si="80"/>
        <v/>
      </c>
      <c r="G477" s="346" t="str">
        <f t="shared" si="80"/>
        <v/>
      </c>
      <c r="H477" s="346" t="str">
        <f t="shared" si="80"/>
        <v/>
      </c>
      <c r="I477" s="346" t="str">
        <f t="shared" si="80"/>
        <v/>
      </c>
      <c r="J477" s="346" t="str">
        <f t="shared" si="80"/>
        <v/>
      </c>
      <c r="K477" s="346" t="str">
        <f t="shared" si="80"/>
        <v/>
      </c>
      <c r="L477" s="346" t="str">
        <f t="shared" si="80"/>
        <v/>
      </c>
      <c r="M477" s="346" t="str">
        <f t="shared" si="80"/>
        <v/>
      </c>
    </row>
    <row r="478" spans="2:15" ht="12.75" customHeight="1" x14ac:dyDescent="0.2"/>
    <row r="479" spans="2:15" ht="12.75" customHeight="1" x14ac:dyDescent="0.2">
      <c r="B479" s="386" t="s">
        <v>210</v>
      </c>
      <c r="C479" s="64" t="str">
        <f>B23</f>
        <v>WP 9</v>
      </c>
      <c r="D479" s="64" t="str">
        <f>E23</f>
        <v/>
      </c>
    </row>
    <row r="480" spans="2:15" ht="12.75" customHeight="1" x14ac:dyDescent="0.2">
      <c r="B480" s="719"/>
      <c r="C480" s="813"/>
      <c r="D480" s="813"/>
      <c r="E480" s="813"/>
      <c r="F480" s="813"/>
      <c r="G480" s="813"/>
      <c r="H480" s="813"/>
      <c r="I480" s="813"/>
      <c r="J480" s="813"/>
      <c r="K480" s="813"/>
      <c r="L480" s="813"/>
      <c r="M480" s="814"/>
    </row>
    <row r="481" spans="2:13" ht="12.75" customHeight="1" x14ac:dyDescent="0.2">
      <c r="B481" s="815"/>
      <c r="C481" s="816"/>
      <c r="D481" s="816"/>
      <c r="E481" s="816"/>
      <c r="F481" s="816"/>
      <c r="G481" s="816"/>
      <c r="H481" s="816"/>
      <c r="I481" s="816"/>
      <c r="J481" s="816"/>
      <c r="K481" s="816"/>
      <c r="L481" s="816"/>
      <c r="M481" s="817"/>
    </row>
    <row r="482" spans="2:13" ht="12.75" customHeight="1" x14ac:dyDescent="0.2">
      <c r="B482" s="815"/>
      <c r="C482" s="816"/>
      <c r="D482" s="816"/>
      <c r="E482" s="816"/>
      <c r="F482" s="816"/>
      <c r="G482" s="816"/>
      <c r="H482" s="816"/>
      <c r="I482" s="816"/>
      <c r="J482" s="816"/>
      <c r="K482" s="816"/>
      <c r="L482" s="816"/>
      <c r="M482" s="817"/>
    </row>
    <row r="483" spans="2:13" ht="12.75" customHeight="1" x14ac:dyDescent="0.2">
      <c r="B483" s="815"/>
      <c r="C483" s="816"/>
      <c r="D483" s="816"/>
      <c r="E483" s="816"/>
      <c r="F483" s="816"/>
      <c r="G483" s="816"/>
      <c r="H483" s="816"/>
      <c r="I483" s="816"/>
      <c r="J483" s="816"/>
      <c r="K483" s="816"/>
      <c r="L483" s="816"/>
      <c r="M483" s="817"/>
    </row>
    <row r="484" spans="2:13" ht="12.75" customHeight="1" x14ac:dyDescent="0.2">
      <c r="B484" s="815"/>
      <c r="C484" s="816"/>
      <c r="D484" s="816"/>
      <c r="E484" s="816"/>
      <c r="F484" s="816"/>
      <c r="G484" s="816"/>
      <c r="H484" s="816"/>
      <c r="I484" s="816"/>
      <c r="J484" s="816"/>
      <c r="K484" s="816"/>
      <c r="L484" s="816"/>
      <c r="M484" s="817"/>
    </row>
    <row r="485" spans="2:13" ht="12.75" customHeight="1" x14ac:dyDescent="0.2">
      <c r="B485" s="818"/>
      <c r="C485" s="819"/>
      <c r="D485" s="819"/>
      <c r="E485" s="819"/>
      <c r="F485" s="819"/>
      <c r="G485" s="819"/>
      <c r="H485" s="819"/>
      <c r="I485" s="819"/>
      <c r="J485" s="819"/>
      <c r="K485" s="819"/>
      <c r="L485" s="819"/>
      <c r="M485" s="820"/>
    </row>
    <row r="486" spans="2:13" x14ac:dyDescent="0.2">
      <c r="B486" s="818"/>
      <c r="C486" s="819"/>
      <c r="D486" s="819"/>
      <c r="E486" s="819"/>
      <c r="F486" s="819"/>
      <c r="G486" s="819"/>
      <c r="H486" s="819"/>
      <c r="I486" s="819"/>
      <c r="J486" s="819"/>
      <c r="K486" s="819"/>
      <c r="L486" s="819"/>
      <c r="M486" s="820"/>
    </row>
    <row r="487" spans="2:13" x14ac:dyDescent="0.2">
      <c r="B487" s="818"/>
      <c r="C487" s="819"/>
      <c r="D487" s="819"/>
      <c r="E487" s="819"/>
      <c r="F487" s="819"/>
      <c r="G487" s="819"/>
      <c r="H487" s="819"/>
      <c r="I487" s="819"/>
      <c r="J487" s="819"/>
      <c r="K487" s="819"/>
      <c r="L487" s="819"/>
      <c r="M487" s="820"/>
    </row>
    <row r="488" spans="2:13" x14ac:dyDescent="0.2">
      <c r="B488" s="818"/>
      <c r="C488" s="819"/>
      <c r="D488" s="819"/>
      <c r="E488" s="819"/>
      <c r="F488" s="819"/>
      <c r="G488" s="819"/>
      <c r="H488" s="819"/>
      <c r="I488" s="819"/>
      <c r="J488" s="819"/>
      <c r="K488" s="819"/>
      <c r="L488" s="819"/>
      <c r="M488" s="820"/>
    </row>
    <row r="489" spans="2:13" x14ac:dyDescent="0.2">
      <c r="B489" s="818"/>
      <c r="C489" s="819"/>
      <c r="D489" s="819"/>
      <c r="E489" s="819"/>
      <c r="F489" s="819"/>
      <c r="G489" s="819"/>
      <c r="H489" s="819"/>
      <c r="I489" s="819"/>
      <c r="J489" s="819"/>
      <c r="K489" s="819"/>
      <c r="L489" s="819"/>
      <c r="M489" s="820"/>
    </row>
    <row r="490" spans="2:13" x14ac:dyDescent="0.2">
      <c r="B490" s="818"/>
      <c r="C490" s="819"/>
      <c r="D490" s="819"/>
      <c r="E490" s="819"/>
      <c r="F490" s="819"/>
      <c r="G490" s="819"/>
      <c r="H490" s="819"/>
      <c r="I490" s="819"/>
      <c r="J490" s="819"/>
      <c r="K490" s="819"/>
      <c r="L490" s="819"/>
      <c r="M490" s="820"/>
    </row>
    <row r="491" spans="2:13" x14ac:dyDescent="0.2">
      <c r="B491" s="818"/>
      <c r="C491" s="819"/>
      <c r="D491" s="819"/>
      <c r="E491" s="819"/>
      <c r="F491" s="819"/>
      <c r="G491" s="819"/>
      <c r="H491" s="819"/>
      <c r="I491" s="819"/>
      <c r="J491" s="819"/>
      <c r="K491" s="819"/>
      <c r="L491" s="819"/>
      <c r="M491" s="820"/>
    </row>
    <row r="492" spans="2:13" x14ac:dyDescent="0.2">
      <c r="B492" s="821"/>
      <c r="C492" s="822"/>
      <c r="D492" s="822"/>
      <c r="E492" s="822"/>
      <c r="F492" s="822"/>
      <c r="G492" s="822"/>
      <c r="H492" s="822"/>
      <c r="I492" s="822"/>
      <c r="J492" s="822"/>
      <c r="K492" s="822"/>
      <c r="L492" s="822"/>
      <c r="M492" s="823"/>
    </row>
    <row r="495" spans="2:13" s="3" customFormat="1" ht="12.75" customHeight="1" x14ac:dyDescent="0.2">
      <c r="B495" s="140" t="s">
        <v>165</v>
      </c>
      <c r="C495" s="141" t="str">
        <f>'2. Grunddata'!C$7</f>
        <v>Hitta den oförklariga faktorn i matrix</v>
      </c>
      <c r="D495" s="64"/>
      <c r="E495" s="64"/>
      <c r="F495" s="64"/>
      <c r="G495" s="64"/>
      <c r="H495" s="64"/>
      <c r="I495" s="64"/>
      <c r="J495" s="64"/>
      <c r="K495" s="64"/>
      <c r="L495" s="64"/>
      <c r="M495" s="64"/>
    </row>
    <row r="496" spans="2:13" s="3" customFormat="1" ht="12.75" x14ac:dyDescent="0.2">
      <c r="B496" s="140" t="s">
        <v>122</v>
      </c>
      <c r="C496" s="141" t="str">
        <f>IF('2. Grunddata'!$C$6="ANSÖKAN","ANSÖKAN",(IF('2. Grunddata'!$C$6="KONTRAKT","KONTRAKT","")))</f>
        <v>ANSÖKAN</v>
      </c>
      <c r="D496" s="64"/>
      <c r="E496" s="64"/>
      <c r="F496" s="64"/>
      <c r="G496" s="64"/>
      <c r="H496" s="64"/>
      <c r="I496" s="64"/>
      <c r="J496" s="64"/>
      <c r="K496" s="64"/>
      <c r="L496" s="64"/>
      <c r="M496" s="64"/>
    </row>
    <row r="497" spans="2:15" s="3" customFormat="1" ht="12.75" x14ac:dyDescent="0.2">
      <c r="B497" s="62" t="s">
        <v>254</v>
      </c>
      <c r="C497" s="141" t="str">
        <f>'2. Grunddata'!C$8</f>
        <v>Stina</v>
      </c>
      <c r="D497" s="64"/>
      <c r="E497" s="64"/>
      <c r="F497" s="64"/>
      <c r="I497" s="120"/>
      <c r="J497" s="120"/>
      <c r="K497" s="120"/>
      <c r="L497" s="120"/>
      <c r="M497" s="120"/>
    </row>
    <row r="498" spans="2:15" s="3" customFormat="1" ht="12.75" x14ac:dyDescent="0.2">
      <c r="B498" s="140" t="s">
        <v>156</v>
      </c>
      <c r="C498" s="64" t="str">
        <f>'2. Grunddata'!C$17</f>
        <v>SEK</v>
      </c>
      <c r="D498" s="64"/>
      <c r="E498" s="64"/>
      <c r="F498" s="64"/>
      <c r="I498" s="120"/>
      <c r="J498" s="120"/>
      <c r="K498" s="120"/>
      <c r="L498" s="120"/>
      <c r="M498" s="120"/>
    </row>
    <row r="499" spans="2:15" s="3" customFormat="1" ht="12.75" x14ac:dyDescent="0.2">
      <c r="B499" s="140"/>
      <c r="C499" s="143" t="s">
        <v>137</v>
      </c>
      <c r="D499" s="64"/>
      <c r="E499" s="64"/>
      <c r="F499" s="64"/>
      <c r="I499" s="120"/>
      <c r="J499" s="120"/>
      <c r="K499" s="120"/>
      <c r="L499" s="120"/>
      <c r="M499" s="120"/>
    </row>
    <row r="500" spans="2:15" ht="12.75" customHeight="1" x14ac:dyDescent="0.2"/>
    <row r="501" spans="2:15" s="3" customFormat="1" ht="15" x14ac:dyDescent="0.25">
      <c r="B501" s="369" t="s">
        <v>38</v>
      </c>
      <c r="C501" s="369" t="str">
        <f>B24</f>
        <v>WP 10</v>
      </c>
      <c r="D501" s="369" t="str">
        <f>E24</f>
        <v/>
      </c>
      <c r="E501" s="64"/>
      <c r="G501" s="64"/>
      <c r="H501" s="64"/>
      <c r="I501" s="64"/>
      <c r="J501" s="64"/>
      <c r="K501" s="386" t="s">
        <v>323</v>
      </c>
      <c r="L501" s="619">
        <f>SUMIF('5. Lön'!$D$25:$D$151,$C501,'5. Lön'!AE$25:AE$151)</f>
        <v>0</v>
      </c>
      <c r="M501" s="383" t="s">
        <v>208</v>
      </c>
    </row>
    <row r="502" spans="2:15" s="3" customFormat="1" ht="6" customHeight="1" x14ac:dyDescent="0.2">
      <c r="B502" s="85"/>
      <c r="C502" s="64"/>
      <c r="D502" s="64"/>
      <c r="E502" s="64"/>
      <c r="F502" s="64"/>
      <c r="G502" s="64"/>
      <c r="H502" s="64"/>
      <c r="I502" s="64"/>
      <c r="J502" s="64"/>
      <c r="K502" s="64"/>
      <c r="L502" s="64"/>
      <c r="M502" s="64"/>
    </row>
    <row r="503" spans="2:15" s="3" customFormat="1" ht="12.75" x14ac:dyDescent="0.2">
      <c r="B503" s="309" t="str">
        <f>IF('2. Grunddata'!C$6="KONTRAKT","Kostnader täckta av finansiär","Kostnader förväntade att täckas av finansiär")</f>
        <v>Kostnader förväntade att täckas av finansiär</v>
      </c>
      <c r="C503" s="310">
        <f>'5. Lön'!G$23</f>
        <v>2022</v>
      </c>
      <c r="D503" s="310">
        <f>'5. Lön'!H$23</f>
        <v>2023</v>
      </c>
      <c r="E503" s="310">
        <f>'5. Lön'!I$23</f>
        <v>2024</v>
      </c>
      <c r="F503" s="310" t="str">
        <f>'5. Lön'!J$23</f>
        <v/>
      </c>
      <c r="G503" s="310" t="str">
        <f>'5. Lön'!K$23</f>
        <v/>
      </c>
      <c r="H503" s="310" t="str">
        <f>'5. Lön'!L$23</f>
        <v/>
      </c>
      <c r="I503" s="310" t="str">
        <f>'5. Lön'!M$23</f>
        <v/>
      </c>
      <c r="J503" s="310" t="str">
        <f>'5. Lön'!N$23</f>
        <v/>
      </c>
      <c r="K503" s="310" t="str">
        <f>'5. Lön'!O$23</f>
        <v/>
      </c>
      <c r="L503" s="310" t="str">
        <f>'5. Lön'!P$23</f>
        <v/>
      </c>
      <c r="M503" s="311" t="s">
        <v>2</v>
      </c>
    </row>
    <row r="504" spans="2:15" s="3" customFormat="1" ht="12.75" customHeight="1" x14ac:dyDescent="0.2">
      <c r="B504" s="312" t="s">
        <v>203</v>
      </c>
      <c r="C504" s="313">
        <f>IF('2. Grunddata'!$C$16&gt;0,SUMIF('5. Lön'!$D$25:$D$151,$C501,'5. Lön'!DM$25:DM$151),SUMIF('5. Lön'!$D$25:$D$151,$C501,'5. Lön'!AS$25:AS$151))</f>
        <v>0</v>
      </c>
      <c r="D504" s="313">
        <f>IF('2. Grunddata'!$C$16&gt;0,SUMIF('5. Lön'!$D$25:$D$151,$C501,'5. Lön'!DN$25:DN$151),SUMIF('5. Lön'!$D$25:$D$151,$C501,'5. Lön'!AT$25:AT$151))</f>
        <v>0</v>
      </c>
      <c r="E504" s="313">
        <f>IF('2. Grunddata'!$C$16&gt;0,SUMIF('5. Lön'!$D$25:$D$151,$C501,'5. Lön'!DO$25:DO$151),SUMIF('5. Lön'!$D$25:$D$151,$C501,'5. Lön'!AU$25:AU$151))</f>
        <v>0</v>
      </c>
      <c r="F504" s="313">
        <f>IF('2. Grunddata'!$C$16&gt;0,SUMIF('5. Lön'!$D$25:$D$151,$C501,'5. Lön'!DP$25:DP$151),SUMIF('5. Lön'!$D$25:$D$151,$C501,'5. Lön'!AV$25:AV$151))</f>
        <v>0</v>
      </c>
      <c r="G504" s="313">
        <f>IF('2. Grunddata'!$C$16&gt;0,SUMIF('5. Lön'!$D$25:$D$151,$C501,'5. Lön'!DQ$25:DQ$151),SUMIF('5. Lön'!$D$25:$D$151,$C501,'5. Lön'!AW$25:AW$151))</f>
        <v>0</v>
      </c>
      <c r="H504" s="313">
        <f>IF('2. Grunddata'!$C$16&gt;0,SUMIF('5. Lön'!$D$25:$D$151,$C501,'5. Lön'!DR$25:DR$151),SUMIF('5. Lön'!$D$25:$D$151,$C501,'5. Lön'!AX$25:AX$151))</f>
        <v>0</v>
      </c>
      <c r="I504" s="313">
        <f>IF('2. Grunddata'!$C$16&gt;0,SUMIF('5. Lön'!$D$25:$D$151,$C501,'5. Lön'!DS$25:DS$151),SUMIF('5. Lön'!$D$25:$D$151,$C501,'5. Lön'!AY$25:AY$151))</f>
        <v>0</v>
      </c>
      <c r="J504" s="313">
        <f>IF('2. Grunddata'!$C$16&gt;0,SUMIF('5. Lön'!$D$25:$D$151,$C501,'5. Lön'!DT$25:DT$151),SUMIF('5. Lön'!$D$25:$D$151,$C501,'5. Lön'!AZ$25:AZ$151))</f>
        <v>0</v>
      </c>
      <c r="K504" s="313">
        <f>IF('2. Grunddata'!$C$16&gt;0,SUMIF('5. Lön'!$D$25:$D$151,$C501,'5. Lön'!DU$25:DU$151),SUMIF('5. Lön'!$D$25:$D$151,$C501,'5. Lön'!BA$25:BA$151))</f>
        <v>0</v>
      </c>
      <c r="L504" s="313">
        <f>IF('2. Grunddata'!$C$16&gt;0,SUMIF('5. Lön'!$D$25:$D$151,$C501,'5. Lön'!DV$25:DV$151),SUMIF('5. Lön'!$D$25:$D$151,$C501,'5. Lön'!BB$25:BB$151))</f>
        <v>0</v>
      </c>
      <c r="M504" s="314">
        <f t="shared" ref="M504:M509" si="81">SUM(C504:L504)</f>
        <v>0</v>
      </c>
      <c r="O504" s="4"/>
    </row>
    <row r="505" spans="2:15" s="3" customFormat="1" ht="12.75" customHeight="1" x14ac:dyDescent="0.2">
      <c r="B505" s="158" t="s">
        <v>202</v>
      </c>
      <c r="C505" s="315">
        <f>SUMIF('6. Drift'!$D$18:$D$101,$C501,'6. Drift'!V$18:V$101)</f>
        <v>0</v>
      </c>
      <c r="D505" s="315">
        <f>SUMIF('6. Drift'!$D$18:$D$101,$C501,'6. Drift'!W$18:W$101)</f>
        <v>0</v>
      </c>
      <c r="E505" s="315">
        <f>SUMIF('6. Drift'!$D$18:$D$101,$C501,'6. Drift'!X$18:X$101)</f>
        <v>0</v>
      </c>
      <c r="F505" s="315">
        <f>SUMIF('6. Drift'!$D$18:$D$101,$C501,'6. Drift'!Y$18:Y$101)</f>
        <v>0</v>
      </c>
      <c r="G505" s="315">
        <f>SUMIF('6. Drift'!$D$18:$D$101,$C501,'6. Drift'!Z$18:Z$101)</f>
        <v>0</v>
      </c>
      <c r="H505" s="315">
        <f>SUMIF('6. Drift'!$D$18:$D$101,$C501,'6. Drift'!AA$18:AA$101)</f>
        <v>0</v>
      </c>
      <c r="I505" s="315">
        <f>SUMIF('6. Drift'!$D$18:$D$101,$C501,'6. Drift'!AB$18:AB$101)</f>
        <v>0</v>
      </c>
      <c r="J505" s="315">
        <f>SUMIF('6. Drift'!$D$18:$D$101,$C501,'6. Drift'!AC$18:AC$101)</f>
        <v>0</v>
      </c>
      <c r="K505" s="315">
        <f>SUMIF('6. Drift'!$D$18:$D$101,$C501,'6. Drift'!AD$18:AD$101)</f>
        <v>0</v>
      </c>
      <c r="L505" s="315">
        <f>SUMIF('6. Drift'!$D$18:$D$101,$C501,'6. Drift'!AE$18:AE$101)</f>
        <v>0</v>
      </c>
      <c r="M505" s="316">
        <f t="shared" si="81"/>
        <v>0</v>
      </c>
    </row>
    <row r="506" spans="2:15" s="3" customFormat="1" ht="12.75" x14ac:dyDescent="0.2">
      <c r="B506" s="317" t="s">
        <v>30</v>
      </c>
      <c r="C506" s="318">
        <f>SUMIF('7. Utrustning'!$D$17:$D$49,$C501,'7. Utrustning'!W$17:W$49)</f>
        <v>0</v>
      </c>
      <c r="D506" s="318">
        <f>SUMIF('7. Utrustning'!$D$17:$D$49,$C501,'7. Utrustning'!X$17:X$49)</f>
        <v>0</v>
      </c>
      <c r="E506" s="318">
        <f>SUMIF('7. Utrustning'!$D$17:$D$49,$C501,'7. Utrustning'!Y$17:Y$49)</f>
        <v>0</v>
      </c>
      <c r="F506" s="318">
        <f>SUMIF('7. Utrustning'!$D$17:$D$49,$C501,'7. Utrustning'!Z$17:Z$49)</f>
        <v>0</v>
      </c>
      <c r="G506" s="318">
        <f>SUMIF('7. Utrustning'!$D$17:$D$49,$C501,'7. Utrustning'!AA$17:AA$49)</f>
        <v>0</v>
      </c>
      <c r="H506" s="318">
        <f>SUMIF('7. Utrustning'!$D$17:$D$49,$C501,'7. Utrustning'!AB$17:AB$49)</f>
        <v>0</v>
      </c>
      <c r="I506" s="318">
        <f>SUMIF('7. Utrustning'!$D$17:$D$49,$C501,'7. Utrustning'!AC$17:AC$49)</f>
        <v>0</v>
      </c>
      <c r="J506" s="318">
        <f>SUMIF('7. Utrustning'!$D$17:$D$49,$C501,'7. Utrustning'!AD$17:AD$49)</f>
        <v>0</v>
      </c>
      <c r="K506" s="318">
        <f>SUMIF('7. Utrustning'!$D$17:$D$49,$C501,'7. Utrustning'!AE$17:AE$49)</f>
        <v>0</v>
      </c>
      <c r="L506" s="318">
        <f>SUMIF('7. Utrustning'!$D$17:$D$49,$C501,'7. Utrustning'!AF$17:AF$49)</f>
        <v>0</v>
      </c>
      <c r="M506" s="319">
        <f t="shared" si="81"/>
        <v>0</v>
      </c>
    </row>
    <row r="507" spans="2:15" s="3" customFormat="1" ht="12.75" x14ac:dyDescent="0.2">
      <c r="B507" s="320" t="str">
        <f>IF('2. Grunddata'!C$13="NEJ","Lokal accepterad som direkt kostnad av finansiär","Lokal")</f>
        <v>Lokal accepterad som direkt kostnad av finansiär</v>
      </c>
      <c r="C507" s="315">
        <f>IF('2. Grunddata'!$C$13="NEJ",SUMIF('8. Lokal'!$D$18:$D$50,$C501,'8. Lokal'!T$18:T$50),SUMIF('5. Lön'!$D$25:$D$151,$C501,'5. Lön'!CO$25:CO$151)+SUMIF('6. Drift'!$D$18:$D$101,$C501,'6. Drift'!BR$18:BR$101)+SUMIF('8. Lokal'!$D$18:$D$50,$C501,'8. Lokal'!T$18:T$50))</f>
        <v>0</v>
      </c>
      <c r="D507" s="315">
        <f>IF('2. Grunddata'!$C$13="NEJ",SUMIF('8. Lokal'!$D$18:$D$50,$C501,'8. Lokal'!U$18:U$50),SUMIF('5. Lön'!$D$25:$D$151,$C501,'5. Lön'!CP$25:CP$151)+SUMIF('6. Drift'!$D$18:$D$101,$C501,'6. Drift'!BS$18:BS$101)+SUMIF('8. Lokal'!$D$18:$D$50,$C501,'8. Lokal'!U$18:U$50))</f>
        <v>0</v>
      </c>
      <c r="E507" s="315">
        <f>IF('2. Grunddata'!$C$13="NEJ",SUMIF('8. Lokal'!$D$18:$D$50,$C501,'8. Lokal'!V$18:V$50),SUMIF('5. Lön'!$D$25:$D$151,$C501,'5. Lön'!CQ$25:CQ$151)+SUMIF('6. Drift'!$D$18:$D$101,$C501,'6. Drift'!BT$18:BT$101)+SUMIF('8. Lokal'!$D$18:$D$50,$C501,'8. Lokal'!V$18:V$50))</f>
        <v>0</v>
      </c>
      <c r="F507" s="315">
        <f>IF('2. Grunddata'!$C$13="NEJ",SUMIF('8. Lokal'!$D$18:$D$50,$C501,'8. Lokal'!W$18:W$50),SUMIF('5. Lön'!$D$25:$D$151,$C501,'5. Lön'!CR$25:CR$151)+SUMIF('6. Drift'!$D$18:$D$101,$C501,'6. Drift'!BU$18:BU$101)+SUMIF('8. Lokal'!$D$18:$D$50,$C501,'8. Lokal'!W$18:W$50))</f>
        <v>0</v>
      </c>
      <c r="G507" s="315">
        <f>IF('2. Grunddata'!$C$13="NEJ",SUMIF('8. Lokal'!$D$18:$D$50,$C501,'8. Lokal'!X$18:X$50),SUMIF('5. Lön'!$D$25:$D$151,$C501,'5. Lön'!CS$25:CS$151)+SUMIF('6. Drift'!$D$18:$D$101,$C501,'6. Drift'!BV$18:BV$101)+SUMIF('8. Lokal'!$D$18:$D$50,$C501,'8. Lokal'!X$18:X$50))</f>
        <v>0</v>
      </c>
      <c r="H507" s="315">
        <f>IF('2. Grunddata'!$C$13="NEJ",SUMIF('8. Lokal'!$D$18:$D$50,$C501,'8. Lokal'!Y$18:Y$50),SUMIF('5. Lön'!$D$25:$D$151,$C501,'5. Lön'!CT$25:CT$151)+SUMIF('6. Drift'!$D$18:$D$101,$C501,'6. Drift'!BW$18:BW$101)+SUMIF('8. Lokal'!$D$18:$D$50,$C501,'8. Lokal'!Y$18:Y$50))</f>
        <v>0</v>
      </c>
      <c r="I507" s="315">
        <f>IF('2. Grunddata'!$C$13="NEJ",SUMIF('8. Lokal'!$D$18:$D$50,$C501,'8. Lokal'!Z$18:Z$50),SUMIF('5. Lön'!$D$25:$D$151,$C501,'5. Lön'!CU$25:CU$151)+SUMIF('6. Drift'!$D$18:$D$101,$C501,'6. Drift'!BX$18:BX$101)+SUMIF('8. Lokal'!$D$18:$D$50,$C501,'8. Lokal'!Z$18:Z$50))</f>
        <v>0</v>
      </c>
      <c r="J507" s="315">
        <f>IF('2. Grunddata'!$C$13="NEJ",SUMIF('8. Lokal'!$D$18:$D$50,$C501,'8. Lokal'!AA$18:AA$50),SUMIF('5. Lön'!$D$25:$D$151,$C501,'5. Lön'!CV$25:CV$151)+SUMIF('6. Drift'!$D$18:$D$101,$C501,'6. Drift'!BY$18:BY$101)+SUMIF('8. Lokal'!$D$18:$D$50,$C501,'8. Lokal'!AA$18:AA$50))</f>
        <v>0</v>
      </c>
      <c r="K507" s="315">
        <f>IF('2. Grunddata'!$C$13="NEJ",SUMIF('8. Lokal'!$D$18:$D$50,$C501,'8. Lokal'!AB$18:AB$50),SUMIF('5. Lön'!$D$25:$D$151,$C501,'5. Lön'!CW$25:CW$151)+SUMIF('6. Drift'!$D$18:$D$101,$C501,'6. Drift'!BZ$18:BZ$101)+SUMIF('8. Lokal'!$D$18:$D$50,$C501,'8. Lokal'!AB$18:AB$50))</f>
        <v>0</v>
      </c>
      <c r="L507" s="315">
        <f>IF('2. Grunddata'!$C$13="NEJ",SUMIF('8. Lokal'!$D$18:$D$50,$C501,'8. Lokal'!AC$18:AC$50),SUMIF('5. Lön'!$D$25:$D$151,$C501,'5. Lön'!CX$25:CX$151)+SUMIF('6. Drift'!$D$18:$D$101,$C501,'6. Drift'!CA$18:CA$101)+SUMIF('8. Lokal'!$D$18:$D$50,$C501,'8. Lokal'!AC$18:AC$50))</f>
        <v>0</v>
      </c>
      <c r="M507" s="316">
        <f t="shared" si="81"/>
        <v>0</v>
      </c>
    </row>
    <row r="508" spans="2:15" s="3" customFormat="1" ht="12.75" x14ac:dyDescent="0.2">
      <c r="B508" s="321" t="str">
        <f>IF('2. Grunddata'!C$13="NEJ","Indirekt och lokalpåslag accepterade som OH av finansiär","Indirekta")</f>
        <v>Indirekt och lokalpåslag accepterade som OH av finansiär</v>
      </c>
      <c r="C508" s="293">
        <f>IF('2. Grunddata'!$C$13="NEJ",SUMIF('5. Lön'!$D$25:$D$151,$C501,'5. Lön'!DY$25:DY$151)+SUMIF('6. Drift'!$D$18:$D$101,$C501,'6. Drift'!CP$18:CP$101)+SUMIF('7. Utrustning'!$D$17:$D$49,$C501,'7. Utrustning'!AU$17:AU$49)+SUMIF('8. Lokal'!$D$18:$D$50,$C501,'8. Lokal'!AR$18:AR$50),SUMIF('5. Lön'!$D$25:$D$151,$C501,'5. Lön'!BQ$25:BQ$151)+SUMIF('6. Drift'!$D$18:$D$101,$C501,'6. Drift'!AT$25:AT$151))</f>
        <v>0</v>
      </c>
      <c r="D508" s="293">
        <f>IF('2. Grunddata'!$C$13="NEJ",SUMIF('5. Lön'!$D$25:$D$151,$C501,'5. Lön'!DZ$25:DZ$151)+SUMIF('6. Drift'!$D$18:$D$101,$C501,'6. Drift'!CQ$18:CQ$101)+SUMIF('7. Utrustning'!$D$17:$D$49,$C501,'7. Utrustning'!AV$17:AV$49)+SUMIF('8. Lokal'!$D$18:$D$50,$C501,'8. Lokal'!AS$18:AS$50),SUMIF('5. Lön'!$D$25:$D$151,$C501,'5. Lön'!BR$25:BR$151)+SUMIF('6. Drift'!$D$18:$D$101,$C501,'6. Drift'!AU$25:AU$151))</f>
        <v>0</v>
      </c>
      <c r="E508" s="293">
        <f>IF('2. Grunddata'!$C$13="NEJ",SUMIF('5. Lön'!$D$25:$D$151,$C501,'5. Lön'!EA$25:EA$151)+SUMIF('6. Drift'!$D$18:$D$101,$C501,'6. Drift'!CR$18:CR$101)+SUMIF('7. Utrustning'!$D$17:$D$49,$C501,'7. Utrustning'!AW$17:AW$49)+SUMIF('8. Lokal'!$D$18:$D$50,$C501,'8. Lokal'!AT$18:AT$50),SUMIF('5. Lön'!$D$25:$D$151,$C501,'5. Lön'!BS$25:BS$151)+SUMIF('6. Drift'!$D$18:$D$101,$C501,'6. Drift'!AV$25:AV$151))</f>
        <v>0</v>
      </c>
      <c r="F508" s="293">
        <f>IF('2. Grunddata'!$C$13="NEJ",SUMIF('5. Lön'!$D$25:$D$151,$C501,'5. Lön'!EB$25:EB$151)+SUMIF('6. Drift'!$D$18:$D$101,$C501,'6. Drift'!CS$18:CS$101)+SUMIF('7. Utrustning'!$D$17:$D$49,$C501,'7. Utrustning'!AX$17:AX$49)+SUMIF('8. Lokal'!$D$18:$D$50,$C501,'8. Lokal'!AU$18:AU$50),SUMIF('5. Lön'!$D$25:$D$151,$C501,'5. Lön'!BT$25:BT$151)+SUMIF('6. Drift'!$D$18:$D$101,$C501,'6. Drift'!AW$25:AW$151))</f>
        <v>0</v>
      </c>
      <c r="G508" s="293">
        <f>IF('2. Grunddata'!$C$13="NEJ",SUMIF('5. Lön'!$D$25:$D$151,$C501,'5. Lön'!EC$25:EC$151)+SUMIF('6. Drift'!$D$18:$D$101,$C501,'6. Drift'!CT$18:CT$101)+SUMIF('7. Utrustning'!$D$17:$D$49,$C501,'7. Utrustning'!AY$17:AY$49)+SUMIF('8. Lokal'!$D$18:$D$50,$C501,'8. Lokal'!AV$18:AV$50),SUMIF('5. Lön'!$D$25:$D$151,$C501,'5. Lön'!BU$25:BU$151)+SUMIF('6. Drift'!$D$18:$D$101,$C501,'6. Drift'!AX$25:AX$151))</f>
        <v>0</v>
      </c>
      <c r="H508" s="293">
        <f>IF('2. Grunddata'!$C$13="NEJ",SUMIF('5. Lön'!$D$25:$D$151,$C501,'5. Lön'!ED$25:ED$151)+SUMIF('6. Drift'!$D$18:$D$101,$C501,'6. Drift'!CU$18:CU$101)+SUMIF('7. Utrustning'!$D$17:$D$49,$C501,'7. Utrustning'!AZ$17:AZ$49)+SUMIF('8. Lokal'!$D$18:$D$50,$C501,'8. Lokal'!AW$18:AW$50),SUMIF('5. Lön'!$D$25:$D$151,$C501,'5. Lön'!BV$25:BV$151)+SUMIF('6. Drift'!$D$18:$D$101,$C501,'6. Drift'!AY$25:AY$151))</f>
        <v>0</v>
      </c>
      <c r="I508" s="293">
        <f>IF('2. Grunddata'!$C$13="NEJ",SUMIF('5. Lön'!$D$25:$D$151,$C501,'5. Lön'!EE$25:EE$151)+SUMIF('6. Drift'!$D$18:$D$101,$C501,'6. Drift'!CV$18:CV$101)+SUMIF('7. Utrustning'!$D$17:$D$49,$C501,'7. Utrustning'!BA$17:BA$49)+SUMIF('8. Lokal'!$D$18:$D$50,$C501,'8. Lokal'!AX$18:AX$50),SUMIF('5. Lön'!$D$25:$D$151,$C501,'5. Lön'!BW$25:BW$151)+SUMIF('6. Drift'!$D$18:$D$101,$C501,'6. Drift'!AZ$25:AZ$151))</f>
        <v>0</v>
      </c>
      <c r="J508" s="293">
        <f>IF('2. Grunddata'!$C$13="NEJ",SUMIF('5. Lön'!$D$25:$D$151,$C501,'5. Lön'!EF$25:EF$151)+SUMIF('6. Drift'!$D$18:$D$101,$C501,'6. Drift'!CW$18:CW$101)+SUMIF('7. Utrustning'!$D$17:$D$49,$C501,'7. Utrustning'!BB$17:BB$49)+SUMIF('8. Lokal'!$D$18:$D$50,$C501,'8. Lokal'!AY$18:AY$50),SUMIF('5. Lön'!$D$25:$D$151,$C501,'5. Lön'!BX$25:BX$151)+SUMIF('6. Drift'!$D$18:$D$101,$C501,'6. Drift'!BA$25:BA$151))</f>
        <v>0</v>
      </c>
      <c r="K508" s="293">
        <f>IF('2. Grunddata'!$C$13="NEJ",SUMIF('5. Lön'!$D$25:$D$151,$C501,'5. Lön'!EG$25:EG$151)+SUMIF('6. Drift'!$D$18:$D$101,$C501,'6. Drift'!CX$18:CX$101)+SUMIF('7. Utrustning'!$D$17:$D$49,$C501,'7. Utrustning'!BC$17:BC$49)+SUMIF('8. Lokal'!$D$18:$D$50,$C501,'8. Lokal'!AZ$18:AZ$50),SUMIF('5. Lön'!$D$25:$D$151,$C501,'5. Lön'!BY$25:BY$151)+SUMIF('6. Drift'!$D$18:$D$101,$C501,'6. Drift'!BB$25:BB$151))</f>
        <v>0</v>
      </c>
      <c r="L508" s="293">
        <f>IF('2. Grunddata'!$C$13="NEJ",SUMIF('5. Lön'!$D$25:$D$151,$C501,'5. Lön'!EH$25:EH$151)+SUMIF('6. Drift'!$D$18:$D$101,$C501,'6. Drift'!CY$18:CY$101)+SUMIF('7. Utrustning'!$D$17:$D$49,$C501,'7. Utrustning'!BD$17:BD$49)+SUMIF('8. Lokal'!$D$18:$D$50,$C501,'8. Lokal'!BA$18:BA$50),SUMIF('5. Lön'!$D$25:$D$151,$C501,'5. Lön'!BZ$25:BZ$151)+SUMIF('6. Drift'!$D$18:$D$101,$C501,'6. Drift'!BC$25:BC$151))</f>
        <v>0</v>
      </c>
      <c r="M508" s="322">
        <f t="shared" si="81"/>
        <v>0</v>
      </c>
    </row>
    <row r="509" spans="2:15" s="3" customFormat="1" ht="12.75" x14ac:dyDescent="0.2">
      <c r="B509" s="323" t="str">
        <f>IF('2. Grunddata'!C$6="KONTRAKT","Total kostnad i kontrakt med finansiär ","Total kostnad i ansökan till finansiär ")</f>
        <v xml:space="preserve">Total kostnad i ansökan till finansiär </v>
      </c>
      <c r="C509" s="237">
        <f>SUM(C504:C508)</f>
        <v>0</v>
      </c>
      <c r="D509" s="237">
        <f t="shared" ref="D509:L509" si="82">SUM(D504:D508)</f>
        <v>0</v>
      </c>
      <c r="E509" s="237">
        <f t="shared" si="82"/>
        <v>0</v>
      </c>
      <c r="F509" s="237">
        <f t="shared" si="82"/>
        <v>0</v>
      </c>
      <c r="G509" s="237">
        <f t="shared" si="82"/>
        <v>0</v>
      </c>
      <c r="H509" s="237">
        <f t="shared" si="82"/>
        <v>0</v>
      </c>
      <c r="I509" s="237">
        <f t="shared" si="82"/>
        <v>0</v>
      </c>
      <c r="J509" s="237">
        <f t="shared" si="82"/>
        <v>0</v>
      </c>
      <c r="K509" s="237">
        <f t="shared" si="82"/>
        <v>0</v>
      </c>
      <c r="L509" s="237">
        <f t="shared" si="82"/>
        <v>0</v>
      </c>
      <c r="M509" s="324">
        <f t="shared" si="81"/>
        <v>0</v>
      </c>
    </row>
    <row r="510" spans="2:15" s="3" customFormat="1" ht="6" customHeight="1" x14ac:dyDescent="0.2">
      <c r="B510" s="325"/>
      <c r="C510" s="326"/>
      <c r="D510" s="326"/>
      <c r="E510" s="326"/>
      <c r="F510" s="326"/>
      <c r="G510" s="326"/>
      <c r="H510" s="326"/>
      <c r="I510" s="326"/>
      <c r="J510" s="326"/>
      <c r="K510" s="326"/>
      <c r="L510" s="326"/>
      <c r="M510" s="327"/>
    </row>
    <row r="511" spans="2:15" s="3" customFormat="1" ht="12.75" x14ac:dyDescent="0.2">
      <c r="B511" s="328" t="str">
        <f>IF('2. Grunddata'!C$6="KONTRAKT","Kostnader att medfinansiera","Kostnader förväntade att medfinansiera")</f>
        <v>Kostnader förväntade att medfinansiera</v>
      </c>
      <c r="C511" s="168"/>
      <c r="D511" s="168"/>
      <c r="E511" s="168"/>
      <c r="F511" s="168"/>
      <c r="G511" s="168"/>
      <c r="H511" s="168"/>
      <c r="I511" s="168"/>
      <c r="J511" s="168"/>
      <c r="K511" s="168"/>
      <c r="L511" s="168"/>
      <c r="M511" s="329"/>
    </row>
    <row r="512" spans="2:15" s="3" customFormat="1" ht="12.75" x14ac:dyDescent="0.2">
      <c r="B512" s="371" t="str">
        <f>IF('2. Grunddata'!C$13="NEJ","Indirekt och lokalpåslag inte accepterade som OH av finansiär","")</f>
        <v>Indirekt och lokalpåslag inte accepterade som OH av finansiär</v>
      </c>
      <c r="C512" s="330">
        <f>IF('2. Grunddata'!$C$13="NEJ",(SUMIF('5. Lön'!$D$25:$D$151,$C501,'5. Lön'!BQ$25:BQ$151)+SUMIF('5. Lön'!$D$25:$D$151,$C501,'5. Lön'!CO$25:CO$151)+SUMIF('6. Drift'!$D$18:$D$101,$C501,'6. Drift'!AT$18:AT$101)+SUMIF('6. Drift'!$D$18:$D$101,$C501,'6. Drift'!BR$18:BR$101))-(SUMIF('5. Lön'!$D$25:$D$151,$C501,'5. Lön'!DY$25:DY$151)+SUMIF('6. Drift'!$D$18:$D$101,$C501,'6. Drift'!CP$18:CP$101)+SUMIF('7. Utrustning'!$D$17:$D$49,$C501,'7. Utrustning'!AU$17:AU$49)+SUMIF('8. Lokal'!$D$18:$D$50,$C501,'8. Lokal'!AR$18:AR$50)),0)</f>
        <v>0</v>
      </c>
      <c r="D512" s="330">
        <f>IF('2. Grunddata'!$C$13="NEJ",(SUMIF('5. Lön'!$D$25:$D$151,$C501,'5. Lön'!BR$25:BR$151)+SUMIF('5. Lön'!$D$25:$D$151,$C501,'5. Lön'!CP$25:CP$151)+SUMIF('6. Drift'!$D$18:$D$101,$C501,'6. Drift'!AU$18:AU$101)+SUMIF('6. Drift'!$D$18:$D$101,$C501,'6. Drift'!BS$18:BS$101))-(SUMIF('5. Lön'!$D$25:$D$151,$C501,'5. Lön'!DZ$25:DZ$151)+SUMIF('6. Drift'!$D$18:$D$101,$C501,'6. Drift'!CQ$18:CQ$101)+SUMIF('7. Utrustning'!$D$17:$D$49,$C501,'7. Utrustning'!AV$17:AV$49)+SUMIF('8. Lokal'!$D$18:$D$50,$C501,'8. Lokal'!AS$18:AS$50)),0)</f>
        <v>0</v>
      </c>
      <c r="E512" s="330">
        <f>IF('2. Grunddata'!$C$13="NEJ",(SUMIF('5. Lön'!$D$25:$D$151,$C501,'5. Lön'!BS$25:BS$151)+SUMIF('5. Lön'!$D$25:$D$151,$C501,'5. Lön'!CQ$25:CQ$151)+SUMIF('6. Drift'!$D$18:$D$101,$C501,'6. Drift'!AV$18:AV$101)+SUMIF('6. Drift'!$D$18:$D$101,$C501,'6. Drift'!BT$18:BT$101))-(SUMIF('5. Lön'!$D$25:$D$151,$C501,'5. Lön'!EA$25:EA$151)+SUMIF('6. Drift'!$D$18:$D$101,$C501,'6. Drift'!CR$18:CR$101)+SUMIF('7. Utrustning'!$D$17:$D$49,$C501,'7. Utrustning'!AW$17:AW$49)+SUMIF('8. Lokal'!$D$18:$D$50,$C501,'8. Lokal'!AT$18:AT$50)),0)</f>
        <v>0</v>
      </c>
      <c r="F512" s="330">
        <f>IF('2. Grunddata'!$C$13="NEJ",(SUMIF('5. Lön'!$D$25:$D$151,$C501,'5. Lön'!BT$25:BT$151)+SUMIF('5. Lön'!$D$25:$D$151,$C501,'5. Lön'!CR$25:CR$151)+SUMIF('6. Drift'!$D$18:$D$101,$C501,'6. Drift'!AW$18:AW$101)+SUMIF('6. Drift'!$D$18:$D$101,$C501,'6. Drift'!BU$18:BU$101))-(SUMIF('5. Lön'!$D$25:$D$151,$C501,'5. Lön'!EB$25:EB$151)+SUMIF('6. Drift'!$D$18:$D$101,$C501,'6. Drift'!CS$18:CS$101)+SUMIF('7. Utrustning'!$D$17:$D$49,$C501,'7. Utrustning'!AX$17:AX$49)+SUMIF('8. Lokal'!$D$18:$D$50,$C501,'8. Lokal'!AU$18:AU$50)),0)</f>
        <v>0</v>
      </c>
      <c r="G512" s="330">
        <f>IF('2. Grunddata'!$C$13="NEJ",(SUMIF('5. Lön'!$D$25:$D$151,$C501,'5. Lön'!BU$25:BU$151)+SUMIF('5. Lön'!$D$25:$D$151,$C501,'5. Lön'!CS$25:CS$151)+SUMIF('6. Drift'!$D$18:$D$101,$C501,'6. Drift'!AX$18:AX$101)+SUMIF('6. Drift'!$D$18:$D$101,$C501,'6. Drift'!BV$18:BV$101))-(SUMIF('5. Lön'!$D$25:$D$151,$C501,'5. Lön'!EC$25:EC$151)+SUMIF('6. Drift'!$D$18:$D$101,$C501,'6. Drift'!CT$18:CT$101)+SUMIF('7. Utrustning'!$D$17:$D$49,$C501,'7. Utrustning'!AY$17:AY$49)+SUMIF('8. Lokal'!$D$18:$D$50,$C501,'8. Lokal'!AV$18:AV$50)),0)</f>
        <v>0</v>
      </c>
      <c r="H512" s="330">
        <f>IF('2. Grunddata'!$C$13="NEJ",(SUMIF('5. Lön'!$D$25:$D$151,$C501,'5. Lön'!BV$25:BV$151)+SUMIF('5. Lön'!$D$25:$D$151,$C501,'5. Lön'!CT$25:CT$151)+SUMIF('6. Drift'!$D$18:$D$101,$C501,'6. Drift'!AY$18:AY$101)+SUMIF('6. Drift'!$D$18:$D$101,$C501,'6. Drift'!BW$18:BW$101))-(SUMIF('5. Lön'!$D$25:$D$151,$C501,'5. Lön'!ED$25:ED$151)+SUMIF('6. Drift'!$D$18:$D$101,$C501,'6. Drift'!CU$18:CU$101)+SUMIF('7. Utrustning'!$D$17:$D$49,$C501,'7. Utrustning'!AZ$17:AZ$49)+SUMIF('8. Lokal'!$D$18:$D$50,$C501,'8. Lokal'!AW$18:AW$50)),0)</f>
        <v>0</v>
      </c>
      <c r="I512" s="330">
        <f>IF('2. Grunddata'!$C$13="NEJ",(SUMIF('5. Lön'!$D$25:$D$151,$C501,'5. Lön'!BW$25:BW$151)+SUMIF('5. Lön'!$D$25:$D$151,$C501,'5. Lön'!CU$25:CU$151)+SUMIF('6. Drift'!$D$18:$D$101,$C501,'6. Drift'!AZ$18:AZ$101)+SUMIF('6. Drift'!$D$18:$D$101,$C501,'6. Drift'!BX$18:BX$101))-(SUMIF('5. Lön'!$D$25:$D$151,$C501,'5. Lön'!EE$25:EE$151)+SUMIF('6. Drift'!$D$18:$D$101,$C501,'6. Drift'!CV$18:CV$101)+SUMIF('7. Utrustning'!$D$17:$D$49,$C501,'7. Utrustning'!BA$17:BA$49)+SUMIF('8. Lokal'!$D$18:$D$50,$C501,'8. Lokal'!AX$18:AX$50)),0)</f>
        <v>0</v>
      </c>
      <c r="J512" s="330">
        <f>IF('2. Grunddata'!$C$13="NEJ",(SUMIF('5. Lön'!$D$25:$D$151,$C501,'5. Lön'!BX$25:BX$151)+SUMIF('5. Lön'!$D$25:$D$151,$C501,'5. Lön'!CV$25:CV$151)+SUMIF('6. Drift'!$D$18:$D$101,$C501,'6. Drift'!BA$18:BA$101)+SUMIF('6. Drift'!$D$18:$D$101,$C501,'6. Drift'!BY$18:BY$101))-(SUMIF('5. Lön'!$D$25:$D$151,$C501,'5. Lön'!EF$25:EF$151)+SUMIF('6. Drift'!$D$18:$D$101,$C501,'6. Drift'!CW$18:CW$101)+SUMIF('7. Utrustning'!$D$17:$D$49,$C501,'7. Utrustning'!BB$17:BB$49)+SUMIF('8. Lokal'!$D$18:$D$50,$C501,'8. Lokal'!AY$18:AY$50)),0)</f>
        <v>0</v>
      </c>
      <c r="K512" s="330">
        <f>IF('2. Grunddata'!$C$13="NEJ",(SUMIF('5. Lön'!$D$25:$D$151,$C501,'5. Lön'!BY$25:BY$151)+SUMIF('5. Lön'!$D$25:$D$151,$C501,'5. Lön'!CW$25:CW$151)+SUMIF('6. Drift'!$D$18:$D$101,$C501,'6. Drift'!BB$18:BB$101)+SUMIF('6. Drift'!$D$18:$D$101,$C501,'6. Drift'!BZ$18:BZ$101))-(SUMIF('5. Lön'!$D$25:$D$151,$C501,'5. Lön'!EG$25:EG$151)+SUMIF('6. Drift'!$D$18:$D$101,$C501,'6. Drift'!CX$18:CX$101)+SUMIF('7. Utrustning'!$D$17:$D$49,$C501,'7. Utrustning'!BC$17:BC$49)+SUMIF('8. Lokal'!$D$18:$D$50,$C501,'8. Lokal'!AZ$18:AZ$50)),0)</f>
        <v>0</v>
      </c>
      <c r="L512" s="330">
        <f>IF('2. Grunddata'!$C$13="NEJ",(SUMIF('5. Lön'!$D$25:$D$151,$C501,'5. Lön'!BZ$25:BZ$151)+SUMIF('5. Lön'!$D$25:$D$151,$C501,'5. Lön'!CX$25:CX$151)+SUMIF('6. Drift'!$D$18:$D$101,$C501,'6. Drift'!BC$18:BC$101)+SUMIF('6. Drift'!$D$18:$D$101,$C501,'6. Drift'!CA$18:CA$101))-(SUMIF('5. Lön'!$D$25:$D$151,$C501,'5. Lön'!EH$25:EH$151)+SUMIF('6. Drift'!$D$18:$D$101,$C501,'6. Drift'!CY$18:CY$101)+SUMIF('7. Utrustning'!$D$17:$D$49,$C501,'7. Utrustning'!BD$17:BD$49)+SUMIF('8. Lokal'!$D$18:$D$50,$C501,'8. Lokal'!BA$18:BA$50)),0)</f>
        <v>0</v>
      </c>
      <c r="M512" s="314">
        <f t="shared" ref="M512:M518" si="83">SUM(C512:L512)</f>
        <v>0</v>
      </c>
    </row>
    <row r="513" spans="2:15" s="3" customFormat="1" ht="12.75" customHeight="1" x14ac:dyDescent="0.2">
      <c r="B513" s="331" t="str">
        <f>IF('2. Grunddata'!C$16&gt;0,"LKP som inte accepteras av finansiär","")</f>
        <v/>
      </c>
      <c r="C513" s="332">
        <f>IF('2. Grunddata'!$C$16&gt;0,SUMIF('5. Lön'!$D$25:$D$151,$C501,'5. Lön'!AS$25:AS$151)-SUMIF('5. Lön'!$D$25:$D$151,$C501,'5. Lön'!DM$25:DM$151),0)</f>
        <v>0</v>
      </c>
      <c r="D513" s="332">
        <f>IF('2. Grunddata'!$C$16&gt;0,SUMIF('5. Lön'!$D$25:$D$151,$C501,'5. Lön'!AT$25:AT$151)-SUMIF('5. Lön'!$D$25:$D$151,$C501,'5. Lön'!DN$25:DN$151),0)</f>
        <v>0</v>
      </c>
      <c r="E513" s="332">
        <f>IF('2. Grunddata'!$C$16&gt;0,SUMIF('5. Lön'!$D$25:$D$151,$C501,'5. Lön'!AU$25:AU$151)-SUMIF('5. Lön'!$D$25:$D$151,$C501,'5. Lön'!DO$25:DO$151),0)</f>
        <v>0</v>
      </c>
      <c r="F513" s="332">
        <f>IF('2. Grunddata'!$C$16&gt;0,SUMIF('5. Lön'!$D$25:$D$151,$C501,'5. Lön'!AV$25:AV$151)-SUMIF('5. Lön'!$D$25:$D$151,$C501,'5. Lön'!DP$25:DP$151),0)</f>
        <v>0</v>
      </c>
      <c r="G513" s="332">
        <f>IF('2. Grunddata'!$C$16&gt;0,SUMIF('5. Lön'!$D$25:$D$151,$C501,'5. Lön'!AW$25:AW$151)-SUMIF('5. Lön'!$D$25:$D$151,$C501,'5. Lön'!DQ$25:DQ$151),0)</f>
        <v>0</v>
      </c>
      <c r="H513" s="332">
        <f>IF('2. Grunddata'!$C$16&gt;0,SUMIF('5. Lön'!$D$25:$D$151,$C501,'5. Lön'!AX$25:AX$151)-SUMIF('5. Lön'!$D$25:$D$151,$C501,'5. Lön'!DR$25:DR$151),0)</f>
        <v>0</v>
      </c>
      <c r="I513" s="332">
        <f>IF('2. Grunddata'!$C$16&gt;0,SUMIF('5. Lön'!$D$25:$D$151,$C501,'5. Lön'!AY$25:AY$151)-SUMIF('5. Lön'!$D$25:$D$151,$C501,'5. Lön'!DS$25:DS$151),0)</f>
        <v>0</v>
      </c>
      <c r="J513" s="332">
        <f>IF('2. Grunddata'!$C$16&gt;0,SUMIF('5. Lön'!$D$25:$D$151,$C501,'5. Lön'!AZ$25:AZ$151)-SUMIF('5. Lön'!$D$25:$D$151,$C501,'5. Lön'!DT$25:DT$151),0)</f>
        <v>0</v>
      </c>
      <c r="K513" s="332">
        <f>IF('2. Grunddata'!$C$16&gt;0,SUMIF('5. Lön'!$D$25:$D$151,$C501,'5. Lön'!BA$25:BA$151)-SUMIF('5. Lön'!$D$25:$D$151,$C501,'5. Lön'!DU$25:DU$151),0)</f>
        <v>0</v>
      </c>
      <c r="L513" s="332">
        <f>IF('2. Grunddata'!$C$16&gt;0,SUMIF('5. Lön'!$D$25:$D$151,$C501,'5. Lön'!BB$25:BB$151)-SUMIF('5. Lön'!$D$25:$D$151,$C501,'5. Lön'!DV$25:DV$151),0)</f>
        <v>0</v>
      </c>
      <c r="M513" s="316">
        <f t="shared" si="83"/>
        <v>0</v>
      </c>
    </row>
    <row r="514" spans="2:15" s="3" customFormat="1" ht="12.75" customHeight="1" x14ac:dyDescent="0.2">
      <c r="B514" s="317" t="str">
        <f>IF('5. Lön'!BO$152&gt;0,"Lön inklusive LKP","")</f>
        <v>Lön inklusive LKP</v>
      </c>
      <c r="C514" s="333">
        <f>SUMIF('5. Lön'!$D$25:$D$151,$C501,'5. Lön'!BE$25:BE$151)</f>
        <v>0</v>
      </c>
      <c r="D514" s="333">
        <f>SUMIF('5. Lön'!$D$25:$D$151,$C501,'5. Lön'!BF$25:BF$151)</f>
        <v>0</v>
      </c>
      <c r="E514" s="333">
        <f>SUMIF('5. Lön'!$D$25:$D$151,$C501,'5. Lön'!BG$25:BG$151)</f>
        <v>0</v>
      </c>
      <c r="F514" s="333">
        <f>SUMIF('5. Lön'!$D$25:$D$151,$C501,'5. Lön'!BH$25:BH$151)</f>
        <v>0</v>
      </c>
      <c r="G514" s="333">
        <f>SUMIF('5. Lön'!$D$25:$D$151,$C501,'5. Lön'!BI$25:BI$151)</f>
        <v>0</v>
      </c>
      <c r="H514" s="333">
        <f>SUMIF('5. Lön'!$D$25:$D$151,$C501,'5. Lön'!BJ$25:BJ$151)</f>
        <v>0</v>
      </c>
      <c r="I514" s="333">
        <f>SUMIF('5. Lön'!$D$25:$D$151,$C501,'5. Lön'!BK$25:BK$151)</f>
        <v>0</v>
      </c>
      <c r="J514" s="333">
        <f>SUMIF('5. Lön'!$D$25:$D$151,$C501,'5. Lön'!BL$25:BL$151)</f>
        <v>0</v>
      </c>
      <c r="K514" s="333">
        <f>SUMIF('5. Lön'!$D$25:$D$151,$C501,'5. Lön'!BM$25:BM$151)</f>
        <v>0</v>
      </c>
      <c r="L514" s="333">
        <f>SUMIF('5. Lön'!$D$25:$D$151,$C501,'5. Lön'!BN$25:BN$151)</f>
        <v>0</v>
      </c>
      <c r="M514" s="319">
        <f t="shared" si="83"/>
        <v>0</v>
      </c>
    </row>
    <row r="515" spans="2:15" s="3" customFormat="1" ht="12.75" x14ac:dyDescent="0.2">
      <c r="B515" s="158" t="str">
        <f>IF('6. Drift'!AR$102&gt;0,"Drift","")</f>
        <v/>
      </c>
      <c r="C515" s="334">
        <f>SUMIF('6. Drift'!$D$18:$D$101,$C501,'6. Drift'!AH$18:AH$101)</f>
        <v>0</v>
      </c>
      <c r="D515" s="334">
        <f>SUMIF('6. Drift'!$D$18:$D$101,$C501,'6. Drift'!AI$18:AI$101)</f>
        <v>0</v>
      </c>
      <c r="E515" s="334">
        <f>SUMIF('6. Drift'!$D$18:$D$101,$C501,'6. Drift'!AJ$18:AJ$101)</f>
        <v>0</v>
      </c>
      <c r="F515" s="334">
        <f>SUMIF('6. Drift'!$D$18:$D$101,$C501,'6. Drift'!AK$18:AK$101)</f>
        <v>0</v>
      </c>
      <c r="G515" s="334">
        <f>SUMIF('6. Drift'!$D$18:$D$101,$C501,'6. Drift'!AL$18:AL$101)</f>
        <v>0</v>
      </c>
      <c r="H515" s="334">
        <f>SUMIF('6. Drift'!$D$18:$D$101,$C501,'6. Drift'!AM$18:AM$101)</f>
        <v>0</v>
      </c>
      <c r="I515" s="334">
        <f>SUMIF('6. Drift'!$D$18:$D$101,$C501,'6. Drift'!AN$18:AN$101)</f>
        <v>0</v>
      </c>
      <c r="J515" s="334">
        <f>SUMIF('6. Drift'!$D$18:$D$101,$C501,'6. Drift'!AO$18:AO$101)</f>
        <v>0</v>
      </c>
      <c r="K515" s="334">
        <f>SUMIF('6. Drift'!$D$18:$D$101,$C501,'6. Drift'!AP$18:AP$101)</f>
        <v>0</v>
      </c>
      <c r="L515" s="334">
        <f>SUMIF('6. Drift'!$D$18:$D$101,$C501,'6. Drift'!AQ$18:AQ$101)</f>
        <v>0</v>
      </c>
      <c r="M515" s="316">
        <f t="shared" si="83"/>
        <v>0</v>
      </c>
    </row>
    <row r="516" spans="2:15" s="3" customFormat="1" ht="12.75" x14ac:dyDescent="0.2">
      <c r="B516" s="317" t="str">
        <f>IF('7. Utrustning'!AS$50&gt;0,"Utrustning","")</f>
        <v/>
      </c>
      <c r="C516" s="333">
        <f>SUMIF('7. Utrustning'!$D$17:$D$49,$C501,'7. Utrustning'!AI$17:AI$49)</f>
        <v>0</v>
      </c>
      <c r="D516" s="333">
        <f>SUMIF('7. Utrustning'!$D$17:$D$49,$C501,'7. Utrustning'!AJ$17:AJ$49)</f>
        <v>0</v>
      </c>
      <c r="E516" s="333">
        <f>SUMIF('7. Utrustning'!$D$17:$D$49,$C501,'7. Utrustning'!AK$17:AK$49)</f>
        <v>0</v>
      </c>
      <c r="F516" s="333">
        <f>SUMIF('7. Utrustning'!$D$17:$D$49,$C501,'7. Utrustning'!AL$17:AL$49)</f>
        <v>0</v>
      </c>
      <c r="G516" s="333">
        <f>SUMIF('7. Utrustning'!$D$17:$D$49,$C501,'7. Utrustning'!AM$17:AM$49)</f>
        <v>0</v>
      </c>
      <c r="H516" s="333">
        <f>SUMIF('7. Utrustning'!$D$17:$D$49,$C501,'7. Utrustning'!AN$17:AN$49)</f>
        <v>0</v>
      </c>
      <c r="I516" s="333">
        <f>SUMIF('7. Utrustning'!$D$17:$D$49,$C501,'7. Utrustning'!AO$17:AO$49)</f>
        <v>0</v>
      </c>
      <c r="J516" s="333">
        <f>SUMIF('7. Utrustning'!$D$17:$D$49,$C501,'7. Utrustning'!AP$17:AP$49)</f>
        <v>0</v>
      </c>
      <c r="K516" s="333">
        <f>SUMIF('7. Utrustning'!$D$17:$D$49,$C501,'7. Utrustning'!AQ$17:AQ$49)</f>
        <v>0</v>
      </c>
      <c r="L516" s="333">
        <f>SUMIF('7. Utrustning'!$D$17:$D$49,$C501,'7. Utrustning'!AR$17:AR$49)</f>
        <v>0</v>
      </c>
      <c r="M516" s="319">
        <f t="shared" si="83"/>
        <v>0</v>
      </c>
    </row>
    <row r="517" spans="2:15" s="3" customFormat="1" ht="12.75" x14ac:dyDescent="0.2">
      <c r="B517" s="320" t="str">
        <f>IF('8. Lokal'!AP$51&gt;0,"Lokal","")</f>
        <v>Lokal</v>
      </c>
      <c r="C517" s="334">
        <f>SUMIF('5. Lön'!$D$25:$D$151,$C501,'5. Lön'!DA$25:DA$151)+SUMIF('6. Drift'!$D$18:$D$101,$C501,'6. Drift'!CD$18:CD$101)+SUMIF('8. Lokal'!$D$18:$D$50,$C501,'8. Lokal'!AF$18:AF$50)</f>
        <v>0</v>
      </c>
      <c r="D517" s="334">
        <f>SUMIF('5. Lön'!$D$25:$D$151,$C501,'5. Lön'!DB$25:DB$151)+SUMIF('6. Drift'!$D$18:$D$101,$C501,'6. Drift'!CE$18:CE$101)+SUMIF('8. Lokal'!$D$18:$D$50,$C501,'8. Lokal'!AG$18:AG$50)</f>
        <v>0</v>
      </c>
      <c r="E517" s="334">
        <f>SUMIF('5. Lön'!$D$25:$D$151,$C501,'5. Lön'!DC$25:DC$151)+SUMIF('6. Drift'!$D$18:$D$101,$C501,'6. Drift'!CF$18:CF$101)+SUMIF('8. Lokal'!$D$18:$D$50,$C501,'8. Lokal'!AH$18:AH$50)</f>
        <v>0</v>
      </c>
      <c r="F517" s="334">
        <f>SUMIF('5. Lön'!$D$25:$D$151,$C501,'5. Lön'!DD$25:DD$151)+SUMIF('6. Drift'!$D$18:$D$101,$C501,'6. Drift'!CG$18:CG$101)+SUMIF('8. Lokal'!$D$18:$D$50,$C501,'8. Lokal'!AI$18:AI$50)</f>
        <v>0</v>
      </c>
      <c r="G517" s="334">
        <f>SUMIF('5. Lön'!$D$25:$D$151,$C501,'5. Lön'!DE$25:DE$151)+SUMIF('6. Drift'!$D$18:$D$101,$C501,'6. Drift'!CH$18:CH$101)+SUMIF('8. Lokal'!$D$18:$D$50,$C501,'8. Lokal'!AJ$18:AJ$50)</f>
        <v>0</v>
      </c>
      <c r="H517" s="334">
        <f>SUMIF('5. Lön'!$D$25:$D$151,$C501,'5. Lön'!DF$25:DF$151)+SUMIF('6. Drift'!$D$18:$D$101,$C501,'6. Drift'!CI$18:CI$101)+SUMIF('8. Lokal'!$D$18:$D$50,$C501,'8. Lokal'!AK$18:AK$50)</f>
        <v>0</v>
      </c>
      <c r="I517" s="334">
        <f>SUMIF('5. Lön'!$D$25:$D$151,$C501,'5. Lön'!DG$25:DG$151)+SUMIF('6. Drift'!$D$18:$D$101,$C501,'6. Drift'!CJ$18:CJ$101)+SUMIF('8. Lokal'!$D$18:$D$50,$C501,'8. Lokal'!AL$18:AL$50)</f>
        <v>0</v>
      </c>
      <c r="J517" s="334">
        <f>SUMIF('5. Lön'!$D$25:$D$151,$C501,'5. Lön'!DH$25:DH$151)+SUMIF('6. Drift'!$D$18:$D$101,$C501,'6. Drift'!CK$18:CK$101)+SUMIF('8. Lokal'!$D$18:$D$50,$C501,'8. Lokal'!AM$18:AM$50)</f>
        <v>0</v>
      </c>
      <c r="K517" s="334">
        <f>SUMIF('5. Lön'!$D$25:$D$151,$C501,'5. Lön'!DI$25:DI$151)+SUMIF('6. Drift'!$D$18:$D$101,$C501,'6. Drift'!CL$18:CL$101)+SUMIF('8. Lokal'!$D$18:$D$50,$C501,'8. Lokal'!AN$18:AN$50)</f>
        <v>0</v>
      </c>
      <c r="L517" s="334">
        <f>SUMIF('5. Lön'!$D$25:$D$151,$C501,'5. Lön'!DJ$25:DJ$151)+SUMIF('6. Drift'!$D$18:$D$101,$C501,'6. Drift'!CM$18:CM$101)+SUMIF('8. Lokal'!$D$18:$D$50,$C501,'8. Lokal'!AO$18:AO$50)</f>
        <v>0</v>
      </c>
      <c r="M517" s="316">
        <f t="shared" si="83"/>
        <v>0</v>
      </c>
    </row>
    <row r="518" spans="2:15" s="1" customFormat="1" ht="12.75" x14ac:dyDescent="0.2">
      <c r="B518" s="321" t="str">
        <f>IF(('5. Lön'!CM$152+'6. Drift'!BP$102)&gt;0,"Indirekt","")</f>
        <v>Indirekt</v>
      </c>
      <c r="C518" s="293">
        <f>SUMIF('5. Lön'!$D$25:$D$151,$C501,'5. Lön'!CC$25:CC$151)+SUMIF('6. Drift'!$D$18:$D$101,$C501,'6. Drift'!BF$18:BF$101)</f>
        <v>0</v>
      </c>
      <c r="D518" s="293">
        <f>SUMIF('5. Lön'!$D$25:$D$151,$C501,'5. Lön'!CD$25:CD$151)+SUMIF('6. Drift'!$D$18:$D$101,$C501,'6. Drift'!BG$18:BG$101)</f>
        <v>0</v>
      </c>
      <c r="E518" s="293">
        <f>SUMIF('5. Lön'!$D$25:$D$151,$C501,'5. Lön'!CE$25:CE$151)+SUMIF('6. Drift'!$D$18:$D$101,$C501,'6. Drift'!BH$18:BH$101)</f>
        <v>0</v>
      </c>
      <c r="F518" s="293">
        <f>SUMIF('5. Lön'!$D$25:$D$151,$C501,'5. Lön'!CF$25:CF$151)+SUMIF('6. Drift'!$D$18:$D$101,$C501,'6. Drift'!BI$18:BI$101)</f>
        <v>0</v>
      </c>
      <c r="G518" s="293">
        <f>SUMIF('5. Lön'!$D$25:$D$151,$C501,'5. Lön'!CG$25:CG$151)+SUMIF('6. Drift'!$D$18:$D$101,$C501,'6. Drift'!BJ$18:BJ$101)</f>
        <v>0</v>
      </c>
      <c r="H518" s="293">
        <f>SUMIF('5. Lön'!$D$25:$D$151,$C501,'5. Lön'!CH$25:CH$151)+SUMIF('6. Drift'!$D$18:$D$101,$C501,'6. Drift'!BK$18:BK$101)</f>
        <v>0</v>
      </c>
      <c r="I518" s="293">
        <f>SUMIF('5. Lön'!$D$25:$D$151,$C501,'5. Lön'!CI$25:CI$151)+SUMIF('6. Drift'!$D$18:$D$101,$C501,'6. Drift'!BL$18:BL$101)</f>
        <v>0</v>
      </c>
      <c r="J518" s="293">
        <f>SUMIF('5. Lön'!$D$25:$D$151,$C501,'5. Lön'!CJ$25:CJ$151)+SUMIF('6. Drift'!$D$18:$D$101,$C501,'6. Drift'!BM$18:BM$101)</f>
        <v>0</v>
      </c>
      <c r="K518" s="293">
        <f>SUMIF('5. Lön'!$D$25:$D$151,$C501,'5. Lön'!CK$25:CK$151)+SUMIF('6. Drift'!$D$18:$D$101,$C501,'6. Drift'!BN$18:BN$101)</f>
        <v>0</v>
      </c>
      <c r="L518" s="293">
        <f>SUMIF('5. Lön'!$D$25:$D$151,$C501,'5. Lön'!CL$25:CL$151)+SUMIF('6. Drift'!$D$18:$D$101,$C501,'6. Drift'!BO$18:BO$101)</f>
        <v>0</v>
      </c>
      <c r="M518" s="322">
        <f t="shared" si="83"/>
        <v>0</v>
      </c>
    </row>
    <row r="519" spans="2:15" s="3" customFormat="1" ht="12.75" x14ac:dyDescent="0.2">
      <c r="B519" s="323" t="str">
        <f>IF('2. Grunddata'!C$6="KONTRAKT","Total kostnad i medfinansiering av kontrakt med finansiär","Total kostnad i medfinansiering av ansökan till finansiär")</f>
        <v>Total kostnad i medfinansiering av ansökan till finansiär</v>
      </c>
      <c r="C519" s="237">
        <f>SUM(C512:C518)</f>
        <v>0</v>
      </c>
      <c r="D519" s="237">
        <f t="shared" ref="D519:M519" si="84">SUM(D512:D518)</f>
        <v>0</v>
      </c>
      <c r="E519" s="237">
        <f t="shared" si="84"/>
        <v>0</v>
      </c>
      <c r="F519" s="237">
        <f t="shared" si="84"/>
        <v>0</v>
      </c>
      <c r="G519" s="237">
        <f t="shared" si="84"/>
        <v>0</v>
      </c>
      <c r="H519" s="237">
        <f t="shared" si="84"/>
        <v>0</v>
      </c>
      <c r="I519" s="237">
        <f t="shared" si="84"/>
        <v>0</v>
      </c>
      <c r="J519" s="237">
        <f t="shared" si="84"/>
        <v>0</v>
      </c>
      <c r="K519" s="237">
        <f t="shared" si="84"/>
        <v>0</v>
      </c>
      <c r="L519" s="237">
        <f t="shared" si="84"/>
        <v>0</v>
      </c>
      <c r="M519" s="324">
        <f t="shared" si="84"/>
        <v>0</v>
      </c>
      <c r="N519" s="26"/>
      <c r="O519" s="26"/>
    </row>
    <row r="520" spans="2:15" s="3" customFormat="1" ht="6" customHeight="1" x14ac:dyDescent="0.2">
      <c r="B520" s="335"/>
      <c r="C520" s="326"/>
      <c r="D520" s="326"/>
      <c r="E520" s="326"/>
      <c r="F520" s="326"/>
      <c r="G520" s="326"/>
      <c r="H520" s="326"/>
      <c r="I520" s="326"/>
      <c r="J520" s="326"/>
      <c r="K520" s="326"/>
      <c r="L520" s="326"/>
      <c r="M520" s="336"/>
    </row>
    <row r="521" spans="2:15" s="3" customFormat="1" ht="12.75" x14ac:dyDescent="0.2">
      <c r="B521" s="328" t="str">
        <f>IF('2. Grunddata'!C$6="KONTRAKT","Full kostnad","Förväntad full kostnad")</f>
        <v>Förväntad full kostnad</v>
      </c>
      <c r="C521" s="326"/>
      <c r="D521" s="326"/>
      <c r="E521" s="326"/>
      <c r="F521" s="326"/>
      <c r="G521" s="326"/>
      <c r="H521" s="326"/>
      <c r="I521" s="326"/>
      <c r="J521" s="326"/>
      <c r="K521" s="326"/>
      <c r="L521" s="326"/>
      <c r="M521" s="336"/>
    </row>
    <row r="522" spans="2:15" s="3" customFormat="1" ht="12.75" x14ac:dyDescent="0.2">
      <c r="B522" s="337" t="s">
        <v>203</v>
      </c>
      <c r="C522" s="338">
        <f>C504+C513+C514</f>
        <v>0</v>
      </c>
      <c r="D522" s="338">
        <f t="shared" ref="D522:L522" si="85">D504+D513+D514</f>
        <v>0</v>
      </c>
      <c r="E522" s="338">
        <f t="shared" si="85"/>
        <v>0</v>
      </c>
      <c r="F522" s="338">
        <f t="shared" si="85"/>
        <v>0</v>
      </c>
      <c r="G522" s="338">
        <f t="shared" si="85"/>
        <v>0</v>
      </c>
      <c r="H522" s="338">
        <f t="shared" si="85"/>
        <v>0</v>
      </c>
      <c r="I522" s="338">
        <f t="shared" si="85"/>
        <v>0</v>
      </c>
      <c r="J522" s="338">
        <f t="shared" si="85"/>
        <v>0</v>
      </c>
      <c r="K522" s="338">
        <f t="shared" si="85"/>
        <v>0</v>
      </c>
      <c r="L522" s="338">
        <f t="shared" si="85"/>
        <v>0</v>
      </c>
      <c r="M522" s="314">
        <f>SUM(C522:L522)</f>
        <v>0</v>
      </c>
    </row>
    <row r="523" spans="2:15" s="3" customFormat="1" ht="12.75" x14ac:dyDescent="0.2">
      <c r="B523" s="339" t="s">
        <v>202</v>
      </c>
      <c r="C523" s="340">
        <f>C505+C515</f>
        <v>0</v>
      </c>
      <c r="D523" s="340">
        <f t="shared" ref="D523:L523" si="86">D505+D515</f>
        <v>0</v>
      </c>
      <c r="E523" s="340">
        <f t="shared" si="86"/>
        <v>0</v>
      </c>
      <c r="F523" s="340">
        <f t="shared" si="86"/>
        <v>0</v>
      </c>
      <c r="G523" s="340">
        <f t="shared" si="86"/>
        <v>0</v>
      </c>
      <c r="H523" s="340">
        <f t="shared" si="86"/>
        <v>0</v>
      </c>
      <c r="I523" s="340">
        <f t="shared" si="86"/>
        <v>0</v>
      </c>
      <c r="J523" s="340">
        <f t="shared" si="86"/>
        <v>0</v>
      </c>
      <c r="K523" s="340">
        <f t="shared" si="86"/>
        <v>0</v>
      </c>
      <c r="L523" s="340">
        <f t="shared" si="86"/>
        <v>0</v>
      </c>
      <c r="M523" s="316">
        <f>SUM(C523:L523)</f>
        <v>0</v>
      </c>
    </row>
    <row r="524" spans="2:15" s="3" customFormat="1" ht="12.75" x14ac:dyDescent="0.2">
      <c r="B524" s="341" t="s">
        <v>30</v>
      </c>
      <c r="C524" s="342">
        <f>C506+C516</f>
        <v>0</v>
      </c>
      <c r="D524" s="342">
        <f t="shared" ref="D524:L524" si="87">D506+D516</f>
        <v>0</v>
      </c>
      <c r="E524" s="342">
        <f t="shared" si="87"/>
        <v>0</v>
      </c>
      <c r="F524" s="342">
        <f t="shared" si="87"/>
        <v>0</v>
      </c>
      <c r="G524" s="342">
        <f t="shared" si="87"/>
        <v>0</v>
      </c>
      <c r="H524" s="342">
        <f t="shared" si="87"/>
        <v>0</v>
      </c>
      <c r="I524" s="342">
        <f t="shared" si="87"/>
        <v>0</v>
      </c>
      <c r="J524" s="342">
        <f t="shared" si="87"/>
        <v>0</v>
      </c>
      <c r="K524" s="342">
        <f t="shared" si="87"/>
        <v>0</v>
      </c>
      <c r="L524" s="342">
        <f t="shared" si="87"/>
        <v>0</v>
      </c>
      <c r="M524" s="319">
        <f>SUM(C524:L524)</f>
        <v>0</v>
      </c>
    </row>
    <row r="525" spans="2:15" s="3" customFormat="1" ht="12.75" x14ac:dyDescent="0.2">
      <c r="B525" s="339" t="s">
        <v>31</v>
      </c>
      <c r="C525" s="340">
        <f>SUMIF('5. Lön'!$D$25:$D$151,$C501,'5. Lön'!CO$25:CO$151)+SUMIF('5. Lön'!$D$25:$D$151,$C501,'5. Lön'!DA$25:DA$151)+SUMIF('6. Drift'!$D$18:$D$101,$C501,'6. Drift'!BR$18:BR$101)+SUMIF('6. Drift'!$D$18:$D$101,$C501,'6. Drift'!CD$18:CD$101)+SUMIF('8. Lokal'!$D$18:$D$50,$C501,'8. Lokal'!T$18:T$50)+SUMIF('8. Lokal'!$D$18:$D$50,$C501,'8. Lokal'!AF$18:AF$50)</f>
        <v>0</v>
      </c>
      <c r="D525" s="340">
        <f>SUMIF('5. Lön'!$D$25:$D$151,$C501,'5. Lön'!CP$25:CP$151)+SUMIF('5. Lön'!$D$25:$D$151,$C501,'5. Lön'!DB$25:DB$151)+SUMIF('6. Drift'!$D$18:$D$101,$C501,'6. Drift'!BS$18:BS$101)+SUMIF('6. Drift'!$D$18:$D$101,$C501,'6. Drift'!CE$18:CE$101)+SUMIF('8. Lokal'!$D$18:$D$50,$C501,'8. Lokal'!U$18:U$50)+SUMIF('8. Lokal'!$D$18:$D$50,$C501,'8. Lokal'!AG$18:AG$50)</f>
        <v>0</v>
      </c>
      <c r="E525" s="340">
        <f>SUMIF('5. Lön'!$D$25:$D$151,$C501,'5. Lön'!CQ$25:CQ$151)+SUMIF('5. Lön'!$D$25:$D$151,$C501,'5. Lön'!DC$25:DC$151)+SUMIF('6. Drift'!$D$18:$D$101,$C501,'6. Drift'!BT$18:BT$101)+SUMIF('6. Drift'!$D$18:$D$101,$C501,'6. Drift'!CF$18:CF$101)+SUMIF('8. Lokal'!$D$18:$D$50,$C501,'8. Lokal'!V$18:V$50)+SUMIF('8. Lokal'!$D$18:$D$50,$C501,'8. Lokal'!AH$18:AH$50)</f>
        <v>0</v>
      </c>
      <c r="F525" s="340">
        <f>SUMIF('5. Lön'!$D$25:$D$151,$C501,'5. Lön'!CR$25:CR$151)+SUMIF('5. Lön'!$D$25:$D$151,$C501,'5. Lön'!DD$25:DD$151)+SUMIF('6. Drift'!$D$18:$D$101,$C501,'6. Drift'!BU$18:BU$101)+SUMIF('6. Drift'!$D$18:$D$101,$C501,'6. Drift'!CG$18:CG$101)+SUMIF('8. Lokal'!$D$18:$D$50,$C501,'8. Lokal'!W$18:W$50)+SUMIF('8. Lokal'!$D$18:$D$50,$C501,'8. Lokal'!AI$18:AI$50)</f>
        <v>0</v>
      </c>
      <c r="G525" s="340">
        <f>SUMIF('5. Lön'!$D$25:$D$151,$C501,'5. Lön'!CS$25:CS$151)+SUMIF('5. Lön'!$D$25:$D$151,$C501,'5. Lön'!DE$25:DE$151)+SUMIF('6. Drift'!$D$18:$D$101,$C501,'6. Drift'!BV$18:BV$101)+SUMIF('6. Drift'!$D$18:$D$101,$C501,'6. Drift'!CH$18:CH$101)+SUMIF('8. Lokal'!$D$18:$D$50,$C501,'8. Lokal'!X$18:X$50)+SUMIF('8. Lokal'!$D$18:$D$50,$C501,'8. Lokal'!AJ$18:AJ$50)</f>
        <v>0</v>
      </c>
      <c r="H525" s="340">
        <f>SUMIF('5. Lön'!$D$25:$D$151,$C501,'5. Lön'!CT$25:CT$151)+SUMIF('5. Lön'!$D$25:$D$151,$C501,'5. Lön'!DF$25:DF$151)+SUMIF('6. Drift'!$D$18:$D$101,$C501,'6. Drift'!BW$18:BW$101)+SUMIF('6. Drift'!$D$18:$D$101,$C501,'6. Drift'!CI$18:CI$101)+SUMIF('8. Lokal'!$D$18:$D$50,$C501,'8. Lokal'!Y$18:Y$50)+SUMIF('8. Lokal'!$D$18:$D$50,$C501,'8. Lokal'!AK$18:AK$50)</f>
        <v>0</v>
      </c>
      <c r="I525" s="340">
        <f>SUMIF('5. Lön'!$D$25:$D$151,$C501,'5. Lön'!CU$25:CU$151)+SUMIF('5. Lön'!$D$25:$D$151,$C501,'5. Lön'!DG$25:DG$151)+SUMIF('6. Drift'!$D$18:$D$101,$C501,'6. Drift'!BX$18:BX$101)+SUMIF('6. Drift'!$D$18:$D$101,$C501,'6. Drift'!CJ$18:CJ$101)+SUMIF('8. Lokal'!$D$18:$D$50,$C501,'8. Lokal'!Z$18:Z$50)+SUMIF('8. Lokal'!$D$18:$D$50,$C501,'8. Lokal'!AL$18:AL$50)</f>
        <v>0</v>
      </c>
      <c r="J525" s="340">
        <f>SUMIF('5. Lön'!$D$25:$D$151,$C501,'5. Lön'!CV$25:CV$151)+SUMIF('5. Lön'!$D$25:$D$151,$C501,'5. Lön'!DH$25:DH$151)+SUMIF('6. Drift'!$D$18:$D$101,$C501,'6. Drift'!BY$18:BY$101)+SUMIF('6. Drift'!$D$18:$D$101,$C501,'6. Drift'!CK$18:CK$101)+SUMIF('8. Lokal'!$D$18:$D$50,$C501,'8. Lokal'!AA$18:AA$50)+SUMIF('8. Lokal'!$D$18:$D$50,$C501,'8. Lokal'!AM$18:AM$50)</f>
        <v>0</v>
      </c>
      <c r="K525" s="340">
        <f>SUMIF('5. Lön'!$D$25:$D$151,$C501,'5. Lön'!CW$25:CW$151)+SUMIF('5. Lön'!$D$25:$D$151,$C501,'5. Lön'!DI$25:DI$151)+SUMIF('6. Drift'!$D$18:$D$101,$C501,'6. Drift'!BZ$18:BZ$101)+SUMIF('6. Drift'!$D$18:$D$101,$C501,'6. Drift'!CL$18:CL$101)+SUMIF('8. Lokal'!$D$18:$D$50,$C501,'8. Lokal'!AB$18:AB$50)+SUMIF('8. Lokal'!$D$18:$D$50,$C501,'8. Lokal'!AN$18:AN$50)</f>
        <v>0</v>
      </c>
      <c r="L525" s="340">
        <f>SUMIF('5. Lön'!$D$25:$D$151,$C501,'5. Lön'!CX$25:CX$151)+SUMIF('5. Lön'!$D$25:$D$151,$C501,'5. Lön'!DJ$25:DJ$151)+SUMIF('6. Drift'!$D$18:$D$101,$C501,'6. Drift'!CA$18:CA$101)+SUMIF('6. Drift'!$D$18:$D$101,$C501,'6. Drift'!CM$18:CM$101)+SUMIF('8. Lokal'!$D$18:$D$50,$C501,'8. Lokal'!AC$18:AC$50)+SUMIF('8. Lokal'!$D$18:$D$50,$C501,'8. Lokal'!AO$18:AO$50)</f>
        <v>0</v>
      </c>
      <c r="M525" s="316">
        <f>SUM(C525:L525)</f>
        <v>0</v>
      </c>
    </row>
    <row r="526" spans="2:15" s="3" customFormat="1" ht="12.75" x14ac:dyDescent="0.2">
      <c r="B526" s="343" t="s">
        <v>26</v>
      </c>
      <c r="C526" s="344">
        <f>SUMIF('5. Lön'!$D$25:$D$151,$C501,'5. Lön'!BQ$25:BQ$151)+SUMIF('5. Lön'!$D$25:$D$151,$C501,'5. Lön'!CC$25:CC$151)+SUMIF('6. Drift'!$D$18:$D$101,$C501,'6. Drift'!AT$18:AT$101)+SUMIF('6. Drift'!$D$18:$D$101,$C501,'6. Drift'!BF$18:BF$101)</f>
        <v>0</v>
      </c>
      <c r="D526" s="344">
        <f>SUMIF('5. Lön'!$D$25:$D$151,$C501,'5. Lön'!BR$25:BR$151)+SUMIF('5. Lön'!$D$25:$D$151,$C501,'5. Lön'!CD$25:CD$151)+SUMIF('6. Drift'!$D$18:$D$101,$C501,'6. Drift'!AU$18:AU$101)+SUMIF('6. Drift'!$D$18:$D$101,$C501,'6. Drift'!BG$18:BG$101)</f>
        <v>0</v>
      </c>
      <c r="E526" s="344">
        <f>SUMIF('5. Lön'!$D$25:$D$151,$C501,'5. Lön'!BS$25:BS$151)+SUMIF('5. Lön'!$D$25:$D$151,$C501,'5. Lön'!CE$25:CE$151)+SUMIF('6. Drift'!$D$18:$D$101,$C501,'6. Drift'!AV$18:AV$101)+SUMIF('6. Drift'!$D$18:$D$101,$C501,'6. Drift'!BH$18:BH$101)</f>
        <v>0</v>
      </c>
      <c r="F526" s="344">
        <f>SUMIF('5. Lön'!$D$25:$D$151,$C501,'5. Lön'!BT$25:BT$151)+SUMIF('5. Lön'!$D$25:$D$151,$C501,'5. Lön'!CF$25:CF$151)+SUMIF('6. Drift'!$D$18:$D$101,$C501,'6. Drift'!AW$18:AW$101)+SUMIF('6. Drift'!$D$18:$D$101,$C501,'6. Drift'!BI$18:BI$101)</f>
        <v>0</v>
      </c>
      <c r="G526" s="344">
        <f>SUMIF('5. Lön'!$D$25:$D$151,$C501,'5. Lön'!BU$25:BU$151)+SUMIF('5. Lön'!$D$25:$D$151,$C501,'5. Lön'!CG$25:CG$151)+SUMIF('6. Drift'!$D$18:$D$101,$C501,'6. Drift'!AX$18:AX$101)+SUMIF('6. Drift'!$D$18:$D$101,$C501,'6. Drift'!BJ$18:BJ$101)</f>
        <v>0</v>
      </c>
      <c r="H526" s="344">
        <f>SUMIF('5. Lön'!$D$25:$D$151,$C501,'5. Lön'!BV$25:BV$151)+SUMIF('5. Lön'!$D$25:$D$151,$C501,'5. Lön'!CH$25:CH$151)+SUMIF('6. Drift'!$D$18:$D$101,$C501,'6. Drift'!AY$18:AY$101)+SUMIF('6. Drift'!$D$18:$D$101,$C501,'6. Drift'!BK$18:BK$101)</f>
        <v>0</v>
      </c>
      <c r="I526" s="344">
        <f>SUMIF('5. Lön'!$D$25:$D$151,$C501,'5. Lön'!BW$25:BW$151)+SUMIF('5. Lön'!$D$25:$D$151,$C501,'5. Lön'!CI$25:CI$151)+SUMIF('6. Drift'!$D$18:$D$101,$C501,'6. Drift'!AZ$18:AZ$101)+SUMIF('6. Drift'!$D$18:$D$101,$C501,'6. Drift'!BL$18:BL$101)</f>
        <v>0</v>
      </c>
      <c r="J526" s="344">
        <f>SUMIF('5. Lön'!$D$25:$D$151,$C501,'5. Lön'!BX$25:BX$151)+SUMIF('5. Lön'!$D$25:$D$151,$C501,'5. Lön'!CJ$25:CJ$151)+SUMIF('6. Drift'!$D$18:$D$101,$C501,'6. Drift'!BA$18:BA$101)+SUMIF('6. Drift'!$D$18:$D$101,$C501,'6. Drift'!BM$18:BM$101)</f>
        <v>0</v>
      </c>
      <c r="K526" s="344">
        <f>SUMIF('5. Lön'!$D$25:$D$151,$C501,'5. Lön'!BY$25:BY$151)+SUMIF('5. Lön'!$D$25:$D$151,$C501,'5. Lön'!CK$25:CK$151)+SUMIF('6. Drift'!$D$18:$D$101,$C501,'6. Drift'!BB$18:BB$101)+SUMIF('6. Drift'!$D$18:$D$101,$C501,'6. Drift'!BN$18:BN$101)</f>
        <v>0</v>
      </c>
      <c r="L526" s="344">
        <f>SUMIF('5. Lön'!$D$25:$D$151,$C501,'5. Lön'!BZ$25:BZ$151)+SUMIF('5. Lön'!$D$25:$D$151,$C501,'5. Lön'!CL$25:CL$151)+SUMIF('6. Drift'!$D$18:$D$101,$C501,'6. Drift'!BC$18:BC$101)+SUMIF('6. Drift'!$D$18:$D$101,$C501,'6. Drift'!BO$18:BO$101)</f>
        <v>0</v>
      </c>
      <c r="M526" s="322">
        <f>SUM(C526:L526)</f>
        <v>0</v>
      </c>
    </row>
    <row r="527" spans="2:15" s="3" customFormat="1" ht="12.75" x14ac:dyDescent="0.2">
      <c r="B527" s="323" t="str">
        <f>IF('2. Grunddata'!C$6="KONTRAKT","Total full kostnad","Total förväntad full kostnad")</f>
        <v>Total förväntad full kostnad</v>
      </c>
      <c r="C527" s="171">
        <f>SUM(C522:C526)</f>
        <v>0</v>
      </c>
      <c r="D527" s="171">
        <f t="shared" ref="D527:M527" si="88">SUM(D522:D526)</f>
        <v>0</v>
      </c>
      <c r="E527" s="171">
        <f t="shared" si="88"/>
        <v>0</v>
      </c>
      <c r="F527" s="171">
        <f t="shared" si="88"/>
        <v>0</v>
      </c>
      <c r="G527" s="171">
        <f t="shared" si="88"/>
        <v>0</v>
      </c>
      <c r="H527" s="171">
        <f t="shared" si="88"/>
        <v>0</v>
      </c>
      <c r="I527" s="171">
        <f t="shared" si="88"/>
        <v>0</v>
      </c>
      <c r="J527" s="171">
        <f t="shared" si="88"/>
        <v>0</v>
      </c>
      <c r="K527" s="171">
        <f t="shared" si="88"/>
        <v>0</v>
      </c>
      <c r="L527" s="171">
        <f t="shared" si="88"/>
        <v>0</v>
      </c>
      <c r="M527" s="345">
        <f t="shared" si="88"/>
        <v>0</v>
      </c>
    </row>
    <row r="528" spans="2:15" s="3" customFormat="1" ht="12.75" x14ac:dyDescent="0.2">
      <c r="B528" s="119"/>
      <c r="C528" s="64"/>
      <c r="D528" s="64"/>
      <c r="E528" s="64"/>
      <c r="F528" s="64"/>
      <c r="G528" s="64"/>
      <c r="H528" s="64"/>
      <c r="I528" s="64"/>
      <c r="J528" s="64"/>
      <c r="K528" s="64"/>
      <c r="L528" s="64"/>
      <c r="M528" s="64"/>
    </row>
    <row r="529" spans="2:13" s="3" customFormat="1" ht="12.75" customHeight="1" x14ac:dyDescent="0.2">
      <c r="B529" s="119" t="s">
        <v>42</v>
      </c>
      <c r="C529" s="346" t="str">
        <f t="shared" ref="C529:M529" si="89">IF(C527&gt;0,C519/C527,"")</f>
        <v/>
      </c>
      <c r="D529" s="346" t="str">
        <f t="shared" si="89"/>
        <v/>
      </c>
      <c r="E529" s="346" t="str">
        <f t="shared" si="89"/>
        <v/>
      </c>
      <c r="F529" s="346" t="str">
        <f t="shared" si="89"/>
        <v/>
      </c>
      <c r="G529" s="346" t="str">
        <f t="shared" si="89"/>
        <v/>
      </c>
      <c r="H529" s="346" t="str">
        <f t="shared" si="89"/>
        <v/>
      </c>
      <c r="I529" s="346" t="str">
        <f t="shared" si="89"/>
        <v/>
      </c>
      <c r="J529" s="346" t="str">
        <f t="shared" si="89"/>
        <v/>
      </c>
      <c r="K529" s="346" t="str">
        <f t="shared" si="89"/>
        <v/>
      </c>
      <c r="L529" s="346" t="str">
        <f t="shared" si="89"/>
        <v/>
      </c>
      <c r="M529" s="346" t="str">
        <f t="shared" si="89"/>
        <v/>
      </c>
    </row>
    <row r="530" spans="2:13" ht="12.75" customHeight="1" x14ac:dyDescent="0.2"/>
    <row r="531" spans="2:13" ht="12.75" customHeight="1" x14ac:dyDescent="0.2">
      <c r="B531" s="386" t="s">
        <v>210</v>
      </c>
      <c r="C531" s="64" t="str">
        <f>B24</f>
        <v>WP 10</v>
      </c>
      <c r="D531" s="64" t="str">
        <f>E24</f>
        <v/>
      </c>
    </row>
    <row r="532" spans="2:13" ht="12.75" customHeight="1" x14ac:dyDescent="0.2">
      <c r="B532" s="719"/>
      <c r="C532" s="813"/>
      <c r="D532" s="813"/>
      <c r="E532" s="813"/>
      <c r="F532" s="813"/>
      <c r="G532" s="813"/>
      <c r="H532" s="813"/>
      <c r="I532" s="813"/>
      <c r="J532" s="813"/>
      <c r="K532" s="813"/>
      <c r="L532" s="813"/>
      <c r="M532" s="814"/>
    </row>
    <row r="533" spans="2:13" ht="12.75" customHeight="1" x14ac:dyDescent="0.2">
      <c r="B533" s="815"/>
      <c r="C533" s="816"/>
      <c r="D533" s="816"/>
      <c r="E533" s="816"/>
      <c r="F533" s="816"/>
      <c r="G533" s="816"/>
      <c r="H533" s="816"/>
      <c r="I533" s="816"/>
      <c r="J533" s="816"/>
      <c r="K533" s="816"/>
      <c r="L533" s="816"/>
      <c r="M533" s="817"/>
    </row>
    <row r="534" spans="2:13" ht="12.75" customHeight="1" x14ac:dyDescent="0.2">
      <c r="B534" s="815"/>
      <c r="C534" s="816"/>
      <c r="D534" s="816"/>
      <c r="E534" s="816"/>
      <c r="F534" s="816"/>
      <c r="G534" s="816"/>
      <c r="H534" s="816"/>
      <c r="I534" s="816"/>
      <c r="J534" s="816"/>
      <c r="K534" s="816"/>
      <c r="L534" s="816"/>
      <c r="M534" s="817"/>
    </row>
    <row r="535" spans="2:13" ht="12.75" customHeight="1" x14ac:dyDescent="0.2">
      <c r="B535" s="815"/>
      <c r="C535" s="816"/>
      <c r="D535" s="816"/>
      <c r="E535" s="816"/>
      <c r="F535" s="816"/>
      <c r="G535" s="816"/>
      <c r="H535" s="816"/>
      <c r="I535" s="816"/>
      <c r="J535" s="816"/>
      <c r="K535" s="816"/>
      <c r="L535" s="816"/>
      <c r="M535" s="817"/>
    </row>
    <row r="536" spans="2:13" ht="12.75" customHeight="1" x14ac:dyDescent="0.2">
      <c r="B536" s="815"/>
      <c r="C536" s="816"/>
      <c r="D536" s="816"/>
      <c r="E536" s="816"/>
      <c r="F536" s="816"/>
      <c r="G536" s="816"/>
      <c r="H536" s="816"/>
      <c r="I536" s="816"/>
      <c r="J536" s="816"/>
      <c r="K536" s="816"/>
      <c r="L536" s="816"/>
      <c r="M536" s="817"/>
    </row>
    <row r="537" spans="2:13" ht="12.75" customHeight="1" x14ac:dyDescent="0.2">
      <c r="B537" s="818"/>
      <c r="C537" s="819"/>
      <c r="D537" s="819"/>
      <c r="E537" s="819"/>
      <c r="F537" s="819"/>
      <c r="G537" s="819"/>
      <c r="H537" s="819"/>
      <c r="I537" s="819"/>
      <c r="J537" s="819"/>
      <c r="K537" s="819"/>
      <c r="L537" s="819"/>
      <c r="M537" s="820"/>
    </row>
    <row r="538" spans="2:13" x14ac:dyDescent="0.2">
      <c r="B538" s="818"/>
      <c r="C538" s="819"/>
      <c r="D538" s="819"/>
      <c r="E538" s="819"/>
      <c r="F538" s="819"/>
      <c r="G538" s="819"/>
      <c r="H538" s="819"/>
      <c r="I538" s="819"/>
      <c r="J538" s="819"/>
      <c r="K538" s="819"/>
      <c r="L538" s="819"/>
      <c r="M538" s="820"/>
    </row>
    <row r="539" spans="2:13" x14ac:dyDescent="0.2">
      <c r="B539" s="818"/>
      <c r="C539" s="819"/>
      <c r="D539" s="819"/>
      <c r="E539" s="819"/>
      <c r="F539" s="819"/>
      <c r="G539" s="819"/>
      <c r="H539" s="819"/>
      <c r="I539" s="819"/>
      <c r="J539" s="819"/>
      <c r="K539" s="819"/>
      <c r="L539" s="819"/>
      <c r="M539" s="820"/>
    </row>
    <row r="540" spans="2:13" x14ac:dyDescent="0.2">
      <c r="B540" s="818"/>
      <c r="C540" s="819"/>
      <c r="D540" s="819"/>
      <c r="E540" s="819"/>
      <c r="F540" s="819"/>
      <c r="G540" s="819"/>
      <c r="H540" s="819"/>
      <c r="I540" s="819"/>
      <c r="J540" s="819"/>
      <c r="K540" s="819"/>
      <c r="L540" s="819"/>
      <c r="M540" s="820"/>
    </row>
    <row r="541" spans="2:13" x14ac:dyDescent="0.2">
      <c r="B541" s="818"/>
      <c r="C541" s="819"/>
      <c r="D541" s="819"/>
      <c r="E541" s="819"/>
      <c r="F541" s="819"/>
      <c r="G541" s="819"/>
      <c r="H541" s="819"/>
      <c r="I541" s="819"/>
      <c r="J541" s="819"/>
      <c r="K541" s="819"/>
      <c r="L541" s="819"/>
      <c r="M541" s="820"/>
    </row>
    <row r="542" spans="2:13" x14ac:dyDescent="0.2">
      <c r="B542" s="818"/>
      <c r="C542" s="819"/>
      <c r="D542" s="819"/>
      <c r="E542" s="819"/>
      <c r="F542" s="819"/>
      <c r="G542" s="819"/>
      <c r="H542" s="819"/>
      <c r="I542" s="819"/>
      <c r="J542" s="819"/>
      <c r="K542" s="819"/>
      <c r="L542" s="819"/>
      <c r="M542" s="820"/>
    </row>
    <row r="543" spans="2:13" x14ac:dyDescent="0.2">
      <c r="B543" s="818"/>
      <c r="C543" s="819"/>
      <c r="D543" s="819"/>
      <c r="E543" s="819"/>
      <c r="F543" s="819"/>
      <c r="G543" s="819"/>
      <c r="H543" s="819"/>
      <c r="I543" s="819"/>
      <c r="J543" s="819"/>
      <c r="K543" s="819"/>
      <c r="L543" s="819"/>
      <c r="M543" s="820"/>
    </row>
    <row r="544" spans="2:13" x14ac:dyDescent="0.2">
      <c r="B544" s="821"/>
      <c r="C544" s="822"/>
      <c r="D544" s="822"/>
      <c r="E544" s="822"/>
      <c r="F544" s="822"/>
      <c r="G544" s="822"/>
      <c r="H544" s="822"/>
      <c r="I544" s="822"/>
      <c r="J544" s="822"/>
      <c r="K544" s="822"/>
      <c r="L544" s="822"/>
      <c r="M544" s="823"/>
    </row>
    <row r="547" spans="2:15" s="3" customFormat="1" ht="12.75" customHeight="1" x14ac:dyDescent="0.2">
      <c r="B547" s="140" t="s">
        <v>165</v>
      </c>
      <c r="C547" s="141" t="str">
        <f>'2. Grunddata'!C$7</f>
        <v>Hitta den oförklariga faktorn i matrix</v>
      </c>
      <c r="D547" s="64"/>
      <c r="E547" s="64"/>
      <c r="F547" s="64"/>
      <c r="G547" s="64"/>
      <c r="H547" s="64"/>
      <c r="I547" s="64"/>
      <c r="J547" s="64"/>
      <c r="K547" s="64"/>
      <c r="L547" s="64"/>
      <c r="M547" s="64"/>
    </row>
    <row r="548" spans="2:15" s="3" customFormat="1" ht="12.75" x14ac:dyDescent="0.2">
      <c r="B548" s="140" t="s">
        <v>122</v>
      </c>
      <c r="C548" s="141" t="str">
        <f>IF('2. Grunddata'!$C$6="ANSÖKAN","ANSÖKAN",(IF('2. Grunddata'!$C$6="KONTRAKT","KONTRAKT","")))</f>
        <v>ANSÖKAN</v>
      </c>
      <c r="D548" s="64"/>
      <c r="E548" s="64"/>
      <c r="F548" s="64"/>
      <c r="G548" s="64"/>
      <c r="H548" s="64"/>
      <c r="I548" s="64"/>
      <c r="J548" s="64"/>
      <c r="K548" s="64"/>
      <c r="L548" s="64"/>
      <c r="M548" s="64"/>
    </row>
    <row r="549" spans="2:15" s="3" customFormat="1" ht="12.75" x14ac:dyDescent="0.2">
      <c r="B549" s="62" t="s">
        <v>254</v>
      </c>
      <c r="C549" s="141" t="str">
        <f>'2. Grunddata'!C$8</f>
        <v>Stina</v>
      </c>
      <c r="D549" s="64"/>
      <c r="E549" s="64"/>
      <c r="F549" s="64"/>
      <c r="I549" s="120"/>
      <c r="J549" s="120"/>
      <c r="K549" s="120"/>
      <c r="L549" s="120"/>
      <c r="M549" s="120"/>
    </row>
    <row r="550" spans="2:15" s="3" customFormat="1" ht="12.75" x14ac:dyDescent="0.2">
      <c r="B550" s="140" t="s">
        <v>156</v>
      </c>
      <c r="C550" s="64" t="str">
        <f>'2. Grunddata'!C$17</f>
        <v>SEK</v>
      </c>
      <c r="D550" s="64"/>
      <c r="E550" s="64"/>
      <c r="F550" s="64"/>
      <c r="I550" s="120"/>
      <c r="J550" s="120"/>
      <c r="K550" s="120"/>
      <c r="L550" s="120"/>
      <c r="M550" s="120"/>
    </row>
    <row r="551" spans="2:15" s="3" customFormat="1" ht="12.75" x14ac:dyDescent="0.2">
      <c r="B551" s="140"/>
      <c r="C551" s="143" t="s">
        <v>137</v>
      </c>
      <c r="D551" s="64"/>
      <c r="E551" s="64"/>
      <c r="F551" s="64"/>
      <c r="I551" s="120"/>
      <c r="J551" s="120"/>
      <c r="K551" s="120"/>
      <c r="L551" s="120"/>
      <c r="M551" s="120"/>
    </row>
    <row r="552" spans="2:15" ht="12.75" customHeight="1" x14ac:dyDescent="0.2"/>
    <row r="553" spans="2:15" s="3" customFormat="1" ht="15" x14ac:dyDescent="0.25">
      <c r="B553" s="369" t="s">
        <v>38</v>
      </c>
      <c r="C553" s="369" t="s">
        <v>217</v>
      </c>
      <c r="E553" s="64"/>
      <c r="G553" s="64"/>
      <c r="H553" s="64"/>
      <c r="I553" s="64"/>
      <c r="J553" s="64"/>
      <c r="K553" s="386" t="s">
        <v>323</v>
      </c>
      <c r="L553" s="619">
        <f>L501+L449+L397+L345+L293+L241+L189+L137+L85+L33</f>
        <v>0</v>
      </c>
      <c r="M553" s="383" t="s">
        <v>208</v>
      </c>
    </row>
    <row r="554" spans="2:15" s="3" customFormat="1" ht="6" customHeight="1" x14ac:dyDescent="0.2">
      <c r="B554" s="85"/>
      <c r="C554" s="64"/>
      <c r="D554" s="64"/>
      <c r="E554" s="64"/>
      <c r="F554" s="64"/>
      <c r="G554" s="64"/>
      <c r="H554" s="64"/>
      <c r="I554" s="64"/>
      <c r="J554" s="64"/>
      <c r="K554" s="64"/>
      <c r="L554" s="64"/>
      <c r="M554" s="64"/>
    </row>
    <row r="555" spans="2:15" s="3" customFormat="1" ht="12.75" x14ac:dyDescent="0.2">
      <c r="B555" s="309" t="str">
        <f>IF('2. Grunddata'!C$6="KONTRAKT","Kostnader täckta av finansiär","Kostnader förväntade att täckas av finansiär")</f>
        <v>Kostnader förväntade att täckas av finansiär</v>
      </c>
      <c r="C555" s="310">
        <f>'5. Lön'!G$23</f>
        <v>2022</v>
      </c>
      <c r="D555" s="310">
        <f>'5. Lön'!H$23</f>
        <v>2023</v>
      </c>
      <c r="E555" s="310">
        <f>'5. Lön'!I$23</f>
        <v>2024</v>
      </c>
      <c r="F555" s="310" t="str">
        <f>'5. Lön'!J$23</f>
        <v/>
      </c>
      <c r="G555" s="310" t="str">
        <f>'5. Lön'!K$23</f>
        <v/>
      </c>
      <c r="H555" s="310" t="str">
        <f>'5. Lön'!L$23</f>
        <v/>
      </c>
      <c r="I555" s="310" t="str">
        <f>'5. Lön'!M$23</f>
        <v/>
      </c>
      <c r="J555" s="310" t="str">
        <f>'5. Lön'!N$23</f>
        <v/>
      </c>
      <c r="K555" s="310" t="str">
        <f>'5. Lön'!O$23</f>
        <v/>
      </c>
      <c r="L555" s="310" t="str">
        <f>'5. Lön'!P$23</f>
        <v/>
      </c>
      <c r="M555" s="311" t="s">
        <v>2</v>
      </c>
    </row>
    <row r="556" spans="2:15" s="3" customFormat="1" ht="12.75" customHeight="1" x14ac:dyDescent="0.2">
      <c r="B556" s="351" t="s">
        <v>203</v>
      </c>
      <c r="C556" s="384">
        <f>C36+C88+C140+C192+C244+C296+C348+C400+C452+C504</f>
        <v>0</v>
      </c>
      <c r="D556" s="313">
        <f t="shared" ref="D556:L556" si="90">D36+D88+D140+D192+D244+D296+D348+D400+D452+D504</f>
        <v>0</v>
      </c>
      <c r="E556" s="379">
        <f t="shared" si="90"/>
        <v>0</v>
      </c>
      <c r="F556" s="313">
        <f t="shared" si="90"/>
        <v>0</v>
      </c>
      <c r="G556" s="379">
        <f t="shared" si="90"/>
        <v>0</v>
      </c>
      <c r="H556" s="313">
        <f t="shared" si="90"/>
        <v>0</v>
      </c>
      <c r="I556" s="379">
        <f t="shared" si="90"/>
        <v>0</v>
      </c>
      <c r="J556" s="313">
        <f t="shared" si="90"/>
        <v>0</v>
      </c>
      <c r="K556" s="379">
        <f t="shared" si="90"/>
        <v>0</v>
      </c>
      <c r="L556" s="313">
        <f t="shared" si="90"/>
        <v>0</v>
      </c>
      <c r="M556" s="353">
        <f t="shared" ref="M556:M561" si="91">SUM(C556:L556)</f>
        <v>0</v>
      </c>
      <c r="O556" s="4"/>
    </row>
    <row r="557" spans="2:15" s="3" customFormat="1" ht="12.75" customHeight="1" x14ac:dyDescent="0.2">
      <c r="B557" s="354" t="s">
        <v>202</v>
      </c>
      <c r="C557" s="392">
        <f t="shared" ref="C557:L557" si="92">C37+C89+C141+C193+C245+C297+C349+C401+C453+C505</f>
        <v>0</v>
      </c>
      <c r="D557" s="315">
        <f t="shared" si="92"/>
        <v>0</v>
      </c>
      <c r="E557" s="303">
        <f t="shared" si="92"/>
        <v>0</v>
      </c>
      <c r="F557" s="315">
        <f t="shared" si="92"/>
        <v>0</v>
      </c>
      <c r="G557" s="303">
        <f t="shared" si="92"/>
        <v>0</v>
      </c>
      <c r="H557" s="315">
        <f t="shared" si="92"/>
        <v>0</v>
      </c>
      <c r="I557" s="303">
        <f t="shared" si="92"/>
        <v>0</v>
      </c>
      <c r="J557" s="315">
        <f t="shared" si="92"/>
        <v>0</v>
      </c>
      <c r="K557" s="303">
        <f t="shared" si="92"/>
        <v>0</v>
      </c>
      <c r="L557" s="315">
        <f t="shared" si="92"/>
        <v>0</v>
      </c>
      <c r="M557" s="355">
        <f t="shared" si="91"/>
        <v>0</v>
      </c>
    </row>
    <row r="558" spans="2:15" s="3" customFormat="1" ht="12.75" x14ac:dyDescent="0.2">
      <c r="B558" s="356" t="s">
        <v>30</v>
      </c>
      <c r="C558" s="385">
        <f t="shared" ref="C558:L558" si="93">C38+C90+C142+C194+C246+C298+C350+C402+C454+C506</f>
        <v>0</v>
      </c>
      <c r="D558" s="318">
        <f t="shared" si="93"/>
        <v>0</v>
      </c>
      <c r="E558" s="377">
        <f t="shared" si="93"/>
        <v>0</v>
      </c>
      <c r="F558" s="318">
        <f t="shared" si="93"/>
        <v>0</v>
      </c>
      <c r="G558" s="377">
        <f t="shared" si="93"/>
        <v>0</v>
      </c>
      <c r="H558" s="318">
        <f t="shared" si="93"/>
        <v>0</v>
      </c>
      <c r="I558" s="377">
        <f t="shared" si="93"/>
        <v>0</v>
      </c>
      <c r="J558" s="318">
        <f t="shared" si="93"/>
        <v>0</v>
      </c>
      <c r="K558" s="377">
        <f t="shared" si="93"/>
        <v>0</v>
      </c>
      <c r="L558" s="318">
        <f t="shared" si="93"/>
        <v>0</v>
      </c>
      <c r="M558" s="357">
        <f t="shared" si="91"/>
        <v>0</v>
      </c>
    </row>
    <row r="559" spans="2:15" s="3" customFormat="1" ht="12.75" x14ac:dyDescent="0.2">
      <c r="B559" s="389" t="str">
        <f>IF('2. Grunddata'!C$13="NEJ","Lokal accepterad som direkt kostnad av finansiär","Lokal")</f>
        <v>Lokal accepterad som direkt kostnad av finansiär</v>
      </c>
      <c r="C559" s="392">
        <f t="shared" ref="C559:L559" si="94">C39+C91+C143+C195+C247+C299+C351+C403+C455+C507</f>
        <v>0</v>
      </c>
      <c r="D559" s="315">
        <f t="shared" si="94"/>
        <v>0</v>
      </c>
      <c r="E559" s="303">
        <f t="shared" si="94"/>
        <v>0</v>
      </c>
      <c r="F559" s="315">
        <f t="shared" si="94"/>
        <v>0</v>
      </c>
      <c r="G559" s="303">
        <f t="shared" si="94"/>
        <v>0</v>
      </c>
      <c r="H559" s="315">
        <f t="shared" si="94"/>
        <v>0</v>
      </c>
      <c r="I559" s="303">
        <f t="shared" si="94"/>
        <v>0</v>
      </c>
      <c r="J559" s="315">
        <f t="shared" si="94"/>
        <v>0</v>
      </c>
      <c r="K559" s="303">
        <f t="shared" si="94"/>
        <v>0</v>
      </c>
      <c r="L559" s="315">
        <f t="shared" si="94"/>
        <v>0</v>
      </c>
      <c r="M559" s="355">
        <f t="shared" si="91"/>
        <v>0</v>
      </c>
    </row>
    <row r="560" spans="2:15" s="3" customFormat="1" ht="12.75" x14ac:dyDescent="0.2">
      <c r="B560" s="390" t="str">
        <f>IF('2. Grunddata'!C$13="NEJ","Indirekt och lokalpåslag accepterade som OH av finansiär","Indirekta")</f>
        <v>Indirekt och lokalpåslag accepterade som OH av finansiär</v>
      </c>
      <c r="C560" s="391">
        <f t="shared" ref="C560:L560" si="95">C40+C92+C144+C196+C248+C300+C352+C404+C456+C508</f>
        <v>0</v>
      </c>
      <c r="D560" s="293">
        <f t="shared" si="95"/>
        <v>0</v>
      </c>
      <c r="E560" s="380">
        <f t="shared" si="95"/>
        <v>0</v>
      </c>
      <c r="F560" s="293">
        <f t="shared" si="95"/>
        <v>0</v>
      </c>
      <c r="G560" s="380">
        <f t="shared" si="95"/>
        <v>0</v>
      </c>
      <c r="H560" s="293">
        <f t="shared" si="95"/>
        <v>0</v>
      </c>
      <c r="I560" s="380">
        <f t="shared" si="95"/>
        <v>0</v>
      </c>
      <c r="J560" s="293">
        <f t="shared" si="95"/>
        <v>0</v>
      </c>
      <c r="K560" s="380">
        <f t="shared" si="95"/>
        <v>0</v>
      </c>
      <c r="L560" s="293">
        <f t="shared" si="95"/>
        <v>0</v>
      </c>
      <c r="M560" s="360">
        <f t="shared" si="91"/>
        <v>0</v>
      </c>
    </row>
    <row r="561" spans="2:15" s="3" customFormat="1" ht="12.75" x14ac:dyDescent="0.2">
      <c r="B561" s="323" t="str">
        <f>IF('2. Grunddata'!C$6="KONTRAKT","Total kostnad i kontrakt med finansiär ","Total kostnad i ansökan till finansiär ")</f>
        <v xml:space="preserve">Total kostnad i ansökan till finansiär </v>
      </c>
      <c r="C561" s="376">
        <f>SUM(C556:C560)</f>
        <v>0</v>
      </c>
      <c r="D561" s="376">
        <f t="shared" ref="D561:L561" si="96">SUM(D556:D560)</f>
        <v>0</v>
      </c>
      <c r="E561" s="376">
        <f t="shared" si="96"/>
        <v>0</v>
      </c>
      <c r="F561" s="376">
        <f t="shared" si="96"/>
        <v>0</v>
      </c>
      <c r="G561" s="376">
        <f t="shared" si="96"/>
        <v>0</v>
      </c>
      <c r="H561" s="376">
        <f t="shared" si="96"/>
        <v>0</v>
      </c>
      <c r="I561" s="376">
        <f t="shared" si="96"/>
        <v>0</v>
      </c>
      <c r="J561" s="376">
        <f t="shared" si="96"/>
        <v>0</v>
      </c>
      <c r="K561" s="376">
        <f t="shared" si="96"/>
        <v>0</v>
      </c>
      <c r="L561" s="376">
        <f t="shared" si="96"/>
        <v>0</v>
      </c>
      <c r="M561" s="324">
        <f t="shared" si="91"/>
        <v>0</v>
      </c>
    </row>
    <row r="562" spans="2:15" s="3" customFormat="1" ht="6" customHeight="1" x14ac:dyDescent="0.2">
      <c r="B562" s="325"/>
      <c r="C562" s="326"/>
      <c r="D562" s="326"/>
      <c r="E562" s="326"/>
      <c r="F562" s="326"/>
      <c r="G562" s="326"/>
      <c r="H562" s="326"/>
      <c r="I562" s="326"/>
      <c r="J562" s="326"/>
      <c r="K562" s="326"/>
      <c r="L562" s="326"/>
      <c r="M562" s="327"/>
    </row>
    <row r="563" spans="2:15" s="3" customFormat="1" ht="12.75" x14ac:dyDescent="0.2">
      <c r="B563" s="328" t="str">
        <f>IF('2. Grunddata'!C$6="KONTRAKT","Kostnader att medfinansiera","Kostnader förväntade att medfinansiera")</f>
        <v>Kostnader förväntade att medfinansiera</v>
      </c>
      <c r="C563" s="168"/>
      <c r="D563" s="168"/>
      <c r="E563" s="168"/>
      <c r="F563" s="168"/>
      <c r="G563" s="168"/>
      <c r="H563" s="168"/>
      <c r="I563" s="168"/>
      <c r="J563" s="168"/>
      <c r="K563" s="168"/>
      <c r="L563" s="168"/>
      <c r="M563" s="329"/>
    </row>
    <row r="564" spans="2:15" s="3" customFormat="1" ht="12.75" x14ac:dyDescent="0.2">
      <c r="B564" s="337" t="str">
        <f>IF('2. Grunddata'!C$13="NEJ","Indirekt och lokalpåslag inte accepterade som OH av finansiär","")</f>
        <v>Indirekt och lokalpåslag inte accepterade som OH av finansiär</v>
      </c>
      <c r="C564" s="394">
        <f>C44+C96+C148+C200+C252+C304+C356+C408+C460+C512</f>
        <v>0</v>
      </c>
      <c r="D564" s="399">
        <f t="shared" ref="D564:L564" si="97">D44+D96+D148+D200+D252+D304+D356+D408+D460+D512</f>
        <v>0</v>
      </c>
      <c r="E564" s="395">
        <f t="shared" si="97"/>
        <v>0</v>
      </c>
      <c r="F564" s="399">
        <f t="shared" si="97"/>
        <v>0</v>
      </c>
      <c r="G564" s="395">
        <f t="shared" si="97"/>
        <v>0</v>
      </c>
      <c r="H564" s="399">
        <f t="shared" si="97"/>
        <v>0</v>
      </c>
      <c r="I564" s="395">
        <f t="shared" si="97"/>
        <v>0</v>
      </c>
      <c r="J564" s="399">
        <f t="shared" si="97"/>
        <v>0</v>
      </c>
      <c r="K564" s="395">
        <f t="shared" si="97"/>
        <v>0</v>
      </c>
      <c r="L564" s="399">
        <f t="shared" si="97"/>
        <v>0</v>
      </c>
      <c r="M564" s="353">
        <f t="shared" ref="M564:M570" si="98">SUM(C564:L564)</f>
        <v>0</v>
      </c>
    </row>
    <row r="565" spans="2:15" s="3" customFormat="1" ht="12.75" customHeight="1" x14ac:dyDescent="0.2">
      <c r="B565" s="363" t="str">
        <f>IF('2. Grunddata'!C$16&gt;0,"LKP som inte accepteras av finansiär","")</f>
        <v/>
      </c>
      <c r="C565" s="413">
        <f t="shared" ref="C565:L565" si="99">C45+C97+C149+C201+C253+C305+C357+C409+C461+C513</f>
        <v>0</v>
      </c>
      <c r="D565" s="402">
        <f t="shared" si="99"/>
        <v>0</v>
      </c>
      <c r="E565" s="403">
        <f t="shared" si="99"/>
        <v>0</v>
      </c>
      <c r="F565" s="402">
        <f t="shared" si="99"/>
        <v>0</v>
      </c>
      <c r="G565" s="403">
        <f t="shared" si="99"/>
        <v>0</v>
      </c>
      <c r="H565" s="402">
        <f t="shared" si="99"/>
        <v>0</v>
      </c>
      <c r="I565" s="403">
        <f t="shared" si="99"/>
        <v>0</v>
      </c>
      <c r="J565" s="402">
        <f t="shared" si="99"/>
        <v>0</v>
      </c>
      <c r="K565" s="403">
        <f t="shared" si="99"/>
        <v>0</v>
      </c>
      <c r="L565" s="402">
        <f t="shared" si="99"/>
        <v>0</v>
      </c>
      <c r="M565" s="355">
        <f t="shared" si="98"/>
        <v>0</v>
      </c>
    </row>
    <row r="566" spans="2:15" s="3" customFormat="1" ht="12.75" customHeight="1" x14ac:dyDescent="0.2">
      <c r="B566" s="356" t="str">
        <f>IF('5. Lön'!BO$152&gt;0,"Lön inklusive LKP","")</f>
        <v>Lön inklusive LKP</v>
      </c>
      <c r="C566" s="396">
        <f t="shared" ref="C566:L566" si="100">C46+C98+C150+C202+C254+C306+C358+C410+C462+C514</f>
        <v>0</v>
      </c>
      <c r="D566" s="400">
        <f t="shared" si="100"/>
        <v>0</v>
      </c>
      <c r="E566" s="393">
        <f t="shared" si="100"/>
        <v>0</v>
      </c>
      <c r="F566" s="400">
        <f t="shared" si="100"/>
        <v>0</v>
      </c>
      <c r="G566" s="393">
        <f t="shared" si="100"/>
        <v>0</v>
      </c>
      <c r="H566" s="400">
        <f t="shared" si="100"/>
        <v>0</v>
      </c>
      <c r="I566" s="393">
        <f t="shared" si="100"/>
        <v>0</v>
      </c>
      <c r="J566" s="400">
        <f t="shared" si="100"/>
        <v>0</v>
      </c>
      <c r="K566" s="393">
        <f t="shared" si="100"/>
        <v>0</v>
      </c>
      <c r="L566" s="400">
        <f t="shared" si="100"/>
        <v>0</v>
      </c>
      <c r="M566" s="357">
        <f t="shared" si="98"/>
        <v>0</v>
      </c>
    </row>
    <row r="567" spans="2:15" s="3" customFormat="1" ht="12.75" x14ac:dyDescent="0.2">
      <c r="B567" s="158" t="str">
        <f>IF('6. Drift'!AR$102&gt;0,"Drift","")</f>
        <v/>
      </c>
      <c r="C567" s="413">
        <f t="shared" ref="C567:L567" si="101">C47+C99+C151+C203+C255+C307+C359+C411+C463+C515</f>
        <v>0</v>
      </c>
      <c r="D567" s="402">
        <f t="shared" si="101"/>
        <v>0</v>
      </c>
      <c r="E567" s="403">
        <f t="shared" si="101"/>
        <v>0</v>
      </c>
      <c r="F567" s="402">
        <f t="shared" si="101"/>
        <v>0</v>
      </c>
      <c r="G567" s="403">
        <f t="shared" si="101"/>
        <v>0</v>
      </c>
      <c r="H567" s="402">
        <f t="shared" si="101"/>
        <v>0</v>
      </c>
      <c r="I567" s="403">
        <f t="shared" si="101"/>
        <v>0</v>
      </c>
      <c r="J567" s="402">
        <f t="shared" si="101"/>
        <v>0</v>
      </c>
      <c r="K567" s="403">
        <f t="shared" si="101"/>
        <v>0</v>
      </c>
      <c r="L567" s="402">
        <f t="shared" si="101"/>
        <v>0</v>
      </c>
      <c r="M567" s="355">
        <f t="shared" si="98"/>
        <v>0</v>
      </c>
    </row>
    <row r="568" spans="2:15" s="3" customFormat="1" ht="12.75" x14ac:dyDescent="0.2">
      <c r="B568" s="317" t="str">
        <f>IF('7. Utrustning'!AS$50&gt;0,"Utrustning","")</f>
        <v/>
      </c>
      <c r="C568" s="396">
        <f t="shared" ref="C568:L568" si="102">C48+C100+C152+C204+C256+C308+C360+C412+C464+C516</f>
        <v>0</v>
      </c>
      <c r="D568" s="400">
        <f t="shared" si="102"/>
        <v>0</v>
      </c>
      <c r="E568" s="393">
        <f t="shared" si="102"/>
        <v>0</v>
      </c>
      <c r="F568" s="400">
        <f t="shared" si="102"/>
        <v>0</v>
      </c>
      <c r="G568" s="393">
        <f t="shared" si="102"/>
        <v>0</v>
      </c>
      <c r="H568" s="400">
        <f t="shared" si="102"/>
        <v>0</v>
      </c>
      <c r="I568" s="393">
        <f t="shared" si="102"/>
        <v>0</v>
      </c>
      <c r="J568" s="400">
        <f t="shared" si="102"/>
        <v>0</v>
      </c>
      <c r="K568" s="393">
        <f t="shared" si="102"/>
        <v>0</v>
      </c>
      <c r="L568" s="400">
        <f t="shared" si="102"/>
        <v>0</v>
      </c>
      <c r="M568" s="357">
        <f t="shared" si="98"/>
        <v>0</v>
      </c>
    </row>
    <row r="569" spans="2:15" s="3" customFormat="1" ht="12.75" x14ac:dyDescent="0.2">
      <c r="B569" s="320" t="str">
        <f>IF('8. Lokal'!AP$51&gt;0,"Lokal","")</f>
        <v>Lokal</v>
      </c>
      <c r="C569" s="413">
        <f t="shared" ref="C569:L569" si="103">C49+C101+C153+C205+C257+C309+C361+C413+C465+C517</f>
        <v>0</v>
      </c>
      <c r="D569" s="402">
        <f t="shared" si="103"/>
        <v>0</v>
      </c>
      <c r="E569" s="403">
        <f t="shared" si="103"/>
        <v>0</v>
      </c>
      <c r="F569" s="402">
        <f t="shared" si="103"/>
        <v>0</v>
      </c>
      <c r="G569" s="403">
        <f t="shared" si="103"/>
        <v>0</v>
      </c>
      <c r="H569" s="402">
        <f t="shared" si="103"/>
        <v>0</v>
      </c>
      <c r="I569" s="403">
        <f t="shared" si="103"/>
        <v>0</v>
      </c>
      <c r="J569" s="402">
        <f t="shared" si="103"/>
        <v>0</v>
      </c>
      <c r="K569" s="403">
        <f t="shared" si="103"/>
        <v>0</v>
      </c>
      <c r="L569" s="402">
        <f t="shared" si="103"/>
        <v>0</v>
      </c>
      <c r="M569" s="355">
        <f t="shared" si="98"/>
        <v>0</v>
      </c>
    </row>
    <row r="570" spans="2:15" s="1" customFormat="1" ht="12.75" x14ac:dyDescent="0.2">
      <c r="B570" s="390" t="str">
        <f>IF(('5. Lön'!CM$152+'6. Drift'!BP$102)&gt;0,"Indirekt","")</f>
        <v>Indirekt</v>
      </c>
      <c r="C570" s="397">
        <f t="shared" ref="C570:L570" si="104">C50+C102+C154+C206+C258+C310+C362+C414+C466+C518</f>
        <v>0</v>
      </c>
      <c r="D570" s="401">
        <f t="shared" si="104"/>
        <v>0</v>
      </c>
      <c r="E570" s="398">
        <f t="shared" si="104"/>
        <v>0</v>
      </c>
      <c r="F570" s="401">
        <f t="shared" si="104"/>
        <v>0</v>
      </c>
      <c r="G570" s="398">
        <f t="shared" si="104"/>
        <v>0</v>
      </c>
      <c r="H570" s="401">
        <f t="shared" si="104"/>
        <v>0</v>
      </c>
      <c r="I570" s="398">
        <f t="shared" si="104"/>
        <v>0</v>
      </c>
      <c r="J570" s="401">
        <f t="shared" si="104"/>
        <v>0</v>
      </c>
      <c r="K570" s="398">
        <f t="shared" si="104"/>
        <v>0</v>
      </c>
      <c r="L570" s="401">
        <f t="shared" si="104"/>
        <v>0</v>
      </c>
      <c r="M570" s="360">
        <f t="shared" si="98"/>
        <v>0</v>
      </c>
    </row>
    <row r="571" spans="2:15" s="3" customFormat="1" ht="12.75" x14ac:dyDescent="0.2">
      <c r="B571" s="323" t="str">
        <f>IF('2. Grunddata'!C$6="KONTRAKT","Total kostnad i medfinansiering av kontrakt med finansiär","Total kostnad i medfinansiering av ansökan till finansiär")</f>
        <v>Total kostnad i medfinansiering av ansökan till finansiär</v>
      </c>
      <c r="C571" s="376">
        <f>SUM(C564:C570)</f>
        <v>0</v>
      </c>
      <c r="D571" s="376">
        <f t="shared" ref="D571:M571" si="105">SUM(D564:D570)</f>
        <v>0</v>
      </c>
      <c r="E571" s="376">
        <f t="shared" si="105"/>
        <v>0</v>
      </c>
      <c r="F571" s="376">
        <f t="shared" si="105"/>
        <v>0</v>
      </c>
      <c r="G571" s="376">
        <f t="shared" si="105"/>
        <v>0</v>
      </c>
      <c r="H571" s="376">
        <f t="shared" si="105"/>
        <v>0</v>
      </c>
      <c r="I571" s="376">
        <f t="shared" si="105"/>
        <v>0</v>
      </c>
      <c r="J571" s="376">
        <f t="shared" si="105"/>
        <v>0</v>
      </c>
      <c r="K571" s="376">
        <f t="shared" si="105"/>
        <v>0</v>
      </c>
      <c r="L571" s="376">
        <f t="shared" si="105"/>
        <v>0</v>
      </c>
      <c r="M571" s="324">
        <f t="shared" si="105"/>
        <v>0</v>
      </c>
      <c r="N571" s="26"/>
      <c r="O571" s="26"/>
    </row>
    <row r="572" spans="2:15" s="3" customFormat="1" ht="6" customHeight="1" x14ac:dyDescent="0.2">
      <c r="B572" s="335"/>
      <c r="C572" s="326"/>
      <c r="D572" s="326"/>
      <c r="E572" s="326"/>
      <c r="F572" s="326"/>
      <c r="G572" s="326"/>
      <c r="H572" s="326"/>
      <c r="I572" s="326"/>
      <c r="J572" s="326"/>
      <c r="K572" s="326"/>
      <c r="L572" s="326"/>
      <c r="M572" s="336"/>
    </row>
    <row r="573" spans="2:15" s="3" customFormat="1" ht="12.75" x14ac:dyDescent="0.2">
      <c r="B573" s="328" t="str">
        <f>IF('2. Grunddata'!C$6="KONTRAKT","Full kostnad","Förväntad full kostnad")</f>
        <v>Förväntad full kostnad</v>
      </c>
      <c r="C573" s="326"/>
      <c r="D573" s="326"/>
      <c r="E573" s="326"/>
      <c r="F573" s="326"/>
      <c r="G573" s="326"/>
      <c r="H573" s="326"/>
      <c r="I573" s="326"/>
      <c r="J573" s="326"/>
      <c r="K573" s="326"/>
      <c r="L573" s="326"/>
      <c r="M573" s="336"/>
    </row>
    <row r="574" spans="2:15" s="3" customFormat="1" ht="12.75" x14ac:dyDescent="0.2">
      <c r="B574" s="337" t="s">
        <v>203</v>
      </c>
      <c r="C574" s="405">
        <f>C54+C106+C158+C210+C262+C314+C366+C418+C470+C522</f>
        <v>0</v>
      </c>
      <c r="D574" s="338">
        <f t="shared" ref="D574:L574" si="106">D54+D106+D158+D210+D262+D314+D366+D418+D470+D522</f>
        <v>0</v>
      </c>
      <c r="E574" s="406">
        <f t="shared" si="106"/>
        <v>0</v>
      </c>
      <c r="F574" s="338">
        <f t="shared" si="106"/>
        <v>0</v>
      </c>
      <c r="G574" s="406">
        <f t="shared" si="106"/>
        <v>0</v>
      </c>
      <c r="H574" s="338">
        <f t="shared" si="106"/>
        <v>0</v>
      </c>
      <c r="I574" s="406">
        <f t="shared" si="106"/>
        <v>0</v>
      </c>
      <c r="J574" s="338">
        <f t="shared" si="106"/>
        <v>0</v>
      </c>
      <c r="K574" s="406">
        <f t="shared" si="106"/>
        <v>0</v>
      </c>
      <c r="L574" s="338">
        <f t="shared" si="106"/>
        <v>0</v>
      </c>
      <c r="M574" s="353">
        <f>SUM(C574:L574)</f>
        <v>0</v>
      </c>
    </row>
    <row r="575" spans="2:15" s="3" customFormat="1" ht="12.75" x14ac:dyDescent="0.2">
      <c r="B575" s="339" t="s">
        <v>202</v>
      </c>
      <c r="C575" s="410">
        <f t="shared" ref="C575:L575" si="107">C55+C107+C159+C211+C263+C315+C367+C419+C471+C523</f>
        <v>0</v>
      </c>
      <c r="D575" s="411">
        <f t="shared" si="107"/>
        <v>0</v>
      </c>
      <c r="E575" s="412">
        <f t="shared" si="107"/>
        <v>0</v>
      </c>
      <c r="F575" s="411">
        <f t="shared" si="107"/>
        <v>0</v>
      </c>
      <c r="G575" s="412">
        <f t="shared" si="107"/>
        <v>0</v>
      </c>
      <c r="H575" s="411">
        <f t="shared" si="107"/>
        <v>0</v>
      </c>
      <c r="I575" s="412">
        <f t="shared" si="107"/>
        <v>0</v>
      </c>
      <c r="J575" s="411">
        <f t="shared" si="107"/>
        <v>0</v>
      </c>
      <c r="K575" s="412">
        <f t="shared" si="107"/>
        <v>0</v>
      </c>
      <c r="L575" s="411">
        <f t="shared" si="107"/>
        <v>0</v>
      </c>
      <c r="M575" s="355">
        <f>SUM(C575:L575)</f>
        <v>0</v>
      </c>
    </row>
    <row r="576" spans="2:15" s="3" customFormat="1" ht="12.75" x14ac:dyDescent="0.2">
      <c r="B576" s="341" t="s">
        <v>30</v>
      </c>
      <c r="C576" s="407">
        <f t="shared" ref="C576:L576" si="108">C56+C108+C160+C212+C264+C316+C368+C420+C472+C524</f>
        <v>0</v>
      </c>
      <c r="D576" s="342">
        <f t="shared" si="108"/>
        <v>0</v>
      </c>
      <c r="E576" s="404">
        <f t="shared" si="108"/>
        <v>0</v>
      </c>
      <c r="F576" s="342">
        <f t="shared" si="108"/>
        <v>0</v>
      </c>
      <c r="G576" s="404">
        <f t="shared" si="108"/>
        <v>0</v>
      </c>
      <c r="H576" s="342">
        <f t="shared" si="108"/>
        <v>0</v>
      </c>
      <c r="I576" s="404">
        <f t="shared" si="108"/>
        <v>0</v>
      </c>
      <c r="J576" s="342">
        <f t="shared" si="108"/>
        <v>0</v>
      </c>
      <c r="K576" s="404">
        <f t="shared" si="108"/>
        <v>0</v>
      </c>
      <c r="L576" s="342">
        <f t="shared" si="108"/>
        <v>0</v>
      </c>
      <c r="M576" s="357">
        <f>SUM(C576:L576)</f>
        <v>0</v>
      </c>
    </row>
    <row r="577" spans="2:13" s="3" customFormat="1" ht="12.75" x14ac:dyDescent="0.2">
      <c r="B577" s="339" t="s">
        <v>31</v>
      </c>
      <c r="C577" s="410">
        <f t="shared" ref="C577:L577" si="109">C57+C109+C161+C213+C265+C317+C369+C421+C473+C525</f>
        <v>0</v>
      </c>
      <c r="D577" s="411">
        <f t="shared" si="109"/>
        <v>0</v>
      </c>
      <c r="E577" s="412">
        <f t="shared" si="109"/>
        <v>0</v>
      </c>
      <c r="F577" s="411">
        <f t="shared" si="109"/>
        <v>0</v>
      </c>
      <c r="G577" s="412">
        <f t="shared" si="109"/>
        <v>0</v>
      </c>
      <c r="H577" s="411">
        <f t="shared" si="109"/>
        <v>0</v>
      </c>
      <c r="I577" s="412">
        <f t="shared" si="109"/>
        <v>0</v>
      </c>
      <c r="J577" s="411">
        <f t="shared" si="109"/>
        <v>0</v>
      </c>
      <c r="K577" s="412">
        <f t="shared" si="109"/>
        <v>0</v>
      </c>
      <c r="L577" s="411">
        <f t="shared" si="109"/>
        <v>0</v>
      </c>
      <c r="M577" s="355">
        <f>SUM(C577:L577)</f>
        <v>0</v>
      </c>
    </row>
    <row r="578" spans="2:13" s="3" customFormat="1" ht="12.75" x14ac:dyDescent="0.2">
      <c r="B578" s="343" t="s">
        <v>26</v>
      </c>
      <c r="C578" s="408">
        <f t="shared" ref="C578:L578" si="110">C58+C110+C162+C214+C266+C318+C370+C422+C474+C526</f>
        <v>0</v>
      </c>
      <c r="D578" s="344">
        <f t="shared" si="110"/>
        <v>0</v>
      </c>
      <c r="E578" s="409">
        <f t="shared" si="110"/>
        <v>0</v>
      </c>
      <c r="F578" s="344">
        <f t="shared" si="110"/>
        <v>0</v>
      </c>
      <c r="G578" s="409">
        <f t="shared" si="110"/>
        <v>0</v>
      </c>
      <c r="H578" s="344">
        <f t="shared" si="110"/>
        <v>0</v>
      </c>
      <c r="I578" s="409">
        <f t="shared" si="110"/>
        <v>0</v>
      </c>
      <c r="J578" s="344">
        <f t="shared" si="110"/>
        <v>0</v>
      </c>
      <c r="K578" s="409">
        <f t="shared" si="110"/>
        <v>0</v>
      </c>
      <c r="L578" s="344">
        <f t="shared" si="110"/>
        <v>0</v>
      </c>
      <c r="M578" s="360">
        <f>SUM(C578:L578)</f>
        <v>0</v>
      </c>
    </row>
    <row r="579" spans="2:13" s="3" customFormat="1" ht="12.75" x14ac:dyDescent="0.2">
      <c r="B579" s="323" t="str">
        <f>IF('2. Grunddata'!C$6="KONTRAKT","Total full kostnad","Total förväntad full kostnad")</f>
        <v>Total förväntad full kostnad</v>
      </c>
      <c r="C579" s="242">
        <f>SUM(C574:C578)</f>
        <v>0</v>
      </c>
      <c r="D579" s="242">
        <f t="shared" ref="D579:M579" si="111">SUM(D574:D578)</f>
        <v>0</v>
      </c>
      <c r="E579" s="242">
        <f t="shared" si="111"/>
        <v>0</v>
      </c>
      <c r="F579" s="242">
        <f t="shared" si="111"/>
        <v>0</v>
      </c>
      <c r="G579" s="242">
        <f t="shared" si="111"/>
        <v>0</v>
      </c>
      <c r="H579" s="242">
        <f t="shared" si="111"/>
        <v>0</v>
      </c>
      <c r="I579" s="242">
        <f t="shared" si="111"/>
        <v>0</v>
      </c>
      <c r="J579" s="242">
        <f t="shared" si="111"/>
        <v>0</v>
      </c>
      <c r="K579" s="242">
        <f t="shared" si="111"/>
        <v>0</v>
      </c>
      <c r="L579" s="242">
        <f t="shared" si="111"/>
        <v>0</v>
      </c>
      <c r="M579" s="345">
        <f t="shared" si="111"/>
        <v>0</v>
      </c>
    </row>
    <row r="580" spans="2:13" s="3" customFormat="1" ht="12.75" x14ac:dyDescent="0.2">
      <c r="B580" s="119"/>
      <c r="C580" s="64"/>
      <c r="D580" s="64"/>
      <c r="E580" s="64"/>
      <c r="F580" s="64"/>
      <c r="G580" s="64"/>
      <c r="H580" s="64"/>
      <c r="I580" s="64"/>
      <c r="J580" s="64"/>
      <c r="K580" s="64"/>
      <c r="L580" s="64"/>
      <c r="M580" s="64"/>
    </row>
    <row r="581" spans="2:13" s="3" customFormat="1" ht="12.75" customHeight="1" x14ac:dyDescent="0.2">
      <c r="B581" s="119" t="s">
        <v>42</v>
      </c>
      <c r="C581" s="346" t="str">
        <f t="shared" ref="C581:M581" si="112">IF(C579&gt;0,C571/C579,"")</f>
        <v/>
      </c>
      <c r="D581" s="346" t="str">
        <f t="shared" si="112"/>
        <v/>
      </c>
      <c r="E581" s="346" t="str">
        <f t="shared" si="112"/>
        <v/>
      </c>
      <c r="F581" s="346" t="str">
        <f t="shared" si="112"/>
        <v/>
      </c>
      <c r="G581" s="346" t="str">
        <f t="shared" si="112"/>
        <v/>
      </c>
      <c r="H581" s="346" t="str">
        <f t="shared" si="112"/>
        <v/>
      </c>
      <c r="I581" s="346" t="str">
        <f t="shared" si="112"/>
        <v/>
      </c>
      <c r="J581" s="346" t="str">
        <f t="shared" si="112"/>
        <v/>
      </c>
      <c r="K581" s="346" t="str">
        <f t="shared" si="112"/>
        <v/>
      </c>
      <c r="L581" s="346" t="str">
        <f t="shared" si="112"/>
        <v/>
      </c>
      <c r="M581" s="346" t="str">
        <f t="shared" si="112"/>
        <v/>
      </c>
    </row>
  </sheetData>
  <sheetProtection formatCells="0"/>
  <mergeCells count="39">
    <mergeCell ref="C16:D16"/>
    <mergeCell ref="C17:D17"/>
    <mergeCell ref="C4:M5"/>
    <mergeCell ref="B13:B14"/>
    <mergeCell ref="C13:D14"/>
    <mergeCell ref="E13:I14"/>
    <mergeCell ref="J13:J14"/>
    <mergeCell ref="B168:M180"/>
    <mergeCell ref="B220:M232"/>
    <mergeCell ref="E24:I24"/>
    <mergeCell ref="C7:M7"/>
    <mergeCell ref="C9:M9"/>
    <mergeCell ref="C11:F11"/>
    <mergeCell ref="E15:I15"/>
    <mergeCell ref="E16:I16"/>
    <mergeCell ref="C20:D20"/>
    <mergeCell ref="C21:D21"/>
    <mergeCell ref="E17:I17"/>
    <mergeCell ref="E18:I18"/>
    <mergeCell ref="E19:I19"/>
    <mergeCell ref="E20:I20"/>
    <mergeCell ref="E21:I21"/>
    <mergeCell ref="C15:D15"/>
    <mergeCell ref="E22:I22"/>
    <mergeCell ref="E23:I23"/>
    <mergeCell ref="C18:D18"/>
    <mergeCell ref="C19:D19"/>
    <mergeCell ref="B532:M544"/>
    <mergeCell ref="C25:D25"/>
    <mergeCell ref="C22:D22"/>
    <mergeCell ref="C23:D23"/>
    <mergeCell ref="C24:D24"/>
    <mergeCell ref="B272:M284"/>
    <mergeCell ref="B324:M336"/>
    <mergeCell ref="B376:M388"/>
    <mergeCell ref="B428:M440"/>
    <mergeCell ref="B480:M492"/>
    <mergeCell ref="B64:M76"/>
    <mergeCell ref="B116:M128"/>
  </mergeCells>
  <hyperlinks>
    <hyperlink ref="M85" location="TOPP" display="Till bladets topp"/>
    <hyperlink ref="M137" location="TOPP" display="Till bladets topp"/>
    <hyperlink ref="M189" location="TOPP" display="Till bladets topp"/>
    <hyperlink ref="M241" location="TOPP" display="Till bladets topp"/>
    <hyperlink ref="M293" location="TOPP" display="Till bladets topp"/>
    <hyperlink ref="M345" location="TOPP" display="Till bladets topp"/>
    <hyperlink ref="M397" location="TOPP" display="Till bladets topp"/>
    <hyperlink ref="M449" location="TOPP" display="Till bladets topp"/>
    <hyperlink ref="M501" location="TOPP" display="Till bladets topp"/>
    <hyperlink ref="M553" location="TOPP" display="Till bladets topp"/>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M33" location="TOPP" display="Till bladets topp"/>
    <hyperlink ref="B25" location="WPTOT" display="Projekt totalt (se blad 9) "/>
  </hyperlinks>
  <pageMargins left="0.43307086614173229" right="0.43307086614173229" top="0.82677165354330717" bottom="0.43307086614173229" header="0" footer="0"/>
  <pageSetup paperSize="9" scale="80" orientation="landscape" r:id="rId1"/>
  <rowBreaks count="1" manualBreakCount="1">
    <brk id="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J98"/>
  <sheetViews>
    <sheetView showGridLines="0" zoomScaleNormal="100" workbookViewId="0">
      <selection activeCell="B44" sqref="B44"/>
    </sheetView>
  </sheetViews>
  <sheetFormatPr defaultRowHeight="12" x14ac:dyDescent="0.2"/>
  <cols>
    <col min="1" max="1" width="3.5703125" style="39" customWidth="1"/>
    <col min="2" max="2" width="30.5703125" style="39" customWidth="1"/>
    <col min="3" max="12" width="10.85546875" style="39" customWidth="1"/>
    <col min="13" max="13" width="12.85546875" style="39" customWidth="1"/>
    <col min="14" max="57" width="10.7109375" style="39" hidden="1" customWidth="1"/>
    <col min="58" max="58" width="10.7109375" style="423" hidden="1" customWidth="1"/>
    <col min="59" max="59" width="10.7109375" style="39" hidden="1" customWidth="1"/>
    <col min="60" max="88" width="9.140625" style="39" hidden="1" customWidth="1"/>
    <col min="89" max="16384" width="9.140625" style="39"/>
  </cols>
  <sheetData>
    <row r="1" spans="2:88" ht="12" customHeight="1" x14ac:dyDescent="0.2"/>
    <row r="2" spans="2:88" ht="30" hidden="1" x14ac:dyDescent="0.25">
      <c r="B2" s="35" t="s">
        <v>97</v>
      </c>
      <c r="C2" s="46"/>
      <c r="D2" s="46"/>
      <c r="E2" s="46"/>
      <c r="F2" s="46"/>
      <c r="G2" s="46"/>
      <c r="H2" s="46"/>
      <c r="I2" s="46"/>
      <c r="J2" s="46"/>
      <c r="K2" s="46"/>
      <c r="L2" s="46"/>
      <c r="M2" s="46"/>
      <c r="N2" s="46"/>
      <c r="O2" s="422"/>
      <c r="P2" s="422"/>
      <c r="Y2" s="117"/>
    </row>
    <row r="3" spans="2:88" hidden="1" x14ac:dyDescent="0.2">
      <c r="Y3" s="508"/>
    </row>
    <row r="4" spans="2:88" ht="24.95" hidden="1" customHeight="1" x14ac:dyDescent="0.2">
      <c r="B4" s="46" t="s">
        <v>218</v>
      </c>
      <c r="C4" s="46"/>
      <c r="D4" s="46"/>
      <c r="E4" s="46"/>
      <c r="F4" s="46"/>
      <c r="G4" s="46"/>
      <c r="H4" s="46"/>
      <c r="I4" s="46"/>
      <c r="J4" s="46"/>
      <c r="K4" s="46"/>
      <c r="L4" s="46"/>
      <c r="M4" s="46"/>
      <c r="N4" s="46"/>
    </row>
    <row r="5" spans="2:88" ht="12.75" hidden="1" customHeight="1" x14ac:dyDescent="0.2"/>
    <row r="6" spans="2:88" hidden="1" x14ac:dyDescent="0.2">
      <c r="B6" s="424" t="s">
        <v>71</v>
      </c>
      <c r="C6" s="424"/>
      <c r="D6" s="424"/>
      <c r="E6" s="424"/>
      <c r="F6" s="424"/>
      <c r="G6" s="424"/>
      <c r="H6" s="424"/>
      <c r="I6" s="424"/>
      <c r="J6" s="424"/>
      <c r="K6" s="424"/>
      <c r="L6" s="424"/>
      <c r="M6" s="425" t="s">
        <v>2</v>
      </c>
      <c r="N6" s="425">
        <v>100</v>
      </c>
      <c r="O6" s="425">
        <v>135</v>
      </c>
      <c r="P6" s="425">
        <v>150</v>
      </c>
      <c r="Q6" s="425">
        <v>200</v>
      </c>
      <c r="R6" s="425">
        <v>210</v>
      </c>
      <c r="S6" s="425">
        <v>241</v>
      </c>
      <c r="T6" s="425">
        <v>251</v>
      </c>
      <c r="U6" s="425">
        <v>260</v>
      </c>
      <c r="V6" s="425">
        <v>280</v>
      </c>
      <c r="W6" s="425">
        <v>295</v>
      </c>
      <c r="X6" s="425">
        <v>300</v>
      </c>
      <c r="Y6" s="425">
        <v>330</v>
      </c>
      <c r="Z6" s="425">
        <v>390</v>
      </c>
      <c r="AA6" s="425">
        <v>390</v>
      </c>
      <c r="AB6" s="425">
        <v>415</v>
      </c>
      <c r="AC6" s="425">
        <v>415</v>
      </c>
      <c r="AD6" s="425">
        <v>425</v>
      </c>
      <c r="AE6" s="425">
        <v>435</v>
      </c>
      <c r="AF6" s="425">
        <v>435</v>
      </c>
      <c r="AG6" s="425">
        <v>480</v>
      </c>
      <c r="AH6" s="425">
        <v>500</v>
      </c>
      <c r="AI6" s="425">
        <v>510</v>
      </c>
      <c r="AJ6" s="425">
        <v>540</v>
      </c>
      <c r="AK6" s="425">
        <v>540</v>
      </c>
      <c r="AL6" s="425">
        <v>545</v>
      </c>
      <c r="AM6" s="425">
        <v>565</v>
      </c>
      <c r="AN6" s="425">
        <v>595</v>
      </c>
      <c r="AO6" s="425">
        <v>595</v>
      </c>
      <c r="AP6" s="425">
        <v>632</v>
      </c>
      <c r="AQ6" s="426">
        <v>638</v>
      </c>
      <c r="AR6" s="425">
        <v>639</v>
      </c>
      <c r="AS6" s="425">
        <v>642</v>
      </c>
      <c r="AT6" s="425">
        <v>643</v>
      </c>
      <c r="AU6" s="427">
        <v>644</v>
      </c>
      <c r="AV6" s="425">
        <v>645</v>
      </c>
      <c r="AW6" s="425">
        <v>650</v>
      </c>
      <c r="AX6" s="425">
        <v>670</v>
      </c>
      <c r="AY6" s="425">
        <v>712</v>
      </c>
      <c r="AZ6" s="425">
        <v>71286</v>
      </c>
      <c r="BA6" s="426">
        <v>713</v>
      </c>
      <c r="BB6" s="426">
        <v>715</v>
      </c>
      <c r="BC6" s="426">
        <v>880</v>
      </c>
      <c r="BD6" s="426">
        <v>883</v>
      </c>
      <c r="BE6" s="426">
        <v>911</v>
      </c>
      <c r="BF6" s="426">
        <v>929</v>
      </c>
      <c r="BG6" s="425" t="s">
        <v>99</v>
      </c>
      <c r="BH6" s="425" t="s">
        <v>99</v>
      </c>
      <c r="BI6" s="425" t="s">
        <v>99</v>
      </c>
      <c r="BJ6" s="425" t="s">
        <v>99</v>
      </c>
      <c r="BK6" s="425" t="s">
        <v>99</v>
      </c>
      <c r="BL6" s="425" t="s">
        <v>99</v>
      </c>
      <c r="BM6" s="425" t="s">
        <v>99</v>
      </c>
      <c r="BN6" s="425" t="s">
        <v>99</v>
      </c>
      <c r="BO6" s="425" t="s">
        <v>99</v>
      </c>
      <c r="BP6" s="425" t="s">
        <v>99</v>
      </c>
      <c r="BQ6" s="425" t="s">
        <v>99</v>
      </c>
      <c r="BR6" s="425" t="s">
        <v>99</v>
      </c>
      <c r="BS6" s="425" t="s">
        <v>99</v>
      </c>
      <c r="BT6" s="425" t="s">
        <v>99</v>
      </c>
      <c r="BU6" s="425" t="s">
        <v>99</v>
      </c>
      <c r="BV6" s="425" t="s">
        <v>99</v>
      </c>
      <c r="BW6" s="425" t="s">
        <v>99</v>
      </c>
      <c r="BX6" s="425" t="s">
        <v>99</v>
      </c>
      <c r="BY6" s="425" t="s">
        <v>99</v>
      </c>
      <c r="BZ6" s="425" t="s">
        <v>99</v>
      </c>
      <c r="CA6" s="425" t="s">
        <v>99</v>
      </c>
      <c r="CB6" s="425" t="s">
        <v>99</v>
      </c>
      <c r="CC6" s="425" t="s">
        <v>99</v>
      </c>
      <c r="CD6" s="425" t="s">
        <v>99</v>
      </c>
      <c r="CE6" s="425" t="s">
        <v>99</v>
      </c>
      <c r="CF6" s="425" t="s">
        <v>99</v>
      </c>
      <c r="CG6" s="425" t="s">
        <v>99</v>
      </c>
      <c r="CH6" s="425" t="s">
        <v>99</v>
      </c>
      <c r="CI6" s="425" t="s">
        <v>99</v>
      </c>
      <c r="CJ6" s="425" t="s">
        <v>99</v>
      </c>
    </row>
    <row r="7" spans="2:88" hidden="1" x14ac:dyDescent="0.2">
      <c r="B7" s="429"/>
      <c r="C7" s="429"/>
      <c r="D7" s="429"/>
      <c r="E7" s="429"/>
      <c r="F7" s="429"/>
      <c r="G7" s="429"/>
      <c r="H7" s="429"/>
      <c r="I7" s="429"/>
      <c r="J7" s="429"/>
      <c r="K7" s="429"/>
      <c r="L7" s="429"/>
      <c r="M7" s="429"/>
      <c r="N7" s="430" t="s">
        <v>322</v>
      </c>
      <c r="O7" s="19" t="s">
        <v>49</v>
      </c>
      <c r="P7" s="19" t="s">
        <v>93</v>
      </c>
      <c r="Q7" s="19" t="s">
        <v>50</v>
      </c>
      <c r="R7" s="19" t="s">
        <v>51</v>
      </c>
      <c r="S7" s="19" t="s">
        <v>52</v>
      </c>
      <c r="T7" s="19" t="s">
        <v>53</v>
      </c>
      <c r="U7" s="19" t="s">
        <v>45</v>
      </c>
      <c r="V7" s="19" t="s">
        <v>54</v>
      </c>
      <c r="W7" s="19" t="s">
        <v>55</v>
      </c>
      <c r="X7" s="19" t="s">
        <v>56</v>
      </c>
      <c r="Y7" s="19" t="s">
        <v>57</v>
      </c>
      <c r="Z7" s="19" t="s">
        <v>117</v>
      </c>
      <c r="AA7" s="19" t="s">
        <v>119</v>
      </c>
      <c r="AB7" s="19" t="s">
        <v>114</v>
      </c>
      <c r="AC7" s="19" t="s">
        <v>118</v>
      </c>
      <c r="AD7" s="19" t="s">
        <v>91</v>
      </c>
      <c r="AE7" s="19" t="s">
        <v>115</v>
      </c>
      <c r="AF7" s="19" t="s">
        <v>120</v>
      </c>
      <c r="AG7" s="19" t="s">
        <v>58</v>
      </c>
      <c r="AH7" s="19" t="s">
        <v>59</v>
      </c>
      <c r="AI7" s="19" t="s">
        <v>60</v>
      </c>
      <c r="AJ7" s="19" t="s">
        <v>116</v>
      </c>
      <c r="AK7" s="19" t="s">
        <v>121</v>
      </c>
      <c r="AL7" s="19" t="s">
        <v>94</v>
      </c>
      <c r="AM7" s="19" t="s">
        <v>61</v>
      </c>
      <c r="AN7" s="19" t="s">
        <v>112</v>
      </c>
      <c r="AO7" s="19" t="s">
        <v>113</v>
      </c>
      <c r="AP7" s="19" t="s">
        <v>48</v>
      </c>
      <c r="AQ7" s="19" t="s">
        <v>320</v>
      </c>
      <c r="AR7" s="19" t="s">
        <v>3</v>
      </c>
      <c r="AS7" s="19" t="s">
        <v>69</v>
      </c>
      <c r="AT7" s="19" t="s">
        <v>44</v>
      </c>
      <c r="AU7" s="19" t="s">
        <v>47</v>
      </c>
      <c r="AV7" s="19" t="s">
        <v>92</v>
      </c>
      <c r="AW7" s="19" t="s">
        <v>46</v>
      </c>
      <c r="AX7" s="19" t="s">
        <v>62</v>
      </c>
      <c r="AY7" s="19" t="s">
        <v>63</v>
      </c>
      <c r="AZ7" s="431" t="s">
        <v>68</v>
      </c>
      <c r="BA7" s="19" t="s">
        <v>64</v>
      </c>
      <c r="BB7" s="19" t="s">
        <v>65</v>
      </c>
      <c r="BC7" s="19" t="s">
        <v>66</v>
      </c>
      <c r="BD7" s="19" t="s">
        <v>96</v>
      </c>
      <c r="BE7" s="19" t="s">
        <v>67</v>
      </c>
      <c r="BF7" s="423" t="s">
        <v>90</v>
      </c>
      <c r="BG7" s="39" t="str">
        <f>'3. Partner'!$K58</f>
        <v/>
      </c>
      <c r="BH7" s="39" t="str">
        <f>'3. Partner'!$K59</f>
        <v/>
      </c>
      <c r="BI7" s="39" t="str">
        <f>'3. Partner'!$K60</f>
        <v/>
      </c>
      <c r="BJ7" s="39" t="str">
        <f>'3. Partner'!$K61</f>
        <v/>
      </c>
      <c r="BK7" s="39" t="str">
        <f>'3. Partner'!$K62</f>
        <v/>
      </c>
      <c r="BL7" s="39" t="str">
        <f>'3. Partner'!$K63</f>
        <v/>
      </c>
      <c r="BM7" s="39" t="str">
        <f>'3. Partner'!$K64</f>
        <v/>
      </c>
      <c r="BN7" s="39" t="str">
        <f>'3. Partner'!$K65</f>
        <v/>
      </c>
      <c r="BO7" s="39" t="str">
        <f>'3. Partner'!$K66</f>
        <v/>
      </c>
      <c r="BP7" s="39" t="str">
        <f>'3. Partner'!$K67</f>
        <v/>
      </c>
      <c r="BQ7" s="39" t="str">
        <f>'3. Partner'!$K68</f>
        <v/>
      </c>
      <c r="BR7" s="39" t="str">
        <f>'3. Partner'!$K69</f>
        <v/>
      </c>
      <c r="BS7" s="39" t="str">
        <f>'3. Partner'!$K70</f>
        <v/>
      </c>
      <c r="BT7" s="39" t="str">
        <f>'3. Partner'!$K71</f>
        <v/>
      </c>
      <c r="BU7" s="39" t="str">
        <f>'3. Partner'!$K72</f>
        <v/>
      </c>
      <c r="BV7" s="39" t="str">
        <f>'3. Partner'!$K73</f>
        <v/>
      </c>
      <c r="BW7" s="39" t="str">
        <f>'3. Partner'!$K74</f>
        <v/>
      </c>
      <c r="BX7" s="39" t="str">
        <f>'3. Partner'!$K75</f>
        <v/>
      </c>
      <c r="BY7" s="39" t="str">
        <f>'3. Partner'!$K76</f>
        <v/>
      </c>
      <c r="BZ7" s="39" t="str">
        <f>'3. Partner'!$K77</f>
        <v/>
      </c>
      <c r="CA7" s="39" t="str">
        <f>'3. Partner'!$K78</f>
        <v/>
      </c>
      <c r="CB7" s="39" t="str">
        <f>'3. Partner'!$K79</f>
        <v/>
      </c>
      <c r="CC7" s="39" t="str">
        <f>'3. Partner'!$K80</f>
        <v/>
      </c>
      <c r="CD7" s="39" t="str">
        <f>'3. Partner'!$K81</f>
        <v/>
      </c>
      <c r="CE7" s="39" t="str">
        <f>'3. Partner'!$K82</f>
        <v/>
      </c>
      <c r="CF7" s="39" t="str">
        <f>'3. Partner'!$K83</f>
        <v/>
      </c>
      <c r="CG7" s="39" t="str">
        <f>'3. Partner'!$K84</f>
        <v/>
      </c>
      <c r="CH7" s="39" t="str">
        <f>'3. Partner'!$K85</f>
        <v/>
      </c>
      <c r="CI7" s="39" t="str">
        <f>'3. Partner'!$K86</f>
        <v/>
      </c>
      <c r="CJ7" s="39" t="str">
        <f>'3. Partner'!$K87</f>
        <v/>
      </c>
    </row>
    <row r="8" spans="2:88" ht="12.75" hidden="1" thickBot="1" x14ac:dyDescent="0.25">
      <c r="B8" s="429"/>
      <c r="C8" s="429"/>
      <c r="D8" s="429"/>
      <c r="E8" s="429"/>
      <c r="F8" s="429"/>
      <c r="G8" s="429"/>
      <c r="H8" s="429"/>
      <c r="I8" s="429"/>
      <c r="J8" s="429"/>
      <c r="K8" s="429"/>
      <c r="L8" s="429"/>
      <c r="M8" s="429"/>
      <c r="N8" s="429"/>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row>
    <row r="9" spans="2:88" ht="12.75" hidden="1" thickBot="1" x14ac:dyDescent="0.25">
      <c r="B9" s="433" t="s">
        <v>72</v>
      </c>
      <c r="C9" s="428"/>
      <c r="D9" s="428"/>
      <c r="E9" s="428"/>
      <c r="F9" s="428"/>
      <c r="G9" s="428"/>
      <c r="H9" s="428"/>
      <c r="I9" s="428"/>
      <c r="J9" s="428"/>
      <c r="K9" s="428"/>
      <c r="L9" s="428"/>
      <c r="M9" s="428"/>
      <c r="N9" s="428"/>
      <c r="O9" s="432"/>
      <c r="P9" s="432"/>
      <c r="Q9" s="432"/>
      <c r="R9" s="432"/>
      <c r="S9" s="432"/>
      <c r="T9" s="432"/>
      <c r="U9" s="432"/>
      <c r="V9" s="432"/>
      <c r="W9" s="432"/>
      <c r="X9" s="432"/>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row>
    <row r="10" spans="2:88" hidden="1" x14ac:dyDescent="0.2">
      <c r="B10" s="434" t="s">
        <v>73</v>
      </c>
      <c r="C10" s="434"/>
      <c r="D10" s="434"/>
      <c r="E10" s="434"/>
      <c r="F10" s="434"/>
      <c r="G10" s="434"/>
      <c r="H10" s="434"/>
      <c r="I10" s="434"/>
      <c r="J10" s="434"/>
      <c r="K10" s="434"/>
      <c r="L10" s="434"/>
      <c r="M10" s="435"/>
      <c r="N10" s="133">
        <f t="shared" ref="N10" si="0">(N18+N19+N20+N21+N22+N23)/N24</f>
        <v>0.15401471949533158</v>
      </c>
      <c r="O10" s="133">
        <f>(O18+O19+O20+O21+O22+O23)/O24</f>
        <v>0.15401471949533158</v>
      </c>
      <c r="P10" s="133">
        <f>(P18+P19+P20+P21+P22+P23)/P24</f>
        <v>0.15401471949533158</v>
      </c>
      <c r="Q10" s="133">
        <f t="shared" ref="Q10:BF10" si="1">(Q18+Q19+Q20+Q21+Q22+Q23)/Q24</f>
        <v>0.15401471949533158</v>
      </c>
      <c r="R10" s="133">
        <f t="shared" si="1"/>
        <v>0.15401471949533158</v>
      </c>
      <c r="S10" s="133">
        <f t="shared" si="1"/>
        <v>0.15401471949533158</v>
      </c>
      <c r="T10" s="133">
        <f t="shared" si="1"/>
        <v>0.15401471949533158</v>
      </c>
      <c r="U10" s="133">
        <f t="shared" si="1"/>
        <v>0.15401471949533158</v>
      </c>
      <c r="V10" s="133">
        <f t="shared" si="1"/>
        <v>0.15401471949533158</v>
      </c>
      <c r="W10" s="133">
        <f t="shared" si="1"/>
        <v>0.15401471949533158</v>
      </c>
      <c r="X10" s="133">
        <f t="shared" si="1"/>
        <v>0.15401471949533158</v>
      </c>
      <c r="Y10" s="133">
        <f t="shared" si="1"/>
        <v>0.15401471949533158</v>
      </c>
      <c r="Z10" s="133">
        <f t="shared" si="1"/>
        <v>0.15401471949533158</v>
      </c>
      <c r="AA10" s="133">
        <f t="shared" ref="AA10" si="2">(AA18+AA19+AA20+AA21+AA22+AA23)/AA24</f>
        <v>0.15401471949533158</v>
      </c>
      <c r="AB10" s="133">
        <f t="shared" si="1"/>
        <v>0.15401471949533158</v>
      </c>
      <c r="AC10" s="133">
        <f t="shared" ref="AC10" si="3">(AC18+AC19+AC20+AC21+AC22+AC23)/AC24</f>
        <v>0.15401471949533158</v>
      </c>
      <c r="AD10" s="133">
        <f t="shared" si="1"/>
        <v>0.15401471949533158</v>
      </c>
      <c r="AE10" s="133">
        <f t="shared" si="1"/>
        <v>0.15401471949533158</v>
      </c>
      <c r="AF10" s="133">
        <f t="shared" ref="AF10" si="4">(AF18+AF19+AF20+AF21+AF22+AF23)/AF24</f>
        <v>0.15401471949533158</v>
      </c>
      <c r="AG10" s="133">
        <f t="shared" si="1"/>
        <v>0.15401471949533158</v>
      </c>
      <c r="AH10" s="133">
        <f t="shared" si="1"/>
        <v>0.15401471949533158</v>
      </c>
      <c r="AI10" s="133">
        <f t="shared" si="1"/>
        <v>0.15401471949533158</v>
      </c>
      <c r="AJ10" s="133">
        <f t="shared" si="1"/>
        <v>0.15401471949533158</v>
      </c>
      <c r="AK10" s="133">
        <f t="shared" ref="AK10" si="5">(AK18+AK19+AK20+AK21+AK22+AK23)/AK24</f>
        <v>0.15401471949533158</v>
      </c>
      <c r="AL10" s="133">
        <f t="shared" si="1"/>
        <v>0.15401471949533158</v>
      </c>
      <c r="AM10" s="133">
        <f t="shared" si="1"/>
        <v>0.15401471949533158</v>
      </c>
      <c r="AN10" s="133">
        <f t="shared" si="1"/>
        <v>0.15401471949533158</v>
      </c>
      <c r="AO10" s="133">
        <f t="shared" ref="AO10" si="6">(AO18+AO19+AO20+AO21+AO22+AO23)/AO24</f>
        <v>0.15401471949533158</v>
      </c>
      <c r="AP10" s="133">
        <f t="shared" si="1"/>
        <v>0.15401471949533158</v>
      </c>
      <c r="AQ10" s="133">
        <f t="shared" si="1"/>
        <v>0.15401471949533158</v>
      </c>
      <c r="AR10" s="133">
        <f t="shared" si="1"/>
        <v>0.15401471949533158</v>
      </c>
      <c r="AS10" s="133">
        <f t="shared" si="1"/>
        <v>0.15401471949533158</v>
      </c>
      <c r="AT10" s="133">
        <f t="shared" si="1"/>
        <v>0.15401471949533158</v>
      </c>
      <c r="AU10" s="133">
        <f t="shared" si="1"/>
        <v>0.15401471949533158</v>
      </c>
      <c r="AV10" s="133">
        <f t="shared" si="1"/>
        <v>0.15401471949533158</v>
      </c>
      <c r="AW10" s="133">
        <f t="shared" si="1"/>
        <v>0.15401471949533158</v>
      </c>
      <c r="AX10" s="133">
        <f t="shared" si="1"/>
        <v>0.15401471949533158</v>
      </c>
      <c r="AY10" s="133">
        <f t="shared" si="1"/>
        <v>0.15401471949533158</v>
      </c>
      <c r="AZ10" s="133">
        <f t="shared" si="1"/>
        <v>0.15401471949533158</v>
      </c>
      <c r="BA10" s="133">
        <f t="shared" si="1"/>
        <v>0.15401471949533158</v>
      </c>
      <c r="BB10" s="133">
        <f t="shared" si="1"/>
        <v>0.15401471949533158</v>
      </c>
      <c r="BC10" s="133">
        <f t="shared" si="1"/>
        <v>0.15401471949533158</v>
      </c>
      <c r="BD10" s="133">
        <f t="shared" si="1"/>
        <v>0.15401471949533158</v>
      </c>
      <c r="BE10" s="133">
        <f t="shared" si="1"/>
        <v>0.15401471949533158</v>
      </c>
      <c r="BF10" s="133">
        <f t="shared" si="1"/>
        <v>0.15401471949533158</v>
      </c>
    </row>
    <row r="11" spans="2:88" s="423" customFormat="1" hidden="1" x14ac:dyDescent="0.2">
      <c r="B11" s="436" t="s">
        <v>74</v>
      </c>
      <c r="C11" s="436"/>
      <c r="D11" s="436"/>
      <c r="E11" s="436"/>
      <c r="F11" s="436"/>
      <c r="G11" s="436"/>
      <c r="H11" s="436"/>
      <c r="I11" s="436"/>
      <c r="J11" s="436"/>
      <c r="K11" s="436"/>
      <c r="L11" s="436"/>
      <c r="M11" s="436"/>
      <c r="N11" s="436"/>
      <c r="O11" s="38">
        <f t="shared" ref="O11:BF11" si="7">(O27+O28+O29+O30+O31+O32)/O33</f>
        <v>4.8996557931460981E-2</v>
      </c>
      <c r="P11" s="38"/>
      <c r="Q11" s="38">
        <f t="shared" si="7"/>
        <v>4.8996557931460981E-2</v>
      </c>
      <c r="R11" s="38">
        <f t="shared" si="7"/>
        <v>4.8996557931460981E-2</v>
      </c>
      <c r="S11" s="38">
        <f t="shared" si="7"/>
        <v>4.8996557931460981E-2</v>
      </c>
      <c r="T11" s="38">
        <f t="shared" si="7"/>
        <v>4.8996557931460981E-2</v>
      </c>
      <c r="U11" s="38">
        <f t="shared" si="7"/>
        <v>4.8996557931460981E-2</v>
      </c>
      <c r="V11" s="38">
        <f t="shared" si="7"/>
        <v>4.8996557931460981E-2</v>
      </c>
      <c r="W11" s="38">
        <f t="shared" si="7"/>
        <v>4.8996557931460981E-2</v>
      </c>
      <c r="X11" s="38">
        <f t="shared" si="7"/>
        <v>4.8996557931460981E-2</v>
      </c>
      <c r="Y11" s="38">
        <f t="shared" si="7"/>
        <v>4.8996557931460981E-2</v>
      </c>
      <c r="Z11" s="38">
        <f t="shared" si="7"/>
        <v>4.8996557931460981E-2</v>
      </c>
      <c r="AA11" s="38">
        <f t="shared" ref="AA11" si="8">(AA27+AA28+AA29+AA30+AA31+AA32)/AA33</f>
        <v>4.8996557931460981E-2</v>
      </c>
      <c r="AB11" s="38">
        <f t="shared" si="7"/>
        <v>4.8996557931460981E-2</v>
      </c>
      <c r="AC11" s="38">
        <f t="shared" ref="AC11" si="9">(AC27+AC28+AC29+AC30+AC31+AC32)/AC33</f>
        <v>4.8996557931460981E-2</v>
      </c>
      <c r="AD11" s="38">
        <f t="shared" si="7"/>
        <v>4.8996557931460981E-2</v>
      </c>
      <c r="AE11" s="38">
        <f t="shared" si="7"/>
        <v>4.8996557931460981E-2</v>
      </c>
      <c r="AF11" s="38">
        <f t="shared" ref="AF11" si="10">(AF27+AF28+AF29+AF30+AF31+AF32)/AF33</f>
        <v>4.8996557931460981E-2</v>
      </c>
      <c r="AG11" s="38">
        <f t="shared" si="7"/>
        <v>4.8996557931460981E-2</v>
      </c>
      <c r="AH11" s="38">
        <f t="shared" si="7"/>
        <v>4.8996557931460981E-2</v>
      </c>
      <c r="AI11" s="38">
        <f t="shared" si="7"/>
        <v>4.8996557931460981E-2</v>
      </c>
      <c r="AJ11" s="38">
        <f t="shared" si="7"/>
        <v>4.8996557931460981E-2</v>
      </c>
      <c r="AK11" s="38">
        <f t="shared" ref="AK11" si="11">(AK27+AK28+AK29+AK30+AK31+AK32)/AK33</f>
        <v>4.8996557931460981E-2</v>
      </c>
      <c r="AL11" s="38">
        <f t="shared" si="7"/>
        <v>4.8996557931460981E-2</v>
      </c>
      <c r="AM11" s="38">
        <f t="shared" si="7"/>
        <v>4.8996557931460981E-2</v>
      </c>
      <c r="AN11" s="38">
        <f t="shared" si="7"/>
        <v>4.8996557931460981E-2</v>
      </c>
      <c r="AO11" s="38">
        <f t="shared" ref="AO11" si="12">(AO27+AO28+AO29+AO30+AO31+AO32)/AO33</f>
        <v>4.8996557931460981E-2</v>
      </c>
      <c r="AP11" s="38">
        <f t="shared" si="7"/>
        <v>4.8996557931460981E-2</v>
      </c>
      <c r="AQ11" s="38">
        <f t="shared" si="7"/>
        <v>4.8996557931460981E-2</v>
      </c>
      <c r="AR11" s="38">
        <f t="shared" si="7"/>
        <v>4.8996557931460981E-2</v>
      </c>
      <c r="AS11" s="38">
        <f t="shared" si="7"/>
        <v>4.8996557931460981E-2</v>
      </c>
      <c r="AT11" s="38">
        <f t="shared" si="7"/>
        <v>4.8996557931460981E-2</v>
      </c>
      <c r="AU11" s="38">
        <f t="shared" si="7"/>
        <v>4.8996557931460981E-2</v>
      </c>
      <c r="AV11" s="38">
        <f t="shared" si="7"/>
        <v>4.8996557931460981E-2</v>
      </c>
      <c r="AW11" s="38">
        <f t="shared" si="7"/>
        <v>4.8996557931460981E-2</v>
      </c>
      <c r="AX11" s="38">
        <f t="shared" si="7"/>
        <v>4.8996557931460981E-2</v>
      </c>
      <c r="AY11" s="38">
        <f t="shared" si="7"/>
        <v>4.8996557931460981E-2</v>
      </c>
      <c r="AZ11" s="38">
        <f t="shared" si="7"/>
        <v>4.8996557931460981E-2</v>
      </c>
      <c r="BA11" s="38">
        <f t="shared" si="7"/>
        <v>4.8996557931460981E-2</v>
      </c>
      <c r="BB11" s="38">
        <f t="shared" si="7"/>
        <v>4.8996557931460981E-2</v>
      </c>
      <c r="BC11" s="38">
        <f t="shared" si="7"/>
        <v>4.8996557931460981E-2</v>
      </c>
      <c r="BD11" s="38">
        <f t="shared" si="7"/>
        <v>4.8996557931460981E-2</v>
      </c>
      <c r="BE11" s="38">
        <f t="shared" si="7"/>
        <v>4.8996557931460981E-2</v>
      </c>
      <c r="BF11" s="38">
        <f t="shared" si="7"/>
        <v>4.8996557931460981E-2</v>
      </c>
    </row>
    <row r="12" spans="2:88" hidden="1" x14ac:dyDescent="0.2">
      <c r="B12" s="435" t="s">
        <v>23</v>
      </c>
      <c r="C12" s="435"/>
      <c r="D12" s="435"/>
      <c r="E12" s="435"/>
      <c r="F12" s="435"/>
      <c r="G12" s="435"/>
      <c r="H12" s="435"/>
      <c r="I12" s="435"/>
      <c r="J12" s="435"/>
      <c r="K12" s="435"/>
      <c r="L12" s="435"/>
      <c r="M12" s="435"/>
      <c r="N12" s="435"/>
      <c r="O12" s="133">
        <f t="shared" ref="O12:BF12" si="13">(O36+O37+O38+O39+O40+O41)/O42</f>
        <v>0.32099142630010663</v>
      </c>
      <c r="P12" s="133"/>
      <c r="Q12" s="133">
        <f>(Q36+Q37+Q38+Q39+Q40+Q41)/Q42</f>
        <v>0.14386869014770329</v>
      </c>
      <c r="R12" s="133">
        <f t="shared" si="13"/>
        <v>0.24650640046802363</v>
      </c>
      <c r="S12" s="133">
        <f t="shared" si="13"/>
        <v>0.16306782252045665</v>
      </c>
      <c r="T12" s="133">
        <f t="shared" si="13"/>
        <v>0.20351633144115427</v>
      </c>
      <c r="U12" s="133">
        <f t="shared" si="13"/>
        <v>0.1870000049986619</v>
      </c>
      <c r="V12" s="133">
        <f t="shared" si="13"/>
        <v>0.15481968578843025</v>
      </c>
      <c r="W12" s="133">
        <f t="shared" si="13"/>
        <v>0.16696444530587018</v>
      </c>
      <c r="X12" s="133">
        <f t="shared" si="13"/>
        <v>0.19047533084666585</v>
      </c>
      <c r="Y12" s="133">
        <f t="shared" si="13"/>
        <v>0.16822161435991545</v>
      </c>
      <c r="Z12" s="133">
        <f t="shared" si="13"/>
        <v>0.19498617179028208</v>
      </c>
      <c r="AA12" s="133">
        <f t="shared" ref="AA12" si="14">(AA36+AA37+AA38+AA39+AA40+AA41)/AA42</f>
        <v>0.19498617179028208</v>
      </c>
      <c r="AB12" s="133">
        <f t="shared" si="13"/>
        <v>0.21604703979482823</v>
      </c>
      <c r="AC12" s="133">
        <f t="shared" ref="AC12" si="15">(AC36+AC37+AC38+AC39+AC40+AC41)/AC42</f>
        <v>0.21604703979482823</v>
      </c>
      <c r="AD12" s="133">
        <f t="shared" si="13"/>
        <v>0.1483070366490491</v>
      </c>
      <c r="AE12" s="133">
        <f t="shared" si="13"/>
        <v>0.20805732767345303</v>
      </c>
      <c r="AF12" s="133">
        <f t="shared" ref="AF12" si="16">(AF36+AF37+AF38+AF39+AF40+AF41)/AF42</f>
        <v>0.20805732767345303</v>
      </c>
      <c r="AG12" s="133">
        <f t="shared" si="13"/>
        <v>0.19694271591777412</v>
      </c>
      <c r="AH12" s="133">
        <f t="shared" si="13"/>
        <v>0.22116771595994653</v>
      </c>
      <c r="AI12" s="133">
        <f t="shared" si="13"/>
        <v>0.16872386652288929</v>
      </c>
      <c r="AJ12" s="133">
        <f t="shared" si="13"/>
        <v>0.21569253512638162</v>
      </c>
      <c r="AK12" s="133">
        <f t="shared" ref="AK12" si="17">(AK36+AK37+AK38+AK39+AK40+AK41)/AK42</f>
        <v>0.21569253512638162</v>
      </c>
      <c r="AL12" s="133">
        <f t="shared" si="13"/>
        <v>0.13189274975513027</v>
      </c>
      <c r="AM12" s="133">
        <f t="shared" si="13"/>
        <v>0.17026429838470747</v>
      </c>
      <c r="AN12" s="133">
        <f t="shared" si="13"/>
        <v>0.15646973847461257</v>
      </c>
      <c r="AO12" s="133">
        <f t="shared" ref="AO12" si="18">(AO36+AO37+AO38+AO39+AO40+AO41)/AO42</f>
        <v>0.15646973847461257</v>
      </c>
      <c r="AP12" s="133">
        <f t="shared" si="13"/>
        <v>0.21499822563240412</v>
      </c>
      <c r="AQ12" s="133">
        <f t="shared" si="13"/>
        <v>0.20245027872181295</v>
      </c>
      <c r="AR12" s="133">
        <f t="shared" si="13"/>
        <v>0.14500156728750982</v>
      </c>
      <c r="AS12" s="133">
        <f t="shared" si="13"/>
        <v>0.24377761857933453</v>
      </c>
      <c r="AT12" s="133">
        <f t="shared" si="13"/>
        <v>0.21825004752211827</v>
      </c>
      <c r="AU12" s="133">
        <f t="shared" si="13"/>
        <v>0.21566712214106784</v>
      </c>
      <c r="AV12" s="133">
        <f t="shared" si="13"/>
        <v>0.22001810607736591</v>
      </c>
      <c r="AW12" s="133">
        <f t="shared" si="13"/>
        <v>0.26172818356698024</v>
      </c>
      <c r="AX12" s="133">
        <f t="shared" si="13"/>
        <v>0.21319602956006403</v>
      </c>
      <c r="AY12" s="133">
        <f t="shared" si="13"/>
        <v>0.20438177131433191</v>
      </c>
      <c r="AZ12" s="133">
        <f t="shared" si="13"/>
        <v>0.20438177131433191</v>
      </c>
      <c r="BA12" s="133">
        <f t="shared" si="13"/>
        <v>0.18146068652837621</v>
      </c>
      <c r="BB12" s="133">
        <f t="shared" si="13"/>
        <v>0.1749517600438508</v>
      </c>
      <c r="BC12" s="133">
        <f t="shared" si="13"/>
        <v>0.23127002489727752</v>
      </c>
      <c r="BD12" s="133">
        <f t="shared" si="13"/>
        <v>0.10222281181341045</v>
      </c>
      <c r="BE12" s="133">
        <f t="shared" si="13"/>
        <v>0.27904824633329639</v>
      </c>
      <c r="BF12" s="133">
        <f t="shared" si="13"/>
        <v>0.19405004753809971</v>
      </c>
    </row>
    <row r="13" spans="2:88" s="423" customFormat="1" hidden="1" x14ac:dyDescent="0.2">
      <c r="B13" s="437" t="s">
        <v>75</v>
      </c>
      <c r="C13" s="437"/>
      <c r="D13" s="437"/>
      <c r="E13" s="437"/>
      <c r="F13" s="437"/>
      <c r="G13" s="437"/>
      <c r="H13" s="437"/>
      <c r="I13" s="437"/>
      <c r="J13" s="437"/>
      <c r="K13" s="437"/>
      <c r="L13" s="437"/>
      <c r="M13" s="437"/>
      <c r="N13" s="438">
        <f t="shared" ref="N13:BF13" si="19">SUM(N10:N12)</f>
        <v>0.15401471949533158</v>
      </c>
      <c r="O13" s="438">
        <f t="shared" si="19"/>
        <v>0.52400270372689917</v>
      </c>
      <c r="P13" s="438">
        <f t="shared" si="19"/>
        <v>0.15401471949533158</v>
      </c>
      <c r="Q13" s="438">
        <f t="shared" si="19"/>
        <v>0.34687996757449585</v>
      </c>
      <c r="R13" s="438">
        <f t="shared" si="19"/>
        <v>0.44951767789481623</v>
      </c>
      <c r="S13" s="438">
        <f t="shared" si="19"/>
        <v>0.36607909994724919</v>
      </c>
      <c r="T13" s="438">
        <f t="shared" si="19"/>
        <v>0.40652760886794681</v>
      </c>
      <c r="U13" s="438">
        <f t="shared" si="19"/>
        <v>0.39001128242545446</v>
      </c>
      <c r="V13" s="438">
        <f t="shared" si="19"/>
        <v>0.35783096321522279</v>
      </c>
      <c r="W13" s="438">
        <f t="shared" si="19"/>
        <v>0.36997572273266277</v>
      </c>
      <c r="X13" s="438">
        <f t="shared" si="19"/>
        <v>0.39348660827345838</v>
      </c>
      <c r="Y13" s="438">
        <f t="shared" si="19"/>
        <v>0.37123289178670804</v>
      </c>
      <c r="Z13" s="438">
        <f t="shared" si="19"/>
        <v>0.39799744921707464</v>
      </c>
      <c r="AA13" s="438">
        <f t="shared" ref="AA13" si="20">SUM(AA10:AA12)</f>
        <v>0.39799744921707464</v>
      </c>
      <c r="AB13" s="438">
        <f t="shared" si="19"/>
        <v>0.41905831722162079</v>
      </c>
      <c r="AC13" s="438">
        <f t="shared" ref="AC13" si="21">SUM(AC10:AC12)</f>
        <v>0.41905831722162079</v>
      </c>
      <c r="AD13" s="438">
        <f t="shared" si="19"/>
        <v>0.35131831407584169</v>
      </c>
      <c r="AE13" s="438">
        <f t="shared" si="19"/>
        <v>0.41106860510024557</v>
      </c>
      <c r="AF13" s="438">
        <f t="shared" ref="AF13" si="22">SUM(AF10:AF12)</f>
        <v>0.41106860510024557</v>
      </c>
      <c r="AG13" s="438">
        <f t="shared" si="19"/>
        <v>0.39995399334456672</v>
      </c>
      <c r="AH13" s="438">
        <f t="shared" si="19"/>
        <v>0.42417899338673909</v>
      </c>
      <c r="AI13" s="438">
        <f t="shared" si="19"/>
        <v>0.37173514394968188</v>
      </c>
      <c r="AJ13" s="438">
        <f t="shared" si="19"/>
        <v>0.41870381255317418</v>
      </c>
      <c r="AK13" s="438">
        <f t="shared" ref="AK13" si="23">SUM(AK10:AK12)</f>
        <v>0.41870381255317418</v>
      </c>
      <c r="AL13" s="438">
        <f t="shared" si="19"/>
        <v>0.3349040271819228</v>
      </c>
      <c r="AM13" s="438">
        <f t="shared" si="19"/>
        <v>0.37327557581150006</v>
      </c>
      <c r="AN13" s="438">
        <f t="shared" si="19"/>
        <v>0.35948101590140513</v>
      </c>
      <c r="AO13" s="438">
        <f t="shared" ref="AO13" si="24">SUM(AO10:AO12)</f>
        <v>0.35948101590140513</v>
      </c>
      <c r="AP13" s="438">
        <f t="shared" si="19"/>
        <v>0.41800950305919671</v>
      </c>
      <c r="AQ13" s="438">
        <f t="shared" si="19"/>
        <v>0.40546155614860552</v>
      </c>
      <c r="AR13" s="438">
        <f t="shared" si="19"/>
        <v>0.34801284471430238</v>
      </c>
      <c r="AS13" s="438">
        <f t="shared" si="19"/>
        <v>0.44678889600612709</v>
      </c>
      <c r="AT13" s="438">
        <f t="shared" si="19"/>
        <v>0.42126132494891083</v>
      </c>
      <c r="AU13" s="438">
        <f t="shared" si="19"/>
        <v>0.4186783995678604</v>
      </c>
      <c r="AV13" s="438">
        <f t="shared" si="19"/>
        <v>0.42302938350415847</v>
      </c>
      <c r="AW13" s="438">
        <f t="shared" si="19"/>
        <v>0.46473946099377283</v>
      </c>
      <c r="AX13" s="438">
        <f t="shared" si="19"/>
        <v>0.4162073069868566</v>
      </c>
      <c r="AY13" s="438">
        <f t="shared" si="19"/>
        <v>0.40739304874112447</v>
      </c>
      <c r="AZ13" s="438">
        <f t="shared" si="19"/>
        <v>0.40739304874112447</v>
      </c>
      <c r="BA13" s="438">
        <f t="shared" si="19"/>
        <v>0.38447196395516881</v>
      </c>
      <c r="BB13" s="438">
        <f t="shared" si="19"/>
        <v>0.37796303747064336</v>
      </c>
      <c r="BC13" s="438">
        <f t="shared" si="19"/>
        <v>0.43428130232407008</v>
      </c>
      <c r="BD13" s="438">
        <f t="shared" si="19"/>
        <v>0.30523408924020301</v>
      </c>
      <c r="BE13" s="438">
        <f t="shared" si="19"/>
        <v>0.48205952376008898</v>
      </c>
      <c r="BF13" s="438">
        <f t="shared" si="19"/>
        <v>0.39706132496489227</v>
      </c>
      <c r="BG13" s="439">
        <f>IF('3. Partner'!$F58+'3. Partner'!$H58&gt;0,'3. Partner'!$F58+'3. Partner'!$H58,1)</f>
        <v>1</v>
      </c>
      <c r="BH13" s="439">
        <f>IF('3. Partner'!$F59+'3. Partner'!$H59&gt;0,'3. Partner'!$F59+'3. Partner'!$H59,1)</f>
        <v>1</v>
      </c>
      <c r="BI13" s="439">
        <f>IF('3. Partner'!$F60+'3. Partner'!$H60&gt;0,'3. Partner'!$F60+'3. Partner'!$H60,1)</f>
        <v>1</v>
      </c>
      <c r="BJ13" s="439">
        <f>IF('3. Partner'!$F61+'3. Partner'!$H61&gt;0,'3. Partner'!$F61+'3. Partner'!$H61,1)</f>
        <v>1</v>
      </c>
      <c r="BK13" s="439">
        <f>IF('3. Partner'!$F62+'3. Partner'!$H62&gt;0,'3. Partner'!$F62+'3. Partner'!$H62,1)</f>
        <v>1</v>
      </c>
      <c r="BL13" s="439">
        <f>IF('3. Partner'!$F63+'3. Partner'!$H63&gt;0,'3. Partner'!$F63+'3. Partner'!$H63,1)</f>
        <v>1</v>
      </c>
      <c r="BM13" s="439">
        <f>IF('3. Partner'!$F64+'3. Partner'!$H64&gt;0,'3. Partner'!$F64+'3. Partner'!$H64,1)</f>
        <v>1</v>
      </c>
      <c r="BN13" s="439">
        <f>IF('3. Partner'!$F65+'3. Partner'!$H65&gt;0,'3. Partner'!$F65+'3. Partner'!$H65,1)</f>
        <v>1</v>
      </c>
      <c r="BO13" s="439">
        <f>IF('3. Partner'!$F66+'3. Partner'!$H66&gt;0,'3. Partner'!$F66+'3. Partner'!$H66,1)</f>
        <v>1</v>
      </c>
      <c r="BP13" s="439">
        <f>IF('3. Partner'!$F67+'3. Partner'!$H67&gt;0,'3. Partner'!$F67+'3. Partner'!$H67,1)</f>
        <v>1</v>
      </c>
      <c r="BQ13" s="439">
        <f>IF('3. Partner'!$F68+'3. Partner'!$H68&gt;0,'3. Partner'!$F68+'3. Partner'!$H68,1)</f>
        <v>1</v>
      </c>
      <c r="BR13" s="439">
        <f>IF('3. Partner'!$F69+'3. Partner'!$H69&gt;0,'3. Partner'!$F69+'3. Partner'!$H69,1)</f>
        <v>1</v>
      </c>
      <c r="BS13" s="439">
        <f>IF('3. Partner'!$F70+'3. Partner'!$H70&gt;0,'3. Partner'!$F70+'3. Partner'!$H70,1)</f>
        <v>1</v>
      </c>
      <c r="BT13" s="439">
        <f>IF('3. Partner'!$F71+'3. Partner'!$H71&gt;0,'3. Partner'!$F71+'3. Partner'!$H71,1)</f>
        <v>1</v>
      </c>
      <c r="BU13" s="439">
        <f>IF('3. Partner'!$F72+'3. Partner'!$H72&gt;0,'3. Partner'!$F72+'3. Partner'!$H72,1)</f>
        <v>1</v>
      </c>
      <c r="BV13" s="439">
        <f>IF('3. Partner'!$F73+'3. Partner'!$H73&gt;0,'3. Partner'!$F73+'3. Partner'!$H73,1)</f>
        <v>1</v>
      </c>
      <c r="BW13" s="439">
        <f>IF('3. Partner'!$F74+'3. Partner'!$H74&gt;0,'3. Partner'!$F74+'3. Partner'!$H74,1)</f>
        <v>1</v>
      </c>
      <c r="BX13" s="439">
        <f>IF('3. Partner'!$F75+'3. Partner'!$H75&gt;0,'3. Partner'!$F75+'3. Partner'!$H75,1)</f>
        <v>1</v>
      </c>
      <c r="BY13" s="439">
        <f>IF('3. Partner'!$F76+'3. Partner'!$H76&gt;0,'3. Partner'!$F76+'3. Partner'!$H76,1)</f>
        <v>1</v>
      </c>
      <c r="BZ13" s="439">
        <f>IF('3. Partner'!$F77+'3. Partner'!$H77&gt;0,'3. Partner'!$F77+'3. Partner'!$H77,1)</f>
        <v>1</v>
      </c>
      <c r="CA13" s="439">
        <f>IF('3. Partner'!$F78+'3. Partner'!$H78&gt;0,'3. Partner'!$F78+'3. Partner'!$H78,1)</f>
        <v>1</v>
      </c>
      <c r="CB13" s="439">
        <f>IF('3. Partner'!$F79+'3. Partner'!$H79&gt;0,'3. Partner'!$F79+'3. Partner'!$H79,1)</f>
        <v>1</v>
      </c>
      <c r="CC13" s="439">
        <f>IF('3. Partner'!$F80+'3. Partner'!$H80&gt;0,'3. Partner'!$F80+'3. Partner'!$H80,1)</f>
        <v>1</v>
      </c>
      <c r="CD13" s="439">
        <f>IF('3. Partner'!$F81+'3. Partner'!$H81&gt;0,'3. Partner'!$F81+'3. Partner'!$H81,1)</f>
        <v>1</v>
      </c>
      <c r="CE13" s="439">
        <f>IF('3. Partner'!$F82+'3. Partner'!$H82&gt;0,'3. Partner'!$F82+'3. Partner'!$H82,1)</f>
        <v>1</v>
      </c>
      <c r="CF13" s="439">
        <f>IF('3. Partner'!$F83+'3. Partner'!$H83&gt;0,'3. Partner'!$F83+'3. Partner'!$H83,1)</f>
        <v>1</v>
      </c>
      <c r="CG13" s="439">
        <f>IF('3. Partner'!$F84+'3. Partner'!$H84&gt;0,'3. Partner'!$F84+'3. Partner'!$H84,1)</f>
        <v>1</v>
      </c>
      <c r="CH13" s="439">
        <f>IF('3. Partner'!$F85+'3. Partner'!$H85&gt;0,'3. Partner'!$F85+'3. Partner'!$H85,1)</f>
        <v>1</v>
      </c>
      <c r="CI13" s="439">
        <f>IF('3. Partner'!$F86+'3. Partner'!$H86&gt;0,'3. Partner'!$F86+'3. Partner'!$H86,1)</f>
        <v>1</v>
      </c>
      <c r="CJ13" s="439">
        <f>IF('3. Partner'!$F87+'3. Partner'!$H87&gt;0,'3. Partner'!$F87+'3. Partner'!$H87,1)</f>
        <v>1</v>
      </c>
    </row>
    <row r="14" spans="2:88" hidden="1" x14ac:dyDescent="0.2">
      <c r="B14" s="435" t="s">
        <v>86</v>
      </c>
      <c r="C14" s="435"/>
      <c r="D14" s="435"/>
      <c r="E14" s="435"/>
      <c r="F14" s="435"/>
      <c r="G14" s="435"/>
      <c r="H14" s="435"/>
      <c r="I14" s="435"/>
      <c r="J14" s="435"/>
      <c r="K14" s="435"/>
      <c r="L14" s="435"/>
      <c r="M14" s="435"/>
      <c r="N14" s="440">
        <v>0</v>
      </c>
      <c r="O14" s="440">
        <v>7.5999999999999998E-2</v>
      </c>
      <c r="P14" s="440">
        <v>0</v>
      </c>
      <c r="Q14" s="440">
        <v>0</v>
      </c>
      <c r="R14" s="440">
        <v>0.1656</v>
      </c>
      <c r="S14" s="440">
        <v>8.0799999999999997E-2</v>
      </c>
      <c r="T14" s="440">
        <v>0.1134</v>
      </c>
      <c r="U14" s="440">
        <v>0.09</v>
      </c>
      <c r="V14" s="440">
        <v>0.14080000000000001</v>
      </c>
      <c r="W14" s="440">
        <v>7.4999999999999997E-2</v>
      </c>
      <c r="X14" s="440">
        <v>7.4099999999999999E-2</v>
      </c>
      <c r="Y14" s="440">
        <v>0.10929999999999999</v>
      </c>
      <c r="Z14" s="440">
        <v>0.17319999999999999</v>
      </c>
      <c r="AA14" s="440">
        <v>0.17319999999999999</v>
      </c>
      <c r="AB14" s="440">
        <v>9.0299999999999991E-2</v>
      </c>
      <c r="AC14" s="440">
        <v>9.0299999999999991E-2</v>
      </c>
      <c r="AD14" s="440">
        <v>0.2545</v>
      </c>
      <c r="AE14" s="440">
        <v>0.1497</v>
      </c>
      <c r="AF14" s="440">
        <v>0.1497</v>
      </c>
      <c r="AG14" s="440">
        <v>0.20660000000000001</v>
      </c>
      <c r="AH14" s="440">
        <v>0.1119</v>
      </c>
      <c r="AI14" s="440">
        <v>7.7699999999999991E-2</v>
      </c>
      <c r="AJ14" s="440">
        <v>0.11359999999999999</v>
      </c>
      <c r="AK14" s="440">
        <v>0.11359999999999999</v>
      </c>
      <c r="AL14" s="440">
        <v>9.0399999999999994E-2</v>
      </c>
      <c r="AM14" s="440">
        <v>9.9100000000000008E-2</v>
      </c>
      <c r="AN14" s="440">
        <v>8.5699999999999998E-2</v>
      </c>
      <c r="AO14" s="440">
        <v>8.5699999999999998E-2</v>
      </c>
      <c r="AP14" s="440">
        <v>0.14000000000000001</v>
      </c>
      <c r="AQ14" s="440">
        <v>5.1900000000000002E-2</v>
      </c>
      <c r="AR14" s="440">
        <v>0</v>
      </c>
      <c r="AS14" s="440">
        <v>0.11630000000000001</v>
      </c>
      <c r="AT14" s="440">
        <v>0.13239999999999999</v>
      </c>
      <c r="AU14" s="440">
        <v>5.9400000000000001E-2</v>
      </c>
      <c r="AV14" s="440">
        <v>0.10339999999999999</v>
      </c>
      <c r="AW14" s="440">
        <v>0.12659999999999999</v>
      </c>
      <c r="AX14" s="440">
        <v>0.12140000000000001</v>
      </c>
      <c r="AY14" s="440">
        <v>0.1394</v>
      </c>
      <c r="AZ14" s="441">
        <v>0</v>
      </c>
      <c r="BA14" s="440">
        <v>0.1832</v>
      </c>
      <c r="BB14" s="440">
        <v>9.5700000000000007E-2</v>
      </c>
      <c r="BC14" s="440">
        <v>6.8099999999999994E-2</v>
      </c>
      <c r="BD14" s="441">
        <v>0</v>
      </c>
      <c r="BE14" s="440">
        <v>9.5000000000000001E-2</v>
      </c>
      <c r="BF14" s="440">
        <v>6.3299999999999995E-2</v>
      </c>
    </row>
    <row r="15" spans="2:88" s="423" customFormat="1" hidden="1" x14ac:dyDescent="0.2">
      <c r="B15" s="442" t="s">
        <v>70</v>
      </c>
      <c r="C15" s="442"/>
      <c r="D15" s="442"/>
      <c r="E15" s="442"/>
      <c r="F15" s="442"/>
      <c r="G15" s="442"/>
      <c r="H15" s="442"/>
      <c r="I15" s="442"/>
      <c r="J15" s="442"/>
      <c r="K15" s="442"/>
      <c r="L15" s="442"/>
      <c r="M15" s="442"/>
      <c r="N15" s="443">
        <f t="shared" ref="N15:BF15" si="25">SUM(N13:N14)</f>
        <v>0.15401471949533158</v>
      </c>
      <c r="O15" s="443">
        <f t="shared" si="25"/>
        <v>0.60000270372689912</v>
      </c>
      <c r="P15" s="443">
        <f t="shared" si="25"/>
        <v>0.15401471949533158</v>
      </c>
      <c r="Q15" s="443">
        <f t="shared" si="25"/>
        <v>0.34687996757449585</v>
      </c>
      <c r="R15" s="443">
        <f t="shared" si="25"/>
        <v>0.61511767789481619</v>
      </c>
      <c r="S15" s="443">
        <f t="shared" si="25"/>
        <v>0.44687909994724917</v>
      </c>
      <c r="T15" s="443">
        <f t="shared" si="25"/>
        <v>0.51992760886794676</v>
      </c>
      <c r="U15" s="443">
        <f t="shared" si="25"/>
        <v>0.48001128242545443</v>
      </c>
      <c r="V15" s="443">
        <f t="shared" si="25"/>
        <v>0.49863096321522282</v>
      </c>
      <c r="W15" s="443">
        <f t="shared" si="25"/>
        <v>0.44497572273266278</v>
      </c>
      <c r="X15" s="443">
        <f t="shared" si="25"/>
        <v>0.46758660827345838</v>
      </c>
      <c r="Y15" s="443">
        <f t="shared" si="25"/>
        <v>0.48053289178670805</v>
      </c>
      <c r="Z15" s="443">
        <f t="shared" si="25"/>
        <v>0.5711974492170746</v>
      </c>
      <c r="AA15" s="443">
        <f t="shared" ref="AA15" si="26">SUM(AA13:AA14)</f>
        <v>0.5711974492170746</v>
      </c>
      <c r="AB15" s="443">
        <f t="shared" si="25"/>
        <v>0.50935831722162073</v>
      </c>
      <c r="AC15" s="443">
        <f t="shared" ref="AC15" si="27">SUM(AC13:AC14)</f>
        <v>0.50935831722162073</v>
      </c>
      <c r="AD15" s="443">
        <f t="shared" si="25"/>
        <v>0.60581831407584175</v>
      </c>
      <c r="AE15" s="443">
        <f t="shared" si="25"/>
        <v>0.56076860510024562</v>
      </c>
      <c r="AF15" s="443">
        <f t="shared" ref="AF15" si="28">SUM(AF13:AF14)</f>
        <v>0.56076860510024562</v>
      </c>
      <c r="AG15" s="443">
        <f t="shared" si="25"/>
        <v>0.60655399334456672</v>
      </c>
      <c r="AH15" s="443">
        <f t="shared" si="25"/>
        <v>0.53607899338673914</v>
      </c>
      <c r="AI15" s="443">
        <f t="shared" si="25"/>
        <v>0.44943514394968187</v>
      </c>
      <c r="AJ15" s="443">
        <f t="shared" si="25"/>
        <v>0.53230381255317416</v>
      </c>
      <c r="AK15" s="443">
        <f t="shared" ref="AK15" si="29">SUM(AK13:AK14)</f>
        <v>0.53230381255317416</v>
      </c>
      <c r="AL15" s="443">
        <f t="shared" si="25"/>
        <v>0.42530402718192278</v>
      </c>
      <c r="AM15" s="443">
        <f t="shared" si="25"/>
        <v>0.47237557581150008</v>
      </c>
      <c r="AN15" s="443">
        <f t="shared" si="25"/>
        <v>0.44518101590140513</v>
      </c>
      <c r="AO15" s="443">
        <f t="shared" ref="AO15" si="30">SUM(AO13:AO14)</f>
        <v>0.44518101590140513</v>
      </c>
      <c r="AP15" s="443">
        <f t="shared" si="25"/>
        <v>0.55800950305919672</v>
      </c>
      <c r="AQ15" s="443">
        <f t="shared" si="25"/>
        <v>0.45736155614860552</v>
      </c>
      <c r="AR15" s="443">
        <f t="shared" si="25"/>
        <v>0.34801284471430238</v>
      </c>
      <c r="AS15" s="443">
        <f t="shared" si="25"/>
        <v>0.5630888960061271</v>
      </c>
      <c r="AT15" s="443">
        <f t="shared" si="25"/>
        <v>0.55366132494891085</v>
      </c>
      <c r="AU15" s="443">
        <f t="shared" si="25"/>
        <v>0.47807839956786041</v>
      </c>
      <c r="AV15" s="443">
        <f t="shared" si="25"/>
        <v>0.52642938350415847</v>
      </c>
      <c r="AW15" s="443">
        <f t="shared" si="25"/>
        <v>0.59133946099377277</v>
      </c>
      <c r="AX15" s="443">
        <f t="shared" si="25"/>
        <v>0.53760730698685655</v>
      </c>
      <c r="AY15" s="443">
        <f t="shared" si="25"/>
        <v>0.54679304874112444</v>
      </c>
      <c r="AZ15" s="443">
        <f t="shared" si="25"/>
        <v>0.40739304874112447</v>
      </c>
      <c r="BA15" s="443">
        <f t="shared" si="25"/>
        <v>0.56767196395516883</v>
      </c>
      <c r="BB15" s="443">
        <f t="shared" si="25"/>
        <v>0.47366303747064337</v>
      </c>
      <c r="BC15" s="443">
        <f t="shared" si="25"/>
        <v>0.50238130232407008</v>
      </c>
      <c r="BD15" s="443">
        <f t="shared" si="25"/>
        <v>0.30523408924020301</v>
      </c>
      <c r="BE15" s="443">
        <f t="shared" si="25"/>
        <v>0.57705952376008895</v>
      </c>
      <c r="BF15" s="443">
        <f t="shared" si="25"/>
        <v>0.46036132496489224</v>
      </c>
    </row>
    <row r="16" spans="2:88" s="423" customFormat="1" ht="12.75" hidden="1" thickBot="1" x14ac:dyDescent="0.25">
      <c r="B16" s="444"/>
      <c r="C16" s="444"/>
      <c r="D16" s="444"/>
      <c r="E16" s="444"/>
      <c r="F16" s="444"/>
      <c r="G16" s="444"/>
      <c r="H16" s="444"/>
      <c r="I16" s="444"/>
      <c r="J16" s="444"/>
      <c r="K16" s="444"/>
      <c r="L16" s="444"/>
      <c r="M16" s="444"/>
      <c r="N16" s="444"/>
    </row>
    <row r="17" spans="2:88" s="423" customFormat="1" ht="12.75" hidden="1" thickBot="1" x14ac:dyDescent="0.25">
      <c r="B17" s="445" t="s">
        <v>76</v>
      </c>
      <c r="C17" s="47"/>
      <c r="D17" s="47"/>
      <c r="E17" s="47"/>
      <c r="F17" s="47"/>
      <c r="G17" s="47"/>
      <c r="H17" s="47"/>
      <c r="I17" s="47"/>
      <c r="J17" s="47"/>
      <c r="K17" s="47"/>
      <c r="L17" s="47"/>
      <c r="M17" s="47"/>
      <c r="N17" s="47"/>
    </row>
    <row r="18" spans="2:88" hidden="1" x14ac:dyDescent="0.2">
      <c r="B18" s="446" t="s">
        <v>77</v>
      </c>
      <c r="C18" s="446"/>
      <c r="D18" s="446"/>
      <c r="E18" s="446"/>
      <c r="F18" s="446"/>
      <c r="G18" s="446"/>
      <c r="H18" s="446"/>
      <c r="I18" s="446"/>
      <c r="J18" s="446"/>
      <c r="K18" s="446"/>
      <c r="L18" s="446"/>
      <c r="M18" s="447"/>
      <c r="N18" s="448">
        <v>30767</v>
      </c>
      <c r="O18" s="448">
        <v>30767</v>
      </c>
      <c r="P18" s="448">
        <v>30767</v>
      </c>
      <c r="Q18" s="448">
        <v>30767</v>
      </c>
      <c r="R18" s="448">
        <v>30767</v>
      </c>
      <c r="S18" s="448">
        <v>30767</v>
      </c>
      <c r="T18" s="448">
        <v>30767</v>
      </c>
      <c r="U18" s="448">
        <v>30767</v>
      </c>
      <c r="V18" s="448">
        <v>30767</v>
      </c>
      <c r="W18" s="448">
        <v>30767</v>
      </c>
      <c r="X18" s="448">
        <v>30767</v>
      </c>
      <c r="Y18" s="448">
        <v>30767</v>
      </c>
      <c r="Z18" s="448">
        <v>30767</v>
      </c>
      <c r="AA18" s="448">
        <v>30767</v>
      </c>
      <c r="AB18" s="448">
        <v>30767</v>
      </c>
      <c r="AC18" s="448">
        <v>30767</v>
      </c>
      <c r="AD18" s="448">
        <v>30767</v>
      </c>
      <c r="AE18" s="448">
        <v>30767</v>
      </c>
      <c r="AF18" s="448">
        <v>30767</v>
      </c>
      <c r="AG18" s="448">
        <v>30767</v>
      </c>
      <c r="AH18" s="448">
        <v>30767</v>
      </c>
      <c r="AI18" s="448">
        <v>30767</v>
      </c>
      <c r="AJ18" s="448">
        <v>30767</v>
      </c>
      <c r="AK18" s="448">
        <v>30767</v>
      </c>
      <c r="AL18" s="448">
        <v>30767</v>
      </c>
      <c r="AM18" s="448">
        <v>30767</v>
      </c>
      <c r="AN18" s="448">
        <v>30767</v>
      </c>
      <c r="AO18" s="448">
        <v>30767</v>
      </c>
      <c r="AP18" s="448">
        <v>30767</v>
      </c>
      <c r="AQ18" s="448">
        <v>30767</v>
      </c>
      <c r="AR18" s="448">
        <v>30767</v>
      </c>
      <c r="AS18" s="448">
        <v>30767</v>
      </c>
      <c r="AT18" s="448">
        <v>30767</v>
      </c>
      <c r="AU18" s="448">
        <v>30767</v>
      </c>
      <c r="AV18" s="448">
        <v>30767</v>
      </c>
      <c r="AW18" s="448">
        <v>30767</v>
      </c>
      <c r="AX18" s="448">
        <v>30767</v>
      </c>
      <c r="AY18" s="448">
        <v>30767</v>
      </c>
      <c r="AZ18" s="448">
        <v>30767</v>
      </c>
      <c r="BA18" s="448">
        <v>30767</v>
      </c>
      <c r="BB18" s="448">
        <v>30767</v>
      </c>
      <c r="BC18" s="448">
        <v>30767</v>
      </c>
      <c r="BD18" s="448">
        <v>30767</v>
      </c>
      <c r="BE18" s="448">
        <v>30767</v>
      </c>
      <c r="BF18" s="448">
        <v>30767</v>
      </c>
      <c r="BG18" s="449">
        <f t="shared" ref="BG18:BP23" si="31">AVERAGE($N18:$BF18)</f>
        <v>30767</v>
      </c>
      <c r="BH18" s="449">
        <f t="shared" si="31"/>
        <v>30767</v>
      </c>
      <c r="BI18" s="449">
        <f t="shared" si="31"/>
        <v>30767</v>
      </c>
      <c r="BJ18" s="449">
        <f t="shared" si="31"/>
        <v>30767</v>
      </c>
      <c r="BK18" s="449">
        <f t="shared" si="31"/>
        <v>30767</v>
      </c>
      <c r="BL18" s="449">
        <f t="shared" si="31"/>
        <v>30767</v>
      </c>
      <c r="BM18" s="449">
        <f t="shared" si="31"/>
        <v>30767</v>
      </c>
      <c r="BN18" s="449">
        <f t="shared" si="31"/>
        <v>30767</v>
      </c>
      <c r="BO18" s="449">
        <f t="shared" si="31"/>
        <v>30767</v>
      </c>
      <c r="BP18" s="449">
        <f t="shared" si="31"/>
        <v>30767</v>
      </c>
      <c r="BQ18" s="449">
        <f t="shared" ref="BQ18:BZ23" si="32">AVERAGE($N18:$BF18)</f>
        <v>30767</v>
      </c>
      <c r="BR18" s="449">
        <f t="shared" si="32"/>
        <v>30767</v>
      </c>
      <c r="BS18" s="449">
        <f t="shared" si="32"/>
        <v>30767</v>
      </c>
      <c r="BT18" s="449">
        <f t="shared" si="32"/>
        <v>30767</v>
      </c>
      <c r="BU18" s="449">
        <f t="shared" si="32"/>
        <v>30767</v>
      </c>
      <c r="BV18" s="449">
        <f t="shared" si="32"/>
        <v>30767</v>
      </c>
      <c r="BW18" s="449">
        <f t="shared" si="32"/>
        <v>30767</v>
      </c>
      <c r="BX18" s="449">
        <f t="shared" si="32"/>
        <v>30767</v>
      </c>
      <c r="BY18" s="449">
        <f t="shared" si="32"/>
        <v>30767</v>
      </c>
      <c r="BZ18" s="449">
        <f t="shared" si="32"/>
        <v>30767</v>
      </c>
      <c r="CA18" s="449">
        <f t="shared" ref="CA18:CJ23" si="33">AVERAGE($N18:$BF18)</f>
        <v>30767</v>
      </c>
      <c r="CB18" s="449">
        <f t="shared" si="33"/>
        <v>30767</v>
      </c>
      <c r="CC18" s="449">
        <f t="shared" si="33"/>
        <v>30767</v>
      </c>
      <c r="CD18" s="449">
        <f t="shared" si="33"/>
        <v>30767</v>
      </c>
      <c r="CE18" s="449">
        <f t="shared" si="33"/>
        <v>30767</v>
      </c>
      <c r="CF18" s="449">
        <f t="shared" si="33"/>
        <v>30767</v>
      </c>
      <c r="CG18" s="449">
        <f t="shared" si="33"/>
        <v>30767</v>
      </c>
      <c r="CH18" s="449">
        <f t="shared" si="33"/>
        <v>30767</v>
      </c>
      <c r="CI18" s="449">
        <f t="shared" si="33"/>
        <v>30767</v>
      </c>
      <c r="CJ18" s="449">
        <f t="shared" si="33"/>
        <v>30767</v>
      </c>
    </row>
    <row r="19" spans="2:88" s="423" customFormat="1" hidden="1" x14ac:dyDescent="0.2">
      <c r="B19" s="450" t="s">
        <v>78</v>
      </c>
      <c r="C19" s="450"/>
      <c r="D19" s="450"/>
      <c r="E19" s="450"/>
      <c r="F19" s="450"/>
      <c r="G19" s="450"/>
      <c r="H19" s="450"/>
      <c r="I19" s="450"/>
      <c r="J19" s="450"/>
      <c r="K19" s="450"/>
      <c r="L19" s="450"/>
      <c r="M19" s="450"/>
      <c r="N19" s="451">
        <v>82553</v>
      </c>
      <c r="O19" s="451">
        <v>82553</v>
      </c>
      <c r="P19" s="451">
        <v>82553</v>
      </c>
      <c r="Q19" s="451">
        <v>82553</v>
      </c>
      <c r="R19" s="451">
        <v>82553</v>
      </c>
      <c r="S19" s="451">
        <v>82553</v>
      </c>
      <c r="T19" s="451">
        <v>82553</v>
      </c>
      <c r="U19" s="451">
        <v>82553</v>
      </c>
      <c r="V19" s="451">
        <v>82553</v>
      </c>
      <c r="W19" s="451">
        <v>82553</v>
      </c>
      <c r="X19" s="451">
        <v>82553</v>
      </c>
      <c r="Y19" s="451">
        <v>82553</v>
      </c>
      <c r="Z19" s="451">
        <v>82553</v>
      </c>
      <c r="AA19" s="451">
        <v>82553</v>
      </c>
      <c r="AB19" s="451">
        <v>82553</v>
      </c>
      <c r="AC19" s="451">
        <v>82553</v>
      </c>
      <c r="AD19" s="451">
        <v>82553</v>
      </c>
      <c r="AE19" s="451">
        <v>82553</v>
      </c>
      <c r="AF19" s="451">
        <v>82553</v>
      </c>
      <c r="AG19" s="451">
        <v>82553</v>
      </c>
      <c r="AH19" s="451">
        <v>82553</v>
      </c>
      <c r="AI19" s="451">
        <v>82553</v>
      </c>
      <c r="AJ19" s="451">
        <v>82553</v>
      </c>
      <c r="AK19" s="451">
        <v>82553</v>
      </c>
      <c r="AL19" s="451">
        <v>82553</v>
      </c>
      <c r="AM19" s="451">
        <v>82553</v>
      </c>
      <c r="AN19" s="451">
        <v>82553</v>
      </c>
      <c r="AO19" s="451">
        <v>82553</v>
      </c>
      <c r="AP19" s="451">
        <v>82553</v>
      </c>
      <c r="AQ19" s="451">
        <v>82553</v>
      </c>
      <c r="AR19" s="451">
        <v>82553</v>
      </c>
      <c r="AS19" s="451">
        <v>82553</v>
      </c>
      <c r="AT19" s="451">
        <v>82553</v>
      </c>
      <c r="AU19" s="451">
        <v>82553</v>
      </c>
      <c r="AV19" s="451">
        <v>82553</v>
      </c>
      <c r="AW19" s="451">
        <v>82553</v>
      </c>
      <c r="AX19" s="451">
        <v>82553</v>
      </c>
      <c r="AY19" s="451">
        <v>82553</v>
      </c>
      <c r="AZ19" s="451">
        <v>82553</v>
      </c>
      <c r="BA19" s="451">
        <v>82553</v>
      </c>
      <c r="BB19" s="451">
        <v>82553</v>
      </c>
      <c r="BC19" s="451">
        <v>82553</v>
      </c>
      <c r="BD19" s="451">
        <v>82553</v>
      </c>
      <c r="BE19" s="451">
        <v>82553</v>
      </c>
      <c r="BF19" s="451">
        <v>82553</v>
      </c>
      <c r="BG19" s="449">
        <f t="shared" si="31"/>
        <v>82553</v>
      </c>
      <c r="BH19" s="449">
        <f t="shared" si="31"/>
        <v>82553</v>
      </c>
      <c r="BI19" s="449">
        <f t="shared" si="31"/>
        <v>82553</v>
      </c>
      <c r="BJ19" s="449">
        <f t="shared" si="31"/>
        <v>82553</v>
      </c>
      <c r="BK19" s="449">
        <f t="shared" si="31"/>
        <v>82553</v>
      </c>
      <c r="BL19" s="449">
        <f t="shared" si="31"/>
        <v>82553</v>
      </c>
      <c r="BM19" s="449">
        <f t="shared" si="31"/>
        <v>82553</v>
      </c>
      <c r="BN19" s="449">
        <f t="shared" si="31"/>
        <v>82553</v>
      </c>
      <c r="BO19" s="449">
        <f t="shared" si="31"/>
        <v>82553</v>
      </c>
      <c r="BP19" s="449">
        <f t="shared" si="31"/>
        <v>82553</v>
      </c>
      <c r="BQ19" s="449">
        <f t="shared" si="32"/>
        <v>82553</v>
      </c>
      <c r="BR19" s="449">
        <f t="shared" si="32"/>
        <v>82553</v>
      </c>
      <c r="BS19" s="449">
        <f t="shared" si="32"/>
        <v>82553</v>
      </c>
      <c r="BT19" s="449">
        <f t="shared" si="32"/>
        <v>82553</v>
      </c>
      <c r="BU19" s="449">
        <f t="shared" si="32"/>
        <v>82553</v>
      </c>
      <c r="BV19" s="449">
        <f t="shared" si="32"/>
        <v>82553</v>
      </c>
      <c r="BW19" s="449">
        <f t="shared" si="32"/>
        <v>82553</v>
      </c>
      <c r="BX19" s="449">
        <f t="shared" si="32"/>
        <v>82553</v>
      </c>
      <c r="BY19" s="449">
        <f t="shared" si="32"/>
        <v>82553</v>
      </c>
      <c r="BZ19" s="449">
        <f t="shared" si="32"/>
        <v>82553</v>
      </c>
      <c r="CA19" s="449">
        <f t="shared" si="33"/>
        <v>82553</v>
      </c>
      <c r="CB19" s="449">
        <f t="shared" si="33"/>
        <v>82553</v>
      </c>
      <c r="CC19" s="449">
        <f t="shared" si="33"/>
        <v>82553</v>
      </c>
      <c r="CD19" s="449">
        <f t="shared" si="33"/>
        <v>82553</v>
      </c>
      <c r="CE19" s="449">
        <f t="shared" si="33"/>
        <v>82553</v>
      </c>
      <c r="CF19" s="449">
        <f t="shared" si="33"/>
        <v>82553</v>
      </c>
      <c r="CG19" s="449">
        <f t="shared" si="33"/>
        <v>82553</v>
      </c>
      <c r="CH19" s="449">
        <f t="shared" si="33"/>
        <v>82553</v>
      </c>
      <c r="CI19" s="449">
        <f t="shared" si="33"/>
        <v>82553</v>
      </c>
      <c r="CJ19" s="449">
        <f t="shared" si="33"/>
        <v>82553</v>
      </c>
    </row>
    <row r="20" spans="2:88" hidden="1" x14ac:dyDescent="0.2">
      <c r="B20" s="447" t="s">
        <v>79</v>
      </c>
      <c r="C20" s="447"/>
      <c r="D20" s="447"/>
      <c r="E20" s="447"/>
      <c r="F20" s="447"/>
      <c r="G20" s="447"/>
      <c r="H20" s="447"/>
      <c r="I20" s="447"/>
      <c r="J20" s="447"/>
      <c r="K20" s="447"/>
      <c r="L20" s="447"/>
      <c r="M20" s="447"/>
      <c r="N20" s="448">
        <v>60663</v>
      </c>
      <c r="O20" s="448">
        <v>60663</v>
      </c>
      <c r="P20" s="448">
        <v>60663</v>
      </c>
      <c r="Q20" s="448">
        <v>60663</v>
      </c>
      <c r="R20" s="448">
        <v>60663</v>
      </c>
      <c r="S20" s="448">
        <v>60663</v>
      </c>
      <c r="T20" s="448">
        <v>60663</v>
      </c>
      <c r="U20" s="448">
        <v>60663</v>
      </c>
      <c r="V20" s="448">
        <v>60663</v>
      </c>
      <c r="W20" s="448">
        <v>60663</v>
      </c>
      <c r="X20" s="448">
        <v>60663</v>
      </c>
      <c r="Y20" s="448">
        <v>60663</v>
      </c>
      <c r="Z20" s="448">
        <v>60663</v>
      </c>
      <c r="AA20" s="448">
        <v>60663</v>
      </c>
      <c r="AB20" s="448">
        <v>60663</v>
      </c>
      <c r="AC20" s="448">
        <v>60663</v>
      </c>
      <c r="AD20" s="448">
        <v>60663</v>
      </c>
      <c r="AE20" s="448">
        <v>60663</v>
      </c>
      <c r="AF20" s="448">
        <v>60663</v>
      </c>
      <c r="AG20" s="448">
        <v>60663</v>
      </c>
      <c r="AH20" s="448">
        <v>60663</v>
      </c>
      <c r="AI20" s="448">
        <v>60663</v>
      </c>
      <c r="AJ20" s="448">
        <v>60663</v>
      </c>
      <c r="AK20" s="448">
        <v>60663</v>
      </c>
      <c r="AL20" s="448">
        <v>60663</v>
      </c>
      <c r="AM20" s="448">
        <v>60663</v>
      </c>
      <c r="AN20" s="448">
        <v>60663</v>
      </c>
      <c r="AO20" s="448">
        <v>60663</v>
      </c>
      <c r="AP20" s="448">
        <v>60663</v>
      </c>
      <c r="AQ20" s="448">
        <v>60663</v>
      </c>
      <c r="AR20" s="448">
        <v>60663</v>
      </c>
      <c r="AS20" s="448">
        <v>60663</v>
      </c>
      <c r="AT20" s="448">
        <v>60663</v>
      </c>
      <c r="AU20" s="448">
        <v>60663</v>
      </c>
      <c r="AV20" s="448">
        <v>60663</v>
      </c>
      <c r="AW20" s="448">
        <v>60663</v>
      </c>
      <c r="AX20" s="448">
        <v>60663</v>
      </c>
      <c r="AY20" s="448">
        <v>60663</v>
      </c>
      <c r="AZ20" s="448">
        <v>60663</v>
      </c>
      <c r="BA20" s="448">
        <v>60663</v>
      </c>
      <c r="BB20" s="448">
        <v>60663</v>
      </c>
      <c r="BC20" s="448">
        <v>60663</v>
      </c>
      <c r="BD20" s="448">
        <v>60663</v>
      </c>
      <c r="BE20" s="448">
        <v>60663</v>
      </c>
      <c r="BF20" s="448">
        <v>60663</v>
      </c>
      <c r="BG20" s="449">
        <f t="shared" si="31"/>
        <v>60663</v>
      </c>
      <c r="BH20" s="449">
        <f t="shared" si="31"/>
        <v>60663</v>
      </c>
      <c r="BI20" s="449">
        <f t="shared" si="31"/>
        <v>60663</v>
      </c>
      <c r="BJ20" s="449">
        <f t="shared" si="31"/>
        <v>60663</v>
      </c>
      <c r="BK20" s="449">
        <f t="shared" si="31"/>
        <v>60663</v>
      </c>
      <c r="BL20" s="449">
        <f t="shared" si="31"/>
        <v>60663</v>
      </c>
      <c r="BM20" s="449">
        <f t="shared" si="31"/>
        <v>60663</v>
      </c>
      <c r="BN20" s="449">
        <f t="shared" si="31"/>
        <v>60663</v>
      </c>
      <c r="BO20" s="449">
        <f t="shared" si="31"/>
        <v>60663</v>
      </c>
      <c r="BP20" s="449">
        <f t="shared" si="31"/>
        <v>60663</v>
      </c>
      <c r="BQ20" s="449">
        <f t="shared" si="32"/>
        <v>60663</v>
      </c>
      <c r="BR20" s="449">
        <f t="shared" si="32"/>
        <v>60663</v>
      </c>
      <c r="BS20" s="449">
        <f t="shared" si="32"/>
        <v>60663</v>
      </c>
      <c r="BT20" s="449">
        <f t="shared" si="32"/>
        <v>60663</v>
      </c>
      <c r="BU20" s="449">
        <f t="shared" si="32"/>
        <v>60663</v>
      </c>
      <c r="BV20" s="449">
        <f t="shared" si="32"/>
        <v>60663</v>
      </c>
      <c r="BW20" s="449">
        <f t="shared" si="32"/>
        <v>60663</v>
      </c>
      <c r="BX20" s="449">
        <f t="shared" si="32"/>
        <v>60663</v>
      </c>
      <c r="BY20" s="449">
        <f t="shared" si="32"/>
        <v>60663</v>
      </c>
      <c r="BZ20" s="449">
        <f t="shared" si="32"/>
        <v>60663</v>
      </c>
      <c r="CA20" s="449">
        <f t="shared" si="33"/>
        <v>60663</v>
      </c>
      <c r="CB20" s="449">
        <f t="shared" si="33"/>
        <v>60663</v>
      </c>
      <c r="CC20" s="449">
        <f t="shared" si="33"/>
        <v>60663</v>
      </c>
      <c r="CD20" s="449">
        <f t="shared" si="33"/>
        <v>60663</v>
      </c>
      <c r="CE20" s="449">
        <f t="shared" si="33"/>
        <v>60663</v>
      </c>
      <c r="CF20" s="449">
        <f t="shared" si="33"/>
        <v>60663</v>
      </c>
      <c r="CG20" s="449">
        <f t="shared" si="33"/>
        <v>60663</v>
      </c>
      <c r="CH20" s="449">
        <f t="shared" si="33"/>
        <v>60663</v>
      </c>
      <c r="CI20" s="449">
        <f t="shared" si="33"/>
        <v>60663</v>
      </c>
      <c r="CJ20" s="449">
        <f t="shared" si="33"/>
        <v>60663</v>
      </c>
    </row>
    <row r="21" spans="2:88" s="423" customFormat="1" hidden="1" x14ac:dyDescent="0.2">
      <c r="B21" s="450" t="s">
        <v>80</v>
      </c>
      <c r="C21" s="450"/>
      <c r="D21" s="450"/>
      <c r="E21" s="450"/>
      <c r="F21" s="450"/>
      <c r="G21" s="450"/>
      <c r="H21" s="450"/>
      <c r="I21" s="450"/>
      <c r="J21" s="450"/>
      <c r="K21" s="450"/>
      <c r="L21" s="450"/>
      <c r="M21" s="450"/>
      <c r="N21" s="451">
        <v>93852</v>
      </c>
      <c r="O21" s="451">
        <v>93852</v>
      </c>
      <c r="P21" s="451">
        <v>93852</v>
      </c>
      <c r="Q21" s="451">
        <v>93852</v>
      </c>
      <c r="R21" s="451">
        <v>93852</v>
      </c>
      <c r="S21" s="451">
        <v>93852</v>
      </c>
      <c r="T21" s="451">
        <v>93852</v>
      </c>
      <c r="U21" s="451">
        <v>93852</v>
      </c>
      <c r="V21" s="451">
        <v>93852</v>
      </c>
      <c r="W21" s="451">
        <v>93852</v>
      </c>
      <c r="X21" s="451">
        <v>93852</v>
      </c>
      <c r="Y21" s="451">
        <v>93852</v>
      </c>
      <c r="Z21" s="451">
        <v>93852</v>
      </c>
      <c r="AA21" s="451">
        <v>93852</v>
      </c>
      <c r="AB21" s="451">
        <v>93852</v>
      </c>
      <c r="AC21" s="451">
        <v>93852</v>
      </c>
      <c r="AD21" s="451">
        <v>93852</v>
      </c>
      <c r="AE21" s="451">
        <v>93852</v>
      </c>
      <c r="AF21" s="451">
        <v>93852</v>
      </c>
      <c r="AG21" s="451">
        <v>93852</v>
      </c>
      <c r="AH21" s="451">
        <v>93852</v>
      </c>
      <c r="AI21" s="451">
        <v>93852</v>
      </c>
      <c r="AJ21" s="451">
        <v>93852</v>
      </c>
      <c r="AK21" s="451">
        <v>93852</v>
      </c>
      <c r="AL21" s="451">
        <v>93852</v>
      </c>
      <c r="AM21" s="451">
        <v>93852</v>
      </c>
      <c r="AN21" s="451">
        <v>93852</v>
      </c>
      <c r="AO21" s="451">
        <v>93852</v>
      </c>
      <c r="AP21" s="451">
        <v>93852</v>
      </c>
      <c r="AQ21" s="451">
        <v>93852</v>
      </c>
      <c r="AR21" s="451">
        <v>93852</v>
      </c>
      <c r="AS21" s="451">
        <v>93852</v>
      </c>
      <c r="AT21" s="451">
        <v>93852</v>
      </c>
      <c r="AU21" s="451">
        <v>93852</v>
      </c>
      <c r="AV21" s="451">
        <v>93852</v>
      </c>
      <c r="AW21" s="451">
        <v>93852</v>
      </c>
      <c r="AX21" s="451">
        <v>93852</v>
      </c>
      <c r="AY21" s="451">
        <v>93852</v>
      </c>
      <c r="AZ21" s="451">
        <v>93852</v>
      </c>
      <c r="BA21" s="451">
        <v>93852</v>
      </c>
      <c r="BB21" s="451">
        <v>93852</v>
      </c>
      <c r="BC21" s="451">
        <v>93852</v>
      </c>
      <c r="BD21" s="451">
        <v>93852</v>
      </c>
      <c r="BE21" s="451">
        <v>93852</v>
      </c>
      <c r="BF21" s="451">
        <v>93852</v>
      </c>
      <c r="BG21" s="449">
        <f t="shared" si="31"/>
        <v>93852</v>
      </c>
      <c r="BH21" s="449">
        <f t="shared" si="31"/>
        <v>93852</v>
      </c>
      <c r="BI21" s="449">
        <f t="shared" si="31"/>
        <v>93852</v>
      </c>
      <c r="BJ21" s="449">
        <f t="shared" si="31"/>
        <v>93852</v>
      </c>
      <c r="BK21" s="449">
        <f t="shared" si="31"/>
        <v>93852</v>
      </c>
      <c r="BL21" s="449">
        <f t="shared" si="31"/>
        <v>93852</v>
      </c>
      <c r="BM21" s="449">
        <f t="shared" si="31"/>
        <v>93852</v>
      </c>
      <c r="BN21" s="449">
        <f t="shared" si="31"/>
        <v>93852</v>
      </c>
      <c r="BO21" s="449">
        <f t="shared" si="31"/>
        <v>93852</v>
      </c>
      <c r="BP21" s="449">
        <f t="shared" si="31"/>
        <v>93852</v>
      </c>
      <c r="BQ21" s="449">
        <f t="shared" si="32"/>
        <v>93852</v>
      </c>
      <c r="BR21" s="449">
        <f t="shared" si="32"/>
        <v>93852</v>
      </c>
      <c r="BS21" s="449">
        <f t="shared" si="32"/>
        <v>93852</v>
      </c>
      <c r="BT21" s="449">
        <f t="shared" si="32"/>
        <v>93852</v>
      </c>
      <c r="BU21" s="449">
        <f t="shared" si="32"/>
        <v>93852</v>
      </c>
      <c r="BV21" s="449">
        <f t="shared" si="32"/>
        <v>93852</v>
      </c>
      <c r="BW21" s="449">
        <f t="shared" si="32"/>
        <v>93852</v>
      </c>
      <c r="BX21" s="449">
        <f t="shared" si="32"/>
        <v>93852</v>
      </c>
      <c r="BY21" s="449">
        <f t="shared" si="32"/>
        <v>93852</v>
      </c>
      <c r="BZ21" s="449">
        <f t="shared" si="32"/>
        <v>93852</v>
      </c>
      <c r="CA21" s="449">
        <f t="shared" si="33"/>
        <v>93852</v>
      </c>
      <c r="CB21" s="449">
        <f t="shared" si="33"/>
        <v>93852</v>
      </c>
      <c r="CC21" s="449">
        <f t="shared" si="33"/>
        <v>93852</v>
      </c>
      <c r="CD21" s="449">
        <f t="shared" si="33"/>
        <v>93852</v>
      </c>
      <c r="CE21" s="449">
        <f t="shared" si="33"/>
        <v>93852</v>
      </c>
      <c r="CF21" s="449">
        <f t="shared" si="33"/>
        <v>93852</v>
      </c>
      <c r="CG21" s="449">
        <f t="shared" si="33"/>
        <v>93852</v>
      </c>
      <c r="CH21" s="449">
        <f t="shared" si="33"/>
        <v>93852</v>
      </c>
      <c r="CI21" s="449">
        <f t="shared" si="33"/>
        <v>93852</v>
      </c>
      <c r="CJ21" s="449">
        <f t="shared" si="33"/>
        <v>93852</v>
      </c>
    </row>
    <row r="22" spans="2:88" hidden="1" x14ac:dyDescent="0.2">
      <c r="B22" s="447" t="s">
        <v>81</v>
      </c>
      <c r="C22" s="447"/>
      <c r="D22" s="447"/>
      <c r="E22" s="447"/>
      <c r="F22" s="447"/>
      <c r="G22" s="447"/>
      <c r="H22" s="447"/>
      <c r="I22" s="447"/>
      <c r="J22" s="447"/>
      <c r="K22" s="447"/>
      <c r="L22" s="447"/>
      <c r="M22" s="447"/>
      <c r="N22" s="448">
        <v>0</v>
      </c>
      <c r="O22" s="448">
        <v>0</v>
      </c>
      <c r="P22" s="448">
        <v>0</v>
      </c>
      <c r="Q22" s="448">
        <v>0</v>
      </c>
      <c r="R22" s="448">
        <v>0</v>
      </c>
      <c r="S22" s="448">
        <v>0</v>
      </c>
      <c r="T22" s="448">
        <v>0</v>
      </c>
      <c r="U22" s="448">
        <v>0</v>
      </c>
      <c r="V22" s="448">
        <v>0</v>
      </c>
      <c r="W22" s="448">
        <v>0</v>
      </c>
      <c r="X22" s="448">
        <v>0</v>
      </c>
      <c r="Y22" s="448">
        <v>0</v>
      </c>
      <c r="Z22" s="448">
        <v>0</v>
      </c>
      <c r="AA22" s="448">
        <v>0</v>
      </c>
      <c r="AB22" s="448">
        <v>0</v>
      </c>
      <c r="AC22" s="448">
        <v>0</v>
      </c>
      <c r="AD22" s="448">
        <v>0</v>
      </c>
      <c r="AE22" s="448">
        <v>0</v>
      </c>
      <c r="AF22" s="448">
        <v>0</v>
      </c>
      <c r="AG22" s="448">
        <v>0</v>
      </c>
      <c r="AH22" s="448">
        <v>0</v>
      </c>
      <c r="AI22" s="448">
        <v>0</v>
      </c>
      <c r="AJ22" s="448">
        <v>0</v>
      </c>
      <c r="AK22" s="448">
        <v>0</v>
      </c>
      <c r="AL22" s="448">
        <v>0</v>
      </c>
      <c r="AM22" s="448">
        <v>0</v>
      </c>
      <c r="AN22" s="448">
        <v>0</v>
      </c>
      <c r="AO22" s="448">
        <v>0</v>
      </c>
      <c r="AP22" s="448">
        <v>0</v>
      </c>
      <c r="AQ22" s="448">
        <v>0</v>
      </c>
      <c r="AR22" s="448">
        <v>0</v>
      </c>
      <c r="AS22" s="448">
        <v>0</v>
      </c>
      <c r="AT22" s="448">
        <v>0</v>
      </c>
      <c r="AU22" s="448">
        <v>0</v>
      </c>
      <c r="AV22" s="448">
        <v>0</v>
      </c>
      <c r="AW22" s="448">
        <v>0</v>
      </c>
      <c r="AX22" s="448">
        <v>0</v>
      </c>
      <c r="AY22" s="448">
        <v>0</v>
      </c>
      <c r="AZ22" s="448">
        <v>0</v>
      </c>
      <c r="BA22" s="448">
        <v>0</v>
      </c>
      <c r="BB22" s="448">
        <v>0</v>
      </c>
      <c r="BC22" s="448">
        <v>0</v>
      </c>
      <c r="BD22" s="448">
        <v>0</v>
      </c>
      <c r="BE22" s="448">
        <v>0</v>
      </c>
      <c r="BF22" s="448">
        <v>0</v>
      </c>
      <c r="BG22" s="449">
        <f t="shared" si="31"/>
        <v>0</v>
      </c>
      <c r="BH22" s="449">
        <f t="shared" si="31"/>
        <v>0</v>
      </c>
      <c r="BI22" s="449">
        <f t="shared" si="31"/>
        <v>0</v>
      </c>
      <c r="BJ22" s="449">
        <f t="shared" si="31"/>
        <v>0</v>
      </c>
      <c r="BK22" s="449">
        <f t="shared" si="31"/>
        <v>0</v>
      </c>
      <c r="BL22" s="449">
        <f t="shared" si="31"/>
        <v>0</v>
      </c>
      <c r="BM22" s="449">
        <f t="shared" si="31"/>
        <v>0</v>
      </c>
      <c r="BN22" s="449">
        <f t="shared" si="31"/>
        <v>0</v>
      </c>
      <c r="BO22" s="449">
        <f t="shared" si="31"/>
        <v>0</v>
      </c>
      <c r="BP22" s="449">
        <f t="shared" si="31"/>
        <v>0</v>
      </c>
      <c r="BQ22" s="449">
        <f t="shared" si="32"/>
        <v>0</v>
      </c>
      <c r="BR22" s="449">
        <f t="shared" si="32"/>
        <v>0</v>
      </c>
      <c r="BS22" s="449">
        <f t="shared" si="32"/>
        <v>0</v>
      </c>
      <c r="BT22" s="449">
        <f t="shared" si="32"/>
        <v>0</v>
      </c>
      <c r="BU22" s="449">
        <f t="shared" si="32"/>
        <v>0</v>
      </c>
      <c r="BV22" s="449">
        <f t="shared" si="32"/>
        <v>0</v>
      </c>
      <c r="BW22" s="449">
        <f t="shared" si="32"/>
        <v>0</v>
      </c>
      <c r="BX22" s="449">
        <f t="shared" si="32"/>
        <v>0</v>
      </c>
      <c r="BY22" s="449">
        <f t="shared" si="32"/>
        <v>0</v>
      </c>
      <c r="BZ22" s="449">
        <f t="shared" si="32"/>
        <v>0</v>
      </c>
      <c r="CA22" s="449">
        <f t="shared" si="33"/>
        <v>0</v>
      </c>
      <c r="CB22" s="449">
        <f t="shared" si="33"/>
        <v>0</v>
      </c>
      <c r="CC22" s="449">
        <f t="shared" si="33"/>
        <v>0</v>
      </c>
      <c r="CD22" s="449">
        <f t="shared" si="33"/>
        <v>0</v>
      </c>
      <c r="CE22" s="449">
        <f t="shared" si="33"/>
        <v>0</v>
      </c>
      <c r="CF22" s="449">
        <f t="shared" si="33"/>
        <v>0</v>
      </c>
      <c r="CG22" s="449">
        <f t="shared" si="33"/>
        <v>0</v>
      </c>
      <c r="CH22" s="449">
        <f t="shared" si="33"/>
        <v>0</v>
      </c>
      <c r="CI22" s="449">
        <f t="shared" si="33"/>
        <v>0</v>
      </c>
      <c r="CJ22" s="449">
        <f t="shared" si="33"/>
        <v>0</v>
      </c>
    </row>
    <row r="23" spans="2:88" s="423" customFormat="1" hidden="1" x14ac:dyDescent="0.2">
      <c r="B23" s="450" t="s">
        <v>82</v>
      </c>
      <c r="C23" s="450"/>
      <c r="D23" s="450"/>
      <c r="E23" s="450"/>
      <c r="F23" s="450"/>
      <c r="G23" s="450"/>
      <c r="H23" s="450"/>
      <c r="I23" s="450"/>
      <c r="J23" s="450"/>
      <c r="K23" s="450"/>
      <c r="L23" s="450"/>
      <c r="M23" s="450"/>
      <c r="N23" s="451">
        <v>1700</v>
      </c>
      <c r="O23" s="451">
        <v>1700</v>
      </c>
      <c r="P23" s="451">
        <v>1700</v>
      </c>
      <c r="Q23" s="451">
        <v>1700</v>
      </c>
      <c r="R23" s="451">
        <v>1700</v>
      </c>
      <c r="S23" s="451">
        <v>1700</v>
      </c>
      <c r="T23" s="451">
        <v>1700</v>
      </c>
      <c r="U23" s="451">
        <v>1700</v>
      </c>
      <c r="V23" s="451">
        <v>1700</v>
      </c>
      <c r="W23" s="451">
        <v>1700</v>
      </c>
      <c r="X23" s="451">
        <v>1700</v>
      </c>
      <c r="Y23" s="451">
        <v>1700</v>
      </c>
      <c r="Z23" s="451">
        <v>1700</v>
      </c>
      <c r="AA23" s="451">
        <v>1700</v>
      </c>
      <c r="AB23" s="451">
        <v>1700</v>
      </c>
      <c r="AC23" s="451">
        <v>1700</v>
      </c>
      <c r="AD23" s="451">
        <v>1700</v>
      </c>
      <c r="AE23" s="451">
        <v>1700</v>
      </c>
      <c r="AF23" s="451">
        <v>1700</v>
      </c>
      <c r="AG23" s="451">
        <v>1700</v>
      </c>
      <c r="AH23" s="451">
        <v>1700</v>
      </c>
      <c r="AI23" s="451">
        <v>1700</v>
      </c>
      <c r="AJ23" s="451">
        <v>1700</v>
      </c>
      <c r="AK23" s="451">
        <v>1700</v>
      </c>
      <c r="AL23" s="451">
        <v>1700</v>
      </c>
      <c r="AM23" s="451">
        <v>1700</v>
      </c>
      <c r="AN23" s="451">
        <v>1700</v>
      </c>
      <c r="AO23" s="451">
        <v>1700</v>
      </c>
      <c r="AP23" s="451">
        <v>1700</v>
      </c>
      <c r="AQ23" s="451">
        <v>1700</v>
      </c>
      <c r="AR23" s="451">
        <v>1700</v>
      </c>
      <c r="AS23" s="451">
        <v>1700</v>
      </c>
      <c r="AT23" s="451">
        <v>1700</v>
      </c>
      <c r="AU23" s="451">
        <v>1700</v>
      </c>
      <c r="AV23" s="451">
        <v>1700</v>
      </c>
      <c r="AW23" s="451">
        <v>1700</v>
      </c>
      <c r="AX23" s="451">
        <v>1700</v>
      </c>
      <c r="AY23" s="451">
        <v>1700</v>
      </c>
      <c r="AZ23" s="451">
        <v>1700</v>
      </c>
      <c r="BA23" s="451">
        <v>1700</v>
      </c>
      <c r="BB23" s="451">
        <v>1700</v>
      </c>
      <c r="BC23" s="451">
        <v>1700</v>
      </c>
      <c r="BD23" s="451">
        <v>1700</v>
      </c>
      <c r="BE23" s="451">
        <v>1700</v>
      </c>
      <c r="BF23" s="451">
        <v>1700</v>
      </c>
      <c r="BG23" s="449">
        <f t="shared" si="31"/>
        <v>1700</v>
      </c>
      <c r="BH23" s="449">
        <f t="shared" si="31"/>
        <v>1700</v>
      </c>
      <c r="BI23" s="449">
        <f t="shared" si="31"/>
        <v>1700</v>
      </c>
      <c r="BJ23" s="449">
        <f t="shared" si="31"/>
        <v>1700</v>
      </c>
      <c r="BK23" s="449">
        <f t="shared" si="31"/>
        <v>1700</v>
      </c>
      <c r="BL23" s="449">
        <f t="shared" si="31"/>
        <v>1700</v>
      </c>
      <c r="BM23" s="449">
        <f t="shared" si="31"/>
        <v>1700</v>
      </c>
      <c r="BN23" s="449">
        <f t="shared" si="31"/>
        <v>1700</v>
      </c>
      <c r="BO23" s="449">
        <f t="shared" si="31"/>
        <v>1700</v>
      </c>
      <c r="BP23" s="449">
        <f t="shared" si="31"/>
        <v>1700</v>
      </c>
      <c r="BQ23" s="449">
        <f t="shared" si="32"/>
        <v>1700</v>
      </c>
      <c r="BR23" s="449">
        <f t="shared" si="32"/>
        <v>1700</v>
      </c>
      <c r="BS23" s="449">
        <f t="shared" si="32"/>
        <v>1700</v>
      </c>
      <c r="BT23" s="449">
        <f t="shared" si="32"/>
        <v>1700</v>
      </c>
      <c r="BU23" s="449">
        <f t="shared" si="32"/>
        <v>1700</v>
      </c>
      <c r="BV23" s="449">
        <f t="shared" si="32"/>
        <v>1700</v>
      </c>
      <c r="BW23" s="449">
        <f t="shared" si="32"/>
        <v>1700</v>
      </c>
      <c r="BX23" s="449">
        <f t="shared" si="32"/>
        <v>1700</v>
      </c>
      <c r="BY23" s="449">
        <f t="shared" si="32"/>
        <v>1700</v>
      </c>
      <c r="BZ23" s="449">
        <f t="shared" si="32"/>
        <v>1700</v>
      </c>
      <c r="CA23" s="449">
        <f t="shared" si="33"/>
        <v>1700</v>
      </c>
      <c r="CB23" s="449">
        <f t="shared" si="33"/>
        <v>1700</v>
      </c>
      <c r="CC23" s="449">
        <f t="shared" si="33"/>
        <v>1700</v>
      </c>
      <c r="CD23" s="449">
        <f t="shared" si="33"/>
        <v>1700</v>
      </c>
      <c r="CE23" s="449">
        <f t="shared" si="33"/>
        <v>1700</v>
      </c>
      <c r="CF23" s="449">
        <f t="shared" si="33"/>
        <v>1700</v>
      </c>
      <c r="CG23" s="449">
        <f t="shared" si="33"/>
        <v>1700</v>
      </c>
      <c r="CH23" s="449">
        <f t="shared" si="33"/>
        <v>1700</v>
      </c>
      <c r="CI23" s="449">
        <f t="shared" si="33"/>
        <v>1700</v>
      </c>
      <c r="CJ23" s="449">
        <f t="shared" si="33"/>
        <v>1700</v>
      </c>
    </row>
    <row r="24" spans="2:88" hidden="1" x14ac:dyDescent="0.2">
      <c r="B24" s="452" t="s">
        <v>83</v>
      </c>
      <c r="C24" s="452"/>
      <c r="D24" s="452"/>
      <c r="E24" s="452"/>
      <c r="F24" s="452"/>
      <c r="G24" s="452"/>
      <c r="H24" s="452"/>
      <c r="I24" s="452"/>
      <c r="J24" s="452"/>
      <c r="K24" s="452"/>
      <c r="L24" s="452"/>
      <c r="M24" s="452"/>
      <c r="N24" s="453">
        <v>1750060</v>
      </c>
      <c r="O24" s="453">
        <v>1750060</v>
      </c>
      <c r="P24" s="453">
        <v>1750060</v>
      </c>
      <c r="Q24" s="453">
        <v>1750060</v>
      </c>
      <c r="R24" s="453">
        <v>1750060</v>
      </c>
      <c r="S24" s="453">
        <v>1750060</v>
      </c>
      <c r="T24" s="453">
        <v>1750060</v>
      </c>
      <c r="U24" s="453">
        <v>1750060</v>
      </c>
      <c r="V24" s="453">
        <v>1750060</v>
      </c>
      <c r="W24" s="453">
        <v>1750060</v>
      </c>
      <c r="X24" s="453">
        <v>1750060</v>
      </c>
      <c r="Y24" s="453">
        <v>1750060</v>
      </c>
      <c r="Z24" s="453">
        <v>1750060</v>
      </c>
      <c r="AA24" s="453">
        <v>1750060</v>
      </c>
      <c r="AB24" s="453">
        <v>1750060</v>
      </c>
      <c r="AC24" s="453">
        <v>1750060</v>
      </c>
      <c r="AD24" s="453">
        <v>1750060</v>
      </c>
      <c r="AE24" s="453">
        <v>1750060</v>
      </c>
      <c r="AF24" s="453">
        <v>1750060</v>
      </c>
      <c r="AG24" s="453">
        <v>1750060</v>
      </c>
      <c r="AH24" s="453">
        <v>1750060</v>
      </c>
      <c r="AI24" s="453">
        <v>1750060</v>
      </c>
      <c r="AJ24" s="453">
        <v>1750060</v>
      </c>
      <c r="AK24" s="453">
        <v>1750060</v>
      </c>
      <c r="AL24" s="453">
        <v>1750060</v>
      </c>
      <c r="AM24" s="453">
        <v>1750060</v>
      </c>
      <c r="AN24" s="453">
        <v>1750060</v>
      </c>
      <c r="AO24" s="453">
        <v>1750060</v>
      </c>
      <c r="AP24" s="453">
        <v>1750060</v>
      </c>
      <c r="AQ24" s="453">
        <v>1750060</v>
      </c>
      <c r="AR24" s="453">
        <v>1750060</v>
      </c>
      <c r="AS24" s="453">
        <v>1750060</v>
      </c>
      <c r="AT24" s="453">
        <v>1750060</v>
      </c>
      <c r="AU24" s="453">
        <v>1750060</v>
      </c>
      <c r="AV24" s="453">
        <v>1750060</v>
      </c>
      <c r="AW24" s="453">
        <v>1750060</v>
      </c>
      <c r="AX24" s="453">
        <v>1750060</v>
      </c>
      <c r="AY24" s="453">
        <v>1750060</v>
      </c>
      <c r="AZ24" s="453">
        <v>1750060</v>
      </c>
      <c r="BA24" s="453">
        <v>1750060</v>
      </c>
      <c r="BB24" s="453">
        <v>1750060</v>
      </c>
      <c r="BC24" s="453">
        <v>1750060</v>
      </c>
      <c r="BD24" s="453">
        <v>1750060</v>
      </c>
      <c r="BE24" s="453">
        <v>1750060</v>
      </c>
      <c r="BF24" s="453">
        <v>1750060</v>
      </c>
    </row>
    <row r="25" spans="2:88" s="423" customFormat="1" ht="12.75" hidden="1" thickBot="1" x14ac:dyDescent="0.25">
      <c r="B25" s="45"/>
      <c r="C25" s="45"/>
      <c r="D25" s="45"/>
      <c r="E25" s="45"/>
      <c r="F25" s="45"/>
      <c r="G25" s="45"/>
      <c r="H25" s="45"/>
      <c r="I25" s="45"/>
      <c r="J25" s="45"/>
      <c r="K25" s="45"/>
      <c r="L25" s="45"/>
      <c r="M25" s="45"/>
      <c r="N25" s="454">
        <f>SUM(N18:N23)</f>
        <v>269535</v>
      </c>
      <c r="O25" s="454">
        <f t="shared" ref="O25:BG25" si="34">SUM(O18:O23)</f>
        <v>269535</v>
      </c>
      <c r="P25" s="454">
        <f t="shared" si="34"/>
        <v>269535</v>
      </c>
      <c r="Q25" s="454">
        <f t="shared" si="34"/>
        <v>269535</v>
      </c>
      <c r="R25" s="454">
        <f t="shared" si="34"/>
        <v>269535</v>
      </c>
      <c r="S25" s="454">
        <f t="shared" si="34"/>
        <v>269535</v>
      </c>
      <c r="T25" s="454">
        <f t="shared" si="34"/>
        <v>269535</v>
      </c>
      <c r="U25" s="454">
        <f t="shared" si="34"/>
        <v>269535</v>
      </c>
      <c r="V25" s="454">
        <f t="shared" si="34"/>
        <v>269535</v>
      </c>
      <c r="W25" s="454">
        <f t="shared" si="34"/>
        <v>269535</v>
      </c>
      <c r="X25" s="454">
        <f t="shared" si="34"/>
        <v>269535</v>
      </c>
      <c r="Y25" s="454">
        <f t="shared" si="34"/>
        <v>269535</v>
      </c>
      <c r="Z25" s="454">
        <f t="shared" si="34"/>
        <v>269535</v>
      </c>
      <c r="AA25" s="454">
        <f t="shared" ref="AA25" si="35">SUM(AA18:AA23)</f>
        <v>269535</v>
      </c>
      <c r="AB25" s="454">
        <f t="shared" si="34"/>
        <v>269535</v>
      </c>
      <c r="AC25" s="454">
        <f t="shared" ref="AC25" si="36">SUM(AC18:AC23)</f>
        <v>269535</v>
      </c>
      <c r="AD25" s="454">
        <f t="shared" si="34"/>
        <v>269535</v>
      </c>
      <c r="AE25" s="454">
        <f t="shared" si="34"/>
        <v>269535</v>
      </c>
      <c r="AF25" s="454">
        <f t="shared" ref="AF25" si="37">SUM(AF18:AF23)</f>
        <v>269535</v>
      </c>
      <c r="AG25" s="454">
        <f t="shared" si="34"/>
        <v>269535</v>
      </c>
      <c r="AH25" s="454">
        <f t="shared" si="34"/>
        <v>269535</v>
      </c>
      <c r="AI25" s="454">
        <f t="shared" si="34"/>
        <v>269535</v>
      </c>
      <c r="AJ25" s="454">
        <f t="shared" si="34"/>
        <v>269535</v>
      </c>
      <c r="AK25" s="454">
        <f t="shared" ref="AK25" si="38">SUM(AK18:AK23)</f>
        <v>269535</v>
      </c>
      <c r="AL25" s="454">
        <f t="shared" si="34"/>
        <v>269535</v>
      </c>
      <c r="AM25" s="454">
        <f t="shared" si="34"/>
        <v>269535</v>
      </c>
      <c r="AN25" s="454">
        <f t="shared" si="34"/>
        <v>269535</v>
      </c>
      <c r="AO25" s="454">
        <f t="shared" ref="AO25" si="39">SUM(AO18:AO23)</f>
        <v>269535</v>
      </c>
      <c r="AP25" s="454">
        <f t="shared" si="34"/>
        <v>269535</v>
      </c>
      <c r="AQ25" s="454">
        <f t="shared" si="34"/>
        <v>269535</v>
      </c>
      <c r="AR25" s="454">
        <f t="shared" si="34"/>
        <v>269535</v>
      </c>
      <c r="AS25" s="454">
        <f t="shared" si="34"/>
        <v>269535</v>
      </c>
      <c r="AT25" s="454">
        <f t="shared" si="34"/>
        <v>269535</v>
      </c>
      <c r="AU25" s="454">
        <f t="shared" si="34"/>
        <v>269535</v>
      </c>
      <c r="AV25" s="454">
        <f t="shared" si="34"/>
        <v>269535</v>
      </c>
      <c r="AW25" s="454">
        <f t="shared" si="34"/>
        <v>269535</v>
      </c>
      <c r="AX25" s="454">
        <f t="shared" si="34"/>
        <v>269535</v>
      </c>
      <c r="AY25" s="454">
        <f t="shared" si="34"/>
        <v>269535</v>
      </c>
      <c r="AZ25" s="454">
        <f t="shared" si="34"/>
        <v>269535</v>
      </c>
      <c r="BA25" s="454">
        <f t="shared" si="34"/>
        <v>269535</v>
      </c>
      <c r="BB25" s="454">
        <f t="shared" si="34"/>
        <v>269535</v>
      </c>
      <c r="BC25" s="454">
        <f t="shared" si="34"/>
        <v>269535</v>
      </c>
      <c r="BD25" s="454">
        <f t="shared" si="34"/>
        <v>269535</v>
      </c>
      <c r="BE25" s="454">
        <f t="shared" si="34"/>
        <v>269535</v>
      </c>
      <c r="BF25" s="454">
        <f t="shared" si="34"/>
        <v>269535</v>
      </c>
      <c r="BG25" s="454">
        <f t="shared" si="34"/>
        <v>269535</v>
      </c>
      <c r="BH25" s="454">
        <f t="shared" ref="BH25:CE25" si="40">SUM(BH18:BH23)</f>
        <v>269535</v>
      </c>
      <c r="BI25" s="454">
        <f t="shared" si="40"/>
        <v>269535</v>
      </c>
      <c r="BJ25" s="454">
        <f t="shared" si="40"/>
        <v>269535</v>
      </c>
      <c r="BK25" s="454">
        <f t="shared" si="40"/>
        <v>269535</v>
      </c>
      <c r="BL25" s="454">
        <f t="shared" si="40"/>
        <v>269535</v>
      </c>
      <c r="BM25" s="454">
        <f t="shared" si="40"/>
        <v>269535</v>
      </c>
      <c r="BN25" s="454">
        <f t="shared" si="40"/>
        <v>269535</v>
      </c>
      <c r="BO25" s="454">
        <f t="shared" si="40"/>
        <v>269535</v>
      </c>
      <c r="BP25" s="454">
        <f t="shared" si="40"/>
        <v>269535</v>
      </c>
      <c r="BQ25" s="454">
        <f t="shared" si="40"/>
        <v>269535</v>
      </c>
      <c r="BR25" s="454">
        <f t="shared" si="40"/>
        <v>269535</v>
      </c>
      <c r="BS25" s="454">
        <f t="shared" si="40"/>
        <v>269535</v>
      </c>
      <c r="BT25" s="454">
        <f t="shared" si="40"/>
        <v>269535</v>
      </c>
      <c r="BU25" s="454">
        <f t="shared" si="40"/>
        <v>269535</v>
      </c>
      <c r="BV25" s="454">
        <f t="shared" si="40"/>
        <v>269535</v>
      </c>
      <c r="BW25" s="454">
        <f t="shared" si="40"/>
        <v>269535</v>
      </c>
      <c r="BX25" s="454">
        <f t="shared" si="40"/>
        <v>269535</v>
      </c>
      <c r="BY25" s="454">
        <f t="shared" si="40"/>
        <v>269535</v>
      </c>
      <c r="BZ25" s="454">
        <f t="shared" si="40"/>
        <v>269535</v>
      </c>
      <c r="CA25" s="454">
        <f t="shared" si="40"/>
        <v>269535</v>
      </c>
      <c r="CB25" s="454">
        <f t="shared" si="40"/>
        <v>269535</v>
      </c>
      <c r="CC25" s="454">
        <f t="shared" si="40"/>
        <v>269535</v>
      </c>
      <c r="CD25" s="454">
        <f t="shared" si="40"/>
        <v>269535</v>
      </c>
      <c r="CE25" s="454">
        <f t="shared" si="40"/>
        <v>269535</v>
      </c>
      <c r="CF25" s="454">
        <f t="shared" ref="CF25:CJ25" si="41">SUM(CF18:CF23)</f>
        <v>269535</v>
      </c>
      <c r="CG25" s="454">
        <f t="shared" si="41"/>
        <v>269535</v>
      </c>
      <c r="CH25" s="454">
        <f t="shared" si="41"/>
        <v>269535</v>
      </c>
      <c r="CI25" s="454">
        <f t="shared" si="41"/>
        <v>269535</v>
      </c>
      <c r="CJ25" s="454">
        <f t="shared" si="41"/>
        <v>269535</v>
      </c>
    </row>
    <row r="26" spans="2:88" s="423" customFormat="1" ht="12.75" hidden="1" thickBot="1" x14ac:dyDescent="0.25">
      <c r="B26" s="445" t="s">
        <v>84</v>
      </c>
      <c r="C26" s="47"/>
      <c r="D26" s="47"/>
      <c r="E26" s="47"/>
      <c r="F26" s="47"/>
      <c r="G26" s="47"/>
      <c r="H26" s="47"/>
      <c r="I26" s="47"/>
      <c r="J26" s="47"/>
      <c r="K26" s="47"/>
      <c r="L26" s="47"/>
      <c r="M26" s="47"/>
      <c r="N26" s="47"/>
    </row>
    <row r="27" spans="2:88" hidden="1" x14ac:dyDescent="0.2">
      <c r="B27" s="446" t="s">
        <v>77</v>
      </c>
      <c r="C27" s="446"/>
      <c r="D27" s="446"/>
      <c r="E27" s="446"/>
      <c r="F27" s="446"/>
      <c r="G27" s="446"/>
      <c r="H27" s="446"/>
      <c r="I27" s="446"/>
      <c r="J27" s="446"/>
      <c r="K27" s="446"/>
      <c r="L27" s="446"/>
      <c r="M27" s="447"/>
      <c r="N27" s="447"/>
      <c r="O27" s="455">
        <v>21458</v>
      </c>
      <c r="P27" s="455"/>
      <c r="Q27" s="455">
        <v>21458</v>
      </c>
      <c r="R27" s="455">
        <v>21458</v>
      </c>
      <c r="S27" s="455">
        <v>21458</v>
      </c>
      <c r="T27" s="455">
        <v>21458</v>
      </c>
      <c r="U27" s="455">
        <v>21458</v>
      </c>
      <c r="V27" s="455">
        <v>21458</v>
      </c>
      <c r="W27" s="455">
        <v>21458</v>
      </c>
      <c r="X27" s="455">
        <v>21458</v>
      </c>
      <c r="Y27" s="455">
        <v>21458</v>
      </c>
      <c r="Z27" s="455">
        <v>21458</v>
      </c>
      <c r="AA27" s="455">
        <v>21458</v>
      </c>
      <c r="AB27" s="455">
        <v>21458</v>
      </c>
      <c r="AC27" s="455">
        <v>21458</v>
      </c>
      <c r="AD27" s="455">
        <v>21458</v>
      </c>
      <c r="AE27" s="455">
        <v>21458</v>
      </c>
      <c r="AF27" s="455">
        <v>21458</v>
      </c>
      <c r="AG27" s="455">
        <v>21458</v>
      </c>
      <c r="AH27" s="455">
        <v>21458</v>
      </c>
      <c r="AI27" s="455">
        <v>21458</v>
      </c>
      <c r="AJ27" s="455">
        <v>21458</v>
      </c>
      <c r="AK27" s="455">
        <v>21458</v>
      </c>
      <c r="AL27" s="455">
        <v>21458</v>
      </c>
      <c r="AM27" s="455">
        <v>21458</v>
      </c>
      <c r="AN27" s="455">
        <v>21458</v>
      </c>
      <c r="AO27" s="455">
        <v>21458</v>
      </c>
      <c r="AP27" s="455">
        <v>21458</v>
      </c>
      <c r="AQ27" s="455">
        <v>21458</v>
      </c>
      <c r="AR27" s="455">
        <v>21458</v>
      </c>
      <c r="AS27" s="455">
        <v>21458</v>
      </c>
      <c r="AT27" s="455">
        <v>21458</v>
      </c>
      <c r="AU27" s="455">
        <v>21458</v>
      </c>
      <c r="AV27" s="455">
        <v>21458</v>
      </c>
      <c r="AW27" s="455">
        <v>21458</v>
      </c>
      <c r="AX27" s="455">
        <v>21458</v>
      </c>
      <c r="AY27" s="455">
        <v>21458</v>
      </c>
      <c r="AZ27" s="455">
        <v>21458</v>
      </c>
      <c r="BA27" s="455">
        <v>21458</v>
      </c>
      <c r="BB27" s="455">
        <v>21458</v>
      </c>
      <c r="BC27" s="455">
        <v>21458</v>
      </c>
      <c r="BD27" s="455">
        <v>21458</v>
      </c>
      <c r="BE27" s="455">
        <v>21458</v>
      </c>
      <c r="BF27" s="455">
        <v>21458</v>
      </c>
      <c r="BG27" s="449">
        <f t="shared" ref="BG27:BP32" si="42">AVERAGE($N27:$BF27)</f>
        <v>21458</v>
      </c>
      <c r="BH27" s="449">
        <f t="shared" si="42"/>
        <v>21458</v>
      </c>
      <c r="BI27" s="449">
        <f t="shared" si="42"/>
        <v>21458</v>
      </c>
      <c r="BJ27" s="449">
        <f t="shared" si="42"/>
        <v>21458</v>
      </c>
      <c r="BK27" s="449">
        <f t="shared" si="42"/>
        <v>21458</v>
      </c>
      <c r="BL27" s="449">
        <f t="shared" si="42"/>
        <v>21458</v>
      </c>
      <c r="BM27" s="449">
        <f t="shared" si="42"/>
        <v>21458</v>
      </c>
      <c r="BN27" s="449">
        <f t="shared" si="42"/>
        <v>21458</v>
      </c>
      <c r="BO27" s="449">
        <f t="shared" si="42"/>
        <v>21458</v>
      </c>
      <c r="BP27" s="449">
        <f t="shared" si="42"/>
        <v>21458</v>
      </c>
      <c r="BQ27" s="449">
        <f t="shared" ref="BQ27:BZ32" si="43">AVERAGE($N27:$BF27)</f>
        <v>21458</v>
      </c>
      <c r="BR27" s="449">
        <f t="shared" si="43"/>
        <v>21458</v>
      </c>
      <c r="BS27" s="449">
        <f t="shared" si="43"/>
        <v>21458</v>
      </c>
      <c r="BT27" s="449">
        <f t="shared" si="43"/>
        <v>21458</v>
      </c>
      <c r="BU27" s="449">
        <f t="shared" si="43"/>
        <v>21458</v>
      </c>
      <c r="BV27" s="449">
        <f t="shared" si="43"/>
        <v>21458</v>
      </c>
      <c r="BW27" s="449">
        <f t="shared" si="43"/>
        <v>21458</v>
      </c>
      <c r="BX27" s="449">
        <f t="shared" si="43"/>
        <v>21458</v>
      </c>
      <c r="BY27" s="449">
        <f t="shared" si="43"/>
        <v>21458</v>
      </c>
      <c r="BZ27" s="449">
        <f t="shared" si="43"/>
        <v>21458</v>
      </c>
      <c r="CA27" s="449">
        <f t="shared" ref="CA27:CJ32" si="44">AVERAGE($N27:$BF27)</f>
        <v>21458</v>
      </c>
      <c r="CB27" s="449">
        <f t="shared" si="44"/>
        <v>21458</v>
      </c>
      <c r="CC27" s="449">
        <f t="shared" si="44"/>
        <v>21458</v>
      </c>
      <c r="CD27" s="449">
        <f t="shared" si="44"/>
        <v>21458</v>
      </c>
      <c r="CE27" s="449">
        <f t="shared" si="44"/>
        <v>21458</v>
      </c>
      <c r="CF27" s="449">
        <f t="shared" si="44"/>
        <v>21458</v>
      </c>
      <c r="CG27" s="449">
        <f t="shared" si="44"/>
        <v>21458</v>
      </c>
      <c r="CH27" s="449">
        <f t="shared" si="44"/>
        <v>21458</v>
      </c>
      <c r="CI27" s="449">
        <f t="shared" si="44"/>
        <v>21458</v>
      </c>
      <c r="CJ27" s="449">
        <f t="shared" si="44"/>
        <v>21458</v>
      </c>
    </row>
    <row r="28" spans="2:88" s="423" customFormat="1" hidden="1" x14ac:dyDescent="0.2">
      <c r="B28" s="450" t="s">
        <v>78</v>
      </c>
      <c r="C28" s="450"/>
      <c r="D28" s="450"/>
      <c r="E28" s="450"/>
      <c r="F28" s="450"/>
      <c r="G28" s="450"/>
      <c r="H28" s="450"/>
      <c r="I28" s="450"/>
      <c r="J28" s="450"/>
      <c r="K28" s="450"/>
      <c r="L28" s="450"/>
      <c r="M28" s="450"/>
      <c r="N28" s="450"/>
      <c r="O28" s="456">
        <v>4537</v>
      </c>
      <c r="P28" s="456"/>
      <c r="Q28" s="456">
        <v>4537</v>
      </c>
      <c r="R28" s="456">
        <v>4537</v>
      </c>
      <c r="S28" s="456">
        <v>4537</v>
      </c>
      <c r="T28" s="456">
        <v>4537</v>
      </c>
      <c r="U28" s="456">
        <v>4537</v>
      </c>
      <c r="V28" s="456">
        <v>4537</v>
      </c>
      <c r="W28" s="456">
        <v>4537</v>
      </c>
      <c r="X28" s="456">
        <v>4537</v>
      </c>
      <c r="Y28" s="456">
        <v>4537</v>
      </c>
      <c r="Z28" s="456">
        <v>4537</v>
      </c>
      <c r="AA28" s="456">
        <v>4537</v>
      </c>
      <c r="AB28" s="456">
        <v>4537</v>
      </c>
      <c r="AC28" s="456">
        <v>4537</v>
      </c>
      <c r="AD28" s="456">
        <v>4537</v>
      </c>
      <c r="AE28" s="456">
        <v>4537</v>
      </c>
      <c r="AF28" s="456">
        <v>4537</v>
      </c>
      <c r="AG28" s="456">
        <v>4537</v>
      </c>
      <c r="AH28" s="456">
        <v>4537</v>
      </c>
      <c r="AI28" s="456">
        <v>4537</v>
      </c>
      <c r="AJ28" s="456">
        <v>4537</v>
      </c>
      <c r="AK28" s="456">
        <v>4537</v>
      </c>
      <c r="AL28" s="456">
        <v>4537</v>
      </c>
      <c r="AM28" s="456">
        <v>4537</v>
      </c>
      <c r="AN28" s="456">
        <v>4537</v>
      </c>
      <c r="AO28" s="456">
        <v>4537</v>
      </c>
      <c r="AP28" s="456">
        <v>4537</v>
      </c>
      <c r="AQ28" s="456">
        <v>4537</v>
      </c>
      <c r="AR28" s="456">
        <v>4537</v>
      </c>
      <c r="AS28" s="456">
        <v>4537</v>
      </c>
      <c r="AT28" s="456">
        <v>4537</v>
      </c>
      <c r="AU28" s="456">
        <v>4537</v>
      </c>
      <c r="AV28" s="456">
        <v>4537</v>
      </c>
      <c r="AW28" s="456">
        <v>4537</v>
      </c>
      <c r="AX28" s="456">
        <v>4537</v>
      </c>
      <c r="AY28" s="456">
        <v>4537</v>
      </c>
      <c r="AZ28" s="456">
        <v>4537</v>
      </c>
      <c r="BA28" s="456">
        <v>4537</v>
      </c>
      <c r="BB28" s="456">
        <v>4537</v>
      </c>
      <c r="BC28" s="456">
        <v>4537</v>
      </c>
      <c r="BD28" s="456">
        <v>4537</v>
      </c>
      <c r="BE28" s="456">
        <v>4537</v>
      </c>
      <c r="BF28" s="456">
        <v>4537</v>
      </c>
      <c r="BG28" s="449">
        <f t="shared" si="42"/>
        <v>4537</v>
      </c>
      <c r="BH28" s="449">
        <f t="shared" si="42"/>
        <v>4537</v>
      </c>
      <c r="BI28" s="449">
        <f t="shared" si="42"/>
        <v>4537</v>
      </c>
      <c r="BJ28" s="449">
        <f t="shared" si="42"/>
        <v>4537</v>
      </c>
      <c r="BK28" s="449">
        <f t="shared" si="42"/>
        <v>4537</v>
      </c>
      <c r="BL28" s="449">
        <f t="shared" si="42"/>
        <v>4537</v>
      </c>
      <c r="BM28" s="449">
        <f t="shared" si="42"/>
        <v>4537</v>
      </c>
      <c r="BN28" s="449">
        <f t="shared" si="42"/>
        <v>4537</v>
      </c>
      <c r="BO28" s="449">
        <f t="shared" si="42"/>
        <v>4537</v>
      </c>
      <c r="BP28" s="449">
        <f t="shared" si="42"/>
        <v>4537</v>
      </c>
      <c r="BQ28" s="449">
        <f t="shared" si="43"/>
        <v>4537</v>
      </c>
      <c r="BR28" s="449">
        <f t="shared" si="43"/>
        <v>4537</v>
      </c>
      <c r="BS28" s="449">
        <f t="shared" si="43"/>
        <v>4537</v>
      </c>
      <c r="BT28" s="449">
        <f t="shared" si="43"/>
        <v>4537</v>
      </c>
      <c r="BU28" s="449">
        <f t="shared" si="43"/>
        <v>4537</v>
      </c>
      <c r="BV28" s="449">
        <f t="shared" si="43"/>
        <v>4537</v>
      </c>
      <c r="BW28" s="449">
        <f t="shared" si="43"/>
        <v>4537</v>
      </c>
      <c r="BX28" s="449">
        <f t="shared" si="43"/>
        <v>4537</v>
      </c>
      <c r="BY28" s="449">
        <f t="shared" si="43"/>
        <v>4537</v>
      </c>
      <c r="BZ28" s="449">
        <f t="shared" si="43"/>
        <v>4537</v>
      </c>
      <c r="CA28" s="449">
        <f t="shared" si="44"/>
        <v>4537</v>
      </c>
      <c r="CB28" s="449">
        <f t="shared" si="44"/>
        <v>4537</v>
      </c>
      <c r="CC28" s="449">
        <f t="shared" si="44"/>
        <v>4537</v>
      </c>
      <c r="CD28" s="449">
        <f t="shared" si="44"/>
        <v>4537</v>
      </c>
      <c r="CE28" s="449">
        <f t="shared" si="44"/>
        <v>4537</v>
      </c>
      <c r="CF28" s="449">
        <f t="shared" si="44"/>
        <v>4537</v>
      </c>
      <c r="CG28" s="449">
        <f t="shared" si="44"/>
        <v>4537</v>
      </c>
      <c r="CH28" s="449">
        <f t="shared" si="44"/>
        <v>4537</v>
      </c>
      <c r="CI28" s="449">
        <f t="shared" si="44"/>
        <v>4537</v>
      </c>
      <c r="CJ28" s="449">
        <f t="shared" si="44"/>
        <v>4537</v>
      </c>
    </row>
    <row r="29" spans="2:88" hidden="1" x14ac:dyDescent="0.2">
      <c r="B29" s="447" t="s">
        <v>79</v>
      </c>
      <c r="C29" s="447"/>
      <c r="D29" s="447"/>
      <c r="E29" s="447"/>
      <c r="F29" s="447"/>
      <c r="G29" s="447"/>
      <c r="H29" s="447"/>
      <c r="I29" s="447"/>
      <c r="J29" s="447"/>
      <c r="K29" s="447"/>
      <c r="L29" s="447"/>
      <c r="M29" s="447"/>
      <c r="N29" s="447"/>
      <c r="O29" s="455">
        <v>763</v>
      </c>
      <c r="P29" s="455"/>
      <c r="Q29" s="455">
        <v>763</v>
      </c>
      <c r="R29" s="455">
        <v>763</v>
      </c>
      <c r="S29" s="455">
        <v>763</v>
      </c>
      <c r="T29" s="455">
        <v>763</v>
      </c>
      <c r="U29" s="455">
        <v>763</v>
      </c>
      <c r="V29" s="455">
        <v>763</v>
      </c>
      <c r="W29" s="455">
        <v>763</v>
      </c>
      <c r="X29" s="455">
        <v>763</v>
      </c>
      <c r="Y29" s="455">
        <v>763</v>
      </c>
      <c r="Z29" s="455">
        <v>763</v>
      </c>
      <c r="AA29" s="455">
        <v>763</v>
      </c>
      <c r="AB29" s="455">
        <v>763</v>
      </c>
      <c r="AC29" s="455">
        <v>763</v>
      </c>
      <c r="AD29" s="455">
        <v>763</v>
      </c>
      <c r="AE29" s="455">
        <v>763</v>
      </c>
      <c r="AF29" s="455">
        <v>763</v>
      </c>
      <c r="AG29" s="455">
        <v>763</v>
      </c>
      <c r="AH29" s="455">
        <v>763</v>
      </c>
      <c r="AI29" s="455">
        <v>763</v>
      </c>
      <c r="AJ29" s="455">
        <v>763</v>
      </c>
      <c r="AK29" s="455">
        <v>763</v>
      </c>
      <c r="AL29" s="455">
        <v>763</v>
      </c>
      <c r="AM29" s="455">
        <v>763</v>
      </c>
      <c r="AN29" s="455">
        <v>763</v>
      </c>
      <c r="AO29" s="455">
        <v>763</v>
      </c>
      <c r="AP29" s="455">
        <v>763</v>
      </c>
      <c r="AQ29" s="455">
        <v>763</v>
      </c>
      <c r="AR29" s="455">
        <v>763</v>
      </c>
      <c r="AS29" s="455">
        <v>763</v>
      </c>
      <c r="AT29" s="455">
        <v>763</v>
      </c>
      <c r="AU29" s="455">
        <v>763</v>
      </c>
      <c r="AV29" s="455">
        <v>763</v>
      </c>
      <c r="AW29" s="455">
        <v>763</v>
      </c>
      <c r="AX29" s="455">
        <v>763</v>
      </c>
      <c r="AY29" s="455">
        <v>763</v>
      </c>
      <c r="AZ29" s="455">
        <v>763</v>
      </c>
      <c r="BA29" s="455">
        <v>763</v>
      </c>
      <c r="BB29" s="455">
        <v>763</v>
      </c>
      <c r="BC29" s="455">
        <v>763</v>
      </c>
      <c r="BD29" s="455">
        <v>763</v>
      </c>
      <c r="BE29" s="455">
        <v>763</v>
      </c>
      <c r="BF29" s="455">
        <v>763</v>
      </c>
      <c r="BG29" s="449">
        <f t="shared" si="42"/>
        <v>763</v>
      </c>
      <c r="BH29" s="449">
        <f t="shared" si="42"/>
        <v>763</v>
      </c>
      <c r="BI29" s="449">
        <f t="shared" si="42"/>
        <v>763</v>
      </c>
      <c r="BJ29" s="449">
        <f t="shared" si="42"/>
        <v>763</v>
      </c>
      <c r="BK29" s="449">
        <f t="shared" si="42"/>
        <v>763</v>
      </c>
      <c r="BL29" s="449">
        <f t="shared" si="42"/>
        <v>763</v>
      </c>
      <c r="BM29" s="449">
        <f t="shared" si="42"/>
        <v>763</v>
      </c>
      <c r="BN29" s="449">
        <f t="shared" si="42"/>
        <v>763</v>
      </c>
      <c r="BO29" s="449">
        <f t="shared" si="42"/>
        <v>763</v>
      </c>
      <c r="BP29" s="449">
        <f t="shared" si="42"/>
        <v>763</v>
      </c>
      <c r="BQ29" s="449">
        <f t="shared" si="43"/>
        <v>763</v>
      </c>
      <c r="BR29" s="449">
        <f t="shared" si="43"/>
        <v>763</v>
      </c>
      <c r="BS29" s="449">
        <f t="shared" si="43"/>
        <v>763</v>
      </c>
      <c r="BT29" s="449">
        <f t="shared" si="43"/>
        <v>763</v>
      </c>
      <c r="BU29" s="449">
        <f t="shared" si="43"/>
        <v>763</v>
      </c>
      <c r="BV29" s="449">
        <f t="shared" si="43"/>
        <v>763</v>
      </c>
      <c r="BW29" s="449">
        <f t="shared" si="43"/>
        <v>763</v>
      </c>
      <c r="BX29" s="449">
        <f t="shared" si="43"/>
        <v>763</v>
      </c>
      <c r="BY29" s="449">
        <f t="shared" si="43"/>
        <v>763</v>
      </c>
      <c r="BZ29" s="449">
        <f t="shared" si="43"/>
        <v>763</v>
      </c>
      <c r="CA29" s="449">
        <f t="shared" si="44"/>
        <v>763</v>
      </c>
      <c r="CB29" s="449">
        <f t="shared" si="44"/>
        <v>763</v>
      </c>
      <c r="CC29" s="449">
        <f t="shared" si="44"/>
        <v>763</v>
      </c>
      <c r="CD29" s="449">
        <f t="shared" si="44"/>
        <v>763</v>
      </c>
      <c r="CE29" s="449">
        <f t="shared" si="44"/>
        <v>763</v>
      </c>
      <c r="CF29" s="449">
        <f t="shared" si="44"/>
        <v>763</v>
      </c>
      <c r="CG29" s="449">
        <f t="shared" si="44"/>
        <v>763</v>
      </c>
      <c r="CH29" s="449">
        <f t="shared" si="44"/>
        <v>763</v>
      </c>
      <c r="CI29" s="449">
        <f t="shared" si="44"/>
        <v>763</v>
      </c>
      <c r="CJ29" s="449">
        <f t="shared" si="44"/>
        <v>763</v>
      </c>
    </row>
    <row r="30" spans="2:88" s="423" customFormat="1" hidden="1" x14ac:dyDescent="0.2">
      <c r="B30" s="450" t="s">
        <v>80</v>
      </c>
      <c r="C30" s="450"/>
      <c r="D30" s="450"/>
      <c r="E30" s="450"/>
      <c r="F30" s="450"/>
      <c r="G30" s="450"/>
      <c r="H30" s="450"/>
      <c r="I30" s="450"/>
      <c r="J30" s="450"/>
      <c r="K30" s="450"/>
      <c r="L30" s="450"/>
      <c r="M30" s="450"/>
      <c r="N30" s="450"/>
      <c r="O30" s="456">
        <v>1325</v>
      </c>
      <c r="P30" s="456"/>
      <c r="Q30" s="456">
        <v>1325</v>
      </c>
      <c r="R30" s="456">
        <v>1325</v>
      </c>
      <c r="S30" s="456">
        <v>1325</v>
      </c>
      <c r="T30" s="456">
        <v>1325</v>
      </c>
      <c r="U30" s="456">
        <v>1325</v>
      </c>
      <c r="V30" s="456">
        <v>1325</v>
      </c>
      <c r="W30" s="456">
        <v>1325</v>
      </c>
      <c r="X30" s="456">
        <v>1325</v>
      </c>
      <c r="Y30" s="456">
        <v>1325</v>
      </c>
      <c r="Z30" s="456">
        <v>1325</v>
      </c>
      <c r="AA30" s="456">
        <v>1325</v>
      </c>
      <c r="AB30" s="456">
        <v>1325</v>
      </c>
      <c r="AC30" s="456">
        <v>1325</v>
      </c>
      <c r="AD30" s="456">
        <v>1325</v>
      </c>
      <c r="AE30" s="456">
        <v>1325</v>
      </c>
      <c r="AF30" s="456">
        <v>1325</v>
      </c>
      <c r="AG30" s="456">
        <v>1325</v>
      </c>
      <c r="AH30" s="456">
        <v>1325</v>
      </c>
      <c r="AI30" s="456">
        <v>1325</v>
      </c>
      <c r="AJ30" s="456">
        <v>1325</v>
      </c>
      <c r="AK30" s="456">
        <v>1325</v>
      </c>
      <c r="AL30" s="456">
        <v>1325</v>
      </c>
      <c r="AM30" s="456">
        <v>1325</v>
      </c>
      <c r="AN30" s="456">
        <v>1325</v>
      </c>
      <c r="AO30" s="456">
        <v>1325</v>
      </c>
      <c r="AP30" s="456">
        <v>1325</v>
      </c>
      <c r="AQ30" s="456">
        <v>1325</v>
      </c>
      <c r="AR30" s="456">
        <v>1325</v>
      </c>
      <c r="AS30" s="456">
        <v>1325</v>
      </c>
      <c r="AT30" s="456">
        <v>1325</v>
      </c>
      <c r="AU30" s="456">
        <v>1325</v>
      </c>
      <c r="AV30" s="456">
        <v>1325</v>
      </c>
      <c r="AW30" s="456">
        <v>1325</v>
      </c>
      <c r="AX30" s="456">
        <v>1325</v>
      </c>
      <c r="AY30" s="456">
        <v>1325</v>
      </c>
      <c r="AZ30" s="456">
        <v>1325</v>
      </c>
      <c r="BA30" s="456">
        <v>1325</v>
      </c>
      <c r="BB30" s="456">
        <v>1325</v>
      </c>
      <c r="BC30" s="456">
        <v>1325</v>
      </c>
      <c r="BD30" s="456">
        <v>1325</v>
      </c>
      <c r="BE30" s="456">
        <v>1325</v>
      </c>
      <c r="BF30" s="456">
        <v>1325</v>
      </c>
      <c r="BG30" s="449">
        <f t="shared" si="42"/>
        <v>1325</v>
      </c>
      <c r="BH30" s="449">
        <f t="shared" si="42"/>
        <v>1325</v>
      </c>
      <c r="BI30" s="449">
        <f t="shared" si="42"/>
        <v>1325</v>
      </c>
      <c r="BJ30" s="449">
        <f t="shared" si="42"/>
        <v>1325</v>
      </c>
      <c r="BK30" s="449">
        <f t="shared" si="42"/>
        <v>1325</v>
      </c>
      <c r="BL30" s="449">
        <f t="shared" si="42"/>
        <v>1325</v>
      </c>
      <c r="BM30" s="449">
        <f t="shared" si="42"/>
        <v>1325</v>
      </c>
      <c r="BN30" s="449">
        <f t="shared" si="42"/>
        <v>1325</v>
      </c>
      <c r="BO30" s="449">
        <f t="shared" si="42"/>
        <v>1325</v>
      </c>
      <c r="BP30" s="449">
        <f t="shared" si="42"/>
        <v>1325</v>
      </c>
      <c r="BQ30" s="449">
        <f t="shared" si="43"/>
        <v>1325</v>
      </c>
      <c r="BR30" s="449">
        <f t="shared" si="43"/>
        <v>1325</v>
      </c>
      <c r="BS30" s="449">
        <f t="shared" si="43"/>
        <v>1325</v>
      </c>
      <c r="BT30" s="449">
        <f t="shared" si="43"/>
        <v>1325</v>
      </c>
      <c r="BU30" s="449">
        <f t="shared" si="43"/>
        <v>1325</v>
      </c>
      <c r="BV30" s="449">
        <f t="shared" si="43"/>
        <v>1325</v>
      </c>
      <c r="BW30" s="449">
        <f t="shared" si="43"/>
        <v>1325</v>
      </c>
      <c r="BX30" s="449">
        <f t="shared" si="43"/>
        <v>1325</v>
      </c>
      <c r="BY30" s="449">
        <f t="shared" si="43"/>
        <v>1325</v>
      </c>
      <c r="BZ30" s="449">
        <f t="shared" si="43"/>
        <v>1325</v>
      </c>
      <c r="CA30" s="449">
        <f t="shared" si="44"/>
        <v>1325</v>
      </c>
      <c r="CB30" s="449">
        <f t="shared" si="44"/>
        <v>1325</v>
      </c>
      <c r="CC30" s="449">
        <f t="shared" si="44"/>
        <v>1325</v>
      </c>
      <c r="CD30" s="449">
        <f t="shared" si="44"/>
        <v>1325</v>
      </c>
      <c r="CE30" s="449">
        <f t="shared" si="44"/>
        <v>1325</v>
      </c>
      <c r="CF30" s="449">
        <f t="shared" si="44"/>
        <v>1325</v>
      </c>
      <c r="CG30" s="449">
        <f t="shared" si="44"/>
        <v>1325</v>
      </c>
      <c r="CH30" s="449">
        <f t="shared" si="44"/>
        <v>1325</v>
      </c>
      <c r="CI30" s="449">
        <f t="shared" si="44"/>
        <v>1325</v>
      </c>
      <c r="CJ30" s="449">
        <f t="shared" si="44"/>
        <v>1325</v>
      </c>
    </row>
    <row r="31" spans="2:88" hidden="1" x14ac:dyDescent="0.2">
      <c r="B31" s="447" t="s">
        <v>81</v>
      </c>
      <c r="C31" s="447"/>
      <c r="D31" s="447"/>
      <c r="E31" s="447"/>
      <c r="F31" s="447"/>
      <c r="G31" s="447"/>
      <c r="H31" s="447"/>
      <c r="I31" s="447"/>
      <c r="J31" s="447"/>
      <c r="K31" s="447"/>
      <c r="L31" s="447"/>
      <c r="M31" s="447"/>
      <c r="N31" s="447"/>
      <c r="O31" s="455">
        <v>46505</v>
      </c>
      <c r="P31" s="455"/>
      <c r="Q31" s="455">
        <v>46505</v>
      </c>
      <c r="R31" s="455">
        <v>46505</v>
      </c>
      <c r="S31" s="455">
        <v>46505</v>
      </c>
      <c r="T31" s="455">
        <v>46505</v>
      </c>
      <c r="U31" s="455">
        <v>46505</v>
      </c>
      <c r="V31" s="455">
        <v>46505</v>
      </c>
      <c r="W31" s="455">
        <v>46505</v>
      </c>
      <c r="X31" s="455">
        <v>46505</v>
      </c>
      <c r="Y31" s="455">
        <v>46505</v>
      </c>
      <c r="Z31" s="455">
        <v>46505</v>
      </c>
      <c r="AA31" s="455">
        <v>46505</v>
      </c>
      <c r="AB31" s="455">
        <v>46505</v>
      </c>
      <c r="AC31" s="455">
        <v>46505</v>
      </c>
      <c r="AD31" s="455">
        <v>46505</v>
      </c>
      <c r="AE31" s="455">
        <v>46505</v>
      </c>
      <c r="AF31" s="455">
        <v>46505</v>
      </c>
      <c r="AG31" s="455">
        <v>46505</v>
      </c>
      <c r="AH31" s="455">
        <v>46505</v>
      </c>
      <c r="AI31" s="455">
        <v>46505</v>
      </c>
      <c r="AJ31" s="455">
        <v>46505</v>
      </c>
      <c r="AK31" s="455">
        <v>46505</v>
      </c>
      <c r="AL31" s="455">
        <v>46505</v>
      </c>
      <c r="AM31" s="455">
        <v>46505</v>
      </c>
      <c r="AN31" s="455">
        <v>46505</v>
      </c>
      <c r="AO31" s="455">
        <v>46505</v>
      </c>
      <c r="AP31" s="455">
        <v>46505</v>
      </c>
      <c r="AQ31" s="455">
        <v>46505</v>
      </c>
      <c r="AR31" s="455">
        <v>46505</v>
      </c>
      <c r="AS31" s="455">
        <v>46505</v>
      </c>
      <c r="AT31" s="455">
        <v>46505</v>
      </c>
      <c r="AU31" s="455">
        <v>46505</v>
      </c>
      <c r="AV31" s="455">
        <v>46505</v>
      </c>
      <c r="AW31" s="455">
        <v>46505</v>
      </c>
      <c r="AX31" s="455">
        <v>46505</v>
      </c>
      <c r="AY31" s="455">
        <v>46505</v>
      </c>
      <c r="AZ31" s="455">
        <v>46505</v>
      </c>
      <c r="BA31" s="455">
        <v>46505</v>
      </c>
      <c r="BB31" s="455">
        <v>46505</v>
      </c>
      <c r="BC31" s="455">
        <v>46505</v>
      </c>
      <c r="BD31" s="455">
        <v>46505</v>
      </c>
      <c r="BE31" s="455">
        <v>46505</v>
      </c>
      <c r="BF31" s="455">
        <v>46505</v>
      </c>
      <c r="BG31" s="449">
        <f t="shared" si="42"/>
        <v>46505</v>
      </c>
      <c r="BH31" s="449">
        <f t="shared" si="42"/>
        <v>46505</v>
      </c>
      <c r="BI31" s="449">
        <f t="shared" si="42"/>
        <v>46505</v>
      </c>
      <c r="BJ31" s="449">
        <f t="shared" si="42"/>
        <v>46505</v>
      </c>
      <c r="BK31" s="449">
        <f t="shared" si="42"/>
        <v>46505</v>
      </c>
      <c r="BL31" s="449">
        <f t="shared" si="42"/>
        <v>46505</v>
      </c>
      <c r="BM31" s="449">
        <f t="shared" si="42"/>
        <v>46505</v>
      </c>
      <c r="BN31" s="449">
        <f t="shared" si="42"/>
        <v>46505</v>
      </c>
      <c r="BO31" s="449">
        <f t="shared" si="42"/>
        <v>46505</v>
      </c>
      <c r="BP31" s="449">
        <f t="shared" si="42"/>
        <v>46505</v>
      </c>
      <c r="BQ31" s="449">
        <f t="shared" si="43"/>
        <v>46505</v>
      </c>
      <c r="BR31" s="449">
        <f t="shared" si="43"/>
        <v>46505</v>
      </c>
      <c r="BS31" s="449">
        <f t="shared" si="43"/>
        <v>46505</v>
      </c>
      <c r="BT31" s="449">
        <f t="shared" si="43"/>
        <v>46505</v>
      </c>
      <c r="BU31" s="449">
        <f t="shared" si="43"/>
        <v>46505</v>
      </c>
      <c r="BV31" s="449">
        <f t="shared" si="43"/>
        <v>46505</v>
      </c>
      <c r="BW31" s="449">
        <f t="shared" si="43"/>
        <v>46505</v>
      </c>
      <c r="BX31" s="449">
        <f t="shared" si="43"/>
        <v>46505</v>
      </c>
      <c r="BY31" s="449">
        <f t="shared" si="43"/>
        <v>46505</v>
      </c>
      <c r="BZ31" s="449">
        <f t="shared" si="43"/>
        <v>46505</v>
      </c>
      <c r="CA31" s="449">
        <f t="shared" si="44"/>
        <v>46505</v>
      </c>
      <c r="CB31" s="449">
        <f t="shared" si="44"/>
        <v>46505</v>
      </c>
      <c r="CC31" s="449">
        <f t="shared" si="44"/>
        <v>46505</v>
      </c>
      <c r="CD31" s="449">
        <f t="shared" si="44"/>
        <v>46505</v>
      </c>
      <c r="CE31" s="449">
        <f t="shared" si="44"/>
        <v>46505</v>
      </c>
      <c r="CF31" s="449">
        <f t="shared" si="44"/>
        <v>46505</v>
      </c>
      <c r="CG31" s="449">
        <f t="shared" si="44"/>
        <v>46505</v>
      </c>
      <c r="CH31" s="449">
        <f t="shared" si="44"/>
        <v>46505</v>
      </c>
      <c r="CI31" s="449">
        <f t="shared" si="44"/>
        <v>46505</v>
      </c>
      <c r="CJ31" s="449">
        <f t="shared" si="44"/>
        <v>46505</v>
      </c>
    </row>
    <row r="32" spans="2:88" s="423" customFormat="1" hidden="1" x14ac:dyDescent="0.2">
      <c r="B32" s="450" t="s">
        <v>82</v>
      </c>
      <c r="C32" s="450"/>
      <c r="D32" s="450"/>
      <c r="E32" s="450"/>
      <c r="F32" s="450"/>
      <c r="G32" s="450"/>
      <c r="H32" s="450"/>
      <c r="I32" s="450"/>
      <c r="J32" s="450"/>
      <c r="K32" s="450"/>
      <c r="L32" s="450"/>
      <c r="M32" s="450"/>
      <c r="N32" s="450"/>
      <c r="O32" s="456">
        <v>3675</v>
      </c>
      <c r="P32" s="456"/>
      <c r="Q32" s="456">
        <v>3675</v>
      </c>
      <c r="R32" s="456">
        <v>3675</v>
      </c>
      <c r="S32" s="456">
        <v>3675</v>
      </c>
      <c r="T32" s="456">
        <v>3675</v>
      </c>
      <c r="U32" s="456">
        <v>3675</v>
      </c>
      <c r="V32" s="456">
        <v>3675</v>
      </c>
      <c r="W32" s="456">
        <v>3675</v>
      </c>
      <c r="X32" s="456">
        <v>3675</v>
      </c>
      <c r="Y32" s="456">
        <v>3675</v>
      </c>
      <c r="Z32" s="456">
        <v>3675</v>
      </c>
      <c r="AA32" s="456">
        <v>3675</v>
      </c>
      <c r="AB32" s="456">
        <v>3675</v>
      </c>
      <c r="AC32" s="456">
        <v>3675</v>
      </c>
      <c r="AD32" s="456">
        <v>3675</v>
      </c>
      <c r="AE32" s="456">
        <v>3675</v>
      </c>
      <c r="AF32" s="456">
        <v>3675</v>
      </c>
      <c r="AG32" s="456">
        <v>3675</v>
      </c>
      <c r="AH32" s="456">
        <v>3675</v>
      </c>
      <c r="AI32" s="456">
        <v>3675</v>
      </c>
      <c r="AJ32" s="456">
        <v>3675</v>
      </c>
      <c r="AK32" s="456">
        <v>3675</v>
      </c>
      <c r="AL32" s="456">
        <v>3675</v>
      </c>
      <c r="AM32" s="456">
        <v>3675</v>
      </c>
      <c r="AN32" s="456">
        <v>3675</v>
      </c>
      <c r="AO32" s="456">
        <v>3675</v>
      </c>
      <c r="AP32" s="456">
        <v>3675</v>
      </c>
      <c r="AQ32" s="456">
        <v>3675</v>
      </c>
      <c r="AR32" s="456">
        <v>3675</v>
      </c>
      <c r="AS32" s="456">
        <v>3675</v>
      </c>
      <c r="AT32" s="456">
        <v>3675</v>
      </c>
      <c r="AU32" s="456">
        <v>3675</v>
      </c>
      <c r="AV32" s="456">
        <v>3675</v>
      </c>
      <c r="AW32" s="456">
        <v>3675</v>
      </c>
      <c r="AX32" s="456">
        <v>3675</v>
      </c>
      <c r="AY32" s="456">
        <v>3675</v>
      </c>
      <c r="AZ32" s="456">
        <v>3675</v>
      </c>
      <c r="BA32" s="456">
        <v>3675</v>
      </c>
      <c r="BB32" s="456">
        <v>3675</v>
      </c>
      <c r="BC32" s="456">
        <v>3675</v>
      </c>
      <c r="BD32" s="456">
        <v>3675</v>
      </c>
      <c r="BE32" s="456">
        <v>3675</v>
      </c>
      <c r="BF32" s="456">
        <v>3675</v>
      </c>
      <c r="BG32" s="449">
        <f t="shared" si="42"/>
        <v>3675</v>
      </c>
      <c r="BH32" s="449">
        <f t="shared" si="42"/>
        <v>3675</v>
      </c>
      <c r="BI32" s="449">
        <f t="shared" si="42"/>
        <v>3675</v>
      </c>
      <c r="BJ32" s="449">
        <f t="shared" si="42"/>
        <v>3675</v>
      </c>
      <c r="BK32" s="449">
        <f t="shared" si="42"/>
        <v>3675</v>
      </c>
      <c r="BL32" s="449">
        <f t="shared" si="42"/>
        <v>3675</v>
      </c>
      <c r="BM32" s="449">
        <f t="shared" si="42"/>
        <v>3675</v>
      </c>
      <c r="BN32" s="449">
        <f t="shared" si="42"/>
        <v>3675</v>
      </c>
      <c r="BO32" s="449">
        <f t="shared" si="42"/>
        <v>3675</v>
      </c>
      <c r="BP32" s="449">
        <f t="shared" si="42"/>
        <v>3675</v>
      </c>
      <c r="BQ32" s="449">
        <f t="shared" si="43"/>
        <v>3675</v>
      </c>
      <c r="BR32" s="449">
        <f t="shared" si="43"/>
        <v>3675</v>
      </c>
      <c r="BS32" s="449">
        <f t="shared" si="43"/>
        <v>3675</v>
      </c>
      <c r="BT32" s="449">
        <f t="shared" si="43"/>
        <v>3675</v>
      </c>
      <c r="BU32" s="449">
        <f t="shared" si="43"/>
        <v>3675</v>
      </c>
      <c r="BV32" s="449">
        <f t="shared" si="43"/>
        <v>3675</v>
      </c>
      <c r="BW32" s="449">
        <f t="shared" si="43"/>
        <v>3675</v>
      </c>
      <c r="BX32" s="449">
        <f t="shared" si="43"/>
        <v>3675</v>
      </c>
      <c r="BY32" s="449">
        <f t="shared" si="43"/>
        <v>3675</v>
      </c>
      <c r="BZ32" s="449">
        <f t="shared" si="43"/>
        <v>3675</v>
      </c>
      <c r="CA32" s="449">
        <f t="shared" si="44"/>
        <v>3675</v>
      </c>
      <c r="CB32" s="449">
        <f t="shared" si="44"/>
        <v>3675</v>
      </c>
      <c r="CC32" s="449">
        <f t="shared" si="44"/>
        <v>3675</v>
      </c>
      <c r="CD32" s="449">
        <f t="shared" si="44"/>
        <v>3675</v>
      </c>
      <c r="CE32" s="449">
        <f t="shared" si="44"/>
        <v>3675</v>
      </c>
      <c r="CF32" s="449">
        <f t="shared" si="44"/>
        <v>3675</v>
      </c>
      <c r="CG32" s="449">
        <f t="shared" si="44"/>
        <v>3675</v>
      </c>
      <c r="CH32" s="449">
        <f t="shared" si="44"/>
        <v>3675</v>
      </c>
      <c r="CI32" s="449">
        <f t="shared" si="44"/>
        <v>3675</v>
      </c>
      <c r="CJ32" s="449">
        <f t="shared" si="44"/>
        <v>3675</v>
      </c>
    </row>
    <row r="33" spans="2:88" hidden="1" x14ac:dyDescent="0.2">
      <c r="B33" s="452" t="s">
        <v>83</v>
      </c>
      <c r="C33" s="452"/>
      <c r="D33" s="452"/>
      <c r="E33" s="452"/>
      <c r="F33" s="452"/>
      <c r="G33" s="452"/>
      <c r="H33" s="452"/>
      <c r="I33" s="452"/>
      <c r="J33" s="452"/>
      <c r="K33" s="452"/>
      <c r="L33" s="452"/>
      <c r="M33" s="452"/>
      <c r="N33" s="452"/>
      <c r="O33" s="457">
        <v>1597316.2871865099</v>
      </c>
      <c r="P33" s="457"/>
      <c r="Q33" s="457">
        <v>1597316.2871865099</v>
      </c>
      <c r="R33" s="457">
        <v>1597316.2871865099</v>
      </c>
      <c r="S33" s="457">
        <v>1597316.2871865099</v>
      </c>
      <c r="T33" s="457">
        <v>1597316.2871865099</v>
      </c>
      <c r="U33" s="457">
        <v>1597316.2871865099</v>
      </c>
      <c r="V33" s="457">
        <v>1597316.2871865099</v>
      </c>
      <c r="W33" s="457">
        <v>1597316.2871865099</v>
      </c>
      <c r="X33" s="457">
        <v>1597316.2871865099</v>
      </c>
      <c r="Y33" s="457">
        <v>1597316.2871865099</v>
      </c>
      <c r="Z33" s="457">
        <v>1597316.2871865099</v>
      </c>
      <c r="AA33" s="457">
        <v>1597316.2871865099</v>
      </c>
      <c r="AB33" s="457">
        <v>1597316.2871865099</v>
      </c>
      <c r="AC33" s="457">
        <v>1597316.2871865099</v>
      </c>
      <c r="AD33" s="457">
        <v>1597316.2871865099</v>
      </c>
      <c r="AE33" s="457">
        <v>1597316.2871865099</v>
      </c>
      <c r="AF33" s="457">
        <v>1597316.2871865099</v>
      </c>
      <c r="AG33" s="457">
        <v>1597316.2871865099</v>
      </c>
      <c r="AH33" s="457">
        <v>1597316.2871865099</v>
      </c>
      <c r="AI33" s="457">
        <v>1597316.2871865099</v>
      </c>
      <c r="AJ33" s="457">
        <v>1597316.2871865099</v>
      </c>
      <c r="AK33" s="457">
        <v>1597316.2871865099</v>
      </c>
      <c r="AL33" s="457">
        <v>1597316.2871865099</v>
      </c>
      <c r="AM33" s="457">
        <v>1597316.2871865099</v>
      </c>
      <c r="AN33" s="457">
        <v>1597316.2871865099</v>
      </c>
      <c r="AO33" s="457">
        <v>1597316.2871865099</v>
      </c>
      <c r="AP33" s="457">
        <v>1597316.2871865099</v>
      </c>
      <c r="AQ33" s="457">
        <v>1597316.2871865099</v>
      </c>
      <c r="AR33" s="457">
        <v>1597316.2871865099</v>
      </c>
      <c r="AS33" s="457">
        <v>1597316.2871865099</v>
      </c>
      <c r="AT33" s="457">
        <v>1597316.2871865099</v>
      </c>
      <c r="AU33" s="457">
        <v>1597316.2871865099</v>
      </c>
      <c r="AV33" s="457">
        <v>1597316.2871865099</v>
      </c>
      <c r="AW33" s="457">
        <v>1597316.2871865099</v>
      </c>
      <c r="AX33" s="457">
        <v>1597316.2871865099</v>
      </c>
      <c r="AY33" s="457">
        <v>1597316.2871865099</v>
      </c>
      <c r="AZ33" s="457">
        <v>1597316.2871865099</v>
      </c>
      <c r="BA33" s="457">
        <v>1597316.2871865099</v>
      </c>
      <c r="BB33" s="457">
        <v>1597316.2871865099</v>
      </c>
      <c r="BC33" s="457">
        <v>1597316.2871865099</v>
      </c>
      <c r="BD33" s="457">
        <v>1597316.2871865099</v>
      </c>
      <c r="BE33" s="457">
        <v>1597316.2871865099</v>
      </c>
      <c r="BF33" s="457">
        <v>1597316.2871865099</v>
      </c>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row>
    <row r="34" spans="2:88" s="423" customFormat="1" ht="12.75" hidden="1" thickBot="1" x14ac:dyDescent="0.25">
      <c r="B34" s="45"/>
      <c r="C34" s="45"/>
      <c r="D34" s="45"/>
      <c r="E34" s="45"/>
      <c r="F34" s="45"/>
      <c r="G34" s="45"/>
      <c r="H34" s="45"/>
      <c r="I34" s="45"/>
      <c r="J34" s="45"/>
      <c r="K34" s="45"/>
      <c r="L34" s="45"/>
      <c r="M34" s="45"/>
      <c r="N34" s="580">
        <v>1</v>
      </c>
      <c r="O34" s="454">
        <f t="shared" ref="O34:BG34" si="45">SUM(O27:O32)</f>
        <v>78263</v>
      </c>
      <c r="P34" s="580">
        <v>1</v>
      </c>
      <c r="Q34" s="454">
        <f t="shared" si="45"/>
        <v>78263</v>
      </c>
      <c r="R34" s="454">
        <f t="shared" si="45"/>
        <v>78263</v>
      </c>
      <c r="S34" s="454">
        <f t="shared" si="45"/>
        <v>78263</v>
      </c>
      <c r="T34" s="454">
        <f t="shared" si="45"/>
        <v>78263</v>
      </c>
      <c r="U34" s="454">
        <f t="shared" si="45"/>
        <v>78263</v>
      </c>
      <c r="V34" s="454">
        <f t="shared" si="45"/>
        <v>78263</v>
      </c>
      <c r="W34" s="454">
        <f t="shared" si="45"/>
        <v>78263</v>
      </c>
      <c r="X34" s="454">
        <f t="shared" si="45"/>
        <v>78263</v>
      </c>
      <c r="Y34" s="454">
        <f t="shared" si="45"/>
        <v>78263</v>
      </c>
      <c r="Z34" s="454">
        <f t="shared" si="45"/>
        <v>78263</v>
      </c>
      <c r="AA34" s="454">
        <f t="shared" ref="AA34" si="46">SUM(AA27:AA32)</f>
        <v>78263</v>
      </c>
      <c r="AB34" s="454">
        <f t="shared" si="45"/>
        <v>78263</v>
      </c>
      <c r="AC34" s="454">
        <f t="shared" ref="AC34" si="47">SUM(AC27:AC32)</f>
        <v>78263</v>
      </c>
      <c r="AD34" s="454">
        <f t="shared" si="45"/>
        <v>78263</v>
      </c>
      <c r="AE34" s="454">
        <f t="shared" si="45"/>
        <v>78263</v>
      </c>
      <c r="AF34" s="454">
        <f t="shared" ref="AF34" si="48">SUM(AF27:AF32)</f>
        <v>78263</v>
      </c>
      <c r="AG34" s="454">
        <f t="shared" si="45"/>
        <v>78263</v>
      </c>
      <c r="AH34" s="454">
        <f t="shared" si="45"/>
        <v>78263</v>
      </c>
      <c r="AI34" s="454">
        <f t="shared" si="45"/>
        <v>78263</v>
      </c>
      <c r="AJ34" s="454">
        <f t="shared" si="45"/>
        <v>78263</v>
      </c>
      <c r="AK34" s="454">
        <f t="shared" ref="AK34" si="49">SUM(AK27:AK32)</f>
        <v>78263</v>
      </c>
      <c r="AL34" s="454">
        <f t="shared" si="45"/>
        <v>78263</v>
      </c>
      <c r="AM34" s="454">
        <f t="shared" si="45"/>
        <v>78263</v>
      </c>
      <c r="AN34" s="454">
        <f t="shared" si="45"/>
        <v>78263</v>
      </c>
      <c r="AO34" s="454">
        <f t="shared" ref="AO34" si="50">SUM(AO27:AO32)</f>
        <v>78263</v>
      </c>
      <c r="AP34" s="454">
        <f t="shared" si="45"/>
        <v>78263</v>
      </c>
      <c r="AQ34" s="454">
        <f t="shared" si="45"/>
        <v>78263</v>
      </c>
      <c r="AR34" s="454">
        <f t="shared" si="45"/>
        <v>78263</v>
      </c>
      <c r="AS34" s="454">
        <f t="shared" si="45"/>
        <v>78263</v>
      </c>
      <c r="AT34" s="454">
        <f t="shared" si="45"/>
        <v>78263</v>
      </c>
      <c r="AU34" s="454">
        <f t="shared" si="45"/>
        <v>78263</v>
      </c>
      <c r="AV34" s="454">
        <f t="shared" si="45"/>
        <v>78263</v>
      </c>
      <c r="AW34" s="454">
        <f t="shared" si="45"/>
        <v>78263</v>
      </c>
      <c r="AX34" s="454">
        <f t="shared" si="45"/>
        <v>78263</v>
      </c>
      <c r="AY34" s="454">
        <f t="shared" si="45"/>
        <v>78263</v>
      </c>
      <c r="AZ34" s="454">
        <f t="shared" si="45"/>
        <v>78263</v>
      </c>
      <c r="BA34" s="454">
        <f t="shared" si="45"/>
        <v>78263</v>
      </c>
      <c r="BB34" s="454">
        <f t="shared" si="45"/>
        <v>78263</v>
      </c>
      <c r="BC34" s="454">
        <f t="shared" si="45"/>
        <v>78263</v>
      </c>
      <c r="BD34" s="454">
        <f t="shared" si="45"/>
        <v>78263</v>
      </c>
      <c r="BE34" s="454">
        <f t="shared" si="45"/>
        <v>78263</v>
      </c>
      <c r="BF34" s="454">
        <f t="shared" si="45"/>
        <v>78263</v>
      </c>
      <c r="BG34" s="454">
        <f t="shared" si="45"/>
        <v>78263</v>
      </c>
      <c r="BH34" s="454">
        <f t="shared" ref="BH34:CE34" si="51">SUM(BH27:BH32)</f>
        <v>78263</v>
      </c>
      <c r="BI34" s="454">
        <f t="shared" si="51"/>
        <v>78263</v>
      </c>
      <c r="BJ34" s="454">
        <f t="shared" si="51"/>
        <v>78263</v>
      </c>
      <c r="BK34" s="454">
        <f t="shared" si="51"/>
        <v>78263</v>
      </c>
      <c r="BL34" s="454">
        <f t="shared" si="51"/>
        <v>78263</v>
      </c>
      <c r="BM34" s="454">
        <f t="shared" si="51"/>
        <v>78263</v>
      </c>
      <c r="BN34" s="454">
        <f t="shared" si="51"/>
        <v>78263</v>
      </c>
      <c r="BO34" s="454">
        <f t="shared" si="51"/>
        <v>78263</v>
      </c>
      <c r="BP34" s="454">
        <f t="shared" si="51"/>
        <v>78263</v>
      </c>
      <c r="BQ34" s="454">
        <f t="shared" si="51"/>
        <v>78263</v>
      </c>
      <c r="BR34" s="454">
        <f t="shared" si="51"/>
        <v>78263</v>
      </c>
      <c r="BS34" s="454">
        <f t="shared" si="51"/>
        <v>78263</v>
      </c>
      <c r="BT34" s="454">
        <f t="shared" si="51"/>
        <v>78263</v>
      </c>
      <c r="BU34" s="454">
        <f t="shared" si="51"/>
        <v>78263</v>
      </c>
      <c r="BV34" s="454">
        <f t="shared" si="51"/>
        <v>78263</v>
      </c>
      <c r="BW34" s="454">
        <f t="shared" si="51"/>
        <v>78263</v>
      </c>
      <c r="BX34" s="454">
        <f t="shared" si="51"/>
        <v>78263</v>
      </c>
      <c r="BY34" s="454">
        <f t="shared" si="51"/>
        <v>78263</v>
      </c>
      <c r="BZ34" s="454">
        <f t="shared" si="51"/>
        <v>78263</v>
      </c>
      <c r="CA34" s="454">
        <f t="shared" si="51"/>
        <v>78263</v>
      </c>
      <c r="CB34" s="454">
        <f t="shared" si="51"/>
        <v>78263</v>
      </c>
      <c r="CC34" s="454">
        <f t="shared" si="51"/>
        <v>78263</v>
      </c>
      <c r="CD34" s="454">
        <f t="shared" si="51"/>
        <v>78263</v>
      </c>
      <c r="CE34" s="454">
        <f t="shared" si="51"/>
        <v>78263</v>
      </c>
      <c r="CF34" s="454">
        <f t="shared" ref="CF34:CJ34" si="52">SUM(CF27:CF32)</f>
        <v>78263</v>
      </c>
      <c r="CG34" s="454">
        <f t="shared" si="52"/>
        <v>78263</v>
      </c>
      <c r="CH34" s="454">
        <f t="shared" si="52"/>
        <v>78263</v>
      </c>
      <c r="CI34" s="454">
        <f t="shared" si="52"/>
        <v>78263</v>
      </c>
      <c r="CJ34" s="454">
        <f t="shared" si="52"/>
        <v>78263</v>
      </c>
    </row>
    <row r="35" spans="2:88" s="423" customFormat="1" ht="12.75" hidden="1" thickBot="1" x14ac:dyDescent="0.25">
      <c r="B35" s="445" t="s">
        <v>85</v>
      </c>
      <c r="C35" s="47"/>
      <c r="D35" s="47"/>
      <c r="E35" s="47"/>
      <c r="F35" s="47"/>
      <c r="G35" s="47"/>
      <c r="H35" s="47"/>
      <c r="I35" s="47"/>
      <c r="J35" s="47"/>
      <c r="K35" s="47"/>
      <c r="L35" s="47"/>
      <c r="M35" s="47"/>
      <c r="N35" s="47"/>
    </row>
    <row r="36" spans="2:88" hidden="1" x14ac:dyDescent="0.2">
      <c r="B36" s="446" t="s">
        <v>77</v>
      </c>
      <c r="C36" s="446"/>
      <c r="D36" s="446"/>
      <c r="E36" s="446"/>
      <c r="F36" s="446"/>
      <c r="G36" s="446"/>
      <c r="H36" s="446"/>
      <c r="I36" s="446"/>
      <c r="J36" s="446"/>
      <c r="K36" s="446"/>
      <c r="L36" s="446"/>
      <c r="M36" s="447"/>
      <c r="N36" s="447"/>
      <c r="O36" s="455">
        <v>18195.128000000001</v>
      </c>
      <c r="P36" s="455">
        <v>0</v>
      </c>
      <c r="Q36" s="455">
        <v>2954.63</v>
      </c>
      <c r="R36" s="455">
        <v>68.741</v>
      </c>
      <c r="S36" s="455">
        <v>1894.5350000000001</v>
      </c>
      <c r="T36" s="455">
        <v>1816.4580000000001</v>
      </c>
      <c r="U36" s="455">
        <v>4223.2889999999998</v>
      </c>
      <c r="V36" s="455">
        <v>2478.0790000000002</v>
      </c>
      <c r="W36" s="455">
        <v>695.67100000000005</v>
      </c>
      <c r="X36" s="455">
        <v>633.38300000000004</v>
      </c>
      <c r="Y36" s="455">
        <v>1947.5039999999999</v>
      </c>
      <c r="Z36" s="455">
        <v>1246.3800000000001</v>
      </c>
      <c r="AA36" s="455">
        <v>1246.3800000000001</v>
      </c>
      <c r="AB36" s="455">
        <v>5590.8109999999997</v>
      </c>
      <c r="AC36" s="455">
        <v>5590.8109999999997</v>
      </c>
      <c r="AD36" s="455">
        <v>1835.251</v>
      </c>
      <c r="AE36" s="455">
        <v>4675.2259999999997</v>
      </c>
      <c r="AF36" s="455">
        <v>4675.2259999999997</v>
      </c>
      <c r="AG36" s="455">
        <v>1860.1279999999999</v>
      </c>
      <c r="AH36" s="455">
        <v>2161.4810000000002</v>
      </c>
      <c r="AI36" s="455">
        <v>1939.0550000000001</v>
      </c>
      <c r="AJ36" s="455">
        <v>1328.1210000000001</v>
      </c>
      <c r="AK36" s="455">
        <v>1328.1210000000001</v>
      </c>
      <c r="AL36" s="455">
        <v>708.221</v>
      </c>
      <c r="AM36" s="455">
        <v>1301.1569999999999</v>
      </c>
      <c r="AN36" s="455">
        <v>1925.826</v>
      </c>
      <c r="AO36" s="455">
        <v>1925.826</v>
      </c>
      <c r="AP36" s="455">
        <v>788.15</v>
      </c>
      <c r="AQ36" s="455">
        <v>1186.2860000000001</v>
      </c>
      <c r="AR36" s="455">
        <v>272.74099999999999</v>
      </c>
      <c r="AS36" s="455">
        <v>2547.8000000000002</v>
      </c>
      <c r="AT36" s="455">
        <v>1165.2729999999999</v>
      </c>
      <c r="AU36" s="455">
        <v>1025.9829999999999</v>
      </c>
      <c r="AV36" s="455">
        <v>609.21699999999998</v>
      </c>
      <c r="AW36" s="455">
        <v>2508.3220000000001</v>
      </c>
      <c r="AX36" s="455">
        <v>1646.758</v>
      </c>
      <c r="AY36" s="455">
        <v>643.755</v>
      </c>
      <c r="AZ36" s="455">
        <v>643.755</v>
      </c>
      <c r="BA36" s="455">
        <v>2190.328</v>
      </c>
      <c r="BB36" s="455">
        <v>1568.491</v>
      </c>
      <c r="BC36" s="455">
        <v>1827.1179999999999</v>
      </c>
      <c r="BD36" s="455">
        <v>260.55900000000003</v>
      </c>
      <c r="BE36" s="455">
        <v>2544.752</v>
      </c>
      <c r="BF36" s="455">
        <v>403.71100000000001</v>
      </c>
      <c r="BG36" s="449">
        <f t="shared" ref="BG36:BP41" si="53">AVERAGE($N36:$BF36)</f>
        <v>2183.6008636363631</v>
      </c>
      <c r="BH36" s="449">
        <f t="shared" si="53"/>
        <v>2183.6008636363631</v>
      </c>
      <c r="BI36" s="449">
        <f t="shared" si="53"/>
        <v>2183.6008636363631</v>
      </c>
      <c r="BJ36" s="449">
        <f t="shared" si="53"/>
        <v>2183.6008636363631</v>
      </c>
      <c r="BK36" s="449">
        <f t="shared" si="53"/>
        <v>2183.6008636363631</v>
      </c>
      <c r="BL36" s="449">
        <f t="shared" si="53"/>
        <v>2183.6008636363631</v>
      </c>
      <c r="BM36" s="449">
        <f t="shared" si="53"/>
        <v>2183.6008636363631</v>
      </c>
      <c r="BN36" s="449">
        <f t="shared" si="53"/>
        <v>2183.6008636363631</v>
      </c>
      <c r="BO36" s="449">
        <f t="shared" si="53"/>
        <v>2183.6008636363631</v>
      </c>
      <c r="BP36" s="449">
        <f t="shared" si="53"/>
        <v>2183.6008636363631</v>
      </c>
      <c r="BQ36" s="449">
        <f t="shared" ref="BQ36:BZ41" si="54">AVERAGE($N36:$BF36)</f>
        <v>2183.6008636363631</v>
      </c>
      <c r="BR36" s="449">
        <f t="shared" si="54"/>
        <v>2183.6008636363631</v>
      </c>
      <c r="BS36" s="449">
        <f t="shared" si="54"/>
        <v>2183.6008636363631</v>
      </c>
      <c r="BT36" s="449">
        <f t="shared" si="54"/>
        <v>2183.6008636363631</v>
      </c>
      <c r="BU36" s="449">
        <f t="shared" si="54"/>
        <v>2183.6008636363631</v>
      </c>
      <c r="BV36" s="449">
        <f t="shared" si="54"/>
        <v>2183.6008636363631</v>
      </c>
      <c r="BW36" s="449">
        <f t="shared" si="54"/>
        <v>2183.6008636363631</v>
      </c>
      <c r="BX36" s="449">
        <f t="shared" si="54"/>
        <v>2183.6008636363631</v>
      </c>
      <c r="BY36" s="449">
        <f t="shared" si="54"/>
        <v>2183.6008636363631</v>
      </c>
      <c r="BZ36" s="449">
        <f t="shared" si="54"/>
        <v>2183.6008636363631</v>
      </c>
      <c r="CA36" s="449">
        <f t="shared" ref="CA36:CJ41" si="55">AVERAGE($N36:$BF36)</f>
        <v>2183.6008636363631</v>
      </c>
      <c r="CB36" s="449">
        <f t="shared" si="55"/>
        <v>2183.6008636363631</v>
      </c>
      <c r="CC36" s="449">
        <f t="shared" si="55"/>
        <v>2183.6008636363631</v>
      </c>
      <c r="CD36" s="449">
        <f t="shared" si="55"/>
        <v>2183.6008636363631</v>
      </c>
      <c r="CE36" s="449">
        <f t="shared" si="55"/>
        <v>2183.6008636363631</v>
      </c>
      <c r="CF36" s="449">
        <f t="shared" si="55"/>
        <v>2183.6008636363631</v>
      </c>
      <c r="CG36" s="449">
        <f t="shared" si="55"/>
        <v>2183.6008636363631</v>
      </c>
      <c r="CH36" s="449">
        <f t="shared" si="55"/>
        <v>2183.6008636363631</v>
      </c>
      <c r="CI36" s="449">
        <f t="shared" si="55"/>
        <v>2183.6008636363631</v>
      </c>
      <c r="CJ36" s="449">
        <f t="shared" si="55"/>
        <v>2183.6008636363631</v>
      </c>
    </row>
    <row r="37" spans="2:88" s="423" customFormat="1" hidden="1" x14ac:dyDescent="0.2">
      <c r="B37" s="450" t="s">
        <v>78</v>
      </c>
      <c r="C37" s="450"/>
      <c r="D37" s="450"/>
      <c r="E37" s="450"/>
      <c r="F37" s="450"/>
      <c r="G37" s="450"/>
      <c r="H37" s="450"/>
      <c r="I37" s="450"/>
      <c r="J37" s="450"/>
      <c r="K37" s="450"/>
      <c r="L37" s="450"/>
      <c r="M37" s="450"/>
      <c r="N37" s="450"/>
      <c r="O37" s="456">
        <v>3130.8310000000001</v>
      </c>
      <c r="P37" s="456">
        <v>0</v>
      </c>
      <c r="Q37" s="456">
        <v>0</v>
      </c>
      <c r="R37" s="456">
        <v>154.75</v>
      </c>
      <c r="S37" s="456">
        <v>899.35299999999995</v>
      </c>
      <c r="T37" s="456">
        <v>1883.895</v>
      </c>
      <c r="U37" s="456">
        <v>169.24299999999999</v>
      </c>
      <c r="V37" s="456">
        <v>1480.73</v>
      </c>
      <c r="W37" s="456">
        <v>767.96</v>
      </c>
      <c r="X37" s="456">
        <v>107.9</v>
      </c>
      <c r="Y37" s="456">
        <v>2</v>
      </c>
      <c r="Z37" s="456">
        <v>3656.2640000000001</v>
      </c>
      <c r="AA37" s="456">
        <v>3656.2640000000001</v>
      </c>
      <c r="AB37" s="456">
        <v>0</v>
      </c>
      <c r="AC37" s="456">
        <v>0</v>
      </c>
      <c r="AD37" s="456">
        <v>1686.5989999999999</v>
      </c>
      <c r="AE37" s="456">
        <v>550.81799999999998</v>
      </c>
      <c r="AF37" s="456">
        <v>550.81799999999998</v>
      </c>
      <c r="AG37" s="456">
        <v>1425.0920000000001</v>
      </c>
      <c r="AH37" s="456">
        <v>286.47699999999998</v>
      </c>
      <c r="AI37" s="456">
        <v>344.08499999999998</v>
      </c>
      <c r="AJ37" s="456">
        <v>522.29300000000001</v>
      </c>
      <c r="AK37" s="456">
        <v>522.29300000000001</v>
      </c>
      <c r="AL37" s="456">
        <v>646.33199999999999</v>
      </c>
      <c r="AM37" s="456">
        <v>234.126</v>
      </c>
      <c r="AN37" s="456">
        <v>542.58900000000006</v>
      </c>
      <c r="AO37" s="456">
        <v>542.58900000000006</v>
      </c>
      <c r="AP37" s="456">
        <v>745.05799999999999</v>
      </c>
      <c r="AQ37" s="456">
        <v>510.56</v>
      </c>
      <c r="AR37" s="456">
        <v>117.384</v>
      </c>
      <c r="AS37" s="456">
        <v>3368</v>
      </c>
      <c r="AT37" s="456">
        <v>488.76600000000002</v>
      </c>
      <c r="AU37" s="456">
        <v>1535.4559999999999</v>
      </c>
      <c r="AV37" s="456">
        <v>262.19799999999998</v>
      </c>
      <c r="AW37" s="456">
        <v>251.27699999999999</v>
      </c>
      <c r="AX37" s="456">
        <v>1048.1300000000001</v>
      </c>
      <c r="AY37" s="456">
        <v>228.566</v>
      </c>
      <c r="AZ37" s="456">
        <v>228.566</v>
      </c>
      <c r="BA37" s="456">
        <v>487.54</v>
      </c>
      <c r="BB37" s="456">
        <v>1274.3109999999999</v>
      </c>
      <c r="BC37" s="456">
        <v>1520.7449999999999</v>
      </c>
      <c r="BD37" s="456">
        <v>1249.319</v>
      </c>
      <c r="BE37" s="456">
        <v>0</v>
      </c>
      <c r="BF37" s="456">
        <v>0</v>
      </c>
      <c r="BG37" s="449">
        <f t="shared" si="53"/>
        <v>842.70856818181812</v>
      </c>
      <c r="BH37" s="449">
        <f t="shared" si="53"/>
        <v>842.70856818181812</v>
      </c>
      <c r="BI37" s="449">
        <f t="shared" si="53"/>
        <v>842.70856818181812</v>
      </c>
      <c r="BJ37" s="449">
        <f t="shared" si="53"/>
        <v>842.70856818181812</v>
      </c>
      <c r="BK37" s="449">
        <f t="shared" si="53"/>
        <v>842.70856818181812</v>
      </c>
      <c r="BL37" s="449">
        <f t="shared" si="53"/>
        <v>842.70856818181812</v>
      </c>
      <c r="BM37" s="449">
        <f t="shared" si="53"/>
        <v>842.70856818181812</v>
      </c>
      <c r="BN37" s="449">
        <f t="shared" si="53"/>
        <v>842.70856818181812</v>
      </c>
      <c r="BO37" s="449">
        <f t="shared" si="53"/>
        <v>842.70856818181812</v>
      </c>
      <c r="BP37" s="449">
        <f t="shared" si="53"/>
        <v>842.70856818181812</v>
      </c>
      <c r="BQ37" s="449">
        <f t="shared" si="54"/>
        <v>842.70856818181812</v>
      </c>
      <c r="BR37" s="449">
        <f t="shared" si="54"/>
        <v>842.70856818181812</v>
      </c>
      <c r="BS37" s="449">
        <f t="shared" si="54"/>
        <v>842.70856818181812</v>
      </c>
      <c r="BT37" s="449">
        <f t="shared" si="54"/>
        <v>842.70856818181812</v>
      </c>
      <c r="BU37" s="449">
        <f t="shared" si="54"/>
        <v>842.70856818181812</v>
      </c>
      <c r="BV37" s="449">
        <f t="shared" si="54"/>
        <v>842.70856818181812</v>
      </c>
      <c r="BW37" s="449">
        <f t="shared" si="54"/>
        <v>842.70856818181812</v>
      </c>
      <c r="BX37" s="449">
        <f t="shared" si="54"/>
        <v>842.70856818181812</v>
      </c>
      <c r="BY37" s="449">
        <f t="shared" si="54"/>
        <v>842.70856818181812</v>
      </c>
      <c r="BZ37" s="449">
        <f t="shared" si="54"/>
        <v>842.70856818181812</v>
      </c>
      <c r="CA37" s="449">
        <f t="shared" si="55"/>
        <v>842.70856818181812</v>
      </c>
      <c r="CB37" s="449">
        <f t="shared" si="55"/>
        <v>842.70856818181812</v>
      </c>
      <c r="CC37" s="449">
        <f t="shared" si="55"/>
        <v>842.70856818181812</v>
      </c>
      <c r="CD37" s="449">
        <f t="shared" si="55"/>
        <v>842.70856818181812</v>
      </c>
      <c r="CE37" s="449">
        <f t="shared" si="55"/>
        <v>842.70856818181812</v>
      </c>
      <c r="CF37" s="449">
        <f t="shared" si="55"/>
        <v>842.70856818181812</v>
      </c>
      <c r="CG37" s="449">
        <f t="shared" si="55"/>
        <v>842.70856818181812</v>
      </c>
      <c r="CH37" s="449">
        <f t="shared" si="55"/>
        <v>842.70856818181812</v>
      </c>
      <c r="CI37" s="449">
        <f t="shared" si="55"/>
        <v>842.70856818181812</v>
      </c>
      <c r="CJ37" s="449">
        <f t="shared" si="55"/>
        <v>842.70856818181812</v>
      </c>
    </row>
    <row r="38" spans="2:88" hidden="1" x14ac:dyDescent="0.2">
      <c r="B38" s="447" t="s">
        <v>79</v>
      </c>
      <c r="C38" s="447"/>
      <c r="D38" s="447"/>
      <c r="E38" s="447"/>
      <c r="F38" s="447"/>
      <c r="G38" s="447"/>
      <c r="H38" s="447"/>
      <c r="I38" s="447"/>
      <c r="J38" s="447"/>
      <c r="K38" s="447"/>
      <c r="L38" s="447"/>
      <c r="M38" s="447"/>
      <c r="N38" s="447"/>
      <c r="O38" s="455">
        <v>10480.945</v>
      </c>
      <c r="P38" s="455">
        <v>0</v>
      </c>
      <c r="Q38" s="455">
        <v>1477.2449999999999</v>
      </c>
      <c r="R38" s="455">
        <v>558.654</v>
      </c>
      <c r="S38" s="455">
        <v>4472.2299999999996</v>
      </c>
      <c r="T38" s="455">
        <v>1979.682</v>
      </c>
      <c r="U38" s="455">
        <v>4518.8010000000004</v>
      </c>
      <c r="V38" s="455">
        <v>4027.105</v>
      </c>
      <c r="W38" s="455">
        <v>1251.8599999999999</v>
      </c>
      <c r="X38" s="455">
        <v>736.93799999999999</v>
      </c>
      <c r="Y38" s="455">
        <v>4431.3909999999996</v>
      </c>
      <c r="Z38" s="455">
        <v>1891.2760000000001</v>
      </c>
      <c r="AA38" s="455">
        <v>1891.2760000000001</v>
      </c>
      <c r="AB38" s="455">
        <v>4808.433</v>
      </c>
      <c r="AC38" s="455">
        <v>4808.433</v>
      </c>
      <c r="AD38" s="455">
        <v>2598.5520000000001</v>
      </c>
      <c r="AE38" s="455">
        <v>4469.2089999999998</v>
      </c>
      <c r="AF38" s="455">
        <v>4469.2089999999998</v>
      </c>
      <c r="AG38" s="455">
        <v>2368.9009999999998</v>
      </c>
      <c r="AH38" s="455">
        <v>1993.3920000000001</v>
      </c>
      <c r="AI38" s="455">
        <v>2713.0010000000002</v>
      </c>
      <c r="AJ38" s="455">
        <v>2062.6619999999998</v>
      </c>
      <c r="AK38" s="455">
        <v>2062.6619999999998</v>
      </c>
      <c r="AL38" s="455">
        <v>2264.0770000000002</v>
      </c>
      <c r="AM38" s="455">
        <v>1798.7629999999999</v>
      </c>
      <c r="AN38" s="455">
        <v>4816.6310000000003</v>
      </c>
      <c r="AO38" s="455">
        <v>4816.6310000000003</v>
      </c>
      <c r="AP38" s="455">
        <v>1374.1510000000001</v>
      </c>
      <c r="AQ38" s="455">
        <v>2133.4050000000002</v>
      </c>
      <c r="AR38" s="455">
        <v>490.49400000000003</v>
      </c>
      <c r="AS38" s="455">
        <v>3270.5169999999998</v>
      </c>
      <c r="AT38" s="455">
        <v>2042.338</v>
      </c>
      <c r="AU38" s="455">
        <v>1845.1179999999999</v>
      </c>
      <c r="AV38" s="455">
        <v>1095.6110000000001</v>
      </c>
      <c r="AW38" s="455">
        <v>2912.8440000000001</v>
      </c>
      <c r="AX38" s="455">
        <v>3432.9490000000001</v>
      </c>
      <c r="AY38" s="455">
        <v>1681.126</v>
      </c>
      <c r="AZ38" s="455">
        <v>1681.126</v>
      </c>
      <c r="BA38" s="455">
        <v>2488.2950000000001</v>
      </c>
      <c r="BB38" s="455">
        <v>2373.578</v>
      </c>
      <c r="BC38" s="455">
        <v>3154.7139999999999</v>
      </c>
      <c r="BD38" s="455">
        <v>0</v>
      </c>
      <c r="BE38" s="455">
        <v>4118.4110000000001</v>
      </c>
      <c r="BF38" s="455">
        <v>275</v>
      </c>
      <c r="BG38" s="449">
        <f t="shared" si="53"/>
        <v>2684.9462727272721</v>
      </c>
      <c r="BH38" s="449">
        <f t="shared" si="53"/>
        <v>2684.9462727272721</v>
      </c>
      <c r="BI38" s="449">
        <f t="shared" si="53"/>
        <v>2684.9462727272721</v>
      </c>
      <c r="BJ38" s="449">
        <f t="shared" si="53"/>
        <v>2684.9462727272721</v>
      </c>
      <c r="BK38" s="449">
        <f t="shared" si="53"/>
        <v>2684.9462727272721</v>
      </c>
      <c r="BL38" s="449">
        <f t="shared" si="53"/>
        <v>2684.9462727272721</v>
      </c>
      <c r="BM38" s="449">
        <f t="shared" si="53"/>
        <v>2684.9462727272721</v>
      </c>
      <c r="BN38" s="449">
        <f t="shared" si="53"/>
        <v>2684.9462727272721</v>
      </c>
      <c r="BO38" s="449">
        <f t="shared" si="53"/>
        <v>2684.9462727272721</v>
      </c>
      <c r="BP38" s="449">
        <f t="shared" si="53"/>
        <v>2684.9462727272721</v>
      </c>
      <c r="BQ38" s="449">
        <f t="shared" si="54"/>
        <v>2684.9462727272721</v>
      </c>
      <c r="BR38" s="449">
        <f t="shared" si="54"/>
        <v>2684.9462727272721</v>
      </c>
      <c r="BS38" s="449">
        <f t="shared" si="54"/>
        <v>2684.9462727272721</v>
      </c>
      <c r="BT38" s="449">
        <f t="shared" si="54"/>
        <v>2684.9462727272721</v>
      </c>
      <c r="BU38" s="449">
        <f t="shared" si="54"/>
        <v>2684.9462727272721</v>
      </c>
      <c r="BV38" s="449">
        <f t="shared" si="54"/>
        <v>2684.9462727272721</v>
      </c>
      <c r="BW38" s="449">
        <f t="shared" si="54"/>
        <v>2684.9462727272721</v>
      </c>
      <c r="BX38" s="449">
        <f t="shared" si="54"/>
        <v>2684.9462727272721</v>
      </c>
      <c r="BY38" s="449">
        <f t="shared" si="54"/>
        <v>2684.9462727272721</v>
      </c>
      <c r="BZ38" s="449">
        <f t="shared" si="54"/>
        <v>2684.9462727272721</v>
      </c>
      <c r="CA38" s="449">
        <f t="shared" si="55"/>
        <v>2684.9462727272721</v>
      </c>
      <c r="CB38" s="449">
        <f t="shared" si="55"/>
        <v>2684.9462727272721</v>
      </c>
      <c r="CC38" s="449">
        <f t="shared" si="55"/>
        <v>2684.9462727272721</v>
      </c>
      <c r="CD38" s="449">
        <f t="shared" si="55"/>
        <v>2684.9462727272721</v>
      </c>
      <c r="CE38" s="449">
        <f t="shared" si="55"/>
        <v>2684.9462727272721</v>
      </c>
      <c r="CF38" s="449">
        <f t="shared" si="55"/>
        <v>2684.9462727272721</v>
      </c>
      <c r="CG38" s="449">
        <f t="shared" si="55"/>
        <v>2684.9462727272721</v>
      </c>
      <c r="CH38" s="449">
        <f t="shared" si="55"/>
        <v>2684.9462727272721</v>
      </c>
      <c r="CI38" s="449">
        <f t="shared" si="55"/>
        <v>2684.9462727272721</v>
      </c>
      <c r="CJ38" s="449">
        <f t="shared" si="55"/>
        <v>2684.9462727272721</v>
      </c>
    </row>
    <row r="39" spans="2:88" s="423" customFormat="1" hidden="1" x14ac:dyDescent="0.2">
      <c r="B39" s="450" t="s">
        <v>80</v>
      </c>
      <c r="C39" s="450"/>
      <c r="D39" s="450"/>
      <c r="E39" s="450"/>
      <c r="F39" s="450"/>
      <c r="G39" s="450"/>
      <c r="H39" s="450"/>
      <c r="I39" s="450"/>
      <c r="J39" s="450"/>
      <c r="K39" s="450"/>
      <c r="L39" s="450"/>
      <c r="M39" s="450"/>
      <c r="N39" s="450"/>
      <c r="O39" s="456">
        <v>4656.8040000000001</v>
      </c>
      <c r="P39" s="456">
        <v>0</v>
      </c>
      <c r="Q39" s="456">
        <v>0</v>
      </c>
      <c r="R39" s="456">
        <v>29.152999999999999</v>
      </c>
      <c r="S39" s="456">
        <v>498.78399999999999</v>
      </c>
      <c r="T39" s="456">
        <v>1332.4480000000001</v>
      </c>
      <c r="U39" s="456">
        <v>4277.9409999999998</v>
      </c>
      <c r="V39" s="456">
        <v>2852.1930000000002</v>
      </c>
      <c r="W39" s="456">
        <v>1906.473</v>
      </c>
      <c r="X39" s="456">
        <v>613.05700000000002</v>
      </c>
      <c r="Y39" s="456">
        <v>3308.509</v>
      </c>
      <c r="Z39" s="456">
        <v>1056.886</v>
      </c>
      <c r="AA39" s="456">
        <v>1056.886</v>
      </c>
      <c r="AB39" s="456">
        <v>8620.5409999999993</v>
      </c>
      <c r="AC39" s="456">
        <v>8620.5409999999993</v>
      </c>
      <c r="AD39" s="456">
        <v>1201.2750000000001</v>
      </c>
      <c r="AE39" s="456">
        <v>4404.9809999999998</v>
      </c>
      <c r="AF39" s="456">
        <v>4404.9809999999998</v>
      </c>
      <c r="AG39" s="456">
        <v>3089.5810000000001</v>
      </c>
      <c r="AH39" s="456">
        <v>3167.3409999999999</v>
      </c>
      <c r="AI39" s="456">
        <v>266.33</v>
      </c>
      <c r="AJ39" s="456">
        <v>539.125</v>
      </c>
      <c r="AK39" s="456">
        <v>539.125</v>
      </c>
      <c r="AL39" s="456">
        <v>291.536</v>
      </c>
      <c r="AM39" s="456">
        <v>1864.0840000000001</v>
      </c>
      <c r="AN39" s="456">
        <v>3810.5610000000001</v>
      </c>
      <c r="AO39" s="456">
        <v>3810.5610000000001</v>
      </c>
      <c r="AP39" s="456">
        <v>4293.8559999999998</v>
      </c>
      <c r="AQ39" s="456">
        <v>588.23500000000001</v>
      </c>
      <c r="AR39" s="456">
        <v>133.42400000000001</v>
      </c>
      <c r="AS39" s="456">
        <v>1949.039</v>
      </c>
      <c r="AT39" s="456">
        <v>2229.3850000000002</v>
      </c>
      <c r="AU39" s="456">
        <v>1024.723</v>
      </c>
      <c r="AV39" s="456">
        <v>298.02800000000002</v>
      </c>
      <c r="AW39" s="456">
        <v>1825.0719999999999</v>
      </c>
      <c r="AX39" s="456">
        <v>1781.75</v>
      </c>
      <c r="AY39" s="456">
        <v>807.55100000000004</v>
      </c>
      <c r="AZ39" s="456">
        <v>807.55100000000004</v>
      </c>
      <c r="BA39" s="456">
        <v>1423.2950000000001</v>
      </c>
      <c r="BB39" s="456">
        <v>2644.3449999999998</v>
      </c>
      <c r="BC39" s="456">
        <v>0</v>
      </c>
      <c r="BD39" s="456">
        <v>0</v>
      </c>
      <c r="BE39" s="456">
        <v>7820.3040000000001</v>
      </c>
      <c r="BF39" s="456">
        <v>177.31700000000001</v>
      </c>
      <c r="BG39" s="449">
        <f t="shared" si="53"/>
        <v>2136.8993636363639</v>
      </c>
      <c r="BH39" s="449">
        <f t="shared" si="53"/>
        <v>2136.8993636363639</v>
      </c>
      <c r="BI39" s="449">
        <f t="shared" si="53"/>
        <v>2136.8993636363639</v>
      </c>
      <c r="BJ39" s="449">
        <f t="shared" si="53"/>
        <v>2136.8993636363639</v>
      </c>
      <c r="BK39" s="449">
        <f t="shared" si="53"/>
        <v>2136.8993636363639</v>
      </c>
      <c r="BL39" s="449">
        <f t="shared" si="53"/>
        <v>2136.8993636363639</v>
      </c>
      <c r="BM39" s="449">
        <f t="shared" si="53"/>
        <v>2136.8993636363639</v>
      </c>
      <c r="BN39" s="449">
        <f t="shared" si="53"/>
        <v>2136.8993636363639</v>
      </c>
      <c r="BO39" s="449">
        <f t="shared" si="53"/>
        <v>2136.8993636363639</v>
      </c>
      <c r="BP39" s="449">
        <f t="shared" si="53"/>
        <v>2136.8993636363639</v>
      </c>
      <c r="BQ39" s="449">
        <f t="shared" si="54"/>
        <v>2136.8993636363639</v>
      </c>
      <c r="BR39" s="449">
        <f t="shared" si="54"/>
        <v>2136.8993636363639</v>
      </c>
      <c r="BS39" s="449">
        <f t="shared" si="54"/>
        <v>2136.8993636363639</v>
      </c>
      <c r="BT39" s="449">
        <f t="shared" si="54"/>
        <v>2136.8993636363639</v>
      </c>
      <c r="BU39" s="449">
        <f t="shared" si="54"/>
        <v>2136.8993636363639</v>
      </c>
      <c r="BV39" s="449">
        <f t="shared" si="54"/>
        <v>2136.8993636363639</v>
      </c>
      <c r="BW39" s="449">
        <f t="shared" si="54"/>
        <v>2136.8993636363639</v>
      </c>
      <c r="BX39" s="449">
        <f t="shared" si="54"/>
        <v>2136.8993636363639</v>
      </c>
      <c r="BY39" s="449">
        <f t="shared" si="54"/>
        <v>2136.8993636363639</v>
      </c>
      <c r="BZ39" s="449">
        <f t="shared" si="54"/>
        <v>2136.8993636363639</v>
      </c>
      <c r="CA39" s="449">
        <f t="shared" si="55"/>
        <v>2136.8993636363639</v>
      </c>
      <c r="CB39" s="449">
        <f t="shared" si="55"/>
        <v>2136.8993636363639</v>
      </c>
      <c r="CC39" s="449">
        <f t="shared" si="55"/>
        <v>2136.8993636363639</v>
      </c>
      <c r="CD39" s="449">
        <f t="shared" si="55"/>
        <v>2136.8993636363639</v>
      </c>
      <c r="CE39" s="449">
        <f t="shared" si="55"/>
        <v>2136.8993636363639</v>
      </c>
      <c r="CF39" s="449">
        <f t="shared" si="55"/>
        <v>2136.8993636363639</v>
      </c>
      <c r="CG39" s="449">
        <f t="shared" si="55"/>
        <v>2136.8993636363639</v>
      </c>
      <c r="CH39" s="449">
        <f t="shared" si="55"/>
        <v>2136.8993636363639</v>
      </c>
      <c r="CI39" s="449">
        <f t="shared" si="55"/>
        <v>2136.8993636363639</v>
      </c>
      <c r="CJ39" s="449">
        <f t="shared" si="55"/>
        <v>2136.8993636363639</v>
      </c>
    </row>
    <row r="40" spans="2:88" hidden="1" x14ac:dyDescent="0.2">
      <c r="B40" s="447" t="s">
        <v>81</v>
      </c>
      <c r="C40" s="447"/>
      <c r="D40" s="447"/>
      <c r="E40" s="447"/>
      <c r="F40" s="447"/>
      <c r="G40" s="447"/>
      <c r="H40" s="447"/>
      <c r="I40" s="447"/>
      <c r="J40" s="447"/>
      <c r="K40" s="447"/>
      <c r="L40" s="447"/>
      <c r="M40" s="447"/>
      <c r="N40" s="447"/>
      <c r="O40" s="455">
        <v>0</v>
      </c>
      <c r="P40" s="455">
        <v>0</v>
      </c>
      <c r="Q40" s="455">
        <v>0</v>
      </c>
      <c r="R40" s="455">
        <v>0</v>
      </c>
      <c r="S40" s="455">
        <v>0</v>
      </c>
      <c r="T40" s="455">
        <v>0</v>
      </c>
      <c r="U40" s="455">
        <v>0</v>
      </c>
      <c r="V40" s="455">
        <v>0</v>
      </c>
      <c r="W40" s="455">
        <v>0</v>
      </c>
      <c r="X40" s="455">
        <v>0</v>
      </c>
      <c r="Y40" s="455">
        <v>0</v>
      </c>
      <c r="Z40" s="455">
        <v>0</v>
      </c>
      <c r="AA40" s="455">
        <v>0</v>
      </c>
      <c r="AB40" s="455">
        <v>0</v>
      </c>
      <c r="AC40" s="455">
        <v>0</v>
      </c>
      <c r="AD40" s="455">
        <v>0</v>
      </c>
      <c r="AE40" s="455">
        <v>0</v>
      </c>
      <c r="AF40" s="455">
        <v>0</v>
      </c>
      <c r="AG40" s="455">
        <v>0</v>
      </c>
      <c r="AH40" s="455">
        <v>0</v>
      </c>
      <c r="AI40" s="455">
        <v>0</v>
      </c>
      <c r="AJ40" s="455">
        <v>0</v>
      </c>
      <c r="AK40" s="455">
        <v>0</v>
      </c>
      <c r="AL40" s="455">
        <v>0</v>
      </c>
      <c r="AM40" s="455">
        <v>0</v>
      </c>
      <c r="AN40" s="455">
        <v>0</v>
      </c>
      <c r="AO40" s="455">
        <v>0</v>
      </c>
      <c r="AP40" s="455">
        <v>0</v>
      </c>
      <c r="AQ40" s="455">
        <v>0</v>
      </c>
      <c r="AR40" s="455">
        <v>0</v>
      </c>
      <c r="AS40" s="455">
        <v>0</v>
      </c>
      <c r="AT40" s="455">
        <v>0</v>
      </c>
      <c r="AU40" s="455">
        <v>0</v>
      </c>
      <c r="AV40" s="455">
        <v>0</v>
      </c>
      <c r="AW40" s="455">
        <v>0</v>
      </c>
      <c r="AX40" s="455">
        <v>0</v>
      </c>
      <c r="AY40" s="455">
        <v>0</v>
      </c>
      <c r="AZ40" s="455">
        <v>0</v>
      </c>
      <c r="BA40" s="455">
        <v>0</v>
      </c>
      <c r="BB40" s="455">
        <v>0</v>
      </c>
      <c r="BC40" s="455">
        <v>0</v>
      </c>
      <c r="BD40" s="455">
        <v>0</v>
      </c>
      <c r="BE40" s="455">
        <v>0</v>
      </c>
      <c r="BF40" s="455">
        <v>0</v>
      </c>
      <c r="BG40" s="449">
        <f t="shared" si="53"/>
        <v>0</v>
      </c>
      <c r="BH40" s="449">
        <f t="shared" si="53"/>
        <v>0</v>
      </c>
      <c r="BI40" s="449">
        <f t="shared" si="53"/>
        <v>0</v>
      </c>
      <c r="BJ40" s="449">
        <f t="shared" si="53"/>
        <v>0</v>
      </c>
      <c r="BK40" s="449">
        <f t="shared" si="53"/>
        <v>0</v>
      </c>
      <c r="BL40" s="449">
        <f t="shared" si="53"/>
        <v>0</v>
      </c>
      <c r="BM40" s="449">
        <f t="shared" si="53"/>
        <v>0</v>
      </c>
      <c r="BN40" s="449">
        <f t="shared" si="53"/>
        <v>0</v>
      </c>
      <c r="BO40" s="449">
        <f t="shared" si="53"/>
        <v>0</v>
      </c>
      <c r="BP40" s="449">
        <f t="shared" si="53"/>
        <v>0</v>
      </c>
      <c r="BQ40" s="449">
        <f t="shared" si="54"/>
        <v>0</v>
      </c>
      <c r="BR40" s="449">
        <f t="shared" si="54"/>
        <v>0</v>
      </c>
      <c r="BS40" s="449">
        <f t="shared" si="54"/>
        <v>0</v>
      </c>
      <c r="BT40" s="449">
        <f t="shared" si="54"/>
        <v>0</v>
      </c>
      <c r="BU40" s="449">
        <f t="shared" si="54"/>
        <v>0</v>
      </c>
      <c r="BV40" s="449">
        <f t="shared" si="54"/>
        <v>0</v>
      </c>
      <c r="BW40" s="449">
        <f t="shared" si="54"/>
        <v>0</v>
      </c>
      <c r="BX40" s="449">
        <f t="shared" si="54"/>
        <v>0</v>
      </c>
      <c r="BY40" s="449">
        <f t="shared" si="54"/>
        <v>0</v>
      </c>
      <c r="BZ40" s="449">
        <f t="shared" si="54"/>
        <v>0</v>
      </c>
      <c r="CA40" s="449">
        <f t="shared" si="55"/>
        <v>0</v>
      </c>
      <c r="CB40" s="449">
        <f t="shared" si="55"/>
        <v>0</v>
      </c>
      <c r="CC40" s="449">
        <f t="shared" si="55"/>
        <v>0</v>
      </c>
      <c r="CD40" s="449">
        <f t="shared" si="55"/>
        <v>0</v>
      </c>
      <c r="CE40" s="449">
        <f t="shared" si="55"/>
        <v>0</v>
      </c>
      <c r="CF40" s="449">
        <f t="shared" si="55"/>
        <v>0</v>
      </c>
      <c r="CG40" s="449">
        <f t="shared" si="55"/>
        <v>0</v>
      </c>
      <c r="CH40" s="449">
        <f t="shared" si="55"/>
        <v>0</v>
      </c>
      <c r="CI40" s="449">
        <f t="shared" si="55"/>
        <v>0</v>
      </c>
      <c r="CJ40" s="449">
        <f t="shared" si="55"/>
        <v>0</v>
      </c>
    </row>
    <row r="41" spans="2:88" s="423" customFormat="1" hidden="1" x14ac:dyDescent="0.2">
      <c r="B41" s="450" t="s">
        <v>82</v>
      </c>
      <c r="C41" s="450"/>
      <c r="D41" s="450"/>
      <c r="E41" s="450"/>
      <c r="F41" s="450"/>
      <c r="G41" s="450"/>
      <c r="H41" s="450"/>
      <c r="I41" s="450"/>
      <c r="J41" s="450"/>
      <c r="K41" s="450"/>
      <c r="L41" s="450"/>
      <c r="M41" s="450"/>
      <c r="N41" s="450"/>
      <c r="O41" s="456">
        <v>1600.9639999999999</v>
      </c>
      <c r="P41" s="456">
        <v>0</v>
      </c>
      <c r="Q41" s="456">
        <v>0</v>
      </c>
      <c r="R41" s="456">
        <v>0</v>
      </c>
      <c r="S41" s="456">
        <v>0</v>
      </c>
      <c r="T41" s="456">
        <v>30</v>
      </c>
      <c r="U41" s="456">
        <v>0</v>
      </c>
      <c r="V41" s="456">
        <v>0</v>
      </c>
      <c r="W41" s="456">
        <v>0</v>
      </c>
      <c r="X41" s="456">
        <v>0</v>
      </c>
      <c r="Y41" s="456">
        <v>-201.6</v>
      </c>
      <c r="Z41" s="456">
        <v>12</v>
      </c>
      <c r="AA41" s="456">
        <v>12</v>
      </c>
      <c r="AB41" s="456">
        <v>333.18</v>
      </c>
      <c r="AC41" s="456">
        <v>333.18</v>
      </c>
      <c r="AD41" s="456">
        <v>0</v>
      </c>
      <c r="AE41" s="456">
        <v>0</v>
      </c>
      <c r="AF41" s="456">
        <v>0</v>
      </c>
      <c r="AG41" s="456">
        <v>0</v>
      </c>
      <c r="AH41" s="456">
        <v>0</v>
      </c>
      <c r="AI41" s="456">
        <v>0</v>
      </c>
      <c r="AJ41" s="456">
        <v>0</v>
      </c>
      <c r="AK41" s="456">
        <v>0</v>
      </c>
      <c r="AL41" s="456">
        <v>0</v>
      </c>
      <c r="AM41" s="456">
        <v>0</v>
      </c>
      <c r="AN41" s="456">
        <v>0</v>
      </c>
      <c r="AO41" s="456">
        <v>0</v>
      </c>
      <c r="AP41" s="456">
        <v>0</v>
      </c>
      <c r="AQ41" s="456">
        <v>0</v>
      </c>
      <c r="AR41" s="456">
        <v>0</v>
      </c>
      <c r="AS41" s="456">
        <v>0</v>
      </c>
      <c r="AT41" s="456">
        <v>0</v>
      </c>
      <c r="AU41" s="456">
        <v>0</v>
      </c>
      <c r="AV41" s="456">
        <v>0</v>
      </c>
      <c r="AW41" s="456">
        <v>0</v>
      </c>
      <c r="AX41" s="456">
        <v>0</v>
      </c>
      <c r="AY41" s="456">
        <v>0</v>
      </c>
      <c r="AZ41" s="456">
        <v>0</v>
      </c>
      <c r="BA41" s="456">
        <v>0</v>
      </c>
      <c r="BB41" s="456">
        <v>0</v>
      </c>
      <c r="BC41" s="456">
        <v>0</v>
      </c>
      <c r="BD41" s="456">
        <v>0</v>
      </c>
      <c r="BE41" s="456">
        <v>0</v>
      </c>
      <c r="BF41" s="456">
        <v>0</v>
      </c>
      <c r="BG41" s="449">
        <f t="shared" si="53"/>
        <v>48.175545454545457</v>
      </c>
      <c r="BH41" s="449">
        <f t="shared" si="53"/>
        <v>48.175545454545457</v>
      </c>
      <c r="BI41" s="449">
        <f t="shared" si="53"/>
        <v>48.175545454545457</v>
      </c>
      <c r="BJ41" s="449">
        <f t="shared" si="53"/>
        <v>48.175545454545457</v>
      </c>
      <c r="BK41" s="449">
        <f t="shared" si="53"/>
        <v>48.175545454545457</v>
      </c>
      <c r="BL41" s="449">
        <f t="shared" si="53"/>
        <v>48.175545454545457</v>
      </c>
      <c r="BM41" s="449">
        <f t="shared" si="53"/>
        <v>48.175545454545457</v>
      </c>
      <c r="BN41" s="449">
        <f t="shared" si="53"/>
        <v>48.175545454545457</v>
      </c>
      <c r="BO41" s="449">
        <f t="shared" si="53"/>
        <v>48.175545454545457</v>
      </c>
      <c r="BP41" s="449">
        <f t="shared" si="53"/>
        <v>48.175545454545457</v>
      </c>
      <c r="BQ41" s="449">
        <f t="shared" si="54"/>
        <v>48.175545454545457</v>
      </c>
      <c r="BR41" s="449">
        <f t="shared" si="54"/>
        <v>48.175545454545457</v>
      </c>
      <c r="BS41" s="449">
        <f t="shared" si="54"/>
        <v>48.175545454545457</v>
      </c>
      <c r="BT41" s="449">
        <f t="shared" si="54"/>
        <v>48.175545454545457</v>
      </c>
      <c r="BU41" s="449">
        <f t="shared" si="54"/>
        <v>48.175545454545457</v>
      </c>
      <c r="BV41" s="449">
        <f t="shared" si="54"/>
        <v>48.175545454545457</v>
      </c>
      <c r="BW41" s="449">
        <f t="shared" si="54"/>
        <v>48.175545454545457</v>
      </c>
      <c r="BX41" s="449">
        <f t="shared" si="54"/>
        <v>48.175545454545457</v>
      </c>
      <c r="BY41" s="449">
        <f t="shared" si="54"/>
        <v>48.175545454545457</v>
      </c>
      <c r="BZ41" s="449">
        <f t="shared" si="54"/>
        <v>48.175545454545457</v>
      </c>
      <c r="CA41" s="449">
        <f t="shared" si="55"/>
        <v>48.175545454545457</v>
      </c>
      <c r="CB41" s="449">
        <f t="shared" si="55"/>
        <v>48.175545454545457</v>
      </c>
      <c r="CC41" s="449">
        <f t="shared" si="55"/>
        <v>48.175545454545457</v>
      </c>
      <c r="CD41" s="449">
        <f t="shared" si="55"/>
        <v>48.175545454545457</v>
      </c>
      <c r="CE41" s="449">
        <f t="shared" si="55"/>
        <v>48.175545454545457</v>
      </c>
      <c r="CF41" s="449">
        <f t="shared" si="55"/>
        <v>48.175545454545457</v>
      </c>
      <c r="CG41" s="449">
        <f t="shared" si="55"/>
        <v>48.175545454545457</v>
      </c>
      <c r="CH41" s="449">
        <f t="shared" si="55"/>
        <v>48.175545454545457</v>
      </c>
      <c r="CI41" s="449">
        <f t="shared" si="55"/>
        <v>48.175545454545457</v>
      </c>
      <c r="CJ41" s="449">
        <f t="shared" si="55"/>
        <v>48.175545454545457</v>
      </c>
    </row>
    <row r="42" spans="2:88" hidden="1" x14ac:dyDescent="0.2">
      <c r="B42" s="452" t="s">
        <v>83</v>
      </c>
      <c r="C42" s="452"/>
      <c r="D42" s="452"/>
      <c r="E42" s="452"/>
      <c r="F42" s="452"/>
      <c r="G42" s="452"/>
      <c r="H42" s="452"/>
      <c r="I42" s="452"/>
      <c r="J42" s="452"/>
      <c r="K42" s="452"/>
      <c r="L42" s="452"/>
      <c r="M42" s="452"/>
      <c r="N42" s="452"/>
      <c r="O42" s="457">
        <v>118584.70003000001</v>
      </c>
      <c r="P42" s="457">
        <v>0</v>
      </c>
      <c r="Q42" s="457">
        <v>30805</v>
      </c>
      <c r="R42" s="457">
        <v>3291.1843199999998</v>
      </c>
      <c r="S42" s="457">
        <v>47617.622409999996</v>
      </c>
      <c r="T42" s="457">
        <v>34604.019</v>
      </c>
      <c r="U42" s="457">
        <v>70530.875120000012</v>
      </c>
      <c r="V42" s="457">
        <v>70004.708670000007</v>
      </c>
      <c r="W42" s="457">
        <v>27682.324769999999</v>
      </c>
      <c r="X42" s="457">
        <v>10979.259050000001</v>
      </c>
      <c r="Y42" s="457">
        <v>56400.623879999999</v>
      </c>
      <c r="Z42" s="457">
        <v>40324.941650000001</v>
      </c>
      <c r="AA42" s="457">
        <v>40324.941650000001</v>
      </c>
      <c r="AB42" s="457">
        <v>89577.55227</v>
      </c>
      <c r="AC42" s="457">
        <v>89577.55227</v>
      </c>
      <c r="AD42" s="457">
        <v>49368.372299999995</v>
      </c>
      <c r="AE42" s="457">
        <v>67770.907940000005</v>
      </c>
      <c r="AF42" s="457">
        <v>67770.907940000005</v>
      </c>
      <c r="AG42" s="457">
        <v>44397.184020000001</v>
      </c>
      <c r="AH42" s="457">
        <v>34402.358260000001</v>
      </c>
      <c r="AI42" s="457">
        <v>31189.843550000001</v>
      </c>
      <c r="AJ42" s="457">
        <v>20641.42367</v>
      </c>
      <c r="AK42" s="457">
        <v>20641.42367</v>
      </c>
      <c r="AL42" s="457">
        <v>29646.557579999997</v>
      </c>
      <c r="AM42" s="457">
        <v>30529.770769999999</v>
      </c>
      <c r="AN42" s="457">
        <v>70912.159169999999</v>
      </c>
      <c r="AO42" s="457">
        <v>70912.159169999999</v>
      </c>
      <c r="AP42" s="457">
        <v>33494.299679999996</v>
      </c>
      <c r="AQ42" s="457">
        <v>21825.042809999999</v>
      </c>
      <c r="AR42" s="457">
        <v>6993.3244100000002</v>
      </c>
      <c r="AS42" s="457">
        <v>45678.33612</v>
      </c>
      <c r="AT42" s="457">
        <v>27151.251820000001</v>
      </c>
      <c r="AU42" s="457">
        <v>25183.625329999999</v>
      </c>
      <c r="AV42" s="457">
        <v>10294.852730000001</v>
      </c>
      <c r="AW42" s="457">
        <v>28646.18895</v>
      </c>
      <c r="AX42" s="457">
        <v>37100.067090000004</v>
      </c>
      <c r="AY42" s="457">
        <v>16444.705310000001</v>
      </c>
      <c r="AZ42" s="457">
        <v>16444.705310000001</v>
      </c>
      <c r="BA42" s="457">
        <v>36313.419320000001</v>
      </c>
      <c r="BB42" s="457">
        <v>44930.814060000004</v>
      </c>
      <c r="BC42" s="457">
        <v>28116.817139999999</v>
      </c>
      <c r="BD42" s="457">
        <v>14770.46046</v>
      </c>
      <c r="BE42" s="457">
        <v>51903.092710000004</v>
      </c>
      <c r="BF42" s="457">
        <v>4411.3774299999995</v>
      </c>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row>
    <row r="43" spans="2:88" hidden="1" x14ac:dyDescent="0.2">
      <c r="N43" s="580">
        <v>1</v>
      </c>
      <c r="O43" s="454">
        <f t="shared" ref="O43:AG43" si="56">SUM(O36:O41)</f>
        <v>38064.671999999999</v>
      </c>
      <c r="P43" s="580">
        <v>1</v>
      </c>
      <c r="Q43" s="454">
        <f t="shared" si="56"/>
        <v>4431.875</v>
      </c>
      <c r="R43" s="454">
        <f t="shared" si="56"/>
        <v>811.298</v>
      </c>
      <c r="S43" s="454">
        <f t="shared" si="56"/>
        <v>7764.9019999999991</v>
      </c>
      <c r="T43" s="454">
        <f t="shared" si="56"/>
        <v>7042.4830000000002</v>
      </c>
      <c r="U43" s="454">
        <f t="shared" si="56"/>
        <v>13189.274000000001</v>
      </c>
      <c r="V43" s="454">
        <f t="shared" si="56"/>
        <v>10838.107</v>
      </c>
      <c r="W43" s="454">
        <f t="shared" si="56"/>
        <v>4621.9639999999999</v>
      </c>
      <c r="X43" s="454">
        <f t="shared" si="56"/>
        <v>2091.2780000000002</v>
      </c>
      <c r="Y43" s="454">
        <f t="shared" si="56"/>
        <v>9487.8039999999983</v>
      </c>
      <c r="Z43" s="454">
        <f t="shared" si="56"/>
        <v>7862.8060000000005</v>
      </c>
      <c r="AA43" s="454">
        <f t="shared" ref="AA43" si="57">SUM(AA36:AA41)</f>
        <v>7862.8060000000005</v>
      </c>
      <c r="AB43" s="454">
        <f t="shared" si="56"/>
        <v>19352.964999999997</v>
      </c>
      <c r="AC43" s="454">
        <f t="shared" ref="AC43" si="58">SUM(AC36:AC41)</f>
        <v>19352.964999999997</v>
      </c>
      <c r="AD43" s="454">
        <f t="shared" si="56"/>
        <v>7321.6769999999997</v>
      </c>
      <c r="AE43" s="454">
        <f t="shared" si="56"/>
        <v>14100.234</v>
      </c>
      <c r="AF43" s="454">
        <f t="shared" ref="AF43" si="59">SUM(AF36:AF41)</f>
        <v>14100.234</v>
      </c>
      <c r="AG43" s="454">
        <f t="shared" si="56"/>
        <v>8743.7020000000011</v>
      </c>
      <c r="AH43" s="454">
        <f t="shared" ref="AH43:BG43" si="60">SUM(AH36:AH41)</f>
        <v>7608.6910000000007</v>
      </c>
      <c r="AI43" s="454">
        <f t="shared" si="60"/>
        <v>5262.4709999999995</v>
      </c>
      <c r="AJ43" s="454">
        <f t="shared" si="60"/>
        <v>4452.201</v>
      </c>
      <c r="AK43" s="454">
        <f t="shared" ref="AK43" si="61">SUM(AK36:AK41)</f>
        <v>4452.201</v>
      </c>
      <c r="AL43" s="454">
        <f t="shared" si="60"/>
        <v>3910.1660000000002</v>
      </c>
      <c r="AM43" s="454">
        <f t="shared" si="60"/>
        <v>5198.13</v>
      </c>
      <c r="AN43" s="454">
        <f t="shared" si="60"/>
        <v>11095.607</v>
      </c>
      <c r="AO43" s="454">
        <f t="shared" ref="AO43" si="62">SUM(AO36:AO41)</f>
        <v>11095.607</v>
      </c>
      <c r="AP43" s="454">
        <f t="shared" si="60"/>
        <v>7201.2150000000001</v>
      </c>
      <c r="AQ43" s="454">
        <f t="shared" si="60"/>
        <v>4418.4859999999999</v>
      </c>
      <c r="AR43" s="454">
        <f t="shared" si="60"/>
        <v>1014.043</v>
      </c>
      <c r="AS43" s="454">
        <f t="shared" si="60"/>
        <v>11135.356</v>
      </c>
      <c r="AT43" s="454">
        <f t="shared" si="60"/>
        <v>5925.7620000000006</v>
      </c>
      <c r="AU43" s="454">
        <f t="shared" si="60"/>
        <v>5431.28</v>
      </c>
      <c r="AV43" s="454">
        <f t="shared" si="60"/>
        <v>2265.0540000000001</v>
      </c>
      <c r="AW43" s="454">
        <f t="shared" si="60"/>
        <v>7497.5150000000003</v>
      </c>
      <c r="AX43" s="454">
        <f t="shared" si="60"/>
        <v>7909.5869999999995</v>
      </c>
      <c r="AY43" s="454">
        <f t="shared" si="60"/>
        <v>3360.998</v>
      </c>
      <c r="AZ43" s="454">
        <f t="shared" si="60"/>
        <v>3360.998</v>
      </c>
      <c r="BA43" s="454">
        <f t="shared" si="60"/>
        <v>6589.4580000000005</v>
      </c>
      <c r="BB43" s="454">
        <f t="shared" si="60"/>
        <v>7860.7249999999985</v>
      </c>
      <c r="BC43" s="454">
        <f t="shared" si="60"/>
        <v>6502.5769999999993</v>
      </c>
      <c r="BD43" s="454">
        <f t="shared" si="60"/>
        <v>1509.8779999999999</v>
      </c>
      <c r="BE43" s="454">
        <f t="shared" si="60"/>
        <v>14483.467000000001</v>
      </c>
      <c r="BF43" s="454">
        <f t="shared" si="60"/>
        <v>856.02800000000002</v>
      </c>
      <c r="BG43" s="454">
        <f t="shared" si="60"/>
        <v>7896.3306136363626</v>
      </c>
      <c r="BH43" s="454">
        <f t="shared" ref="BH43:CE43" si="63">SUM(BH36:BH41)</f>
        <v>7896.3306136363626</v>
      </c>
      <c r="BI43" s="454">
        <f t="shared" si="63"/>
        <v>7896.3306136363626</v>
      </c>
      <c r="BJ43" s="454">
        <f t="shared" si="63"/>
        <v>7896.3306136363626</v>
      </c>
      <c r="BK43" s="454">
        <f t="shared" si="63"/>
        <v>7896.3306136363626</v>
      </c>
      <c r="BL43" s="454">
        <f t="shared" si="63"/>
        <v>7896.3306136363626</v>
      </c>
      <c r="BM43" s="454">
        <f t="shared" si="63"/>
        <v>7896.3306136363626</v>
      </c>
      <c r="BN43" s="454">
        <f t="shared" si="63"/>
        <v>7896.3306136363626</v>
      </c>
      <c r="BO43" s="454">
        <f t="shared" si="63"/>
        <v>7896.3306136363626</v>
      </c>
      <c r="BP43" s="454">
        <f t="shared" si="63"/>
        <v>7896.3306136363626</v>
      </c>
      <c r="BQ43" s="454">
        <f t="shared" si="63"/>
        <v>7896.3306136363626</v>
      </c>
      <c r="BR43" s="454">
        <f t="shared" si="63"/>
        <v>7896.3306136363626</v>
      </c>
      <c r="BS43" s="454">
        <f t="shared" si="63"/>
        <v>7896.3306136363626</v>
      </c>
      <c r="BT43" s="454">
        <f t="shared" si="63"/>
        <v>7896.3306136363626</v>
      </c>
      <c r="BU43" s="454">
        <f t="shared" si="63"/>
        <v>7896.3306136363626</v>
      </c>
      <c r="BV43" s="454">
        <f t="shared" si="63"/>
        <v>7896.3306136363626</v>
      </c>
      <c r="BW43" s="454">
        <f t="shared" si="63"/>
        <v>7896.3306136363626</v>
      </c>
      <c r="BX43" s="454">
        <f t="shared" si="63"/>
        <v>7896.3306136363626</v>
      </c>
      <c r="BY43" s="454">
        <f t="shared" si="63"/>
        <v>7896.3306136363626</v>
      </c>
      <c r="BZ43" s="454">
        <f t="shared" si="63"/>
        <v>7896.3306136363626</v>
      </c>
      <c r="CA43" s="454">
        <f t="shared" si="63"/>
        <v>7896.3306136363626</v>
      </c>
      <c r="CB43" s="454">
        <f t="shared" si="63"/>
        <v>7896.3306136363626</v>
      </c>
      <c r="CC43" s="454">
        <f t="shared" si="63"/>
        <v>7896.3306136363626</v>
      </c>
      <c r="CD43" s="454">
        <f t="shared" si="63"/>
        <v>7896.3306136363626</v>
      </c>
      <c r="CE43" s="454">
        <f t="shared" si="63"/>
        <v>7896.3306136363626</v>
      </c>
      <c r="CF43" s="454">
        <f t="shared" ref="CF43:CJ43" si="64">SUM(CF36:CF41)</f>
        <v>7896.3306136363626</v>
      </c>
      <c r="CG43" s="454">
        <f t="shared" si="64"/>
        <v>7896.3306136363626</v>
      </c>
      <c r="CH43" s="454">
        <f t="shared" si="64"/>
        <v>7896.3306136363626</v>
      </c>
      <c r="CI43" s="454">
        <f t="shared" si="64"/>
        <v>7896.3306136363626</v>
      </c>
      <c r="CJ43" s="454">
        <f t="shared" si="64"/>
        <v>7896.3306136363626</v>
      </c>
    </row>
    <row r="44" spans="2:88" s="3" customFormat="1" ht="15.75" x14ac:dyDescent="0.25">
      <c r="B44" s="368" t="s">
        <v>12</v>
      </c>
      <c r="C44" s="766" t="s">
        <v>259</v>
      </c>
      <c r="D44" s="633"/>
      <c r="E44" s="633"/>
      <c r="K44" s="64"/>
      <c r="L44" s="64"/>
      <c r="M44" s="11" t="str">
        <f>'1. Instruktion'!M2</f>
        <v>projektkalkyl@slu.se 2021-01-07</v>
      </c>
    </row>
    <row r="45" spans="2:88" s="3" customFormat="1" ht="12.75" customHeight="1" x14ac:dyDescent="0.25">
      <c r="B45" s="370"/>
      <c r="C45" s="297"/>
      <c r="K45" s="64"/>
      <c r="L45" s="64"/>
      <c r="M45" s="64"/>
    </row>
    <row r="46" spans="2:88" s="3" customFormat="1" ht="12.75" customHeight="1" x14ac:dyDescent="0.2">
      <c r="B46" s="119" t="s">
        <v>150</v>
      </c>
      <c r="C46" s="702" t="s">
        <v>309</v>
      </c>
      <c r="D46" s="638"/>
      <c r="E46" s="638"/>
      <c r="F46" s="638"/>
      <c r="G46" s="638"/>
      <c r="H46" s="638"/>
      <c r="I46" s="638"/>
      <c r="J46" s="638"/>
      <c r="K46" s="638"/>
      <c r="L46" s="638"/>
      <c r="M46" s="638"/>
    </row>
    <row r="47" spans="2:88" s="3" customFormat="1" ht="12.75" customHeight="1" x14ac:dyDescent="0.2">
      <c r="B47" s="119"/>
      <c r="C47" s="638"/>
      <c r="D47" s="638"/>
      <c r="E47" s="638"/>
      <c r="F47" s="638"/>
      <c r="G47" s="638"/>
      <c r="H47" s="638"/>
      <c r="I47" s="638"/>
      <c r="J47" s="638"/>
      <c r="K47" s="638"/>
      <c r="L47" s="638"/>
      <c r="M47" s="638"/>
    </row>
    <row r="48" spans="2:88" s="3" customFormat="1" ht="6" customHeight="1" x14ac:dyDescent="0.25">
      <c r="B48" s="69"/>
      <c r="C48" s="8"/>
      <c r="D48" s="64"/>
      <c r="E48" s="64"/>
      <c r="F48" s="120"/>
      <c r="G48" s="64"/>
      <c r="H48" s="64"/>
      <c r="I48" s="64"/>
      <c r="J48" s="64"/>
      <c r="K48" s="64"/>
      <c r="L48" s="64"/>
      <c r="M48" s="64"/>
    </row>
    <row r="49" spans="2:88" s="3" customFormat="1" ht="12.75" customHeight="1" x14ac:dyDescent="0.2">
      <c r="B49" s="140" t="s">
        <v>165</v>
      </c>
      <c r="C49" s="680" t="str">
        <f>'2. Grunddata'!C7</f>
        <v>Hitta den oförklariga faktorn i matrix</v>
      </c>
      <c r="D49" s="633"/>
      <c r="E49" s="633"/>
      <c r="F49" s="633"/>
      <c r="G49" s="633"/>
      <c r="H49" s="633"/>
      <c r="I49" s="633"/>
      <c r="J49" s="633"/>
      <c r="K49" s="633"/>
      <c r="L49" s="633"/>
      <c r="M49" s="633"/>
    </row>
    <row r="50" spans="2:88" s="3" customFormat="1" ht="12.75" x14ac:dyDescent="0.2">
      <c r="B50" s="140" t="s">
        <v>122</v>
      </c>
      <c r="C50" s="491" t="str">
        <f>IF('2. Grunddata'!$C$6="ANSÖKAN","ANSÖKAN",(IF('2. Grunddata'!$C$6="KONTRAKT","KONTRAKT","")))</f>
        <v>ANSÖKAN</v>
      </c>
      <c r="D50" s="64"/>
      <c r="E50" s="64"/>
      <c r="F50" s="64"/>
      <c r="G50" s="64"/>
      <c r="I50" s="64"/>
      <c r="J50" s="64"/>
      <c r="K50" s="64"/>
      <c r="L50" s="64"/>
      <c r="M50" s="64"/>
    </row>
    <row r="51" spans="2:88" s="3" customFormat="1" ht="12.75" x14ac:dyDescent="0.2">
      <c r="B51" s="62" t="s">
        <v>254</v>
      </c>
      <c r="C51" s="680" t="str">
        <f>'2. Grunddata'!C8</f>
        <v>Stina</v>
      </c>
      <c r="D51" s="633"/>
      <c r="E51" s="633"/>
      <c r="F51" s="633"/>
      <c r="G51" s="633"/>
      <c r="H51" s="633"/>
      <c r="I51" s="633"/>
      <c r="J51" s="633"/>
      <c r="K51" s="633"/>
      <c r="L51" s="633"/>
      <c r="M51" s="633"/>
    </row>
    <row r="52" spans="2:88" s="3" customFormat="1" ht="12.75" x14ac:dyDescent="0.2">
      <c r="B52" s="140" t="s">
        <v>156</v>
      </c>
      <c r="C52" s="492" t="str">
        <f>'2. Grunddata'!C17</f>
        <v>SEK</v>
      </c>
      <c r="D52" s="64"/>
      <c r="E52" s="64"/>
      <c r="F52" s="64"/>
      <c r="I52" s="120"/>
      <c r="J52" s="120"/>
      <c r="K52" s="120"/>
      <c r="L52" s="120"/>
      <c r="M52" s="120"/>
    </row>
    <row r="53" spans="2:88" s="3" customFormat="1" ht="12.75" x14ac:dyDescent="0.2">
      <c r="B53" s="140"/>
      <c r="C53" s="679" t="s">
        <v>137</v>
      </c>
      <c r="D53" s="633"/>
      <c r="E53" s="633"/>
      <c r="F53" s="633"/>
      <c r="I53" s="120"/>
      <c r="J53" s="120"/>
      <c r="K53" s="120"/>
      <c r="L53" s="120"/>
      <c r="M53" s="120"/>
    </row>
    <row r="55" spans="2:88" x14ac:dyDescent="0.2">
      <c r="B55" s="47" t="s">
        <v>73</v>
      </c>
      <c r="C55" s="461">
        <f>'5. Lön'!G23</f>
        <v>2022</v>
      </c>
      <c r="D55" s="461">
        <f>'5. Lön'!H23</f>
        <v>2023</v>
      </c>
      <c r="E55" s="461">
        <f>'5. Lön'!I23</f>
        <v>2024</v>
      </c>
      <c r="F55" s="461" t="str">
        <f>'5. Lön'!J23</f>
        <v/>
      </c>
      <c r="G55" s="461" t="str">
        <f>'5. Lön'!K23</f>
        <v/>
      </c>
      <c r="H55" s="461" t="str">
        <f>'5. Lön'!L23</f>
        <v/>
      </c>
      <c r="I55" s="461" t="str">
        <f>'5. Lön'!M23</f>
        <v/>
      </c>
      <c r="J55" s="461" t="str">
        <f>'5. Lön'!N23</f>
        <v/>
      </c>
      <c r="K55" s="461" t="str">
        <f>'5. Lön'!O23</f>
        <v/>
      </c>
      <c r="L55" s="461" t="str">
        <f>'5. Lön'!P23</f>
        <v/>
      </c>
      <c r="M55" s="43" t="s">
        <v>100</v>
      </c>
    </row>
    <row r="56" spans="2:88" x14ac:dyDescent="0.2">
      <c r="B56" s="50" t="s">
        <v>77</v>
      </c>
      <c r="C56" s="462">
        <f>IF($M56=0,"",(('5. Lön'!AG$152+'6. Drift'!G$102)/('6. Drift'!$Q$102+'5. Lön'!$AQ$152))*$M56)</f>
        <v>2376.0396878946508</v>
      </c>
      <c r="D56" s="48">
        <f>IF($M56=0,"",(('5. Lön'!AH$152+'6. Drift'!H$102)/('6. Drift'!$Q$102+'5. Lön'!$AQ$152))*$M56)</f>
        <v>2680.8476022405521</v>
      </c>
      <c r="E56" s="463">
        <f>IF($M56=0,"",(('5. Lön'!AI$152+'6. Drift'!I$102)/('6. Drift'!$Q$102+'5. Lön'!$AQ$152))*$M56)</f>
        <v>2609.533609308543</v>
      </c>
      <c r="F56" s="48">
        <f>IF($M56=0,"",(('5. Lön'!AJ$152+'6. Drift'!J$102)/('6. Drift'!$Q$102+'5. Lön'!$AQ$152))*$M56)</f>
        <v>0</v>
      </c>
      <c r="G56" s="463">
        <f>IF($M56=0,"",(('5. Lön'!AK$152+'6. Drift'!K$102)/('6. Drift'!$Q$102+'5. Lön'!$AQ$152))*$M56)</f>
        <v>0</v>
      </c>
      <c r="H56" s="48">
        <f>IF($M56=0,"",(('5. Lön'!AL$152+'6. Drift'!L$102)/('6. Drift'!$Q$102+'5. Lön'!$AQ$152))*$M56)</f>
        <v>0</v>
      </c>
      <c r="I56" s="463">
        <f>IF($M56=0,"",(('5. Lön'!AM$152+'6. Drift'!M$102)/('6. Drift'!$Q$102+'5. Lön'!$AQ$152))*$M56)</f>
        <v>0</v>
      </c>
      <c r="J56" s="48">
        <f>IF($M56=0,"",(('5. Lön'!AN$152+'6. Drift'!N$102)/('6. Drift'!$Q$102+'5. Lön'!$AQ$152))*$M56)</f>
        <v>0</v>
      </c>
      <c r="K56" s="463">
        <f>IF($M56=0,"",(('5. Lön'!AO$152+'6. Drift'!O$102)/('6. Drift'!$Q$102+'5. Lön'!$AQ$152))*$M56)</f>
        <v>0</v>
      </c>
      <c r="L56" s="48">
        <f>IF($M56=0,"",(('5. Lön'!AP$152+'6. Drift'!P$102)/('6. Drift'!$Q$102+'5. Lön'!$AQ$152))*$M56)</f>
        <v>0</v>
      </c>
      <c r="M56" s="54">
        <f t="shared" ref="M56:M61" si="65">SUM(N56:CE56)</f>
        <v>7666.4208994437458</v>
      </c>
      <c r="N56" s="449">
        <f>(SUMIF('5. Lön'!$B$25:$B$151,N$7,'5. Lön'!$CA$25:$CA$151))*(N18/N$25)*(N$10/N$13)+(SUMIF('5. Lön'!$B$25:$B$151,N$7,'5. Lön'!$CM$25:$CM$151))*(N18/N$25)*(N$10/N$13)+(SUMIF('6. Drift'!$B$18:$B$101,N$7,'6. Drift'!$BD$18:$BD$101))*(N18/N$25)*(N$10/N$13)+(SUMIF('6. Drift'!$B$18:$B$101,N$7,'6. Drift'!$BP$18:$BP$101))*(N18/N$25)*(N$10/N$13)</f>
        <v>0</v>
      </c>
      <c r="O56" s="449">
        <f>(SUMIF('5. Lön'!$B$25:$B$151,O$7,'5. Lön'!$CA$25:$CA$151))*(O18/O$25)*(O$10/O$13)+(SUMIF('5. Lön'!$B$25:$B$151,O$7,'5. Lön'!$CM$25:$CM$151))*(O18/O$25)*(O$10/O$13)+(SUMIF('6. Drift'!$B$18:$B$101,O$7,'6. Drift'!$BD$18:$BD$101))*(O18/O$25)*(O$10/O$13)+(SUMIF('6. Drift'!$B$18:$B$101,O$7,'6. Drift'!$BP$18:$BP$101))*(O18/O$25)*(O$10/O$13)</f>
        <v>0</v>
      </c>
      <c r="P56" s="449">
        <f>(SUMIF('5. Lön'!$B$25:$B$151,P$7,'5. Lön'!$CA$25:$CA$151))*(P18/P$25)*(P$10/P$13)+(SUMIF('5. Lön'!$B$25:$B$151,P$7,'5. Lön'!$CM$25:$CM$151))*(P18/P$25)*(P$10/P$13)+(SUMIF('6. Drift'!$B$18:$B$101,P$7,'6. Drift'!$BD$18:$BD$101))*(P18/P$25)*(P$10/P$13)+(SUMIF('6. Drift'!$B$18:$B$101,P$7,'6. Drift'!$BP$18:$BP$101))*(P18/P$25)*(P$10/P$13)</f>
        <v>0</v>
      </c>
      <c r="Q56" s="449">
        <f>(SUMIF('5. Lön'!$B$25:$B$151,Q$7,'5. Lön'!$CA$25:$CA$151))*(Q18/Q$25)*(Q$10/Q$13)+(SUMIF('5. Lön'!$B$25:$B$151,Q$7,'5. Lön'!$CM$25:$CM$151))*(Q18/Q$25)*(Q$10/Q$13)+(SUMIF('6. Drift'!$B$18:$B$101,Q$7,'6. Drift'!$BD$18:$BD$101))*(Q18/Q$25)*(Q$10/Q$13)+(SUMIF('6. Drift'!$B$18:$B$101,Q$7,'6. Drift'!$BP$18:$BP$101))*(Q18/Q$25)*(Q$10/Q$13)</f>
        <v>0</v>
      </c>
      <c r="R56" s="449">
        <f>(SUMIF('5. Lön'!$B$25:$B$151,R$7,'5. Lön'!$CA$25:$CA$151))*(R18/R$25)*(R$10/R$13)+(SUMIF('5. Lön'!$B$25:$B$151,R$7,'5. Lön'!$CM$25:$CM$151))*(R18/R$25)*(R$10/R$13)+(SUMIF('6. Drift'!$B$18:$B$101,R$7,'6. Drift'!$BD$18:$BD$101))*(R18/R$25)*(R$10/R$13)+(SUMIF('6. Drift'!$B$18:$B$101,R$7,'6. Drift'!$BP$18:$BP$101))*(R18/R$25)*(R$10/R$13)</f>
        <v>0</v>
      </c>
      <c r="S56" s="449">
        <f>(SUMIF('5. Lön'!$B$25:$B$151,S$7,'5. Lön'!$CA$25:$CA$151))*(S18/S$25)*(S$10/S$13)+(SUMIF('5. Lön'!$B$25:$B$151,S$7,'5. Lön'!$CM$25:$CM$151))*(S18/S$25)*(S$10/S$13)+(SUMIF('6. Drift'!$B$18:$B$101,S$7,'6. Drift'!$BD$18:$BD$101))*(S18/S$25)*(S$10/S$13)+(SUMIF('6. Drift'!$B$18:$B$101,S$7,'6. Drift'!$BP$18:$BP$101))*(S18/S$25)*(S$10/S$13)</f>
        <v>0</v>
      </c>
      <c r="T56" s="449">
        <f>(SUMIF('5. Lön'!$B$25:$B$151,T$7,'5. Lön'!$CA$25:$CA$151))*(T18/T$25)*(T$10/T$13)+(SUMIF('5. Lön'!$B$25:$B$151,T$7,'5. Lön'!$CM$25:$CM$151))*(T18/T$25)*(T$10/T$13)+(SUMIF('6. Drift'!$B$18:$B$101,T$7,'6. Drift'!$BD$18:$BD$101))*(T18/T$25)*(T$10/T$13)+(SUMIF('6. Drift'!$B$18:$B$101,T$7,'6. Drift'!$BP$18:$BP$101))*(T18/T$25)*(T$10/T$13)</f>
        <v>0</v>
      </c>
      <c r="U56" s="449">
        <f>(SUMIF('5. Lön'!$B$25:$B$151,U$7,'5. Lön'!$CA$25:$CA$151))*(U18/U$25)*(U$10/U$13)+(SUMIF('5. Lön'!$B$25:$B$151,U$7,'5. Lön'!$CM$25:$CM$151))*(U18/U$25)*(U$10/U$13)+(SUMIF('6. Drift'!$B$18:$B$101,U$7,'6. Drift'!$BD$18:$BD$101))*(U18/U$25)*(U$10/U$13)+(SUMIF('6. Drift'!$B$18:$B$101,U$7,'6. Drift'!$BP$18:$BP$101))*(U18/U$25)*(U$10/U$13)</f>
        <v>0</v>
      </c>
      <c r="V56" s="449">
        <f>(SUMIF('5. Lön'!$B$25:$B$151,V$7,'5. Lön'!$CA$25:$CA$151))*(V18/V$25)*(V$10/V$13)+(SUMIF('5. Lön'!$B$25:$B$151,V$7,'5. Lön'!$CM$25:$CM$151))*(V18/V$25)*(V$10/V$13)+(SUMIF('6. Drift'!$B$18:$B$101,V$7,'6. Drift'!$BD$18:$BD$101))*(V18/V$25)*(V$10/V$13)+(SUMIF('6. Drift'!$B$18:$B$101,V$7,'6. Drift'!$BP$18:$BP$101))*(V18/V$25)*(V$10/V$13)</f>
        <v>0</v>
      </c>
      <c r="W56" s="449">
        <f>(SUMIF('5. Lön'!$B$25:$B$151,W$7,'5. Lön'!$CA$25:$CA$151))*(W18/W$25)*(W$10/W$13)+(SUMIF('5. Lön'!$B$25:$B$151,W$7,'5. Lön'!$CM$25:$CM$151))*(W18/W$25)*(W$10/W$13)+(SUMIF('6. Drift'!$B$18:$B$101,W$7,'6. Drift'!$BD$18:$BD$101))*(W18/W$25)*(W$10/W$13)+(SUMIF('6. Drift'!$B$18:$B$101,W$7,'6. Drift'!$BP$18:$BP$101))*(W18/W$25)*(W$10/W$13)</f>
        <v>0</v>
      </c>
      <c r="X56" s="449">
        <f>(SUMIF('5. Lön'!$B$25:$B$151,X$7,'5. Lön'!$CA$25:$CA$151))*(X18/X$25)*(X$10/X$13)+(SUMIF('5. Lön'!$B$25:$B$151,X$7,'5. Lön'!$CM$25:$CM$151))*(X18/X$25)*(X$10/X$13)+(SUMIF('6. Drift'!$B$18:$B$101,X$7,'6. Drift'!$BD$18:$BD$101))*(X18/X$25)*(X$10/X$13)+(SUMIF('6. Drift'!$B$18:$B$101,X$7,'6. Drift'!$BP$18:$BP$101))*(X18/X$25)*(X$10/X$13)</f>
        <v>0</v>
      </c>
      <c r="Y56" s="449">
        <f>(SUMIF('5. Lön'!$B$25:$B$151,Y$7,'5. Lön'!$CA$25:$CA$151))*(Y18/Y$25)*(Y$10/Y$13)+(SUMIF('5. Lön'!$B$25:$B$151,Y$7,'5. Lön'!$CM$25:$CM$151))*(Y18/Y$25)*(Y$10/Y$13)+(SUMIF('6. Drift'!$B$18:$B$101,Y$7,'6. Drift'!$BD$18:$BD$101))*(Y18/Y$25)*(Y$10/Y$13)+(SUMIF('6. Drift'!$B$18:$B$101,Y$7,'6. Drift'!$BP$18:$BP$101))*(Y18/Y$25)*(Y$10/Y$13)</f>
        <v>0</v>
      </c>
      <c r="Z56" s="449">
        <f>(SUMIF('5. Lön'!$B$25:$B$151,Z$7,'5. Lön'!$CA$25:$CA$151))*(Z18/Z$25)*(Z$10/Z$13)+(SUMIF('5. Lön'!$B$25:$B$151,Z$7,'5. Lön'!$CM$25:$CM$151))*(Z18/Z$25)*(Z$10/Z$13)+(SUMIF('6. Drift'!$B$18:$B$101,Z$7,'6. Drift'!$BD$18:$BD$101))*(Z18/Z$25)*(Z$10/Z$13)+(SUMIF('6. Drift'!$B$18:$B$101,Z$7,'6. Drift'!$BP$18:$BP$101))*(Z18/Z$25)*(Z$10/Z$13)</f>
        <v>0</v>
      </c>
      <c r="AA56" s="449">
        <f>(SUMIF('5. Lön'!$B$25:$B$151,AA$7,'5. Lön'!$CA$25:$CA$151))*(AA18/AA$25)*(AA$10/AA$13)+(SUMIF('5. Lön'!$B$25:$B$151,AA$7,'5. Lön'!$CM$25:$CM$151))*(AA18/AA$25)*(AA$10/AA$13)+(SUMIF('6. Drift'!$B$18:$B$101,AA$7,'6. Drift'!$BD$18:$BD$101))*(AA18/AA$25)*(AA$10/AA$13)+(SUMIF('6. Drift'!$B$18:$B$101,AA$7,'6. Drift'!$BP$18:$BP$101))*(AA18/AA$25)*(AA$10/AA$13)</f>
        <v>0</v>
      </c>
      <c r="AB56" s="449">
        <f>(SUMIF('5. Lön'!$B$25:$B$151,AB$7,'5. Lön'!$CA$25:$CA$151))*(AB18/AB$25)*(AB$10/AB$13)+(SUMIF('5. Lön'!$B$25:$B$151,AB$7,'5. Lön'!$CM$25:$CM$151))*(AB18/AB$25)*(AB$10/AB$13)+(SUMIF('6. Drift'!$B$18:$B$101,AB$7,'6. Drift'!$BD$18:$BD$101))*(AB18/AB$25)*(AB$10/AB$13)+(SUMIF('6. Drift'!$B$18:$B$101,AB$7,'6. Drift'!$BP$18:$BP$101))*(AB18/AB$25)*(AB$10/AB$13)</f>
        <v>0</v>
      </c>
      <c r="AC56" s="449">
        <f>(SUMIF('5. Lön'!$B$25:$B$151,AC$7,'5. Lön'!$CA$25:$CA$151))*(AC18/AC$25)*(AC$10/AC$13)+(SUMIF('5. Lön'!$B$25:$B$151,AC$7,'5. Lön'!$CM$25:$CM$151))*(AC18/AC$25)*(AC$10/AC$13)+(SUMIF('6. Drift'!$B$18:$B$101,AC$7,'6. Drift'!$BD$18:$BD$101))*(AC18/AC$25)*(AC$10/AC$13)+(SUMIF('6. Drift'!$B$18:$B$101,AC$7,'6. Drift'!$BP$18:$BP$101))*(AC18/AC$25)*(AC$10/AC$13)</f>
        <v>0</v>
      </c>
      <c r="AD56" s="449">
        <f>(SUMIF('5. Lön'!$B$25:$B$151,AD$7,'5. Lön'!$CA$25:$CA$151))*(AD18/AD$25)*(AD$10/AD$13)+(SUMIF('5. Lön'!$B$25:$B$151,AD$7,'5. Lön'!$CM$25:$CM$151))*(AD18/AD$25)*(AD$10/AD$13)+(SUMIF('6. Drift'!$B$18:$B$101,AD$7,'6. Drift'!$BD$18:$BD$101))*(AD18/AD$25)*(AD$10/AD$13)+(SUMIF('6. Drift'!$B$18:$B$101,AD$7,'6. Drift'!$BP$18:$BP$101))*(AD18/AD$25)*(AD$10/AD$13)</f>
        <v>0</v>
      </c>
      <c r="AE56" s="449">
        <f>(SUMIF('5. Lön'!$B$25:$B$151,AE$7,'5. Lön'!$CA$25:$CA$151))*(AE18/AE$25)*(AE$10/AE$13)+(SUMIF('5. Lön'!$B$25:$B$151,AE$7,'5. Lön'!$CM$25:$CM$151))*(AE18/AE$25)*(AE$10/AE$13)+(SUMIF('6. Drift'!$B$18:$B$101,AE$7,'6. Drift'!$BD$18:$BD$101))*(AE18/AE$25)*(AE$10/AE$13)+(SUMIF('6. Drift'!$B$18:$B$101,AE$7,'6. Drift'!$BP$18:$BP$101))*(AE18/AE$25)*(AE$10/AE$13)</f>
        <v>0</v>
      </c>
      <c r="AF56" s="449">
        <f>(SUMIF('5. Lön'!$B$25:$B$151,AF$7,'5. Lön'!$CA$25:$CA$151))*(AF18/AF$25)*(AF$10/AF$13)+(SUMIF('5. Lön'!$B$25:$B$151,AF$7,'5. Lön'!$CM$25:$CM$151))*(AF18/AF$25)*(AF$10/AF$13)+(SUMIF('6. Drift'!$B$18:$B$101,AF$7,'6. Drift'!$BD$18:$BD$101))*(AF18/AF$25)*(AF$10/AF$13)+(SUMIF('6. Drift'!$B$18:$B$101,AF$7,'6. Drift'!$BP$18:$BP$101))*(AF18/AF$25)*(AF$10/AF$13)</f>
        <v>0</v>
      </c>
      <c r="AG56" s="449">
        <f>(SUMIF('5. Lön'!$B$25:$B$151,AG$7,'5. Lön'!$CA$25:$CA$151))*(AG18/AG$25)*(AG$10/AG$13)+(SUMIF('5. Lön'!$B$25:$B$151,AG$7,'5. Lön'!$CM$25:$CM$151))*(AG18/AG$25)*(AG$10/AG$13)+(SUMIF('6. Drift'!$B$18:$B$101,AG$7,'6. Drift'!$BD$18:$BD$101))*(AG18/AG$25)*(AG$10/AG$13)+(SUMIF('6. Drift'!$B$18:$B$101,AG$7,'6. Drift'!$BP$18:$BP$101))*(AG18/AG$25)*(AG$10/AG$13)</f>
        <v>0</v>
      </c>
      <c r="AH56" s="449">
        <f>(SUMIF('5. Lön'!$B$25:$B$151,AH$7,'5. Lön'!$CA$25:$CA$151))*(AH18/AH$25)*(AH$10/AH$13)+(SUMIF('5. Lön'!$B$25:$B$151,AH$7,'5. Lön'!$CM$25:$CM$151))*(AH18/AH$25)*(AH$10/AH$13)+(SUMIF('6. Drift'!$B$18:$B$101,AH$7,'6. Drift'!$BD$18:$BD$101))*(AH18/AH$25)*(AH$10/AH$13)+(SUMIF('6. Drift'!$B$18:$B$101,AH$7,'6. Drift'!$BP$18:$BP$101))*(AH18/AH$25)*(AH$10/AH$13)</f>
        <v>0</v>
      </c>
      <c r="AI56" s="449">
        <f>(SUMIF('5. Lön'!$B$25:$B$151,AI$7,'5. Lön'!$CA$25:$CA$151))*(AI18/AI$25)*(AI$10/AI$13)+(SUMIF('5. Lön'!$B$25:$B$151,AI$7,'5. Lön'!$CM$25:$CM$151))*(AI18/AI$25)*(AI$10/AI$13)+(SUMIF('6. Drift'!$B$18:$B$101,AI$7,'6. Drift'!$BD$18:$BD$101))*(AI18/AI$25)*(AI$10/AI$13)+(SUMIF('6. Drift'!$B$18:$B$101,AI$7,'6. Drift'!$BP$18:$BP$101))*(AI18/AI$25)*(AI$10/AI$13)</f>
        <v>0</v>
      </c>
      <c r="AJ56" s="449">
        <f>(SUMIF('5. Lön'!$B$25:$B$151,AJ$7,'5. Lön'!$CA$25:$CA$151))*(AJ18/AJ$25)*(AJ$10/AJ$13)+(SUMIF('5. Lön'!$B$25:$B$151,AJ$7,'5. Lön'!$CM$25:$CM$151))*(AJ18/AJ$25)*(AJ$10/AJ$13)+(SUMIF('6. Drift'!$B$18:$B$101,AJ$7,'6. Drift'!$BD$18:$BD$101))*(AJ18/AJ$25)*(AJ$10/AJ$13)+(SUMIF('6. Drift'!$B$18:$B$101,AJ$7,'6. Drift'!$BP$18:$BP$101))*(AJ18/AJ$25)*(AJ$10/AJ$13)</f>
        <v>0</v>
      </c>
      <c r="AK56" s="449">
        <f>(SUMIF('5. Lön'!$B$25:$B$151,AK$7,'5. Lön'!$CA$25:$CA$151))*(AK18/AK$25)*(AK$10/AK$13)+(SUMIF('5. Lön'!$B$25:$B$151,AK$7,'5. Lön'!$CM$25:$CM$151))*(AK18/AK$25)*(AK$10/AK$13)+(SUMIF('6. Drift'!$B$18:$B$101,AK$7,'6. Drift'!$BD$18:$BD$101))*(AK18/AK$25)*(AK$10/AK$13)+(SUMIF('6. Drift'!$B$18:$B$101,AK$7,'6. Drift'!$BP$18:$BP$101))*(AK18/AK$25)*(AK$10/AK$13)</f>
        <v>0</v>
      </c>
      <c r="AL56" s="449">
        <f>(SUMIF('5. Lön'!$B$25:$B$151,AL$7,'5. Lön'!$CA$25:$CA$151))*(AL18/AL$25)*(AL$10/AL$13)+(SUMIF('5. Lön'!$B$25:$B$151,AL$7,'5. Lön'!$CM$25:$CM$151))*(AL18/AL$25)*(AL$10/AL$13)+(SUMIF('6. Drift'!$B$18:$B$101,AL$7,'6. Drift'!$BD$18:$BD$101))*(AL18/AL$25)*(AL$10/AL$13)+(SUMIF('6. Drift'!$B$18:$B$101,AL$7,'6. Drift'!$BP$18:$BP$101))*(AL18/AL$25)*(AL$10/AL$13)</f>
        <v>0</v>
      </c>
      <c r="AM56" s="449">
        <f>(SUMIF('5. Lön'!$B$25:$B$151,AM$7,'5. Lön'!$CA$25:$CA$151))*(AM18/AM$25)*(AM$10/AM$13)+(SUMIF('5. Lön'!$B$25:$B$151,AM$7,'5. Lön'!$CM$25:$CM$151))*(AM18/AM$25)*(AM$10/AM$13)+(SUMIF('6. Drift'!$B$18:$B$101,AM$7,'6. Drift'!$BD$18:$BD$101))*(AM18/AM$25)*(AM$10/AM$13)+(SUMIF('6. Drift'!$B$18:$B$101,AM$7,'6. Drift'!$BP$18:$BP$101))*(AM18/AM$25)*(AM$10/AM$13)</f>
        <v>0</v>
      </c>
      <c r="AN56" s="449">
        <f>(SUMIF('5. Lön'!$B$25:$B$151,AN$7,'5. Lön'!$CA$25:$CA$151))*(AN18/AN$25)*(AN$10/AN$13)+(SUMIF('5. Lön'!$B$25:$B$151,AN$7,'5. Lön'!$CM$25:$CM$151))*(AN18/AN$25)*(AN$10/AN$13)+(SUMIF('6. Drift'!$B$18:$B$101,AN$7,'6. Drift'!$BD$18:$BD$101))*(AN18/AN$25)*(AN$10/AN$13)+(SUMIF('6. Drift'!$B$18:$B$101,AN$7,'6. Drift'!$BP$18:$BP$101))*(AN18/AN$25)*(AN$10/AN$13)</f>
        <v>0</v>
      </c>
      <c r="AO56" s="449">
        <f>(SUMIF('5. Lön'!$B$25:$B$151,AO$7,'5. Lön'!$CA$25:$CA$151))*(AO18/AO$25)*(AO$10/AO$13)+(SUMIF('5. Lön'!$B$25:$B$151,AO$7,'5. Lön'!$CM$25:$CM$151))*(AO18/AO$25)*(AO$10/AO$13)+(SUMIF('6. Drift'!$B$18:$B$101,AO$7,'6. Drift'!$BD$18:$BD$101))*(AO18/AO$25)*(AO$10/AO$13)+(SUMIF('6. Drift'!$B$18:$B$101,AO$7,'6. Drift'!$BP$18:$BP$101))*(AO18/AO$25)*(AO$10/AO$13)</f>
        <v>0</v>
      </c>
      <c r="AP56" s="449">
        <f>(SUMIF('5. Lön'!$B$25:$B$151,AP$7,'5. Lön'!$CA$25:$CA$151))*(AP18/AP$25)*(AP$10/AP$13)+(SUMIF('5. Lön'!$B$25:$B$151,AP$7,'5. Lön'!$CM$25:$CM$151))*(AP18/AP$25)*(AP$10/AP$13)+(SUMIF('6. Drift'!$B$18:$B$101,AP$7,'6. Drift'!$BD$18:$BD$101))*(AP18/AP$25)*(AP$10/AP$13)+(SUMIF('6. Drift'!$B$18:$B$101,AP$7,'6. Drift'!$BP$18:$BP$101))*(AP18/AP$25)*(AP$10/AP$13)</f>
        <v>0</v>
      </c>
      <c r="AQ56" s="449">
        <f>(SUMIF('5. Lön'!$B$25:$B$151,AQ$7,'5. Lön'!$CA$25:$CA$151))*(AQ18/AQ$25)*(AQ$10/AQ$13)+(SUMIF('5. Lön'!$B$25:$B$151,AQ$7,'5. Lön'!$CM$25:$CM$151))*(AQ18/AQ$25)*(AQ$10/AQ$13)+(SUMIF('6. Drift'!$B$18:$B$101,AQ$7,'6. Drift'!$BD$18:$BD$101))*(AQ18/AQ$25)*(AQ$10/AQ$13)+(SUMIF('6. Drift'!$B$18:$B$101,AQ$7,'6. Drift'!$BP$18:$BP$101))*(AQ18/AQ$25)*(AQ$10/AQ$13)</f>
        <v>0</v>
      </c>
      <c r="AR56" s="449">
        <f>(SUMIF('5. Lön'!$B$25:$B$151,AR$7,'5. Lön'!$CA$25:$CA$151))*(AR18/AR$25)*(AR$10/AR$13)+(SUMIF('5. Lön'!$B$25:$B$151,AR$7,'5. Lön'!$CM$25:$CM$151))*(AR18/AR$25)*(AR$10/AR$13)+(SUMIF('6. Drift'!$B$18:$B$101,AR$7,'6. Drift'!$BD$18:$BD$101))*(AR18/AR$25)*(AR$10/AR$13)+(SUMIF('6. Drift'!$B$18:$B$101,AR$7,'6. Drift'!$BP$18:$BP$101))*(AR18/AR$25)*(AR$10/AR$13)</f>
        <v>0</v>
      </c>
      <c r="AS56" s="449">
        <f>(SUMIF('5. Lön'!$B$25:$B$151,AS$7,'5. Lön'!$CA$25:$CA$151))*(AS18/AS$25)*(AS$10/AS$13)+(SUMIF('5. Lön'!$B$25:$B$151,AS$7,'5. Lön'!$CM$25:$CM$151))*(AS18/AS$25)*(AS$10/AS$13)+(SUMIF('6. Drift'!$B$18:$B$101,AS$7,'6. Drift'!$BD$18:$BD$101))*(AS18/AS$25)*(AS$10/AS$13)+(SUMIF('6. Drift'!$B$18:$B$101,AS$7,'6. Drift'!$BP$18:$BP$101))*(AS18/AS$25)*(AS$10/AS$13)</f>
        <v>0</v>
      </c>
      <c r="AT56" s="449">
        <f>(SUMIF('5. Lön'!$B$25:$B$151,AT$7,'5. Lön'!$CA$25:$CA$151))*(AT18/AT$25)*(AT$10/AT$13)+(SUMIF('5. Lön'!$B$25:$B$151,AT$7,'5. Lön'!$CM$25:$CM$151))*(AT18/AT$25)*(AT$10/AT$13)+(SUMIF('6. Drift'!$B$18:$B$101,AT$7,'6. Drift'!$BD$18:$BD$101))*(AT18/AT$25)*(AT$10/AT$13)+(SUMIF('6. Drift'!$B$18:$B$101,AT$7,'6. Drift'!$BP$18:$BP$101))*(AT18/AT$25)*(AT$10/AT$13)</f>
        <v>0</v>
      </c>
      <c r="AU56" s="449">
        <f>(SUMIF('5. Lön'!$B$25:$B$151,AU$7,'5. Lön'!$CA$25:$CA$151))*(AU18/AU$25)*(AU$10/AU$13)+(SUMIF('5. Lön'!$B$25:$B$151,AU$7,'5. Lön'!$CM$25:$CM$151))*(AU18/AU$25)*(AU$10/AU$13)+(SUMIF('6. Drift'!$B$18:$B$101,AU$7,'6. Drift'!$BD$18:$BD$101))*(AU18/AU$25)*(AU$10/AU$13)+(SUMIF('6. Drift'!$B$18:$B$101,AU$7,'6. Drift'!$BP$18:$BP$101))*(AU18/AU$25)*(AU$10/AU$13)</f>
        <v>0</v>
      </c>
      <c r="AV56" s="449">
        <f>(SUMIF('5. Lön'!$B$25:$B$151,AV$7,'5. Lön'!$CA$25:$CA$151))*(AV18/AV$25)*(AV$10/AV$13)+(SUMIF('5. Lön'!$B$25:$B$151,AV$7,'5. Lön'!$CM$25:$CM$151))*(AV18/AV$25)*(AV$10/AV$13)+(SUMIF('6. Drift'!$B$18:$B$101,AV$7,'6. Drift'!$BD$18:$BD$101))*(AV18/AV$25)*(AV$10/AV$13)+(SUMIF('6. Drift'!$B$18:$B$101,AV$7,'6. Drift'!$BP$18:$BP$101))*(AV18/AV$25)*(AV$10/AV$13)</f>
        <v>0</v>
      </c>
      <c r="AW56" s="449">
        <f>(SUMIF('5. Lön'!$B$25:$B$151,AW$7,'5. Lön'!$CA$25:$CA$151))*(AW18/AW$25)*(AW$10/AW$13)+(SUMIF('5. Lön'!$B$25:$B$151,AW$7,'5. Lön'!$CM$25:$CM$151))*(AW18/AW$25)*(AW$10/AW$13)+(SUMIF('6. Drift'!$B$18:$B$101,AW$7,'6. Drift'!$BD$18:$BD$101))*(AW18/AW$25)*(AW$10/AW$13)+(SUMIF('6. Drift'!$B$18:$B$101,AW$7,'6. Drift'!$BP$18:$BP$101))*(AW18/AW$25)*(AW$10/AW$13)</f>
        <v>7666.4208994437458</v>
      </c>
      <c r="AX56" s="449">
        <f>(SUMIF('5. Lön'!$B$25:$B$151,AX$7,'5. Lön'!$CA$25:$CA$151))*(AX18/AX$25)*(AX$10/AX$13)+(SUMIF('5. Lön'!$B$25:$B$151,AX$7,'5. Lön'!$CM$25:$CM$151))*(AX18/AX$25)*(AX$10/AX$13)+(SUMIF('6. Drift'!$B$18:$B$101,AX$7,'6. Drift'!$BD$18:$BD$101))*(AX18/AX$25)*(AX$10/AX$13)+(SUMIF('6. Drift'!$B$18:$B$101,AX$7,'6. Drift'!$BP$18:$BP$101))*(AX18/AX$25)*(AX$10/AX$13)</f>
        <v>0</v>
      </c>
      <c r="AY56" s="449">
        <f>(SUMIF('5. Lön'!$B$25:$B$151,AY$7,'5. Lön'!$CA$25:$CA$151))*(AY18/AY$25)*(AY$10/AY$13)+(SUMIF('5. Lön'!$B$25:$B$151,AY$7,'5. Lön'!$CM$25:$CM$151))*(AY18/AY$25)*(AY$10/AY$13)+(SUMIF('6. Drift'!$B$18:$B$101,AY$7,'6. Drift'!$BD$18:$BD$101))*(AY18/AY$25)*(AY$10/AY$13)+(SUMIF('6. Drift'!$B$18:$B$101,AY$7,'6. Drift'!$BP$18:$BP$101))*(AY18/AY$25)*(AY$10/AY$13)</f>
        <v>0</v>
      </c>
      <c r="AZ56" s="449">
        <f>(SUMIF('5. Lön'!$B$25:$B$151,AZ$7,'5. Lön'!$CA$25:$CA$151))*(AZ18/AZ$25)*(AZ$10/AZ$13)+(SUMIF('5. Lön'!$B$25:$B$151,AZ$7,'5. Lön'!$CM$25:$CM$151))*(AZ18/AZ$25)*(AZ$10/AZ$13)+(SUMIF('6. Drift'!$B$18:$B$101,AZ$7,'6. Drift'!$BD$18:$BD$101))*(AZ18/AZ$25)*(AZ$10/AZ$13)+(SUMIF('6. Drift'!$B$18:$B$101,AZ$7,'6. Drift'!$BP$18:$BP$101))*(AZ18/AZ$25)*(AZ$10/AZ$13)</f>
        <v>0</v>
      </c>
      <c r="BA56" s="449">
        <f>(SUMIF('5. Lön'!$B$25:$B$151,BA$7,'5. Lön'!$CA$25:$CA$151))*(BA18/BA$25)*(BA$10/BA$13)+(SUMIF('5. Lön'!$B$25:$B$151,BA$7,'5. Lön'!$CM$25:$CM$151))*(BA18/BA$25)*(BA$10/BA$13)+(SUMIF('6. Drift'!$B$18:$B$101,BA$7,'6. Drift'!$BD$18:$BD$101))*(BA18/BA$25)*(BA$10/BA$13)+(SUMIF('6. Drift'!$B$18:$B$101,BA$7,'6. Drift'!$BP$18:$BP$101))*(BA18/BA$25)*(BA$10/BA$13)</f>
        <v>0</v>
      </c>
      <c r="BB56" s="449">
        <f>(SUMIF('5. Lön'!$B$25:$B$151,BB$7,'5. Lön'!$CA$25:$CA$151))*(BB18/BB$25)*(BB$10/BB$13)+(SUMIF('5. Lön'!$B$25:$B$151,BB$7,'5. Lön'!$CM$25:$CM$151))*(BB18/BB$25)*(BB$10/BB$13)+(SUMIF('6. Drift'!$B$18:$B$101,BB$7,'6. Drift'!$BD$18:$BD$101))*(BB18/BB$25)*(BB$10/BB$13)+(SUMIF('6. Drift'!$B$18:$B$101,BB$7,'6. Drift'!$BP$18:$BP$101))*(BB18/BB$25)*(BB$10/BB$13)</f>
        <v>0</v>
      </c>
      <c r="BC56" s="449">
        <f>(SUMIF('5. Lön'!$B$25:$B$151,BC$7,'5. Lön'!$CA$25:$CA$151))*(BC18/BC$25)*(BC$10/BC$13)+(SUMIF('5. Lön'!$B$25:$B$151,BC$7,'5. Lön'!$CM$25:$CM$151))*(BC18/BC$25)*(BC$10/BC$13)+(SUMIF('6. Drift'!$B$18:$B$101,BC$7,'6. Drift'!$BD$18:$BD$101))*(BC18/BC$25)*(BC$10/BC$13)+(SUMIF('6. Drift'!$B$18:$B$101,BC$7,'6. Drift'!$BP$18:$BP$101))*(BC18/BC$25)*(BC$10/BC$13)</f>
        <v>0</v>
      </c>
      <c r="BD56" s="449">
        <f>(SUMIF('5. Lön'!$B$25:$B$151,BD$7,'5. Lön'!$CA$25:$CA$151))*(BD18/BD$25)*(BD$10/BD$13)+(SUMIF('5. Lön'!$B$25:$B$151,BD$7,'5. Lön'!$CM$25:$CM$151))*(BD18/BD$25)*(BD$10/BD$13)+(SUMIF('6. Drift'!$B$18:$B$101,BD$7,'6. Drift'!$BD$18:$BD$101))*(BD18/BD$25)*(BD$10/BD$13)+(SUMIF('6. Drift'!$B$18:$B$101,BD$7,'6. Drift'!$BP$18:$BP$101))*(BD18/BD$25)*(BD$10/BD$13)</f>
        <v>0</v>
      </c>
      <c r="BE56" s="449">
        <f>(SUMIF('5. Lön'!$B$25:$B$151,BE$7,'5. Lön'!$CA$25:$CA$151))*(BE18/BE$25)*(BE$10/BE$13)+(SUMIF('5. Lön'!$B$25:$B$151,BE$7,'5. Lön'!$CM$25:$CM$151))*(BE18/BE$25)*(BE$10/BE$13)+(SUMIF('6. Drift'!$B$18:$B$101,BE$7,'6. Drift'!$BD$18:$BD$101))*(BE18/BE$25)*(BE$10/BE$13)+(SUMIF('6. Drift'!$B$18:$B$101,BE$7,'6. Drift'!$BP$18:$BP$101))*(BE18/BE$25)*(BE$10/BE$13)</f>
        <v>0</v>
      </c>
      <c r="BF56" s="449">
        <f>(SUMIF('5. Lön'!$B$25:$B$151,BF$7,'5. Lön'!$CA$25:$CA$151))*(BF18/BF$25)*(BF$10/BF$13)+(SUMIF('5. Lön'!$B$25:$B$151,BF$7,'5. Lön'!$CM$25:$CM$151))*(BF18/BF$25)*(BF$10/BF$13)+(SUMIF('6. Drift'!$B$18:$B$101,BF$7,'6. Drift'!$BD$18:$BD$101))*(BF18/BF$25)*(BF$10/BF$13)+(SUMIF('6. Drift'!$B$18:$B$101,BF$7,'6. Drift'!$BP$18:$BP$101))*(BF18/BF$25)*(BF$10/BF$13)</f>
        <v>0</v>
      </c>
      <c r="BG56" s="449">
        <f>(SUMIF('5. Lön'!$B$25:$B$151,BG$7,'5. Lön'!$CA$25:$CA$151))*(BG18/BG$25)*((BG$13/3)/BG$13)+(SUMIF('5. Lön'!$B$25:$B$151,BG$7,'5. Lön'!$CM$25:$CM$151))*(BG18/BG$25)*((BG$13/3)/BG$13)+(SUMIF('6. Drift'!$B$18:$B$101,BG$7,'6. Drift'!$BD$18:$BD$101))*(BG18/BG$25)*((BG$13/3)/BG$13)+(SUMIF('6. Drift'!$B$18:$B$101,BG$7,'6. Drift'!$BP$18:$BP$101))*(BG18/BG$25)*((BG$13/3)/BG$13)</f>
        <v>0</v>
      </c>
      <c r="BH56" s="449">
        <f>(SUMIF('5. Lön'!$B$25:$B$151,BH$7,'5. Lön'!$CA$25:$CA$151))*(BH18/BH$25)*((BH$13/3)/BH$13)+(SUMIF('5. Lön'!$B$25:$B$151,BH$7,'5. Lön'!$CM$25:$CM$151))*(BH18/BH$25)*((BH$13/3)/BH$13)+(SUMIF('6. Drift'!$B$18:$B$101,BH$7,'6. Drift'!$BD$18:$BD$101))*(BH18/BH$25)*((BH$13/3)/BH$13)+(SUMIF('6. Drift'!$B$18:$B$101,BH$7,'6. Drift'!$BP$18:$BP$101))*(BH18/BH$25)*((BH$13/3)/BH$13)</f>
        <v>0</v>
      </c>
      <c r="BI56" s="449">
        <f>(SUMIF('5. Lön'!$B$25:$B$151,BI$7,'5. Lön'!$CA$25:$CA$151))*(BI18/BI$25)*((BI$13/3)/BI$13)+(SUMIF('5. Lön'!$B$25:$B$151,BI$7,'5. Lön'!$CM$25:$CM$151))*(BI18/BI$25)*((BI$13/3)/BI$13)+(SUMIF('6. Drift'!$B$18:$B$101,BI$7,'6. Drift'!$BD$18:$BD$101))*(BI18/BI$25)*((BI$13/3)/BI$13)+(SUMIF('6. Drift'!$B$18:$B$101,BI$7,'6. Drift'!$BP$18:$BP$101))*(BI18/BI$25)*((BI$13/3)/BI$13)</f>
        <v>0</v>
      </c>
      <c r="BJ56" s="449">
        <f>(SUMIF('5. Lön'!$B$25:$B$151,BJ$7,'5. Lön'!$CA$25:$CA$151))*(BJ18/BJ$25)*((BJ$13/3)/BJ$13)+(SUMIF('5. Lön'!$B$25:$B$151,BJ$7,'5. Lön'!$CM$25:$CM$151))*(BJ18/BJ$25)*((BJ$13/3)/BJ$13)+(SUMIF('6. Drift'!$B$18:$B$101,BJ$7,'6. Drift'!$BD$18:$BD$101))*(BJ18/BJ$25)*((BJ$13/3)/BJ$13)+(SUMIF('6. Drift'!$B$18:$B$101,BJ$7,'6. Drift'!$BP$18:$BP$101))*(BJ18/BJ$25)*((BJ$13/3)/BJ$13)</f>
        <v>0</v>
      </c>
      <c r="BK56" s="449">
        <f>(SUMIF('5. Lön'!$B$25:$B$151,BK$7,'5. Lön'!$CA$25:$CA$151))*(BK18/BK$25)*((BK$13/3)/BK$13)+(SUMIF('5. Lön'!$B$25:$B$151,BK$7,'5. Lön'!$CM$25:$CM$151))*(BK18/BK$25)*((BK$13/3)/BK$13)+(SUMIF('6. Drift'!$B$18:$B$101,BK$7,'6. Drift'!$BD$18:$BD$101))*(BK18/BK$25)*((BK$13/3)/BK$13)+(SUMIF('6. Drift'!$B$18:$B$101,BK$7,'6. Drift'!$BP$18:$BP$101))*(BK18/BK$25)*((BK$13/3)/BK$13)</f>
        <v>0</v>
      </c>
      <c r="BL56" s="449">
        <f>(SUMIF('5. Lön'!$B$25:$B$151,BL$7,'5. Lön'!$CA$25:$CA$151))*(BL18/BL$25)*((BL$13/3)/BL$13)+(SUMIF('5. Lön'!$B$25:$B$151,BL$7,'5. Lön'!$CM$25:$CM$151))*(BL18/BL$25)*((BL$13/3)/BL$13)+(SUMIF('6. Drift'!$B$18:$B$101,BL$7,'6. Drift'!$BD$18:$BD$101))*(BL18/BL$25)*((BL$13/3)/BL$13)+(SUMIF('6. Drift'!$B$18:$B$101,BL$7,'6. Drift'!$BP$18:$BP$101))*(BL18/BL$25)*((BL$13/3)/BL$13)</f>
        <v>0</v>
      </c>
      <c r="BM56" s="449">
        <f>(SUMIF('5. Lön'!$B$25:$B$151,BM$7,'5. Lön'!$CA$25:$CA$151))*(BM18/BM$25)*((BM$13/3)/BM$13)+(SUMIF('5. Lön'!$B$25:$B$151,BM$7,'5. Lön'!$CM$25:$CM$151))*(BM18/BM$25)*((BM$13/3)/BM$13)+(SUMIF('6. Drift'!$B$18:$B$101,BM$7,'6. Drift'!$BD$18:$BD$101))*(BM18/BM$25)*((BM$13/3)/BM$13)+(SUMIF('6. Drift'!$B$18:$B$101,BM$7,'6. Drift'!$BP$18:$BP$101))*(BM18/BM$25)*((BM$13/3)/BM$13)</f>
        <v>0</v>
      </c>
      <c r="BN56" s="449">
        <f>(SUMIF('5. Lön'!$B$25:$B$151,BN$7,'5. Lön'!$CA$25:$CA$151))*(BN18/BN$25)*((BN$13/3)/BN$13)+(SUMIF('5. Lön'!$B$25:$B$151,BN$7,'5. Lön'!$CM$25:$CM$151))*(BN18/BN$25)*((BN$13/3)/BN$13)+(SUMIF('6. Drift'!$B$18:$B$101,BN$7,'6. Drift'!$BD$18:$BD$101))*(BN18/BN$25)*((BN$13/3)/BN$13)+(SUMIF('6. Drift'!$B$18:$B$101,BN$7,'6. Drift'!$BP$18:$BP$101))*(BN18/BN$25)*((BN$13/3)/BN$13)</f>
        <v>0</v>
      </c>
      <c r="BO56" s="449">
        <f>(SUMIF('5. Lön'!$B$25:$B$151,BO$7,'5. Lön'!$CA$25:$CA$151))*(BO18/BO$25)*((BO$13/3)/BO$13)+(SUMIF('5. Lön'!$B$25:$B$151,BO$7,'5. Lön'!$CM$25:$CM$151))*(BO18/BO$25)*((BO$13/3)/BO$13)+(SUMIF('6. Drift'!$B$18:$B$101,BO$7,'6. Drift'!$BD$18:$BD$101))*(BO18/BO$25)*((BO$13/3)/BO$13)+(SUMIF('6. Drift'!$B$18:$B$101,BO$7,'6. Drift'!$BP$18:$BP$101))*(BO18/BO$25)*((BO$13/3)/BO$13)</f>
        <v>0</v>
      </c>
      <c r="BP56" s="449">
        <f>(SUMIF('5. Lön'!$B$25:$B$151,BP$7,'5. Lön'!$CA$25:$CA$151))*(BP18/BP$25)*((BP$13/3)/BP$13)+(SUMIF('5. Lön'!$B$25:$B$151,BP$7,'5. Lön'!$CM$25:$CM$151))*(BP18/BP$25)*((BP$13/3)/BP$13)+(SUMIF('6. Drift'!$B$18:$B$101,BP$7,'6. Drift'!$BD$18:$BD$101))*(BP18/BP$25)*((BP$13/3)/BP$13)+(SUMIF('6. Drift'!$B$18:$B$101,BP$7,'6. Drift'!$BP$18:$BP$101))*(BP18/BP$25)*((BP$13/3)/BP$13)</f>
        <v>0</v>
      </c>
      <c r="BQ56" s="449">
        <f>(SUMIF('5. Lön'!$B$25:$B$151,BQ$7,'5. Lön'!$CA$25:$CA$151))*(BQ18/BQ$25)*((BQ$13/3)/BQ$13)+(SUMIF('5. Lön'!$B$25:$B$151,BQ$7,'5. Lön'!$CM$25:$CM$151))*(BQ18/BQ$25)*((BQ$13/3)/BQ$13)+(SUMIF('6. Drift'!$B$18:$B$101,BQ$7,'6. Drift'!$BD$18:$BD$101))*(BQ18/BQ$25)*((BQ$13/3)/BQ$13)+(SUMIF('6. Drift'!$B$18:$B$101,BQ$7,'6. Drift'!$BP$18:$BP$101))*(BQ18/BQ$25)*((BQ$13/3)/BQ$13)</f>
        <v>0</v>
      </c>
      <c r="BR56" s="449">
        <f>(SUMIF('5. Lön'!$B$25:$B$151,BR$7,'5. Lön'!$CA$25:$CA$151))*(BR18/BR$25)*((BR$13/3)/BR$13)+(SUMIF('5. Lön'!$B$25:$B$151,BR$7,'5. Lön'!$CM$25:$CM$151))*(BR18/BR$25)*((BR$13/3)/BR$13)+(SUMIF('6. Drift'!$B$18:$B$101,BR$7,'6. Drift'!$BD$18:$BD$101))*(BR18/BR$25)*((BR$13/3)/BR$13)+(SUMIF('6. Drift'!$B$18:$B$101,BR$7,'6. Drift'!$BP$18:$BP$101))*(BR18/BR$25)*((BR$13/3)/BR$13)</f>
        <v>0</v>
      </c>
      <c r="BS56" s="449">
        <f>(SUMIF('5. Lön'!$B$25:$B$151,BS$7,'5. Lön'!$CA$25:$CA$151))*(BS18/BS$25)*((BS$13/3)/BS$13)+(SUMIF('5. Lön'!$B$25:$B$151,BS$7,'5. Lön'!$CM$25:$CM$151))*(BS18/BS$25)*((BS$13/3)/BS$13)+(SUMIF('6. Drift'!$B$18:$B$101,BS$7,'6. Drift'!$BD$18:$BD$101))*(BS18/BS$25)*((BS$13/3)/BS$13)+(SUMIF('6. Drift'!$B$18:$B$101,BS$7,'6. Drift'!$BP$18:$BP$101))*(BS18/BS$25)*((BS$13/3)/BS$13)</f>
        <v>0</v>
      </c>
      <c r="BT56" s="449">
        <f>(SUMIF('5. Lön'!$B$25:$B$151,BT$7,'5. Lön'!$CA$25:$CA$151))*(BT18/BT$25)*((BT$13/3)/BT$13)+(SUMIF('5. Lön'!$B$25:$B$151,BT$7,'5. Lön'!$CM$25:$CM$151))*(BT18/BT$25)*((BT$13/3)/BT$13)+(SUMIF('6. Drift'!$B$18:$B$101,BT$7,'6. Drift'!$BD$18:$BD$101))*(BT18/BT$25)*((BT$13/3)/BT$13)+(SUMIF('6. Drift'!$B$18:$B$101,BT$7,'6. Drift'!$BP$18:$BP$101))*(BT18/BT$25)*((BT$13/3)/BT$13)</f>
        <v>0</v>
      </c>
      <c r="BU56" s="449">
        <f>(SUMIF('5. Lön'!$B$25:$B$151,BU$7,'5. Lön'!$CA$25:$CA$151))*(BU18/BU$25)*((BU$13/3)/BU$13)+(SUMIF('5. Lön'!$B$25:$B$151,BU$7,'5. Lön'!$CM$25:$CM$151))*(BU18/BU$25)*((BU$13/3)/BU$13)+(SUMIF('6. Drift'!$B$18:$B$101,BU$7,'6. Drift'!$BD$18:$BD$101))*(BU18/BU$25)*((BU$13/3)/BU$13)+(SUMIF('6. Drift'!$B$18:$B$101,BU$7,'6. Drift'!$BP$18:$BP$101))*(BU18/BU$25)*((BU$13/3)/BU$13)</f>
        <v>0</v>
      </c>
      <c r="BV56" s="449">
        <f>(SUMIF('5. Lön'!$B$25:$B$151,BV$7,'5. Lön'!$CA$25:$CA$151))*(BV18/BV$25)*((BV$13/3)/BV$13)+(SUMIF('5. Lön'!$B$25:$B$151,BV$7,'5. Lön'!$CM$25:$CM$151))*(BV18/BV$25)*((BV$13/3)/BV$13)+(SUMIF('6. Drift'!$B$18:$B$101,BV$7,'6. Drift'!$BD$18:$BD$101))*(BV18/BV$25)*((BV$13/3)/BV$13)+(SUMIF('6. Drift'!$B$18:$B$101,BV$7,'6. Drift'!$BP$18:$BP$101))*(BV18/BV$25)*((BV$13/3)/BV$13)</f>
        <v>0</v>
      </c>
      <c r="BW56" s="449">
        <f>(SUMIF('5. Lön'!$B$25:$B$151,BW$7,'5. Lön'!$CA$25:$CA$151))*(BW18/BW$25)*((BW$13/3)/BW$13)+(SUMIF('5. Lön'!$B$25:$B$151,BW$7,'5. Lön'!$CM$25:$CM$151))*(BW18/BW$25)*((BW$13/3)/BW$13)+(SUMIF('6. Drift'!$B$18:$B$101,BW$7,'6. Drift'!$BD$18:$BD$101))*(BW18/BW$25)*((BW$13/3)/BW$13)+(SUMIF('6. Drift'!$B$18:$B$101,BW$7,'6. Drift'!$BP$18:$BP$101))*(BW18/BW$25)*((BW$13/3)/BW$13)</f>
        <v>0</v>
      </c>
      <c r="BX56" s="449">
        <f>(SUMIF('5. Lön'!$B$25:$B$151,BX$7,'5. Lön'!$CA$25:$CA$151))*(BX18/BX$25)*((BX$13/3)/BX$13)+(SUMIF('5. Lön'!$B$25:$B$151,BX$7,'5. Lön'!$CM$25:$CM$151))*(BX18/BX$25)*((BX$13/3)/BX$13)+(SUMIF('6. Drift'!$B$18:$B$101,BX$7,'6. Drift'!$BD$18:$BD$101))*(BX18/BX$25)*((BX$13/3)/BX$13)+(SUMIF('6. Drift'!$B$18:$B$101,BX$7,'6. Drift'!$BP$18:$BP$101))*(BX18/BX$25)*((BX$13/3)/BX$13)</f>
        <v>0</v>
      </c>
      <c r="BY56" s="449">
        <f>(SUMIF('5. Lön'!$B$25:$B$151,BY$7,'5. Lön'!$CA$25:$CA$151))*(BY18/BY$25)*((BY$13/3)/BY$13)+(SUMIF('5. Lön'!$B$25:$B$151,BY$7,'5. Lön'!$CM$25:$CM$151))*(BY18/BY$25)*((BY$13/3)/BY$13)+(SUMIF('6. Drift'!$B$18:$B$101,BY$7,'6. Drift'!$BD$18:$BD$101))*(BY18/BY$25)*((BY$13/3)/BY$13)+(SUMIF('6. Drift'!$B$18:$B$101,BY$7,'6. Drift'!$BP$18:$BP$101))*(BY18/BY$25)*((BY$13/3)/BY$13)</f>
        <v>0</v>
      </c>
      <c r="BZ56" s="449">
        <f>(SUMIF('5. Lön'!$B$25:$B$151,BZ$7,'5. Lön'!$CA$25:$CA$151))*(BZ18/BZ$25)*((BZ$13/3)/BZ$13)+(SUMIF('5. Lön'!$B$25:$B$151,BZ$7,'5. Lön'!$CM$25:$CM$151))*(BZ18/BZ$25)*((BZ$13/3)/BZ$13)+(SUMIF('6. Drift'!$B$18:$B$101,BZ$7,'6. Drift'!$BD$18:$BD$101))*(BZ18/BZ$25)*((BZ$13/3)/BZ$13)+(SUMIF('6. Drift'!$B$18:$B$101,BZ$7,'6. Drift'!$BP$18:$BP$101))*(BZ18/BZ$25)*((BZ$13/3)/BZ$13)</f>
        <v>0</v>
      </c>
      <c r="CA56" s="449">
        <f>(SUMIF('5. Lön'!$B$25:$B$151,CA$7,'5. Lön'!$CA$25:$CA$151))*(CA18/CA$25)*((CA$13/3)/CA$13)+(SUMIF('5. Lön'!$B$25:$B$151,CA$7,'5. Lön'!$CM$25:$CM$151))*(CA18/CA$25)*((CA$13/3)/CA$13)+(SUMIF('6. Drift'!$B$18:$B$101,CA$7,'6. Drift'!$BD$18:$BD$101))*(CA18/CA$25)*((CA$13/3)/CA$13)+(SUMIF('6. Drift'!$B$18:$B$101,CA$7,'6. Drift'!$BP$18:$BP$101))*(CA18/CA$25)*((CA$13/3)/CA$13)</f>
        <v>0</v>
      </c>
      <c r="CB56" s="449">
        <f>(SUMIF('5. Lön'!$B$25:$B$151,CB$7,'5. Lön'!$CA$25:$CA$151))*(CB18/CB$25)*((CB$13/3)/CB$13)+(SUMIF('5. Lön'!$B$25:$B$151,CB$7,'5. Lön'!$CM$25:$CM$151))*(CB18/CB$25)*((CB$13/3)/CB$13)+(SUMIF('6. Drift'!$B$18:$B$101,CB$7,'6. Drift'!$BD$18:$BD$101))*(CB18/CB$25)*((CB$13/3)/CB$13)+(SUMIF('6. Drift'!$B$18:$B$101,CB$7,'6. Drift'!$BP$18:$BP$101))*(CB18/CB$25)*((CB$13/3)/CB$13)</f>
        <v>0</v>
      </c>
      <c r="CC56" s="449">
        <f>(SUMIF('5. Lön'!$B$25:$B$151,CC$7,'5. Lön'!$CA$25:$CA$151))*(CC18/CC$25)*((CC$13/3)/CC$13)+(SUMIF('5. Lön'!$B$25:$B$151,CC$7,'5. Lön'!$CM$25:$CM$151))*(CC18/CC$25)*((CC$13/3)/CC$13)+(SUMIF('6. Drift'!$B$18:$B$101,CC$7,'6. Drift'!$BD$18:$BD$101))*(CC18/CC$25)*((CC$13/3)/CC$13)+(SUMIF('6. Drift'!$B$18:$B$101,CC$7,'6. Drift'!$BP$18:$BP$101))*(CC18/CC$25)*((CC$13/3)/CC$13)</f>
        <v>0</v>
      </c>
      <c r="CD56" s="449">
        <f>(SUMIF('5. Lön'!$B$25:$B$151,CD$7,'5. Lön'!$CA$25:$CA$151))*(CD18/CD$25)*((CD$13/3)/CD$13)+(SUMIF('5. Lön'!$B$25:$B$151,CD$7,'5. Lön'!$CM$25:$CM$151))*(CD18/CD$25)*((CD$13/3)/CD$13)+(SUMIF('6. Drift'!$B$18:$B$101,CD$7,'6. Drift'!$BD$18:$BD$101))*(CD18/CD$25)*((CD$13/3)/CD$13)+(SUMIF('6. Drift'!$B$18:$B$101,CD$7,'6. Drift'!$BP$18:$BP$101))*(CD18/CD$25)*((CD$13/3)/CD$13)</f>
        <v>0</v>
      </c>
      <c r="CE56" s="449">
        <f>(SUMIF('5. Lön'!$B$25:$B$151,CE$7,'5. Lön'!$CA$25:$CA$151))*(CE18/CE$25)*((CE$13/3)/CE$13)+(SUMIF('5. Lön'!$B$25:$B$151,CE$7,'5. Lön'!$CM$25:$CM$151))*(CE18/CE$25)*((CE$13/3)/CE$13)+(SUMIF('6. Drift'!$B$18:$B$101,CE$7,'6. Drift'!$BD$18:$BD$101))*(CE18/CE$25)*((CE$13/3)/CE$13)+(SUMIF('6. Drift'!$B$18:$B$101,CE$7,'6. Drift'!$BP$18:$BP$101))*(CE18/CE$25)*((CE$13/3)/CE$13)</f>
        <v>0</v>
      </c>
      <c r="CF56" s="449">
        <f>(SUMIF('5. Lön'!$B$25:$B$151,CF$7,'5. Lön'!$CA$25:$CA$151))*(CF18/CF$25)*((CF$13/3)/CF$13)+(SUMIF('5. Lön'!$B$25:$B$151,CF$7,'5. Lön'!$CM$25:$CM$151))*(CF18/CF$25)*((CF$13/3)/CF$13)+(SUMIF('6. Drift'!$B$18:$B$101,CF$7,'6. Drift'!$BD$18:$BD$101))*(CF18/CF$25)*((CF$13/3)/CF$13)+(SUMIF('6. Drift'!$B$18:$B$101,CF$7,'6. Drift'!$BP$18:$BP$101))*(CF18/CF$25)*((CF$13/3)/CF$13)</f>
        <v>0</v>
      </c>
      <c r="CG56" s="449">
        <f>(SUMIF('5. Lön'!$B$25:$B$151,CG$7,'5. Lön'!$CA$25:$CA$151))*(CG18/CG$25)*((CG$13/3)/CG$13)+(SUMIF('5. Lön'!$B$25:$B$151,CG$7,'5. Lön'!$CM$25:$CM$151))*(CG18/CG$25)*((CG$13/3)/CG$13)+(SUMIF('6. Drift'!$B$18:$B$101,CG$7,'6. Drift'!$BD$18:$BD$101))*(CG18/CG$25)*((CG$13/3)/CG$13)+(SUMIF('6. Drift'!$B$18:$B$101,CG$7,'6. Drift'!$BP$18:$BP$101))*(CG18/CG$25)*((CG$13/3)/CG$13)</f>
        <v>0</v>
      </c>
      <c r="CH56" s="449">
        <f>(SUMIF('5. Lön'!$B$25:$B$151,CH$7,'5. Lön'!$CA$25:$CA$151))*(CH18/CH$25)*((CH$13/3)/CH$13)+(SUMIF('5. Lön'!$B$25:$B$151,CH$7,'5. Lön'!$CM$25:$CM$151))*(CH18/CH$25)*((CH$13/3)/CH$13)+(SUMIF('6. Drift'!$B$18:$B$101,CH$7,'6. Drift'!$BD$18:$BD$101))*(CH18/CH$25)*((CH$13/3)/CH$13)+(SUMIF('6. Drift'!$B$18:$B$101,CH$7,'6. Drift'!$BP$18:$BP$101))*(CH18/CH$25)*((CH$13/3)/CH$13)</f>
        <v>0</v>
      </c>
      <c r="CI56" s="449">
        <f>(SUMIF('5. Lön'!$B$25:$B$151,CI$7,'5. Lön'!$CA$25:$CA$151))*(CI18/CI$25)*((CI$13/3)/CI$13)+(SUMIF('5. Lön'!$B$25:$B$151,CI$7,'5. Lön'!$CM$25:$CM$151))*(CI18/CI$25)*((CI$13/3)/CI$13)+(SUMIF('6. Drift'!$B$18:$B$101,CI$7,'6. Drift'!$BD$18:$BD$101))*(CI18/CI$25)*((CI$13/3)/CI$13)+(SUMIF('6. Drift'!$B$18:$B$101,CI$7,'6. Drift'!$BP$18:$BP$101))*(CI18/CI$25)*((CI$13/3)/CI$13)</f>
        <v>0</v>
      </c>
      <c r="CJ56" s="449">
        <f>(SUMIF('5. Lön'!$B$25:$B$151,CJ$7,'5. Lön'!$CA$25:$CA$151))*(CJ18/CJ$25)*((CJ$13/3)/CJ$13)+(SUMIF('5. Lön'!$B$25:$B$151,CJ$7,'5. Lön'!$CM$25:$CM$151))*(CJ18/CJ$25)*((CJ$13/3)/CJ$13)+(SUMIF('6. Drift'!$B$18:$B$101,CJ$7,'6. Drift'!$BD$18:$BD$101))*(CJ18/CJ$25)*((CJ$13/3)/CJ$13)+(SUMIF('6. Drift'!$B$18:$B$101,CJ$7,'6. Drift'!$BP$18:$BP$101))*(CJ18/CJ$25)*((CJ$13/3)/CJ$13)</f>
        <v>0</v>
      </c>
    </row>
    <row r="57" spans="2:88" x14ac:dyDescent="0.2">
      <c r="B57" s="51" t="s">
        <v>78</v>
      </c>
      <c r="C57" s="477">
        <f>IF($M57=0,"",(('5. Lön'!AG$152+'6. Drift'!G$102)/('6. Drift'!$Q$102+'5. Lön'!$AQ$152))*$M57)</f>
        <v>6375.3113516029234</v>
      </c>
      <c r="D57" s="478">
        <f>IF($M57=0,"",(('5. Lön'!AH$152+'6. Drift'!H$102)/('6. Drift'!$Q$102+'5. Lön'!$AQ$152))*$M57)</f>
        <v>7193.1618977399266</v>
      </c>
      <c r="E57" s="479">
        <f>IF($M57=0,"",(('5. Lön'!AI$152+'6. Drift'!I$102)/('6. Drift'!$Q$102+'5. Lön'!$AQ$152))*$M57)</f>
        <v>7001.8145431549437</v>
      </c>
      <c r="F57" s="478">
        <f>IF($M57=0,"",(('5. Lön'!AJ$152+'6. Drift'!J$102)/('6. Drift'!$Q$102+'5. Lön'!$AQ$152))*$M57)</f>
        <v>0</v>
      </c>
      <c r="G57" s="479">
        <f>IF($M57=0,"",(('5. Lön'!AK$152+'6. Drift'!K$102)/('6. Drift'!$Q$102+'5. Lön'!$AQ$152))*$M57)</f>
        <v>0</v>
      </c>
      <c r="H57" s="478">
        <f>IF($M57=0,"",(('5. Lön'!AL$152+'6. Drift'!L$102)/('6. Drift'!$Q$102+'5. Lön'!$AQ$152))*$M57)</f>
        <v>0</v>
      </c>
      <c r="I57" s="479">
        <f>IF($M57=0,"",(('5. Lön'!AM$152+'6. Drift'!M$102)/('6. Drift'!$Q$102+'5. Lön'!$AQ$152))*$M57)</f>
        <v>0</v>
      </c>
      <c r="J57" s="478">
        <f>IF($M57=0,"",(('5. Lön'!AN$152+'6. Drift'!N$102)/('6. Drift'!$Q$102+'5. Lön'!$AQ$152))*$M57)</f>
        <v>0</v>
      </c>
      <c r="K57" s="479">
        <f>IF($M57=0,"",(('5. Lön'!AO$152+'6. Drift'!O$102)/('6. Drift'!$Q$102+'5. Lön'!$AQ$152))*$M57)</f>
        <v>0</v>
      </c>
      <c r="L57" s="478">
        <f>IF($M57=0,"",(('5. Lön'!AP$152+'6. Drift'!P$102)/('6. Drift'!$Q$102+'5. Lön'!$AQ$152))*$M57)</f>
        <v>0</v>
      </c>
      <c r="M57" s="55">
        <f t="shared" si="65"/>
        <v>20570.287792497795</v>
      </c>
      <c r="N57" s="449">
        <f>(SUMIF('5. Lön'!$B$25:$B$151,N$7,'5. Lön'!$CA$25:$CA$151))*(N19/N$25)*(N$10/N$13)+(SUMIF('5. Lön'!$B$25:$B$151,N$7,'5. Lön'!$CM$25:$CM$151))*(N19/N$25)*(N$10/N$13)+(SUMIF('6. Drift'!$B$18:$B$101,N$7,'6. Drift'!$BD$18:$BD$101))*(N19/N$25)*(N$10/N$13)+(SUMIF('6. Drift'!$B$18:$B$101,N$7,'6. Drift'!$BP$18:$BP$101))*(N19/N$25)*(N$10/N$13)</f>
        <v>0</v>
      </c>
      <c r="O57" s="449">
        <f>(SUMIF('5. Lön'!$B$25:$B$151,O$7,'5. Lön'!$CA$25:$CA$151))*(O19/O$25)*(O$10/O$13)+(SUMIF('5. Lön'!$B$25:$B$151,O$7,'5. Lön'!$CM$25:$CM$151))*(O19/O$25)*(O$10/O$13)+(SUMIF('6. Drift'!$B$18:$B$101,O$7,'6. Drift'!$BD$18:$BD$101))*(O19/O$25)*(O$10/O$13)+(SUMIF('6. Drift'!$B$18:$B$101,O$7,'6. Drift'!$BP$18:$BP$101))*(O19/O$25)*(O$10/O$13)</f>
        <v>0</v>
      </c>
      <c r="P57" s="449">
        <f>(SUMIF('5. Lön'!$B$25:$B$151,P$7,'5. Lön'!$CA$25:$CA$151))*(P19/P$25)*(P$10/P$13)+(SUMIF('5. Lön'!$B$25:$B$151,P$7,'5. Lön'!$CM$25:$CM$151))*(P19/P$25)*(P$10/P$13)+(SUMIF('6. Drift'!$B$18:$B$101,P$7,'6. Drift'!$BD$18:$BD$101))*(P19/P$25)*(P$10/P$13)+(SUMIF('6. Drift'!$B$18:$B$101,P$7,'6. Drift'!$BP$18:$BP$101))*(P19/P$25)*(P$10/P$13)</f>
        <v>0</v>
      </c>
      <c r="Q57" s="449">
        <f>(SUMIF('5. Lön'!$B$25:$B$151,Q$7,'5. Lön'!$CA$25:$CA$151))*(Q19/Q$25)*(Q$10/Q$13)+(SUMIF('5. Lön'!$B$25:$B$151,Q$7,'5. Lön'!$CM$25:$CM$151))*(Q19/Q$25)*(Q$10/Q$13)+(SUMIF('6. Drift'!$B$18:$B$101,Q$7,'6. Drift'!$BD$18:$BD$101))*(Q19/Q$25)*(Q$10/Q$13)+(SUMIF('6. Drift'!$B$18:$B$101,Q$7,'6. Drift'!$BP$18:$BP$101))*(Q19/Q$25)*(Q$10/Q$13)</f>
        <v>0</v>
      </c>
      <c r="R57" s="449">
        <f>(SUMIF('5. Lön'!$B$25:$B$151,R$7,'5. Lön'!$CA$25:$CA$151))*(R19/R$25)*(R$10/R$13)+(SUMIF('5. Lön'!$B$25:$B$151,R$7,'5. Lön'!$CM$25:$CM$151))*(R19/R$25)*(R$10/R$13)+(SUMIF('6. Drift'!$B$18:$B$101,R$7,'6. Drift'!$BD$18:$BD$101))*(R19/R$25)*(R$10/R$13)+(SUMIF('6. Drift'!$B$18:$B$101,R$7,'6. Drift'!$BP$18:$BP$101))*(R19/R$25)*(R$10/R$13)</f>
        <v>0</v>
      </c>
      <c r="S57" s="449">
        <f>(SUMIF('5. Lön'!$B$25:$B$151,S$7,'5. Lön'!$CA$25:$CA$151))*(S19/S$25)*(S$10/S$13)+(SUMIF('5. Lön'!$B$25:$B$151,S$7,'5. Lön'!$CM$25:$CM$151))*(S19/S$25)*(S$10/S$13)+(SUMIF('6. Drift'!$B$18:$B$101,S$7,'6. Drift'!$BD$18:$BD$101))*(S19/S$25)*(S$10/S$13)+(SUMIF('6. Drift'!$B$18:$B$101,S$7,'6. Drift'!$BP$18:$BP$101))*(S19/S$25)*(S$10/S$13)</f>
        <v>0</v>
      </c>
      <c r="T57" s="449">
        <f>(SUMIF('5. Lön'!$B$25:$B$151,T$7,'5. Lön'!$CA$25:$CA$151))*(T19/T$25)*(T$10/T$13)+(SUMIF('5. Lön'!$B$25:$B$151,T$7,'5. Lön'!$CM$25:$CM$151))*(T19/T$25)*(T$10/T$13)+(SUMIF('6. Drift'!$B$18:$B$101,T$7,'6. Drift'!$BD$18:$BD$101))*(T19/T$25)*(T$10/T$13)+(SUMIF('6. Drift'!$B$18:$B$101,T$7,'6. Drift'!$BP$18:$BP$101))*(T19/T$25)*(T$10/T$13)</f>
        <v>0</v>
      </c>
      <c r="U57" s="449">
        <f>(SUMIF('5. Lön'!$B$25:$B$151,U$7,'5. Lön'!$CA$25:$CA$151))*(U19/U$25)*(U$10/U$13)+(SUMIF('5. Lön'!$B$25:$B$151,U$7,'5. Lön'!$CM$25:$CM$151))*(U19/U$25)*(U$10/U$13)+(SUMIF('6. Drift'!$B$18:$B$101,U$7,'6. Drift'!$BD$18:$BD$101))*(U19/U$25)*(U$10/U$13)+(SUMIF('6. Drift'!$B$18:$B$101,U$7,'6. Drift'!$BP$18:$BP$101))*(U19/U$25)*(U$10/U$13)</f>
        <v>0</v>
      </c>
      <c r="V57" s="449">
        <f>(SUMIF('5. Lön'!$B$25:$B$151,V$7,'5. Lön'!$CA$25:$CA$151))*(V19/V$25)*(V$10/V$13)+(SUMIF('5. Lön'!$B$25:$B$151,V$7,'5. Lön'!$CM$25:$CM$151))*(V19/V$25)*(V$10/V$13)+(SUMIF('6. Drift'!$B$18:$B$101,V$7,'6. Drift'!$BD$18:$BD$101))*(V19/V$25)*(V$10/V$13)+(SUMIF('6. Drift'!$B$18:$B$101,V$7,'6. Drift'!$BP$18:$BP$101))*(V19/V$25)*(V$10/V$13)</f>
        <v>0</v>
      </c>
      <c r="W57" s="449">
        <f>(SUMIF('5. Lön'!$B$25:$B$151,W$7,'5. Lön'!$CA$25:$CA$151))*(W19/W$25)*(W$10/W$13)+(SUMIF('5. Lön'!$B$25:$B$151,W$7,'5. Lön'!$CM$25:$CM$151))*(W19/W$25)*(W$10/W$13)+(SUMIF('6. Drift'!$B$18:$B$101,W$7,'6. Drift'!$BD$18:$BD$101))*(W19/W$25)*(W$10/W$13)+(SUMIF('6. Drift'!$B$18:$B$101,W$7,'6. Drift'!$BP$18:$BP$101))*(W19/W$25)*(W$10/W$13)</f>
        <v>0</v>
      </c>
      <c r="X57" s="449">
        <f>(SUMIF('5. Lön'!$B$25:$B$151,X$7,'5. Lön'!$CA$25:$CA$151))*(X19/X$25)*(X$10/X$13)+(SUMIF('5. Lön'!$B$25:$B$151,X$7,'5. Lön'!$CM$25:$CM$151))*(X19/X$25)*(X$10/X$13)+(SUMIF('6. Drift'!$B$18:$B$101,X$7,'6. Drift'!$BD$18:$BD$101))*(X19/X$25)*(X$10/X$13)+(SUMIF('6. Drift'!$B$18:$B$101,X$7,'6. Drift'!$BP$18:$BP$101))*(X19/X$25)*(X$10/X$13)</f>
        <v>0</v>
      </c>
      <c r="Y57" s="449">
        <f>(SUMIF('5. Lön'!$B$25:$B$151,Y$7,'5. Lön'!$CA$25:$CA$151))*(Y19/Y$25)*(Y$10/Y$13)+(SUMIF('5. Lön'!$B$25:$B$151,Y$7,'5. Lön'!$CM$25:$CM$151))*(Y19/Y$25)*(Y$10/Y$13)+(SUMIF('6. Drift'!$B$18:$B$101,Y$7,'6. Drift'!$BD$18:$BD$101))*(Y19/Y$25)*(Y$10/Y$13)+(SUMIF('6. Drift'!$B$18:$B$101,Y$7,'6. Drift'!$BP$18:$BP$101))*(Y19/Y$25)*(Y$10/Y$13)</f>
        <v>0</v>
      </c>
      <c r="Z57" s="449">
        <f>(SUMIF('5. Lön'!$B$25:$B$151,Z$7,'5. Lön'!$CA$25:$CA$151))*(Z19/Z$25)*(Z$10/Z$13)+(SUMIF('5. Lön'!$B$25:$B$151,Z$7,'5. Lön'!$CM$25:$CM$151))*(Z19/Z$25)*(Z$10/Z$13)+(SUMIF('6. Drift'!$B$18:$B$101,Z$7,'6. Drift'!$BD$18:$BD$101))*(Z19/Z$25)*(Z$10/Z$13)+(SUMIF('6. Drift'!$B$18:$B$101,Z$7,'6. Drift'!$BP$18:$BP$101))*(Z19/Z$25)*(Z$10/Z$13)</f>
        <v>0</v>
      </c>
      <c r="AA57" s="449">
        <f>(SUMIF('5. Lön'!$B$25:$B$151,AA$7,'5. Lön'!$CA$25:$CA$151))*(AA19/AA$25)*(AA$10/AA$13)+(SUMIF('5. Lön'!$B$25:$B$151,AA$7,'5. Lön'!$CM$25:$CM$151))*(AA19/AA$25)*(AA$10/AA$13)+(SUMIF('6. Drift'!$B$18:$B$101,AA$7,'6. Drift'!$BD$18:$BD$101))*(AA19/AA$25)*(AA$10/AA$13)+(SUMIF('6. Drift'!$B$18:$B$101,AA$7,'6. Drift'!$BP$18:$BP$101))*(AA19/AA$25)*(AA$10/AA$13)</f>
        <v>0</v>
      </c>
      <c r="AB57" s="449">
        <f>(SUMIF('5. Lön'!$B$25:$B$151,AB$7,'5. Lön'!$CA$25:$CA$151))*(AB19/AB$25)*(AB$10/AB$13)+(SUMIF('5. Lön'!$B$25:$B$151,AB$7,'5. Lön'!$CM$25:$CM$151))*(AB19/AB$25)*(AB$10/AB$13)+(SUMIF('6. Drift'!$B$18:$B$101,AB$7,'6. Drift'!$BD$18:$BD$101))*(AB19/AB$25)*(AB$10/AB$13)+(SUMIF('6. Drift'!$B$18:$B$101,AB$7,'6. Drift'!$BP$18:$BP$101))*(AB19/AB$25)*(AB$10/AB$13)</f>
        <v>0</v>
      </c>
      <c r="AC57" s="449">
        <f>(SUMIF('5. Lön'!$B$25:$B$151,AC$7,'5. Lön'!$CA$25:$CA$151))*(AC19/AC$25)*(AC$10/AC$13)+(SUMIF('5. Lön'!$B$25:$B$151,AC$7,'5. Lön'!$CM$25:$CM$151))*(AC19/AC$25)*(AC$10/AC$13)+(SUMIF('6. Drift'!$B$18:$B$101,AC$7,'6. Drift'!$BD$18:$BD$101))*(AC19/AC$25)*(AC$10/AC$13)+(SUMIF('6. Drift'!$B$18:$B$101,AC$7,'6. Drift'!$BP$18:$BP$101))*(AC19/AC$25)*(AC$10/AC$13)</f>
        <v>0</v>
      </c>
      <c r="AD57" s="449">
        <f>(SUMIF('5. Lön'!$B$25:$B$151,AD$7,'5. Lön'!$CA$25:$CA$151))*(AD19/AD$25)*(AD$10/AD$13)+(SUMIF('5. Lön'!$B$25:$B$151,AD$7,'5. Lön'!$CM$25:$CM$151))*(AD19/AD$25)*(AD$10/AD$13)+(SUMIF('6. Drift'!$B$18:$B$101,AD$7,'6. Drift'!$BD$18:$BD$101))*(AD19/AD$25)*(AD$10/AD$13)+(SUMIF('6. Drift'!$B$18:$B$101,AD$7,'6. Drift'!$BP$18:$BP$101))*(AD19/AD$25)*(AD$10/AD$13)</f>
        <v>0</v>
      </c>
      <c r="AE57" s="449">
        <f>(SUMIF('5. Lön'!$B$25:$B$151,AE$7,'5. Lön'!$CA$25:$CA$151))*(AE19/AE$25)*(AE$10/AE$13)+(SUMIF('5. Lön'!$B$25:$B$151,AE$7,'5. Lön'!$CM$25:$CM$151))*(AE19/AE$25)*(AE$10/AE$13)+(SUMIF('6. Drift'!$B$18:$B$101,AE$7,'6. Drift'!$BD$18:$BD$101))*(AE19/AE$25)*(AE$10/AE$13)+(SUMIF('6. Drift'!$B$18:$B$101,AE$7,'6. Drift'!$BP$18:$BP$101))*(AE19/AE$25)*(AE$10/AE$13)</f>
        <v>0</v>
      </c>
      <c r="AF57" s="449">
        <f>(SUMIF('5. Lön'!$B$25:$B$151,AF$7,'5. Lön'!$CA$25:$CA$151))*(AF19/AF$25)*(AF$10/AF$13)+(SUMIF('5. Lön'!$B$25:$B$151,AF$7,'5. Lön'!$CM$25:$CM$151))*(AF19/AF$25)*(AF$10/AF$13)+(SUMIF('6. Drift'!$B$18:$B$101,AF$7,'6. Drift'!$BD$18:$BD$101))*(AF19/AF$25)*(AF$10/AF$13)+(SUMIF('6. Drift'!$B$18:$B$101,AF$7,'6. Drift'!$BP$18:$BP$101))*(AF19/AF$25)*(AF$10/AF$13)</f>
        <v>0</v>
      </c>
      <c r="AG57" s="449">
        <f>(SUMIF('5. Lön'!$B$25:$B$151,AG$7,'5. Lön'!$CA$25:$CA$151))*(AG19/AG$25)*(AG$10/AG$13)+(SUMIF('5. Lön'!$B$25:$B$151,AG$7,'5. Lön'!$CM$25:$CM$151))*(AG19/AG$25)*(AG$10/AG$13)+(SUMIF('6. Drift'!$B$18:$B$101,AG$7,'6. Drift'!$BD$18:$BD$101))*(AG19/AG$25)*(AG$10/AG$13)+(SUMIF('6. Drift'!$B$18:$B$101,AG$7,'6. Drift'!$BP$18:$BP$101))*(AG19/AG$25)*(AG$10/AG$13)</f>
        <v>0</v>
      </c>
      <c r="AH57" s="449">
        <f>(SUMIF('5. Lön'!$B$25:$B$151,AH$7,'5. Lön'!$CA$25:$CA$151))*(AH19/AH$25)*(AH$10/AH$13)+(SUMIF('5. Lön'!$B$25:$B$151,AH$7,'5. Lön'!$CM$25:$CM$151))*(AH19/AH$25)*(AH$10/AH$13)+(SUMIF('6. Drift'!$B$18:$B$101,AH$7,'6. Drift'!$BD$18:$BD$101))*(AH19/AH$25)*(AH$10/AH$13)+(SUMIF('6. Drift'!$B$18:$B$101,AH$7,'6. Drift'!$BP$18:$BP$101))*(AH19/AH$25)*(AH$10/AH$13)</f>
        <v>0</v>
      </c>
      <c r="AI57" s="449">
        <f>(SUMIF('5. Lön'!$B$25:$B$151,AI$7,'5. Lön'!$CA$25:$CA$151))*(AI19/AI$25)*(AI$10/AI$13)+(SUMIF('5. Lön'!$B$25:$B$151,AI$7,'5. Lön'!$CM$25:$CM$151))*(AI19/AI$25)*(AI$10/AI$13)+(SUMIF('6. Drift'!$B$18:$B$101,AI$7,'6. Drift'!$BD$18:$BD$101))*(AI19/AI$25)*(AI$10/AI$13)+(SUMIF('6. Drift'!$B$18:$B$101,AI$7,'6. Drift'!$BP$18:$BP$101))*(AI19/AI$25)*(AI$10/AI$13)</f>
        <v>0</v>
      </c>
      <c r="AJ57" s="449">
        <f>(SUMIF('5. Lön'!$B$25:$B$151,AJ$7,'5. Lön'!$CA$25:$CA$151))*(AJ19/AJ$25)*(AJ$10/AJ$13)+(SUMIF('5. Lön'!$B$25:$B$151,AJ$7,'5. Lön'!$CM$25:$CM$151))*(AJ19/AJ$25)*(AJ$10/AJ$13)+(SUMIF('6. Drift'!$B$18:$B$101,AJ$7,'6. Drift'!$BD$18:$BD$101))*(AJ19/AJ$25)*(AJ$10/AJ$13)+(SUMIF('6. Drift'!$B$18:$B$101,AJ$7,'6. Drift'!$BP$18:$BP$101))*(AJ19/AJ$25)*(AJ$10/AJ$13)</f>
        <v>0</v>
      </c>
      <c r="AK57" s="449">
        <f>(SUMIF('5. Lön'!$B$25:$B$151,AK$7,'5. Lön'!$CA$25:$CA$151))*(AK19/AK$25)*(AK$10/AK$13)+(SUMIF('5. Lön'!$B$25:$B$151,AK$7,'5. Lön'!$CM$25:$CM$151))*(AK19/AK$25)*(AK$10/AK$13)+(SUMIF('6. Drift'!$B$18:$B$101,AK$7,'6. Drift'!$BD$18:$BD$101))*(AK19/AK$25)*(AK$10/AK$13)+(SUMIF('6. Drift'!$B$18:$B$101,AK$7,'6. Drift'!$BP$18:$BP$101))*(AK19/AK$25)*(AK$10/AK$13)</f>
        <v>0</v>
      </c>
      <c r="AL57" s="449">
        <f>(SUMIF('5. Lön'!$B$25:$B$151,AL$7,'5. Lön'!$CA$25:$CA$151))*(AL19/AL$25)*(AL$10/AL$13)+(SUMIF('5. Lön'!$B$25:$B$151,AL$7,'5. Lön'!$CM$25:$CM$151))*(AL19/AL$25)*(AL$10/AL$13)+(SUMIF('6. Drift'!$B$18:$B$101,AL$7,'6. Drift'!$BD$18:$BD$101))*(AL19/AL$25)*(AL$10/AL$13)+(SUMIF('6. Drift'!$B$18:$B$101,AL$7,'6. Drift'!$BP$18:$BP$101))*(AL19/AL$25)*(AL$10/AL$13)</f>
        <v>0</v>
      </c>
      <c r="AM57" s="449">
        <f>(SUMIF('5. Lön'!$B$25:$B$151,AM$7,'5. Lön'!$CA$25:$CA$151))*(AM19/AM$25)*(AM$10/AM$13)+(SUMIF('5. Lön'!$B$25:$B$151,AM$7,'5. Lön'!$CM$25:$CM$151))*(AM19/AM$25)*(AM$10/AM$13)+(SUMIF('6. Drift'!$B$18:$B$101,AM$7,'6. Drift'!$BD$18:$BD$101))*(AM19/AM$25)*(AM$10/AM$13)+(SUMIF('6. Drift'!$B$18:$B$101,AM$7,'6. Drift'!$BP$18:$BP$101))*(AM19/AM$25)*(AM$10/AM$13)</f>
        <v>0</v>
      </c>
      <c r="AN57" s="449">
        <f>(SUMIF('5. Lön'!$B$25:$B$151,AN$7,'5. Lön'!$CA$25:$CA$151))*(AN19/AN$25)*(AN$10/AN$13)+(SUMIF('5. Lön'!$B$25:$B$151,AN$7,'5. Lön'!$CM$25:$CM$151))*(AN19/AN$25)*(AN$10/AN$13)+(SUMIF('6. Drift'!$B$18:$B$101,AN$7,'6. Drift'!$BD$18:$BD$101))*(AN19/AN$25)*(AN$10/AN$13)+(SUMIF('6. Drift'!$B$18:$B$101,AN$7,'6. Drift'!$BP$18:$BP$101))*(AN19/AN$25)*(AN$10/AN$13)</f>
        <v>0</v>
      </c>
      <c r="AO57" s="449">
        <f>(SUMIF('5. Lön'!$B$25:$B$151,AO$7,'5. Lön'!$CA$25:$CA$151))*(AO19/AO$25)*(AO$10/AO$13)+(SUMIF('5. Lön'!$B$25:$B$151,AO$7,'5. Lön'!$CM$25:$CM$151))*(AO19/AO$25)*(AO$10/AO$13)+(SUMIF('6. Drift'!$B$18:$B$101,AO$7,'6. Drift'!$BD$18:$BD$101))*(AO19/AO$25)*(AO$10/AO$13)+(SUMIF('6. Drift'!$B$18:$B$101,AO$7,'6. Drift'!$BP$18:$BP$101))*(AO19/AO$25)*(AO$10/AO$13)</f>
        <v>0</v>
      </c>
      <c r="AP57" s="449">
        <f>(SUMIF('5. Lön'!$B$25:$B$151,AP$7,'5. Lön'!$CA$25:$CA$151))*(AP19/AP$25)*(AP$10/AP$13)+(SUMIF('5. Lön'!$B$25:$B$151,AP$7,'5. Lön'!$CM$25:$CM$151))*(AP19/AP$25)*(AP$10/AP$13)+(SUMIF('6. Drift'!$B$18:$B$101,AP$7,'6. Drift'!$BD$18:$BD$101))*(AP19/AP$25)*(AP$10/AP$13)+(SUMIF('6. Drift'!$B$18:$B$101,AP$7,'6. Drift'!$BP$18:$BP$101))*(AP19/AP$25)*(AP$10/AP$13)</f>
        <v>0</v>
      </c>
      <c r="AQ57" s="449">
        <f>(SUMIF('5. Lön'!$B$25:$B$151,AQ$7,'5. Lön'!$CA$25:$CA$151))*(AQ19/AQ$25)*(AQ$10/AQ$13)+(SUMIF('5. Lön'!$B$25:$B$151,AQ$7,'5. Lön'!$CM$25:$CM$151))*(AQ19/AQ$25)*(AQ$10/AQ$13)+(SUMIF('6. Drift'!$B$18:$B$101,AQ$7,'6. Drift'!$BD$18:$BD$101))*(AQ19/AQ$25)*(AQ$10/AQ$13)+(SUMIF('6. Drift'!$B$18:$B$101,AQ$7,'6. Drift'!$BP$18:$BP$101))*(AQ19/AQ$25)*(AQ$10/AQ$13)</f>
        <v>0</v>
      </c>
      <c r="AR57" s="449">
        <f>(SUMIF('5. Lön'!$B$25:$B$151,AR$7,'5. Lön'!$CA$25:$CA$151))*(AR19/AR$25)*(AR$10/AR$13)+(SUMIF('5. Lön'!$B$25:$B$151,AR$7,'5. Lön'!$CM$25:$CM$151))*(AR19/AR$25)*(AR$10/AR$13)+(SUMIF('6. Drift'!$B$18:$B$101,AR$7,'6. Drift'!$BD$18:$BD$101))*(AR19/AR$25)*(AR$10/AR$13)+(SUMIF('6. Drift'!$B$18:$B$101,AR$7,'6. Drift'!$BP$18:$BP$101))*(AR19/AR$25)*(AR$10/AR$13)</f>
        <v>0</v>
      </c>
      <c r="AS57" s="449">
        <f>(SUMIF('5. Lön'!$B$25:$B$151,AS$7,'5. Lön'!$CA$25:$CA$151))*(AS19/AS$25)*(AS$10/AS$13)+(SUMIF('5. Lön'!$B$25:$B$151,AS$7,'5. Lön'!$CM$25:$CM$151))*(AS19/AS$25)*(AS$10/AS$13)+(SUMIF('6. Drift'!$B$18:$B$101,AS$7,'6. Drift'!$BD$18:$BD$101))*(AS19/AS$25)*(AS$10/AS$13)+(SUMIF('6. Drift'!$B$18:$B$101,AS$7,'6. Drift'!$BP$18:$BP$101))*(AS19/AS$25)*(AS$10/AS$13)</f>
        <v>0</v>
      </c>
      <c r="AT57" s="449">
        <f>(SUMIF('5. Lön'!$B$25:$B$151,AT$7,'5. Lön'!$CA$25:$CA$151))*(AT19/AT$25)*(AT$10/AT$13)+(SUMIF('5. Lön'!$B$25:$B$151,AT$7,'5. Lön'!$CM$25:$CM$151))*(AT19/AT$25)*(AT$10/AT$13)+(SUMIF('6. Drift'!$B$18:$B$101,AT$7,'6. Drift'!$BD$18:$BD$101))*(AT19/AT$25)*(AT$10/AT$13)+(SUMIF('6. Drift'!$B$18:$B$101,AT$7,'6. Drift'!$BP$18:$BP$101))*(AT19/AT$25)*(AT$10/AT$13)</f>
        <v>0</v>
      </c>
      <c r="AU57" s="449">
        <f>(SUMIF('5. Lön'!$B$25:$B$151,AU$7,'5. Lön'!$CA$25:$CA$151))*(AU19/AU$25)*(AU$10/AU$13)+(SUMIF('5. Lön'!$B$25:$B$151,AU$7,'5. Lön'!$CM$25:$CM$151))*(AU19/AU$25)*(AU$10/AU$13)+(SUMIF('6. Drift'!$B$18:$B$101,AU$7,'6. Drift'!$BD$18:$BD$101))*(AU19/AU$25)*(AU$10/AU$13)+(SUMIF('6. Drift'!$B$18:$B$101,AU$7,'6. Drift'!$BP$18:$BP$101))*(AU19/AU$25)*(AU$10/AU$13)</f>
        <v>0</v>
      </c>
      <c r="AV57" s="449">
        <f>(SUMIF('5. Lön'!$B$25:$B$151,AV$7,'5. Lön'!$CA$25:$CA$151))*(AV19/AV$25)*(AV$10/AV$13)+(SUMIF('5. Lön'!$B$25:$B$151,AV$7,'5. Lön'!$CM$25:$CM$151))*(AV19/AV$25)*(AV$10/AV$13)+(SUMIF('6. Drift'!$B$18:$B$101,AV$7,'6. Drift'!$BD$18:$BD$101))*(AV19/AV$25)*(AV$10/AV$13)+(SUMIF('6. Drift'!$B$18:$B$101,AV$7,'6. Drift'!$BP$18:$BP$101))*(AV19/AV$25)*(AV$10/AV$13)</f>
        <v>0</v>
      </c>
      <c r="AW57" s="449">
        <f>(SUMIF('5. Lön'!$B$25:$B$151,AW$7,'5. Lön'!$CA$25:$CA$151))*(AW19/AW$25)*(AW$10/AW$13)+(SUMIF('5. Lön'!$B$25:$B$151,AW$7,'5. Lön'!$CM$25:$CM$151))*(AW19/AW$25)*(AW$10/AW$13)+(SUMIF('6. Drift'!$B$18:$B$101,AW$7,'6. Drift'!$BD$18:$BD$101))*(AW19/AW$25)*(AW$10/AW$13)+(SUMIF('6. Drift'!$B$18:$B$101,AW$7,'6. Drift'!$BP$18:$BP$101))*(AW19/AW$25)*(AW$10/AW$13)</f>
        <v>20570.287792497795</v>
      </c>
      <c r="AX57" s="449">
        <f>(SUMIF('5. Lön'!$B$25:$B$151,AX$7,'5. Lön'!$CA$25:$CA$151))*(AX19/AX$25)*(AX$10/AX$13)+(SUMIF('5. Lön'!$B$25:$B$151,AX$7,'5. Lön'!$CM$25:$CM$151))*(AX19/AX$25)*(AX$10/AX$13)+(SUMIF('6. Drift'!$B$18:$B$101,AX$7,'6. Drift'!$BD$18:$BD$101))*(AX19/AX$25)*(AX$10/AX$13)+(SUMIF('6. Drift'!$B$18:$B$101,AX$7,'6. Drift'!$BP$18:$BP$101))*(AX19/AX$25)*(AX$10/AX$13)</f>
        <v>0</v>
      </c>
      <c r="AY57" s="449">
        <f>(SUMIF('5. Lön'!$B$25:$B$151,AY$7,'5. Lön'!$CA$25:$CA$151))*(AY19/AY$25)*(AY$10/AY$13)+(SUMIF('5. Lön'!$B$25:$B$151,AY$7,'5. Lön'!$CM$25:$CM$151))*(AY19/AY$25)*(AY$10/AY$13)+(SUMIF('6. Drift'!$B$18:$B$101,AY$7,'6. Drift'!$BD$18:$BD$101))*(AY19/AY$25)*(AY$10/AY$13)+(SUMIF('6. Drift'!$B$18:$B$101,AY$7,'6. Drift'!$BP$18:$BP$101))*(AY19/AY$25)*(AY$10/AY$13)</f>
        <v>0</v>
      </c>
      <c r="AZ57" s="449">
        <f>(SUMIF('5. Lön'!$B$25:$B$151,AZ$7,'5. Lön'!$CA$25:$CA$151))*(AZ19/AZ$25)*(AZ$10/AZ$13)+(SUMIF('5. Lön'!$B$25:$B$151,AZ$7,'5. Lön'!$CM$25:$CM$151))*(AZ19/AZ$25)*(AZ$10/AZ$13)+(SUMIF('6. Drift'!$B$18:$B$101,AZ$7,'6. Drift'!$BD$18:$BD$101))*(AZ19/AZ$25)*(AZ$10/AZ$13)+(SUMIF('6. Drift'!$B$18:$B$101,AZ$7,'6. Drift'!$BP$18:$BP$101))*(AZ19/AZ$25)*(AZ$10/AZ$13)</f>
        <v>0</v>
      </c>
      <c r="BA57" s="449">
        <f>(SUMIF('5. Lön'!$B$25:$B$151,BA$7,'5. Lön'!$CA$25:$CA$151))*(BA19/BA$25)*(BA$10/BA$13)+(SUMIF('5. Lön'!$B$25:$B$151,BA$7,'5. Lön'!$CM$25:$CM$151))*(BA19/BA$25)*(BA$10/BA$13)+(SUMIF('6. Drift'!$B$18:$B$101,BA$7,'6. Drift'!$BD$18:$BD$101))*(BA19/BA$25)*(BA$10/BA$13)+(SUMIF('6. Drift'!$B$18:$B$101,BA$7,'6. Drift'!$BP$18:$BP$101))*(BA19/BA$25)*(BA$10/BA$13)</f>
        <v>0</v>
      </c>
      <c r="BB57" s="449">
        <f>(SUMIF('5. Lön'!$B$25:$B$151,BB$7,'5. Lön'!$CA$25:$CA$151))*(BB19/BB$25)*(BB$10/BB$13)+(SUMIF('5. Lön'!$B$25:$B$151,BB$7,'5. Lön'!$CM$25:$CM$151))*(BB19/BB$25)*(BB$10/BB$13)+(SUMIF('6. Drift'!$B$18:$B$101,BB$7,'6. Drift'!$BD$18:$BD$101))*(BB19/BB$25)*(BB$10/BB$13)+(SUMIF('6. Drift'!$B$18:$B$101,BB$7,'6. Drift'!$BP$18:$BP$101))*(BB19/BB$25)*(BB$10/BB$13)</f>
        <v>0</v>
      </c>
      <c r="BC57" s="449">
        <f>(SUMIF('5. Lön'!$B$25:$B$151,BC$7,'5. Lön'!$CA$25:$CA$151))*(BC19/BC$25)*(BC$10/BC$13)+(SUMIF('5. Lön'!$B$25:$B$151,BC$7,'5. Lön'!$CM$25:$CM$151))*(BC19/BC$25)*(BC$10/BC$13)+(SUMIF('6. Drift'!$B$18:$B$101,BC$7,'6. Drift'!$BD$18:$BD$101))*(BC19/BC$25)*(BC$10/BC$13)+(SUMIF('6. Drift'!$B$18:$B$101,BC$7,'6. Drift'!$BP$18:$BP$101))*(BC19/BC$25)*(BC$10/BC$13)</f>
        <v>0</v>
      </c>
      <c r="BD57" s="449">
        <f>(SUMIF('5. Lön'!$B$25:$B$151,BD$7,'5. Lön'!$CA$25:$CA$151))*(BD19/BD$25)*(BD$10/BD$13)+(SUMIF('5. Lön'!$B$25:$B$151,BD$7,'5. Lön'!$CM$25:$CM$151))*(BD19/BD$25)*(BD$10/BD$13)+(SUMIF('6. Drift'!$B$18:$B$101,BD$7,'6. Drift'!$BD$18:$BD$101))*(BD19/BD$25)*(BD$10/BD$13)+(SUMIF('6. Drift'!$B$18:$B$101,BD$7,'6. Drift'!$BP$18:$BP$101))*(BD19/BD$25)*(BD$10/BD$13)</f>
        <v>0</v>
      </c>
      <c r="BE57" s="449">
        <f>(SUMIF('5. Lön'!$B$25:$B$151,BE$7,'5. Lön'!$CA$25:$CA$151))*(BE19/BE$25)*(BE$10/BE$13)+(SUMIF('5. Lön'!$B$25:$B$151,BE$7,'5. Lön'!$CM$25:$CM$151))*(BE19/BE$25)*(BE$10/BE$13)+(SUMIF('6. Drift'!$B$18:$B$101,BE$7,'6. Drift'!$BD$18:$BD$101))*(BE19/BE$25)*(BE$10/BE$13)+(SUMIF('6. Drift'!$B$18:$B$101,BE$7,'6. Drift'!$BP$18:$BP$101))*(BE19/BE$25)*(BE$10/BE$13)</f>
        <v>0</v>
      </c>
      <c r="BF57" s="449">
        <f>(SUMIF('5. Lön'!$B$25:$B$151,BF$7,'5. Lön'!$CA$25:$CA$151))*(BF19/BF$25)*(BF$10/BF$13)+(SUMIF('5. Lön'!$B$25:$B$151,BF$7,'5. Lön'!$CM$25:$CM$151))*(BF19/BF$25)*(BF$10/BF$13)+(SUMIF('6. Drift'!$B$18:$B$101,BF$7,'6. Drift'!$BD$18:$BD$101))*(BF19/BF$25)*(BF$10/BF$13)+(SUMIF('6. Drift'!$B$18:$B$101,BF$7,'6. Drift'!$BP$18:$BP$101))*(BF19/BF$25)*(BF$10/BF$13)</f>
        <v>0</v>
      </c>
      <c r="BG57" s="449">
        <f>(SUMIF('5. Lön'!$B$25:$B$151,BG$7,'5. Lön'!$CA$25:$CA$151))*(BG19/BG$25)*((BG$13/3)/BG$13)+(SUMIF('5. Lön'!$B$25:$B$151,BG$7,'5. Lön'!$CM$25:$CM$151))*(BG19/BG$25)*((BG$13/3)/BG$13)+(SUMIF('6. Drift'!$B$18:$B$101,BG$7,'6. Drift'!$BD$18:$BD$101))*(BG19/BG$25)*((BG$13/3)/BG$13)+(SUMIF('6. Drift'!$B$18:$B$101,BG$7,'6. Drift'!$BP$18:$BP$101))*(BG19/BG$25)*((BG$13/3)/BG$13)</f>
        <v>0</v>
      </c>
      <c r="BH57" s="449">
        <f>(SUMIF('5. Lön'!$B$25:$B$151,BH$7,'5. Lön'!$CA$25:$CA$151))*(BH19/BH$25)*((BH$13/3)/BH$13)+(SUMIF('5. Lön'!$B$25:$B$151,BH$7,'5. Lön'!$CM$25:$CM$151))*(BH19/BH$25)*((BH$13/3)/BH$13)+(SUMIF('6. Drift'!$B$18:$B$101,BH$7,'6. Drift'!$BD$18:$BD$101))*(BH19/BH$25)*((BH$13/3)/BH$13)+(SUMIF('6. Drift'!$B$18:$B$101,BH$7,'6. Drift'!$BP$18:$BP$101))*(BH19/BH$25)*((BH$13/3)/BH$13)</f>
        <v>0</v>
      </c>
      <c r="BI57" s="449">
        <f>(SUMIF('5. Lön'!$B$25:$B$151,BI$7,'5. Lön'!$CA$25:$CA$151))*(BI19/BI$25)*((BI$13/3)/BI$13)+(SUMIF('5. Lön'!$B$25:$B$151,BI$7,'5. Lön'!$CM$25:$CM$151))*(BI19/BI$25)*((BI$13/3)/BI$13)+(SUMIF('6. Drift'!$B$18:$B$101,BI$7,'6. Drift'!$BD$18:$BD$101))*(BI19/BI$25)*((BI$13/3)/BI$13)+(SUMIF('6. Drift'!$B$18:$B$101,BI$7,'6. Drift'!$BP$18:$BP$101))*(BI19/BI$25)*((BI$13/3)/BI$13)</f>
        <v>0</v>
      </c>
      <c r="BJ57" s="449">
        <f>(SUMIF('5. Lön'!$B$25:$B$151,BJ$7,'5. Lön'!$CA$25:$CA$151))*(BJ19/BJ$25)*((BJ$13/3)/BJ$13)+(SUMIF('5. Lön'!$B$25:$B$151,BJ$7,'5. Lön'!$CM$25:$CM$151))*(BJ19/BJ$25)*((BJ$13/3)/BJ$13)+(SUMIF('6. Drift'!$B$18:$B$101,BJ$7,'6. Drift'!$BD$18:$BD$101))*(BJ19/BJ$25)*((BJ$13/3)/BJ$13)+(SUMIF('6. Drift'!$B$18:$B$101,BJ$7,'6. Drift'!$BP$18:$BP$101))*(BJ19/BJ$25)*((BJ$13/3)/BJ$13)</f>
        <v>0</v>
      </c>
      <c r="BK57" s="449">
        <f>(SUMIF('5. Lön'!$B$25:$B$151,BK$7,'5. Lön'!$CA$25:$CA$151))*(BK19/BK$25)*((BK$13/3)/BK$13)+(SUMIF('5. Lön'!$B$25:$B$151,BK$7,'5. Lön'!$CM$25:$CM$151))*(BK19/BK$25)*((BK$13/3)/BK$13)+(SUMIF('6. Drift'!$B$18:$B$101,BK$7,'6. Drift'!$BD$18:$BD$101))*(BK19/BK$25)*((BK$13/3)/BK$13)+(SUMIF('6. Drift'!$B$18:$B$101,BK$7,'6. Drift'!$BP$18:$BP$101))*(BK19/BK$25)*((BK$13/3)/BK$13)</f>
        <v>0</v>
      </c>
      <c r="BL57" s="449">
        <f>(SUMIF('5. Lön'!$B$25:$B$151,BL$7,'5. Lön'!$CA$25:$CA$151))*(BL19/BL$25)*((BL$13/3)/BL$13)+(SUMIF('5. Lön'!$B$25:$B$151,BL$7,'5. Lön'!$CM$25:$CM$151))*(BL19/BL$25)*((BL$13/3)/BL$13)+(SUMIF('6. Drift'!$B$18:$B$101,BL$7,'6. Drift'!$BD$18:$BD$101))*(BL19/BL$25)*((BL$13/3)/BL$13)+(SUMIF('6. Drift'!$B$18:$B$101,BL$7,'6. Drift'!$BP$18:$BP$101))*(BL19/BL$25)*((BL$13/3)/BL$13)</f>
        <v>0</v>
      </c>
      <c r="BM57" s="449">
        <f>(SUMIF('5. Lön'!$B$25:$B$151,BM$7,'5. Lön'!$CA$25:$CA$151))*(BM19/BM$25)*((BM$13/3)/BM$13)+(SUMIF('5. Lön'!$B$25:$B$151,BM$7,'5. Lön'!$CM$25:$CM$151))*(BM19/BM$25)*((BM$13/3)/BM$13)+(SUMIF('6. Drift'!$B$18:$B$101,BM$7,'6. Drift'!$BD$18:$BD$101))*(BM19/BM$25)*((BM$13/3)/BM$13)+(SUMIF('6. Drift'!$B$18:$B$101,BM$7,'6. Drift'!$BP$18:$BP$101))*(BM19/BM$25)*((BM$13/3)/BM$13)</f>
        <v>0</v>
      </c>
      <c r="BN57" s="449">
        <f>(SUMIF('5. Lön'!$B$25:$B$151,BN$7,'5. Lön'!$CA$25:$CA$151))*(BN19/BN$25)*((BN$13/3)/BN$13)+(SUMIF('5. Lön'!$B$25:$B$151,BN$7,'5. Lön'!$CM$25:$CM$151))*(BN19/BN$25)*((BN$13/3)/BN$13)+(SUMIF('6. Drift'!$B$18:$B$101,BN$7,'6. Drift'!$BD$18:$BD$101))*(BN19/BN$25)*((BN$13/3)/BN$13)+(SUMIF('6. Drift'!$B$18:$B$101,BN$7,'6. Drift'!$BP$18:$BP$101))*(BN19/BN$25)*((BN$13/3)/BN$13)</f>
        <v>0</v>
      </c>
      <c r="BO57" s="449">
        <f>(SUMIF('5. Lön'!$B$25:$B$151,BO$7,'5. Lön'!$CA$25:$CA$151))*(BO19/BO$25)*((BO$13/3)/BO$13)+(SUMIF('5. Lön'!$B$25:$B$151,BO$7,'5. Lön'!$CM$25:$CM$151))*(BO19/BO$25)*((BO$13/3)/BO$13)+(SUMIF('6. Drift'!$B$18:$B$101,BO$7,'6. Drift'!$BD$18:$BD$101))*(BO19/BO$25)*((BO$13/3)/BO$13)+(SUMIF('6. Drift'!$B$18:$B$101,BO$7,'6. Drift'!$BP$18:$BP$101))*(BO19/BO$25)*((BO$13/3)/BO$13)</f>
        <v>0</v>
      </c>
      <c r="BP57" s="449">
        <f>(SUMIF('5. Lön'!$B$25:$B$151,BP$7,'5. Lön'!$CA$25:$CA$151))*(BP19/BP$25)*((BP$13/3)/BP$13)+(SUMIF('5. Lön'!$B$25:$B$151,BP$7,'5. Lön'!$CM$25:$CM$151))*(BP19/BP$25)*((BP$13/3)/BP$13)+(SUMIF('6. Drift'!$B$18:$B$101,BP$7,'6. Drift'!$BD$18:$BD$101))*(BP19/BP$25)*((BP$13/3)/BP$13)+(SUMIF('6. Drift'!$B$18:$B$101,BP$7,'6. Drift'!$BP$18:$BP$101))*(BP19/BP$25)*((BP$13/3)/BP$13)</f>
        <v>0</v>
      </c>
      <c r="BQ57" s="449">
        <f>(SUMIF('5. Lön'!$B$25:$B$151,BQ$7,'5. Lön'!$CA$25:$CA$151))*(BQ19/BQ$25)*((BQ$13/3)/BQ$13)+(SUMIF('5. Lön'!$B$25:$B$151,BQ$7,'5. Lön'!$CM$25:$CM$151))*(BQ19/BQ$25)*((BQ$13/3)/BQ$13)+(SUMIF('6. Drift'!$B$18:$B$101,BQ$7,'6. Drift'!$BD$18:$BD$101))*(BQ19/BQ$25)*((BQ$13/3)/BQ$13)+(SUMIF('6. Drift'!$B$18:$B$101,BQ$7,'6. Drift'!$BP$18:$BP$101))*(BQ19/BQ$25)*((BQ$13/3)/BQ$13)</f>
        <v>0</v>
      </c>
      <c r="BR57" s="449">
        <f>(SUMIF('5. Lön'!$B$25:$B$151,BR$7,'5. Lön'!$CA$25:$CA$151))*(BR19/BR$25)*((BR$13/3)/BR$13)+(SUMIF('5. Lön'!$B$25:$B$151,BR$7,'5. Lön'!$CM$25:$CM$151))*(BR19/BR$25)*((BR$13/3)/BR$13)+(SUMIF('6. Drift'!$B$18:$B$101,BR$7,'6. Drift'!$BD$18:$BD$101))*(BR19/BR$25)*((BR$13/3)/BR$13)+(SUMIF('6. Drift'!$B$18:$B$101,BR$7,'6. Drift'!$BP$18:$BP$101))*(BR19/BR$25)*((BR$13/3)/BR$13)</f>
        <v>0</v>
      </c>
      <c r="BS57" s="449">
        <f>(SUMIF('5. Lön'!$B$25:$B$151,BS$7,'5. Lön'!$CA$25:$CA$151))*(BS19/BS$25)*((BS$13/3)/BS$13)+(SUMIF('5. Lön'!$B$25:$B$151,BS$7,'5. Lön'!$CM$25:$CM$151))*(BS19/BS$25)*((BS$13/3)/BS$13)+(SUMIF('6. Drift'!$B$18:$B$101,BS$7,'6. Drift'!$BD$18:$BD$101))*(BS19/BS$25)*((BS$13/3)/BS$13)+(SUMIF('6. Drift'!$B$18:$B$101,BS$7,'6. Drift'!$BP$18:$BP$101))*(BS19/BS$25)*((BS$13/3)/BS$13)</f>
        <v>0</v>
      </c>
      <c r="BT57" s="449">
        <f>(SUMIF('5. Lön'!$B$25:$B$151,BT$7,'5. Lön'!$CA$25:$CA$151))*(BT19/BT$25)*((BT$13/3)/BT$13)+(SUMIF('5. Lön'!$B$25:$B$151,BT$7,'5. Lön'!$CM$25:$CM$151))*(BT19/BT$25)*((BT$13/3)/BT$13)+(SUMIF('6. Drift'!$B$18:$B$101,BT$7,'6. Drift'!$BD$18:$BD$101))*(BT19/BT$25)*((BT$13/3)/BT$13)+(SUMIF('6. Drift'!$B$18:$B$101,BT$7,'6. Drift'!$BP$18:$BP$101))*(BT19/BT$25)*((BT$13/3)/BT$13)</f>
        <v>0</v>
      </c>
      <c r="BU57" s="449">
        <f>(SUMIF('5. Lön'!$B$25:$B$151,BU$7,'5. Lön'!$CA$25:$CA$151))*(BU19/BU$25)*((BU$13/3)/BU$13)+(SUMIF('5. Lön'!$B$25:$B$151,BU$7,'5. Lön'!$CM$25:$CM$151))*(BU19/BU$25)*((BU$13/3)/BU$13)+(SUMIF('6. Drift'!$B$18:$B$101,BU$7,'6. Drift'!$BD$18:$BD$101))*(BU19/BU$25)*((BU$13/3)/BU$13)+(SUMIF('6. Drift'!$B$18:$B$101,BU$7,'6. Drift'!$BP$18:$BP$101))*(BU19/BU$25)*((BU$13/3)/BU$13)</f>
        <v>0</v>
      </c>
      <c r="BV57" s="449">
        <f>(SUMIF('5. Lön'!$B$25:$B$151,BV$7,'5. Lön'!$CA$25:$CA$151))*(BV19/BV$25)*((BV$13/3)/BV$13)+(SUMIF('5. Lön'!$B$25:$B$151,BV$7,'5. Lön'!$CM$25:$CM$151))*(BV19/BV$25)*((BV$13/3)/BV$13)+(SUMIF('6. Drift'!$B$18:$B$101,BV$7,'6. Drift'!$BD$18:$BD$101))*(BV19/BV$25)*((BV$13/3)/BV$13)+(SUMIF('6. Drift'!$B$18:$B$101,BV$7,'6. Drift'!$BP$18:$BP$101))*(BV19/BV$25)*((BV$13/3)/BV$13)</f>
        <v>0</v>
      </c>
      <c r="BW57" s="449">
        <f>(SUMIF('5. Lön'!$B$25:$B$151,BW$7,'5. Lön'!$CA$25:$CA$151))*(BW19/BW$25)*((BW$13/3)/BW$13)+(SUMIF('5. Lön'!$B$25:$B$151,BW$7,'5. Lön'!$CM$25:$CM$151))*(BW19/BW$25)*((BW$13/3)/BW$13)+(SUMIF('6. Drift'!$B$18:$B$101,BW$7,'6. Drift'!$BD$18:$BD$101))*(BW19/BW$25)*((BW$13/3)/BW$13)+(SUMIF('6. Drift'!$B$18:$B$101,BW$7,'6. Drift'!$BP$18:$BP$101))*(BW19/BW$25)*((BW$13/3)/BW$13)</f>
        <v>0</v>
      </c>
      <c r="BX57" s="449">
        <f>(SUMIF('5. Lön'!$B$25:$B$151,BX$7,'5. Lön'!$CA$25:$CA$151))*(BX19/BX$25)*((BX$13/3)/BX$13)+(SUMIF('5. Lön'!$B$25:$B$151,BX$7,'5. Lön'!$CM$25:$CM$151))*(BX19/BX$25)*((BX$13/3)/BX$13)+(SUMIF('6. Drift'!$B$18:$B$101,BX$7,'6. Drift'!$BD$18:$BD$101))*(BX19/BX$25)*((BX$13/3)/BX$13)+(SUMIF('6. Drift'!$B$18:$B$101,BX$7,'6. Drift'!$BP$18:$BP$101))*(BX19/BX$25)*((BX$13/3)/BX$13)</f>
        <v>0</v>
      </c>
      <c r="BY57" s="449">
        <f>(SUMIF('5. Lön'!$B$25:$B$151,BY$7,'5. Lön'!$CA$25:$CA$151))*(BY19/BY$25)*((BY$13/3)/BY$13)+(SUMIF('5. Lön'!$B$25:$B$151,BY$7,'5. Lön'!$CM$25:$CM$151))*(BY19/BY$25)*((BY$13/3)/BY$13)+(SUMIF('6. Drift'!$B$18:$B$101,BY$7,'6. Drift'!$BD$18:$BD$101))*(BY19/BY$25)*((BY$13/3)/BY$13)+(SUMIF('6. Drift'!$B$18:$B$101,BY$7,'6. Drift'!$BP$18:$BP$101))*(BY19/BY$25)*((BY$13/3)/BY$13)</f>
        <v>0</v>
      </c>
      <c r="BZ57" s="449">
        <f>(SUMIF('5. Lön'!$B$25:$B$151,BZ$7,'5. Lön'!$CA$25:$CA$151))*(BZ19/BZ$25)*((BZ$13/3)/BZ$13)+(SUMIF('5. Lön'!$B$25:$B$151,BZ$7,'5. Lön'!$CM$25:$CM$151))*(BZ19/BZ$25)*((BZ$13/3)/BZ$13)+(SUMIF('6. Drift'!$B$18:$B$101,BZ$7,'6. Drift'!$BD$18:$BD$101))*(BZ19/BZ$25)*((BZ$13/3)/BZ$13)+(SUMIF('6. Drift'!$B$18:$B$101,BZ$7,'6. Drift'!$BP$18:$BP$101))*(BZ19/BZ$25)*((BZ$13/3)/BZ$13)</f>
        <v>0</v>
      </c>
      <c r="CA57" s="449">
        <f>(SUMIF('5. Lön'!$B$25:$B$151,CA$7,'5. Lön'!$CA$25:$CA$151))*(CA19/CA$25)*((CA$13/3)/CA$13)+(SUMIF('5. Lön'!$B$25:$B$151,CA$7,'5. Lön'!$CM$25:$CM$151))*(CA19/CA$25)*((CA$13/3)/CA$13)+(SUMIF('6. Drift'!$B$18:$B$101,CA$7,'6. Drift'!$BD$18:$BD$101))*(CA19/CA$25)*((CA$13/3)/CA$13)+(SUMIF('6. Drift'!$B$18:$B$101,CA$7,'6. Drift'!$BP$18:$BP$101))*(CA19/CA$25)*((CA$13/3)/CA$13)</f>
        <v>0</v>
      </c>
      <c r="CB57" s="449">
        <f>(SUMIF('5. Lön'!$B$25:$B$151,CB$7,'5. Lön'!$CA$25:$CA$151))*(CB19/CB$25)*((CB$13/3)/CB$13)+(SUMIF('5. Lön'!$B$25:$B$151,CB$7,'5. Lön'!$CM$25:$CM$151))*(CB19/CB$25)*((CB$13/3)/CB$13)+(SUMIF('6. Drift'!$B$18:$B$101,CB$7,'6. Drift'!$BD$18:$BD$101))*(CB19/CB$25)*((CB$13/3)/CB$13)+(SUMIF('6. Drift'!$B$18:$B$101,CB$7,'6. Drift'!$BP$18:$BP$101))*(CB19/CB$25)*((CB$13/3)/CB$13)</f>
        <v>0</v>
      </c>
      <c r="CC57" s="449">
        <f>(SUMIF('5. Lön'!$B$25:$B$151,CC$7,'5. Lön'!$CA$25:$CA$151))*(CC19/CC$25)*((CC$13/3)/CC$13)+(SUMIF('5. Lön'!$B$25:$B$151,CC$7,'5. Lön'!$CM$25:$CM$151))*(CC19/CC$25)*((CC$13/3)/CC$13)+(SUMIF('6. Drift'!$B$18:$B$101,CC$7,'6. Drift'!$BD$18:$BD$101))*(CC19/CC$25)*((CC$13/3)/CC$13)+(SUMIF('6. Drift'!$B$18:$B$101,CC$7,'6. Drift'!$BP$18:$BP$101))*(CC19/CC$25)*((CC$13/3)/CC$13)</f>
        <v>0</v>
      </c>
      <c r="CD57" s="449">
        <f>(SUMIF('5. Lön'!$B$25:$B$151,CD$7,'5. Lön'!$CA$25:$CA$151))*(CD19/CD$25)*((CD$13/3)/CD$13)+(SUMIF('5. Lön'!$B$25:$B$151,CD$7,'5. Lön'!$CM$25:$CM$151))*(CD19/CD$25)*((CD$13/3)/CD$13)+(SUMIF('6. Drift'!$B$18:$B$101,CD$7,'6. Drift'!$BD$18:$BD$101))*(CD19/CD$25)*((CD$13/3)/CD$13)+(SUMIF('6. Drift'!$B$18:$B$101,CD$7,'6. Drift'!$BP$18:$BP$101))*(CD19/CD$25)*((CD$13/3)/CD$13)</f>
        <v>0</v>
      </c>
      <c r="CE57" s="449">
        <f>(SUMIF('5. Lön'!$B$25:$B$151,CE$7,'5. Lön'!$CA$25:$CA$151))*(CE19/CE$25)*((CE$13/3)/CE$13)+(SUMIF('5. Lön'!$B$25:$B$151,CE$7,'5. Lön'!$CM$25:$CM$151))*(CE19/CE$25)*((CE$13/3)/CE$13)+(SUMIF('6. Drift'!$B$18:$B$101,CE$7,'6. Drift'!$BD$18:$BD$101))*(CE19/CE$25)*((CE$13/3)/CE$13)+(SUMIF('6. Drift'!$B$18:$B$101,CE$7,'6. Drift'!$BP$18:$BP$101))*(CE19/CE$25)*((CE$13/3)/CE$13)</f>
        <v>0</v>
      </c>
      <c r="CF57" s="449">
        <f>(SUMIF('5. Lön'!$B$25:$B$151,CF$7,'5. Lön'!$CA$25:$CA$151))*(CF19/CF$25)*((CF$13/3)/CF$13)+(SUMIF('5. Lön'!$B$25:$B$151,CF$7,'5. Lön'!$CM$25:$CM$151))*(CF19/CF$25)*((CF$13/3)/CF$13)+(SUMIF('6. Drift'!$B$18:$B$101,CF$7,'6. Drift'!$BD$18:$BD$101))*(CF19/CF$25)*((CF$13/3)/CF$13)+(SUMIF('6. Drift'!$B$18:$B$101,CF$7,'6. Drift'!$BP$18:$BP$101))*(CF19/CF$25)*((CF$13/3)/CF$13)</f>
        <v>0</v>
      </c>
      <c r="CG57" s="449">
        <f>(SUMIF('5. Lön'!$B$25:$B$151,CG$7,'5. Lön'!$CA$25:$CA$151))*(CG19/CG$25)*((CG$13/3)/CG$13)+(SUMIF('5. Lön'!$B$25:$B$151,CG$7,'5. Lön'!$CM$25:$CM$151))*(CG19/CG$25)*((CG$13/3)/CG$13)+(SUMIF('6. Drift'!$B$18:$B$101,CG$7,'6. Drift'!$BD$18:$BD$101))*(CG19/CG$25)*((CG$13/3)/CG$13)+(SUMIF('6. Drift'!$B$18:$B$101,CG$7,'6. Drift'!$BP$18:$BP$101))*(CG19/CG$25)*((CG$13/3)/CG$13)</f>
        <v>0</v>
      </c>
      <c r="CH57" s="449">
        <f>(SUMIF('5. Lön'!$B$25:$B$151,CH$7,'5. Lön'!$CA$25:$CA$151))*(CH19/CH$25)*((CH$13/3)/CH$13)+(SUMIF('5. Lön'!$B$25:$B$151,CH$7,'5. Lön'!$CM$25:$CM$151))*(CH19/CH$25)*((CH$13/3)/CH$13)+(SUMIF('6. Drift'!$B$18:$B$101,CH$7,'6. Drift'!$BD$18:$BD$101))*(CH19/CH$25)*((CH$13/3)/CH$13)+(SUMIF('6. Drift'!$B$18:$B$101,CH$7,'6. Drift'!$BP$18:$BP$101))*(CH19/CH$25)*((CH$13/3)/CH$13)</f>
        <v>0</v>
      </c>
      <c r="CI57" s="449">
        <f>(SUMIF('5. Lön'!$B$25:$B$151,CI$7,'5. Lön'!$CA$25:$CA$151))*(CI19/CI$25)*((CI$13/3)/CI$13)+(SUMIF('5. Lön'!$B$25:$B$151,CI$7,'5. Lön'!$CM$25:$CM$151))*(CI19/CI$25)*((CI$13/3)/CI$13)+(SUMIF('6. Drift'!$B$18:$B$101,CI$7,'6. Drift'!$BD$18:$BD$101))*(CI19/CI$25)*((CI$13/3)/CI$13)+(SUMIF('6. Drift'!$B$18:$B$101,CI$7,'6. Drift'!$BP$18:$BP$101))*(CI19/CI$25)*((CI$13/3)/CI$13)</f>
        <v>0</v>
      </c>
      <c r="CJ57" s="449">
        <f>(SUMIF('5. Lön'!$B$25:$B$151,CJ$7,'5. Lön'!$CA$25:$CA$151))*(CJ19/CJ$25)*((CJ$13/3)/CJ$13)+(SUMIF('5. Lön'!$B$25:$B$151,CJ$7,'5. Lön'!$CM$25:$CM$151))*(CJ19/CJ$25)*((CJ$13/3)/CJ$13)+(SUMIF('6. Drift'!$B$18:$B$101,CJ$7,'6. Drift'!$BD$18:$BD$101))*(CJ19/CJ$25)*((CJ$13/3)/CJ$13)+(SUMIF('6. Drift'!$B$18:$B$101,CJ$7,'6. Drift'!$BP$18:$BP$101))*(CJ19/CJ$25)*((CJ$13/3)/CJ$13)</f>
        <v>0</v>
      </c>
    </row>
    <row r="58" spans="2:88" x14ac:dyDescent="0.2">
      <c r="B58" s="52" t="s">
        <v>79</v>
      </c>
      <c r="C58" s="464">
        <f>IF($M58=0,"",(('5. Lön'!AG$152+'6. Drift'!G$102)/('6. Drift'!$Q$102+'5. Lön'!$AQ$152))*$M58)</f>
        <v>4684.8147556392623</v>
      </c>
      <c r="D58" s="49">
        <f>IF($M58=0,"",(('5. Lön'!AH$152+'6. Drift'!H$102)/('6. Drift'!$Q$102+'5. Lön'!$AQ$152))*$M58)</f>
        <v>5285.8016086949847</v>
      </c>
      <c r="E58" s="459">
        <f>IF($M58=0,"",(('5. Lön'!AI$152+'6. Drift'!I$102)/('6. Drift'!$Q$102+'5. Lön'!$AQ$152))*$M58)</f>
        <v>5145.1924900537624</v>
      </c>
      <c r="F58" s="49">
        <f>IF($M58=0,"",(('5. Lön'!AJ$152+'6. Drift'!J$102)/('6. Drift'!$Q$102+'5. Lön'!$AQ$152))*$M58)</f>
        <v>0</v>
      </c>
      <c r="G58" s="459">
        <f>IF($M58=0,"",(('5. Lön'!AK$152+'6. Drift'!K$102)/('6. Drift'!$Q$102+'5. Lön'!$AQ$152))*$M58)</f>
        <v>0</v>
      </c>
      <c r="H58" s="49">
        <f>IF($M58=0,"",(('5. Lön'!AL$152+'6. Drift'!L$102)/('6. Drift'!$Q$102+'5. Lön'!$AQ$152))*$M58)</f>
        <v>0</v>
      </c>
      <c r="I58" s="459">
        <f>IF($M58=0,"",(('5. Lön'!AM$152+'6. Drift'!M$102)/('6. Drift'!$Q$102+'5. Lön'!$AQ$152))*$M58)</f>
        <v>0</v>
      </c>
      <c r="J58" s="49">
        <f>IF($M58=0,"",(('5. Lön'!AN$152+'6. Drift'!N$102)/('6. Drift'!$Q$102+'5. Lön'!$AQ$152))*$M58)</f>
        <v>0</v>
      </c>
      <c r="K58" s="459">
        <f>IF($M58=0,"",(('5. Lön'!AO$152+'6. Drift'!O$102)/('6. Drift'!$Q$102+'5. Lön'!$AQ$152))*$M58)</f>
        <v>0</v>
      </c>
      <c r="L58" s="49">
        <f>IF($M58=0,"",(('5. Lön'!AP$152+'6. Drift'!P$102)/('6. Drift'!$Q$102+'5. Lön'!$AQ$152))*$M58)</f>
        <v>0</v>
      </c>
      <c r="M58" s="56">
        <f t="shared" si="65"/>
        <v>15115.808854388009</v>
      </c>
      <c r="N58" s="449">
        <f>(SUMIF('5. Lön'!$B$25:$B$151,N$7,'5. Lön'!$CA$25:$CA$151))*(N20/N$25)*(N$10/N$13)+(SUMIF('5. Lön'!$B$25:$B$151,N$7,'5. Lön'!$CM$25:$CM$151))*(N20/N$25)*(N$10/N$13)+(SUMIF('6. Drift'!$B$18:$B$101,N$7,'6. Drift'!$BD$18:$BD$101))*(N20/N$25)*(N$10/N$13)+(SUMIF('6. Drift'!$B$18:$B$101,N$7,'6. Drift'!$BP$18:$BP$101))*(N20/N$25)*(N$10/N$13)</f>
        <v>0</v>
      </c>
      <c r="O58" s="449">
        <f>(SUMIF('5. Lön'!$B$25:$B$151,O$7,'5. Lön'!$CA$25:$CA$151))*(O20/O$25)*(O$10/O$13)+(SUMIF('5. Lön'!$B$25:$B$151,O$7,'5. Lön'!$CM$25:$CM$151))*(O20/O$25)*(O$10/O$13)+(SUMIF('6. Drift'!$B$18:$B$101,O$7,'6. Drift'!$BD$18:$BD$101))*(O20/O$25)*(O$10/O$13)+(SUMIF('6. Drift'!$B$18:$B$101,O$7,'6. Drift'!$BP$18:$BP$101))*(O20/O$25)*(O$10/O$13)</f>
        <v>0</v>
      </c>
      <c r="P58" s="449">
        <f>(SUMIF('5. Lön'!$B$25:$B$151,P$7,'5. Lön'!$CA$25:$CA$151))*(P20/P$25)*(P$10/P$13)+(SUMIF('5. Lön'!$B$25:$B$151,P$7,'5. Lön'!$CM$25:$CM$151))*(P20/P$25)*(P$10/P$13)+(SUMIF('6. Drift'!$B$18:$B$101,P$7,'6. Drift'!$BD$18:$BD$101))*(P20/P$25)*(P$10/P$13)+(SUMIF('6. Drift'!$B$18:$B$101,P$7,'6. Drift'!$BP$18:$BP$101))*(P20/P$25)*(P$10/P$13)</f>
        <v>0</v>
      </c>
      <c r="Q58" s="449">
        <f>(SUMIF('5. Lön'!$B$25:$B$151,Q$7,'5. Lön'!$CA$25:$CA$151))*(Q20/Q$25)*(Q$10/Q$13)+(SUMIF('5. Lön'!$B$25:$B$151,Q$7,'5. Lön'!$CM$25:$CM$151))*(Q20/Q$25)*(Q$10/Q$13)+(SUMIF('6. Drift'!$B$18:$B$101,Q$7,'6. Drift'!$BD$18:$BD$101))*(Q20/Q$25)*(Q$10/Q$13)+(SUMIF('6. Drift'!$B$18:$B$101,Q$7,'6. Drift'!$BP$18:$BP$101))*(Q20/Q$25)*(Q$10/Q$13)</f>
        <v>0</v>
      </c>
      <c r="R58" s="449">
        <f>(SUMIF('5. Lön'!$B$25:$B$151,R$7,'5. Lön'!$CA$25:$CA$151))*(R20/R$25)*(R$10/R$13)+(SUMIF('5. Lön'!$B$25:$B$151,R$7,'5. Lön'!$CM$25:$CM$151))*(R20/R$25)*(R$10/R$13)+(SUMIF('6. Drift'!$B$18:$B$101,R$7,'6. Drift'!$BD$18:$BD$101))*(R20/R$25)*(R$10/R$13)+(SUMIF('6. Drift'!$B$18:$B$101,R$7,'6. Drift'!$BP$18:$BP$101))*(R20/R$25)*(R$10/R$13)</f>
        <v>0</v>
      </c>
      <c r="S58" s="449">
        <f>(SUMIF('5. Lön'!$B$25:$B$151,S$7,'5. Lön'!$CA$25:$CA$151))*(S20/S$25)*(S$10/S$13)+(SUMIF('5. Lön'!$B$25:$B$151,S$7,'5. Lön'!$CM$25:$CM$151))*(S20/S$25)*(S$10/S$13)+(SUMIF('6. Drift'!$B$18:$B$101,S$7,'6. Drift'!$BD$18:$BD$101))*(S20/S$25)*(S$10/S$13)+(SUMIF('6. Drift'!$B$18:$B$101,S$7,'6. Drift'!$BP$18:$BP$101))*(S20/S$25)*(S$10/S$13)</f>
        <v>0</v>
      </c>
      <c r="T58" s="449">
        <f>(SUMIF('5. Lön'!$B$25:$B$151,T$7,'5. Lön'!$CA$25:$CA$151))*(T20/T$25)*(T$10/T$13)+(SUMIF('5. Lön'!$B$25:$B$151,T$7,'5. Lön'!$CM$25:$CM$151))*(T20/T$25)*(T$10/T$13)+(SUMIF('6. Drift'!$B$18:$B$101,T$7,'6. Drift'!$BD$18:$BD$101))*(T20/T$25)*(T$10/T$13)+(SUMIF('6. Drift'!$B$18:$B$101,T$7,'6. Drift'!$BP$18:$BP$101))*(T20/T$25)*(T$10/T$13)</f>
        <v>0</v>
      </c>
      <c r="U58" s="449">
        <f>(SUMIF('5. Lön'!$B$25:$B$151,U$7,'5. Lön'!$CA$25:$CA$151))*(U20/U$25)*(U$10/U$13)+(SUMIF('5. Lön'!$B$25:$B$151,U$7,'5. Lön'!$CM$25:$CM$151))*(U20/U$25)*(U$10/U$13)+(SUMIF('6. Drift'!$B$18:$B$101,U$7,'6. Drift'!$BD$18:$BD$101))*(U20/U$25)*(U$10/U$13)+(SUMIF('6. Drift'!$B$18:$B$101,U$7,'6. Drift'!$BP$18:$BP$101))*(U20/U$25)*(U$10/U$13)</f>
        <v>0</v>
      </c>
      <c r="V58" s="449">
        <f>(SUMIF('5. Lön'!$B$25:$B$151,V$7,'5. Lön'!$CA$25:$CA$151))*(V20/V$25)*(V$10/V$13)+(SUMIF('5. Lön'!$B$25:$B$151,V$7,'5. Lön'!$CM$25:$CM$151))*(V20/V$25)*(V$10/V$13)+(SUMIF('6. Drift'!$B$18:$B$101,V$7,'6. Drift'!$BD$18:$BD$101))*(V20/V$25)*(V$10/V$13)+(SUMIF('6. Drift'!$B$18:$B$101,V$7,'6. Drift'!$BP$18:$BP$101))*(V20/V$25)*(V$10/V$13)</f>
        <v>0</v>
      </c>
      <c r="W58" s="449">
        <f>(SUMIF('5. Lön'!$B$25:$B$151,W$7,'5. Lön'!$CA$25:$CA$151))*(W20/W$25)*(W$10/W$13)+(SUMIF('5. Lön'!$B$25:$B$151,W$7,'5. Lön'!$CM$25:$CM$151))*(W20/W$25)*(W$10/W$13)+(SUMIF('6. Drift'!$B$18:$B$101,W$7,'6. Drift'!$BD$18:$BD$101))*(W20/W$25)*(W$10/W$13)+(SUMIF('6. Drift'!$B$18:$B$101,W$7,'6. Drift'!$BP$18:$BP$101))*(W20/W$25)*(W$10/W$13)</f>
        <v>0</v>
      </c>
      <c r="X58" s="449">
        <f>(SUMIF('5. Lön'!$B$25:$B$151,X$7,'5. Lön'!$CA$25:$CA$151))*(X20/X$25)*(X$10/X$13)+(SUMIF('5. Lön'!$B$25:$B$151,X$7,'5. Lön'!$CM$25:$CM$151))*(X20/X$25)*(X$10/X$13)+(SUMIF('6. Drift'!$B$18:$B$101,X$7,'6. Drift'!$BD$18:$BD$101))*(X20/X$25)*(X$10/X$13)+(SUMIF('6. Drift'!$B$18:$B$101,X$7,'6. Drift'!$BP$18:$BP$101))*(X20/X$25)*(X$10/X$13)</f>
        <v>0</v>
      </c>
      <c r="Y58" s="449">
        <f>(SUMIF('5. Lön'!$B$25:$B$151,Y$7,'5. Lön'!$CA$25:$CA$151))*(Y20/Y$25)*(Y$10/Y$13)+(SUMIF('5. Lön'!$B$25:$B$151,Y$7,'5. Lön'!$CM$25:$CM$151))*(Y20/Y$25)*(Y$10/Y$13)+(SUMIF('6. Drift'!$B$18:$B$101,Y$7,'6. Drift'!$BD$18:$BD$101))*(Y20/Y$25)*(Y$10/Y$13)+(SUMIF('6. Drift'!$B$18:$B$101,Y$7,'6. Drift'!$BP$18:$BP$101))*(Y20/Y$25)*(Y$10/Y$13)</f>
        <v>0</v>
      </c>
      <c r="Z58" s="449">
        <f>(SUMIF('5. Lön'!$B$25:$B$151,Z$7,'5. Lön'!$CA$25:$CA$151))*(Z20/Z$25)*(Z$10/Z$13)+(SUMIF('5. Lön'!$B$25:$B$151,Z$7,'5. Lön'!$CM$25:$CM$151))*(Z20/Z$25)*(Z$10/Z$13)+(SUMIF('6. Drift'!$B$18:$B$101,Z$7,'6. Drift'!$BD$18:$BD$101))*(Z20/Z$25)*(Z$10/Z$13)+(SUMIF('6. Drift'!$B$18:$B$101,Z$7,'6. Drift'!$BP$18:$BP$101))*(Z20/Z$25)*(Z$10/Z$13)</f>
        <v>0</v>
      </c>
      <c r="AA58" s="449">
        <f>(SUMIF('5. Lön'!$B$25:$B$151,AA$7,'5. Lön'!$CA$25:$CA$151))*(AA20/AA$25)*(AA$10/AA$13)+(SUMIF('5. Lön'!$B$25:$B$151,AA$7,'5. Lön'!$CM$25:$CM$151))*(AA20/AA$25)*(AA$10/AA$13)+(SUMIF('6. Drift'!$B$18:$B$101,AA$7,'6. Drift'!$BD$18:$BD$101))*(AA20/AA$25)*(AA$10/AA$13)+(SUMIF('6. Drift'!$B$18:$B$101,AA$7,'6. Drift'!$BP$18:$BP$101))*(AA20/AA$25)*(AA$10/AA$13)</f>
        <v>0</v>
      </c>
      <c r="AB58" s="449">
        <f>(SUMIF('5. Lön'!$B$25:$B$151,AB$7,'5. Lön'!$CA$25:$CA$151))*(AB20/AB$25)*(AB$10/AB$13)+(SUMIF('5. Lön'!$B$25:$B$151,AB$7,'5. Lön'!$CM$25:$CM$151))*(AB20/AB$25)*(AB$10/AB$13)+(SUMIF('6. Drift'!$B$18:$B$101,AB$7,'6. Drift'!$BD$18:$BD$101))*(AB20/AB$25)*(AB$10/AB$13)+(SUMIF('6. Drift'!$B$18:$B$101,AB$7,'6. Drift'!$BP$18:$BP$101))*(AB20/AB$25)*(AB$10/AB$13)</f>
        <v>0</v>
      </c>
      <c r="AC58" s="449">
        <f>(SUMIF('5. Lön'!$B$25:$B$151,AC$7,'5. Lön'!$CA$25:$CA$151))*(AC20/AC$25)*(AC$10/AC$13)+(SUMIF('5. Lön'!$B$25:$B$151,AC$7,'5. Lön'!$CM$25:$CM$151))*(AC20/AC$25)*(AC$10/AC$13)+(SUMIF('6. Drift'!$B$18:$B$101,AC$7,'6. Drift'!$BD$18:$BD$101))*(AC20/AC$25)*(AC$10/AC$13)+(SUMIF('6. Drift'!$B$18:$B$101,AC$7,'6. Drift'!$BP$18:$BP$101))*(AC20/AC$25)*(AC$10/AC$13)</f>
        <v>0</v>
      </c>
      <c r="AD58" s="449">
        <f>(SUMIF('5. Lön'!$B$25:$B$151,AD$7,'5. Lön'!$CA$25:$CA$151))*(AD20/AD$25)*(AD$10/AD$13)+(SUMIF('5. Lön'!$B$25:$B$151,AD$7,'5. Lön'!$CM$25:$CM$151))*(AD20/AD$25)*(AD$10/AD$13)+(SUMIF('6. Drift'!$B$18:$B$101,AD$7,'6. Drift'!$BD$18:$BD$101))*(AD20/AD$25)*(AD$10/AD$13)+(SUMIF('6. Drift'!$B$18:$B$101,AD$7,'6. Drift'!$BP$18:$BP$101))*(AD20/AD$25)*(AD$10/AD$13)</f>
        <v>0</v>
      </c>
      <c r="AE58" s="449">
        <f>(SUMIF('5. Lön'!$B$25:$B$151,AE$7,'5. Lön'!$CA$25:$CA$151))*(AE20/AE$25)*(AE$10/AE$13)+(SUMIF('5. Lön'!$B$25:$B$151,AE$7,'5. Lön'!$CM$25:$CM$151))*(AE20/AE$25)*(AE$10/AE$13)+(SUMIF('6. Drift'!$B$18:$B$101,AE$7,'6. Drift'!$BD$18:$BD$101))*(AE20/AE$25)*(AE$10/AE$13)+(SUMIF('6. Drift'!$B$18:$B$101,AE$7,'6. Drift'!$BP$18:$BP$101))*(AE20/AE$25)*(AE$10/AE$13)</f>
        <v>0</v>
      </c>
      <c r="AF58" s="449">
        <f>(SUMIF('5. Lön'!$B$25:$B$151,AF$7,'5. Lön'!$CA$25:$CA$151))*(AF20/AF$25)*(AF$10/AF$13)+(SUMIF('5. Lön'!$B$25:$B$151,AF$7,'5. Lön'!$CM$25:$CM$151))*(AF20/AF$25)*(AF$10/AF$13)+(SUMIF('6. Drift'!$B$18:$B$101,AF$7,'6. Drift'!$BD$18:$BD$101))*(AF20/AF$25)*(AF$10/AF$13)+(SUMIF('6. Drift'!$B$18:$B$101,AF$7,'6. Drift'!$BP$18:$BP$101))*(AF20/AF$25)*(AF$10/AF$13)</f>
        <v>0</v>
      </c>
      <c r="AG58" s="449">
        <f>(SUMIF('5. Lön'!$B$25:$B$151,AG$7,'5. Lön'!$CA$25:$CA$151))*(AG20/AG$25)*(AG$10/AG$13)+(SUMIF('5. Lön'!$B$25:$B$151,AG$7,'5. Lön'!$CM$25:$CM$151))*(AG20/AG$25)*(AG$10/AG$13)+(SUMIF('6. Drift'!$B$18:$B$101,AG$7,'6. Drift'!$BD$18:$BD$101))*(AG20/AG$25)*(AG$10/AG$13)+(SUMIF('6. Drift'!$B$18:$B$101,AG$7,'6. Drift'!$BP$18:$BP$101))*(AG20/AG$25)*(AG$10/AG$13)</f>
        <v>0</v>
      </c>
      <c r="AH58" s="449">
        <f>(SUMIF('5. Lön'!$B$25:$B$151,AH$7,'5. Lön'!$CA$25:$CA$151))*(AH20/AH$25)*(AH$10/AH$13)+(SUMIF('5. Lön'!$B$25:$B$151,AH$7,'5. Lön'!$CM$25:$CM$151))*(AH20/AH$25)*(AH$10/AH$13)+(SUMIF('6. Drift'!$B$18:$B$101,AH$7,'6. Drift'!$BD$18:$BD$101))*(AH20/AH$25)*(AH$10/AH$13)+(SUMIF('6. Drift'!$B$18:$B$101,AH$7,'6. Drift'!$BP$18:$BP$101))*(AH20/AH$25)*(AH$10/AH$13)</f>
        <v>0</v>
      </c>
      <c r="AI58" s="449">
        <f>(SUMIF('5. Lön'!$B$25:$B$151,AI$7,'5. Lön'!$CA$25:$CA$151))*(AI20/AI$25)*(AI$10/AI$13)+(SUMIF('5. Lön'!$B$25:$B$151,AI$7,'5. Lön'!$CM$25:$CM$151))*(AI20/AI$25)*(AI$10/AI$13)+(SUMIF('6. Drift'!$B$18:$B$101,AI$7,'6. Drift'!$BD$18:$BD$101))*(AI20/AI$25)*(AI$10/AI$13)+(SUMIF('6. Drift'!$B$18:$B$101,AI$7,'6. Drift'!$BP$18:$BP$101))*(AI20/AI$25)*(AI$10/AI$13)</f>
        <v>0</v>
      </c>
      <c r="AJ58" s="449">
        <f>(SUMIF('5. Lön'!$B$25:$B$151,AJ$7,'5. Lön'!$CA$25:$CA$151))*(AJ20/AJ$25)*(AJ$10/AJ$13)+(SUMIF('5. Lön'!$B$25:$B$151,AJ$7,'5. Lön'!$CM$25:$CM$151))*(AJ20/AJ$25)*(AJ$10/AJ$13)+(SUMIF('6. Drift'!$B$18:$B$101,AJ$7,'6. Drift'!$BD$18:$BD$101))*(AJ20/AJ$25)*(AJ$10/AJ$13)+(SUMIF('6. Drift'!$B$18:$B$101,AJ$7,'6. Drift'!$BP$18:$BP$101))*(AJ20/AJ$25)*(AJ$10/AJ$13)</f>
        <v>0</v>
      </c>
      <c r="AK58" s="449">
        <f>(SUMIF('5. Lön'!$B$25:$B$151,AK$7,'5. Lön'!$CA$25:$CA$151))*(AK20/AK$25)*(AK$10/AK$13)+(SUMIF('5. Lön'!$B$25:$B$151,AK$7,'5. Lön'!$CM$25:$CM$151))*(AK20/AK$25)*(AK$10/AK$13)+(SUMIF('6. Drift'!$B$18:$B$101,AK$7,'6. Drift'!$BD$18:$BD$101))*(AK20/AK$25)*(AK$10/AK$13)+(SUMIF('6. Drift'!$B$18:$B$101,AK$7,'6. Drift'!$BP$18:$BP$101))*(AK20/AK$25)*(AK$10/AK$13)</f>
        <v>0</v>
      </c>
      <c r="AL58" s="449">
        <f>(SUMIF('5. Lön'!$B$25:$B$151,AL$7,'5. Lön'!$CA$25:$CA$151))*(AL20/AL$25)*(AL$10/AL$13)+(SUMIF('5. Lön'!$B$25:$B$151,AL$7,'5. Lön'!$CM$25:$CM$151))*(AL20/AL$25)*(AL$10/AL$13)+(SUMIF('6. Drift'!$B$18:$B$101,AL$7,'6. Drift'!$BD$18:$BD$101))*(AL20/AL$25)*(AL$10/AL$13)+(SUMIF('6. Drift'!$B$18:$B$101,AL$7,'6. Drift'!$BP$18:$BP$101))*(AL20/AL$25)*(AL$10/AL$13)</f>
        <v>0</v>
      </c>
      <c r="AM58" s="449">
        <f>(SUMIF('5. Lön'!$B$25:$B$151,AM$7,'5. Lön'!$CA$25:$CA$151))*(AM20/AM$25)*(AM$10/AM$13)+(SUMIF('5. Lön'!$B$25:$B$151,AM$7,'5. Lön'!$CM$25:$CM$151))*(AM20/AM$25)*(AM$10/AM$13)+(SUMIF('6. Drift'!$B$18:$B$101,AM$7,'6. Drift'!$BD$18:$BD$101))*(AM20/AM$25)*(AM$10/AM$13)+(SUMIF('6. Drift'!$B$18:$B$101,AM$7,'6. Drift'!$BP$18:$BP$101))*(AM20/AM$25)*(AM$10/AM$13)</f>
        <v>0</v>
      </c>
      <c r="AN58" s="449">
        <f>(SUMIF('5. Lön'!$B$25:$B$151,AN$7,'5. Lön'!$CA$25:$CA$151))*(AN20/AN$25)*(AN$10/AN$13)+(SUMIF('5. Lön'!$B$25:$B$151,AN$7,'5. Lön'!$CM$25:$CM$151))*(AN20/AN$25)*(AN$10/AN$13)+(SUMIF('6. Drift'!$B$18:$B$101,AN$7,'6. Drift'!$BD$18:$BD$101))*(AN20/AN$25)*(AN$10/AN$13)+(SUMIF('6. Drift'!$B$18:$B$101,AN$7,'6. Drift'!$BP$18:$BP$101))*(AN20/AN$25)*(AN$10/AN$13)</f>
        <v>0</v>
      </c>
      <c r="AO58" s="449">
        <f>(SUMIF('5. Lön'!$B$25:$B$151,AO$7,'5. Lön'!$CA$25:$CA$151))*(AO20/AO$25)*(AO$10/AO$13)+(SUMIF('5. Lön'!$B$25:$B$151,AO$7,'5. Lön'!$CM$25:$CM$151))*(AO20/AO$25)*(AO$10/AO$13)+(SUMIF('6. Drift'!$B$18:$B$101,AO$7,'6. Drift'!$BD$18:$BD$101))*(AO20/AO$25)*(AO$10/AO$13)+(SUMIF('6. Drift'!$B$18:$B$101,AO$7,'6. Drift'!$BP$18:$BP$101))*(AO20/AO$25)*(AO$10/AO$13)</f>
        <v>0</v>
      </c>
      <c r="AP58" s="449">
        <f>(SUMIF('5. Lön'!$B$25:$B$151,AP$7,'5. Lön'!$CA$25:$CA$151))*(AP20/AP$25)*(AP$10/AP$13)+(SUMIF('5. Lön'!$B$25:$B$151,AP$7,'5. Lön'!$CM$25:$CM$151))*(AP20/AP$25)*(AP$10/AP$13)+(SUMIF('6. Drift'!$B$18:$B$101,AP$7,'6. Drift'!$BD$18:$BD$101))*(AP20/AP$25)*(AP$10/AP$13)+(SUMIF('6. Drift'!$B$18:$B$101,AP$7,'6. Drift'!$BP$18:$BP$101))*(AP20/AP$25)*(AP$10/AP$13)</f>
        <v>0</v>
      </c>
      <c r="AQ58" s="449">
        <f>(SUMIF('5. Lön'!$B$25:$B$151,AQ$7,'5. Lön'!$CA$25:$CA$151))*(AQ20/AQ$25)*(AQ$10/AQ$13)+(SUMIF('5. Lön'!$B$25:$B$151,AQ$7,'5. Lön'!$CM$25:$CM$151))*(AQ20/AQ$25)*(AQ$10/AQ$13)+(SUMIF('6. Drift'!$B$18:$B$101,AQ$7,'6. Drift'!$BD$18:$BD$101))*(AQ20/AQ$25)*(AQ$10/AQ$13)+(SUMIF('6. Drift'!$B$18:$B$101,AQ$7,'6. Drift'!$BP$18:$BP$101))*(AQ20/AQ$25)*(AQ$10/AQ$13)</f>
        <v>0</v>
      </c>
      <c r="AR58" s="449">
        <f>(SUMIF('5. Lön'!$B$25:$B$151,AR$7,'5. Lön'!$CA$25:$CA$151))*(AR20/AR$25)*(AR$10/AR$13)+(SUMIF('5. Lön'!$B$25:$B$151,AR$7,'5. Lön'!$CM$25:$CM$151))*(AR20/AR$25)*(AR$10/AR$13)+(SUMIF('6. Drift'!$B$18:$B$101,AR$7,'6. Drift'!$BD$18:$BD$101))*(AR20/AR$25)*(AR$10/AR$13)+(SUMIF('6. Drift'!$B$18:$B$101,AR$7,'6. Drift'!$BP$18:$BP$101))*(AR20/AR$25)*(AR$10/AR$13)</f>
        <v>0</v>
      </c>
      <c r="AS58" s="449">
        <f>(SUMIF('5. Lön'!$B$25:$B$151,AS$7,'5. Lön'!$CA$25:$CA$151))*(AS20/AS$25)*(AS$10/AS$13)+(SUMIF('5. Lön'!$B$25:$B$151,AS$7,'5. Lön'!$CM$25:$CM$151))*(AS20/AS$25)*(AS$10/AS$13)+(SUMIF('6. Drift'!$B$18:$B$101,AS$7,'6. Drift'!$BD$18:$BD$101))*(AS20/AS$25)*(AS$10/AS$13)+(SUMIF('6. Drift'!$B$18:$B$101,AS$7,'6. Drift'!$BP$18:$BP$101))*(AS20/AS$25)*(AS$10/AS$13)</f>
        <v>0</v>
      </c>
      <c r="AT58" s="449">
        <f>(SUMIF('5. Lön'!$B$25:$B$151,AT$7,'5. Lön'!$CA$25:$CA$151))*(AT20/AT$25)*(AT$10/AT$13)+(SUMIF('5. Lön'!$B$25:$B$151,AT$7,'5. Lön'!$CM$25:$CM$151))*(AT20/AT$25)*(AT$10/AT$13)+(SUMIF('6. Drift'!$B$18:$B$101,AT$7,'6. Drift'!$BD$18:$BD$101))*(AT20/AT$25)*(AT$10/AT$13)+(SUMIF('6. Drift'!$B$18:$B$101,AT$7,'6. Drift'!$BP$18:$BP$101))*(AT20/AT$25)*(AT$10/AT$13)</f>
        <v>0</v>
      </c>
      <c r="AU58" s="449">
        <f>(SUMIF('5. Lön'!$B$25:$B$151,AU$7,'5. Lön'!$CA$25:$CA$151))*(AU20/AU$25)*(AU$10/AU$13)+(SUMIF('5. Lön'!$B$25:$B$151,AU$7,'5. Lön'!$CM$25:$CM$151))*(AU20/AU$25)*(AU$10/AU$13)+(SUMIF('6. Drift'!$B$18:$B$101,AU$7,'6. Drift'!$BD$18:$BD$101))*(AU20/AU$25)*(AU$10/AU$13)+(SUMIF('6. Drift'!$B$18:$B$101,AU$7,'6. Drift'!$BP$18:$BP$101))*(AU20/AU$25)*(AU$10/AU$13)</f>
        <v>0</v>
      </c>
      <c r="AV58" s="449">
        <f>(SUMIF('5. Lön'!$B$25:$B$151,AV$7,'5. Lön'!$CA$25:$CA$151))*(AV20/AV$25)*(AV$10/AV$13)+(SUMIF('5. Lön'!$B$25:$B$151,AV$7,'5. Lön'!$CM$25:$CM$151))*(AV20/AV$25)*(AV$10/AV$13)+(SUMIF('6. Drift'!$B$18:$B$101,AV$7,'6. Drift'!$BD$18:$BD$101))*(AV20/AV$25)*(AV$10/AV$13)+(SUMIF('6. Drift'!$B$18:$B$101,AV$7,'6. Drift'!$BP$18:$BP$101))*(AV20/AV$25)*(AV$10/AV$13)</f>
        <v>0</v>
      </c>
      <c r="AW58" s="449">
        <f>(SUMIF('5. Lön'!$B$25:$B$151,AW$7,'5. Lön'!$CA$25:$CA$151))*(AW20/AW$25)*(AW$10/AW$13)+(SUMIF('5. Lön'!$B$25:$B$151,AW$7,'5. Lön'!$CM$25:$CM$151))*(AW20/AW$25)*(AW$10/AW$13)+(SUMIF('6. Drift'!$B$18:$B$101,AW$7,'6. Drift'!$BD$18:$BD$101))*(AW20/AW$25)*(AW$10/AW$13)+(SUMIF('6. Drift'!$B$18:$B$101,AW$7,'6. Drift'!$BP$18:$BP$101))*(AW20/AW$25)*(AW$10/AW$13)</f>
        <v>15115.808854388009</v>
      </c>
      <c r="AX58" s="449">
        <f>(SUMIF('5. Lön'!$B$25:$B$151,AX$7,'5. Lön'!$CA$25:$CA$151))*(AX20/AX$25)*(AX$10/AX$13)+(SUMIF('5. Lön'!$B$25:$B$151,AX$7,'5. Lön'!$CM$25:$CM$151))*(AX20/AX$25)*(AX$10/AX$13)+(SUMIF('6. Drift'!$B$18:$B$101,AX$7,'6. Drift'!$BD$18:$BD$101))*(AX20/AX$25)*(AX$10/AX$13)+(SUMIF('6. Drift'!$B$18:$B$101,AX$7,'6. Drift'!$BP$18:$BP$101))*(AX20/AX$25)*(AX$10/AX$13)</f>
        <v>0</v>
      </c>
      <c r="AY58" s="449">
        <f>(SUMIF('5. Lön'!$B$25:$B$151,AY$7,'5. Lön'!$CA$25:$CA$151))*(AY20/AY$25)*(AY$10/AY$13)+(SUMIF('5. Lön'!$B$25:$B$151,AY$7,'5. Lön'!$CM$25:$CM$151))*(AY20/AY$25)*(AY$10/AY$13)+(SUMIF('6. Drift'!$B$18:$B$101,AY$7,'6. Drift'!$BD$18:$BD$101))*(AY20/AY$25)*(AY$10/AY$13)+(SUMIF('6. Drift'!$B$18:$B$101,AY$7,'6. Drift'!$BP$18:$BP$101))*(AY20/AY$25)*(AY$10/AY$13)</f>
        <v>0</v>
      </c>
      <c r="AZ58" s="449">
        <f>(SUMIF('5. Lön'!$B$25:$B$151,AZ$7,'5. Lön'!$CA$25:$CA$151))*(AZ20/AZ$25)*(AZ$10/AZ$13)+(SUMIF('5. Lön'!$B$25:$B$151,AZ$7,'5. Lön'!$CM$25:$CM$151))*(AZ20/AZ$25)*(AZ$10/AZ$13)+(SUMIF('6. Drift'!$B$18:$B$101,AZ$7,'6. Drift'!$BD$18:$BD$101))*(AZ20/AZ$25)*(AZ$10/AZ$13)+(SUMIF('6. Drift'!$B$18:$B$101,AZ$7,'6. Drift'!$BP$18:$BP$101))*(AZ20/AZ$25)*(AZ$10/AZ$13)</f>
        <v>0</v>
      </c>
      <c r="BA58" s="449">
        <f>(SUMIF('5. Lön'!$B$25:$B$151,BA$7,'5. Lön'!$CA$25:$CA$151))*(BA20/BA$25)*(BA$10/BA$13)+(SUMIF('5. Lön'!$B$25:$B$151,BA$7,'5. Lön'!$CM$25:$CM$151))*(BA20/BA$25)*(BA$10/BA$13)+(SUMIF('6. Drift'!$B$18:$B$101,BA$7,'6. Drift'!$BD$18:$BD$101))*(BA20/BA$25)*(BA$10/BA$13)+(SUMIF('6. Drift'!$B$18:$B$101,BA$7,'6. Drift'!$BP$18:$BP$101))*(BA20/BA$25)*(BA$10/BA$13)</f>
        <v>0</v>
      </c>
      <c r="BB58" s="449">
        <f>(SUMIF('5. Lön'!$B$25:$B$151,BB$7,'5. Lön'!$CA$25:$CA$151))*(BB20/BB$25)*(BB$10/BB$13)+(SUMIF('5. Lön'!$B$25:$B$151,BB$7,'5. Lön'!$CM$25:$CM$151))*(BB20/BB$25)*(BB$10/BB$13)+(SUMIF('6. Drift'!$B$18:$B$101,BB$7,'6. Drift'!$BD$18:$BD$101))*(BB20/BB$25)*(BB$10/BB$13)+(SUMIF('6. Drift'!$B$18:$B$101,BB$7,'6. Drift'!$BP$18:$BP$101))*(BB20/BB$25)*(BB$10/BB$13)</f>
        <v>0</v>
      </c>
      <c r="BC58" s="449">
        <f>(SUMIF('5. Lön'!$B$25:$B$151,BC$7,'5. Lön'!$CA$25:$CA$151))*(BC20/BC$25)*(BC$10/BC$13)+(SUMIF('5. Lön'!$B$25:$B$151,BC$7,'5. Lön'!$CM$25:$CM$151))*(BC20/BC$25)*(BC$10/BC$13)+(SUMIF('6. Drift'!$B$18:$B$101,BC$7,'6. Drift'!$BD$18:$BD$101))*(BC20/BC$25)*(BC$10/BC$13)+(SUMIF('6. Drift'!$B$18:$B$101,BC$7,'6. Drift'!$BP$18:$BP$101))*(BC20/BC$25)*(BC$10/BC$13)</f>
        <v>0</v>
      </c>
      <c r="BD58" s="449">
        <f>(SUMIF('5. Lön'!$B$25:$B$151,BD$7,'5. Lön'!$CA$25:$CA$151))*(BD20/BD$25)*(BD$10/BD$13)+(SUMIF('5. Lön'!$B$25:$B$151,BD$7,'5. Lön'!$CM$25:$CM$151))*(BD20/BD$25)*(BD$10/BD$13)+(SUMIF('6. Drift'!$B$18:$B$101,BD$7,'6. Drift'!$BD$18:$BD$101))*(BD20/BD$25)*(BD$10/BD$13)+(SUMIF('6. Drift'!$B$18:$B$101,BD$7,'6. Drift'!$BP$18:$BP$101))*(BD20/BD$25)*(BD$10/BD$13)</f>
        <v>0</v>
      </c>
      <c r="BE58" s="449">
        <f>(SUMIF('5. Lön'!$B$25:$B$151,BE$7,'5. Lön'!$CA$25:$CA$151))*(BE20/BE$25)*(BE$10/BE$13)+(SUMIF('5. Lön'!$B$25:$B$151,BE$7,'5. Lön'!$CM$25:$CM$151))*(BE20/BE$25)*(BE$10/BE$13)+(SUMIF('6. Drift'!$B$18:$B$101,BE$7,'6. Drift'!$BD$18:$BD$101))*(BE20/BE$25)*(BE$10/BE$13)+(SUMIF('6. Drift'!$B$18:$B$101,BE$7,'6. Drift'!$BP$18:$BP$101))*(BE20/BE$25)*(BE$10/BE$13)</f>
        <v>0</v>
      </c>
      <c r="BF58" s="449">
        <f>(SUMIF('5. Lön'!$B$25:$B$151,BF$7,'5. Lön'!$CA$25:$CA$151))*(BF20/BF$25)*(BF$10/BF$13)+(SUMIF('5. Lön'!$B$25:$B$151,BF$7,'5. Lön'!$CM$25:$CM$151))*(BF20/BF$25)*(BF$10/BF$13)+(SUMIF('6. Drift'!$B$18:$B$101,BF$7,'6. Drift'!$BD$18:$BD$101))*(BF20/BF$25)*(BF$10/BF$13)+(SUMIF('6. Drift'!$B$18:$B$101,BF$7,'6. Drift'!$BP$18:$BP$101))*(BF20/BF$25)*(BF$10/BF$13)</f>
        <v>0</v>
      </c>
      <c r="BG58" s="449">
        <f>(SUMIF('5. Lön'!$B$25:$B$151,BG$7,'5. Lön'!$CA$25:$CA$151))*(BG20/BG$25)*((BG$13/3)/BG$13)+(SUMIF('5. Lön'!$B$25:$B$151,BG$7,'5. Lön'!$CM$25:$CM$151))*(BG20/BG$25)*((BG$13/3)/BG$13)+(SUMIF('6. Drift'!$B$18:$B$101,BG$7,'6. Drift'!$BD$18:$BD$101))*(BG20/BG$25)*((BG$13/3)/BG$13)+(SUMIF('6. Drift'!$B$18:$B$101,BG$7,'6. Drift'!$BP$18:$BP$101))*(BG20/BG$25)*((BG$13/3)/BG$13)</f>
        <v>0</v>
      </c>
      <c r="BH58" s="449">
        <f>(SUMIF('5. Lön'!$B$25:$B$151,BH$7,'5. Lön'!$CA$25:$CA$151))*(BH20/BH$25)*((BH$13/3)/BH$13)+(SUMIF('5. Lön'!$B$25:$B$151,BH$7,'5. Lön'!$CM$25:$CM$151))*(BH20/BH$25)*((BH$13/3)/BH$13)+(SUMIF('6. Drift'!$B$18:$B$101,BH$7,'6. Drift'!$BD$18:$BD$101))*(BH20/BH$25)*((BH$13/3)/BH$13)+(SUMIF('6. Drift'!$B$18:$B$101,BH$7,'6. Drift'!$BP$18:$BP$101))*(BH20/BH$25)*((BH$13/3)/BH$13)</f>
        <v>0</v>
      </c>
      <c r="BI58" s="449">
        <f>(SUMIF('5. Lön'!$B$25:$B$151,BI$7,'5. Lön'!$CA$25:$CA$151))*(BI20/BI$25)*((BI$13/3)/BI$13)+(SUMIF('5. Lön'!$B$25:$B$151,BI$7,'5. Lön'!$CM$25:$CM$151))*(BI20/BI$25)*((BI$13/3)/BI$13)+(SUMIF('6. Drift'!$B$18:$B$101,BI$7,'6. Drift'!$BD$18:$BD$101))*(BI20/BI$25)*((BI$13/3)/BI$13)+(SUMIF('6. Drift'!$B$18:$B$101,BI$7,'6. Drift'!$BP$18:$BP$101))*(BI20/BI$25)*((BI$13/3)/BI$13)</f>
        <v>0</v>
      </c>
      <c r="BJ58" s="449">
        <f>(SUMIF('5. Lön'!$B$25:$B$151,BJ$7,'5. Lön'!$CA$25:$CA$151))*(BJ20/BJ$25)*((BJ$13/3)/BJ$13)+(SUMIF('5. Lön'!$B$25:$B$151,BJ$7,'5. Lön'!$CM$25:$CM$151))*(BJ20/BJ$25)*((BJ$13/3)/BJ$13)+(SUMIF('6. Drift'!$B$18:$B$101,BJ$7,'6. Drift'!$BD$18:$BD$101))*(BJ20/BJ$25)*((BJ$13/3)/BJ$13)+(SUMIF('6. Drift'!$B$18:$B$101,BJ$7,'6. Drift'!$BP$18:$BP$101))*(BJ20/BJ$25)*((BJ$13/3)/BJ$13)</f>
        <v>0</v>
      </c>
      <c r="BK58" s="449">
        <f>(SUMIF('5. Lön'!$B$25:$B$151,BK$7,'5. Lön'!$CA$25:$CA$151))*(BK20/BK$25)*((BK$13/3)/BK$13)+(SUMIF('5. Lön'!$B$25:$B$151,BK$7,'5. Lön'!$CM$25:$CM$151))*(BK20/BK$25)*((BK$13/3)/BK$13)+(SUMIF('6. Drift'!$B$18:$B$101,BK$7,'6. Drift'!$BD$18:$BD$101))*(BK20/BK$25)*((BK$13/3)/BK$13)+(SUMIF('6. Drift'!$B$18:$B$101,BK$7,'6. Drift'!$BP$18:$BP$101))*(BK20/BK$25)*((BK$13/3)/BK$13)</f>
        <v>0</v>
      </c>
      <c r="BL58" s="449">
        <f>(SUMIF('5. Lön'!$B$25:$B$151,BL$7,'5. Lön'!$CA$25:$CA$151))*(BL20/BL$25)*((BL$13/3)/BL$13)+(SUMIF('5. Lön'!$B$25:$B$151,BL$7,'5. Lön'!$CM$25:$CM$151))*(BL20/BL$25)*((BL$13/3)/BL$13)+(SUMIF('6. Drift'!$B$18:$B$101,BL$7,'6. Drift'!$BD$18:$BD$101))*(BL20/BL$25)*((BL$13/3)/BL$13)+(SUMIF('6. Drift'!$B$18:$B$101,BL$7,'6. Drift'!$BP$18:$BP$101))*(BL20/BL$25)*((BL$13/3)/BL$13)</f>
        <v>0</v>
      </c>
      <c r="BM58" s="449">
        <f>(SUMIF('5. Lön'!$B$25:$B$151,BM$7,'5. Lön'!$CA$25:$CA$151))*(BM20/BM$25)*((BM$13/3)/BM$13)+(SUMIF('5. Lön'!$B$25:$B$151,BM$7,'5. Lön'!$CM$25:$CM$151))*(BM20/BM$25)*((BM$13/3)/BM$13)+(SUMIF('6. Drift'!$B$18:$B$101,BM$7,'6. Drift'!$BD$18:$BD$101))*(BM20/BM$25)*((BM$13/3)/BM$13)+(SUMIF('6. Drift'!$B$18:$B$101,BM$7,'6. Drift'!$BP$18:$BP$101))*(BM20/BM$25)*((BM$13/3)/BM$13)</f>
        <v>0</v>
      </c>
      <c r="BN58" s="449">
        <f>(SUMIF('5. Lön'!$B$25:$B$151,BN$7,'5. Lön'!$CA$25:$CA$151))*(BN20/BN$25)*((BN$13/3)/BN$13)+(SUMIF('5. Lön'!$B$25:$B$151,BN$7,'5. Lön'!$CM$25:$CM$151))*(BN20/BN$25)*((BN$13/3)/BN$13)+(SUMIF('6. Drift'!$B$18:$B$101,BN$7,'6. Drift'!$BD$18:$BD$101))*(BN20/BN$25)*((BN$13/3)/BN$13)+(SUMIF('6. Drift'!$B$18:$B$101,BN$7,'6. Drift'!$BP$18:$BP$101))*(BN20/BN$25)*((BN$13/3)/BN$13)</f>
        <v>0</v>
      </c>
      <c r="BO58" s="449">
        <f>(SUMIF('5. Lön'!$B$25:$B$151,BO$7,'5. Lön'!$CA$25:$CA$151))*(BO20/BO$25)*((BO$13/3)/BO$13)+(SUMIF('5. Lön'!$B$25:$B$151,BO$7,'5. Lön'!$CM$25:$CM$151))*(BO20/BO$25)*((BO$13/3)/BO$13)+(SUMIF('6. Drift'!$B$18:$B$101,BO$7,'6. Drift'!$BD$18:$BD$101))*(BO20/BO$25)*((BO$13/3)/BO$13)+(SUMIF('6. Drift'!$B$18:$B$101,BO$7,'6. Drift'!$BP$18:$BP$101))*(BO20/BO$25)*((BO$13/3)/BO$13)</f>
        <v>0</v>
      </c>
      <c r="BP58" s="449">
        <f>(SUMIF('5. Lön'!$B$25:$B$151,BP$7,'5. Lön'!$CA$25:$CA$151))*(BP20/BP$25)*((BP$13/3)/BP$13)+(SUMIF('5. Lön'!$B$25:$B$151,BP$7,'5. Lön'!$CM$25:$CM$151))*(BP20/BP$25)*((BP$13/3)/BP$13)+(SUMIF('6. Drift'!$B$18:$B$101,BP$7,'6. Drift'!$BD$18:$BD$101))*(BP20/BP$25)*((BP$13/3)/BP$13)+(SUMIF('6. Drift'!$B$18:$B$101,BP$7,'6. Drift'!$BP$18:$BP$101))*(BP20/BP$25)*((BP$13/3)/BP$13)</f>
        <v>0</v>
      </c>
      <c r="BQ58" s="449">
        <f>(SUMIF('5. Lön'!$B$25:$B$151,BQ$7,'5. Lön'!$CA$25:$CA$151))*(BQ20/BQ$25)*((BQ$13/3)/BQ$13)+(SUMIF('5. Lön'!$B$25:$B$151,BQ$7,'5. Lön'!$CM$25:$CM$151))*(BQ20/BQ$25)*((BQ$13/3)/BQ$13)+(SUMIF('6. Drift'!$B$18:$B$101,BQ$7,'6. Drift'!$BD$18:$BD$101))*(BQ20/BQ$25)*((BQ$13/3)/BQ$13)+(SUMIF('6. Drift'!$B$18:$B$101,BQ$7,'6. Drift'!$BP$18:$BP$101))*(BQ20/BQ$25)*((BQ$13/3)/BQ$13)</f>
        <v>0</v>
      </c>
      <c r="BR58" s="449">
        <f>(SUMIF('5. Lön'!$B$25:$B$151,BR$7,'5. Lön'!$CA$25:$CA$151))*(BR20/BR$25)*((BR$13/3)/BR$13)+(SUMIF('5. Lön'!$B$25:$B$151,BR$7,'5. Lön'!$CM$25:$CM$151))*(BR20/BR$25)*((BR$13/3)/BR$13)+(SUMIF('6. Drift'!$B$18:$B$101,BR$7,'6. Drift'!$BD$18:$BD$101))*(BR20/BR$25)*((BR$13/3)/BR$13)+(SUMIF('6. Drift'!$B$18:$B$101,BR$7,'6. Drift'!$BP$18:$BP$101))*(BR20/BR$25)*((BR$13/3)/BR$13)</f>
        <v>0</v>
      </c>
      <c r="BS58" s="449">
        <f>(SUMIF('5. Lön'!$B$25:$B$151,BS$7,'5. Lön'!$CA$25:$CA$151))*(BS20/BS$25)*((BS$13/3)/BS$13)+(SUMIF('5. Lön'!$B$25:$B$151,BS$7,'5. Lön'!$CM$25:$CM$151))*(BS20/BS$25)*((BS$13/3)/BS$13)+(SUMIF('6. Drift'!$B$18:$B$101,BS$7,'6. Drift'!$BD$18:$BD$101))*(BS20/BS$25)*((BS$13/3)/BS$13)+(SUMIF('6. Drift'!$B$18:$B$101,BS$7,'6. Drift'!$BP$18:$BP$101))*(BS20/BS$25)*((BS$13/3)/BS$13)</f>
        <v>0</v>
      </c>
      <c r="BT58" s="449">
        <f>(SUMIF('5. Lön'!$B$25:$B$151,BT$7,'5. Lön'!$CA$25:$CA$151))*(BT20/BT$25)*((BT$13/3)/BT$13)+(SUMIF('5. Lön'!$B$25:$B$151,BT$7,'5. Lön'!$CM$25:$CM$151))*(BT20/BT$25)*((BT$13/3)/BT$13)+(SUMIF('6. Drift'!$B$18:$B$101,BT$7,'6. Drift'!$BD$18:$BD$101))*(BT20/BT$25)*((BT$13/3)/BT$13)+(SUMIF('6. Drift'!$B$18:$B$101,BT$7,'6. Drift'!$BP$18:$BP$101))*(BT20/BT$25)*((BT$13/3)/BT$13)</f>
        <v>0</v>
      </c>
      <c r="BU58" s="449">
        <f>(SUMIF('5. Lön'!$B$25:$B$151,BU$7,'5. Lön'!$CA$25:$CA$151))*(BU20/BU$25)*((BU$13/3)/BU$13)+(SUMIF('5. Lön'!$B$25:$B$151,BU$7,'5. Lön'!$CM$25:$CM$151))*(BU20/BU$25)*((BU$13/3)/BU$13)+(SUMIF('6. Drift'!$B$18:$B$101,BU$7,'6. Drift'!$BD$18:$BD$101))*(BU20/BU$25)*((BU$13/3)/BU$13)+(SUMIF('6. Drift'!$B$18:$B$101,BU$7,'6. Drift'!$BP$18:$BP$101))*(BU20/BU$25)*((BU$13/3)/BU$13)</f>
        <v>0</v>
      </c>
      <c r="BV58" s="449">
        <f>(SUMIF('5. Lön'!$B$25:$B$151,BV$7,'5. Lön'!$CA$25:$CA$151))*(BV20/BV$25)*((BV$13/3)/BV$13)+(SUMIF('5. Lön'!$B$25:$B$151,BV$7,'5. Lön'!$CM$25:$CM$151))*(BV20/BV$25)*((BV$13/3)/BV$13)+(SUMIF('6. Drift'!$B$18:$B$101,BV$7,'6. Drift'!$BD$18:$BD$101))*(BV20/BV$25)*((BV$13/3)/BV$13)+(SUMIF('6. Drift'!$B$18:$B$101,BV$7,'6. Drift'!$BP$18:$BP$101))*(BV20/BV$25)*((BV$13/3)/BV$13)</f>
        <v>0</v>
      </c>
      <c r="BW58" s="449">
        <f>(SUMIF('5. Lön'!$B$25:$B$151,BW$7,'5. Lön'!$CA$25:$CA$151))*(BW20/BW$25)*((BW$13/3)/BW$13)+(SUMIF('5. Lön'!$B$25:$B$151,BW$7,'5. Lön'!$CM$25:$CM$151))*(BW20/BW$25)*((BW$13/3)/BW$13)+(SUMIF('6. Drift'!$B$18:$B$101,BW$7,'6. Drift'!$BD$18:$BD$101))*(BW20/BW$25)*((BW$13/3)/BW$13)+(SUMIF('6. Drift'!$B$18:$B$101,BW$7,'6. Drift'!$BP$18:$BP$101))*(BW20/BW$25)*((BW$13/3)/BW$13)</f>
        <v>0</v>
      </c>
      <c r="BX58" s="449">
        <f>(SUMIF('5. Lön'!$B$25:$B$151,BX$7,'5. Lön'!$CA$25:$CA$151))*(BX20/BX$25)*((BX$13/3)/BX$13)+(SUMIF('5. Lön'!$B$25:$B$151,BX$7,'5. Lön'!$CM$25:$CM$151))*(BX20/BX$25)*((BX$13/3)/BX$13)+(SUMIF('6. Drift'!$B$18:$B$101,BX$7,'6. Drift'!$BD$18:$BD$101))*(BX20/BX$25)*((BX$13/3)/BX$13)+(SUMIF('6. Drift'!$B$18:$B$101,BX$7,'6. Drift'!$BP$18:$BP$101))*(BX20/BX$25)*((BX$13/3)/BX$13)</f>
        <v>0</v>
      </c>
      <c r="BY58" s="449">
        <f>(SUMIF('5. Lön'!$B$25:$B$151,BY$7,'5. Lön'!$CA$25:$CA$151))*(BY20/BY$25)*((BY$13/3)/BY$13)+(SUMIF('5. Lön'!$B$25:$B$151,BY$7,'5. Lön'!$CM$25:$CM$151))*(BY20/BY$25)*((BY$13/3)/BY$13)+(SUMIF('6. Drift'!$B$18:$B$101,BY$7,'6. Drift'!$BD$18:$BD$101))*(BY20/BY$25)*((BY$13/3)/BY$13)+(SUMIF('6. Drift'!$B$18:$B$101,BY$7,'6. Drift'!$BP$18:$BP$101))*(BY20/BY$25)*((BY$13/3)/BY$13)</f>
        <v>0</v>
      </c>
      <c r="BZ58" s="449">
        <f>(SUMIF('5. Lön'!$B$25:$B$151,BZ$7,'5. Lön'!$CA$25:$CA$151))*(BZ20/BZ$25)*((BZ$13/3)/BZ$13)+(SUMIF('5. Lön'!$B$25:$B$151,BZ$7,'5. Lön'!$CM$25:$CM$151))*(BZ20/BZ$25)*((BZ$13/3)/BZ$13)+(SUMIF('6. Drift'!$B$18:$B$101,BZ$7,'6. Drift'!$BD$18:$BD$101))*(BZ20/BZ$25)*((BZ$13/3)/BZ$13)+(SUMIF('6. Drift'!$B$18:$B$101,BZ$7,'6. Drift'!$BP$18:$BP$101))*(BZ20/BZ$25)*((BZ$13/3)/BZ$13)</f>
        <v>0</v>
      </c>
      <c r="CA58" s="449">
        <f>(SUMIF('5. Lön'!$B$25:$B$151,CA$7,'5. Lön'!$CA$25:$CA$151))*(CA20/CA$25)*((CA$13/3)/CA$13)+(SUMIF('5. Lön'!$B$25:$B$151,CA$7,'5. Lön'!$CM$25:$CM$151))*(CA20/CA$25)*((CA$13/3)/CA$13)+(SUMIF('6. Drift'!$B$18:$B$101,CA$7,'6. Drift'!$BD$18:$BD$101))*(CA20/CA$25)*((CA$13/3)/CA$13)+(SUMIF('6. Drift'!$B$18:$B$101,CA$7,'6. Drift'!$BP$18:$BP$101))*(CA20/CA$25)*((CA$13/3)/CA$13)</f>
        <v>0</v>
      </c>
      <c r="CB58" s="449">
        <f>(SUMIF('5. Lön'!$B$25:$B$151,CB$7,'5. Lön'!$CA$25:$CA$151))*(CB20/CB$25)*((CB$13/3)/CB$13)+(SUMIF('5. Lön'!$B$25:$B$151,CB$7,'5. Lön'!$CM$25:$CM$151))*(CB20/CB$25)*((CB$13/3)/CB$13)+(SUMIF('6. Drift'!$B$18:$B$101,CB$7,'6. Drift'!$BD$18:$BD$101))*(CB20/CB$25)*((CB$13/3)/CB$13)+(SUMIF('6. Drift'!$B$18:$B$101,CB$7,'6. Drift'!$BP$18:$BP$101))*(CB20/CB$25)*((CB$13/3)/CB$13)</f>
        <v>0</v>
      </c>
      <c r="CC58" s="449">
        <f>(SUMIF('5. Lön'!$B$25:$B$151,CC$7,'5. Lön'!$CA$25:$CA$151))*(CC20/CC$25)*((CC$13/3)/CC$13)+(SUMIF('5. Lön'!$B$25:$B$151,CC$7,'5. Lön'!$CM$25:$CM$151))*(CC20/CC$25)*((CC$13/3)/CC$13)+(SUMIF('6. Drift'!$B$18:$B$101,CC$7,'6. Drift'!$BD$18:$BD$101))*(CC20/CC$25)*((CC$13/3)/CC$13)+(SUMIF('6. Drift'!$B$18:$B$101,CC$7,'6. Drift'!$BP$18:$BP$101))*(CC20/CC$25)*((CC$13/3)/CC$13)</f>
        <v>0</v>
      </c>
      <c r="CD58" s="449">
        <f>(SUMIF('5. Lön'!$B$25:$B$151,CD$7,'5. Lön'!$CA$25:$CA$151))*(CD20/CD$25)*((CD$13/3)/CD$13)+(SUMIF('5. Lön'!$B$25:$B$151,CD$7,'5. Lön'!$CM$25:$CM$151))*(CD20/CD$25)*((CD$13/3)/CD$13)+(SUMIF('6. Drift'!$B$18:$B$101,CD$7,'6. Drift'!$BD$18:$BD$101))*(CD20/CD$25)*((CD$13/3)/CD$13)+(SUMIF('6. Drift'!$B$18:$B$101,CD$7,'6. Drift'!$BP$18:$BP$101))*(CD20/CD$25)*((CD$13/3)/CD$13)</f>
        <v>0</v>
      </c>
      <c r="CE58" s="449">
        <f>(SUMIF('5. Lön'!$B$25:$B$151,CE$7,'5. Lön'!$CA$25:$CA$151))*(CE20/CE$25)*((CE$13/3)/CE$13)+(SUMIF('5. Lön'!$B$25:$B$151,CE$7,'5. Lön'!$CM$25:$CM$151))*(CE20/CE$25)*((CE$13/3)/CE$13)+(SUMIF('6. Drift'!$B$18:$B$101,CE$7,'6. Drift'!$BD$18:$BD$101))*(CE20/CE$25)*((CE$13/3)/CE$13)+(SUMIF('6. Drift'!$B$18:$B$101,CE$7,'6. Drift'!$BP$18:$BP$101))*(CE20/CE$25)*((CE$13/3)/CE$13)</f>
        <v>0</v>
      </c>
      <c r="CF58" s="449">
        <f>(SUMIF('5. Lön'!$B$25:$B$151,CF$7,'5. Lön'!$CA$25:$CA$151))*(CF20/CF$25)*((CF$13/3)/CF$13)+(SUMIF('5. Lön'!$B$25:$B$151,CF$7,'5. Lön'!$CM$25:$CM$151))*(CF20/CF$25)*((CF$13/3)/CF$13)+(SUMIF('6. Drift'!$B$18:$B$101,CF$7,'6. Drift'!$BD$18:$BD$101))*(CF20/CF$25)*((CF$13/3)/CF$13)+(SUMIF('6. Drift'!$B$18:$B$101,CF$7,'6. Drift'!$BP$18:$BP$101))*(CF20/CF$25)*((CF$13/3)/CF$13)</f>
        <v>0</v>
      </c>
      <c r="CG58" s="449">
        <f>(SUMIF('5. Lön'!$B$25:$B$151,CG$7,'5. Lön'!$CA$25:$CA$151))*(CG20/CG$25)*((CG$13/3)/CG$13)+(SUMIF('5. Lön'!$B$25:$B$151,CG$7,'5. Lön'!$CM$25:$CM$151))*(CG20/CG$25)*((CG$13/3)/CG$13)+(SUMIF('6. Drift'!$B$18:$B$101,CG$7,'6. Drift'!$BD$18:$BD$101))*(CG20/CG$25)*((CG$13/3)/CG$13)+(SUMIF('6. Drift'!$B$18:$B$101,CG$7,'6. Drift'!$BP$18:$BP$101))*(CG20/CG$25)*((CG$13/3)/CG$13)</f>
        <v>0</v>
      </c>
      <c r="CH58" s="449">
        <f>(SUMIF('5. Lön'!$B$25:$B$151,CH$7,'5. Lön'!$CA$25:$CA$151))*(CH20/CH$25)*((CH$13/3)/CH$13)+(SUMIF('5. Lön'!$B$25:$B$151,CH$7,'5. Lön'!$CM$25:$CM$151))*(CH20/CH$25)*((CH$13/3)/CH$13)+(SUMIF('6. Drift'!$B$18:$B$101,CH$7,'6. Drift'!$BD$18:$BD$101))*(CH20/CH$25)*((CH$13/3)/CH$13)+(SUMIF('6. Drift'!$B$18:$B$101,CH$7,'6. Drift'!$BP$18:$BP$101))*(CH20/CH$25)*((CH$13/3)/CH$13)</f>
        <v>0</v>
      </c>
      <c r="CI58" s="449">
        <f>(SUMIF('5. Lön'!$B$25:$B$151,CI$7,'5. Lön'!$CA$25:$CA$151))*(CI20/CI$25)*((CI$13/3)/CI$13)+(SUMIF('5. Lön'!$B$25:$B$151,CI$7,'5. Lön'!$CM$25:$CM$151))*(CI20/CI$25)*((CI$13/3)/CI$13)+(SUMIF('6. Drift'!$B$18:$B$101,CI$7,'6. Drift'!$BD$18:$BD$101))*(CI20/CI$25)*((CI$13/3)/CI$13)+(SUMIF('6. Drift'!$B$18:$B$101,CI$7,'6. Drift'!$BP$18:$BP$101))*(CI20/CI$25)*((CI$13/3)/CI$13)</f>
        <v>0</v>
      </c>
      <c r="CJ58" s="449">
        <f>(SUMIF('5. Lön'!$B$25:$B$151,CJ$7,'5. Lön'!$CA$25:$CA$151))*(CJ20/CJ$25)*((CJ$13/3)/CJ$13)+(SUMIF('5. Lön'!$B$25:$B$151,CJ$7,'5. Lön'!$CM$25:$CM$151))*(CJ20/CJ$25)*((CJ$13/3)/CJ$13)+(SUMIF('6. Drift'!$B$18:$B$101,CJ$7,'6. Drift'!$BD$18:$BD$101))*(CJ20/CJ$25)*((CJ$13/3)/CJ$13)+(SUMIF('6. Drift'!$B$18:$B$101,CJ$7,'6. Drift'!$BP$18:$BP$101))*(CJ20/CJ$25)*((CJ$13/3)/CJ$13)</f>
        <v>0</v>
      </c>
    </row>
    <row r="59" spans="2:88" x14ac:dyDescent="0.2">
      <c r="B59" s="51" t="s">
        <v>80</v>
      </c>
      <c r="C59" s="477">
        <f>IF($M59=0,"",(('5. Lön'!AG$152+'6. Drift'!G$102)/('6. Drift'!$Q$102+'5. Lön'!$AQ$152))*$M59)</f>
        <v>7247.8979682220806</v>
      </c>
      <c r="D59" s="478">
        <f>IF($M59=0,"",(('5. Lön'!AH$152+'6. Drift'!H$102)/('6. Drift'!$Q$102+'5. Lön'!$AQ$152))*$M59)</f>
        <v>8177.6874302167998</v>
      </c>
      <c r="E59" s="479">
        <f>IF($M59=0,"",(('5. Lön'!AI$152+'6. Drift'!I$102)/('6. Drift'!$Q$102+'5. Lön'!$AQ$152))*$M59)</f>
        <v>7960.1504306830475</v>
      </c>
      <c r="F59" s="478">
        <f>IF($M59=0,"",(('5. Lön'!AJ$152+'6. Drift'!J$102)/('6. Drift'!$Q$102+'5. Lön'!$AQ$152))*$M59)</f>
        <v>0</v>
      </c>
      <c r="G59" s="479">
        <f>IF($M59=0,"",(('5. Lön'!AK$152+'6. Drift'!K$102)/('6. Drift'!$Q$102+'5. Lön'!$AQ$152))*$M59)</f>
        <v>0</v>
      </c>
      <c r="H59" s="478">
        <f>IF($M59=0,"",(('5. Lön'!AL$152+'6. Drift'!L$102)/('6. Drift'!$Q$102+'5. Lön'!$AQ$152))*$M59)</f>
        <v>0</v>
      </c>
      <c r="I59" s="479">
        <f>IF($M59=0,"",(('5. Lön'!AM$152+'6. Drift'!M$102)/('6. Drift'!$Q$102+'5. Lön'!$AQ$152))*$M59)</f>
        <v>0</v>
      </c>
      <c r="J59" s="478">
        <f>IF($M59=0,"",(('5. Lön'!AN$152+'6. Drift'!N$102)/('6. Drift'!$Q$102+'5. Lön'!$AQ$152))*$M59)</f>
        <v>0</v>
      </c>
      <c r="K59" s="479">
        <f>IF($M59=0,"",(('5. Lön'!AO$152+'6. Drift'!O$102)/('6. Drift'!$Q$102+'5. Lön'!$AQ$152))*$M59)</f>
        <v>0</v>
      </c>
      <c r="L59" s="478">
        <f>IF($M59=0,"",(('5. Lön'!AP$152+'6. Drift'!P$102)/('6. Drift'!$Q$102+'5. Lön'!$AQ$152))*$M59)</f>
        <v>0</v>
      </c>
      <c r="M59" s="55">
        <f t="shared" si="65"/>
        <v>23385.735829121928</v>
      </c>
      <c r="N59" s="449">
        <f>(SUMIF('5. Lön'!$B$25:$B$151,N$7,'5. Lön'!$CA$25:$CA$151))*(N21/N$25)*(N$10/N$13)+(SUMIF('5. Lön'!$B$25:$B$151,N$7,'5. Lön'!$CM$25:$CM$151))*(N21/N$25)*(N$10/N$13)+(SUMIF('6. Drift'!$B$18:$B$101,N$7,'6. Drift'!$BD$18:$BD$101))*(N21/N$25)*(N$10/N$13)+(SUMIF('6. Drift'!$B$18:$B$101,N$7,'6. Drift'!$BP$18:$BP$101))*(N21/N$25)*(N$10/N$13)</f>
        <v>0</v>
      </c>
      <c r="O59" s="449">
        <f>(SUMIF('5. Lön'!$B$25:$B$151,O$7,'5. Lön'!$CA$25:$CA$151))*(O21/O$25)*(O$10/O$13)+(SUMIF('5. Lön'!$B$25:$B$151,O$7,'5. Lön'!$CM$25:$CM$151))*(O21/O$25)*(O$10/O$13)+(SUMIF('6. Drift'!$B$18:$B$101,O$7,'6. Drift'!$BD$18:$BD$101))*(O21/O$25)*(O$10/O$13)+(SUMIF('6. Drift'!$B$18:$B$101,O$7,'6. Drift'!$BP$18:$BP$101))*(O21/O$25)*(O$10/O$13)</f>
        <v>0</v>
      </c>
      <c r="P59" s="449">
        <f>(SUMIF('5. Lön'!$B$25:$B$151,P$7,'5. Lön'!$CA$25:$CA$151))*(P21/P$25)*(P$10/P$13)+(SUMIF('5. Lön'!$B$25:$B$151,P$7,'5. Lön'!$CM$25:$CM$151))*(P21/P$25)*(P$10/P$13)+(SUMIF('6. Drift'!$B$18:$B$101,P$7,'6. Drift'!$BD$18:$BD$101))*(P21/P$25)*(P$10/P$13)+(SUMIF('6. Drift'!$B$18:$B$101,P$7,'6. Drift'!$BP$18:$BP$101))*(P21/P$25)*(P$10/P$13)</f>
        <v>0</v>
      </c>
      <c r="Q59" s="449">
        <f>(SUMIF('5. Lön'!$B$25:$B$151,Q$7,'5. Lön'!$CA$25:$CA$151))*(Q21/Q$25)*(Q$10/Q$13)+(SUMIF('5. Lön'!$B$25:$B$151,Q$7,'5. Lön'!$CM$25:$CM$151))*(Q21/Q$25)*(Q$10/Q$13)+(SUMIF('6. Drift'!$B$18:$B$101,Q$7,'6. Drift'!$BD$18:$BD$101))*(Q21/Q$25)*(Q$10/Q$13)+(SUMIF('6. Drift'!$B$18:$B$101,Q$7,'6. Drift'!$BP$18:$BP$101))*(Q21/Q$25)*(Q$10/Q$13)</f>
        <v>0</v>
      </c>
      <c r="R59" s="449">
        <f>(SUMIF('5. Lön'!$B$25:$B$151,R$7,'5. Lön'!$CA$25:$CA$151))*(R21/R$25)*(R$10/R$13)+(SUMIF('5. Lön'!$B$25:$B$151,R$7,'5. Lön'!$CM$25:$CM$151))*(R21/R$25)*(R$10/R$13)+(SUMIF('6. Drift'!$B$18:$B$101,R$7,'6. Drift'!$BD$18:$BD$101))*(R21/R$25)*(R$10/R$13)+(SUMIF('6. Drift'!$B$18:$B$101,R$7,'6. Drift'!$BP$18:$BP$101))*(R21/R$25)*(R$10/R$13)</f>
        <v>0</v>
      </c>
      <c r="S59" s="449">
        <f>(SUMIF('5. Lön'!$B$25:$B$151,S$7,'5. Lön'!$CA$25:$CA$151))*(S21/S$25)*(S$10/S$13)+(SUMIF('5. Lön'!$B$25:$B$151,S$7,'5. Lön'!$CM$25:$CM$151))*(S21/S$25)*(S$10/S$13)+(SUMIF('6. Drift'!$B$18:$B$101,S$7,'6. Drift'!$BD$18:$BD$101))*(S21/S$25)*(S$10/S$13)+(SUMIF('6. Drift'!$B$18:$B$101,S$7,'6. Drift'!$BP$18:$BP$101))*(S21/S$25)*(S$10/S$13)</f>
        <v>0</v>
      </c>
      <c r="T59" s="449">
        <f>(SUMIF('5. Lön'!$B$25:$B$151,T$7,'5. Lön'!$CA$25:$CA$151))*(T21/T$25)*(T$10/T$13)+(SUMIF('5. Lön'!$B$25:$B$151,T$7,'5. Lön'!$CM$25:$CM$151))*(T21/T$25)*(T$10/T$13)+(SUMIF('6. Drift'!$B$18:$B$101,T$7,'6. Drift'!$BD$18:$BD$101))*(T21/T$25)*(T$10/T$13)+(SUMIF('6. Drift'!$B$18:$B$101,T$7,'6. Drift'!$BP$18:$BP$101))*(T21/T$25)*(T$10/T$13)</f>
        <v>0</v>
      </c>
      <c r="U59" s="449">
        <f>(SUMIF('5. Lön'!$B$25:$B$151,U$7,'5. Lön'!$CA$25:$CA$151))*(U21/U$25)*(U$10/U$13)+(SUMIF('5. Lön'!$B$25:$B$151,U$7,'5. Lön'!$CM$25:$CM$151))*(U21/U$25)*(U$10/U$13)+(SUMIF('6. Drift'!$B$18:$B$101,U$7,'6. Drift'!$BD$18:$BD$101))*(U21/U$25)*(U$10/U$13)+(SUMIF('6. Drift'!$B$18:$B$101,U$7,'6. Drift'!$BP$18:$BP$101))*(U21/U$25)*(U$10/U$13)</f>
        <v>0</v>
      </c>
      <c r="V59" s="449">
        <f>(SUMIF('5. Lön'!$B$25:$B$151,V$7,'5. Lön'!$CA$25:$CA$151))*(V21/V$25)*(V$10/V$13)+(SUMIF('5. Lön'!$B$25:$B$151,V$7,'5. Lön'!$CM$25:$CM$151))*(V21/V$25)*(V$10/V$13)+(SUMIF('6. Drift'!$B$18:$B$101,V$7,'6. Drift'!$BD$18:$BD$101))*(V21/V$25)*(V$10/V$13)+(SUMIF('6. Drift'!$B$18:$B$101,V$7,'6. Drift'!$BP$18:$BP$101))*(V21/V$25)*(V$10/V$13)</f>
        <v>0</v>
      </c>
      <c r="W59" s="449">
        <f>(SUMIF('5. Lön'!$B$25:$B$151,W$7,'5. Lön'!$CA$25:$CA$151))*(W21/W$25)*(W$10/W$13)+(SUMIF('5. Lön'!$B$25:$B$151,W$7,'5. Lön'!$CM$25:$CM$151))*(W21/W$25)*(W$10/W$13)+(SUMIF('6. Drift'!$B$18:$B$101,W$7,'6. Drift'!$BD$18:$BD$101))*(W21/W$25)*(W$10/W$13)+(SUMIF('6. Drift'!$B$18:$B$101,W$7,'6. Drift'!$BP$18:$BP$101))*(W21/W$25)*(W$10/W$13)</f>
        <v>0</v>
      </c>
      <c r="X59" s="449">
        <f>(SUMIF('5. Lön'!$B$25:$B$151,X$7,'5. Lön'!$CA$25:$CA$151))*(X21/X$25)*(X$10/X$13)+(SUMIF('5. Lön'!$B$25:$B$151,X$7,'5. Lön'!$CM$25:$CM$151))*(X21/X$25)*(X$10/X$13)+(SUMIF('6. Drift'!$B$18:$B$101,X$7,'6. Drift'!$BD$18:$BD$101))*(X21/X$25)*(X$10/X$13)+(SUMIF('6. Drift'!$B$18:$B$101,X$7,'6. Drift'!$BP$18:$BP$101))*(X21/X$25)*(X$10/X$13)</f>
        <v>0</v>
      </c>
      <c r="Y59" s="449">
        <f>(SUMIF('5. Lön'!$B$25:$B$151,Y$7,'5. Lön'!$CA$25:$CA$151))*(Y21/Y$25)*(Y$10/Y$13)+(SUMIF('5. Lön'!$B$25:$B$151,Y$7,'5. Lön'!$CM$25:$CM$151))*(Y21/Y$25)*(Y$10/Y$13)+(SUMIF('6. Drift'!$B$18:$B$101,Y$7,'6. Drift'!$BD$18:$BD$101))*(Y21/Y$25)*(Y$10/Y$13)+(SUMIF('6. Drift'!$B$18:$B$101,Y$7,'6. Drift'!$BP$18:$BP$101))*(Y21/Y$25)*(Y$10/Y$13)</f>
        <v>0</v>
      </c>
      <c r="Z59" s="449">
        <f>(SUMIF('5. Lön'!$B$25:$B$151,Z$7,'5. Lön'!$CA$25:$CA$151))*(Z21/Z$25)*(Z$10/Z$13)+(SUMIF('5. Lön'!$B$25:$B$151,Z$7,'5. Lön'!$CM$25:$CM$151))*(Z21/Z$25)*(Z$10/Z$13)+(SUMIF('6. Drift'!$B$18:$B$101,Z$7,'6. Drift'!$BD$18:$BD$101))*(Z21/Z$25)*(Z$10/Z$13)+(SUMIF('6. Drift'!$B$18:$B$101,Z$7,'6. Drift'!$BP$18:$BP$101))*(Z21/Z$25)*(Z$10/Z$13)</f>
        <v>0</v>
      </c>
      <c r="AA59" s="449">
        <f>(SUMIF('5. Lön'!$B$25:$B$151,AA$7,'5. Lön'!$CA$25:$CA$151))*(AA21/AA$25)*(AA$10/AA$13)+(SUMIF('5. Lön'!$B$25:$B$151,AA$7,'5. Lön'!$CM$25:$CM$151))*(AA21/AA$25)*(AA$10/AA$13)+(SUMIF('6. Drift'!$B$18:$B$101,AA$7,'6. Drift'!$BD$18:$BD$101))*(AA21/AA$25)*(AA$10/AA$13)+(SUMIF('6. Drift'!$B$18:$B$101,AA$7,'6. Drift'!$BP$18:$BP$101))*(AA21/AA$25)*(AA$10/AA$13)</f>
        <v>0</v>
      </c>
      <c r="AB59" s="449">
        <f>(SUMIF('5. Lön'!$B$25:$B$151,AB$7,'5. Lön'!$CA$25:$CA$151))*(AB21/AB$25)*(AB$10/AB$13)+(SUMIF('5. Lön'!$B$25:$B$151,AB$7,'5. Lön'!$CM$25:$CM$151))*(AB21/AB$25)*(AB$10/AB$13)+(SUMIF('6. Drift'!$B$18:$B$101,AB$7,'6. Drift'!$BD$18:$BD$101))*(AB21/AB$25)*(AB$10/AB$13)+(SUMIF('6. Drift'!$B$18:$B$101,AB$7,'6. Drift'!$BP$18:$BP$101))*(AB21/AB$25)*(AB$10/AB$13)</f>
        <v>0</v>
      </c>
      <c r="AC59" s="449">
        <f>(SUMIF('5. Lön'!$B$25:$B$151,AC$7,'5. Lön'!$CA$25:$CA$151))*(AC21/AC$25)*(AC$10/AC$13)+(SUMIF('5. Lön'!$B$25:$B$151,AC$7,'5. Lön'!$CM$25:$CM$151))*(AC21/AC$25)*(AC$10/AC$13)+(SUMIF('6. Drift'!$B$18:$B$101,AC$7,'6. Drift'!$BD$18:$BD$101))*(AC21/AC$25)*(AC$10/AC$13)+(SUMIF('6. Drift'!$B$18:$B$101,AC$7,'6. Drift'!$BP$18:$BP$101))*(AC21/AC$25)*(AC$10/AC$13)</f>
        <v>0</v>
      </c>
      <c r="AD59" s="449">
        <f>(SUMIF('5. Lön'!$B$25:$B$151,AD$7,'5. Lön'!$CA$25:$CA$151))*(AD21/AD$25)*(AD$10/AD$13)+(SUMIF('5. Lön'!$B$25:$B$151,AD$7,'5. Lön'!$CM$25:$CM$151))*(AD21/AD$25)*(AD$10/AD$13)+(SUMIF('6. Drift'!$B$18:$B$101,AD$7,'6. Drift'!$BD$18:$BD$101))*(AD21/AD$25)*(AD$10/AD$13)+(SUMIF('6. Drift'!$B$18:$B$101,AD$7,'6. Drift'!$BP$18:$BP$101))*(AD21/AD$25)*(AD$10/AD$13)</f>
        <v>0</v>
      </c>
      <c r="AE59" s="449">
        <f>(SUMIF('5. Lön'!$B$25:$B$151,AE$7,'5. Lön'!$CA$25:$CA$151))*(AE21/AE$25)*(AE$10/AE$13)+(SUMIF('5. Lön'!$B$25:$B$151,AE$7,'5. Lön'!$CM$25:$CM$151))*(AE21/AE$25)*(AE$10/AE$13)+(SUMIF('6. Drift'!$B$18:$B$101,AE$7,'6. Drift'!$BD$18:$BD$101))*(AE21/AE$25)*(AE$10/AE$13)+(SUMIF('6. Drift'!$B$18:$B$101,AE$7,'6. Drift'!$BP$18:$BP$101))*(AE21/AE$25)*(AE$10/AE$13)</f>
        <v>0</v>
      </c>
      <c r="AF59" s="449">
        <f>(SUMIF('5. Lön'!$B$25:$B$151,AF$7,'5. Lön'!$CA$25:$CA$151))*(AF21/AF$25)*(AF$10/AF$13)+(SUMIF('5. Lön'!$B$25:$B$151,AF$7,'5. Lön'!$CM$25:$CM$151))*(AF21/AF$25)*(AF$10/AF$13)+(SUMIF('6. Drift'!$B$18:$B$101,AF$7,'6. Drift'!$BD$18:$BD$101))*(AF21/AF$25)*(AF$10/AF$13)+(SUMIF('6. Drift'!$B$18:$B$101,AF$7,'6. Drift'!$BP$18:$BP$101))*(AF21/AF$25)*(AF$10/AF$13)</f>
        <v>0</v>
      </c>
      <c r="AG59" s="449">
        <f>(SUMIF('5. Lön'!$B$25:$B$151,AG$7,'5. Lön'!$CA$25:$CA$151))*(AG21/AG$25)*(AG$10/AG$13)+(SUMIF('5. Lön'!$B$25:$B$151,AG$7,'5. Lön'!$CM$25:$CM$151))*(AG21/AG$25)*(AG$10/AG$13)+(SUMIF('6. Drift'!$B$18:$B$101,AG$7,'6. Drift'!$BD$18:$BD$101))*(AG21/AG$25)*(AG$10/AG$13)+(SUMIF('6. Drift'!$B$18:$B$101,AG$7,'6. Drift'!$BP$18:$BP$101))*(AG21/AG$25)*(AG$10/AG$13)</f>
        <v>0</v>
      </c>
      <c r="AH59" s="449">
        <f>(SUMIF('5. Lön'!$B$25:$B$151,AH$7,'5. Lön'!$CA$25:$CA$151))*(AH21/AH$25)*(AH$10/AH$13)+(SUMIF('5. Lön'!$B$25:$B$151,AH$7,'5. Lön'!$CM$25:$CM$151))*(AH21/AH$25)*(AH$10/AH$13)+(SUMIF('6. Drift'!$B$18:$B$101,AH$7,'6. Drift'!$BD$18:$BD$101))*(AH21/AH$25)*(AH$10/AH$13)+(SUMIF('6. Drift'!$B$18:$B$101,AH$7,'6. Drift'!$BP$18:$BP$101))*(AH21/AH$25)*(AH$10/AH$13)</f>
        <v>0</v>
      </c>
      <c r="AI59" s="449">
        <f>(SUMIF('5. Lön'!$B$25:$B$151,AI$7,'5. Lön'!$CA$25:$CA$151))*(AI21/AI$25)*(AI$10/AI$13)+(SUMIF('5. Lön'!$B$25:$B$151,AI$7,'5. Lön'!$CM$25:$CM$151))*(AI21/AI$25)*(AI$10/AI$13)+(SUMIF('6. Drift'!$B$18:$B$101,AI$7,'6. Drift'!$BD$18:$BD$101))*(AI21/AI$25)*(AI$10/AI$13)+(SUMIF('6. Drift'!$B$18:$B$101,AI$7,'6. Drift'!$BP$18:$BP$101))*(AI21/AI$25)*(AI$10/AI$13)</f>
        <v>0</v>
      </c>
      <c r="AJ59" s="449">
        <f>(SUMIF('5. Lön'!$B$25:$B$151,AJ$7,'5. Lön'!$CA$25:$CA$151))*(AJ21/AJ$25)*(AJ$10/AJ$13)+(SUMIF('5. Lön'!$B$25:$B$151,AJ$7,'5. Lön'!$CM$25:$CM$151))*(AJ21/AJ$25)*(AJ$10/AJ$13)+(SUMIF('6. Drift'!$B$18:$B$101,AJ$7,'6. Drift'!$BD$18:$BD$101))*(AJ21/AJ$25)*(AJ$10/AJ$13)+(SUMIF('6. Drift'!$B$18:$B$101,AJ$7,'6. Drift'!$BP$18:$BP$101))*(AJ21/AJ$25)*(AJ$10/AJ$13)</f>
        <v>0</v>
      </c>
      <c r="AK59" s="449">
        <f>(SUMIF('5. Lön'!$B$25:$B$151,AK$7,'5. Lön'!$CA$25:$CA$151))*(AK21/AK$25)*(AK$10/AK$13)+(SUMIF('5. Lön'!$B$25:$B$151,AK$7,'5. Lön'!$CM$25:$CM$151))*(AK21/AK$25)*(AK$10/AK$13)+(SUMIF('6. Drift'!$B$18:$B$101,AK$7,'6. Drift'!$BD$18:$BD$101))*(AK21/AK$25)*(AK$10/AK$13)+(SUMIF('6. Drift'!$B$18:$B$101,AK$7,'6. Drift'!$BP$18:$BP$101))*(AK21/AK$25)*(AK$10/AK$13)</f>
        <v>0</v>
      </c>
      <c r="AL59" s="449">
        <f>(SUMIF('5. Lön'!$B$25:$B$151,AL$7,'5. Lön'!$CA$25:$CA$151))*(AL21/AL$25)*(AL$10/AL$13)+(SUMIF('5. Lön'!$B$25:$B$151,AL$7,'5. Lön'!$CM$25:$CM$151))*(AL21/AL$25)*(AL$10/AL$13)+(SUMIF('6. Drift'!$B$18:$B$101,AL$7,'6. Drift'!$BD$18:$BD$101))*(AL21/AL$25)*(AL$10/AL$13)+(SUMIF('6. Drift'!$B$18:$B$101,AL$7,'6. Drift'!$BP$18:$BP$101))*(AL21/AL$25)*(AL$10/AL$13)</f>
        <v>0</v>
      </c>
      <c r="AM59" s="449">
        <f>(SUMIF('5. Lön'!$B$25:$B$151,AM$7,'5. Lön'!$CA$25:$CA$151))*(AM21/AM$25)*(AM$10/AM$13)+(SUMIF('5. Lön'!$B$25:$B$151,AM$7,'5. Lön'!$CM$25:$CM$151))*(AM21/AM$25)*(AM$10/AM$13)+(SUMIF('6. Drift'!$B$18:$B$101,AM$7,'6. Drift'!$BD$18:$BD$101))*(AM21/AM$25)*(AM$10/AM$13)+(SUMIF('6. Drift'!$B$18:$B$101,AM$7,'6. Drift'!$BP$18:$BP$101))*(AM21/AM$25)*(AM$10/AM$13)</f>
        <v>0</v>
      </c>
      <c r="AN59" s="449">
        <f>(SUMIF('5. Lön'!$B$25:$B$151,AN$7,'5. Lön'!$CA$25:$CA$151))*(AN21/AN$25)*(AN$10/AN$13)+(SUMIF('5. Lön'!$B$25:$B$151,AN$7,'5. Lön'!$CM$25:$CM$151))*(AN21/AN$25)*(AN$10/AN$13)+(SUMIF('6. Drift'!$B$18:$B$101,AN$7,'6. Drift'!$BD$18:$BD$101))*(AN21/AN$25)*(AN$10/AN$13)+(SUMIF('6. Drift'!$B$18:$B$101,AN$7,'6. Drift'!$BP$18:$BP$101))*(AN21/AN$25)*(AN$10/AN$13)</f>
        <v>0</v>
      </c>
      <c r="AO59" s="449">
        <f>(SUMIF('5. Lön'!$B$25:$B$151,AO$7,'5. Lön'!$CA$25:$CA$151))*(AO21/AO$25)*(AO$10/AO$13)+(SUMIF('5. Lön'!$B$25:$B$151,AO$7,'5. Lön'!$CM$25:$CM$151))*(AO21/AO$25)*(AO$10/AO$13)+(SUMIF('6. Drift'!$B$18:$B$101,AO$7,'6. Drift'!$BD$18:$BD$101))*(AO21/AO$25)*(AO$10/AO$13)+(SUMIF('6. Drift'!$B$18:$B$101,AO$7,'6. Drift'!$BP$18:$BP$101))*(AO21/AO$25)*(AO$10/AO$13)</f>
        <v>0</v>
      </c>
      <c r="AP59" s="449">
        <f>(SUMIF('5. Lön'!$B$25:$B$151,AP$7,'5. Lön'!$CA$25:$CA$151))*(AP21/AP$25)*(AP$10/AP$13)+(SUMIF('5. Lön'!$B$25:$B$151,AP$7,'5. Lön'!$CM$25:$CM$151))*(AP21/AP$25)*(AP$10/AP$13)+(SUMIF('6. Drift'!$B$18:$B$101,AP$7,'6. Drift'!$BD$18:$BD$101))*(AP21/AP$25)*(AP$10/AP$13)+(SUMIF('6. Drift'!$B$18:$B$101,AP$7,'6. Drift'!$BP$18:$BP$101))*(AP21/AP$25)*(AP$10/AP$13)</f>
        <v>0</v>
      </c>
      <c r="AQ59" s="449">
        <f>(SUMIF('5. Lön'!$B$25:$B$151,AQ$7,'5. Lön'!$CA$25:$CA$151))*(AQ21/AQ$25)*(AQ$10/AQ$13)+(SUMIF('5. Lön'!$B$25:$B$151,AQ$7,'5. Lön'!$CM$25:$CM$151))*(AQ21/AQ$25)*(AQ$10/AQ$13)+(SUMIF('6. Drift'!$B$18:$B$101,AQ$7,'6. Drift'!$BD$18:$BD$101))*(AQ21/AQ$25)*(AQ$10/AQ$13)+(SUMIF('6. Drift'!$B$18:$B$101,AQ$7,'6. Drift'!$BP$18:$BP$101))*(AQ21/AQ$25)*(AQ$10/AQ$13)</f>
        <v>0</v>
      </c>
      <c r="AR59" s="449">
        <f>(SUMIF('5. Lön'!$B$25:$B$151,AR$7,'5. Lön'!$CA$25:$CA$151))*(AR21/AR$25)*(AR$10/AR$13)+(SUMIF('5. Lön'!$B$25:$B$151,AR$7,'5. Lön'!$CM$25:$CM$151))*(AR21/AR$25)*(AR$10/AR$13)+(SUMIF('6. Drift'!$B$18:$B$101,AR$7,'6. Drift'!$BD$18:$BD$101))*(AR21/AR$25)*(AR$10/AR$13)+(SUMIF('6. Drift'!$B$18:$B$101,AR$7,'6. Drift'!$BP$18:$BP$101))*(AR21/AR$25)*(AR$10/AR$13)</f>
        <v>0</v>
      </c>
      <c r="AS59" s="449">
        <f>(SUMIF('5. Lön'!$B$25:$B$151,AS$7,'5. Lön'!$CA$25:$CA$151))*(AS21/AS$25)*(AS$10/AS$13)+(SUMIF('5. Lön'!$B$25:$B$151,AS$7,'5. Lön'!$CM$25:$CM$151))*(AS21/AS$25)*(AS$10/AS$13)+(SUMIF('6. Drift'!$B$18:$B$101,AS$7,'6. Drift'!$BD$18:$BD$101))*(AS21/AS$25)*(AS$10/AS$13)+(SUMIF('6. Drift'!$B$18:$B$101,AS$7,'6. Drift'!$BP$18:$BP$101))*(AS21/AS$25)*(AS$10/AS$13)</f>
        <v>0</v>
      </c>
      <c r="AT59" s="449">
        <f>(SUMIF('5. Lön'!$B$25:$B$151,AT$7,'5. Lön'!$CA$25:$CA$151))*(AT21/AT$25)*(AT$10/AT$13)+(SUMIF('5. Lön'!$B$25:$B$151,AT$7,'5. Lön'!$CM$25:$CM$151))*(AT21/AT$25)*(AT$10/AT$13)+(SUMIF('6. Drift'!$B$18:$B$101,AT$7,'6. Drift'!$BD$18:$BD$101))*(AT21/AT$25)*(AT$10/AT$13)+(SUMIF('6. Drift'!$B$18:$B$101,AT$7,'6. Drift'!$BP$18:$BP$101))*(AT21/AT$25)*(AT$10/AT$13)</f>
        <v>0</v>
      </c>
      <c r="AU59" s="449">
        <f>(SUMIF('5. Lön'!$B$25:$B$151,AU$7,'5. Lön'!$CA$25:$CA$151))*(AU21/AU$25)*(AU$10/AU$13)+(SUMIF('5. Lön'!$B$25:$B$151,AU$7,'5. Lön'!$CM$25:$CM$151))*(AU21/AU$25)*(AU$10/AU$13)+(SUMIF('6. Drift'!$B$18:$B$101,AU$7,'6. Drift'!$BD$18:$BD$101))*(AU21/AU$25)*(AU$10/AU$13)+(SUMIF('6. Drift'!$B$18:$B$101,AU$7,'6. Drift'!$BP$18:$BP$101))*(AU21/AU$25)*(AU$10/AU$13)</f>
        <v>0</v>
      </c>
      <c r="AV59" s="449">
        <f>(SUMIF('5. Lön'!$B$25:$B$151,AV$7,'5. Lön'!$CA$25:$CA$151))*(AV21/AV$25)*(AV$10/AV$13)+(SUMIF('5. Lön'!$B$25:$B$151,AV$7,'5. Lön'!$CM$25:$CM$151))*(AV21/AV$25)*(AV$10/AV$13)+(SUMIF('6. Drift'!$B$18:$B$101,AV$7,'6. Drift'!$BD$18:$BD$101))*(AV21/AV$25)*(AV$10/AV$13)+(SUMIF('6. Drift'!$B$18:$B$101,AV$7,'6. Drift'!$BP$18:$BP$101))*(AV21/AV$25)*(AV$10/AV$13)</f>
        <v>0</v>
      </c>
      <c r="AW59" s="449">
        <f>(SUMIF('5. Lön'!$B$25:$B$151,AW$7,'5. Lön'!$CA$25:$CA$151))*(AW21/AW$25)*(AW$10/AW$13)+(SUMIF('5. Lön'!$B$25:$B$151,AW$7,'5. Lön'!$CM$25:$CM$151))*(AW21/AW$25)*(AW$10/AW$13)+(SUMIF('6. Drift'!$B$18:$B$101,AW$7,'6. Drift'!$BD$18:$BD$101))*(AW21/AW$25)*(AW$10/AW$13)+(SUMIF('6. Drift'!$B$18:$B$101,AW$7,'6. Drift'!$BP$18:$BP$101))*(AW21/AW$25)*(AW$10/AW$13)</f>
        <v>23385.735829121928</v>
      </c>
      <c r="AX59" s="449">
        <f>(SUMIF('5. Lön'!$B$25:$B$151,AX$7,'5. Lön'!$CA$25:$CA$151))*(AX21/AX$25)*(AX$10/AX$13)+(SUMIF('5. Lön'!$B$25:$B$151,AX$7,'5. Lön'!$CM$25:$CM$151))*(AX21/AX$25)*(AX$10/AX$13)+(SUMIF('6. Drift'!$B$18:$B$101,AX$7,'6. Drift'!$BD$18:$BD$101))*(AX21/AX$25)*(AX$10/AX$13)+(SUMIF('6. Drift'!$B$18:$B$101,AX$7,'6. Drift'!$BP$18:$BP$101))*(AX21/AX$25)*(AX$10/AX$13)</f>
        <v>0</v>
      </c>
      <c r="AY59" s="449">
        <f>(SUMIF('5. Lön'!$B$25:$B$151,AY$7,'5. Lön'!$CA$25:$CA$151))*(AY21/AY$25)*(AY$10/AY$13)+(SUMIF('5. Lön'!$B$25:$B$151,AY$7,'5. Lön'!$CM$25:$CM$151))*(AY21/AY$25)*(AY$10/AY$13)+(SUMIF('6. Drift'!$B$18:$B$101,AY$7,'6. Drift'!$BD$18:$BD$101))*(AY21/AY$25)*(AY$10/AY$13)+(SUMIF('6. Drift'!$B$18:$B$101,AY$7,'6. Drift'!$BP$18:$BP$101))*(AY21/AY$25)*(AY$10/AY$13)</f>
        <v>0</v>
      </c>
      <c r="AZ59" s="449">
        <f>(SUMIF('5. Lön'!$B$25:$B$151,AZ$7,'5. Lön'!$CA$25:$CA$151))*(AZ21/AZ$25)*(AZ$10/AZ$13)+(SUMIF('5. Lön'!$B$25:$B$151,AZ$7,'5. Lön'!$CM$25:$CM$151))*(AZ21/AZ$25)*(AZ$10/AZ$13)+(SUMIF('6. Drift'!$B$18:$B$101,AZ$7,'6. Drift'!$BD$18:$BD$101))*(AZ21/AZ$25)*(AZ$10/AZ$13)+(SUMIF('6. Drift'!$B$18:$B$101,AZ$7,'6. Drift'!$BP$18:$BP$101))*(AZ21/AZ$25)*(AZ$10/AZ$13)</f>
        <v>0</v>
      </c>
      <c r="BA59" s="449">
        <f>(SUMIF('5. Lön'!$B$25:$B$151,BA$7,'5. Lön'!$CA$25:$CA$151))*(BA21/BA$25)*(BA$10/BA$13)+(SUMIF('5. Lön'!$B$25:$B$151,BA$7,'5. Lön'!$CM$25:$CM$151))*(BA21/BA$25)*(BA$10/BA$13)+(SUMIF('6. Drift'!$B$18:$B$101,BA$7,'6. Drift'!$BD$18:$BD$101))*(BA21/BA$25)*(BA$10/BA$13)+(SUMIF('6. Drift'!$B$18:$B$101,BA$7,'6. Drift'!$BP$18:$BP$101))*(BA21/BA$25)*(BA$10/BA$13)</f>
        <v>0</v>
      </c>
      <c r="BB59" s="449">
        <f>(SUMIF('5. Lön'!$B$25:$B$151,BB$7,'5. Lön'!$CA$25:$CA$151))*(BB21/BB$25)*(BB$10/BB$13)+(SUMIF('5. Lön'!$B$25:$B$151,BB$7,'5. Lön'!$CM$25:$CM$151))*(BB21/BB$25)*(BB$10/BB$13)+(SUMIF('6. Drift'!$B$18:$B$101,BB$7,'6. Drift'!$BD$18:$BD$101))*(BB21/BB$25)*(BB$10/BB$13)+(SUMIF('6. Drift'!$B$18:$B$101,BB$7,'6. Drift'!$BP$18:$BP$101))*(BB21/BB$25)*(BB$10/BB$13)</f>
        <v>0</v>
      </c>
      <c r="BC59" s="449">
        <f>(SUMIF('5. Lön'!$B$25:$B$151,BC$7,'5. Lön'!$CA$25:$CA$151))*(BC21/BC$25)*(BC$10/BC$13)+(SUMIF('5. Lön'!$B$25:$B$151,BC$7,'5. Lön'!$CM$25:$CM$151))*(BC21/BC$25)*(BC$10/BC$13)+(SUMIF('6. Drift'!$B$18:$B$101,BC$7,'6. Drift'!$BD$18:$BD$101))*(BC21/BC$25)*(BC$10/BC$13)+(SUMIF('6. Drift'!$B$18:$B$101,BC$7,'6. Drift'!$BP$18:$BP$101))*(BC21/BC$25)*(BC$10/BC$13)</f>
        <v>0</v>
      </c>
      <c r="BD59" s="449">
        <f>(SUMIF('5. Lön'!$B$25:$B$151,BD$7,'5. Lön'!$CA$25:$CA$151))*(BD21/BD$25)*(BD$10/BD$13)+(SUMIF('5. Lön'!$B$25:$B$151,BD$7,'5. Lön'!$CM$25:$CM$151))*(BD21/BD$25)*(BD$10/BD$13)+(SUMIF('6. Drift'!$B$18:$B$101,BD$7,'6. Drift'!$BD$18:$BD$101))*(BD21/BD$25)*(BD$10/BD$13)+(SUMIF('6. Drift'!$B$18:$B$101,BD$7,'6. Drift'!$BP$18:$BP$101))*(BD21/BD$25)*(BD$10/BD$13)</f>
        <v>0</v>
      </c>
      <c r="BE59" s="449">
        <f>(SUMIF('5. Lön'!$B$25:$B$151,BE$7,'5. Lön'!$CA$25:$CA$151))*(BE21/BE$25)*(BE$10/BE$13)+(SUMIF('5. Lön'!$B$25:$B$151,BE$7,'5. Lön'!$CM$25:$CM$151))*(BE21/BE$25)*(BE$10/BE$13)+(SUMIF('6. Drift'!$B$18:$B$101,BE$7,'6. Drift'!$BD$18:$BD$101))*(BE21/BE$25)*(BE$10/BE$13)+(SUMIF('6. Drift'!$B$18:$B$101,BE$7,'6. Drift'!$BP$18:$BP$101))*(BE21/BE$25)*(BE$10/BE$13)</f>
        <v>0</v>
      </c>
      <c r="BF59" s="449">
        <f>(SUMIF('5. Lön'!$B$25:$B$151,BF$7,'5. Lön'!$CA$25:$CA$151))*(BF21/BF$25)*(BF$10/BF$13)+(SUMIF('5. Lön'!$B$25:$B$151,BF$7,'5. Lön'!$CM$25:$CM$151))*(BF21/BF$25)*(BF$10/BF$13)+(SUMIF('6. Drift'!$B$18:$B$101,BF$7,'6. Drift'!$BD$18:$BD$101))*(BF21/BF$25)*(BF$10/BF$13)+(SUMIF('6. Drift'!$B$18:$B$101,BF$7,'6. Drift'!$BP$18:$BP$101))*(BF21/BF$25)*(BF$10/BF$13)</f>
        <v>0</v>
      </c>
      <c r="BG59" s="449">
        <f>(SUMIF('5. Lön'!$B$25:$B$151,BG$7,'5. Lön'!$CA$25:$CA$151))*(BG21/BG$25)*((BG$13/3)/BG$13)+(SUMIF('5. Lön'!$B$25:$B$151,BG$7,'5. Lön'!$CM$25:$CM$151))*(BG21/BG$25)*((BG$13/3)/BG$13)+(SUMIF('6. Drift'!$B$18:$B$101,BG$7,'6. Drift'!$BD$18:$BD$101))*(BG21/BG$25)*((BG$13/3)/BG$13)+(SUMIF('6. Drift'!$B$18:$B$101,BG$7,'6. Drift'!$BP$18:$BP$101))*(BG21/BG$25)*((BG$13/3)/BG$13)</f>
        <v>0</v>
      </c>
      <c r="BH59" s="449">
        <f>(SUMIF('5. Lön'!$B$25:$B$151,BH$7,'5. Lön'!$CA$25:$CA$151))*(BH21/BH$25)*((BH$13/3)/BH$13)+(SUMIF('5. Lön'!$B$25:$B$151,BH$7,'5. Lön'!$CM$25:$CM$151))*(BH21/BH$25)*((BH$13/3)/BH$13)+(SUMIF('6. Drift'!$B$18:$B$101,BH$7,'6. Drift'!$BD$18:$BD$101))*(BH21/BH$25)*((BH$13/3)/BH$13)+(SUMIF('6. Drift'!$B$18:$B$101,BH$7,'6. Drift'!$BP$18:$BP$101))*(BH21/BH$25)*((BH$13/3)/BH$13)</f>
        <v>0</v>
      </c>
      <c r="BI59" s="449">
        <f>(SUMIF('5. Lön'!$B$25:$B$151,BI$7,'5. Lön'!$CA$25:$CA$151))*(BI21/BI$25)*((BI$13/3)/BI$13)+(SUMIF('5. Lön'!$B$25:$B$151,BI$7,'5. Lön'!$CM$25:$CM$151))*(BI21/BI$25)*((BI$13/3)/BI$13)+(SUMIF('6. Drift'!$B$18:$B$101,BI$7,'6. Drift'!$BD$18:$BD$101))*(BI21/BI$25)*((BI$13/3)/BI$13)+(SUMIF('6. Drift'!$B$18:$B$101,BI$7,'6. Drift'!$BP$18:$BP$101))*(BI21/BI$25)*((BI$13/3)/BI$13)</f>
        <v>0</v>
      </c>
      <c r="BJ59" s="449">
        <f>(SUMIF('5. Lön'!$B$25:$B$151,BJ$7,'5. Lön'!$CA$25:$CA$151))*(BJ21/BJ$25)*((BJ$13/3)/BJ$13)+(SUMIF('5. Lön'!$B$25:$B$151,BJ$7,'5. Lön'!$CM$25:$CM$151))*(BJ21/BJ$25)*((BJ$13/3)/BJ$13)+(SUMIF('6. Drift'!$B$18:$B$101,BJ$7,'6. Drift'!$BD$18:$BD$101))*(BJ21/BJ$25)*((BJ$13/3)/BJ$13)+(SUMIF('6. Drift'!$B$18:$B$101,BJ$7,'6. Drift'!$BP$18:$BP$101))*(BJ21/BJ$25)*((BJ$13/3)/BJ$13)</f>
        <v>0</v>
      </c>
      <c r="BK59" s="449">
        <f>(SUMIF('5. Lön'!$B$25:$B$151,BK$7,'5. Lön'!$CA$25:$CA$151))*(BK21/BK$25)*((BK$13/3)/BK$13)+(SUMIF('5. Lön'!$B$25:$B$151,BK$7,'5. Lön'!$CM$25:$CM$151))*(BK21/BK$25)*((BK$13/3)/BK$13)+(SUMIF('6. Drift'!$B$18:$B$101,BK$7,'6. Drift'!$BD$18:$BD$101))*(BK21/BK$25)*((BK$13/3)/BK$13)+(SUMIF('6. Drift'!$B$18:$B$101,BK$7,'6. Drift'!$BP$18:$BP$101))*(BK21/BK$25)*((BK$13/3)/BK$13)</f>
        <v>0</v>
      </c>
      <c r="BL59" s="449">
        <f>(SUMIF('5. Lön'!$B$25:$B$151,BL$7,'5. Lön'!$CA$25:$CA$151))*(BL21/BL$25)*((BL$13/3)/BL$13)+(SUMIF('5. Lön'!$B$25:$B$151,BL$7,'5. Lön'!$CM$25:$CM$151))*(BL21/BL$25)*((BL$13/3)/BL$13)+(SUMIF('6. Drift'!$B$18:$B$101,BL$7,'6. Drift'!$BD$18:$BD$101))*(BL21/BL$25)*((BL$13/3)/BL$13)+(SUMIF('6. Drift'!$B$18:$B$101,BL$7,'6. Drift'!$BP$18:$BP$101))*(BL21/BL$25)*((BL$13/3)/BL$13)</f>
        <v>0</v>
      </c>
      <c r="BM59" s="449">
        <f>(SUMIF('5. Lön'!$B$25:$B$151,BM$7,'5. Lön'!$CA$25:$CA$151))*(BM21/BM$25)*((BM$13/3)/BM$13)+(SUMIF('5. Lön'!$B$25:$B$151,BM$7,'5. Lön'!$CM$25:$CM$151))*(BM21/BM$25)*((BM$13/3)/BM$13)+(SUMIF('6. Drift'!$B$18:$B$101,BM$7,'6. Drift'!$BD$18:$BD$101))*(BM21/BM$25)*((BM$13/3)/BM$13)+(SUMIF('6. Drift'!$B$18:$B$101,BM$7,'6. Drift'!$BP$18:$BP$101))*(BM21/BM$25)*((BM$13/3)/BM$13)</f>
        <v>0</v>
      </c>
      <c r="BN59" s="449">
        <f>(SUMIF('5. Lön'!$B$25:$B$151,BN$7,'5. Lön'!$CA$25:$CA$151))*(BN21/BN$25)*((BN$13/3)/BN$13)+(SUMIF('5. Lön'!$B$25:$B$151,BN$7,'5. Lön'!$CM$25:$CM$151))*(BN21/BN$25)*((BN$13/3)/BN$13)+(SUMIF('6. Drift'!$B$18:$B$101,BN$7,'6. Drift'!$BD$18:$BD$101))*(BN21/BN$25)*((BN$13/3)/BN$13)+(SUMIF('6. Drift'!$B$18:$B$101,BN$7,'6. Drift'!$BP$18:$BP$101))*(BN21/BN$25)*((BN$13/3)/BN$13)</f>
        <v>0</v>
      </c>
      <c r="BO59" s="449">
        <f>(SUMIF('5. Lön'!$B$25:$B$151,BO$7,'5. Lön'!$CA$25:$CA$151))*(BO21/BO$25)*((BO$13/3)/BO$13)+(SUMIF('5. Lön'!$B$25:$B$151,BO$7,'5. Lön'!$CM$25:$CM$151))*(BO21/BO$25)*((BO$13/3)/BO$13)+(SUMIF('6. Drift'!$B$18:$B$101,BO$7,'6. Drift'!$BD$18:$BD$101))*(BO21/BO$25)*((BO$13/3)/BO$13)+(SUMIF('6. Drift'!$B$18:$B$101,BO$7,'6. Drift'!$BP$18:$BP$101))*(BO21/BO$25)*((BO$13/3)/BO$13)</f>
        <v>0</v>
      </c>
      <c r="BP59" s="449">
        <f>(SUMIF('5. Lön'!$B$25:$B$151,BP$7,'5. Lön'!$CA$25:$CA$151))*(BP21/BP$25)*((BP$13/3)/BP$13)+(SUMIF('5. Lön'!$B$25:$B$151,BP$7,'5. Lön'!$CM$25:$CM$151))*(BP21/BP$25)*((BP$13/3)/BP$13)+(SUMIF('6. Drift'!$B$18:$B$101,BP$7,'6. Drift'!$BD$18:$BD$101))*(BP21/BP$25)*((BP$13/3)/BP$13)+(SUMIF('6. Drift'!$B$18:$B$101,BP$7,'6. Drift'!$BP$18:$BP$101))*(BP21/BP$25)*((BP$13/3)/BP$13)</f>
        <v>0</v>
      </c>
      <c r="BQ59" s="449">
        <f>(SUMIF('5. Lön'!$B$25:$B$151,BQ$7,'5. Lön'!$CA$25:$CA$151))*(BQ21/BQ$25)*((BQ$13/3)/BQ$13)+(SUMIF('5. Lön'!$B$25:$B$151,BQ$7,'5. Lön'!$CM$25:$CM$151))*(BQ21/BQ$25)*((BQ$13/3)/BQ$13)+(SUMIF('6. Drift'!$B$18:$B$101,BQ$7,'6. Drift'!$BD$18:$BD$101))*(BQ21/BQ$25)*((BQ$13/3)/BQ$13)+(SUMIF('6. Drift'!$B$18:$B$101,BQ$7,'6. Drift'!$BP$18:$BP$101))*(BQ21/BQ$25)*((BQ$13/3)/BQ$13)</f>
        <v>0</v>
      </c>
      <c r="BR59" s="449">
        <f>(SUMIF('5. Lön'!$B$25:$B$151,BR$7,'5. Lön'!$CA$25:$CA$151))*(BR21/BR$25)*((BR$13/3)/BR$13)+(SUMIF('5. Lön'!$B$25:$B$151,BR$7,'5. Lön'!$CM$25:$CM$151))*(BR21/BR$25)*((BR$13/3)/BR$13)+(SUMIF('6. Drift'!$B$18:$B$101,BR$7,'6. Drift'!$BD$18:$BD$101))*(BR21/BR$25)*((BR$13/3)/BR$13)+(SUMIF('6. Drift'!$B$18:$B$101,BR$7,'6. Drift'!$BP$18:$BP$101))*(BR21/BR$25)*((BR$13/3)/BR$13)</f>
        <v>0</v>
      </c>
      <c r="BS59" s="449">
        <f>(SUMIF('5. Lön'!$B$25:$B$151,BS$7,'5. Lön'!$CA$25:$CA$151))*(BS21/BS$25)*((BS$13/3)/BS$13)+(SUMIF('5. Lön'!$B$25:$B$151,BS$7,'5. Lön'!$CM$25:$CM$151))*(BS21/BS$25)*((BS$13/3)/BS$13)+(SUMIF('6. Drift'!$B$18:$B$101,BS$7,'6. Drift'!$BD$18:$BD$101))*(BS21/BS$25)*((BS$13/3)/BS$13)+(SUMIF('6. Drift'!$B$18:$B$101,BS$7,'6. Drift'!$BP$18:$BP$101))*(BS21/BS$25)*((BS$13/3)/BS$13)</f>
        <v>0</v>
      </c>
      <c r="BT59" s="449">
        <f>(SUMIF('5. Lön'!$B$25:$B$151,BT$7,'5. Lön'!$CA$25:$CA$151))*(BT21/BT$25)*((BT$13/3)/BT$13)+(SUMIF('5. Lön'!$B$25:$B$151,BT$7,'5. Lön'!$CM$25:$CM$151))*(BT21/BT$25)*((BT$13/3)/BT$13)+(SUMIF('6. Drift'!$B$18:$B$101,BT$7,'6. Drift'!$BD$18:$BD$101))*(BT21/BT$25)*((BT$13/3)/BT$13)+(SUMIF('6. Drift'!$B$18:$B$101,BT$7,'6. Drift'!$BP$18:$BP$101))*(BT21/BT$25)*((BT$13/3)/BT$13)</f>
        <v>0</v>
      </c>
      <c r="BU59" s="449">
        <f>(SUMIF('5. Lön'!$B$25:$B$151,BU$7,'5. Lön'!$CA$25:$CA$151))*(BU21/BU$25)*((BU$13/3)/BU$13)+(SUMIF('5. Lön'!$B$25:$B$151,BU$7,'5. Lön'!$CM$25:$CM$151))*(BU21/BU$25)*((BU$13/3)/BU$13)+(SUMIF('6. Drift'!$B$18:$B$101,BU$7,'6. Drift'!$BD$18:$BD$101))*(BU21/BU$25)*((BU$13/3)/BU$13)+(SUMIF('6. Drift'!$B$18:$B$101,BU$7,'6. Drift'!$BP$18:$BP$101))*(BU21/BU$25)*((BU$13/3)/BU$13)</f>
        <v>0</v>
      </c>
      <c r="BV59" s="449">
        <f>(SUMIF('5. Lön'!$B$25:$B$151,BV$7,'5. Lön'!$CA$25:$CA$151))*(BV21/BV$25)*((BV$13/3)/BV$13)+(SUMIF('5. Lön'!$B$25:$B$151,BV$7,'5. Lön'!$CM$25:$CM$151))*(BV21/BV$25)*((BV$13/3)/BV$13)+(SUMIF('6. Drift'!$B$18:$B$101,BV$7,'6. Drift'!$BD$18:$BD$101))*(BV21/BV$25)*((BV$13/3)/BV$13)+(SUMIF('6. Drift'!$B$18:$B$101,BV$7,'6. Drift'!$BP$18:$BP$101))*(BV21/BV$25)*((BV$13/3)/BV$13)</f>
        <v>0</v>
      </c>
      <c r="BW59" s="449">
        <f>(SUMIF('5. Lön'!$B$25:$B$151,BW$7,'5. Lön'!$CA$25:$CA$151))*(BW21/BW$25)*((BW$13/3)/BW$13)+(SUMIF('5. Lön'!$B$25:$B$151,BW$7,'5. Lön'!$CM$25:$CM$151))*(BW21/BW$25)*((BW$13/3)/BW$13)+(SUMIF('6. Drift'!$B$18:$B$101,BW$7,'6. Drift'!$BD$18:$BD$101))*(BW21/BW$25)*((BW$13/3)/BW$13)+(SUMIF('6. Drift'!$B$18:$B$101,BW$7,'6. Drift'!$BP$18:$BP$101))*(BW21/BW$25)*((BW$13/3)/BW$13)</f>
        <v>0</v>
      </c>
      <c r="BX59" s="449">
        <f>(SUMIF('5. Lön'!$B$25:$B$151,BX$7,'5. Lön'!$CA$25:$CA$151))*(BX21/BX$25)*((BX$13/3)/BX$13)+(SUMIF('5. Lön'!$B$25:$B$151,BX$7,'5. Lön'!$CM$25:$CM$151))*(BX21/BX$25)*((BX$13/3)/BX$13)+(SUMIF('6. Drift'!$B$18:$B$101,BX$7,'6. Drift'!$BD$18:$BD$101))*(BX21/BX$25)*((BX$13/3)/BX$13)+(SUMIF('6. Drift'!$B$18:$B$101,BX$7,'6. Drift'!$BP$18:$BP$101))*(BX21/BX$25)*((BX$13/3)/BX$13)</f>
        <v>0</v>
      </c>
      <c r="BY59" s="449">
        <f>(SUMIF('5. Lön'!$B$25:$B$151,BY$7,'5. Lön'!$CA$25:$CA$151))*(BY21/BY$25)*((BY$13/3)/BY$13)+(SUMIF('5. Lön'!$B$25:$B$151,BY$7,'5. Lön'!$CM$25:$CM$151))*(BY21/BY$25)*((BY$13/3)/BY$13)+(SUMIF('6. Drift'!$B$18:$B$101,BY$7,'6. Drift'!$BD$18:$BD$101))*(BY21/BY$25)*((BY$13/3)/BY$13)+(SUMIF('6. Drift'!$B$18:$B$101,BY$7,'6. Drift'!$BP$18:$BP$101))*(BY21/BY$25)*((BY$13/3)/BY$13)</f>
        <v>0</v>
      </c>
      <c r="BZ59" s="449">
        <f>(SUMIF('5. Lön'!$B$25:$B$151,BZ$7,'5. Lön'!$CA$25:$CA$151))*(BZ21/BZ$25)*((BZ$13/3)/BZ$13)+(SUMIF('5. Lön'!$B$25:$B$151,BZ$7,'5. Lön'!$CM$25:$CM$151))*(BZ21/BZ$25)*((BZ$13/3)/BZ$13)+(SUMIF('6. Drift'!$B$18:$B$101,BZ$7,'6. Drift'!$BD$18:$BD$101))*(BZ21/BZ$25)*((BZ$13/3)/BZ$13)+(SUMIF('6. Drift'!$B$18:$B$101,BZ$7,'6. Drift'!$BP$18:$BP$101))*(BZ21/BZ$25)*((BZ$13/3)/BZ$13)</f>
        <v>0</v>
      </c>
      <c r="CA59" s="449">
        <f>(SUMIF('5. Lön'!$B$25:$B$151,CA$7,'5. Lön'!$CA$25:$CA$151))*(CA21/CA$25)*((CA$13/3)/CA$13)+(SUMIF('5. Lön'!$B$25:$B$151,CA$7,'5. Lön'!$CM$25:$CM$151))*(CA21/CA$25)*((CA$13/3)/CA$13)+(SUMIF('6. Drift'!$B$18:$B$101,CA$7,'6. Drift'!$BD$18:$BD$101))*(CA21/CA$25)*((CA$13/3)/CA$13)+(SUMIF('6. Drift'!$B$18:$B$101,CA$7,'6. Drift'!$BP$18:$BP$101))*(CA21/CA$25)*((CA$13/3)/CA$13)</f>
        <v>0</v>
      </c>
      <c r="CB59" s="449">
        <f>(SUMIF('5. Lön'!$B$25:$B$151,CB$7,'5. Lön'!$CA$25:$CA$151))*(CB21/CB$25)*((CB$13/3)/CB$13)+(SUMIF('5. Lön'!$B$25:$B$151,CB$7,'5. Lön'!$CM$25:$CM$151))*(CB21/CB$25)*((CB$13/3)/CB$13)+(SUMIF('6. Drift'!$B$18:$B$101,CB$7,'6. Drift'!$BD$18:$BD$101))*(CB21/CB$25)*((CB$13/3)/CB$13)+(SUMIF('6. Drift'!$B$18:$B$101,CB$7,'6. Drift'!$BP$18:$BP$101))*(CB21/CB$25)*((CB$13/3)/CB$13)</f>
        <v>0</v>
      </c>
      <c r="CC59" s="449">
        <f>(SUMIF('5. Lön'!$B$25:$B$151,CC$7,'5. Lön'!$CA$25:$CA$151))*(CC21/CC$25)*((CC$13/3)/CC$13)+(SUMIF('5. Lön'!$B$25:$B$151,CC$7,'5. Lön'!$CM$25:$CM$151))*(CC21/CC$25)*((CC$13/3)/CC$13)+(SUMIF('6. Drift'!$B$18:$B$101,CC$7,'6. Drift'!$BD$18:$BD$101))*(CC21/CC$25)*((CC$13/3)/CC$13)+(SUMIF('6. Drift'!$B$18:$B$101,CC$7,'6. Drift'!$BP$18:$BP$101))*(CC21/CC$25)*((CC$13/3)/CC$13)</f>
        <v>0</v>
      </c>
      <c r="CD59" s="449">
        <f>(SUMIF('5. Lön'!$B$25:$B$151,CD$7,'5. Lön'!$CA$25:$CA$151))*(CD21/CD$25)*((CD$13/3)/CD$13)+(SUMIF('5. Lön'!$B$25:$B$151,CD$7,'5. Lön'!$CM$25:$CM$151))*(CD21/CD$25)*((CD$13/3)/CD$13)+(SUMIF('6. Drift'!$B$18:$B$101,CD$7,'6. Drift'!$BD$18:$BD$101))*(CD21/CD$25)*((CD$13/3)/CD$13)+(SUMIF('6. Drift'!$B$18:$B$101,CD$7,'6. Drift'!$BP$18:$BP$101))*(CD21/CD$25)*((CD$13/3)/CD$13)</f>
        <v>0</v>
      </c>
      <c r="CE59" s="449">
        <f>(SUMIF('5. Lön'!$B$25:$B$151,CE$7,'5. Lön'!$CA$25:$CA$151))*(CE21/CE$25)*((CE$13/3)/CE$13)+(SUMIF('5. Lön'!$B$25:$B$151,CE$7,'5. Lön'!$CM$25:$CM$151))*(CE21/CE$25)*((CE$13/3)/CE$13)+(SUMIF('6. Drift'!$B$18:$B$101,CE$7,'6. Drift'!$BD$18:$BD$101))*(CE21/CE$25)*((CE$13/3)/CE$13)+(SUMIF('6. Drift'!$B$18:$B$101,CE$7,'6. Drift'!$BP$18:$BP$101))*(CE21/CE$25)*((CE$13/3)/CE$13)</f>
        <v>0</v>
      </c>
      <c r="CF59" s="449">
        <f>(SUMIF('5. Lön'!$B$25:$B$151,CF$7,'5. Lön'!$CA$25:$CA$151))*(CF21/CF$25)*((CF$13/3)/CF$13)+(SUMIF('5. Lön'!$B$25:$B$151,CF$7,'5. Lön'!$CM$25:$CM$151))*(CF21/CF$25)*((CF$13/3)/CF$13)+(SUMIF('6. Drift'!$B$18:$B$101,CF$7,'6. Drift'!$BD$18:$BD$101))*(CF21/CF$25)*((CF$13/3)/CF$13)+(SUMIF('6. Drift'!$B$18:$B$101,CF$7,'6. Drift'!$BP$18:$BP$101))*(CF21/CF$25)*((CF$13/3)/CF$13)</f>
        <v>0</v>
      </c>
      <c r="CG59" s="449">
        <f>(SUMIF('5. Lön'!$B$25:$B$151,CG$7,'5. Lön'!$CA$25:$CA$151))*(CG21/CG$25)*((CG$13/3)/CG$13)+(SUMIF('5. Lön'!$B$25:$B$151,CG$7,'5. Lön'!$CM$25:$CM$151))*(CG21/CG$25)*((CG$13/3)/CG$13)+(SUMIF('6. Drift'!$B$18:$B$101,CG$7,'6. Drift'!$BD$18:$BD$101))*(CG21/CG$25)*((CG$13/3)/CG$13)+(SUMIF('6. Drift'!$B$18:$B$101,CG$7,'6. Drift'!$BP$18:$BP$101))*(CG21/CG$25)*((CG$13/3)/CG$13)</f>
        <v>0</v>
      </c>
      <c r="CH59" s="449">
        <f>(SUMIF('5. Lön'!$B$25:$B$151,CH$7,'5. Lön'!$CA$25:$CA$151))*(CH21/CH$25)*((CH$13/3)/CH$13)+(SUMIF('5. Lön'!$B$25:$B$151,CH$7,'5. Lön'!$CM$25:$CM$151))*(CH21/CH$25)*((CH$13/3)/CH$13)+(SUMIF('6. Drift'!$B$18:$B$101,CH$7,'6. Drift'!$BD$18:$BD$101))*(CH21/CH$25)*((CH$13/3)/CH$13)+(SUMIF('6. Drift'!$B$18:$B$101,CH$7,'6. Drift'!$BP$18:$BP$101))*(CH21/CH$25)*((CH$13/3)/CH$13)</f>
        <v>0</v>
      </c>
      <c r="CI59" s="449">
        <f>(SUMIF('5. Lön'!$B$25:$B$151,CI$7,'5. Lön'!$CA$25:$CA$151))*(CI21/CI$25)*((CI$13/3)/CI$13)+(SUMIF('5. Lön'!$B$25:$B$151,CI$7,'5. Lön'!$CM$25:$CM$151))*(CI21/CI$25)*((CI$13/3)/CI$13)+(SUMIF('6. Drift'!$B$18:$B$101,CI$7,'6. Drift'!$BD$18:$BD$101))*(CI21/CI$25)*((CI$13/3)/CI$13)+(SUMIF('6. Drift'!$B$18:$B$101,CI$7,'6. Drift'!$BP$18:$BP$101))*(CI21/CI$25)*((CI$13/3)/CI$13)</f>
        <v>0</v>
      </c>
      <c r="CJ59" s="449">
        <f>(SUMIF('5. Lön'!$B$25:$B$151,CJ$7,'5. Lön'!$CA$25:$CA$151))*(CJ21/CJ$25)*((CJ$13/3)/CJ$13)+(SUMIF('5. Lön'!$B$25:$B$151,CJ$7,'5. Lön'!$CM$25:$CM$151))*(CJ21/CJ$25)*((CJ$13/3)/CJ$13)+(SUMIF('6. Drift'!$B$18:$B$101,CJ$7,'6. Drift'!$BD$18:$BD$101))*(CJ21/CJ$25)*((CJ$13/3)/CJ$13)+(SUMIF('6. Drift'!$B$18:$B$101,CJ$7,'6. Drift'!$BP$18:$BP$101))*(CJ21/CJ$25)*((CJ$13/3)/CJ$13)</f>
        <v>0</v>
      </c>
    </row>
    <row r="60" spans="2:88" x14ac:dyDescent="0.2">
      <c r="B60" s="52" t="s">
        <v>81</v>
      </c>
      <c r="C60" s="464" t="str">
        <f>IF($M60=0,"",(('5. Lön'!AG$152+'6. Drift'!G$102)/('6. Drift'!$Q$102+'5. Lön'!$AQ$152))*$M60)</f>
        <v/>
      </c>
      <c r="D60" s="49" t="str">
        <f>IF($M60=0,"",(('5. Lön'!AH$152+'6. Drift'!H$102)/('6. Drift'!$Q$102+'5. Lön'!$AQ$152))*$M60)</f>
        <v/>
      </c>
      <c r="E60" s="459" t="str">
        <f>IF($M60=0,"",(('5. Lön'!AI$152+'6. Drift'!I$102)/('6. Drift'!$Q$102+'5. Lön'!$AQ$152))*$M60)</f>
        <v/>
      </c>
      <c r="F60" s="49" t="str">
        <f>IF($M60=0,"",(('5. Lön'!AJ$152+'6. Drift'!J$102)/('6. Drift'!$Q$102+'5. Lön'!$AQ$152))*$M60)</f>
        <v/>
      </c>
      <c r="G60" s="459" t="str">
        <f>IF($M60=0,"",(('5. Lön'!AK$152+'6. Drift'!K$102)/('6. Drift'!$Q$102+'5. Lön'!$AQ$152))*$M60)</f>
        <v/>
      </c>
      <c r="H60" s="49" t="str">
        <f>IF($M60=0,"",(('5. Lön'!AL$152+'6. Drift'!L$102)/('6. Drift'!$Q$102+'5. Lön'!$AQ$152))*$M60)</f>
        <v/>
      </c>
      <c r="I60" s="459" t="str">
        <f>IF($M60=0,"",(('5. Lön'!AM$152+'6. Drift'!M$102)/('6. Drift'!$Q$102+'5. Lön'!$AQ$152))*$M60)</f>
        <v/>
      </c>
      <c r="J60" s="49" t="str">
        <f>IF($M60=0,"",(('5. Lön'!AN$152+'6. Drift'!N$102)/('6. Drift'!$Q$102+'5. Lön'!$AQ$152))*$M60)</f>
        <v/>
      </c>
      <c r="K60" s="459" t="str">
        <f>IF($M60=0,"",(('5. Lön'!AO$152+'6. Drift'!O$102)/('6. Drift'!$Q$102+'5. Lön'!$AQ$152))*$M60)</f>
        <v/>
      </c>
      <c r="L60" s="49" t="str">
        <f>IF($M60=0,"",(('5. Lön'!AP$152+'6. Drift'!P$102)/('6. Drift'!$Q$102+'5. Lön'!$AQ$152))*$M60)</f>
        <v/>
      </c>
      <c r="M60" s="56">
        <f t="shared" si="65"/>
        <v>0</v>
      </c>
      <c r="N60" s="449">
        <f>(SUMIF('5. Lön'!$B$25:$B$151,N$7,'5. Lön'!$CA$25:$CA$151))*(N22/N$25)*(N$10/N$13)+(SUMIF('5. Lön'!$B$25:$B$151,N$7,'5. Lön'!$CM$25:$CM$151))*(N22/N$25)*(N$10/N$13)+(SUMIF('6. Drift'!$B$18:$B$101,N$7,'6. Drift'!$BD$18:$BD$101))*(N22/N$25)*(N$10/N$13)+(SUMIF('6. Drift'!$B$18:$B$101,N$7,'6. Drift'!$BP$18:$BP$101))*(N22/N$25)*(N$10/N$13)</f>
        <v>0</v>
      </c>
      <c r="O60" s="449">
        <f>(SUMIF('5. Lön'!$B$25:$B$151,O$7,'5. Lön'!$CA$25:$CA$151))*(O22/O$25)*(O$10/O$13)+(SUMIF('5. Lön'!$B$25:$B$151,O$7,'5. Lön'!$CM$25:$CM$151))*(O22/O$25)*(O$10/O$13)+(SUMIF('6. Drift'!$B$18:$B$101,O$7,'6. Drift'!$BD$18:$BD$101))*(O22/O$25)*(O$10/O$13)+(SUMIF('6. Drift'!$B$18:$B$101,O$7,'6. Drift'!$BP$18:$BP$101))*(O22/O$25)*(O$10/O$13)</f>
        <v>0</v>
      </c>
      <c r="P60" s="449">
        <f>(SUMIF('5. Lön'!$B$25:$B$151,P$7,'5. Lön'!$CA$25:$CA$151))*(P22/P$25)*(P$10/P$13)+(SUMIF('5. Lön'!$B$25:$B$151,P$7,'5. Lön'!$CM$25:$CM$151))*(P22/P$25)*(P$10/P$13)+(SUMIF('6. Drift'!$B$18:$B$101,P$7,'6. Drift'!$BD$18:$BD$101))*(P22/P$25)*(P$10/P$13)+(SUMIF('6. Drift'!$B$18:$B$101,P$7,'6. Drift'!$BP$18:$BP$101))*(P22/P$25)*(P$10/P$13)</f>
        <v>0</v>
      </c>
      <c r="Q60" s="449">
        <f>(SUMIF('5. Lön'!$B$25:$B$151,Q$7,'5. Lön'!$CA$25:$CA$151))*(Q22/Q$25)*(Q$10/Q$13)+(SUMIF('5. Lön'!$B$25:$B$151,Q$7,'5. Lön'!$CM$25:$CM$151))*(Q22/Q$25)*(Q$10/Q$13)+(SUMIF('6. Drift'!$B$18:$B$101,Q$7,'6. Drift'!$BD$18:$BD$101))*(Q22/Q$25)*(Q$10/Q$13)+(SUMIF('6. Drift'!$B$18:$B$101,Q$7,'6. Drift'!$BP$18:$BP$101))*(Q22/Q$25)*(Q$10/Q$13)</f>
        <v>0</v>
      </c>
      <c r="R60" s="449">
        <f>(SUMIF('5. Lön'!$B$25:$B$151,R$7,'5. Lön'!$CA$25:$CA$151))*(R22/R$25)*(R$10/R$13)+(SUMIF('5. Lön'!$B$25:$B$151,R$7,'5. Lön'!$CM$25:$CM$151))*(R22/R$25)*(R$10/R$13)+(SUMIF('6. Drift'!$B$18:$B$101,R$7,'6. Drift'!$BD$18:$BD$101))*(R22/R$25)*(R$10/R$13)+(SUMIF('6. Drift'!$B$18:$B$101,R$7,'6. Drift'!$BP$18:$BP$101))*(R22/R$25)*(R$10/R$13)</f>
        <v>0</v>
      </c>
      <c r="S60" s="449">
        <f>(SUMIF('5. Lön'!$B$25:$B$151,S$7,'5. Lön'!$CA$25:$CA$151))*(S22/S$25)*(S$10/S$13)+(SUMIF('5. Lön'!$B$25:$B$151,S$7,'5. Lön'!$CM$25:$CM$151))*(S22/S$25)*(S$10/S$13)+(SUMIF('6. Drift'!$B$18:$B$101,S$7,'6. Drift'!$BD$18:$BD$101))*(S22/S$25)*(S$10/S$13)+(SUMIF('6. Drift'!$B$18:$B$101,S$7,'6. Drift'!$BP$18:$BP$101))*(S22/S$25)*(S$10/S$13)</f>
        <v>0</v>
      </c>
      <c r="T60" s="449">
        <f>(SUMIF('5. Lön'!$B$25:$B$151,T$7,'5. Lön'!$CA$25:$CA$151))*(T22/T$25)*(T$10/T$13)+(SUMIF('5. Lön'!$B$25:$B$151,T$7,'5. Lön'!$CM$25:$CM$151))*(T22/T$25)*(T$10/T$13)+(SUMIF('6. Drift'!$B$18:$B$101,T$7,'6. Drift'!$BD$18:$BD$101))*(T22/T$25)*(T$10/T$13)+(SUMIF('6. Drift'!$B$18:$B$101,T$7,'6. Drift'!$BP$18:$BP$101))*(T22/T$25)*(T$10/T$13)</f>
        <v>0</v>
      </c>
      <c r="U60" s="449">
        <f>(SUMIF('5. Lön'!$B$25:$B$151,U$7,'5. Lön'!$CA$25:$CA$151))*(U22/U$25)*(U$10/U$13)+(SUMIF('5. Lön'!$B$25:$B$151,U$7,'5. Lön'!$CM$25:$CM$151))*(U22/U$25)*(U$10/U$13)+(SUMIF('6. Drift'!$B$18:$B$101,U$7,'6. Drift'!$BD$18:$BD$101))*(U22/U$25)*(U$10/U$13)+(SUMIF('6. Drift'!$B$18:$B$101,U$7,'6. Drift'!$BP$18:$BP$101))*(U22/U$25)*(U$10/U$13)</f>
        <v>0</v>
      </c>
      <c r="V60" s="449">
        <f>(SUMIF('5. Lön'!$B$25:$B$151,V$7,'5. Lön'!$CA$25:$CA$151))*(V22/V$25)*(V$10/V$13)+(SUMIF('5. Lön'!$B$25:$B$151,V$7,'5. Lön'!$CM$25:$CM$151))*(V22/V$25)*(V$10/V$13)+(SUMIF('6. Drift'!$B$18:$B$101,V$7,'6. Drift'!$BD$18:$BD$101))*(V22/V$25)*(V$10/V$13)+(SUMIF('6. Drift'!$B$18:$B$101,V$7,'6. Drift'!$BP$18:$BP$101))*(V22/V$25)*(V$10/V$13)</f>
        <v>0</v>
      </c>
      <c r="W60" s="449">
        <f>(SUMIF('5. Lön'!$B$25:$B$151,W$7,'5. Lön'!$CA$25:$CA$151))*(W22/W$25)*(W$10/W$13)+(SUMIF('5. Lön'!$B$25:$B$151,W$7,'5. Lön'!$CM$25:$CM$151))*(W22/W$25)*(W$10/W$13)+(SUMIF('6. Drift'!$B$18:$B$101,W$7,'6. Drift'!$BD$18:$BD$101))*(W22/W$25)*(W$10/W$13)+(SUMIF('6. Drift'!$B$18:$B$101,W$7,'6. Drift'!$BP$18:$BP$101))*(W22/W$25)*(W$10/W$13)</f>
        <v>0</v>
      </c>
      <c r="X60" s="449">
        <f>(SUMIF('5. Lön'!$B$25:$B$151,X$7,'5. Lön'!$CA$25:$CA$151))*(X22/X$25)*(X$10/X$13)+(SUMIF('5. Lön'!$B$25:$B$151,X$7,'5. Lön'!$CM$25:$CM$151))*(X22/X$25)*(X$10/X$13)+(SUMIF('6. Drift'!$B$18:$B$101,X$7,'6. Drift'!$BD$18:$BD$101))*(X22/X$25)*(X$10/X$13)+(SUMIF('6. Drift'!$B$18:$B$101,X$7,'6. Drift'!$BP$18:$BP$101))*(X22/X$25)*(X$10/X$13)</f>
        <v>0</v>
      </c>
      <c r="Y60" s="449">
        <f>(SUMIF('5. Lön'!$B$25:$B$151,Y$7,'5. Lön'!$CA$25:$CA$151))*(Y22/Y$25)*(Y$10/Y$13)+(SUMIF('5. Lön'!$B$25:$B$151,Y$7,'5. Lön'!$CM$25:$CM$151))*(Y22/Y$25)*(Y$10/Y$13)+(SUMIF('6. Drift'!$B$18:$B$101,Y$7,'6. Drift'!$BD$18:$BD$101))*(Y22/Y$25)*(Y$10/Y$13)+(SUMIF('6. Drift'!$B$18:$B$101,Y$7,'6. Drift'!$BP$18:$BP$101))*(Y22/Y$25)*(Y$10/Y$13)</f>
        <v>0</v>
      </c>
      <c r="Z60" s="449">
        <f>(SUMIF('5. Lön'!$B$25:$B$151,Z$7,'5. Lön'!$CA$25:$CA$151))*(Z22/Z$25)*(Z$10/Z$13)+(SUMIF('5. Lön'!$B$25:$B$151,Z$7,'5. Lön'!$CM$25:$CM$151))*(Z22/Z$25)*(Z$10/Z$13)+(SUMIF('6. Drift'!$B$18:$B$101,Z$7,'6. Drift'!$BD$18:$BD$101))*(Z22/Z$25)*(Z$10/Z$13)+(SUMIF('6. Drift'!$B$18:$B$101,Z$7,'6. Drift'!$BP$18:$BP$101))*(Z22/Z$25)*(Z$10/Z$13)</f>
        <v>0</v>
      </c>
      <c r="AA60" s="449">
        <f>(SUMIF('5. Lön'!$B$25:$B$151,AA$7,'5. Lön'!$CA$25:$CA$151))*(AA22/AA$25)*(AA$10/AA$13)+(SUMIF('5. Lön'!$B$25:$B$151,AA$7,'5. Lön'!$CM$25:$CM$151))*(AA22/AA$25)*(AA$10/AA$13)+(SUMIF('6. Drift'!$B$18:$B$101,AA$7,'6. Drift'!$BD$18:$BD$101))*(AA22/AA$25)*(AA$10/AA$13)+(SUMIF('6. Drift'!$B$18:$B$101,AA$7,'6. Drift'!$BP$18:$BP$101))*(AA22/AA$25)*(AA$10/AA$13)</f>
        <v>0</v>
      </c>
      <c r="AB60" s="449">
        <f>(SUMIF('5. Lön'!$B$25:$B$151,AB$7,'5. Lön'!$CA$25:$CA$151))*(AB22/AB$25)*(AB$10/AB$13)+(SUMIF('5. Lön'!$B$25:$B$151,AB$7,'5. Lön'!$CM$25:$CM$151))*(AB22/AB$25)*(AB$10/AB$13)+(SUMIF('6. Drift'!$B$18:$B$101,AB$7,'6. Drift'!$BD$18:$BD$101))*(AB22/AB$25)*(AB$10/AB$13)+(SUMIF('6. Drift'!$B$18:$B$101,AB$7,'6. Drift'!$BP$18:$BP$101))*(AB22/AB$25)*(AB$10/AB$13)</f>
        <v>0</v>
      </c>
      <c r="AC60" s="449">
        <f>(SUMIF('5. Lön'!$B$25:$B$151,AC$7,'5. Lön'!$CA$25:$CA$151))*(AC22/AC$25)*(AC$10/AC$13)+(SUMIF('5. Lön'!$B$25:$B$151,AC$7,'5. Lön'!$CM$25:$CM$151))*(AC22/AC$25)*(AC$10/AC$13)+(SUMIF('6. Drift'!$B$18:$B$101,AC$7,'6. Drift'!$BD$18:$BD$101))*(AC22/AC$25)*(AC$10/AC$13)+(SUMIF('6. Drift'!$B$18:$B$101,AC$7,'6. Drift'!$BP$18:$BP$101))*(AC22/AC$25)*(AC$10/AC$13)</f>
        <v>0</v>
      </c>
      <c r="AD60" s="449">
        <f>(SUMIF('5. Lön'!$B$25:$B$151,AD$7,'5. Lön'!$CA$25:$CA$151))*(AD22/AD$25)*(AD$10/AD$13)+(SUMIF('5. Lön'!$B$25:$B$151,AD$7,'5. Lön'!$CM$25:$CM$151))*(AD22/AD$25)*(AD$10/AD$13)+(SUMIF('6. Drift'!$B$18:$B$101,AD$7,'6. Drift'!$BD$18:$BD$101))*(AD22/AD$25)*(AD$10/AD$13)+(SUMIF('6. Drift'!$B$18:$B$101,AD$7,'6. Drift'!$BP$18:$BP$101))*(AD22/AD$25)*(AD$10/AD$13)</f>
        <v>0</v>
      </c>
      <c r="AE60" s="449">
        <f>(SUMIF('5. Lön'!$B$25:$B$151,AE$7,'5. Lön'!$CA$25:$CA$151))*(AE22/AE$25)*(AE$10/AE$13)+(SUMIF('5. Lön'!$B$25:$B$151,AE$7,'5. Lön'!$CM$25:$CM$151))*(AE22/AE$25)*(AE$10/AE$13)+(SUMIF('6. Drift'!$B$18:$B$101,AE$7,'6. Drift'!$BD$18:$BD$101))*(AE22/AE$25)*(AE$10/AE$13)+(SUMIF('6. Drift'!$B$18:$B$101,AE$7,'6. Drift'!$BP$18:$BP$101))*(AE22/AE$25)*(AE$10/AE$13)</f>
        <v>0</v>
      </c>
      <c r="AF60" s="449">
        <f>(SUMIF('5. Lön'!$B$25:$B$151,AF$7,'5. Lön'!$CA$25:$CA$151))*(AF22/AF$25)*(AF$10/AF$13)+(SUMIF('5. Lön'!$B$25:$B$151,AF$7,'5. Lön'!$CM$25:$CM$151))*(AF22/AF$25)*(AF$10/AF$13)+(SUMIF('6. Drift'!$B$18:$B$101,AF$7,'6. Drift'!$BD$18:$BD$101))*(AF22/AF$25)*(AF$10/AF$13)+(SUMIF('6. Drift'!$B$18:$B$101,AF$7,'6. Drift'!$BP$18:$BP$101))*(AF22/AF$25)*(AF$10/AF$13)</f>
        <v>0</v>
      </c>
      <c r="AG60" s="449">
        <f>(SUMIF('5. Lön'!$B$25:$B$151,AG$7,'5. Lön'!$CA$25:$CA$151))*(AG22/AG$25)*(AG$10/AG$13)+(SUMIF('5. Lön'!$B$25:$B$151,AG$7,'5. Lön'!$CM$25:$CM$151))*(AG22/AG$25)*(AG$10/AG$13)+(SUMIF('6. Drift'!$B$18:$B$101,AG$7,'6. Drift'!$BD$18:$BD$101))*(AG22/AG$25)*(AG$10/AG$13)+(SUMIF('6. Drift'!$B$18:$B$101,AG$7,'6. Drift'!$BP$18:$BP$101))*(AG22/AG$25)*(AG$10/AG$13)</f>
        <v>0</v>
      </c>
      <c r="AH60" s="449">
        <f>(SUMIF('5. Lön'!$B$25:$B$151,AH$7,'5. Lön'!$CA$25:$CA$151))*(AH22/AH$25)*(AH$10/AH$13)+(SUMIF('5. Lön'!$B$25:$B$151,AH$7,'5. Lön'!$CM$25:$CM$151))*(AH22/AH$25)*(AH$10/AH$13)+(SUMIF('6. Drift'!$B$18:$B$101,AH$7,'6. Drift'!$BD$18:$BD$101))*(AH22/AH$25)*(AH$10/AH$13)+(SUMIF('6. Drift'!$B$18:$B$101,AH$7,'6. Drift'!$BP$18:$BP$101))*(AH22/AH$25)*(AH$10/AH$13)</f>
        <v>0</v>
      </c>
      <c r="AI60" s="449">
        <f>(SUMIF('5. Lön'!$B$25:$B$151,AI$7,'5. Lön'!$CA$25:$CA$151))*(AI22/AI$25)*(AI$10/AI$13)+(SUMIF('5. Lön'!$B$25:$B$151,AI$7,'5. Lön'!$CM$25:$CM$151))*(AI22/AI$25)*(AI$10/AI$13)+(SUMIF('6. Drift'!$B$18:$B$101,AI$7,'6. Drift'!$BD$18:$BD$101))*(AI22/AI$25)*(AI$10/AI$13)+(SUMIF('6. Drift'!$B$18:$B$101,AI$7,'6. Drift'!$BP$18:$BP$101))*(AI22/AI$25)*(AI$10/AI$13)</f>
        <v>0</v>
      </c>
      <c r="AJ60" s="449">
        <f>(SUMIF('5. Lön'!$B$25:$B$151,AJ$7,'5. Lön'!$CA$25:$CA$151))*(AJ22/AJ$25)*(AJ$10/AJ$13)+(SUMIF('5. Lön'!$B$25:$B$151,AJ$7,'5. Lön'!$CM$25:$CM$151))*(AJ22/AJ$25)*(AJ$10/AJ$13)+(SUMIF('6. Drift'!$B$18:$B$101,AJ$7,'6. Drift'!$BD$18:$BD$101))*(AJ22/AJ$25)*(AJ$10/AJ$13)+(SUMIF('6. Drift'!$B$18:$B$101,AJ$7,'6. Drift'!$BP$18:$BP$101))*(AJ22/AJ$25)*(AJ$10/AJ$13)</f>
        <v>0</v>
      </c>
      <c r="AK60" s="449">
        <f>(SUMIF('5. Lön'!$B$25:$B$151,AK$7,'5. Lön'!$CA$25:$CA$151))*(AK22/AK$25)*(AK$10/AK$13)+(SUMIF('5. Lön'!$B$25:$B$151,AK$7,'5. Lön'!$CM$25:$CM$151))*(AK22/AK$25)*(AK$10/AK$13)+(SUMIF('6. Drift'!$B$18:$B$101,AK$7,'6. Drift'!$BD$18:$BD$101))*(AK22/AK$25)*(AK$10/AK$13)+(SUMIF('6. Drift'!$B$18:$B$101,AK$7,'6. Drift'!$BP$18:$BP$101))*(AK22/AK$25)*(AK$10/AK$13)</f>
        <v>0</v>
      </c>
      <c r="AL60" s="449">
        <f>(SUMIF('5. Lön'!$B$25:$B$151,AL$7,'5. Lön'!$CA$25:$CA$151))*(AL22/AL$25)*(AL$10/AL$13)+(SUMIF('5. Lön'!$B$25:$B$151,AL$7,'5. Lön'!$CM$25:$CM$151))*(AL22/AL$25)*(AL$10/AL$13)+(SUMIF('6. Drift'!$B$18:$B$101,AL$7,'6. Drift'!$BD$18:$BD$101))*(AL22/AL$25)*(AL$10/AL$13)+(SUMIF('6. Drift'!$B$18:$B$101,AL$7,'6. Drift'!$BP$18:$BP$101))*(AL22/AL$25)*(AL$10/AL$13)</f>
        <v>0</v>
      </c>
      <c r="AM60" s="449">
        <f>(SUMIF('5. Lön'!$B$25:$B$151,AM$7,'5. Lön'!$CA$25:$CA$151))*(AM22/AM$25)*(AM$10/AM$13)+(SUMIF('5. Lön'!$B$25:$B$151,AM$7,'5. Lön'!$CM$25:$CM$151))*(AM22/AM$25)*(AM$10/AM$13)+(SUMIF('6. Drift'!$B$18:$B$101,AM$7,'6. Drift'!$BD$18:$BD$101))*(AM22/AM$25)*(AM$10/AM$13)+(SUMIF('6. Drift'!$B$18:$B$101,AM$7,'6. Drift'!$BP$18:$BP$101))*(AM22/AM$25)*(AM$10/AM$13)</f>
        <v>0</v>
      </c>
      <c r="AN60" s="449">
        <f>(SUMIF('5. Lön'!$B$25:$B$151,AN$7,'5. Lön'!$CA$25:$CA$151))*(AN22/AN$25)*(AN$10/AN$13)+(SUMIF('5. Lön'!$B$25:$B$151,AN$7,'5. Lön'!$CM$25:$CM$151))*(AN22/AN$25)*(AN$10/AN$13)+(SUMIF('6. Drift'!$B$18:$B$101,AN$7,'6. Drift'!$BD$18:$BD$101))*(AN22/AN$25)*(AN$10/AN$13)+(SUMIF('6. Drift'!$B$18:$B$101,AN$7,'6. Drift'!$BP$18:$BP$101))*(AN22/AN$25)*(AN$10/AN$13)</f>
        <v>0</v>
      </c>
      <c r="AO60" s="449">
        <f>(SUMIF('5. Lön'!$B$25:$B$151,AO$7,'5. Lön'!$CA$25:$CA$151))*(AO22/AO$25)*(AO$10/AO$13)+(SUMIF('5. Lön'!$B$25:$B$151,AO$7,'5. Lön'!$CM$25:$CM$151))*(AO22/AO$25)*(AO$10/AO$13)+(SUMIF('6. Drift'!$B$18:$B$101,AO$7,'6. Drift'!$BD$18:$BD$101))*(AO22/AO$25)*(AO$10/AO$13)+(SUMIF('6. Drift'!$B$18:$B$101,AO$7,'6. Drift'!$BP$18:$BP$101))*(AO22/AO$25)*(AO$10/AO$13)</f>
        <v>0</v>
      </c>
      <c r="AP60" s="449">
        <f>(SUMIF('5. Lön'!$B$25:$B$151,AP$7,'5. Lön'!$CA$25:$CA$151))*(AP22/AP$25)*(AP$10/AP$13)+(SUMIF('5. Lön'!$B$25:$B$151,AP$7,'5. Lön'!$CM$25:$CM$151))*(AP22/AP$25)*(AP$10/AP$13)+(SUMIF('6. Drift'!$B$18:$B$101,AP$7,'6. Drift'!$BD$18:$BD$101))*(AP22/AP$25)*(AP$10/AP$13)+(SUMIF('6. Drift'!$B$18:$B$101,AP$7,'6. Drift'!$BP$18:$BP$101))*(AP22/AP$25)*(AP$10/AP$13)</f>
        <v>0</v>
      </c>
      <c r="AQ60" s="449">
        <f>(SUMIF('5. Lön'!$B$25:$B$151,AQ$7,'5. Lön'!$CA$25:$CA$151))*(AQ22/AQ$25)*(AQ$10/AQ$13)+(SUMIF('5. Lön'!$B$25:$B$151,AQ$7,'5. Lön'!$CM$25:$CM$151))*(AQ22/AQ$25)*(AQ$10/AQ$13)+(SUMIF('6. Drift'!$B$18:$B$101,AQ$7,'6. Drift'!$BD$18:$BD$101))*(AQ22/AQ$25)*(AQ$10/AQ$13)+(SUMIF('6. Drift'!$B$18:$B$101,AQ$7,'6. Drift'!$BP$18:$BP$101))*(AQ22/AQ$25)*(AQ$10/AQ$13)</f>
        <v>0</v>
      </c>
      <c r="AR60" s="449">
        <f>(SUMIF('5. Lön'!$B$25:$B$151,AR$7,'5. Lön'!$CA$25:$CA$151))*(AR22/AR$25)*(AR$10/AR$13)+(SUMIF('5. Lön'!$B$25:$B$151,AR$7,'5. Lön'!$CM$25:$CM$151))*(AR22/AR$25)*(AR$10/AR$13)+(SUMIF('6. Drift'!$B$18:$B$101,AR$7,'6. Drift'!$BD$18:$BD$101))*(AR22/AR$25)*(AR$10/AR$13)+(SUMIF('6. Drift'!$B$18:$B$101,AR$7,'6. Drift'!$BP$18:$BP$101))*(AR22/AR$25)*(AR$10/AR$13)</f>
        <v>0</v>
      </c>
      <c r="AS60" s="449">
        <f>(SUMIF('5. Lön'!$B$25:$B$151,AS$7,'5. Lön'!$CA$25:$CA$151))*(AS22/AS$25)*(AS$10/AS$13)+(SUMIF('5. Lön'!$B$25:$B$151,AS$7,'5. Lön'!$CM$25:$CM$151))*(AS22/AS$25)*(AS$10/AS$13)+(SUMIF('6. Drift'!$B$18:$B$101,AS$7,'6. Drift'!$BD$18:$BD$101))*(AS22/AS$25)*(AS$10/AS$13)+(SUMIF('6. Drift'!$B$18:$B$101,AS$7,'6. Drift'!$BP$18:$BP$101))*(AS22/AS$25)*(AS$10/AS$13)</f>
        <v>0</v>
      </c>
      <c r="AT60" s="449">
        <f>(SUMIF('5. Lön'!$B$25:$B$151,AT$7,'5. Lön'!$CA$25:$CA$151))*(AT22/AT$25)*(AT$10/AT$13)+(SUMIF('5. Lön'!$B$25:$B$151,AT$7,'5. Lön'!$CM$25:$CM$151))*(AT22/AT$25)*(AT$10/AT$13)+(SUMIF('6. Drift'!$B$18:$B$101,AT$7,'6. Drift'!$BD$18:$BD$101))*(AT22/AT$25)*(AT$10/AT$13)+(SUMIF('6. Drift'!$B$18:$B$101,AT$7,'6. Drift'!$BP$18:$BP$101))*(AT22/AT$25)*(AT$10/AT$13)</f>
        <v>0</v>
      </c>
      <c r="AU60" s="449">
        <f>(SUMIF('5. Lön'!$B$25:$B$151,AU$7,'5. Lön'!$CA$25:$CA$151))*(AU22/AU$25)*(AU$10/AU$13)+(SUMIF('5. Lön'!$B$25:$B$151,AU$7,'5. Lön'!$CM$25:$CM$151))*(AU22/AU$25)*(AU$10/AU$13)+(SUMIF('6. Drift'!$B$18:$B$101,AU$7,'6. Drift'!$BD$18:$BD$101))*(AU22/AU$25)*(AU$10/AU$13)+(SUMIF('6. Drift'!$B$18:$B$101,AU$7,'6. Drift'!$BP$18:$BP$101))*(AU22/AU$25)*(AU$10/AU$13)</f>
        <v>0</v>
      </c>
      <c r="AV60" s="449">
        <f>(SUMIF('5. Lön'!$B$25:$B$151,AV$7,'5. Lön'!$CA$25:$CA$151))*(AV22/AV$25)*(AV$10/AV$13)+(SUMIF('5. Lön'!$B$25:$B$151,AV$7,'5. Lön'!$CM$25:$CM$151))*(AV22/AV$25)*(AV$10/AV$13)+(SUMIF('6. Drift'!$B$18:$B$101,AV$7,'6. Drift'!$BD$18:$BD$101))*(AV22/AV$25)*(AV$10/AV$13)+(SUMIF('6. Drift'!$B$18:$B$101,AV$7,'6. Drift'!$BP$18:$BP$101))*(AV22/AV$25)*(AV$10/AV$13)</f>
        <v>0</v>
      </c>
      <c r="AW60" s="449">
        <f>(SUMIF('5. Lön'!$B$25:$B$151,AW$7,'5. Lön'!$CA$25:$CA$151))*(AW22/AW$25)*(AW$10/AW$13)+(SUMIF('5. Lön'!$B$25:$B$151,AW$7,'5. Lön'!$CM$25:$CM$151))*(AW22/AW$25)*(AW$10/AW$13)+(SUMIF('6. Drift'!$B$18:$B$101,AW$7,'6. Drift'!$BD$18:$BD$101))*(AW22/AW$25)*(AW$10/AW$13)+(SUMIF('6. Drift'!$B$18:$B$101,AW$7,'6. Drift'!$BP$18:$BP$101))*(AW22/AW$25)*(AW$10/AW$13)</f>
        <v>0</v>
      </c>
      <c r="AX60" s="449">
        <f>(SUMIF('5. Lön'!$B$25:$B$151,AX$7,'5. Lön'!$CA$25:$CA$151))*(AX22/AX$25)*(AX$10/AX$13)+(SUMIF('5. Lön'!$B$25:$B$151,AX$7,'5. Lön'!$CM$25:$CM$151))*(AX22/AX$25)*(AX$10/AX$13)+(SUMIF('6. Drift'!$B$18:$B$101,AX$7,'6. Drift'!$BD$18:$BD$101))*(AX22/AX$25)*(AX$10/AX$13)+(SUMIF('6. Drift'!$B$18:$B$101,AX$7,'6. Drift'!$BP$18:$BP$101))*(AX22/AX$25)*(AX$10/AX$13)</f>
        <v>0</v>
      </c>
      <c r="AY60" s="449">
        <f>(SUMIF('5. Lön'!$B$25:$B$151,AY$7,'5. Lön'!$CA$25:$CA$151))*(AY22/AY$25)*(AY$10/AY$13)+(SUMIF('5. Lön'!$B$25:$B$151,AY$7,'5. Lön'!$CM$25:$CM$151))*(AY22/AY$25)*(AY$10/AY$13)+(SUMIF('6. Drift'!$B$18:$B$101,AY$7,'6. Drift'!$BD$18:$BD$101))*(AY22/AY$25)*(AY$10/AY$13)+(SUMIF('6. Drift'!$B$18:$B$101,AY$7,'6. Drift'!$BP$18:$BP$101))*(AY22/AY$25)*(AY$10/AY$13)</f>
        <v>0</v>
      </c>
      <c r="AZ60" s="449">
        <f>(SUMIF('5. Lön'!$B$25:$B$151,AZ$7,'5. Lön'!$CA$25:$CA$151))*(AZ22/AZ$25)*(AZ$10/AZ$13)+(SUMIF('5. Lön'!$B$25:$B$151,AZ$7,'5. Lön'!$CM$25:$CM$151))*(AZ22/AZ$25)*(AZ$10/AZ$13)+(SUMIF('6. Drift'!$B$18:$B$101,AZ$7,'6. Drift'!$BD$18:$BD$101))*(AZ22/AZ$25)*(AZ$10/AZ$13)+(SUMIF('6. Drift'!$B$18:$B$101,AZ$7,'6. Drift'!$BP$18:$BP$101))*(AZ22/AZ$25)*(AZ$10/AZ$13)</f>
        <v>0</v>
      </c>
      <c r="BA60" s="449">
        <f>(SUMIF('5. Lön'!$B$25:$B$151,BA$7,'5. Lön'!$CA$25:$CA$151))*(BA22/BA$25)*(BA$10/BA$13)+(SUMIF('5. Lön'!$B$25:$B$151,BA$7,'5. Lön'!$CM$25:$CM$151))*(BA22/BA$25)*(BA$10/BA$13)+(SUMIF('6. Drift'!$B$18:$B$101,BA$7,'6. Drift'!$BD$18:$BD$101))*(BA22/BA$25)*(BA$10/BA$13)+(SUMIF('6. Drift'!$B$18:$B$101,BA$7,'6. Drift'!$BP$18:$BP$101))*(BA22/BA$25)*(BA$10/BA$13)</f>
        <v>0</v>
      </c>
      <c r="BB60" s="449">
        <f>(SUMIF('5. Lön'!$B$25:$B$151,BB$7,'5. Lön'!$CA$25:$CA$151))*(BB22/BB$25)*(BB$10/BB$13)+(SUMIF('5. Lön'!$B$25:$B$151,BB$7,'5. Lön'!$CM$25:$CM$151))*(BB22/BB$25)*(BB$10/BB$13)+(SUMIF('6. Drift'!$B$18:$B$101,BB$7,'6. Drift'!$BD$18:$BD$101))*(BB22/BB$25)*(BB$10/BB$13)+(SUMIF('6. Drift'!$B$18:$B$101,BB$7,'6. Drift'!$BP$18:$BP$101))*(BB22/BB$25)*(BB$10/BB$13)</f>
        <v>0</v>
      </c>
      <c r="BC60" s="449">
        <f>(SUMIF('5. Lön'!$B$25:$B$151,BC$7,'5. Lön'!$CA$25:$CA$151))*(BC22/BC$25)*(BC$10/BC$13)+(SUMIF('5. Lön'!$B$25:$B$151,BC$7,'5. Lön'!$CM$25:$CM$151))*(BC22/BC$25)*(BC$10/BC$13)+(SUMIF('6. Drift'!$B$18:$B$101,BC$7,'6. Drift'!$BD$18:$BD$101))*(BC22/BC$25)*(BC$10/BC$13)+(SUMIF('6. Drift'!$B$18:$B$101,BC$7,'6. Drift'!$BP$18:$BP$101))*(BC22/BC$25)*(BC$10/BC$13)</f>
        <v>0</v>
      </c>
      <c r="BD60" s="449">
        <f>(SUMIF('5. Lön'!$B$25:$B$151,BD$7,'5. Lön'!$CA$25:$CA$151))*(BD22/BD$25)*(BD$10/BD$13)+(SUMIF('5. Lön'!$B$25:$B$151,BD$7,'5. Lön'!$CM$25:$CM$151))*(BD22/BD$25)*(BD$10/BD$13)+(SUMIF('6. Drift'!$B$18:$B$101,BD$7,'6. Drift'!$BD$18:$BD$101))*(BD22/BD$25)*(BD$10/BD$13)+(SUMIF('6. Drift'!$B$18:$B$101,BD$7,'6. Drift'!$BP$18:$BP$101))*(BD22/BD$25)*(BD$10/BD$13)</f>
        <v>0</v>
      </c>
      <c r="BE60" s="449">
        <f>(SUMIF('5. Lön'!$B$25:$B$151,BE$7,'5. Lön'!$CA$25:$CA$151))*(BE22/BE$25)*(BE$10/BE$13)+(SUMIF('5. Lön'!$B$25:$B$151,BE$7,'5. Lön'!$CM$25:$CM$151))*(BE22/BE$25)*(BE$10/BE$13)+(SUMIF('6. Drift'!$B$18:$B$101,BE$7,'6. Drift'!$BD$18:$BD$101))*(BE22/BE$25)*(BE$10/BE$13)+(SUMIF('6. Drift'!$B$18:$B$101,BE$7,'6. Drift'!$BP$18:$BP$101))*(BE22/BE$25)*(BE$10/BE$13)</f>
        <v>0</v>
      </c>
      <c r="BF60" s="449">
        <f>(SUMIF('5. Lön'!$B$25:$B$151,BF$7,'5. Lön'!$CA$25:$CA$151))*(BF22/BF$25)*(BF$10/BF$13)+(SUMIF('5. Lön'!$B$25:$B$151,BF$7,'5. Lön'!$CM$25:$CM$151))*(BF22/BF$25)*(BF$10/BF$13)+(SUMIF('6. Drift'!$B$18:$B$101,BF$7,'6. Drift'!$BD$18:$BD$101))*(BF22/BF$25)*(BF$10/BF$13)+(SUMIF('6. Drift'!$B$18:$B$101,BF$7,'6. Drift'!$BP$18:$BP$101))*(BF22/BF$25)*(BF$10/BF$13)</f>
        <v>0</v>
      </c>
      <c r="BG60" s="449">
        <f>(SUMIF('5. Lön'!$B$25:$B$151,BG$7,'5. Lön'!$CA$25:$CA$151))*(BG22/BG$25)*((BG$13/3)/BG$13)+(SUMIF('5. Lön'!$B$25:$B$151,BG$7,'5. Lön'!$CM$25:$CM$151))*(BG22/BG$25)*((BG$13/3)/BG$13)+(SUMIF('6. Drift'!$B$18:$B$101,BG$7,'6. Drift'!$BD$18:$BD$101))*(BG22/BG$25)*((BG$13/3)/BG$13)+(SUMIF('6. Drift'!$B$18:$B$101,BG$7,'6. Drift'!$BP$18:$BP$101))*(BG22/BG$25)*((BG$13/3)/BG$13)</f>
        <v>0</v>
      </c>
      <c r="BH60" s="449">
        <f>(SUMIF('5. Lön'!$B$25:$B$151,BH$7,'5. Lön'!$CA$25:$CA$151))*(BH22/BH$25)*((BH$13/3)/BH$13)+(SUMIF('5. Lön'!$B$25:$B$151,BH$7,'5. Lön'!$CM$25:$CM$151))*(BH22/BH$25)*((BH$13/3)/BH$13)+(SUMIF('6. Drift'!$B$18:$B$101,BH$7,'6. Drift'!$BD$18:$BD$101))*(BH22/BH$25)*((BH$13/3)/BH$13)+(SUMIF('6. Drift'!$B$18:$B$101,BH$7,'6. Drift'!$BP$18:$BP$101))*(BH22/BH$25)*((BH$13/3)/BH$13)</f>
        <v>0</v>
      </c>
      <c r="BI60" s="449">
        <f>(SUMIF('5. Lön'!$B$25:$B$151,BI$7,'5. Lön'!$CA$25:$CA$151))*(BI22/BI$25)*((BI$13/3)/BI$13)+(SUMIF('5. Lön'!$B$25:$B$151,BI$7,'5. Lön'!$CM$25:$CM$151))*(BI22/BI$25)*((BI$13/3)/BI$13)+(SUMIF('6. Drift'!$B$18:$B$101,BI$7,'6. Drift'!$BD$18:$BD$101))*(BI22/BI$25)*((BI$13/3)/BI$13)+(SUMIF('6. Drift'!$B$18:$B$101,BI$7,'6. Drift'!$BP$18:$BP$101))*(BI22/BI$25)*((BI$13/3)/BI$13)</f>
        <v>0</v>
      </c>
      <c r="BJ60" s="449">
        <f>(SUMIF('5. Lön'!$B$25:$B$151,BJ$7,'5. Lön'!$CA$25:$CA$151))*(BJ22/BJ$25)*((BJ$13/3)/BJ$13)+(SUMIF('5. Lön'!$B$25:$B$151,BJ$7,'5. Lön'!$CM$25:$CM$151))*(BJ22/BJ$25)*((BJ$13/3)/BJ$13)+(SUMIF('6. Drift'!$B$18:$B$101,BJ$7,'6. Drift'!$BD$18:$BD$101))*(BJ22/BJ$25)*((BJ$13/3)/BJ$13)+(SUMIF('6. Drift'!$B$18:$B$101,BJ$7,'6. Drift'!$BP$18:$BP$101))*(BJ22/BJ$25)*((BJ$13/3)/BJ$13)</f>
        <v>0</v>
      </c>
      <c r="BK60" s="449">
        <f>(SUMIF('5. Lön'!$B$25:$B$151,BK$7,'5. Lön'!$CA$25:$CA$151))*(BK22/BK$25)*((BK$13/3)/BK$13)+(SUMIF('5. Lön'!$B$25:$B$151,BK$7,'5. Lön'!$CM$25:$CM$151))*(BK22/BK$25)*((BK$13/3)/BK$13)+(SUMIF('6. Drift'!$B$18:$B$101,BK$7,'6. Drift'!$BD$18:$BD$101))*(BK22/BK$25)*((BK$13/3)/BK$13)+(SUMIF('6. Drift'!$B$18:$B$101,BK$7,'6. Drift'!$BP$18:$BP$101))*(BK22/BK$25)*((BK$13/3)/BK$13)</f>
        <v>0</v>
      </c>
      <c r="BL60" s="449">
        <f>(SUMIF('5. Lön'!$B$25:$B$151,BL$7,'5. Lön'!$CA$25:$CA$151))*(BL22/BL$25)*((BL$13/3)/BL$13)+(SUMIF('5. Lön'!$B$25:$B$151,BL$7,'5. Lön'!$CM$25:$CM$151))*(BL22/BL$25)*((BL$13/3)/BL$13)+(SUMIF('6. Drift'!$B$18:$B$101,BL$7,'6. Drift'!$BD$18:$BD$101))*(BL22/BL$25)*((BL$13/3)/BL$13)+(SUMIF('6. Drift'!$B$18:$B$101,BL$7,'6. Drift'!$BP$18:$BP$101))*(BL22/BL$25)*((BL$13/3)/BL$13)</f>
        <v>0</v>
      </c>
      <c r="BM60" s="449">
        <f>(SUMIF('5. Lön'!$B$25:$B$151,BM$7,'5. Lön'!$CA$25:$CA$151))*(BM22/BM$25)*((BM$13/3)/BM$13)+(SUMIF('5. Lön'!$B$25:$B$151,BM$7,'5. Lön'!$CM$25:$CM$151))*(BM22/BM$25)*((BM$13/3)/BM$13)+(SUMIF('6. Drift'!$B$18:$B$101,BM$7,'6. Drift'!$BD$18:$BD$101))*(BM22/BM$25)*((BM$13/3)/BM$13)+(SUMIF('6. Drift'!$B$18:$B$101,BM$7,'6. Drift'!$BP$18:$BP$101))*(BM22/BM$25)*((BM$13/3)/BM$13)</f>
        <v>0</v>
      </c>
      <c r="BN60" s="449">
        <f>(SUMIF('5. Lön'!$B$25:$B$151,BN$7,'5. Lön'!$CA$25:$CA$151))*(BN22/BN$25)*((BN$13/3)/BN$13)+(SUMIF('5. Lön'!$B$25:$B$151,BN$7,'5. Lön'!$CM$25:$CM$151))*(BN22/BN$25)*((BN$13/3)/BN$13)+(SUMIF('6. Drift'!$B$18:$B$101,BN$7,'6. Drift'!$BD$18:$BD$101))*(BN22/BN$25)*((BN$13/3)/BN$13)+(SUMIF('6. Drift'!$B$18:$B$101,BN$7,'6. Drift'!$BP$18:$BP$101))*(BN22/BN$25)*((BN$13/3)/BN$13)</f>
        <v>0</v>
      </c>
      <c r="BO60" s="449">
        <f>(SUMIF('5. Lön'!$B$25:$B$151,BO$7,'5. Lön'!$CA$25:$CA$151))*(BO22/BO$25)*((BO$13/3)/BO$13)+(SUMIF('5. Lön'!$B$25:$B$151,BO$7,'5. Lön'!$CM$25:$CM$151))*(BO22/BO$25)*((BO$13/3)/BO$13)+(SUMIF('6. Drift'!$B$18:$B$101,BO$7,'6. Drift'!$BD$18:$BD$101))*(BO22/BO$25)*((BO$13/3)/BO$13)+(SUMIF('6. Drift'!$B$18:$B$101,BO$7,'6. Drift'!$BP$18:$BP$101))*(BO22/BO$25)*((BO$13/3)/BO$13)</f>
        <v>0</v>
      </c>
      <c r="BP60" s="449">
        <f>(SUMIF('5. Lön'!$B$25:$B$151,BP$7,'5. Lön'!$CA$25:$CA$151))*(BP22/BP$25)*((BP$13/3)/BP$13)+(SUMIF('5. Lön'!$B$25:$B$151,BP$7,'5. Lön'!$CM$25:$CM$151))*(BP22/BP$25)*((BP$13/3)/BP$13)+(SUMIF('6. Drift'!$B$18:$B$101,BP$7,'6. Drift'!$BD$18:$BD$101))*(BP22/BP$25)*((BP$13/3)/BP$13)+(SUMIF('6. Drift'!$B$18:$B$101,BP$7,'6. Drift'!$BP$18:$BP$101))*(BP22/BP$25)*((BP$13/3)/BP$13)</f>
        <v>0</v>
      </c>
      <c r="BQ60" s="449">
        <f>(SUMIF('5. Lön'!$B$25:$B$151,BQ$7,'5. Lön'!$CA$25:$CA$151))*(BQ22/BQ$25)*((BQ$13/3)/BQ$13)+(SUMIF('5. Lön'!$B$25:$B$151,BQ$7,'5. Lön'!$CM$25:$CM$151))*(BQ22/BQ$25)*((BQ$13/3)/BQ$13)+(SUMIF('6. Drift'!$B$18:$B$101,BQ$7,'6. Drift'!$BD$18:$BD$101))*(BQ22/BQ$25)*((BQ$13/3)/BQ$13)+(SUMIF('6. Drift'!$B$18:$B$101,BQ$7,'6. Drift'!$BP$18:$BP$101))*(BQ22/BQ$25)*((BQ$13/3)/BQ$13)</f>
        <v>0</v>
      </c>
      <c r="BR60" s="449">
        <f>(SUMIF('5. Lön'!$B$25:$B$151,BR$7,'5. Lön'!$CA$25:$CA$151))*(BR22/BR$25)*((BR$13/3)/BR$13)+(SUMIF('5. Lön'!$B$25:$B$151,BR$7,'5. Lön'!$CM$25:$CM$151))*(BR22/BR$25)*((BR$13/3)/BR$13)+(SUMIF('6. Drift'!$B$18:$B$101,BR$7,'6. Drift'!$BD$18:$BD$101))*(BR22/BR$25)*((BR$13/3)/BR$13)+(SUMIF('6. Drift'!$B$18:$B$101,BR$7,'6. Drift'!$BP$18:$BP$101))*(BR22/BR$25)*((BR$13/3)/BR$13)</f>
        <v>0</v>
      </c>
      <c r="BS60" s="449">
        <f>(SUMIF('5. Lön'!$B$25:$B$151,BS$7,'5. Lön'!$CA$25:$CA$151))*(BS22/BS$25)*((BS$13/3)/BS$13)+(SUMIF('5. Lön'!$B$25:$B$151,BS$7,'5. Lön'!$CM$25:$CM$151))*(BS22/BS$25)*((BS$13/3)/BS$13)+(SUMIF('6. Drift'!$B$18:$B$101,BS$7,'6. Drift'!$BD$18:$BD$101))*(BS22/BS$25)*((BS$13/3)/BS$13)+(SUMIF('6. Drift'!$B$18:$B$101,BS$7,'6. Drift'!$BP$18:$BP$101))*(BS22/BS$25)*((BS$13/3)/BS$13)</f>
        <v>0</v>
      </c>
      <c r="BT60" s="449">
        <f>(SUMIF('5. Lön'!$B$25:$B$151,BT$7,'5. Lön'!$CA$25:$CA$151))*(BT22/BT$25)*((BT$13/3)/BT$13)+(SUMIF('5. Lön'!$B$25:$B$151,BT$7,'5. Lön'!$CM$25:$CM$151))*(BT22/BT$25)*((BT$13/3)/BT$13)+(SUMIF('6. Drift'!$B$18:$B$101,BT$7,'6. Drift'!$BD$18:$BD$101))*(BT22/BT$25)*((BT$13/3)/BT$13)+(SUMIF('6. Drift'!$B$18:$B$101,BT$7,'6. Drift'!$BP$18:$BP$101))*(BT22/BT$25)*((BT$13/3)/BT$13)</f>
        <v>0</v>
      </c>
      <c r="BU60" s="449">
        <f>(SUMIF('5. Lön'!$B$25:$B$151,BU$7,'5. Lön'!$CA$25:$CA$151))*(BU22/BU$25)*((BU$13/3)/BU$13)+(SUMIF('5. Lön'!$B$25:$B$151,BU$7,'5. Lön'!$CM$25:$CM$151))*(BU22/BU$25)*((BU$13/3)/BU$13)+(SUMIF('6. Drift'!$B$18:$B$101,BU$7,'6. Drift'!$BD$18:$BD$101))*(BU22/BU$25)*((BU$13/3)/BU$13)+(SUMIF('6. Drift'!$B$18:$B$101,BU$7,'6. Drift'!$BP$18:$BP$101))*(BU22/BU$25)*((BU$13/3)/BU$13)</f>
        <v>0</v>
      </c>
      <c r="BV60" s="449">
        <f>(SUMIF('5. Lön'!$B$25:$B$151,BV$7,'5. Lön'!$CA$25:$CA$151))*(BV22/BV$25)*((BV$13/3)/BV$13)+(SUMIF('5. Lön'!$B$25:$B$151,BV$7,'5. Lön'!$CM$25:$CM$151))*(BV22/BV$25)*((BV$13/3)/BV$13)+(SUMIF('6. Drift'!$B$18:$B$101,BV$7,'6. Drift'!$BD$18:$BD$101))*(BV22/BV$25)*((BV$13/3)/BV$13)+(SUMIF('6. Drift'!$B$18:$B$101,BV$7,'6. Drift'!$BP$18:$BP$101))*(BV22/BV$25)*((BV$13/3)/BV$13)</f>
        <v>0</v>
      </c>
      <c r="BW60" s="449">
        <f>(SUMIF('5. Lön'!$B$25:$B$151,BW$7,'5. Lön'!$CA$25:$CA$151))*(BW22/BW$25)*((BW$13/3)/BW$13)+(SUMIF('5. Lön'!$B$25:$B$151,BW$7,'5. Lön'!$CM$25:$CM$151))*(BW22/BW$25)*((BW$13/3)/BW$13)+(SUMIF('6. Drift'!$B$18:$B$101,BW$7,'6. Drift'!$BD$18:$BD$101))*(BW22/BW$25)*((BW$13/3)/BW$13)+(SUMIF('6. Drift'!$B$18:$B$101,BW$7,'6. Drift'!$BP$18:$BP$101))*(BW22/BW$25)*((BW$13/3)/BW$13)</f>
        <v>0</v>
      </c>
      <c r="BX60" s="449">
        <f>(SUMIF('5. Lön'!$B$25:$B$151,BX$7,'5. Lön'!$CA$25:$CA$151))*(BX22/BX$25)*((BX$13/3)/BX$13)+(SUMIF('5. Lön'!$B$25:$B$151,BX$7,'5. Lön'!$CM$25:$CM$151))*(BX22/BX$25)*((BX$13/3)/BX$13)+(SUMIF('6. Drift'!$B$18:$B$101,BX$7,'6. Drift'!$BD$18:$BD$101))*(BX22/BX$25)*((BX$13/3)/BX$13)+(SUMIF('6. Drift'!$B$18:$B$101,BX$7,'6. Drift'!$BP$18:$BP$101))*(BX22/BX$25)*((BX$13/3)/BX$13)</f>
        <v>0</v>
      </c>
      <c r="BY60" s="449">
        <f>(SUMIF('5. Lön'!$B$25:$B$151,BY$7,'5. Lön'!$CA$25:$CA$151))*(BY22/BY$25)*((BY$13/3)/BY$13)+(SUMIF('5. Lön'!$B$25:$B$151,BY$7,'5. Lön'!$CM$25:$CM$151))*(BY22/BY$25)*((BY$13/3)/BY$13)+(SUMIF('6. Drift'!$B$18:$B$101,BY$7,'6. Drift'!$BD$18:$BD$101))*(BY22/BY$25)*((BY$13/3)/BY$13)+(SUMIF('6. Drift'!$B$18:$B$101,BY$7,'6. Drift'!$BP$18:$BP$101))*(BY22/BY$25)*((BY$13/3)/BY$13)</f>
        <v>0</v>
      </c>
      <c r="BZ60" s="449">
        <f>(SUMIF('5. Lön'!$B$25:$B$151,BZ$7,'5. Lön'!$CA$25:$CA$151))*(BZ22/BZ$25)*((BZ$13/3)/BZ$13)+(SUMIF('5. Lön'!$B$25:$B$151,BZ$7,'5. Lön'!$CM$25:$CM$151))*(BZ22/BZ$25)*((BZ$13/3)/BZ$13)+(SUMIF('6. Drift'!$B$18:$B$101,BZ$7,'6. Drift'!$BD$18:$BD$101))*(BZ22/BZ$25)*((BZ$13/3)/BZ$13)+(SUMIF('6. Drift'!$B$18:$B$101,BZ$7,'6. Drift'!$BP$18:$BP$101))*(BZ22/BZ$25)*((BZ$13/3)/BZ$13)</f>
        <v>0</v>
      </c>
      <c r="CA60" s="449">
        <f>(SUMIF('5. Lön'!$B$25:$B$151,CA$7,'5. Lön'!$CA$25:$CA$151))*(CA22/CA$25)*((CA$13/3)/CA$13)+(SUMIF('5. Lön'!$B$25:$B$151,CA$7,'5. Lön'!$CM$25:$CM$151))*(CA22/CA$25)*((CA$13/3)/CA$13)+(SUMIF('6. Drift'!$B$18:$B$101,CA$7,'6. Drift'!$BD$18:$BD$101))*(CA22/CA$25)*((CA$13/3)/CA$13)+(SUMIF('6. Drift'!$B$18:$B$101,CA$7,'6. Drift'!$BP$18:$BP$101))*(CA22/CA$25)*((CA$13/3)/CA$13)</f>
        <v>0</v>
      </c>
      <c r="CB60" s="449">
        <f>(SUMIF('5. Lön'!$B$25:$B$151,CB$7,'5. Lön'!$CA$25:$CA$151))*(CB22/CB$25)*((CB$13/3)/CB$13)+(SUMIF('5. Lön'!$B$25:$B$151,CB$7,'5. Lön'!$CM$25:$CM$151))*(CB22/CB$25)*((CB$13/3)/CB$13)+(SUMIF('6. Drift'!$B$18:$B$101,CB$7,'6. Drift'!$BD$18:$BD$101))*(CB22/CB$25)*((CB$13/3)/CB$13)+(SUMIF('6. Drift'!$B$18:$B$101,CB$7,'6. Drift'!$BP$18:$BP$101))*(CB22/CB$25)*((CB$13/3)/CB$13)</f>
        <v>0</v>
      </c>
      <c r="CC60" s="449">
        <f>(SUMIF('5. Lön'!$B$25:$B$151,CC$7,'5. Lön'!$CA$25:$CA$151))*(CC22/CC$25)*((CC$13/3)/CC$13)+(SUMIF('5. Lön'!$B$25:$B$151,CC$7,'5. Lön'!$CM$25:$CM$151))*(CC22/CC$25)*((CC$13/3)/CC$13)+(SUMIF('6. Drift'!$B$18:$B$101,CC$7,'6. Drift'!$BD$18:$BD$101))*(CC22/CC$25)*((CC$13/3)/CC$13)+(SUMIF('6. Drift'!$B$18:$B$101,CC$7,'6. Drift'!$BP$18:$BP$101))*(CC22/CC$25)*((CC$13/3)/CC$13)</f>
        <v>0</v>
      </c>
      <c r="CD60" s="449">
        <f>(SUMIF('5. Lön'!$B$25:$B$151,CD$7,'5. Lön'!$CA$25:$CA$151))*(CD22/CD$25)*((CD$13/3)/CD$13)+(SUMIF('5. Lön'!$B$25:$B$151,CD$7,'5. Lön'!$CM$25:$CM$151))*(CD22/CD$25)*((CD$13/3)/CD$13)+(SUMIF('6. Drift'!$B$18:$B$101,CD$7,'6. Drift'!$BD$18:$BD$101))*(CD22/CD$25)*((CD$13/3)/CD$13)+(SUMIF('6. Drift'!$B$18:$B$101,CD$7,'6. Drift'!$BP$18:$BP$101))*(CD22/CD$25)*((CD$13/3)/CD$13)</f>
        <v>0</v>
      </c>
      <c r="CE60" s="449">
        <f>(SUMIF('5. Lön'!$B$25:$B$151,CE$7,'5. Lön'!$CA$25:$CA$151))*(CE22/CE$25)*((CE$13/3)/CE$13)+(SUMIF('5. Lön'!$B$25:$B$151,CE$7,'5. Lön'!$CM$25:$CM$151))*(CE22/CE$25)*((CE$13/3)/CE$13)+(SUMIF('6. Drift'!$B$18:$B$101,CE$7,'6. Drift'!$BD$18:$BD$101))*(CE22/CE$25)*((CE$13/3)/CE$13)+(SUMIF('6. Drift'!$B$18:$B$101,CE$7,'6. Drift'!$BP$18:$BP$101))*(CE22/CE$25)*((CE$13/3)/CE$13)</f>
        <v>0</v>
      </c>
      <c r="CF60" s="449">
        <f>(SUMIF('5. Lön'!$B$25:$B$151,CF$7,'5. Lön'!$CA$25:$CA$151))*(CF22/CF$25)*((CF$13/3)/CF$13)+(SUMIF('5. Lön'!$B$25:$B$151,CF$7,'5. Lön'!$CM$25:$CM$151))*(CF22/CF$25)*((CF$13/3)/CF$13)+(SUMIF('6. Drift'!$B$18:$B$101,CF$7,'6. Drift'!$BD$18:$BD$101))*(CF22/CF$25)*((CF$13/3)/CF$13)+(SUMIF('6. Drift'!$B$18:$B$101,CF$7,'6. Drift'!$BP$18:$BP$101))*(CF22/CF$25)*((CF$13/3)/CF$13)</f>
        <v>0</v>
      </c>
      <c r="CG60" s="449">
        <f>(SUMIF('5. Lön'!$B$25:$B$151,CG$7,'5. Lön'!$CA$25:$CA$151))*(CG22/CG$25)*((CG$13/3)/CG$13)+(SUMIF('5. Lön'!$B$25:$B$151,CG$7,'5. Lön'!$CM$25:$CM$151))*(CG22/CG$25)*((CG$13/3)/CG$13)+(SUMIF('6. Drift'!$B$18:$B$101,CG$7,'6. Drift'!$BD$18:$BD$101))*(CG22/CG$25)*((CG$13/3)/CG$13)+(SUMIF('6. Drift'!$B$18:$B$101,CG$7,'6. Drift'!$BP$18:$BP$101))*(CG22/CG$25)*((CG$13/3)/CG$13)</f>
        <v>0</v>
      </c>
      <c r="CH60" s="449">
        <f>(SUMIF('5. Lön'!$B$25:$B$151,CH$7,'5. Lön'!$CA$25:$CA$151))*(CH22/CH$25)*((CH$13/3)/CH$13)+(SUMIF('5. Lön'!$B$25:$B$151,CH$7,'5. Lön'!$CM$25:$CM$151))*(CH22/CH$25)*((CH$13/3)/CH$13)+(SUMIF('6. Drift'!$B$18:$B$101,CH$7,'6. Drift'!$BD$18:$BD$101))*(CH22/CH$25)*((CH$13/3)/CH$13)+(SUMIF('6. Drift'!$B$18:$B$101,CH$7,'6. Drift'!$BP$18:$BP$101))*(CH22/CH$25)*((CH$13/3)/CH$13)</f>
        <v>0</v>
      </c>
      <c r="CI60" s="449">
        <f>(SUMIF('5. Lön'!$B$25:$B$151,CI$7,'5. Lön'!$CA$25:$CA$151))*(CI22/CI$25)*((CI$13/3)/CI$13)+(SUMIF('5. Lön'!$B$25:$B$151,CI$7,'5. Lön'!$CM$25:$CM$151))*(CI22/CI$25)*((CI$13/3)/CI$13)+(SUMIF('6. Drift'!$B$18:$B$101,CI$7,'6. Drift'!$BD$18:$BD$101))*(CI22/CI$25)*((CI$13/3)/CI$13)+(SUMIF('6. Drift'!$B$18:$B$101,CI$7,'6. Drift'!$BP$18:$BP$101))*(CI22/CI$25)*((CI$13/3)/CI$13)</f>
        <v>0</v>
      </c>
      <c r="CJ60" s="449">
        <f>(SUMIF('5. Lön'!$B$25:$B$151,CJ$7,'5. Lön'!$CA$25:$CA$151))*(CJ22/CJ$25)*((CJ$13/3)/CJ$13)+(SUMIF('5. Lön'!$B$25:$B$151,CJ$7,'5. Lön'!$CM$25:$CM$151))*(CJ22/CJ$25)*((CJ$13/3)/CJ$13)+(SUMIF('6. Drift'!$B$18:$B$101,CJ$7,'6. Drift'!$BD$18:$BD$101))*(CJ22/CJ$25)*((CJ$13/3)/CJ$13)+(SUMIF('6. Drift'!$B$18:$B$101,CJ$7,'6. Drift'!$BP$18:$BP$101))*(CJ22/CJ$25)*((CJ$13/3)/CJ$13)</f>
        <v>0</v>
      </c>
    </row>
    <row r="61" spans="2:88" x14ac:dyDescent="0.2">
      <c r="B61" s="53" t="s">
        <v>82</v>
      </c>
      <c r="C61" s="480">
        <f>IF($M61=0,"",(('5. Lön'!AG$152+'6. Drift'!G$102)/('6. Drift'!$Q$102+'5. Lön'!$AQ$152))*$M61)</f>
        <v>131.28571097022478</v>
      </c>
      <c r="D61" s="481">
        <f>IF($M61=0,"",(('5. Lön'!AH$152+'6. Drift'!H$102)/('6. Drift'!$Q$102+'5. Lön'!$AQ$152))*$M61)</f>
        <v>148.12756927256274</v>
      </c>
      <c r="E61" s="482">
        <f>IF($M61=0,"",(('5. Lön'!AI$152+'6. Drift'!I$102)/('6. Drift'!$Q$102+'5. Lön'!$AQ$152))*$M61)</f>
        <v>144.18718548524464</v>
      </c>
      <c r="F61" s="481">
        <f>IF($M61=0,"",(('5. Lön'!AJ$152+'6. Drift'!J$102)/('6. Drift'!$Q$102+'5. Lön'!$AQ$152))*$M61)</f>
        <v>0</v>
      </c>
      <c r="G61" s="482">
        <f>IF($M61=0,"",(('5. Lön'!AK$152+'6. Drift'!K$102)/('6. Drift'!$Q$102+'5. Lön'!$AQ$152))*$M61)</f>
        <v>0</v>
      </c>
      <c r="H61" s="481">
        <f>IF($M61=0,"",(('5. Lön'!AL$152+'6. Drift'!L$102)/('6. Drift'!$Q$102+'5. Lön'!$AQ$152))*$M61)</f>
        <v>0</v>
      </c>
      <c r="I61" s="482">
        <f>IF($M61=0,"",(('5. Lön'!AM$152+'6. Drift'!M$102)/('6. Drift'!$Q$102+'5. Lön'!$AQ$152))*$M61)</f>
        <v>0</v>
      </c>
      <c r="J61" s="481">
        <f>IF($M61=0,"",(('5. Lön'!AN$152+'6. Drift'!N$102)/('6. Drift'!$Q$102+'5. Lön'!$AQ$152))*$M61)</f>
        <v>0</v>
      </c>
      <c r="K61" s="482">
        <f>IF($M61=0,"",(('5. Lön'!AO$152+'6. Drift'!O$102)/('6. Drift'!$Q$102+'5. Lön'!$AQ$152))*$M61)</f>
        <v>0</v>
      </c>
      <c r="L61" s="481">
        <f>IF($M61=0,"",(('5. Lön'!AP$152+'6. Drift'!P$102)/('6. Drift'!$Q$102+'5. Lön'!$AQ$152))*$M61)</f>
        <v>0</v>
      </c>
      <c r="M61" s="55">
        <f t="shared" si="65"/>
        <v>423.60046572803219</v>
      </c>
      <c r="N61" s="449">
        <f>(SUMIF('5. Lön'!$B$25:$B$151,N$7,'5. Lön'!$CA$25:$CA$151))*(N23/N$25)*(N$10/N$13)+(SUMIF('5. Lön'!$B$25:$B$151,N$7,'5. Lön'!$CM$25:$CM$151))*(N23/N$25)*(N$10/N$13)+(SUMIF('6. Drift'!$B$18:$B$101,N$7,'6. Drift'!$BD$18:$BD$101))*(N23/N$25)*(N$10/N$13)+(SUMIF('6. Drift'!$B$18:$B$101,N$7,'6. Drift'!$BP$18:$BP$101))*(N23/N$25)*(N$10/N$13)</f>
        <v>0</v>
      </c>
      <c r="O61" s="449">
        <f>(SUMIF('5. Lön'!$B$25:$B$151,O$7,'5. Lön'!$CA$25:$CA$151))*(O23/O$25)*(O$10/O$13)+(SUMIF('5. Lön'!$B$25:$B$151,O$7,'5. Lön'!$CM$25:$CM$151))*(O23/O$25)*(O$10/O$13)+(SUMIF('6. Drift'!$B$18:$B$101,O$7,'6. Drift'!$BD$18:$BD$101))*(O23/O$25)*(O$10/O$13)+(SUMIF('6. Drift'!$B$18:$B$101,O$7,'6. Drift'!$BP$18:$BP$101))*(O23/O$25)*(O$10/O$13)</f>
        <v>0</v>
      </c>
      <c r="P61" s="449">
        <f>(SUMIF('5. Lön'!$B$25:$B$151,P$7,'5. Lön'!$CA$25:$CA$151))*(P23/P$25)*(P$10/P$13)+(SUMIF('5. Lön'!$B$25:$B$151,P$7,'5. Lön'!$CM$25:$CM$151))*(P23/P$25)*(P$10/P$13)+(SUMIF('6. Drift'!$B$18:$B$101,P$7,'6. Drift'!$BD$18:$BD$101))*(P23/P$25)*(P$10/P$13)+(SUMIF('6. Drift'!$B$18:$B$101,P$7,'6. Drift'!$BP$18:$BP$101))*(P23/P$25)*(P$10/P$13)</f>
        <v>0</v>
      </c>
      <c r="Q61" s="449">
        <f>(SUMIF('5. Lön'!$B$25:$B$151,Q$7,'5. Lön'!$CA$25:$CA$151))*(Q23/Q$25)*(Q$10/Q$13)+(SUMIF('5. Lön'!$B$25:$B$151,Q$7,'5. Lön'!$CM$25:$CM$151))*(Q23/Q$25)*(Q$10/Q$13)+(SUMIF('6. Drift'!$B$18:$B$101,Q$7,'6. Drift'!$BD$18:$BD$101))*(Q23/Q$25)*(Q$10/Q$13)+(SUMIF('6. Drift'!$B$18:$B$101,Q$7,'6. Drift'!$BP$18:$BP$101))*(Q23/Q$25)*(Q$10/Q$13)</f>
        <v>0</v>
      </c>
      <c r="R61" s="449">
        <f>(SUMIF('5. Lön'!$B$25:$B$151,R$7,'5. Lön'!$CA$25:$CA$151))*(R23/R$25)*(R$10/R$13)+(SUMIF('5. Lön'!$B$25:$B$151,R$7,'5. Lön'!$CM$25:$CM$151))*(R23/R$25)*(R$10/R$13)+(SUMIF('6. Drift'!$B$18:$B$101,R$7,'6. Drift'!$BD$18:$BD$101))*(R23/R$25)*(R$10/R$13)+(SUMIF('6. Drift'!$B$18:$B$101,R$7,'6. Drift'!$BP$18:$BP$101))*(R23/R$25)*(R$10/R$13)</f>
        <v>0</v>
      </c>
      <c r="S61" s="449">
        <f>(SUMIF('5. Lön'!$B$25:$B$151,S$7,'5. Lön'!$CA$25:$CA$151))*(S23/S$25)*(S$10/S$13)+(SUMIF('5. Lön'!$B$25:$B$151,S$7,'5. Lön'!$CM$25:$CM$151))*(S23/S$25)*(S$10/S$13)+(SUMIF('6. Drift'!$B$18:$B$101,S$7,'6. Drift'!$BD$18:$BD$101))*(S23/S$25)*(S$10/S$13)+(SUMIF('6. Drift'!$B$18:$B$101,S$7,'6. Drift'!$BP$18:$BP$101))*(S23/S$25)*(S$10/S$13)</f>
        <v>0</v>
      </c>
      <c r="T61" s="449">
        <f>(SUMIF('5. Lön'!$B$25:$B$151,T$7,'5. Lön'!$CA$25:$CA$151))*(T23/T$25)*(T$10/T$13)+(SUMIF('5. Lön'!$B$25:$B$151,T$7,'5. Lön'!$CM$25:$CM$151))*(T23/T$25)*(T$10/T$13)+(SUMIF('6. Drift'!$B$18:$B$101,T$7,'6. Drift'!$BD$18:$BD$101))*(T23/T$25)*(T$10/T$13)+(SUMIF('6. Drift'!$B$18:$B$101,T$7,'6. Drift'!$BP$18:$BP$101))*(T23/T$25)*(T$10/T$13)</f>
        <v>0</v>
      </c>
      <c r="U61" s="449">
        <f>(SUMIF('5. Lön'!$B$25:$B$151,U$7,'5. Lön'!$CA$25:$CA$151))*(U23/U$25)*(U$10/U$13)+(SUMIF('5. Lön'!$B$25:$B$151,U$7,'5. Lön'!$CM$25:$CM$151))*(U23/U$25)*(U$10/U$13)+(SUMIF('6. Drift'!$B$18:$B$101,U$7,'6. Drift'!$BD$18:$BD$101))*(U23/U$25)*(U$10/U$13)+(SUMIF('6. Drift'!$B$18:$B$101,U$7,'6. Drift'!$BP$18:$BP$101))*(U23/U$25)*(U$10/U$13)</f>
        <v>0</v>
      </c>
      <c r="V61" s="449">
        <f>(SUMIF('5. Lön'!$B$25:$B$151,V$7,'5. Lön'!$CA$25:$CA$151))*(V23/V$25)*(V$10/V$13)+(SUMIF('5. Lön'!$B$25:$B$151,V$7,'5. Lön'!$CM$25:$CM$151))*(V23/V$25)*(V$10/V$13)+(SUMIF('6. Drift'!$B$18:$B$101,V$7,'6. Drift'!$BD$18:$BD$101))*(V23/V$25)*(V$10/V$13)+(SUMIF('6. Drift'!$B$18:$B$101,V$7,'6. Drift'!$BP$18:$BP$101))*(V23/V$25)*(V$10/V$13)</f>
        <v>0</v>
      </c>
      <c r="W61" s="449">
        <f>(SUMIF('5. Lön'!$B$25:$B$151,W$7,'5. Lön'!$CA$25:$CA$151))*(W23/W$25)*(W$10/W$13)+(SUMIF('5. Lön'!$B$25:$B$151,W$7,'5. Lön'!$CM$25:$CM$151))*(W23/W$25)*(W$10/W$13)+(SUMIF('6. Drift'!$B$18:$B$101,W$7,'6. Drift'!$BD$18:$BD$101))*(W23/W$25)*(W$10/W$13)+(SUMIF('6. Drift'!$B$18:$B$101,W$7,'6. Drift'!$BP$18:$BP$101))*(W23/W$25)*(W$10/W$13)</f>
        <v>0</v>
      </c>
      <c r="X61" s="449">
        <f>(SUMIF('5. Lön'!$B$25:$B$151,X$7,'5. Lön'!$CA$25:$CA$151))*(X23/X$25)*(X$10/X$13)+(SUMIF('5. Lön'!$B$25:$B$151,X$7,'5. Lön'!$CM$25:$CM$151))*(X23/X$25)*(X$10/X$13)+(SUMIF('6. Drift'!$B$18:$B$101,X$7,'6. Drift'!$BD$18:$BD$101))*(X23/X$25)*(X$10/X$13)+(SUMIF('6. Drift'!$B$18:$B$101,X$7,'6. Drift'!$BP$18:$BP$101))*(X23/X$25)*(X$10/X$13)</f>
        <v>0</v>
      </c>
      <c r="Y61" s="449">
        <f>(SUMIF('5. Lön'!$B$25:$B$151,Y$7,'5. Lön'!$CA$25:$CA$151))*(Y23/Y$25)*(Y$10/Y$13)+(SUMIF('5. Lön'!$B$25:$B$151,Y$7,'5. Lön'!$CM$25:$CM$151))*(Y23/Y$25)*(Y$10/Y$13)+(SUMIF('6. Drift'!$B$18:$B$101,Y$7,'6. Drift'!$BD$18:$BD$101))*(Y23/Y$25)*(Y$10/Y$13)+(SUMIF('6. Drift'!$B$18:$B$101,Y$7,'6. Drift'!$BP$18:$BP$101))*(Y23/Y$25)*(Y$10/Y$13)</f>
        <v>0</v>
      </c>
      <c r="Z61" s="449">
        <f>(SUMIF('5. Lön'!$B$25:$B$151,Z$7,'5. Lön'!$CA$25:$CA$151))*(Z23/Z$25)*(Z$10/Z$13)+(SUMIF('5. Lön'!$B$25:$B$151,Z$7,'5. Lön'!$CM$25:$CM$151))*(Z23/Z$25)*(Z$10/Z$13)+(SUMIF('6. Drift'!$B$18:$B$101,Z$7,'6. Drift'!$BD$18:$BD$101))*(Z23/Z$25)*(Z$10/Z$13)+(SUMIF('6. Drift'!$B$18:$B$101,Z$7,'6. Drift'!$BP$18:$BP$101))*(Z23/Z$25)*(Z$10/Z$13)</f>
        <v>0</v>
      </c>
      <c r="AA61" s="449">
        <f>(SUMIF('5. Lön'!$B$25:$B$151,AA$7,'5. Lön'!$CA$25:$CA$151))*(AA23/AA$25)*(AA$10/AA$13)+(SUMIF('5. Lön'!$B$25:$B$151,AA$7,'5. Lön'!$CM$25:$CM$151))*(AA23/AA$25)*(AA$10/AA$13)+(SUMIF('6. Drift'!$B$18:$B$101,AA$7,'6. Drift'!$BD$18:$BD$101))*(AA23/AA$25)*(AA$10/AA$13)+(SUMIF('6. Drift'!$B$18:$B$101,AA$7,'6. Drift'!$BP$18:$BP$101))*(AA23/AA$25)*(AA$10/AA$13)</f>
        <v>0</v>
      </c>
      <c r="AB61" s="449">
        <f>(SUMIF('5. Lön'!$B$25:$B$151,AB$7,'5. Lön'!$CA$25:$CA$151))*(AB23/AB$25)*(AB$10/AB$13)+(SUMIF('5. Lön'!$B$25:$B$151,AB$7,'5. Lön'!$CM$25:$CM$151))*(AB23/AB$25)*(AB$10/AB$13)+(SUMIF('6. Drift'!$B$18:$B$101,AB$7,'6. Drift'!$BD$18:$BD$101))*(AB23/AB$25)*(AB$10/AB$13)+(SUMIF('6. Drift'!$B$18:$B$101,AB$7,'6. Drift'!$BP$18:$BP$101))*(AB23/AB$25)*(AB$10/AB$13)</f>
        <v>0</v>
      </c>
      <c r="AC61" s="449">
        <f>(SUMIF('5. Lön'!$B$25:$B$151,AC$7,'5. Lön'!$CA$25:$CA$151))*(AC23/AC$25)*(AC$10/AC$13)+(SUMIF('5. Lön'!$B$25:$B$151,AC$7,'5. Lön'!$CM$25:$CM$151))*(AC23/AC$25)*(AC$10/AC$13)+(SUMIF('6. Drift'!$B$18:$B$101,AC$7,'6. Drift'!$BD$18:$BD$101))*(AC23/AC$25)*(AC$10/AC$13)+(SUMIF('6. Drift'!$B$18:$B$101,AC$7,'6. Drift'!$BP$18:$BP$101))*(AC23/AC$25)*(AC$10/AC$13)</f>
        <v>0</v>
      </c>
      <c r="AD61" s="449">
        <f>(SUMIF('5. Lön'!$B$25:$B$151,AD$7,'5. Lön'!$CA$25:$CA$151))*(AD23/AD$25)*(AD$10/AD$13)+(SUMIF('5. Lön'!$B$25:$B$151,AD$7,'5. Lön'!$CM$25:$CM$151))*(AD23/AD$25)*(AD$10/AD$13)+(SUMIF('6. Drift'!$B$18:$B$101,AD$7,'6. Drift'!$BD$18:$BD$101))*(AD23/AD$25)*(AD$10/AD$13)+(SUMIF('6. Drift'!$B$18:$B$101,AD$7,'6. Drift'!$BP$18:$BP$101))*(AD23/AD$25)*(AD$10/AD$13)</f>
        <v>0</v>
      </c>
      <c r="AE61" s="449">
        <f>(SUMIF('5. Lön'!$B$25:$B$151,AE$7,'5. Lön'!$CA$25:$CA$151))*(AE23/AE$25)*(AE$10/AE$13)+(SUMIF('5. Lön'!$B$25:$B$151,AE$7,'5. Lön'!$CM$25:$CM$151))*(AE23/AE$25)*(AE$10/AE$13)+(SUMIF('6. Drift'!$B$18:$B$101,AE$7,'6. Drift'!$BD$18:$BD$101))*(AE23/AE$25)*(AE$10/AE$13)+(SUMIF('6. Drift'!$B$18:$B$101,AE$7,'6. Drift'!$BP$18:$BP$101))*(AE23/AE$25)*(AE$10/AE$13)</f>
        <v>0</v>
      </c>
      <c r="AF61" s="449">
        <f>(SUMIF('5. Lön'!$B$25:$B$151,AF$7,'5. Lön'!$CA$25:$CA$151))*(AF23/AF$25)*(AF$10/AF$13)+(SUMIF('5. Lön'!$B$25:$B$151,AF$7,'5. Lön'!$CM$25:$CM$151))*(AF23/AF$25)*(AF$10/AF$13)+(SUMIF('6. Drift'!$B$18:$B$101,AF$7,'6. Drift'!$BD$18:$BD$101))*(AF23/AF$25)*(AF$10/AF$13)+(SUMIF('6. Drift'!$B$18:$B$101,AF$7,'6. Drift'!$BP$18:$BP$101))*(AF23/AF$25)*(AF$10/AF$13)</f>
        <v>0</v>
      </c>
      <c r="AG61" s="449">
        <f>(SUMIF('5. Lön'!$B$25:$B$151,AG$7,'5. Lön'!$CA$25:$CA$151))*(AG23/AG$25)*(AG$10/AG$13)+(SUMIF('5. Lön'!$B$25:$B$151,AG$7,'5. Lön'!$CM$25:$CM$151))*(AG23/AG$25)*(AG$10/AG$13)+(SUMIF('6. Drift'!$B$18:$B$101,AG$7,'6. Drift'!$BD$18:$BD$101))*(AG23/AG$25)*(AG$10/AG$13)+(SUMIF('6. Drift'!$B$18:$B$101,AG$7,'6. Drift'!$BP$18:$BP$101))*(AG23/AG$25)*(AG$10/AG$13)</f>
        <v>0</v>
      </c>
      <c r="AH61" s="449">
        <f>(SUMIF('5. Lön'!$B$25:$B$151,AH$7,'5. Lön'!$CA$25:$CA$151))*(AH23/AH$25)*(AH$10/AH$13)+(SUMIF('5. Lön'!$B$25:$B$151,AH$7,'5. Lön'!$CM$25:$CM$151))*(AH23/AH$25)*(AH$10/AH$13)+(SUMIF('6. Drift'!$B$18:$B$101,AH$7,'6. Drift'!$BD$18:$BD$101))*(AH23/AH$25)*(AH$10/AH$13)+(SUMIF('6. Drift'!$B$18:$B$101,AH$7,'6. Drift'!$BP$18:$BP$101))*(AH23/AH$25)*(AH$10/AH$13)</f>
        <v>0</v>
      </c>
      <c r="AI61" s="449">
        <f>(SUMIF('5. Lön'!$B$25:$B$151,AI$7,'5. Lön'!$CA$25:$CA$151))*(AI23/AI$25)*(AI$10/AI$13)+(SUMIF('5. Lön'!$B$25:$B$151,AI$7,'5. Lön'!$CM$25:$CM$151))*(AI23/AI$25)*(AI$10/AI$13)+(SUMIF('6. Drift'!$B$18:$B$101,AI$7,'6. Drift'!$BD$18:$BD$101))*(AI23/AI$25)*(AI$10/AI$13)+(SUMIF('6. Drift'!$B$18:$B$101,AI$7,'6. Drift'!$BP$18:$BP$101))*(AI23/AI$25)*(AI$10/AI$13)</f>
        <v>0</v>
      </c>
      <c r="AJ61" s="449">
        <f>(SUMIF('5. Lön'!$B$25:$B$151,AJ$7,'5. Lön'!$CA$25:$CA$151))*(AJ23/AJ$25)*(AJ$10/AJ$13)+(SUMIF('5. Lön'!$B$25:$B$151,AJ$7,'5. Lön'!$CM$25:$CM$151))*(AJ23/AJ$25)*(AJ$10/AJ$13)+(SUMIF('6. Drift'!$B$18:$B$101,AJ$7,'6. Drift'!$BD$18:$BD$101))*(AJ23/AJ$25)*(AJ$10/AJ$13)+(SUMIF('6. Drift'!$B$18:$B$101,AJ$7,'6. Drift'!$BP$18:$BP$101))*(AJ23/AJ$25)*(AJ$10/AJ$13)</f>
        <v>0</v>
      </c>
      <c r="AK61" s="449">
        <f>(SUMIF('5. Lön'!$B$25:$B$151,AK$7,'5. Lön'!$CA$25:$CA$151))*(AK23/AK$25)*(AK$10/AK$13)+(SUMIF('5. Lön'!$B$25:$B$151,AK$7,'5. Lön'!$CM$25:$CM$151))*(AK23/AK$25)*(AK$10/AK$13)+(SUMIF('6. Drift'!$B$18:$B$101,AK$7,'6. Drift'!$BD$18:$BD$101))*(AK23/AK$25)*(AK$10/AK$13)+(SUMIF('6. Drift'!$B$18:$B$101,AK$7,'6. Drift'!$BP$18:$BP$101))*(AK23/AK$25)*(AK$10/AK$13)</f>
        <v>0</v>
      </c>
      <c r="AL61" s="449">
        <f>(SUMIF('5. Lön'!$B$25:$B$151,AL$7,'5. Lön'!$CA$25:$CA$151))*(AL23/AL$25)*(AL$10/AL$13)+(SUMIF('5. Lön'!$B$25:$B$151,AL$7,'5. Lön'!$CM$25:$CM$151))*(AL23/AL$25)*(AL$10/AL$13)+(SUMIF('6. Drift'!$B$18:$B$101,AL$7,'6. Drift'!$BD$18:$BD$101))*(AL23/AL$25)*(AL$10/AL$13)+(SUMIF('6. Drift'!$B$18:$B$101,AL$7,'6. Drift'!$BP$18:$BP$101))*(AL23/AL$25)*(AL$10/AL$13)</f>
        <v>0</v>
      </c>
      <c r="AM61" s="449">
        <f>(SUMIF('5. Lön'!$B$25:$B$151,AM$7,'5. Lön'!$CA$25:$CA$151))*(AM23/AM$25)*(AM$10/AM$13)+(SUMIF('5. Lön'!$B$25:$B$151,AM$7,'5. Lön'!$CM$25:$CM$151))*(AM23/AM$25)*(AM$10/AM$13)+(SUMIF('6. Drift'!$B$18:$B$101,AM$7,'6. Drift'!$BD$18:$BD$101))*(AM23/AM$25)*(AM$10/AM$13)+(SUMIF('6. Drift'!$B$18:$B$101,AM$7,'6. Drift'!$BP$18:$BP$101))*(AM23/AM$25)*(AM$10/AM$13)</f>
        <v>0</v>
      </c>
      <c r="AN61" s="449">
        <f>(SUMIF('5. Lön'!$B$25:$B$151,AN$7,'5. Lön'!$CA$25:$CA$151))*(AN23/AN$25)*(AN$10/AN$13)+(SUMIF('5. Lön'!$B$25:$B$151,AN$7,'5. Lön'!$CM$25:$CM$151))*(AN23/AN$25)*(AN$10/AN$13)+(SUMIF('6. Drift'!$B$18:$B$101,AN$7,'6. Drift'!$BD$18:$BD$101))*(AN23/AN$25)*(AN$10/AN$13)+(SUMIF('6. Drift'!$B$18:$B$101,AN$7,'6. Drift'!$BP$18:$BP$101))*(AN23/AN$25)*(AN$10/AN$13)</f>
        <v>0</v>
      </c>
      <c r="AO61" s="449">
        <f>(SUMIF('5. Lön'!$B$25:$B$151,AO$7,'5. Lön'!$CA$25:$CA$151))*(AO23/AO$25)*(AO$10/AO$13)+(SUMIF('5. Lön'!$B$25:$B$151,AO$7,'5. Lön'!$CM$25:$CM$151))*(AO23/AO$25)*(AO$10/AO$13)+(SUMIF('6. Drift'!$B$18:$B$101,AO$7,'6. Drift'!$BD$18:$BD$101))*(AO23/AO$25)*(AO$10/AO$13)+(SUMIF('6. Drift'!$B$18:$B$101,AO$7,'6. Drift'!$BP$18:$BP$101))*(AO23/AO$25)*(AO$10/AO$13)</f>
        <v>0</v>
      </c>
      <c r="AP61" s="449">
        <f>(SUMIF('5. Lön'!$B$25:$B$151,AP$7,'5. Lön'!$CA$25:$CA$151))*(AP23/AP$25)*(AP$10/AP$13)+(SUMIF('5. Lön'!$B$25:$B$151,AP$7,'5. Lön'!$CM$25:$CM$151))*(AP23/AP$25)*(AP$10/AP$13)+(SUMIF('6. Drift'!$B$18:$B$101,AP$7,'6. Drift'!$BD$18:$BD$101))*(AP23/AP$25)*(AP$10/AP$13)+(SUMIF('6. Drift'!$B$18:$B$101,AP$7,'6. Drift'!$BP$18:$BP$101))*(AP23/AP$25)*(AP$10/AP$13)</f>
        <v>0</v>
      </c>
      <c r="AQ61" s="449">
        <f>(SUMIF('5. Lön'!$B$25:$B$151,AQ$7,'5. Lön'!$CA$25:$CA$151))*(AQ23/AQ$25)*(AQ$10/AQ$13)+(SUMIF('5. Lön'!$B$25:$B$151,AQ$7,'5. Lön'!$CM$25:$CM$151))*(AQ23/AQ$25)*(AQ$10/AQ$13)+(SUMIF('6. Drift'!$B$18:$B$101,AQ$7,'6. Drift'!$BD$18:$BD$101))*(AQ23/AQ$25)*(AQ$10/AQ$13)+(SUMIF('6. Drift'!$B$18:$B$101,AQ$7,'6. Drift'!$BP$18:$BP$101))*(AQ23/AQ$25)*(AQ$10/AQ$13)</f>
        <v>0</v>
      </c>
      <c r="AR61" s="449">
        <f>(SUMIF('5. Lön'!$B$25:$B$151,AR$7,'5. Lön'!$CA$25:$CA$151))*(AR23/AR$25)*(AR$10/AR$13)+(SUMIF('5. Lön'!$B$25:$B$151,AR$7,'5. Lön'!$CM$25:$CM$151))*(AR23/AR$25)*(AR$10/AR$13)+(SUMIF('6. Drift'!$B$18:$B$101,AR$7,'6. Drift'!$BD$18:$BD$101))*(AR23/AR$25)*(AR$10/AR$13)+(SUMIF('6. Drift'!$B$18:$B$101,AR$7,'6. Drift'!$BP$18:$BP$101))*(AR23/AR$25)*(AR$10/AR$13)</f>
        <v>0</v>
      </c>
      <c r="AS61" s="449">
        <f>(SUMIF('5. Lön'!$B$25:$B$151,AS$7,'5. Lön'!$CA$25:$CA$151))*(AS23/AS$25)*(AS$10/AS$13)+(SUMIF('5. Lön'!$B$25:$B$151,AS$7,'5. Lön'!$CM$25:$CM$151))*(AS23/AS$25)*(AS$10/AS$13)+(SUMIF('6. Drift'!$B$18:$B$101,AS$7,'6. Drift'!$BD$18:$BD$101))*(AS23/AS$25)*(AS$10/AS$13)+(SUMIF('6. Drift'!$B$18:$B$101,AS$7,'6. Drift'!$BP$18:$BP$101))*(AS23/AS$25)*(AS$10/AS$13)</f>
        <v>0</v>
      </c>
      <c r="AT61" s="449">
        <f>(SUMIF('5. Lön'!$B$25:$B$151,AT$7,'5. Lön'!$CA$25:$CA$151))*(AT23/AT$25)*(AT$10/AT$13)+(SUMIF('5. Lön'!$B$25:$B$151,AT$7,'5. Lön'!$CM$25:$CM$151))*(AT23/AT$25)*(AT$10/AT$13)+(SUMIF('6. Drift'!$B$18:$B$101,AT$7,'6. Drift'!$BD$18:$BD$101))*(AT23/AT$25)*(AT$10/AT$13)+(SUMIF('6. Drift'!$B$18:$B$101,AT$7,'6. Drift'!$BP$18:$BP$101))*(AT23/AT$25)*(AT$10/AT$13)</f>
        <v>0</v>
      </c>
      <c r="AU61" s="449">
        <f>(SUMIF('5. Lön'!$B$25:$B$151,AU$7,'5. Lön'!$CA$25:$CA$151))*(AU23/AU$25)*(AU$10/AU$13)+(SUMIF('5. Lön'!$B$25:$B$151,AU$7,'5. Lön'!$CM$25:$CM$151))*(AU23/AU$25)*(AU$10/AU$13)+(SUMIF('6. Drift'!$B$18:$B$101,AU$7,'6. Drift'!$BD$18:$BD$101))*(AU23/AU$25)*(AU$10/AU$13)+(SUMIF('6. Drift'!$B$18:$B$101,AU$7,'6. Drift'!$BP$18:$BP$101))*(AU23/AU$25)*(AU$10/AU$13)</f>
        <v>0</v>
      </c>
      <c r="AV61" s="449">
        <f>(SUMIF('5. Lön'!$B$25:$B$151,AV$7,'5. Lön'!$CA$25:$CA$151))*(AV23/AV$25)*(AV$10/AV$13)+(SUMIF('5. Lön'!$B$25:$B$151,AV$7,'5. Lön'!$CM$25:$CM$151))*(AV23/AV$25)*(AV$10/AV$13)+(SUMIF('6. Drift'!$B$18:$B$101,AV$7,'6. Drift'!$BD$18:$BD$101))*(AV23/AV$25)*(AV$10/AV$13)+(SUMIF('6. Drift'!$B$18:$B$101,AV$7,'6. Drift'!$BP$18:$BP$101))*(AV23/AV$25)*(AV$10/AV$13)</f>
        <v>0</v>
      </c>
      <c r="AW61" s="449">
        <f>(SUMIF('5. Lön'!$B$25:$B$151,AW$7,'5. Lön'!$CA$25:$CA$151))*(AW23/AW$25)*(AW$10/AW$13)+(SUMIF('5. Lön'!$B$25:$B$151,AW$7,'5. Lön'!$CM$25:$CM$151))*(AW23/AW$25)*(AW$10/AW$13)+(SUMIF('6. Drift'!$B$18:$B$101,AW$7,'6. Drift'!$BD$18:$BD$101))*(AW23/AW$25)*(AW$10/AW$13)+(SUMIF('6. Drift'!$B$18:$B$101,AW$7,'6. Drift'!$BP$18:$BP$101))*(AW23/AW$25)*(AW$10/AW$13)</f>
        <v>423.60046572803219</v>
      </c>
      <c r="AX61" s="449">
        <f>(SUMIF('5. Lön'!$B$25:$B$151,AX$7,'5. Lön'!$CA$25:$CA$151))*(AX23/AX$25)*(AX$10/AX$13)+(SUMIF('5. Lön'!$B$25:$B$151,AX$7,'5. Lön'!$CM$25:$CM$151))*(AX23/AX$25)*(AX$10/AX$13)+(SUMIF('6. Drift'!$B$18:$B$101,AX$7,'6. Drift'!$BD$18:$BD$101))*(AX23/AX$25)*(AX$10/AX$13)+(SUMIF('6. Drift'!$B$18:$B$101,AX$7,'6. Drift'!$BP$18:$BP$101))*(AX23/AX$25)*(AX$10/AX$13)</f>
        <v>0</v>
      </c>
      <c r="AY61" s="449">
        <f>(SUMIF('5. Lön'!$B$25:$B$151,AY$7,'5. Lön'!$CA$25:$CA$151))*(AY23/AY$25)*(AY$10/AY$13)+(SUMIF('5. Lön'!$B$25:$B$151,AY$7,'5. Lön'!$CM$25:$CM$151))*(AY23/AY$25)*(AY$10/AY$13)+(SUMIF('6. Drift'!$B$18:$B$101,AY$7,'6. Drift'!$BD$18:$BD$101))*(AY23/AY$25)*(AY$10/AY$13)+(SUMIF('6. Drift'!$B$18:$B$101,AY$7,'6. Drift'!$BP$18:$BP$101))*(AY23/AY$25)*(AY$10/AY$13)</f>
        <v>0</v>
      </c>
      <c r="AZ61" s="449">
        <f>(SUMIF('5. Lön'!$B$25:$B$151,AZ$7,'5. Lön'!$CA$25:$CA$151))*(AZ23/AZ$25)*(AZ$10/AZ$13)+(SUMIF('5. Lön'!$B$25:$B$151,AZ$7,'5. Lön'!$CM$25:$CM$151))*(AZ23/AZ$25)*(AZ$10/AZ$13)+(SUMIF('6. Drift'!$B$18:$B$101,AZ$7,'6. Drift'!$BD$18:$BD$101))*(AZ23/AZ$25)*(AZ$10/AZ$13)+(SUMIF('6. Drift'!$B$18:$B$101,AZ$7,'6. Drift'!$BP$18:$BP$101))*(AZ23/AZ$25)*(AZ$10/AZ$13)</f>
        <v>0</v>
      </c>
      <c r="BA61" s="449">
        <f>(SUMIF('5. Lön'!$B$25:$B$151,BA$7,'5. Lön'!$CA$25:$CA$151))*(BA23/BA$25)*(BA$10/BA$13)+(SUMIF('5. Lön'!$B$25:$B$151,BA$7,'5. Lön'!$CM$25:$CM$151))*(BA23/BA$25)*(BA$10/BA$13)+(SUMIF('6. Drift'!$B$18:$B$101,BA$7,'6. Drift'!$BD$18:$BD$101))*(BA23/BA$25)*(BA$10/BA$13)+(SUMIF('6. Drift'!$B$18:$B$101,BA$7,'6. Drift'!$BP$18:$BP$101))*(BA23/BA$25)*(BA$10/BA$13)</f>
        <v>0</v>
      </c>
      <c r="BB61" s="449">
        <f>(SUMIF('5. Lön'!$B$25:$B$151,BB$7,'5. Lön'!$CA$25:$CA$151))*(BB23/BB$25)*(BB$10/BB$13)+(SUMIF('5. Lön'!$B$25:$B$151,BB$7,'5. Lön'!$CM$25:$CM$151))*(BB23/BB$25)*(BB$10/BB$13)+(SUMIF('6. Drift'!$B$18:$B$101,BB$7,'6. Drift'!$BD$18:$BD$101))*(BB23/BB$25)*(BB$10/BB$13)+(SUMIF('6. Drift'!$B$18:$B$101,BB$7,'6. Drift'!$BP$18:$BP$101))*(BB23/BB$25)*(BB$10/BB$13)</f>
        <v>0</v>
      </c>
      <c r="BC61" s="449">
        <f>(SUMIF('5. Lön'!$B$25:$B$151,BC$7,'5. Lön'!$CA$25:$CA$151))*(BC23/BC$25)*(BC$10/BC$13)+(SUMIF('5. Lön'!$B$25:$B$151,BC$7,'5. Lön'!$CM$25:$CM$151))*(BC23/BC$25)*(BC$10/BC$13)+(SUMIF('6. Drift'!$B$18:$B$101,BC$7,'6. Drift'!$BD$18:$BD$101))*(BC23/BC$25)*(BC$10/BC$13)+(SUMIF('6. Drift'!$B$18:$B$101,BC$7,'6. Drift'!$BP$18:$BP$101))*(BC23/BC$25)*(BC$10/BC$13)</f>
        <v>0</v>
      </c>
      <c r="BD61" s="449">
        <f>(SUMIF('5. Lön'!$B$25:$B$151,BD$7,'5. Lön'!$CA$25:$CA$151))*(BD23/BD$25)*(BD$10/BD$13)+(SUMIF('5. Lön'!$B$25:$B$151,BD$7,'5. Lön'!$CM$25:$CM$151))*(BD23/BD$25)*(BD$10/BD$13)+(SUMIF('6. Drift'!$B$18:$B$101,BD$7,'6. Drift'!$BD$18:$BD$101))*(BD23/BD$25)*(BD$10/BD$13)+(SUMIF('6. Drift'!$B$18:$B$101,BD$7,'6. Drift'!$BP$18:$BP$101))*(BD23/BD$25)*(BD$10/BD$13)</f>
        <v>0</v>
      </c>
      <c r="BE61" s="449">
        <f>(SUMIF('5. Lön'!$B$25:$B$151,BE$7,'5. Lön'!$CA$25:$CA$151))*(BE23/BE$25)*(BE$10/BE$13)+(SUMIF('5. Lön'!$B$25:$B$151,BE$7,'5. Lön'!$CM$25:$CM$151))*(BE23/BE$25)*(BE$10/BE$13)+(SUMIF('6. Drift'!$B$18:$B$101,BE$7,'6. Drift'!$BD$18:$BD$101))*(BE23/BE$25)*(BE$10/BE$13)+(SUMIF('6. Drift'!$B$18:$B$101,BE$7,'6. Drift'!$BP$18:$BP$101))*(BE23/BE$25)*(BE$10/BE$13)</f>
        <v>0</v>
      </c>
      <c r="BF61" s="449">
        <f>(SUMIF('5. Lön'!$B$25:$B$151,BF$7,'5. Lön'!$CA$25:$CA$151))*(BF23/BF$25)*(BF$10/BF$13)+(SUMIF('5. Lön'!$B$25:$B$151,BF$7,'5. Lön'!$CM$25:$CM$151))*(BF23/BF$25)*(BF$10/BF$13)+(SUMIF('6. Drift'!$B$18:$B$101,BF$7,'6. Drift'!$BD$18:$BD$101))*(BF23/BF$25)*(BF$10/BF$13)+(SUMIF('6. Drift'!$B$18:$B$101,BF$7,'6. Drift'!$BP$18:$BP$101))*(BF23/BF$25)*(BF$10/BF$13)</f>
        <v>0</v>
      </c>
      <c r="BG61" s="449">
        <f>(SUMIF('5. Lön'!$B$25:$B$151,BG$7,'5. Lön'!$CA$25:$CA$151))*(BG23/BG$25)*((BG$13/3)/BG$13)+(SUMIF('5. Lön'!$B$25:$B$151,BG$7,'5. Lön'!$CM$25:$CM$151))*(BG23/BG$25)*((BG$13/3)/BG$13)+(SUMIF('6. Drift'!$B$18:$B$101,BG$7,'6. Drift'!$BD$18:$BD$101))*(BG23/BG$25)*((BG$13/3)/BG$13)+(SUMIF('6. Drift'!$B$18:$B$101,BG$7,'6. Drift'!$BP$18:$BP$101))*(BG23/BG$25)*((BG$13/3)/BG$13)</f>
        <v>0</v>
      </c>
      <c r="BH61" s="449">
        <f>(SUMIF('5. Lön'!$B$25:$B$151,BH$7,'5. Lön'!$CA$25:$CA$151))*(BH23/BH$25)*((BH$13/3)/BH$13)+(SUMIF('5. Lön'!$B$25:$B$151,BH$7,'5. Lön'!$CM$25:$CM$151))*(BH23/BH$25)*((BH$13/3)/BH$13)+(SUMIF('6. Drift'!$B$18:$B$101,BH$7,'6. Drift'!$BD$18:$BD$101))*(BH23/BH$25)*((BH$13/3)/BH$13)+(SUMIF('6. Drift'!$B$18:$B$101,BH$7,'6. Drift'!$BP$18:$BP$101))*(BH23/BH$25)*((BH$13/3)/BH$13)</f>
        <v>0</v>
      </c>
      <c r="BI61" s="449">
        <f>(SUMIF('5. Lön'!$B$25:$B$151,BI$7,'5. Lön'!$CA$25:$CA$151))*(BI23/BI$25)*((BI$13/3)/BI$13)+(SUMIF('5. Lön'!$B$25:$B$151,BI$7,'5. Lön'!$CM$25:$CM$151))*(BI23/BI$25)*((BI$13/3)/BI$13)+(SUMIF('6. Drift'!$B$18:$B$101,BI$7,'6. Drift'!$BD$18:$BD$101))*(BI23/BI$25)*((BI$13/3)/BI$13)+(SUMIF('6. Drift'!$B$18:$B$101,BI$7,'6. Drift'!$BP$18:$BP$101))*(BI23/BI$25)*((BI$13/3)/BI$13)</f>
        <v>0</v>
      </c>
      <c r="BJ61" s="449">
        <f>(SUMIF('5. Lön'!$B$25:$B$151,BJ$7,'5. Lön'!$CA$25:$CA$151))*(BJ23/BJ$25)*((BJ$13/3)/BJ$13)+(SUMIF('5. Lön'!$B$25:$B$151,BJ$7,'5. Lön'!$CM$25:$CM$151))*(BJ23/BJ$25)*((BJ$13/3)/BJ$13)+(SUMIF('6. Drift'!$B$18:$B$101,BJ$7,'6. Drift'!$BD$18:$BD$101))*(BJ23/BJ$25)*((BJ$13/3)/BJ$13)+(SUMIF('6. Drift'!$B$18:$B$101,BJ$7,'6. Drift'!$BP$18:$BP$101))*(BJ23/BJ$25)*((BJ$13/3)/BJ$13)</f>
        <v>0</v>
      </c>
      <c r="BK61" s="449">
        <f>(SUMIF('5. Lön'!$B$25:$B$151,BK$7,'5. Lön'!$CA$25:$CA$151))*(BK23/BK$25)*((BK$13/3)/BK$13)+(SUMIF('5. Lön'!$B$25:$B$151,BK$7,'5. Lön'!$CM$25:$CM$151))*(BK23/BK$25)*((BK$13/3)/BK$13)+(SUMIF('6. Drift'!$B$18:$B$101,BK$7,'6. Drift'!$BD$18:$BD$101))*(BK23/BK$25)*((BK$13/3)/BK$13)+(SUMIF('6. Drift'!$B$18:$B$101,BK$7,'6. Drift'!$BP$18:$BP$101))*(BK23/BK$25)*((BK$13/3)/BK$13)</f>
        <v>0</v>
      </c>
      <c r="BL61" s="449">
        <f>(SUMIF('5. Lön'!$B$25:$B$151,BL$7,'5. Lön'!$CA$25:$CA$151))*(BL23/BL$25)*((BL$13/3)/BL$13)+(SUMIF('5. Lön'!$B$25:$B$151,BL$7,'5. Lön'!$CM$25:$CM$151))*(BL23/BL$25)*((BL$13/3)/BL$13)+(SUMIF('6. Drift'!$B$18:$B$101,BL$7,'6. Drift'!$BD$18:$BD$101))*(BL23/BL$25)*((BL$13/3)/BL$13)+(SUMIF('6. Drift'!$B$18:$B$101,BL$7,'6. Drift'!$BP$18:$BP$101))*(BL23/BL$25)*((BL$13/3)/BL$13)</f>
        <v>0</v>
      </c>
      <c r="BM61" s="449">
        <f>(SUMIF('5. Lön'!$B$25:$B$151,BM$7,'5. Lön'!$CA$25:$CA$151))*(BM23/BM$25)*((BM$13/3)/BM$13)+(SUMIF('5. Lön'!$B$25:$B$151,BM$7,'5. Lön'!$CM$25:$CM$151))*(BM23/BM$25)*((BM$13/3)/BM$13)+(SUMIF('6. Drift'!$B$18:$B$101,BM$7,'6. Drift'!$BD$18:$BD$101))*(BM23/BM$25)*((BM$13/3)/BM$13)+(SUMIF('6. Drift'!$B$18:$B$101,BM$7,'6. Drift'!$BP$18:$BP$101))*(BM23/BM$25)*((BM$13/3)/BM$13)</f>
        <v>0</v>
      </c>
      <c r="BN61" s="449">
        <f>(SUMIF('5. Lön'!$B$25:$B$151,BN$7,'5. Lön'!$CA$25:$CA$151))*(BN23/BN$25)*((BN$13/3)/BN$13)+(SUMIF('5. Lön'!$B$25:$B$151,BN$7,'5. Lön'!$CM$25:$CM$151))*(BN23/BN$25)*((BN$13/3)/BN$13)+(SUMIF('6. Drift'!$B$18:$B$101,BN$7,'6. Drift'!$BD$18:$BD$101))*(BN23/BN$25)*((BN$13/3)/BN$13)+(SUMIF('6. Drift'!$B$18:$B$101,BN$7,'6. Drift'!$BP$18:$BP$101))*(BN23/BN$25)*((BN$13/3)/BN$13)</f>
        <v>0</v>
      </c>
      <c r="BO61" s="449">
        <f>(SUMIF('5. Lön'!$B$25:$B$151,BO$7,'5. Lön'!$CA$25:$CA$151))*(BO23/BO$25)*((BO$13/3)/BO$13)+(SUMIF('5. Lön'!$B$25:$B$151,BO$7,'5. Lön'!$CM$25:$CM$151))*(BO23/BO$25)*((BO$13/3)/BO$13)+(SUMIF('6. Drift'!$B$18:$B$101,BO$7,'6. Drift'!$BD$18:$BD$101))*(BO23/BO$25)*((BO$13/3)/BO$13)+(SUMIF('6. Drift'!$B$18:$B$101,BO$7,'6. Drift'!$BP$18:$BP$101))*(BO23/BO$25)*((BO$13/3)/BO$13)</f>
        <v>0</v>
      </c>
      <c r="BP61" s="449">
        <f>(SUMIF('5. Lön'!$B$25:$B$151,BP$7,'5. Lön'!$CA$25:$CA$151))*(BP23/BP$25)*((BP$13/3)/BP$13)+(SUMIF('5. Lön'!$B$25:$B$151,BP$7,'5. Lön'!$CM$25:$CM$151))*(BP23/BP$25)*((BP$13/3)/BP$13)+(SUMIF('6. Drift'!$B$18:$B$101,BP$7,'6. Drift'!$BD$18:$BD$101))*(BP23/BP$25)*((BP$13/3)/BP$13)+(SUMIF('6. Drift'!$B$18:$B$101,BP$7,'6. Drift'!$BP$18:$BP$101))*(BP23/BP$25)*((BP$13/3)/BP$13)</f>
        <v>0</v>
      </c>
      <c r="BQ61" s="449">
        <f>(SUMIF('5. Lön'!$B$25:$B$151,BQ$7,'5. Lön'!$CA$25:$CA$151))*(BQ23/BQ$25)*((BQ$13/3)/BQ$13)+(SUMIF('5. Lön'!$B$25:$B$151,BQ$7,'5. Lön'!$CM$25:$CM$151))*(BQ23/BQ$25)*((BQ$13/3)/BQ$13)+(SUMIF('6. Drift'!$B$18:$B$101,BQ$7,'6. Drift'!$BD$18:$BD$101))*(BQ23/BQ$25)*((BQ$13/3)/BQ$13)+(SUMIF('6. Drift'!$B$18:$B$101,BQ$7,'6. Drift'!$BP$18:$BP$101))*(BQ23/BQ$25)*((BQ$13/3)/BQ$13)</f>
        <v>0</v>
      </c>
      <c r="BR61" s="449">
        <f>(SUMIF('5. Lön'!$B$25:$B$151,BR$7,'5. Lön'!$CA$25:$CA$151))*(BR23/BR$25)*((BR$13/3)/BR$13)+(SUMIF('5. Lön'!$B$25:$B$151,BR$7,'5. Lön'!$CM$25:$CM$151))*(BR23/BR$25)*((BR$13/3)/BR$13)+(SUMIF('6. Drift'!$B$18:$B$101,BR$7,'6. Drift'!$BD$18:$BD$101))*(BR23/BR$25)*((BR$13/3)/BR$13)+(SUMIF('6. Drift'!$B$18:$B$101,BR$7,'6. Drift'!$BP$18:$BP$101))*(BR23/BR$25)*((BR$13/3)/BR$13)</f>
        <v>0</v>
      </c>
      <c r="BS61" s="449">
        <f>(SUMIF('5. Lön'!$B$25:$B$151,BS$7,'5. Lön'!$CA$25:$CA$151))*(BS23/BS$25)*((BS$13/3)/BS$13)+(SUMIF('5. Lön'!$B$25:$B$151,BS$7,'5. Lön'!$CM$25:$CM$151))*(BS23/BS$25)*((BS$13/3)/BS$13)+(SUMIF('6. Drift'!$B$18:$B$101,BS$7,'6. Drift'!$BD$18:$BD$101))*(BS23/BS$25)*((BS$13/3)/BS$13)+(SUMIF('6. Drift'!$B$18:$B$101,BS$7,'6. Drift'!$BP$18:$BP$101))*(BS23/BS$25)*((BS$13/3)/BS$13)</f>
        <v>0</v>
      </c>
      <c r="BT61" s="449">
        <f>(SUMIF('5. Lön'!$B$25:$B$151,BT$7,'5. Lön'!$CA$25:$CA$151))*(BT23/BT$25)*((BT$13/3)/BT$13)+(SUMIF('5. Lön'!$B$25:$B$151,BT$7,'5. Lön'!$CM$25:$CM$151))*(BT23/BT$25)*((BT$13/3)/BT$13)+(SUMIF('6. Drift'!$B$18:$B$101,BT$7,'6. Drift'!$BD$18:$BD$101))*(BT23/BT$25)*((BT$13/3)/BT$13)+(SUMIF('6. Drift'!$B$18:$B$101,BT$7,'6. Drift'!$BP$18:$BP$101))*(BT23/BT$25)*((BT$13/3)/BT$13)</f>
        <v>0</v>
      </c>
      <c r="BU61" s="449">
        <f>(SUMIF('5. Lön'!$B$25:$B$151,BU$7,'5. Lön'!$CA$25:$CA$151))*(BU23/BU$25)*((BU$13/3)/BU$13)+(SUMIF('5. Lön'!$B$25:$B$151,BU$7,'5. Lön'!$CM$25:$CM$151))*(BU23/BU$25)*((BU$13/3)/BU$13)+(SUMIF('6. Drift'!$B$18:$B$101,BU$7,'6. Drift'!$BD$18:$BD$101))*(BU23/BU$25)*((BU$13/3)/BU$13)+(SUMIF('6. Drift'!$B$18:$B$101,BU$7,'6. Drift'!$BP$18:$BP$101))*(BU23/BU$25)*((BU$13/3)/BU$13)</f>
        <v>0</v>
      </c>
      <c r="BV61" s="449">
        <f>(SUMIF('5. Lön'!$B$25:$B$151,BV$7,'5. Lön'!$CA$25:$CA$151))*(BV23/BV$25)*((BV$13/3)/BV$13)+(SUMIF('5. Lön'!$B$25:$B$151,BV$7,'5. Lön'!$CM$25:$CM$151))*(BV23/BV$25)*((BV$13/3)/BV$13)+(SUMIF('6. Drift'!$B$18:$B$101,BV$7,'6. Drift'!$BD$18:$BD$101))*(BV23/BV$25)*((BV$13/3)/BV$13)+(SUMIF('6. Drift'!$B$18:$B$101,BV$7,'6. Drift'!$BP$18:$BP$101))*(BV23/BV$25)*((BV$13/3)/BV$13)</f>
        <v>0</v>
      </c>
      <c r="BW61" s="449">
        <f>(SUMIF('5. Lön'!$B$25:$B$151,BW$7,'5. Lön'!$CA$25:$CA$151))*(BW23/BW$25)*((BW$13/3)/BW$13)+(SUMIF('5. Lön'!$B$25:$B$151,BW$7,'5. Lön'!$CM$25:$CM$151))*(BW23/BW$25)*((BW$13/3)/BW$13)+(SUMIF('6. Drift'!$B$18:$B$101,BW$7,'6. Drift'!$BD$18:$BD$101))*(BW23/BW$25)*((BW$13/3)/BW$13)+(SUMIF('6. Drift'!$B$18:$B$101,BW$7,'6. Drift'!$BP$18:$BP$101))*(BW23/BW$25)*((BW$13/3)/BW$13)</f>
        <v>0</v>
      </c>
      <c r="BX61" s="449">
        <f>(SUMIF('5. Lön'!$B$25:$B$151,BX$7,'5. Lön'!$CA$25:$CA$151))*(BX23/BX$25)*((BX$13/3)/BX$13)+(SUMIF('5. Lön'!$B$25:$B$151,BX$7,'5. Lön'!$CM$25:$CM$151))*(BX23/BX$25)*((BX$13/3)/BX$13)+(SUMIF('6. Drift'!$B$18:$B$101,BX$7,'6. Drift'!$BD$18:$BD$101))*(BX23/BX$25)*((BX$13/3)/BX$13)+(SUMIF('6. Drift'!$B$18:$B$101,BX$7,'6. Drift'!$BP$18:$BP$101))*(BX23/BX$25)*((BX$13/3)/BX$13)</f>
        <v>0</v>
      </c>
      <c r="BY61" s="449">
        <f>(SUMIF('5. Lön'!$B$25:$B$151,BY$7,'5. Lön'!$CA$25:$CA$151))*(BY23/BY$25)*((BY$13/3)/BY$13)+(SUMIF('5. Lön'!$B$25:$B$151,BY$7,'5. Lön'!$CM$25:$CM$151))*(BY23/BY$25)*((BY$13/3)/BY$13)+(SUMIF('6. Drift'!$B$18:$B$101,BY$7,'6. Drift'!$BD$18:$BD$101))*(BY23/BY$25)*((BY$13/3)/BY$13)+(SUMIF('6. Drift'!$B$18:$B$101,BY$7,'6. Drift'!$BP$18:$BP$101))*(BY23/BY$25)*((BY$13/3)/BY$13)</f>
        <v>0</v>
      </c>
      <c r="BZ61" s="449">
        <f>(SUMIF('5. Lön'!$B$25:$B$151,BZ$7,'5. Lön'!$CA$25:$CA$151))*(BZ23/BZ$25)*((BZ$13/3)/BZ$13)+(SUMIF('5. Lön'!$B$25:$B$151,BZ$7,'5. Lön'!$CM$25:$CM$151))*(BZ23/BZ$25)*((BZ$13/3)/BZ$13)+(SUMIF('6. Drift'!$B$18:$B$101,BZ$7,'6. Drift'!$BD$18:$BD$101))*(BZ23/BZ$25)*((BZ$13/3)/BZ$13)+(SUMIF('6. Drift'!$B$18:$B$101,BZ$7,'6. Drift'!$BP$18:$BP$101))*(BZ23/BZ$25)*((BZ$13/3)/BZ$13)</f>
        <v>0</v>
      </c>
      <c r="CA61" s="449">
        <f>(SUMIF('5. Lön'!$B$25:$B$151,CA$7,'5. Lön'!$CA$25:$CA$151))*(CA23/CA$25)*((CA$13/3)/CA$13)+(SUMIF('5. Lön'!$B$25:$B$151,CA$7,'5. Lön'!$CM$25:$CM$151))*(CA23/CA$25)*((CA$13/3)/CA$13)+(SUMIF('6. Drift'!$B$18:$B$101,CA$7,'6. Drift'!$BD$18:$BD$101))*(CA23/CA$25)*((CA$13/3)/CA$13)+(SUMIF('6. Drift'!$B$18:$B$101,CA$7,'6. Drift'!$BP$18:$BP$101))*(CA23/CA$25)*((CA$13/3)/CA$13)</f>
        <v>0</v>
      </c>
      <c r="CB61" s="449">
        <f>(SUMIF('5. Lön'!$B$25:$B$151,CB$7,'5. Lön'!$CA$25:$CA$151))*(CB23/CB$25)*((CB$13/3)/CB$13)+(SUMIF('5. Lön'!$B$25:$B$151,CB$7,'5. Lön'!$CM$25:$CM$151))*(CB23/CB$25)*((CB$13/3)/CB$13)+(SUMIF('6. Drift'!$B$18:$B$101,CB$7,'6. Drift'!$BD$18:$BD$101))*(CB23/CB$25)*((CB$13/3)/CB$13)+(SUMIF('6. Drift'!$B$18:$B$101,CB$7,'6. Drift'!$BP$18:$BP$101))*(CB23/CB$25)*((CB$13/3)/CB$13)</f>
        <v>0</v>
      </c>
      <c r="CC61" s="449">
        <f>(SUMIF('5. Lön'!$B$25:$B$151,CC$7,'5. Lön'!$CA$25:$CA$151))*(CC23/CC$25)*((CC$13/3)/CC$13)+(SUMIF('5. Lön'!$B$25:$B$151,CC$7,'5. Lön'!$CM$25:$CM$151))*(CC23/CC$25)*((CC$13/3)/CC$13)+(SUMIF('6. Drift'!$B$18:$B$101,CC$7,'6. Drift'!$BD$18:$BD$101))*(CC23/CC$25)*((CC$13/3)/CC$13)+(SUMIF('6. Drift'!$B$18:$B$101,CC$7,'6. Drift'!$BP$18:$BP$101))*(CC23/CC$25)*((CC$13/3)/CC$13)</f>
        <v>0</v>
      </c>
      <c r="CD61" s="449">
        <f>(SUMIF('5. Lön'!$B$25:$B$151,CD$7,'5. Lön'!$CA$25:$CA$151))*(CD23/CD$25)*((CD$13/3)/CD$13)+(SUMIF('5. Lön'!$B$25:$B$151,CD$7,'5. Lön'!$CM$25:$CM$151))*(CD23/CD$25)*((CD$13/3)/CD$13)+(SUMIF('6. Drift'!$B$18:$B$101,CD$7,'6. Drift'!$BD$18:$BD$101))*(CD23/CD$25)*((CD$13/3)/CD$13)+(SUMIF('6. Drift'!$B$18:$B$101,CD$7,'6. Drift'!$BP$18:$BP$101))*(CD23/CD$25)*((CD$13/3)/CD$13)</f>
        <v>0</v>
      </c>
      <c r="CE61" s="449">
        <f>(SUMIF('5. Lön'!$B$25:$B$151,CE$7,'5. Lön'!$CA$25:$CA$151))*(CE23/CE$25)*((CE$13/3)/CE$13)+(SUMIF('5. Lön'!$B$25:$B$151,CE$7,'5. Lön'!$CM$25:$CM$151))*(CE23/CE$25)*((CE$13/3)/CE$13)+(SUMIF('6. Drift'!$B$18:$B$101,CE$7,'6. Drift'!$BD$18:$BD$101))*(CE23/CE$25)*((CE$13/3)/CE$13)+(SUMIF('6. Drift'!$B$18:$B$101,CE$7,'6. Drift'!$BP$18:$BP$101))*(CE23/CE$25)*((CE$13/3)/CE$13)</f>
        <v>0</v>
      </c>
      <c r="CF61" s="449">
        <f>(SUMIF('5. Lön'!$B$25:$B$151,CF$7,'5. Lön'!$CA$25:$CA$151))*(CF23/CF$25)*((CF$13/3)/CF$13)+(SUMIF('5. Lön'!$B$25:$B$151,CF$7,'5. Lön'!$CM$25:$CM$151))*(CF23/CF$25)*((CF$13/3)/CF$13)+(SUMIF('6. Drift'!$B$18:$B$101,CF$7,'6. Drift'!$BD$18:$BD$101))*(CF23/CF$25)*((CF$13/3)/CF$13)+(SUMIF('6. Drift'!$B$18:$B$101,CF$7,'6. Drift'!$BP$18:$BP$101))*(CF23/CF$25)*((CF$13/3)/CF$13)</f>
        <v>0</v>
      </c>
      <c r="CG61" s="449">
        <f>(SUMIF('5. Lön'!$B$25:$B$151,CG$7,'5. Lön'!$CA$25:$CA$151))*(CG23/CG$25)*((CG$13/3)/CG$13)+(SUMIF('5. Lön'!$B$25:$B$151,CG$7,'5. Lön'!$CM$25:$CM$151))*(CG23/CG$25)*((CG$13/3)/CG$13)+(SUMIF('6. Drift'!$B$18:$B$101,CG$7,'6. Drift'!$BD$18:$BD$101))*(CG23/CG$25)*((CG$13/3)/CG$13)+(SUMIF('6. Drift'!$B$18:$B$101,CG$7,'6. Drift'!$BP$18:$BP$101))*(CG23/CG$25)*((CG$13/3)/CG$13)</f>
        <v>0</v>
      </c>
      <c r="CH61" s="449">
        <f>(SUMIF('5. Lön'!$B$25:$B$151,CH$7,'5. Lön'!$CA$25:$CA$151))*(CH23/CH$25)*((CH$13/3)/CH$13)+(SUMIF('5. Lön'!$B$25:$B$151,CH$7,'5. Lön'!$CM$25:$CM$151))*(CH23/CH$25)*((CH$13/3)/CH$13)+(SUMIF('6. Drift'!$B$18:$B$101,CH$7,'6. Drift'!$BD$18:$BD$101))*(CH23/CH$25)*((CH$13/3)/CH$13)+(SUMIF('6. Drift'!$B$18:$B$101,CH$7,'6. Drift'!$BP$18:$BP$101))*(CH23/CH$25)*((CH$13/3)/CH$13)</f>
        <v>0</v>
      </c>
      <c r="CI61" s="449">
        <f>(SUMIF('5. Lön'!$B$25:$B$151,CI$7,'5. Lön'!$CA$25:$CA$151))*(CI23/CI$25)*((CI$13/3)/CI$13)+(SUMIF('5. Lön'!$B$25:$B$151,CI$7,'5. Lön'!$CM$25:$CM$151))*(CI23/CI$25)*((CI$13/3)/CI$13)+(SUMIF('6. Drift'!$B$18:$B$101,CI$7,'6. Drift'!$BD$18:$BD$101))*(CI23/CI$25)*((CI$13/3)/CI$13)+(SUMIF('6. Drift'!$B$18:$B$101,CI$7,'6. Drift'!$BP$18:$BP$101))*(CI23/CI$25)*((CI$13/3)/CI$13)</f>
        <v>0</v>
      </c>
      <c r="CJ61" s="449">
        <f>(SUMIF('5. Lön'!$B$25:$B$151,CJ$7,'5. Lön'!$CA$25:$CA$151))*(CJ23/CJ$25)*((CJ$13/3)/CJ$13)+(SUMIF('5. Lön'!$B$25:$B$151,CJ$7,'5. Lön'!$CM$25:$CM$151))*(CJ23/CJ$25)*((CJ$13/3)/CJ$13)+(SUMIF('6. Drift'!$B$18:$B$101,CJ$7,'6. Drift'!$BD$18:$BD$101))*(CJ23/CJ$25)*((CJ$13/3)/CJ$13)+(SUMIF('6. Drift'!$B$18:$B$101,CJ$7,'6. Drift'!$BP$18:$BP$101))*(CJ23/CJ$25)*((CJ$13/3)/CJ$13)</f>
        <v>0</v>
      </c>
    </row>
    <row r="62" spans="2:88" x14ac:dyDescent="0.2">
      <c r="B62" s="44" t="s">
        <v>105</v>
      </c>
      <c r="C62" s="465">
        <f>SUM(C56:C61)</f>
        <v>20815.349474329141</v>
      </c>
      <c r="D62" s="465">
        <f t="shared" ref="D62:L62" si="66">SUM(D56:D61)</f>
        <v>23485.626108164826</v>
      </c>
      <c r="E62" s="465">
        <f t="shared" si="66"/>
        <v>22860.878258685538</v>
      </c>
      <c r="F62" s="465">
        <f t="shared" si="66"/>
        <v>0</v>
      </c>
      <c r="G62" s="465">
        <f t="shared" si="66"/>
        <v>0</v>
      </c>
      <c r="H62" s="465">
        <f t="shared" si="66"/>
        <v>0</v>
      </c>
      <c r="I62" s="465">
        <f t="shared" si="66"/>
        <v>0</v>
      </c>
      <c r="J62" s="465">
        <f t="shared" si="66"/>
        <v>0</v>
      </c>
      <c r="K62" s="465">
        <f t="shared" si="66"/>
        <v>0</v>
      </c>
      <c r="L62" s="465">
        <f t="shared" si="66"/>
        <v>0</v>
      </c>
      <c r="M62" s="576">
        <f t="shared" ref="M62:BW62" si="67">SUM(M56:M61)</f>
        <v>67161.853841179516</v>
      </c>
      <c r="N62" s="577">
        <f t="shared" si="67"/>
        <v>0</v>
      </c>
      <c r="O62" s="577">
        <f t="shared" si="67"/>
        <v>0</v>
      </c>
      <c r="P62" s="577">
        <f t="shared" si="67"/>
        <v>0</v>
      </c>
      <c r="Q62" s="577">
        <f t="shared" si="67"/>
        <v>0</v>
      </c>
      <c r="R62" s="577">
        <f t="shared" si="67"/>
        <v>0</v>
      </c>
      <c r="S62" s="577">
        <f t="shared" si="67"/>
        <v>0</v>
      </c>
      <c r="T62" s="577">
        <f t="shared" si="67"/>
        <v>0</v>
      </c>
      <c r="U62" s="577">
        <f t="shared" si="67"/>
        <v>0</v>
      </c>
      <c r="V62" s="577">
        <f t="shared" si="67"/>
        <v>0</v>
      </c>
      <c r="W62" s="577">
        <f t="shared" si="67"/>
        <v>0</v>
      </c>
      <c r="X62" s="577">
        <f t="shared" si="67"/>
        <v>0</v>
      </c>
      <c r="Y62" s="577">
        <f t="shared" si="67"/>
        <v>0</v>
      </c>
      <c r="Z62" s="577">
        <f t="shared" si="67"/>
        <v>0</v>
      </c>
      <c r="AA62" s="577">
        <f t="shared" si="67"/>
        <v>0</v>
      </c>
      <c r="AB62" s="577">
        <f t="shared" si="67"/>
        <v>0</v>
      </c>
      <c r="AC62" s="577">
        <f t="shared" si="67"/>
        <v>0</v>
      </c>
      <c r="AD62" s="577">
        <f t="shared" si="67"/>
        <v>0</v>
      </c>
      <c r="AE62" s="577">
        <f t="shared" si="67"/>
        <v>0</v>
      </c>
      <c r="AF62" s="577">
        <f t="shared" si="67"/>
        <v>0</v>
      </c>
      <c r="AG62" s="577">
        <f t="shared" si="67"/>
        <v>0</v>
      </c>
      <c r="AH62" s="577">
        <f t="shared" si="67"/>
        <v>0</v>
      </c>
      <c r="AI62" s="577">
        <f t="shared" si="67"/>
        <v>0</v>
      </c>
      <c r="AJ62" s="577">
        <f t="shared" si="67"/>
        <v>0</v>
      </c>
      <c r="AK62" s="577">
        <f t="shared" si="67"/>
        <v>0</v>
      </c>
      <c r="AL62" s="577">
        <f t="shared" si="67"/>
        <v>0</v>
      </c>
      <c r="AM62" s="577">
        <f t="shared" si="67"/>
        <v>0</v>
      </c>
      <c r="AN62" s="577">
        <f t="shared" si="67"/>
        <v>0</v>
      </c>
      <c r="AO62" s="577">
        <f t="shared" si="67"/>
        <v>0</v>
      </c>
      <c r="AP62" s="577">
        <f t="shared" si="67"/>
        <v>0</v>
      </c>
      <c r="AQ62" s="577">
        <f t="shared" si="67"/>
        <v>0</v>
      </c>
      <c r="AR62" s="577">
        <f t="shared" si="67"/>
        <v>0</v>
      </c>
      <c r="AS62" s="577">
        <f t="shared" si="67"/>
        <v>0</v>
      </c>
      <c r="AT62" s="577">
        <f t="shared" si="67"/>
        <v>0</v>
      </c>
      <c r="AU62" s="577">
        <f t="shared" si="67"/>
        <v>0</v>
      </c>
      <c r="AV62" s="577">
        <f t="shared" si="67"/>
        <v>0</v>
      </c>
      <c r="AW62" s="577">
        <f t="shared" si="67"/>
        <v>67161.853841179516</v>
      </c>
      <c r="AX62" s="577">
        <f t="shared" si="67"/>
        <v>0</v>
      </c>
      <c r="AY62" s="577">
        <f t="shared" si="67"/>
        <v>0</v>
      </c>
      <c r="AZ62" s="577">
        <f t="shared" si="67"/>
        <v>0</v>
      </c>
      <c r="BA62" s="577">
        <f t="shared" si="67"/>
        <v>0</v>
      </c>
      <c r="BB62" s="577">
        <f t="shared" si="67"/>
        <v>0</v>
      </c>
      <c r="BC62" s="577">
        <f t="shared" si="67"/>
        <v>0</v>
      </c>
      <c r="BD62" s="577">
        <f t="shared" si="67"/>
        <v>0</v>
      </c>
      <c r="BE62" s="577">
        <f t="shared" si="67"/>
        <v>0</v>
      </c>
      <c r="BF62" s="577">
        <f t="shared" si="67"/>
        <v>0</v>
      </c>
      <c r="BG62" s="577">
        <f t="shared" si="67"/>
        <v>0</v>
      </c>
      <c r="BH62" s="577">
        <f t="shared" si="67"/>
        <v>0</v>
      </c>
      <c r="BI62" s="577">
        <f t="shared" si="67"/>
        <v>0</v>
      </c>
      <c r="BJ62" s="577">
        <f t="shared" si="67"/>
        <v>0</v>
      </c>
      <c r="BK62" s="577">
        <f t="shared" si="67"/>
        <v>0</v>
      </c>
      <c r="BL62" s="577">
        <f t="shared" si="67"/>
        <v>0</v>
      </c>
      <c r="BM62" s="577">
        <f t="shared" si="67"/>
        <v>0</v>
      </c>
      <c r="BN62" s="577">
        <f t="shared" si="67"/>
        <v>0</v>
      </c>
      <c r="BO62" s="577">
        <f t="shared" si="67"/>
        <v>0</v>
      </c>
      <c r="BP62" s="577">
        <f t="shared" si="67"/>
        <v>0</v>
      </c>
      <c r="BQ62" s="577">
        <f t="shared" si="67"/>
        <v>0</v>
      </c>
      <c r="BR62" s="577">
        <f t="shared" si="67"/>
        <v>0</v>
      </c>
      <c r="BS62" s="577">
        <f t="shared" si="67"/>
        <v>0</v>
      </c>
      <c r="BT62" s="577">
        <f t="shared" si="67"/>
        <v>0</v>
      </c>
      <c r="BU62" s="577">
        <f t="shared" si="67"/>
        <v>0</v>
      </c>
      <c r="BV62" s="577">
        <f t="shared" si="67"/>
        <v>0</v>
      </c>
      <c r="BW62" s="577">
        <f t="shared" si="67"/>
        <v>0</v>
      </c>
      <c r="BX62" s="577">
        <f t="shared" ref="BX62:CJ62" si="68">SUM(BX56:BX61)</f>
        <v>0</v>
      </c>
      <c r="BY62" s="577">
        <f t="shared" si="68"/>
        <v>0</v>
      </c>
      <c r="BZ62" s="577">
        <f t="shared" si="68"/>
        <v>0</v>
      </c>
      <c r="CA62" s="577">
        <f t="shared" si="68"/>
        <v>0</v>
      </c>
      <c r="CB62" s="577">
        <f t="shared" si="68"/>
        <v>0</v>
      </c>
      <c r="CC62" s="577">
        <f t="shared" si="68"/>
        <v>0</v>
      </c>
      <c r="CD62" s="577">
        <f t="shared" si="68"/>
        <v>0</v>
      </c>
      <c r="CE62" s="577">
        <f t="shared" si="68"/>
        <v>0</v>
      </c>
      <c r="CF62" s="577">
        <f t="shared" si="68"/>
        <v>0</v>
      </c>
      <c r="CG62" s="577">
        <f t="shared" si="68"/>
        <v>0</v>
      </c>
      <c r="CH62" s="577">
        <f t="shared" si="68"/>
        <v>0</v>
      </c>
      <c r="CI62" s="577">
        <f t="shared" si="68"/>
        <v>0</v>
      </c>
      <c r="CJ62" s="577">
        <f t="shared" si="68"/>
        <v>0</v>
      </c>
    </row>
    <row r="63" spans="2:88" x14ac:dyDescent="0.2">
      <c r="B63" s="45"/>
      <c r="C63" s="45"/>
      <c r="D63" s="45"/>
      <c r="E63" s="45"/>
      <c r="F63" s="45"/>
      <c r="G63" s="45"/>
      <c r="H63" s="45"/>
      <c r="I63" s="45"/>
      <c r="J63" s="45"/>
      <c r="K63" s="45"/>
      <c r="L63" s="45"/>
      <c r="M63" s="45"/>
    </row>
    <row r="64" spans="2:88" x14ac:dyDescent="0.2">
      <c r="B64" s="47" t="s">
        <v>43</v>
      </c>
      <c r="C64" s="57">
        <f>C55</f>
        <v>2022</v>
      </c>
      <c r="D64" s="57">
        <f t="shared" ref="D64:M64" si="69">D55</f>
        <v>2023</v>
      </c>
      <c r="E64" s="57">
        <f t="shared" si="69"/>
        <v>2024</v>
      </c>
      <c r="F64" s="57" t="str">
        <f t="shared" si="69"/>
        <v/>
      </c>
      <c r="G64" s="57" t="str">
        <f t="shared" si="69"/>
        <v/>
      </c>
      <c r="H64" s="57" t="str">
        <f t="shared" si="69"/>
        <v/>
      </c>
      <c r="I64" s="57" t="str">
        <f t="shared" si="69"/>
        <v/>
      </c>
      <c r="J64" s="57" t="str">
        <f t="shared" si="69"/>
        <v/>
      </c>
      <c r="K64" s="57" t="str">
        <f t="shared" si="69"/>
        <v/>
      </c>
      <c r="L64" s="57" t="str">
        <f t="shared" si="69"/>
        <v/>
      </c>
      <c r="M64" s="43" t="str">
        <f t="shared" si="69"/>
        <v>Summa</v>
      </c>
    </row>
    <row r="65" spans="2:88" x14ac:dyDescent="0.2">
      <c r="B65" s="50" t="s">
        <v>77</v>
      </c>
      <c r="C65" s="462">
        <f>IF($M65=0,"",(('5. Lön'!AG$152+'6. Drift'!G$102)/('6. Drift'!$Q$102+'5. Lön'!$AQ$152))*$M65)</f>
        <v>1815.5984299027118</v>
      </c>
      <c r="D65" s="48">
        <f>IF($M65=0,"",(('5. Lön'!AH$152+'6. Drift'!H$102)/('6. Drift'!$Q$102+'5. Lön'!$AQ$152))*$M65)</f>
        <v>2048.5106887037</v>
      </c>
      <c r="E65" s="463">
        <f>IF($M65=0,"",(('5. Lön'!AI$152+'6. Drift'!I$102)/('6. Drift'!$Q$102+'5. Lön'!$AQ$152))*$M65)</f>
        <v>1994.0176706547566</v>
      </c>
      <c r="F65" s="48">
        <f>IF($M65=0,"",(('5. Lön'!AJ$152+'6. Drift'!J$102)/('6. Drift'!$Q$102+'5. Lön'!$AQ$152))*$M65)</f>
        <v>0</v>
      </c>
      <c r="G65" s="463">
        <f>IF($M65=0,"",(('5. Lön'!AK$152+'6. Drift'!K$102)/('6. Drift'!$Q$102+'5. Lön'!$AQ$152))*$M65)</f>
        <v>0</v>
      </c>
      <c r="H65" s="48">
        <f>IF($M65=0,"",(('5. Lön'!AL$152+'6. Drift'!L$102)/('6. Drift'!$Q$102+'5. Lön'!$AQ$152))*$M65)</f>
        <v>0</v>
      </c>
      <c r="I65" s="463">
        <f>IF($M65=0,"",(('5. Lön'!AM$152+'6. Drift'!M$102)/('6. Drift'!$Q$102+'5. Lön'!$AQ$152))*$M65)</f>
        <v>0</v>
      </c>
      <c r="J65" s="48">
        <f>IF($M65=0,"",(('5. Lön'!AN$152+'6. Drift'!N$102)/('6. Drift'!$Q$102+'5. Lön'!$AQ$152))*$M65)</f>
        <v>0</v>
      </c>
      <c r="K65" s="463">
        <f>IF($M65=0,"",(('5. Lön'!AO$152+'6. Drift'!O$102)/('6. Drift'!$Q$102+'5. Lön'!$AQ$152))*$M65)</f>
        <v>0</v>
      </c>
      <c r="L65" s="48">
        <f>IF($M65=0,"",(('5. Lön'!AP$152+'6. Drift'!P$102)/('6. Drift'!$Q$102+'5. Lön'!$AQ$152))*$M65)</f>
        <v>0</v>
      </c>
      <c r="M65" s="54">
        <f t="shared" ref="M65:M70" si="70">SUM(N65:CE65)</f>
        <v>5858.1267892611686</v>
      </c>
      <c r="N65" s="449">
        <f>(SUMIF('5. Lön'!$B$25:$B$151,N$7,'5. Lön'!$CA$25:$CA$151))*(N27/N$34)*(N$11/N$13)+(SUMIF('5. Lön'!$B$25:$B$151,N$7,'5. Lön'!$CM$25:$CM$151))*(N27/N$34)*(N$11/N$13)+(SUMIF('6. Drift'!$B$18:$B$101,N$7,'6. Drift'!$BD$18:$BD$101))*(N27/N$34)*(N$11/N$13)+(SUMIF('6. Drift'!$B$18:$B$101,N$7,'6. Drift'!$BP$18:$BP$101))*(N27/N$34)*(N$11/N$13)</f>
        <v>0</v>
      </c>
      <c r="O65" s="449">
        <f>(SUMIF('5. Lön'!$B$25:$B$151,O$7,'5. Lön'!$CA$25:$CA$151))*(O27/O$34)*(O$11/O$13)+(SUMIF('5. Lön'!$B$25:$B$151,O$7,'5. Lön'!$CM$25:$CM$151))*(O27/O$34)*(O$11/O$13)+(SUMIF('6. Drift'!$B$18:$B$101,O$7,'6. Drift'!$BD$18:$BD$101))*(O27/O$34)*(O$11/O$13)+(SUMIF('6. Drift'!$B$18:$B$101,O$7,'6. Drift'!$BP$18:$BP$101))*(O27/O$34)*(O$11/O$13)</f>
        <v>0</v>
      </c>
      <c r="P65" s="449">
        <f>(SUMIF('5. Lön'!$B$25:$B$151,P$7,'5. Lön'!$CA$25:$CA$151))*(P27/P$34)*(P$11/P$13)+(SUMIF('5. Lön'!$B$25:$B$151,P$7,'5. Lön'!$CM$25:$CM$151))*(P27/P$34)*(P$11/P$13)+(SUMIF('6. Drift'!$B$18:$B$101,P$7,'6. Drift'!$BD$18:$BD$101))*(P27/P$34)*(P$11/P$13)+(SUMIF('6. Drift'!$B$18:$B$101,P$7,'6. Drift'!$BP$18:$BP$101))*(P27/P$34)*(P$11/P$13)</f>
        <v>0</v>
      </c>
      <c r="Q65" s="449">
        <f>(SUMIF('5. Lön'!$B$25:$B$151,Q$7,'5. Lön'!$CA$25:$CA$151))*(Q27/Q$34)*(Q$11/Q$13)+(SUMIF('5. Lön'!$B$25:$B$151,Q$7,'5. Lön'!$CM$25:$CM$151))*(Q27/Q$34)*(Q$11/Q$13)+(SUMIF('6. Drift'!$B$18:$B$101,Q$7,'6. Drift'!$BD$18:$BD$101))*(Q27/Q$34)*(Q$11/Q$13)+(SUMIF('6. Drift'!$B$18:$B$101,Q$7,'6. Drift'!$BP$18:$BP$101))*(Q27/Q$34)*(Q$11/Q$13)</f>
        <v>0</v>
      </c>
      <c r="R65" s="449">
        <f>(SUMIF('5. Lön'!$B$25:$B$151,R$7,'5. Lön'!$CA$25:$CA$151))*(R27/R$34)*(R$11/R$13)+(SUMIF('5. Lön'!$B$25:$B$151,R$7,'5. Lön'!$CM$25:$CM$151))*(R27/R$34)*(R$11/R$13)+(SUMIF('6. Drift'!$B$18:$B$101,R$7,'6. Drift'!$BD$18:$BD$101))*(R27/R$34)*(R$11/R$13)+(SUMIF('6. Drift'!$B$18:$B$101,R$7,'6. Drift'!$BP$18:$BP$101))*(R27/R$34)*(R$11/R$13)</f>
        <v>0</v>
      </c>
      <c r="S65" s="449">
        <f>(SUMIF('5. Lön'!$B$25:$B$151,S$7,'5. Lön'!$CA$25:$CA$151))*(S27/S$34)*(S$11/S$13)+(SUMIF('5. Lön'!$B$25:$B$151,S$7,'5. Lön'!$CM$25:$CM$151))*(S27/S$34)*(S$11/S$13)+(SUMIF('6. Drift'!$B$18:$B$101,S$7,'6. Drift'!$BD$18:$BD$101))*(S27/S$34)*(S$11/S$13)+(SUMIF('6. Drift'!$B$18:$B$101,S$7,'6. Drift'!$BP$18:$BP$101))*(S27/S$34)*(S$11/S$13)</f>
        <v>0</v>
      </c>
      <c r="T65" s="449">
        <f>(SUMIF('5. Lön'!$B$25:$B$151,T$7,'5. Lön'!$CA$25:$CA$151))*(T27/T$34)*(T$11/T$13)+(SUMIF('5. Lön'!$B$25:$B$151,T$7,'5. Lön'!$CM$25:$CM$151))*(T27/T$34)*(T$11/T$13)+(SUMIF('6. Drift'!$B$18:$B$101,T$7,'6. Drift'!$BD$18:$BD$101))*(T27/T$34)*(T$11/T$13)+(SUMIF('6. Drift'!$B$18:$B$101,T$7,'6. Drift'!$BP$18:$BP$101))*(T27/T$34)*(T$11/T$13)</f>
        <v>0</v>
      </c>
      <c r="U65" s="449">
        <f>(SUMIF('5. Lön'!$B$25:$B$151,U$7,'5. Lön'!$CA$25:$CA$151))*(U27/U$34)*(U$11/U$13)+(SUMIF('5. Lön'!$B$25:$B$151,U$7,'5. Lön'!$CM$25:$CM$151))*(U27/U$34)*(U$11/U$13)+(SUMIF('6. Drift'!$B$18:$B$101,U$7,'6. Drift'!$BD$18:$BD$101))*(U27/U$34)*(U$11/U$13)+(SUMIF('6. Drift'!$B$18:$B$101,U$7,'6. Drift'!$BP$18:$BP$101))*(U27/U$34)*(U$11/U$13)</f>
        <v>0</v>
      </c>
      <c r="V65" s="449">
        <f>(SUMIF('5. Lön'!$B$25:$B$151,V$7,'5. Lön'!$CA$25:$CA$151))*(V27/V$34)*(V$11/V$13)+(SUMIF('5. Lön'!$B$25:$B$151,V$7,'5. Lön'!$CM$25:$CM$151))*(V27/V$34)*(V$11/V$13)+(SUMIF('6. Drift'!$B$18:$B$101,V$7,'6. Drift'!$BD$18:$BD$101))*(V27/V$34)*(V$11/V$13)+(SUMIF('6. Drift'!$B$18:$B$101,V$7,'6. Drift'!$BP$18:$BP$101))*(V27/V$34)*(V$11/V$13)</f>
        <v>0</v>
      </c>
      <c r="W65" s="449">
        <f>(SUMIF('5. Lön'!$B$25:$B$151,W$7,'5. Lön'!$CA$25:$CA$151))*(W27/W$34)*(W$11/W$13)+(SUMIF('5. Lön'!$B$25:$B$151,W$7,'5. Lön'!$CM$25:$CM$151))*(W27/W$34)*(W$11/W$13)+(SUMIF('6. Drift'!$B$18:$B$101,W$7,'6. Drift'!$BD$18:$BD$101))*(W27/W$34)*(W$11/W$13)+(SUMIF('6. Drift'!$B$18:$B$101,W$7,'6. Drift'!$BP$18:$BP$101))*(W27/W$34)*(W$11/W$13)</f>
        <v>0</v>
      </c>
      <c r="X65" s="449">
        <f>(SUMIF('5. Lön'!$B$25:$B$151,X$7,'5. Lön'!$CA$25:$CA$151))*(X27/X$34)*(X$11/X$13)+(SUMIF('5. Lön'!$B$25:$B$151,X$7,'5. Lön'!$CM$25:$CM$151))*(X27/X$34)*(X$11/X$13)+(SUMIF('6. Drift'!$B$18:$B$101,X$7,'6. Drift'!$BD$18:$BD$101))*(X27/X$34)*(X$11/X$13)+(SUMIF('6. Drift'!$B$18:$B$101,X$7,'6. Drift'!$BP$18:$BP$101))*(X27/X$34)*(X$11/X$13)</f>
        <v>0</v>
      </c>
      <c r="Y65" s="449">
        <f>(SUMIF('5. Lön'!$B$25:$B$151,Y$7,'5. Lön'!$CA$25:$CA$151))*(Y27/Y$34)*(Y$11/Y$13)+(SUMIF('5. Lön'!$B$25:$B$151,Y$7,'5. Lön'!$CM$25:$CM$151))*(Y27/Y$34)*(Y$11/Y$13)+(SUMIF('6. Drift'!$B$18:$B$101,Y$7,'6. Drift'!$BD$18:$BD$101))*(Y27/Y$34)*(Y$11/Y$13)+(SUMIF('6. Drift'!$B$18:$B$101,Y$7,'6. Drift'!$BP$18:$BP$101))*(Y27/Y$34)*(Y$11/Y$13)</f>
        <v>0</v>
      </c>
      <c r="Z65" s="449">
        <f>(SUMIF('5. Lön'!$B$25:$B$151,Z$7,'5. Lön'!$CA$25:$CA$151))*(Z27/Z$34)*(Z$11/Z$13)+(SUMIF('5. Lön'!$B$25:$B$151,Z$7,'5. Lön'!$CM$25:$CM$151))*(Z27/Z$34)*(Z$11/Z$13)+(SUMIF('6. Drift'!$B$18:$B$101,Z$7,'6. Drift'!$BD$18:$BD$101))*(Z27/Z$34)*(Z$11/Z$13)+(SUMIF('6. Drift'!$B$18:$B$101,Z$7,'6. Drift'!$BP$18:$BP$101))*(Z27/Z$34)*(Z$11/Z$13)</f>
        <v>0</v>
      </c>
      <c r="AA65" s="449">
        <f>(SUMIF('5. Lön'!$B$25:$B$151,AA$7,'5. Lön'!$CA$25:$CA$151))*(AA27/AA$34)*(AA$11/AA$13)+(SUMIF('5. Lön'!$B$25:$B$151,AA$7,'5. Lön'!$CM$25:$CM$151))*(AA27/AA$34)*(AA$11/AA$13)+(SUMIF('6. Drift'!$B$18:$B$101,AA$7,'6. Drift'!$BD$18:$BD$101))*(AA27/AA$34)*(AA$11/AA$13)+(SUMIF('6. Drift'!$B$18:$B$101,AA$7,'6. Drift'!$BP$18:$BP$101))*(AA27/AA$34)*(AA$11/AA$13)</f>
        <v>0</v>
      </c>
      <c r="AB65" s="449">
        <f>(SUMIF('5. Lön'!$B$25:$B$151,AB$7,'5. Lön'!$CA$25:$CA$151))*(AB27/AB$34)*(AB$11/AB$13)+(SUMIF('5. Lön'!$B$25:$B$151,AB$7,'5. Lön'!$CM$25:$CM$151))*(AB27/AB$34)*(AB$11/AB$13)+(SUMIF('6. Drift'!$B$18:$B$101,AB$7,'6. Drift'!$BD$18:$BD$101))*(AB27/AB$34)*(AB$11/AB$13)+(SUMIF('6. Drift'!$B$18:$B$101,AB$7,'6. Drift'!$BP$18:$BP$101))*(AB27/AB$34)*(AB$11/AB$13)</f>
        <v>0</v>
      </c>
      <c r="AC65" s="449">
        <f>(SUMIF('5. Lön'!$B$25:$B$151,AC$7,'5. Lön'!$CA$25:$CA$151))*(AC27/AC$34)*(AC$11/AC$13)+(SUMIF('5. Lön'!$B$25:$B$151,AC$7,'5. Lön'!$CM$25:$CM$151))*(AC27/AC$34)*(AC$11/AC$13)+(SUMIF('6. Drift'!$B$18:$B$101,AC$7,'6. Drift'!$BD$18:$BD$101))*(AC27/AC$34)*(AC$11/AC$13)+(SUMIF('6. Drift'!$B$18:$B$101,AC$7,'6. Drift'!$BP$18:$BP$101))*(AC27/AC$34)*(AC$11/AC$13)</f>
        <v>0</v>
      </c>
      <c r="AD65" s="449">
        <f>(SUMIF('5. Lön'!$B$25:$B$151,AD$7,'5. Lön'!$CA$25:$CA$151))*(AD27/AD$34)*(AD$11/AD$13)+(SUMIF('5. Lön'!$B$25:$B$151,AD$7,'5. Lön'!$CM$25:$CM$151))*(AD27/AD$34)*(AD$11/AD$13)+(SUMIF('6. Drift'!$B$18:$B$101,AD$7,'6. Drift'!$BD$18:$BD$101))*(AD27/AD$34)*(AD$11/AD$13)+(SUMIF('6. Drift'!$B$18:$B$101,AD$7,'6. Drift'!$BP$18:$BP$101))*(AD27/AD$34)*(AD$11/AD$13)</f>
        <v>0</v>
      </c>
      <c r="AE65" s="449">
        <f>(SUMIF('5. Lön'!$B$25:$B$151,AE$7,'5. Lön'!$CA$25:$CA$151))*(AE27/AE$34)*(AE$11/AE$13)+(SUMIF('5. Lön'!$B$25:$B$151,AE$7,'5. Lön'!$CM$25:$CM$151))*(AE27/AE$34)*(AE$11/AE$13)+(SUMIF('6. Drift'!$B$18:$B$101,AE$7,'6. Drift'!$BD$18:$BD$101))*(AE27/AE$34)*(AE$11/AE$13)+(SUMIF('6. Drift'!$B$18:$B$101,AE$7,'6. Drift'!$BP$18:$BP$101))*(AE27/AE$34)*(AE$11/AE$13)</f>
        <v>0</v>
      </c>
      <c r="AF65" s="449">
        <f>(SUMIF('5. Lön'!$B$25:$B$151,AF$7,'5. Lön'!$CA$25:$CA$151))*(AF27/AF$34)*(AF$11/AF$13)+(SUMIF('5. Lön'!$B$25:$B$151,AF$7,'5. Lön'!$CM$25:$CM$151))*(AF27/AF$34)*(AF$11/AF$13)+(SUMIF('6. Drift'!$B$18:$B$101,AF$7,'6. Drift'!$BD$18:$BD$101))*(AF27/AF$34)*(AF$11/AF$13)+(SUMIF('6. Drift'!$B$18:$B$101,AF$7,'6. Drift'!$BP$18:$BP$101))*(AF27/AF$34)*(AF$11/AF$13)</f>
        <v>0</v>
      </c>
      <c r="AG65" s="449">
        <f>(SUMIF('5. Lön'!$B$25:$B$151,AG$7,'5. Lön'!$CA$25:$CA$151))*(AG27/AG$34)*(AG$11/AG$13)+(SUMIF('5. Lön'!$B$25:$B$151,AG$7,'5. Lön'!$CM$25:$CM$151))*(AG27/AG$34)*(AG$11/AG$13)+(SUMIF('6. Drift'!$B$18:$B$101,AG$7,'6. Drift'!$BD$18:$BD$101))*(AG27/AG$34)*(AG$11/AG$13)+(SUMIF('6. Drift'!$B$18:$B$101,AG$7,'6. Drift'!$BP$18:$BP$101))*(AG27/AG$34)*(AG$11/AG$13)</f>
        <v>0</v>
      </c>
      <c r="AH65" s="449">
        <f>(SUMIF('5. Lön'!$B$25:$B$151,AH$7,'5. Lön'!$CA$25:$CA$151))*(AH27/AH$34)*(AH$11/AH$13)+(SUMIF('5. Lön'!$B$25:$B$151,AH$7,'5. Lön'!$CM$25:$CM$151))*(AH27/AH$34)*(AH$11/AH$13)+(SUMIF('6. Drift'!$B$18:$B$101,AH$7,'6. Drift'!$BD$18:$BD$101))*(AH27/AH$34)*(AH$11/AH$13)+(SUMIF('6. Drift'!$B$18:$B$101,AH$7,'6. Drift'!$BP$18:$BP$101))*(AH27/AH$34)*(AH$11/AH$13)</f>
        <v>0</v>
      </c>
      <c r="AI65" s="449">
        <f>(SUMIF('5. Lön'!$B$25:$B$151,AI$7,'5. Lön'!$CA$25:$CA$151))*(AI27/AI$34)*(AI$11/AI$13)+(SUMIF('5. Lön'!$B$25:$B$151,AI$7,'5. Lön'!$CM$25:$CM$151))*(AI27/AI$34)*(AI$11/AI$13)+(SUMIF('6. Drift'!$B$18:$B$101,AI$7,'6. Drift'!$BD$18:$BD$101))*(AI27/AI$34)*(AI$11/AI$13)+(SUMIF('6. Drift'!$B$18:$B$101,AI$7,'6. Drift'!$BP$18:$BP$101))*(AI27/AI$34)*(AI$11/AI$13)</f>
        <v>0</v>
      </c>
      <c r="AJ65" s="449">
        <f>(SUMIF('5. Lön'!$B$25:$B$151,AJ$7,'5. Lön'!$CA$25:$CA$151))*(AJ27/AJ$34)*(AJ$11/AJ$13)+(SUMIF('5. Lön'!$B$25:$B$151,AJ$7,'5. Lön'!$CM$25:$CM$151))*(AJ27/AJ$34)*(AJ$11/AJ$13)+(SUMIF('6. Drift'!$B$18:$B$101,AJ$7,'6. Drift'!$BD$18:$BD$101))*(AJ27/AJ$34)*(AJ$11/AJ$13)+(SUMIF('6. Drift'!$B$18:$B$101,AJ$7,'6. Drift'!$BP$18:$BP$101))*(AJ27/AJ$34)*(AJ$11/AJ$13)</f>
        <v>0</v>
      </c>
      <c r="AK65" s="449">
        <f>(SUMIF('5. Lön'!$B$25:$B$151,AK$7,'5. Lön'!$CA$25:$CA$151))*(AK27/AK$34)*(AK$11/AK$13)+(SUMIF('5. Lön'!$B$25:$B$151,AK$7,'5. Lön'!$CM$25:$CM$151))*(AK27/AK$34)*(AK$11/AK$13)+(SUMIF('6. Drift'!$B$18:$B$101,AK$7,'6. Drift'!$BD$18:$BD$101))*(AK27/AK$34)*(AK$11/AK$13)+(SUMIF('6. Drift'!$B$18:$B$101,AK$7,'6. Drift'!$BP$18:$BP$101))*(AK27/AK$34)*(AK$11/AK$13)</f>
        <v>0</v>
      </c>
      <c r="AL65" s="449">
        <f>(SUMIF('5. Lön'!$B$25:$B$151,AL$7,'5. Lön'!$CA$25:$CA$151))*(AL27/AL$34)*(AL$11/AL$13)+(SUMIF('5. Lön'!$B$25:$B$151,AL$7,'5. Lön'!$CM$25:$CM$151))*(AL27/AL$34)*(AL$11/AL$13)+(SUMIF('6. Drift'!$B$18:$B$101,AL$7,'6. Drift'!$BD$18:$BD$101))*(AL27/AL$34)*(AL$11/AL$13)+(SUMIF('6. Drift'!$B$18:$B$101,AL$7,'6. Drift'!$BP$18:$BP$101))*(AL27/AL$34)*(AL$11/AL$13)</f>
        <v>0</v>
      </c>
      <c r="AM65" s="449">
        <f>(SUMIF('5. Lön'!$B$25:$B$151,AM$7,'5. Lön'!$CA$25:$CA$151))*(AM27/AM$34)*(AM$11/AM$13)+(SUMIF('5. Lön'!$B$25:$B$151,AM$7,'5. Lön'!$CM$25:$CM$151))*(AM27/AM$34)*(AM$11/AM$13)+(SUMIF('6. Drift'!$B$18:$B$101,AM$7,'6. Drift'!$BD$18:$BD$101))*(AM27/AM$34)*(AM$11/AM$13)+(SUMIF('6. Drift'!$B$18:$B$101,AM$7,'6. Drift'!$BP$18:$BP$101))*(AM27/AM$34)*(AM$11/AM$13)</f>
        <v>0</v>
      </c>
      <c r="AN65" s="449">
        <f>(SUMIF('5. Lön'!$B$25:$B$151,AN$7,'5. Lön'!$CA$25:$CA$151))*(AN27/AN$34)*(AN$11/AN$13)+(SUMIF('5. Lön'!$B$25:$B$151,AN$7,'5. Lön'!$CM$25:$CM$151))*(AN27/AN$34)*(AN$11/AN$13)+(SUMIF('6. Drift'!$B$18:$B$101,AN$7,'6. Drift'!$BD$18:$BD$101))*(AN27/AN$34)*(AN$11/AN$13)+(SUMIF('6. Drift'!$B$18:$B$101,AN$7,'6. Drift'!$BP$18:$BP$101))*(AN27/AN$34)*(AN$11/AN$13)</f>
        <v>0</v>
      </c>
      <c r="AO65" s="449">
        <f>(SUMIF('5. Lön'!$B$25:$B$151,AO$7,'5. Lön'!$CA$25:$CA$151))*(AO27/AO$34)*(AO$11/AO$13)+(SUMIF('5. Lön'!$B$25:$B$151,AO$7,'5. Lön'!$CM$25:$CM$151))*(AO27/AO$34)*(AO$11/AO$13)+(SUMIF('6. Drift'!$B$18:$B$101,AO$7,'6. Drift'!$BD$18:$BD$101))*(AO27/AO$34)*(AO$11/AO$13)+(SUMIF('6. Drift'!$B$18:$B$101,AO$7,'6. Drift'!$BP$18:$BP$101))*(AO27/AO$34)*(AO$11/AO$13)</f>
        <v>0</v>
      </c>
      <c r="AP65" s="449">
        <f>(SUMIF('5. Lön'!$B$25:$B$151,AP$7,'5. Lön'!$CA$25:$CA$151))*(AP27/AP$34)*(AP$11/AP$13)+(SUMIF('5. Lön'!$B$25:$B$151,AP$7,'5. Lön'!$CM$25:$CM$151))*(AP27/AP$34)*(AP$11/AP$13)+(SUMIF('6. Drift'!$B$18:$B$101,AP$7,'6. Drift'!$BD$18:$BD$101))*(AP27/AP$34)*(AP$11/AP$13)+(SUMIF('6. Drift'!$B$18:$B$101,AP$7,'6. Drift'!$BP$18:$BP$101))*(AP27/AP$34)*(AP$11/AP$13)</f>
        <v>0</v>
      </c>
      <c r="AQ65" s="449">
        <f>(SUMIF('5. Lön'!$B$25:$B$151,AQ$7,'5. Lön'!$CA$25:$CA$151))*(AQ27/AQ$34)*(AQ$11/AQ$13)+(SUMIF('5. Lön'!$B$25:$B$151,AQ$7,'5. Lön'!$CM$25:$CM$151))*(AQ27/AQ$34)*(AQ$11/AQ$13)+(SUMIF('6. Drift'!$B$18:$B$101,AQ$7,'6. Drift'!$BD$18:$BD$101))*(AQ27/AQ$34)*(AQ$11/AQ$13)+(SUMIF('6. Drift'!$B$18:$B$101,AQ$7,'6. Drift'!$BP$18:$BP$101))*(AQ27/AQ$34)*(AQ$11/AQ$13)</f>
        <v>0</v>
      </c>
      <c r="AR65" s="449">
        <f>(SUMIF('5. Lön'!$B$25:$B$151,AR$7,'5. Lön'!$CA$25:$CA$151))*(AR27/AR$34)*(AR$11/AR$13)+(SUMIF('5. Lön'!$B$25:$B$151,AR$7,'5. Lön'!$CM$25:$CM$151))*(AR27/AR$34)*(AR$11/AR$13)+(SUMIF('6. Drift'!$B$18:$B$101,AR$7,'6. Drift'!$BD$18:$BD$101))*(AR27/AR$34)*(AR$11/AR$13)+(SUMIF('6. Drift'!$B$18:$B$101,AR$7,'6. Drift'!$BP$18:$BP$101))*(AR27/AR$34)*(AR$11/AR$13)</f>
        <v>0</v>
      </c>
      <c r="AS65" s="449">
        <f>(SUMIF('5. Lön'!$B$25:$B$151,AS$7,'5. Lön'!$CA$25:$CA$151))*(AS27/AS$34)*(AS$11/AS$13)+(SUMIF('5. Lön'!$B$25:$B$151,AS$7,'5. Lön'!$CM$25:$CM$151))*(AS27/AS$34)*(AS$11/AS$13)+(SUMIF('6. Drift'!$B$18:$B$101,AS$7,'6. Drift'!$BD$18:$BD$101))*(AS27/AS$34)*(AS$11/AS$13)+(SUMIF('6. Drift'!$B$18:$B$101,AS$7,'6. Drift'!$BP$18:$BP$101))*(AS27/AS$34)*(AS$11/AS$13)</f>
        <v>0</v>
      </c>
      <c r="AT65" s="449">
        <f>(SUMIF('5. Lön'!$B$25:$B$151,AT$7,'5. Lön'!$CA$25:$CA$151))*(AT27/AT$34)*(AT$11/AT$13)+(SUMIF('5. Lön'!$B$25:$B$151,AT$7,'5. Lön'!$CM$25:$CM$151))*(AT27/AT$34)*(AT$11/AT$13)+(SUMIF('6. Drift'!$B$18:$B$101,AT$7,'6. Drift'!$BD$18:$BD$101))*(AT27/AT$34)*(AT$11/AT$13)+(SUMIF('6. Drift'!$B$18:$B$101,AT$7,'6. Drift'!$BP$18:$BP$101))*(AT27/AT$34)*(AT$11/AT$13)</f>
        <v>0</v>
      </c>
      <c r="AU65" s="449">
        <f>(SUMIF('5. Lön'!$B$25:$B$151,AU$7,'5. Lön'!$CA$25:$CA$151))*(AU27/AU$34)*(AU$11/AU$13)+(SUMIF('5. Lön'!$B$25:$B$151,AU$7,'5. Lön'!$CM$25:$CM$151))*(AU27/AU$34)*(AU$11/AU$13)+(SUMIF('6. Drift'!$B$18:$B$101,AU$7,'6. Drift'!$BD$18:$BD$101))*(AU27/AU$34)*(AU$11/AU$13)+(SUMIF('6. Drift'!$B$18:$B$101,AU$7,'6. Drift'!$BP$18:$BP$101))*(AU27/AU$34)*(AU$11/AU$13)</f>
        <v>0</v>
      </c>
      <c r="AV65" s="449">
        <f>(SUMIF('5. Lön'!$B$25:$B$151,AV$7,'5. Lön'!$CA$25:$CA$151))*(AV27/AV$34)*(AV$11/AV$13)+(SUMIF('5. Lön'!$B$25:$B$151,AV$7,'5. Lön'!$CM$25:$CM$151))*(AV27/AV$34)*(AV$11/AV$13)+(SUMIF('6. Drift'!$B$18:$B$101,AV$7,'6. Drift'!$BD$18:$BD$101))*(AV27/AV$34)*(AV$11/AV$13)+(SUMIF('6. Drift'!$B$18:$B$101,AV$7,'6. Drift'!$BP$18:$BP$101))*(AV27/AV$34)*(AV$11/AV$13)</f>
        <v>0</v>
      </c>
      <c r="AW65" s="449">
        <f>(SUMIF('5. Lön'!$B$25:$B$151,AW$7,'5. Lön'!$CA$25:$CA$151))*(AW27/AW$34)*(AW$11/AW$13)+(SUMIF('5. Lön'!$B$25:$B$151,AW$7,'5. Lön'!$CM$25:$CM$151))*(AW27/AW$34)*(AW$11/AW$13)+(SUMIF('6. Drift'!$B$18:$B$101,AW$7,'6. Drift'!$BD$18:$BD$101))*(AW27/AW$34)*(AW$11/AW$13)+(SUMIF('6. Drift'!$B$18:$B$101,AW$7,'6. Drift'!$BP$18:$BP$101))*(AW27/AW$34)*(AW$11/AW$13)</f>
        <v>5858.1267892611686</v>
      </c>
      <c r="AX65" s="449">
        <f>(SUMIF('5. Lön'!$B$25:$B$151,AX$7,'5. Lön'!$CA$25:$CA$151))*(AX27/AX$34)*(AX$11/AX$13)+(SUMIF('5. Lön'!$B$25:$B$151,AX$7,'5. Lön'!$CM$25:$CM$151))*(AX27/AX$34)*(AX$11/AX$13)+(SUMIF('6. Drift'!$B$18:$B$101,AX$7,'6. Drift'!$BD$18:$BD$101))*(AX27/AX$34)*(AX$11/AX$13)+(SUMIF('6. Drift'!$B$18:$B$101,AX$7,'6. Drift'!$BP$18:$BP$101))*(AX27/AX$34)*(AX$11/AX$13)</f>
        <v>0</v>
      </c>
      <c r="AY65" s="449">
        <f>(SUMIF('5. Lön'!$B$25:$B$151,AY$7,'5. Lön'!$CA$25:$CA$151))*(AY27/AY$34)*(AY$11/AY$13)+(SUMIF('5. Lön'!$B$25:$B$151,AY$7,'5. Lön'!$CM$25:$CM$151))*(AY27/AY$34)*(AY$11/AY$13)+(SUMIF('6. Drift'!$B$18:$B$101,AY$7,'6. Drift'!$BD$18:$BD$101))*(AY27/AY$34)*(AY$11/AY$13)+(SUMIF('6. Drift'!$B$18:$B$101,AY$7,'6. Drift'!$BP$18:$BP$101))*(AY27/AY$34)*(AY$11/AY$13)</f>
        <v>0</v>
      </c>
      <c r="AZ65" s="449">
        <f>(SUMIF('5. Lön'!$B$25:$B$151,AZ$7,'5. Lön'!$CA$25:$CA$151))*(AZ27/AZ$34)*(AZ$11/AZ$13)+(SUMIF('5. Lön'!$B$25:$B$151,AZ$7,'5. Lön'!$CM$25:$CM$151))*(AZ27/AZ$34)*(AZ$11/AZ$13)+(SUMIF('6. Drift'!$B$18:$B$101,AZ$7,'6. Drift'!$BD$18:$BD$101))*(AZ27/AZ$34)*(AZ$11/AZ$13)+(SUMIF('6. Drift'!$B$18:$B$101,AZ$7,'6. Drift'!$BP$18:$BP$101))*(AZ27/AZ$34)*(AZ$11/AZ$13)</f>
        <v>0</v>
      </c>
      <c r="BA65" s="449">
        <f>(SUMIF('5. Lön'!$B$25:$B$151,BA$7,'5. Lön'!$CA$25:$CA$151))*(BA27/BA$34)*(BA$11/BA$13)+(SUMIF('5. Lön'!$B$25:$B$151,BA$7,'5. Lön'!$CM$25:$CM$151))*(BA27/BA$34)*(BA$11/BA$13)+(SUMIF('6. Drift'!$B$18:$B$101,BA$7,'6. Drift'!$BD$18:$BD$101))*(BA27/BA$34)*(BA$11/BA$13)+(SUMIF('6. Drift'!$B$18:$B$101,BA$7,'6. Drift'!$BP$18:$BP$101))*(BA27/BA$34)*(BA$11/BA$13)</f>
        <v>0</v>
      </c>
      <c r="BB65" s="449">
        <f>(SUMIF('5. Lön'!$B$25:$B$151,BB$7,'5. Lön'!$CA$25:$CA$151))*(BB27/BB$34)*(BB$11/BB$13)+(SUMIF('5. Lön'!$B$25:$B$151,BB$7,'5. Lön'!$CM$25:$CM$151))*(BB27/BB$34)*(BB$11/BB$13)+(SUMIF('6. Drift'!$B$18:$B$101,BB$7,'6. Drift'!$BD$18:$BD$101))*(BB27/BB$34)*(BB$11/BB$13)+(SUMIF('6. Drift'!$B$18:$B$101,BB$7,'6. Drift'!$BP$18:$BP$101))*(BB27/BB$34)*(BB$11/BB$13)</f>
        <v>0</v>
      </c>
      <c r="BC65" s="449">
        <f>(SUMIF('5. Lön'!$B$25:$B$151,BC$7,'5. Lön'!$CA$25:$CA$151))*(BC27/BC$34)*(BC$11/BC$13)+(SUMIF('5. Lön'!$B$25:$B$151,BC$7,'5. Lön'!$CM$25:$CM$151))*(BC27/BC$34)*(BC$11/BC$13)+(SUMIF('6. Drift'!$B$18:$B$101,BC$7,'6. Drift'!$BD$18:$BD$101))*(BC27/BC$34)*(BC$11/BC$13)+(SUMIF('6. Drift'!$B$18:$B$101,BC$7,'6. Drift'!$BP$18:$BP$101))*(BC27/BC$34)*(BC$11/BC$13)</f>
        <v>0</v>
      </c>
      <c r="BD65" s="449">
        <f>(SUMIF('5. Lön'!$B$25:$B$151,BD$7,'5. Lön'!$CA$25:$CA$151))*(BD27/BD$34)*(BD$11/BD$13)+(SUMIF('5. Lön'!$B$25:$B$151,BD$7,'5. Lön'!$CM$25:$CM$151))*(BD27/BD$34)*(BD$11/BD$13)+(SUMIF('6. Drift'!$B$18:$B$101,BD$7,'6. Drift'!$BD$18:$BD$101))*(BD27/BD$34)*(BD$11/BD$13)+(SUMIF('6. Drift'!$B$18:$B$101,BD$7,'6. Drift'!$BP$18:$BP$101))*(BD27/BD$34)*(BD$11/BD$13)</f>
        <v>0</v>
      </c>
      <c r="BE65" s="449">
        <f>(SUMIF('5. Lön'!$B$25:$B$151,BE$7,'5. Lön'!$CA$25:$CA$151))*(BE27/BE$34)*(BE$11/BE$13)+(SUMIF('5. Lön'!$B$25:$B$151,BE$7,'5. Lön'!$CM$25:$CM$151))*(BE27/BE$34)*(BE$11/BE$13)+(SUMIF('6. Drift'!$B$18:$B$101,BE$7,'6. Drift'!$BD$18:$BD$101))*(BE27/BE$34)*(BE$11/BE$13)+(SUMIF('6. Drift'!$B$18:$B$101,BE$7,'6. Drift'!$BP$18:$BP$101))*(BE27/BE$34)*(BE$11/BE$13)</f>
        <v>0</v>
      </c>
      <c r="BF65" s="449">
        <f>(SUMIF('5. Lön'!$B$25:$B$151,BF$7,'5. Lön'!$CA$25:$CA$151))*(BF27/BF$34)*(BF$11/BF$13)+(SUMIF('5. Lön'!$B$25:$B$151,BF$7,'5. Lön'!$CM$25:$CM$151))*(BF27/BF$34)*(BF$11/BF$13)+(SUMIF('6. Drift'!$B$18:$B$101,BF$7,'6. Drift'!$BD$18:$BD$101))*(BF27/BF$34)*(BF$11/BF$13)+(SUMIF('6. Drift'!$B$18:$B$101,BF$7,'6. Drift'!$BP$18:$BP$101))*(BF27/BF$34)*(BF$11/BF$13)</f>
        <v>0</v>
      </c>
      <c r="BG65" s="449">
        <f>(SUMIF('5. Lön'!$B$25:$B$151,BG$7,'5. Lön'!$CA$25:$CA$151))*(BG27/BG$34)*((BG$13/3)/BG$13)+(SUMIF('5. Lön'!$B$25:$B$151,BG$7,'5. Lön'!$CM$25:$CM$151))*(BG27/BG$34)*((BG$13/3)/BG$13)+(SUMIF('6. Drift'!$B$18:$B$101,BG$7,'6. Drift'!$BD$18:$BD$101))*(BG27/BG$34)*((BG$13/3)/BG$13)+(SUMIF('6. Drift'!$B$18:$B$101,BG$7,'6. Drift'!$BP$18:$BP$101))*(BG27/BG$34)*((BG$13/3)/BG$13)</f>
        <v>0</v>
      </c>
      <c r="BH65" s="449">
        <f>(SUMIF('5. Lön'!$B$25:$B$151,BH$7,'5. Lön'!$CA$25:$CA$151))*(BH27/BH$34)*((BH$13/3)/BH$13)+(SUMIF('5. Lön'!$B$25:$B$151,BH$7,'5. Lön'!$CM$25:$CM$151))*(BH27/BH$34)*((BH$13/3)/BH$13)+(SUMIF('6. Drift'!$B$18:$B$101,BH$7,'6. Drift'!$BD$18:$BD$101))*(BH27/BH$34)*((BH$13/3)/BH$13)+(SUMIF('6. Drift'!$B$18:$B$101,BH$7,'6. Drift'!$BP$18:$BP$101))*(BH27/BH$34)*((BH$13/3)/BH$13)</f>
        <v>0</v>
      </c>
      <c r="BI65" s="449">
        <f>(SUMIF('5. Lön'!$B$25:$B$151,BI$7,'5. Lön'!$CA$25:$CA$151))*(BI27/BI$34)*((BI$13/3)/BI$13)+(SUMIF('5. Lön'!$B$25:$B$151,BI$7,'5. Lön'!$CM$25:$CM$151))*(BI27/BI$34)*((BI$13/3)/BI$13)+(SUMIF('6. Drift'!$B$18:$B$101,BI$7,'6. Drift'!$BD$18:$BD$101))*(BI27/BI$34)*((BI$13/3)/BI$13)+(SUMIF('6. Drift'!$B$18:$B$101,BI$7,'6. Drift'!$BP$18:$BP$101))*(BI27/BI$34)*((BI$13/3)/BI$13)</f>
        <v>0</v>
      </c>
      <c r="BJ65" s="449">
        <f>(SUMIF('5. Lön'!$B$25:$B$151,BJ$7,'5. Lön'!$CA$25:$CA$151))*(BJ27/BJ$34)*((BJ$13/3)/BJ$13)+(SUMIF('5. Lön'!$B$25:$B$151,BJ$7,'5. Lön'!$CM$25:$CM$151))*(BJ27/BJ$34)*((BJ$13/3)/BJ$13)+(SUMIF('6. Drift'!$B$18:$B$101,BJ$7,'6. Drift'!$BD$18:$BD$101))*(BJ27/BJ$34)*((BJ$13/3)/BJ$13)+(SUMIF('6. Drift'!$B$18:$B$101,BJ$7,'6. Drift'!$BP$18:$BP$101))*(BJ27/BJ$34)*((BJ$13/3)/BJ$13)</f>
        <v>0</v>
      </c>
      <c r="BK65" s="449">
        <f>(SUMIF('5. Lön'!$B$25:$B$151,BK$7,'5. Lön'!$CA$25:$CA$151))*(BK27/BK$34)*((BK$13/3)/BK$13)+(SUMIF('5. Lön'!$B$25:$B$151,BK$7,'5. Lön'!$CM$25:$CM$151))*(BK27/BK$34)*((BK$13/3)/BK$13)+(SUMIF('6. Drift'!$B$18:$B$101,BK$7,'6. Drift'!$BD$18:$BD$101))*(BK27/BK$34)*((BK$13/3)/BK$13)+(SUMIF('6. Drift'!$B$18:$B$101,BK$7,'6. Drift'!$BP$18:$BP$101))*(BK27/BK$34)*((BK$13/3)/BK$13)</f>
        <v>0</v>
      </c>
      <c r="BL65" s="449">
        <f>(SUMIF('5. Lön'!$B$25:$B$151,BL$7,'5. Lön'!$CA$25:$CA$151))*(BL27/BL$34)*((BL$13/3)/BL$13)+(SUMIF('5. Lön'!$B$25:$B$151,BL$7,'5. Lön'!$CM$25:$CM$151))*(BL27/BL$34)*((BL$13/3)/BL$13)+(SUMIF('6. Drift'!$B$18:$B$101,BL$7,'6. Drift'!$BD$18:$BD$101))*(BL27/BL$34)*((BL$13/3)/BL$13)+(SUMIF('6. Drift'!$B$18:$B$101,BL$7,'6. Drift'!$BP$18:$BP$101))*(BL27/BL$34)*((BL$13/3)/BL$13)</f>
        <v>0</v>
      </c>
      <c r="BM65" s="449">
        <f>(SUMIF('5. Lön'!$B$25:$B$151,BM$7,'5. Lön'!$CA$25:$CA$151))*(BM27/BM$34)*((BM$13/3)/BM$13)+(SUMIF('5. Lön'!$B$25:$B$151,BM$7,'5. Lön'!$CM$25:$CM$151))*(BM27/BM$34)*((BM$13/3)/BM$13)+(SUMIF('6. Drift'!$B$18:$B$101,BM$7,'6. Drift'!$BD$18:$BD$101))*(BM27/BM$34)*((BM$13/3)/BM$13)+(SUMIF('6. Drift'!$B$18:$B$101,BM$7,'6. Drift'!$BP$18:$BP$101))*(BM27/BM$34)*((BM$13/3)/BM$13)</f>
        <v>0</v>
      </c>
      <c r="BN65" s="449">
        <f>(SUMIF('5. Lön'!$B$25:$B$151,BN$7,'5. Lön'!$CA$25:$CA$151))*(BN27/BN$34)*((BN$13/3)/BN$13)+(SUMIF('5. Lön'!$B$25:$B$151,BN$7,'5. Lön'!$CM$25:$CM$151))*(BN27/BN$34)*((BN$13/3)/BN$13)+(SUMIF('6. Drift'!$B$18:$B$101,BN$7,'6. Drift'!$BD$18:$BD$101))*(BN27/BN$34)*((BN$13/3)/BN$13)+(SUMIF('6. Drift'!$B$18:$B$101,BN$7,'6. Drift'!$BP$18:$BP$101))*(BN27/BN$34)*((BN$13/3)/BN$13)</f>
        <v>0</v>
      </c>
      <c r="BO65" s="449">
        <f>(SUMIF('5. Lön'!$B$25:$B$151,BO$7,'5. Lön'!$CA$25:$CA$151))*(BO27/BO$34)*((BO$13/3)/BO$13)+(SUMIF('5. Lön'!$B$25:$B$151,BO$7,'5. Lön'!$CM$25:$CM$151))*(BO27/BO$34)*((BO$13/3)/BO$13)+(SUMIF('6. Drift'!$B$18:$B$101,BO$7,'6. Drift'!$BD$18:$BD$101))*(BO27/BO$34)*((BO$13/3)/BO$13)+(SUMIF('6. Drift'!$B$18:$B$101,BO$7,'6. Drift'!$BP$18:$BP$101))*(BO27/BO$34)*((BO$13/3)/BO$13)</f>
        <v>0</v>
      </c>
      <c r="BP65" s="449">
        <f>(SUMIF('5. Lön'!$B$25:$B$151,BP$7,'5. Lön'!$CA$25:$CA$151))*(BP27/BP$34)*((BP$13/3)/BP$13)+(SUMIF('5. Lön'!$B$25:$B$151,BP$7,'5. Lön'!$CM$25:$CM$151))*(BP27/BP$34)*((BP$13/3)/BP$13)+(SUMIF('6. Drift'!$B$18:$B$101,BP$7,'6. Drift'!$BD$18:$BD$101))*(BP27/BP$34)*((BP$13/3)/BP$13)+(SUMIF('6. Drift'!$B$18:$B$101,BP$7,'6. Drift'!$BP$18:$BP$101))*(BP27/BP$34)*((BP$13/3)/BP$13)</f>
        <v>0</v>
      </c>
      <c r="BQ65" s="449">
        <f>(SUMIF('5. Lön'!$B$25:$B$151,BQ$7,'5. Lön'!$CA$25:$CA$151))*(BQ27/BQ$34)*((BQ$13/3)/BQ$13)+(SUMIF('5. Lön'!$B$25:$B$151,BQ$7,'5. Lön'!$CM$25:$CM$151))*(BQ27/BQ$34)*((BQ$13/3)/BQ$13)+(SUMIF('6. Drift'!$B$18:$B$101,BQ$7,'6. Drift'!$BD$18:$BD$101))*(BQ27/BQ$34)*((BQ$13/3)/BQ$13)+(SUMIF('6. Drift'!$B$18:$B$101,BQ$7,'6. Drift'!$BP$18:$BP$101))*(BQ27/BQ$34)*((BQ$13/3)/BQ$13)</f>
        <v>0</v>
      </c>
      <c r="BR65" s="449">
        <f>(SUMIF('5. Lön'!$B$25:$B$151,BR$7,'5. Lön'!$CA$25:$CA$151))*(BR27/BR$34)*((BR$13/3)/BR$13)+(SUMIF('5. Lön'!$B$25:$B$151,BR$7,'5. Lön'!$CM$25:$CM$151))*(BR27/BR$34)*((BR$13/3)/BR$13)+(SUMIF('6. Drift'!$B$18:$B$101,BR$7,'6. Drift'!$BD$18:$BD$101))*(BR27/BR$34)*((BR$13/3)/BR$13)+(SUMIF('6. Drift'!$B$18:$B$101,BR$7,'6. Drift'!$BP$18:$BP$101))*(BR27/BR$34)*((BR$13/3)/BR$13)</f>
        <v>0</v>
      </c>
      <c r="BS65" s="449">
        <f>(SUMIF('5. Lön'!$B$25:$B$151,BS$7,'5. Lön'!$CA$25:$CA$151))*(BS27/BS$34)*((BS$13/3)/BS$13)+(SUMIF('5. Lön'!$B$25:$B$151,BS$7,'5. Lön'!$CM$25:$CM$151))*(BS27/BS$34)*((BS$13/3)/BS$13)+(SUMIF('6. Drift'!$B$18:$B$101,BS$7,'6. Drift'!$BD$18:$BD$101))*(BS27/BS$34)*((BS$13/3)/BS$13)+(SUMIF('6. Drift'!$B$18:$B$101,BS$7,'6. Drift'!$BP$18:$BP$101))*(BS27/BS$34)*((BS$13/3)/BS$13)</f>
        <v>0</v>
      </c>
      <c r="BT65" s="449">
        <f>(SUMIF('5. Lön'!$B$25:$B$151,BT$7,'5. Lön'!$CA$25:$CA$151))*(BT27/BT$34)*((BT$13/3)/BT$13)+(SUMIF('5. Lön'!$B$25:$B$151,BT$7,'5. Lön'!$CM$25:$CM$151))*(BT27/BT$34)*((BT$13/3)/BT$13)+(SUMIF('6. Drift'!$B$18:$B$101,BT$7,'6. Drift'!$BD$18:$BD$101))*(BT27/BT$34)*((BT$13/3)/BT$13)+(SUMIF('6. Drift'!$B$18:$B$101,BT$7,'6. Drift'!$BP$18:$BP$101))*(BT27/BT$34)*((BT$13/3)/BT$13)</f>
        <v>0</v>
      </c>
      <c r="BU65" s="449">
        <f>(SUMIF('5. Lön'!$B$25:$B$151,BU$7,'5. Lön'!$CA$25:$CA$151))*(BU27/BU$34)*((BU$13/3)/BU$13)+(SUMIF('5. Lön'!$B$25:$B$151,BU$7,'5. Lön'!$CM$25:$CM$151))*(BU27/BU$34)*((BU$13/3)/BU$13)+(SUMIF('6. Drift'!$B$18:$B$101,BU$7,'6. Drift'!$BD$18:$BD$101))*(BU27/BU$34)*((BU$13/3)/BU$13)+(SUMIF('6. Drift'!$B$18:$B$101,BU$7,'6. Drift'!$BP$18:$BP$101))*(BU27/BU$34)*((BU$13/3)/BU$13)</f>
        <v>0</v>
      </c>
      <c r="BV65" s="449">
        <f>(SUMIF('5. Lön'!$B$25:$B$151,BV$7,'5. Lön'!$CA$25:$CA$151))*(BV27/BV$34)*((BV$13/3)/BV$13)+(SUMIF('5. Lön'!$B$25:$B$151,BV$7,'5. Lön'!$CM$25:$CM$151))*(BV27/BV$34)*((BV$13/3)/BV$13)+(SUMIF('6. Drift'!$B$18:$B$101,BV$7,'6. Drift'!$BD$18:$BD$101))*(BV27/BV$34)*((BV$13/3)/BV$13)+(SUMIF('6. Drift'!$B$18:$B$101,BV$7,'6. Drift'!$BP$18:$BP$101))*(BV27/BV$34)*((BV$13/3)/BV$13)</f>
        <v>0</v>
      </c>
      <c r="BW65" s="449">
        <f>(SUMIF('5. Lön'!$B$25:$B$151,BW$7,'5. Lön'!$CA$25:$CA$151))*(BW27/BW$34)*((BW$13/3)/BW$13)+(SUMIF('5. Lön'!$B$25:$B$151,BW$7,'5. Lön'!$CM$25:$CM$151))*(BW27/BW$34)*((BW$13/3)/BW$13)+(SUMIF('6. Drift'!$B$18:$B$101,BW$7,'6. Drift'!$BD$18:$BD$101))*(BW27/BW$34)*((BW$13/3)/BW$13)+(SUMIF('6. Drift'!$B$18:$B$101,BW$7,'6. Drift'!$BP$18:$BP$101))*(BW27/BW$34)*((BW$13/3)/BW$13)</f>
        <v>0</v>
      </c>
      <c r="BX65" s="449">
        <f>(SUMIF('5. Lön'!$B$25:$B$151,BX$7,'5. Lön'!$CA$25:$CA$151))*(BX27/BX$34)*((BX$13/3)/BX$13)+(SUMIF('5. Lön'!$B$25:$B$151,BX$7,'5. Lön'!$CM$25:$CM$151))*(BX27/BX$34)*((BX$13/3)/BX$13)+(SUMIF('6. Drift'!$B$18:$B$101,BX$7,'6. Drift'!$BD$18:$BD$101))*(BX27/BX$34)*((BX$13/3)/BX$13)+(SUMIF('6. Drift'!$B$18:$B$101,BX$7,'6. Drift'!$BP$18:$BP$101))*(BX27/BX$34)*((BX$13/3)/BX$13)</f>
        <v>0</v>
      </c>
      <c r="BY65" s="449">
        <f>(SUMIF('5. Lön'!$B$25:$B$151,BY$7,'5. Lön'!$CA$25:$CA$151))*(BY27/BY$34)*((BY$13/3)/BY$13)+(SUMIF('5. Lön'!$B$25:$B$151,BY$7,'5. Lön'!$CM$25:$CM$151))*(BY27/BY$34)*((BY$13/3)/BY$13)+(SUMIF('6. Drift'!$B$18:$B$101,BY$7,'6. Drift'!$BD$18:$BD$101))*(BY27/BY$34)*((BY$13/3)/BY$13)+(SUMIF('6. Drift'!$B$18:$B$101,BY$7,'6. Drift'!$BP$18:$BP$101))*(BY27/BY$34)*((BY$13/3)/BY$13)</f>
        <v>0</v>
      </c>
      <c r="BZ65" s="449">
        <f>(SUMIF('5. Lön'!$B$25:$B$151,BZ$7,'5. Lön'!$CA$25:$CA$151))*(BZ27/BZ$34)*((BZ$13/3)/BZ$13)+(SUMIF('5. Lön'!$B$25:$B$151,BZ$7,'5. Lön'!$CM$25:$CM$151))*(BZ27/BZ$34)*((BZ$13/3)/BZ$13)+(SUMIF('6. Drift'!$B$18:$B$101,BZ$7,'6. Drift'!$BD$18:$BD$101))*(BZ27/BZ$34)*((BZ$13/3)/BZ$13)+(SUMIF('6. Drift'!$B$18:$B$101,BZ$7,'6. Drift'!$BP$18:$BP$101))*(BZ27/BZ$34)*((BZ$13/3)/BZ$13)</f>
        <v>0</v>
      </c>
      <c r="CA65" s="449">
        <f>(SUMIF('5. Lön'!$B$25:$B$151,CA$7,'5. Lön'!$CA$25:$CA$151))*(CA27/CA$34)*((CA$13/3)/CA$13)+(SUMIF('5. Lön'!$B$25:$B$151,CA$7,'5. Lön'!$CM$25:$CM$151))*(CA27/CA$34)*((CA$13/3)/CA$13)+(SUMIF('6. Drift'!$B$18:$B$101,CA$7,'6. Drift'!$BD$18:$BD$101))*(CA27/CA$34)*((CA$13/3)/CA$13)+(SUMIF('6. Drift'!$B$18:$B$101,CA$7,'6. Drift'!$BP$18:$BP$101))*(CA27/CA$34)*((CA$13/3)/CA$13)</f>
        <v>0</v>
      </c>
      <c r="CB65" s="449">
        <f>(SUMIF('5. Lön'!$B$25:$B$151,CB$7,'5. Lön'!$CA$25:$CA$151))*(CB27/CB$34)*((CB$13/3)/CB$13)+(SUMIF('5. Lön'!$B$25:$B$151,CB$7,'5. Lön'!$CM$25:$CM$151))*(CB27/CB$34)*((CB$13/3)/CB$13)+(SUMIF('6. Drift'!$B$18:$B$101,CB$7,'6. Drift'!$BD$18:$BD$101))*(CB27/CB$34)*((CB$13/3)/CB$13)+(SUMIF('6. Drift'!$B$18:$B$101,CB$7,'6. Drift'!$BP$18:$BP$101))*(CB27/CB$34)*((CB$13/3)/CB$13)</f>
        <v>0</v>
      </c>
      <c r="CC65" s="449">
        <f>(SUMIF('5. Lön'!$B$25:$B$151,CC$7,'5. Lön'!$CA$25:$CA$151))*(CC27/CC$34)*((CC$13/3)/CC$13)+(SUMIF('5. Lön'!$B$25:$B$151,CC$7,'5. Lön'!$CM$25:$CM$151))*(CC27/CC$34)*((CC$13/3)/CC$13)+(SUMIF('6. Drift'!$B$18:$B$101,CC$7,'6. Drift'!$BD$18:$BD$101))*(CC27/CC$34)*((CC$13/3)/CC$13)+(SUMIF('6. Drift'!$B$18:$B$101,CC$7,'6. Drift'!$BP$18:$BP$101))*(CC27/CC$34)*((CC$13/3)/CC$13)</f>
        <v>0</v>
      </c>
      <c r="CD65" s="449">
        <f>(SUMIF('5. Lön'!$B$25:$B$151,CD$7,'5. Lön'!$CA$25:$CA$151))*(CD27/CD$34)*((CD$13/3)/CD$13)+(SUMIF('5. Lön'!$B$25:$B$151,CD$7,'5. Lön'!$CM$25:$CM$151))*(CD27/CD$34)*((CD$13/3)/CD$13)+(SUMIF('6. Drift'!$B$18:$B$101,CD$7,'6. Drift'!$BD$18:$BD$101))*(CD27/CD$34)*((CD$13/3)/CD$13)+(SUMIF('6. Drift'!$B$18:$B$101,CD$7,'6. Drift'!$BP$18:$BP$101))*(CD27/CD$34)*((CD$13/3)/CD$13)</f>
        <v>0</v>
      </c>
      <c r="CE65" s="449">
        <f>(SUMIF('5. Lön'!$B$25:$B$151,CE$7,'5. Lön'!$CA$25:$CA$151))*(CE27/CE$34)*((CE$13/3)/CE$13)+(SUMIF('5. Lön'!$B$25:$B$151,CE$7,'5. Lön'!$CM$25:$CM$151))*(CE27/CE$34)*((CE$13/3)/CE$13)+(SUMIF('6. Drift'!$B$18:$B$101,CE$7,'6. Drift'!$BD$18:$BD$101))*(CE27/CE$34)*((CE$13/3)/CE$13)+(SUMIF('6. Drift'!$B$18:$B$101,CE$7,'6. Drift'!$BP$18:$BP$101))*(CE27/CE$34)*((CE$13/3)/CE$13)</f>
        <v>0</v>
      </c>
      <c r="CF65" s="449">
        <f>(SUMIF('5. Lön'!$B$25:$B$151,CF$7,'5. Lön'!$CA$25:$CA$151))*(CF27/CF$34)*((CF$13/3)/CF$13)+(SUMIF('5. Lön'!$B$25:$B$151,CF$7,'5. Lön'!$CM$25:$CM$151))*(CF27/CF$34)*((CF$13/3)/CF$13)+(SUMIF('6. Drift'!$B$18:$B$101,CF$7,'6. Drift'!$BD$18:$BD$101))*(CF27/CF$34)*((CF$13/3)/CF$13)+(SUMIF('6. Drift'!$B$18:$B$101,CF$7,'6. Drift'!$BP$18:$BP$101))*(CF27/CF$34)*((CF$13/3)/CF$13)</f>
        <v>0</v>
      </c>
      <c r="CG65" s="449">
        <f>(SUMIF('5. Lön'!$B$25:$B$151,CG$7,'5. Lön'!$CA$25:$CA$151))*(CG27/CG$34)*((CG$13/3)/CG$13)+(SUMIF('5. Lön'!$B$25:$B$151,CG$7,'5. Lön'!$CM$25:$CM$151))*(CG27/CG$34)*((CG$13/3)/CG$13)+(SUMIF('6. Drift'!$B$18:$B$101,CG$7,'6. Drift'!$BD$18:$BD$101))*(CG27/CG$34)*((CG$13/3)/CG$13)+(SUMIF('6. Drift'!$B$18:$B$101,CG$7,'6. Drift'!$BP$18:$BP$101))*(CG27/CG$34)*((CG$13/3)/CG$13)</f>
        <v>0</v>
      </c>
      <c r="CH65" s="449">
        <f>(SUMIF('5. Lön'!$B$25:$B$151,CH$7,'5. Lön'!$CA$25:$CA$151))*(CH27/CH$34)*((CH$13/3)/CH$13)+(SUMIF('5. Lön'!$B$25:$B$151,CH$7,'5. Lön'!$CM$25:$CM$151))*(CH27/CH$34)*((CH$13/3)/CH$13)+(SUMIF('6. Drift'!$B$18:$B$101,CH$7,'6. Drift'!$BD$18:$BD$101))*(CH27/CH$34)*((CH$13/3)/CH$13)+(SUMIF('6. Drift'!$B$18:$B$101,CH$7,'6. Drift'!$BP$18:$BP$101))*(CH27/CH$34)*((CH$13/3)/CH$13)</f>
        <v>0</v>
      </c>
      <c r="CI65" s="449">
        <f>(SUMIF('5. Lön'!$B$25:$B$151,CI$7,'5. Lön'!$CA$25:$CA$151))*(CI27/CI$34)*((CI$13/3)/CI$13)+(SUMIF('5. Lön'!$B$25:$B$151,CI$7,'5. Lön'!$CM$25:$CM$151))*(CI27/CI$34)*((CI$13/3)/CI$13)+(SUMIF('6. Drift'!$B$18:$B$101,CI$7,'6. Drift'!$BD$18:$BD$101))*(CI27/CI$34)*((CI$13/3)/CI$13)+(SUMIF('6. Drift'!$B$18:$B$101,CI$7,'6. Drift'!$BP$18:$BP$101))*(CI27/CI$34)*((CI$13/3)/CI$13)</f>
        <v>0</v>
      </c>
      <c r="CJ65" s="449">
        <f>(SUMIF('5. Lön'!$B$25:$B$151,CJ$7,'5. Lön'!$CA$25:$CA$151))*(CJ27/CJ$34)*((CJ$13/3)/CJ$13)+(SUMIF('5. Lön'!$B$25:$B$151,CJ$7,'5. Lön'!$CM$25:$CM$151))*(CJ27/CJ$34)*((CJ$13/3)/CJ$13)+(SUMIF('6. Drift'!$B$18:$B$101,CJ$7,'6. Drift'!$BD$18:$BD$101))*(CJ27/CJ$34)*((CJ$13/3)/CJ$13)+(SUMIF('6. Drift'!$B$18:$B$101,CJ$7,'6. Drift'!$BP$18:$BP$101))*(CJ27/CJ$34)*((CJ$13/3)/CJ$13)</f>
        <v>0</v>
      </c>
    </row>
    <row r="66" spans="2:88" x14ac:dyDescent="0.2">
      <c r="B66" s="51" t="s">
        <v>78</v>
      </c>
      <c r="C66" s="477">
        <f>IF($M66=0,"",(('5. Lön'!AG$152+'6. Drift'!G$102)/('6. Drift'!$Q$102+'5. Lön'!$AQ$152))*$M66)</f>
        <v>383.88340369412822</v>
      </c>
      <c r="D66" s="478">
        <f>IF($M66=0,"",(('5. Lön'!AH$152+'6. Drift'!H$102)/('6. Drift'!$Q$102+'5. Lön'!$AQ$152))*$M66)</f>
        <v>433.12950855851835</v>
      </c>
      <c r="E66" s="479">
        <f>IF($M66=0,"",(('5. Lön'!AI$152+'6. Drift'!I$102)/('6. Drift'!$Q$102+'5. Lön'!$AQ$152))*$M66)</f>
        <v>421.60770676487232</v>
      </c>
      <c r="F66" s="478">
        <f>IF($M66=0,"",(('5. Lön'!AJ$152+'6. Drift'!J$102)/('6. Drift'!$Q$102+'5. Lön'!$AQ$152))*$M66)</f>
        <v>0</v>
      </c>
      <c r="G66" s="479">
        <f>IF($M66=0,"",(('5. Lön'!AK$152+'6. Drift'!K$102)/('6. Drift'!$Q$102+'5. Lön'!$AQ$152))*$M66)</f>
        <v>0</v>
      </c>
      <c r="H66" s="478">
        <f>IF($M66=0,"",(('5. Lön'!AL$152+'6. Drift'!L$102)/('6. Drift'!$Q$102+'5. Lön'!$AQ$152))*$M66)</f>
        <v>0</v>
      </c>
      <c r="I66" s="479">
        <f>IF($M66=0,"",(('5. Lön'!AM$152+'6. Drift'!M$102)/('6. Drift'!$Q$102+'5. Lön'!$AQ$152))*$M66)</f>
        <v>0</v>
      </c>
      <c r="J66" s="478">
        <f>IF($M66=0,"",(('5. Lön'!AN$152+'6. Drift'!N$102)/('6. Drift'!$Q$102+'5. Lön'!$AQ$152))*$M66)</f>
        <v>0</v>
      </c>
      <c r="K66" s="479">
        <f>IF($M66=0,"",(('5. Lön'!AO$152+'6. Drift'!O$102)/('6. Drift'!$Q$102+'5. Lön'!$AQ$152))*$M66)</f>
        <v>0</v>
      </c>
      <c r="L66" s="478">
        <f>IF($M66=0,"",(('5. Lön'!AP$152+'6. Drift'!P$102)/('6. Drift'!$Q$102+'5. Lön'!$AQ$152))*$M66)</f>
        <v>0</v>
      </c>
      <c r="M66" s="55">
        <f t="shared" si="70"/>
        <v>1238.6206190175189</v>
      </c>
      <c r="N66" s="449">
        <f>(SUMIF('5. Lön'!$B$25:$B$151,N$7,'5. Lön'!$CA$25:$CA$151))*(N28/N$34)*(N$11/N$13)+(SUMIF('5. Lön'!$B$25:$B$151,N$7,'5. Lön'!$CM$25:$CM$151))*(N28/N$34)*(N$11/N$13)+(SUMIF('6. Drift'!$B$18:$B$101,N$7,'6. Drift'!$BD$18:$BD$101))*(N28/N$34)*(N$11/N$13)+(SUMIF('6. Drift'!$B$18:$B$101,N$7,'6. Drift'!$BP$18:$BP$101))*(N28/N$34)*(N$11/N$13)</f>
        <v>0</v>
      </c>
      <c r="O66" s="449">
        <f>(SUMIF('5. Lön'!$B$25:$B$151,O$7,'5. Lön'!$CA$25:$CA$151))*(O28/O$34)*(O$11/O$13)+(SUMIF('5. Lön'!$B$25:$B$151,O$7,'5. Lön'!$CM$25:$CM$151))*(O28/O$34)*(O$11/O$13)+(SUMIF('6. Drift'!$B$18:$B$101,O$7,'6. Drift'!$BD$18:$BD$101))*(O28/O$34)*(O$11/O$13)+(SUMIF('6. Drift'!$B$18:$B$101,O$7,'6. Drift'!$BP$18:$BP$101))*(O28/O$34)*(O$11/O$13)</f>
        <v>0</v>
      </c>
      <c r="P66" s="449">
        <f>(SUMIF('5. Lön'!$B$25:$B$151,P$7,'5. Lön'!$CA$25:$CA$151))*(P28/P$34)*(P$11/P$13)+(SUMIF('5. Lön'!$B$25:$B$151,P$7,'5. Lön'!$CM$25:$CM$151))*(P28/P$34)*(P$11/P$13)+(SUMIF('6. Drift'!$B$18:$B$101,P$7,'6. Drift'!$BD$18:$BD$101))*(P28/P$34)*(P$11/P$13)+(SUMIF('6. Drift'!$B$18:$B$101,P$7,'6. Drift'!$BP$18:$BP$101))*(P28/P$34)*(P$11/P$13)</f>
        <v>0</v>
      </c>
      <c r="Q66" s="449">
        <f>(SUMIF('5. Lön'!$B$25:$B$151,Q$7,'5. Lön'!$CA$25:$CA$151))*(Q28/Q$34)*(Q$11/Q$13)+(SUMIF('5. Lön'!$B$25:$B$151,Q$7,'5. Lön'!$CM$25:$CM$151))*(Q28/Q$34)*(Q$11/Q$13)+(SUMIF('6. Drift'!$B$18:$B$101,Q$7,'6. Drift'!$BD$18:$BD$101))*(Q28/Q$34)*(Q$11/Q$13)+(SUMIF('6. Drift'!$B$18:$B$101,Q$7,'6. Drift'!$BP$18:$BP$101))*(Q28/Q$34)*(Q$11/Q$13)</f>
        <v>0</v>
      </c>
      <c r="R66" s="449">
        <f>(SUMIF('5. Lön'!$B$25:$B$151,R$7,'5. Lön'!$CA$25:$CA$151))*(R28/R$34)*(R$11/R$13)+(SUMIF('5. Lön'!$B$25:$B$151,R$7,'5. Lön'!$CM$25:$CM$151))*(R28/R$34)*(R$11/R$13)+(SUMIF('6. Drift'!$B$18:$B$101,R$7,'6. Drift'!$BD$18:$BD$101))*(R28/R$34)*(R$11/R$13)+(SUMIF('6. Drift'!$B$18:$B$101,R$7,'6. Drift'!$BP$18:$BP$101))*(R28/R$34)*(R$11/R$13)</f>
        <v>0</v>
      </c>
      <c r="S66" s="449">
        <f>(SUMIF('5. Lön'!$B$25:$B$151,S$7,'5. Lön'!$CA$25:$CA$151))*(S28/S$34)*(S$11/S$13)+(SUMIF('5. Lön'!$B$25:$B$151,S$7,'5. Lön'!$CM$25:$CM$151))*(S28/S$34)*(S$11/S$13)+(SUMIF('6. Drift'!$B$18:$B$101,S$7,'6. Drift'!$BD$18:$BD$101))*(S28/S$34)*(S$11/S$13)+(SUMIF('6. Drift'!$B$18:$B$101,S$7,'6. Drift'!$BP$18:$BP$101))*(S28/S$34)*(S$11/S$13)</f>
        <v>0</v>
      </c>
      <c r="T66" s="449">
        <f>(SUMIF('5. Lön'!$B$25:$B$151,T$7,'5. Lön'!$CA$25:$CA$151))*(T28/T$34)*(T$11/T$13)+(SUMIF('5. Lön'!$B$25:$B$151,T$7,'5. Lön'!$CM$25:$CM$151))*(T28/T$34)*(T$11/T$13)+(SUMIF('6. Drift'!$B$18:$B$101,T$7,'6. Drift'!$BD$18:$BD$101))*(T28/T$34)*(T$11/T$13)+(SUMIF('6. Drift'!$B$18:$B$101,T$7,'6. Drift'!$BP$18:$BP$101))*(T28/T$34)*(T$11/T$13)</f>
        <v>0</v>
      </c>
      <c r="U66" s="449">
        <f>(SUMIF('5. Lön'!$B$25:$B$151,U$7,'5. Lön'!$CA$25:$CA$151))*(U28/U$34)*(U$11/U$13)+(SUMIF('5. Lön'!$B$25:$B$151,U$7,'5. Lön'!$CM$25:$CM$151))*(U28/U$34)*(U$11/U$13)+(SUMIF('6. Drift'!$B$18:$B$101,U$7,'6. Drift'!$BD$18:$BD$101))*(U28/U$34)*(U$11/U$13)+(SUMIF('6. Drift'!$B$18:$B$101,U$7,'6. Drift'!$BP$18:$BP$101))*(U28/U$34)*(U$11/U$13)</f>
        <v>0</v>
      </c>
      <c r="V66" s="449">
        <f>(SUMIF('5. Lön'!$B$25:$B$151,V$7,'5. Lön'!$CA$25:$CA$151))*(V28/V$34)*(V$11/V$13)+(SUMIF('5. Lön'!$B$25:$B$151,V$7,'5. Lön'!$CM$25:$CM$151))*(V28/V$34)*(V$11/V$13)+(SUMIF('6. Drift'!$B$18:$B$101,V$7,'6. Drift'!$BD$18:$BD$101))*(V28/V$34)*(V$11/V$13)+(SUMIF('6. Drift'!$B$18:$B$101,V$7,'6. Drift'!$BP$18:$BP$101))*(V28/V$34)*(V$11/V$13)</f>
        <v>0</v>
      </c>
      <c r="W66" s="449">
        <f>(SUMIF('5. Lön'!$B$25:$B$151,W$7,'5. Lön'!$CA$25:$CA$151))*(W28/W$34)*(W$11/W$13)+(SUMIF('5. Lön'!$B$25:$B$151,W$7,'5. Lön'!$CM$25:$CM$151))*(W28/W$34)*(W$11/W$13)+(SUMIF('6. Drift'!$B$18:$B$101,W$7,'6. Drift'!$BD$18:$BD$101))*(W28/W$34)*(W$11/W$13)+(SUMIF('6. Drift'!$B$18:$B$101,W$7,'6. Drift'!$BP$18:$BP$101))*(W28/W$34)*(W$11/W$13)</f>
        <v>0</v>
      </c>
      <c r="X66" s="449">
        <f>(SUMIF('5. Lön'!$B$25:$B$151,X$7,'5. Lön'!$CA$25:$CA$151))*(X28/X$34)*(X$11/X$13)+(SUMIF('5. Lön'!$B$25:$B$151,X$7,'5. Lön'!$CM$25:$CM$151))*(X28/X$34)*(X$11/X$13)+(SUMIF('6. Drift'!$B$18:$B$101,X$7,'6. Drift'!$BD$18:$BD$101))*(X28/X$34)*(X$11/X$13)+(SUMIF('6. Drift'!$B$18:$B$101,X$7,'6. Drift'!$BP$18:$BP$101))*(X28/X$34)*(X$11/X$13)</f>
        <v>0</v>
      </c>
      <c r="Y66" s="449">
        <f>(SUMIF('5. Lön'!$B$25:$B$151,Y$7,'5. Lön'!$CA$25:$CA$151))*(Y28/Y$34)*(Y$11/Y$13)+(SUMIF('5. Lön'!$B$25:$B$151,Y$7,'5. Lön'!$CM$25:$CM$151))*(Y28/Y$34)*(Y$11/Y$13)+(SUMIF('6. Drift'!$B$18:$B$101,Y$7,'6. Drift'!$BD$18:$BD$101))*(Y28/Y$34)*(Y$11/Y$13)+(SUMIF('6. Drift'!$B$18:$B$101,Y$7,'6. Drift'!$BP$18:$BP$101))*(Y28/Y$34)*(Y$11/Y$13)</f>
        <v>0</v>
      </c>
      <c r="Z66" s="449">
        <f>(SUMIF('5. Lön'!$B$25:$B$151,Z$7,'5. Lön'!$CA$25:$CA$151))*(Z28/Z$34)*(Z$11/Z$13)+(SUMIF('5. Lön'!$B$25:$B$151,Z$7,'5. Lön'!$CM$25:$CM$151))*(Z28/Z$34)*(Z$11/Z$13)+(SUMIF('6. Drift'!$B$18:$B$101,Z$7,'6. Drift'!$BD$18:$BD$101))*(Z28/Z$34)*(Z$11/Z$13)+(SUMIF('6. Drift'!$B$18:$B$101,Z$7,'6. Drift'!$BP$18:$BP$101))*(Z28/Z$34)*(Z$11/Z$13)</f>
        <v>0</v>
      </c>
      <c r="AA66" s="449">
        <f>(SUMIF('5. Lön'!$B$25:$B$151,AA$7,'5. Lön'!$CA$25:$CA$151))*(AA28/AA$34)*(AA$11/AA$13)+(SUMIF('5. Lön'!$B$25:$B$151,AA$7,'5. Lön'!$CM$25:$CM$151))*(AA28/AA$34)*(AA$11/AA$13)+(SUMIF('6. Drift'!$B$18:$B$101,AA$7,'6. Drift'!$BD$18:$BD$101))*(AA28/AA$34)*(AA$11/AA$13)+(SUMIF('6. Drift'!$B$18:$B$101,AA$7,'6. Drift'!$BP$18:$BP$101))*(AA28/AA$34)*(AA$11/AA$13)</f>
        <v>0</v>
      </c>
      <c r="AB66" s="449">
        <f>(SUMIF('5. Lön'!$B$25:$B$151,AB$7,'5. Lön'!$CA$25:$CA$151))*(AB28/AB$34)*(AB$11/AB$13)+(SUMIF('5. Lön'!$B$25:$B$151,AB$7,'5. Lön'!$CM$25:$CM$151))*(AB28/AB$34)*(AB$11/AB$13)+(SUMIF('6. Drift'!$B$18:$B$101,AB$7,'6. Drift'!$BD$18:$BD$101))*(AB28/AB$34)*(AB$11/AB$13)+(SUMIF('6. Drift'!$B$18:$B$101,AB$7,'6. Drift'!$BP$18:$BP$101))*(AB28/AB$34)*(AB$11/AB$13)</f>
        <v>0</v>
      </c>
      <c r="AC66" s="449">
        <f>(SUMIF('5. Lön'!$B$25:$B$151,AC$7,'5. Lön'!$CA$25:$CA$151))*(AC28/AC$34)*(AC$11/AC$13)+(SUMIF('5. Lön'!$B$25:$B$151,AC$7,'5. Lön'!$CM$25:$CM$151))*(AC28/AC$34)*(AC$11/AC$13)+(SUMIF('6. Drift'!$B$18:$B$101,AC$7,'6. Drift'!$BD$18:$BD$101))*(AC28/AC$34)*(AC$11/AC$13)+(SUMIF('6. Drift'!$B$18:$B$101,AC$7,'6. Drift'!$BP$18:$BP$101))*(AC28/AC$34)*(AC$11/AC$13)</f>
        <v>0</v>
      </c>
      <c r="AD66" s="449">
        <f>(SUMIF('5. Lön'!$B$25:$B$151,AD$7,'5. Lön'!$CA$25:$CA$151))*(AD28/AD$34)*(AD$11/AD$13)+(SUMIF('5. Lön'!$B$25:$B$151,AD$7,'5. Lön'!$CM$25:$CM$151))*(AD28/AD$34)*(AD$11/AD$13)+(SUMIF('6. Drift'!$B$18:$B$101,AD$7,'6. Drift'!$BD$18:$BD$101))*(AD28/AD$34)*(AD$11/AD$13)+(SUMIF('6. Drift'!$B$18:$B$101,AD$7,'6. Drift'!$BP$18:$BP$101))*(AD28/AD$34)*(AD$11/AD$13)</f>
        <v>0</v>
      </c>
      <c r="AE66" s="449">
        <f>(SUMIF('5. Lön'!$B$25:$B$151,AE$7,'5. Lön'!$CA$25:$CA$151))*(AE28/AE$34)*(AE$11/AE$13)+(SUMIF('5. Lön'!$B$25:$B$151,AE$7,'5. Lön'!$CM$25:$CM$151))*(AE28/AE$34)*(AE$11/AE$13)+(SUMIF('6. Drift'!$B$18:$B$101,AE$7,'6. Drift'!$BD$18:$BD$101))*(AE28/AE$34)*(AE$11/AE$13)+(SUMIF('6. Drift'!$B$18:$B$101,AE$7,'6. Drift'!$BP$18:$BP$101))*(AE28/AE$34)*(AE$11/AE$13)</f>
        <v>0</v>
      </c>
      <c r="AF66" s="449">
        <f>(SUMIF('5. Lön'!$B$25:$B$151,AF$7,'5. Lön'!$CA$25:$CA$151))*(AF28/AF$34)*(AF$11/AF$13)+(SUMIF('5. Lön'!$B$25:$B$151,AF$7,'5. Lön'!$CM$25:$CM$151))*(AF28/AF$34)*(AF$11/AF$13)+(SUMIF('6. Drift'!$B$18:$B$101,AF$7,'6. Drift'!$BD$18:$BD$101))*(AF28/AF$34)*(AF$11/AF$13)+(SUMIF('6. Drift'!$B$18:$B$101,AF$7,'6. Drift'!$BP$18:$BP$101))*(AF28/AF$34)*(AF$11/AF$13)</f>
        <v>0</v>
      </c>
      <c r="AG66" s="449">
        <f>(SUMIF('5. Lön'!$B$25:$B$151,AG$7,'5. Lön'!$CA$25:$CA$151))*(AG28/AG$34)*(AG$11/AG$13)+(SUMIF('5. Lön'!$B$25:$B$151,AG$7,'5. Lön'!$CM$25:$CM$151))*(AG28/AG$34)*(AG$11/AG$13)+(SUMIF('6. Drift'!$B$18:$B$101,AG$7,'6. Drift'!$BD$18:$BD$101))*(AG28/AG$34)*(AG$11/AG$13)+(SUMIF('6. Drift'!$B$18:$B$101,AG$7,'6. Drift'!$BP$18:$BP$101))*(AG28/AG$34)*(AG$11/AG$13)</f>
        <v>0</v>
      </c>
      <c r="AH66" s="449">
        <f>(SUMIF('5. Lön'!$B$25:$B$151,AH$7,'5. Lön'!$CA$25:$CA$151))*(AH28/AH$34)*(AH$11/AH$13)+(SUMIF('5. Lön'!$B$25:$B$151,AH$7,'5. Lön'!$CM$25:$CM$151))*(AH28/AH$34)*(AH$11/AH$13)+(SUMIF('6. Drift'!$B$18:$B$101,AH$7,'6. Drift'!$BD$18:$BD$101))*(AH28/AH$34)*(AH$11/AH$13)+(SUMIF('6. Drift'!$B$18:$B$101,AH$7,'6. Drift'!$BP$18:$BP$101))*(AH28/AH$34)*(AH$11/AH$13)</f>
        <v>0</v>
      </c>
      <c r="AI66" s="449">
        <f>(SUMIF('5. Lön'!$B$25:$B$151,AI$7,'5. Lön'!$CA$25:$CA$151))*(AI28/AI$34)*(AI$11/AI$13)+(SUMIF('5. Lön'!$B$25:$B$151,AI$7,'5. Lön'!$CM$25:$CM$151))*(AI28/AI$34)*(AI$11/AI$13)+(SUMIF('6. Drift'!$B$18:$B$101,AI$7,'6. Drift'!$BD$18:$BD$101))*(AI28/AI$34)*(AI$11/AI$13)+(SUMIF('6. Drift'!$B$18:$B$101,AI$7,'6. Drift'!$BP$18:$BP$101))*(AI28/AI$34)*(AI$11/AI$13)</f>
        <v>0</v>
      </c>
      <c r="AJ66" s="449">
        <f>(SUMIF('5. Lön'!$B$25:$B$151,AJ$7,'5. Lön'!$CA$25:$CA$151))*(AJ28/AJ$34)*(AJ$11/AJ$13)+(SUMIF('5. Lön'!$B$25:$B$151,AJ$7,'5. Lön'!$CM$25:$CM$151))*(AJ28/AJ$34)*(AJ$11/AJ$13)+(SUMIF('6. Drift'!$B$18:$B$101,AJ$7,'6. Drift'!$BD$18:$BD$101))*(AJ28/AJ$34)*(AJ$11/AJ$13)+(SUMIF('6. Drift'!$B$18:$B$101,AJ$7,'6. Drift'!$BP$18:$BP$101))*(AJ28/AJ$34)*(AJ$11/AJ$13)</f>
        <v>0</v>
      </c>
      <c r="AK66" s="449">
        <f>(SUMIF('5. Lön'!$B$25:$B$151,AK$7,'5. Lön'!$CA$25:$CA$151))*(AK28/AK$34)*(AK$11/AK$13)+(SUMIF('5. Lön'!$B$25:$B$151,AK$7,'5. Lön'!$CM$25:$CM$151))*(AK28/AK$34)*(AK$11/AK$13)+(SUMIF('6. Drift'!$B$18:$B$101,AK$7,'6. Drift'!$BD$18:$BD$101))*(AK28/AK$34)*(AK$11/AK$13)+(SUMIF('6. Drift'!$B$18:$B$101,AK$7,'6. Drift'!$BP$18:$BP$101))*(AK28/AK$34)*(AK$11/AK$13)</f>
        <v>0</v>
      </c>
      <c r="AL66" s="449">
        <f>(SUMIF('5. Lön'!$B$25:$B$151,AL$7,'5. Lön'!$CA$25:$CA$151))*(AL28/AL$34)*(AL$11/AL$13)+(SUMIF('5. Lön'!$B$25:$B$151,AL$7,'5. Lön'!$CM$25:$CM$151))*(AL28/AL$34)*(AL$11/AL$13)+(SUMIF('6. Drift'!$B$18:$B$101,AL$7,'6. Drift'!$BD$18:$BD$101))*(AL28/AL$34)*(AL$11/AL$13)+(SUMIF('6. Drift'!$B$18:$B$101,AL$7,'6. Drift'!$BP$18:$BP$101))*(AL28/AL$34)*(AL$11/AL$13)</f>
        <v>0</v>
      </c>
      <c r="AM66" s="449">
        <f>(SUMIF('5. Lön'!$B$25:$B$151,AM$7,'5. Lön'!$CA$25:$CA$151))*(AM28/AM$34)*(AM$11/AM$13)+(SUMIF('5. Lön'!$B$25:$B$151,AM$7,'5. Lön'!$CM$25:$CM$151))*(AM28/AM$34)*(AM$11/AM$13)+(SUMIF('6. Drift'!$B$18:$B$101,AM$7,'6. Drift'!$BD$18:$BD$101))*(AM28/AM$34)*(AM$11/AM$13)+(SUMIF('6. Drift'!$B$18:$B$101,AM$7,'6. Drift'!$BP$18:$BP$101))*(AM28/AM$34)*(AM$11/AM$13)</f>
        <v>0</v>
      </c>
      <c r="AN66" s="449">
        <f>(SUMIF('5. Lön'!$B$25:$B$151,AN$7,'5. Lön'!$CA$25:$CA$151))*(AN28/AN$34)*(AN$11/AN$13)+(SUMIF('5. Lön'!$B$25:$B$151,AN$7,'5. Lön'!$CM$25:$CM$151))*(AN28/AN$34)*(AN$11/AN$13)+(SUMIF('6. Drift'!$B$18:$B$101,AN$7,'6. Drift'!$BD$18:$BD$101))*(AN28/AN$34)*(AN$11/AN$13)+(SUMIF('6. Drift'!$B$18:$B$101,AN$7,'6. Drift'!$BP$18:$BP$101))*(AN28/AN$34)*(AN$11/AN$13)</f>
        <v>0</v>
      </c>
      <c r="AO66" s="449">
        <f>(SUMIF('5. Lön'!$B$25:$B$151,AO$7,'5. Lön'!$CA$25:$CA$151))*(AO28/AO$34)*(AO$11/AO$13)+(SUMIF('5. Lön'!$B$25:$B$151,AO$7,'5. Lön'!$CM$25:$CM$151))*(AO28/AO$34)*(AO$11/AO$13)+(SUMIF('6. Drift'!$B$18:$B$101,AO$7,'6. Drift'!$BD$18:$BD$101))*(AO28/AO$34)*(AO$11/AO$13)+(SUMIF('6. Drift'!$B$18:$B$101,AO$7,'6. Drift'!$BP$18:$BP$101))*(AO28/AO$34)*(AO$11/AO$13)</f>
        <v>0</v>
      </c>
      <c r="AP66" s="449">
        <f>(SUMIF('5. Lön'!$B$25:$B$151,AP$7,'5. Lön'!$CA$25:$CA$151))*(AP28/AP$34)*(AP$11/AP$13)+(SUMIF('5. Lön'!$B$25:$B$151,AP$7,'5. Lön'!$CM$25:$CM$151))*(AP28/AP$34)*(AP$11/AP$13)+(SUMIF('6. Drift'!$B$18:$B$101,AP$7,'6. Drift'!$BD$18:$BD$101))*(AP28/AP$34)*(AP$11/AP$13)+(SUMIF('6. Drift'!$B$18:$B$101,AP$7,'6. Drift'!$BP$18:$BP$101))*(AP28/AP$34)*(AP$11/AP$13)</f>
        <v>0</v>
      </c>
      <c r="AQ66" s="449">
        <f>(SUMIF('5. Lön'!$B$25:$B$151,AQ$7,'5. Lön'!$CA$25:$CA$151))*(AQ28/AQ$34)*(AQ$11/AQ$13)+(SUMIF('5. Lön'!$B$25:$B$151,AQ$7,'5. Lön'!$CM$25:$CM$151))*(AQ28/AQ$34)*(AQ$11/AQ$13)+(SUMIF('6. Drift'!$B$18:$B$101,AQ$7,'6. Drift'!$BD$18:$BD$101))*(AQ28/AQ$34)*(AQ$11/AQ$13)+(SUMIF('6. Drift'!$B$18:$B$101,AQ$7,'6. Drift'!$BP$18:$BP$101))*(AQ28/AQ$34)*(AQ$11/AQ$13)</f>
        <v>0</v>
      </c>
      <c r="AR66" s="449">
        <f>(SUMIF('5. Lön'!$B$25:$B$151,AR$7,'5. Lön'!$CA$25:$CA$151))*(AR28/AR$34)*(AR$11/AR$13)+(SUMIF('5. Lön'!$B$25:$B$151,AR$7,'5. Lön'!$CM$25:$CM$151))*(AR28/AR$34)*(AR$11/AR$13)+(SUMIF('6. Drift'!$B$18:$B$101,AR$7,'6. Drift'!$BD$18:$BD$101))*(AR28/AR$34)*(AR$11/AR$13)+(SUMIF('6. Drift'!$B$18:$B$101,AR$7,'6. Drift'!$BP$18:$BP$101))*(AR28/AR$34)*(AR$11/AR$13)</f>
        <v>0</v>
      </c>
      <c r="AS66" s="449">
        <f>(SUMIF('5. Lön'!$B$25:$B$151,AS$7,'5. Lön'!$CA$25:$CA$151))*(AS28/AS$34)*(AS$11/AS$13)+(SUMIF('5. Lön'!$B$25:$B$151,AS$7,'5. Lön'!$CM$25:$CM$151))*(AS28/AS$34)*(AS$11/AS$13)+(SUMIF('6. Drift'!$B$18:$B$101,AS$7,'6. Drift'!$BD$18:$BD$101))*(AS28/AS$34)*(AS$11/AS$13)+(SUMIF('6. Drift'!$B$18:$B$101,AS$7,'6. Drift'!$BP$18:$BP$101))*(AS28/AS$34)*(AS$11/AS$13)</f>
        <v>0</v>
      </c>
      <c r="AT66" s="449">
        <f>(SUMIF('5. Lön'!$B$25:$B$151,AT$7,'5. Lön'!$CA$25:$CA$151))*(AT28/AT$34)*(AT$11/AT$13)+(SUMIF('5. Lön'!$B$25:$B$151,AT$7,'5. Lön'!$CM$25:$CM$151))*(AT28/AT$34)*(AT$11/AT$13)+(SUMIF('6. Drift'!$B$18:$B$101,AT$7,'6. Drift'!$BD$18:$BD$101))*(AT28/AT$34)*(AT$11/AT$13)+(SUMIF('6. Drift'!$B$18:$B$101,AT$7,'6. Drift'!$BP$18:$BP$101))*(AT28/AT$34)*(AT$11/AT$13)</f>
        <v>0</v>
      </c>
      <c r="AU66" s="449">
        <f>(SUMIF('5. Lön'!$B$25:$B$151,AU$7,'5. Lön'!$CA$25:$CA$151))*(AU28/AU$34)*(AU$11/AU$13)+(SUMIF('5. Lön'!$B$25:$B$151,AU$7,'5. Lön'!$CM$25:$CM$151))*(AU28/AU$34)*(AU$11/AU$13)+(SUMIF('6. Drift'!$B$18:$B$101,AU$7,'6. Drift'!$BD$18:$BD$101))*(AU28/AU$34)*(AU$11/AU$13)+(SUMIF('6. Drift'!$B$18:$B$101,AU$7,'6. Drift'!$BP$18:$BP$101))*(AU28/AU$34)*(AU$11/AU$13)</f>
        <v>0</v>
      </c>
      <c r="AV66" s="449">
        <f>(SUMIF('5. Lön'!$B$25:$B$151,AV$7,'5. Lön'!$CA$25:$CA$151))*(AV28/AV$34)*(AV$11/AV$13)+(SUMIF('5. Lön'!$B$25:$B$151,AV$7,'5. Lön'!$CM$25:$CM$151))*(AV28/AV$34)*(AV$11/AV$13)+(SUMIF('6. Drift'!$B$18:$B$101,AV$7,'6. Drift'!$BD$18:$BD$101))*(AV28/AV$34)*(AV$11/AV$13)+(SUMIF('6. Drift'!$B$18:$B$101,AV$7,'6. Drift'!$BP$18:$BP$101))*(AV28/AV$34)*(AV$11/AV$13)</f>
        <v>0</v>
      </c>
      <c r="AW66" s="449">
        <f>(SUMIF('5. Lön'!$B$25:$B$151,AW$7,'5. Lön'!$CA$25:$CA$151))*(AW28/AW$34)*(AW$11/AW$13)+(SUMIF('5. Lön'!$B$25:$B$151,AW$7,'5. Lön'!$CM$25:$CM$151))*(AW28/AW$34)*(AW$11/AW$13)+(SUMIF('6. Drift'!$B$18:$B$101,AW$7,'6. Drift'!$BD$18:$BD$101))*(AW28/AW$34)*(AW$11/AW$13)+(SUMIF('6. Drift'!$B$18:$B$101,AW$7,'6. Drift'!$BP$18:$BP$101))*(AW28/AW$34)*(AW$11/AW$13)</f>
        <v>1238.6206190175189</v>
      </c>
      <c r="AX66" s="449">
        <f>(SUMIF('5. Lön'!$B$25:$B$151,AX$7,'5. Lön'!$CA$25:$CA$151))*(AX28/AX$34)*(AX$11/AX$13)+(SUMIF('5. Lön'!$B$25:$B$151,AX$7,'5. Lön'!$CM$25:$CM$151))*(AX28/AX$34)*(AX$11/AX$13)+(SUMIF('6. Drift'!$B$18:$B$101,AX$7,'6. Drift'!$BD$18:$BD$101))*(AX28/AX$34)*(AX$11/AX$13)+(SUMIF('6. Drift'!$B$18:$B$101,AX$7,'6. Drift'!$BP$18:$BP$101))*(AX28/AX$34)*(AX$11/AX$13)</f>
        <v>0</v>
      </c>
      <c r="AY66" s="449">
        <f>(SUMIF('5. Lön'!$B$25:$B$151,AY$7,'5. Lön'!$CA$25:$CA$151))*(AY28/AY$34)*(AY$11/AY$13)+(SUMIF('5. Lön'!$B$25:$B$151,AY$7,'5. Lön'!$CM$25:$CM$151))*(AY28/AY$34)*(AY$11/AY$13)+(SUMIF('6. Drift'!$B$18:$B$101,AY$7,'6. Drift'!$BD$18:$BD$101))*(AY28/AY$34)*(AY$11/AY$13)+(SUMIF('6. Drift'!$B$18:$B$101,AY$7,'6. Drift'!$BP$18:$BP$101))*(AY28/AY$34)*(AY$11/AY$13)</f>
        <v>0</v>
      </c>
      <c r="AZ66" s="449">
        <f>(SUMIF('5. Lön'!$B$25:$B$151,AZ$7,'5. Lön'!$CA$25:$CA$151))*(AZ28/AZ$34)*(AZ$11/AZ$13)+(SUMIF('5. Lön'!$B$25:$B$151,AZ$7,'5. Lön'!$CM$25:$CM$151))*(AZ28/AZ$34)*(AZ$11/AZ$13)+(SUMIF('6. Drift'!$B$18:$B$101,AZ$7,'6. Drift'!$BD$18:$BD$101))*(AZ28/AZ$34)*(AZ$11/AZ$13)+(SUMIF('6. Drift'!$B$18:$B$101,AZ$7,'6. Drift'!$BP$18:$BP$101))*(AZ28/AZ$34)*(AZ$11/AZ$13)</f>
        <v>0</v>
      </c>
      <c r="BA66" s="449">
        <f>(SUMIF('5. Lön'!$B$25:$B$151,BA$7,'5. Lön'!$CA$25:$CA$151))*(BA28/BA$34)*(BA$11/BA$13)+(SUMIF('5. Lön'!$B$25:$B$151,BA$7,'5. Lön'!$CM$25:$CM$151))*(BA28/BA$34)*(BA$11/BA$13)+(SUMIF('6. Drift'!$B$18:$B$101,BA$7,'6. Drift'!$BD$18:$BD$101))*(BA28/BA$34)*(BA$11/BA$13)+(SUMIF('6. Drift'!$B$18:$B$101,BA$7,'6. Drift'!$BP$18:$BP$101))*(BA28/BA$34)*(BA$11/BA$13)</f>
        <v>0</v>
      </c>
      <c r="BB66" s="449">
        <f>(SUMIF('5. Lön'!$B$25:$B$151,BB$7,'5. Lön'!$CA$25:$CA$151))*(BB28/BB$34)*(BB$11/BB$13)+(SUMIF('5. Lön'!$B$25:$B$151,BB$7,'5. Lön'!$CM$25:$CM$151))*(BB28/BB$34)*(BB$11/BB$13)+(SUMIF('6. Drift'!$B$18:$B$101,BB$7,'6. Drift'!$BD$18:$BD$101))*(BB28/BB$34)*(BB$11/BB$13)+(SUMIF('6. Drift'!$B$18:$B$101,BB$7,'6. Drift'!$BP$18:$BP$101))*(BB28/BB$34)*(BB$11/BB$13)</f>
        <v>0</v>
      </c>
      <c r="BC66" s="449">
        <f>(SUMIF('5. Lön'!$B$25:$B$151,BC$7,'5. Lön'!$CA$25:$CA$151))*(BC28/BC$34)*(BC$11/BC$13)+(SUMIF('5. Lön'!$B$25:$B$151,BC$7,'5. Lön'!$CM$25:$CM$151))*(BC28/BC$34)*(BC$11/BC$13)+(SUMIF('6. Drift'!$B$18:$B$101,BC$7,'6. Drift'!$BD$18:$BD$101))*(BC28/BC$34)*(BC$11/BC$13)+(SUMIF('6. Drift'!$B$18:$B$101,BC$7,'6. Drift'!$BP$18:$BP$101))*(BC28/BC$34)*(BC$11/BC$13)</f>
        <v>0</v>
      </c>
      <c r="BD66" s="449">
        <f>(SUMIF('5. Lön'!$B$25:$B$151,BD$7,'5. Lön'!$CA$25:$CA$151))*(BD28/BD$34)*(BD$11/BD$13)+(SUMIF('5. Lön'!$B$25:$B$151,BD$7,'5. Lön'!$CM$25:$CM$151))*(BD28/BD$34)*(BD$11/BD$13)+(SUMIF('6. Drift'!$B$18:$B$101,BD$7,'6. Drift'!$BD$18:$BD$101))*(BD28/BD$34)*(BD$11/BD$13)+(SUMIF('6. Drift'!$B$18:$B$101,BD$7,'6. Drift'!$BP$18:$BP$101))*(BD28/BD$34)*(BD$11/BD$13)</f>
        <v>0</v>
      </c>
      <c r="BE66" s="449">
        <f>(SUMIF('5. Lön'!$B$25:$B$151,BE$7,'5. Lön'!$CA$25:$CA$151))*(BE28/BE$34)*(BE$11/BE$13)+(SUMIF('5. Lön'!$B$25:$B$151,BE$7,'5. Lön'!$CM$25:$CM$151))*(BE28/BE$34)*(BE$11/BE$13)+(SUMIF('6. Drift'!$B$18:$B$101,BE$7,'6. Drift'!$BD$18:$BD$101))*(BE28/BE$34)*(BE$11/BE$13)+(SUMIF('6. Drift'!$B$18:$B$101,BE$7,'6. Drift'!$BP$18:$BP$101))*(BE28/BE$34)*(BE$11/BE$13)</f>
        <v>0</v>
      </c>
      <c r="BF66" s="449">
        <f>(SUMIF('5. Lön'!$B$25:$B$151,BF$7,'5. Lön'!$CA$25:$CA$151))*(BF28/BF$34)*(BF$11/BF$13)+(SUMIF('5. Lön'!$B$25:$B$151,BF$7,'5. Lön'!$CM$25:$CM$151))*(BF28/BF$34)*(BF$11/BF$13)+(SUMIF('6. Drift'!$B$18:$B$101,BF$7,'6. Drift'!$BD$18:$BD$101))*(BF28/BF$34)*(BF$11/BF$13)+(SUMIF('6. Drift'!$B$18:$B$101,BF$7,'6. Drift'!$BP$18:$BP$101))*(BF28/BF$34)*(BF$11/BF$13)</f>
        <v>0</v>
      </c>
      <c r="BG66" s="449">
        <f>(SUMIF('5. Lön'!$B$25:$B$151,BG$7,'5. Lön'!$CA$25:$CA$151))*(BG28/BG$34)*((BG$13/3)/BG$13)+(SUMIF('5. Lön'!$B$25:$B$151,BG$7,'5. Lön'!$CM$25:$CM$151))*(BG28/BG$34)*((BG$13/3)/BG$13)+(SUMIF('6. Drift'!$B$18:$B$101,BG$7,'6. Drift'!$BD$18:$BD$101))*(BG28/BG$34)*((BG$13/3)/BG$13)+(SUMIF('6. Drift'!$B$18:$B$101,BG$7,'6. Drift'!$BP$18:$BP$101))*(BG28/BG$34)*((BG$13/3)/BG$13)</f>
        <v>0</v>
      </c>
      <c r="BH66" s="449">
        <f>(SUMIF('5. Lön'!$B$25:$B$151,BH$7,'5. Lön'!$CA$25:$CA$151))*(BH28/BH$34)*((BH$13/3)/BH$13)+(SUMIF('5. Lön'!$B$25:$B$151,BH$7,'5. Lön'!$CM$25:$CM$151))*(BH28/BH$34)*((BH$13/3)/BH$13)+(SUMIF('6. Drift'!$B$18:$B$101,BH$7,'6. Drift'!$BD$18:$BD$101))*(BH28/BH$34)*((BH$13/3)/BH$13)+(SUMIF('6. Drift'!$B$18:$B$101,BH$7,'6. Drift'!$BP$18:$BP$101))*(BH28/BH$34)*((BH$13/3)/BH$13)</f>
        <v>0</v>
      </c>
      <c r="BI66" s="449">
        <f>(SUMIF('5. Lön'!$B$25:$B$151,BI$7,'5. Lön'!$CA$25:$CA$151))*(BI28/BI$34)*((BI$13/3)/BI$13)+(SUMIF('5. Lön'!$B$25:$B$151,BI$7,'5. Lön'!$CM$25:$CM$151))*(BI28/BI$34)*((BI$13/3)/BI$13)+(SUMIF('6. Drift'!$B$18:$B$101,BI$7,'6. Drift'!$BD$18:$BD$101))*(BI28/BI$34)*((BI$13/3)/BI$13)+(SUMIF('6. Drift'!$B$18:$B$101,BI$7,'6. Drift'!$BP$18:$BP$101))*(BI28/BI$34)*((BI$13/3)/BI$13)</f>
        <v>0</v>
      </c>
      <c r="BJ66" s="449">
        <f>(SUMIF('5. Lön'!$B$25:$B$151,BJ$7,'5. Lön'!$CA$25:$CA$151))*(BJ28/BJ$34)*((BJ$13/3)/BJ$13)+(SUMIF('5. Lön'!$B$25:$B$151,BJ$7,'5. Lön'!$CM$25:$CM$151))*(BJ28/BJ$34)*((BJ$13/3)/BJ$13)+(SUMIF('6. Drift'!$B$18:$B$101,BJ$7,'6. Drift'!$BD$18:$BD$101))*(BJ28/BJ$34)*((BJ$13/3)/BJ$13)+(SUMIF('6. Drift'!$B$18:$B$101,BJ$7,'6. Drift'!$BP$18:$BP$101))*(BJ28/BJ$34)*((BJ$13/3)/BJ$13)</f>
        <v>0</v>
      </c>
      <c r="BK66" s="449">
        <f>(SUMIF('5. Lön'!$B$25:$B$151,BK$7,'5. Lön'!$CA$25:$CA$151))*(BK28/BK$34)*((BK$13/3)/BK$13)+(SUMIF('5. Lön'!$B$25:$B$151,BK$7,'5. Lön'!$CM$25:$CM$151))*(BK28/BK$34)*((BK$13/3)/BK$13)+(SUMIF('6. Drift'!$B$18:$B$101,BK$7,'6. Drift'!$BD$18:$BD$101))*(BK28/BK$34)*((BK$13/3)/BK$13)+(SUMIF('6. Drift'!$B$18:$B$101,BK$7,'6. Drift'!$BP$18:$BP$101))*(BK28/BK$34)*((BK$13/3)/BK$13)</f>
        <v>0</v>
      </c>
      <c r="BL66" s="449">
        <f>(SUMIF('5. Lön'!$B$25:$B$151,BL$7,'5. Lön'!$CA$25:$CA$151))*(BL28/BL$34)*((BL$13/3)/BL$13)+(SUMIF('5. Lön'!$B$25:$B$151,BL$7,'5. Lön'!$CM$25:$CM$151))*(BL28/BL$34)*((BL$13/3)/BL$13)+(SUMIF('6. Drift'!$B$18:$B$101,BL$7,'6. Drift'!$BD$18:$BD$101))*(BL28/BL$34)*((BL$13/3)/BL$13)+(SUMIF('6. Drift'!$B$18:$B$101,BL$7,'6. Drift'!$BP$18:$BP$101))*(BL28/BL$34)*((BL$13/3)/BL$13)</f>
        <v>0</v>
      </c>
      <c r="BM66" s="449">
        <f>(SUMIF('5. Lön'!$B$25:$B$151,BM$7,'5. Lön'!$CA$25:$CA$151))*(BM28/BM$34)*((BM$13/3)/BM$13)+(SUMIF('5. Lön'!$B$25:$B$151,BM$7,'5. Lön'!$CM$25:$CM$151))*(BM28/BM$34)*((BM$13/3)/BM$13)+(SUMIF('6. Drift'!$B$18:$B$101,BM$7,'6. Drift'!$BD$18:$BD$101))*(BM28/BM$34)*((BM$13/3)/BM$13)+(SUMIF('6. Drift'!$B$18:$B$101,BM$7,'6. Drift'!$BP$18:$BP$101))*(BM28/BM$34)*((BM$13/3)/BM$13)</f>
        <v>0</v>
      </c>
      <c r="BN66" s="449">
        <f>(SUMIF('5. Lön'!$B$25:$B$151,BN$7,'5. Lön'!$CA$25:$CA$151))*(BN28/BN$34)*((BN$13/3)/BN$13)+(SUMIF('5. Lön'!$B$25:$B$151,BN$7,'5. Lön'!$CM$25:$CM$151))*(BN28/BN$34)*((BN$13/3)/BN$13)+(SUMIF('6. Drift'!$B$18:$B$101,BN$7,'6. Drift'!$BD$18:$BD$101))*(BN28/BN$34)*((BN$13/3)/BN$13)+(SUMIF('6. Drift'!$B$18:$B$101,BN$7,'6. Drift'!$BP$18:$BP$101))*(BN28/BN$34)*((BN$13/3)/BN$13)</f>
        <v>0</v>
      </c>
      <c r="BO66" s="449">
        <f>(SUMIF('5. Lön'!$B$25:$B$151,BO$7,'5. Lön'!$CA$25:$CA$151))*(BO28/BO$34)*((BO$13/3)/BO$13)+(SUMIF('5. Lön'!$B$25:$B$151,BO$7,'5. Lön'!$CM$25:$CM$151))*(BO28/BO$34)*((BO$13/3)/BO$13)+(SUMIF('6. Drift'!$B$18:$B$101,BO$7,'6. Drift'!$BD$18:$BD$101))*(BO28/BO$34)*((BO$13/3)/BO$13)+(SUMIF('6. Drift'!$B$18:$B$101,BO$7,'6. Drift'!$BP$18:$BP$101))*(BO28/BO$34)*((BO$13/3)/BO$13)</f>
        <v>0</v>
      </c>
      <c r="BP66" s="449">
        <f>(SUMIF('5. Lön'!$B$25:$B$151,BP$7,'5. Lön'!$CA$25:$CA$151))*(BP28/BP$34)*((BP$13/3)/BP$13)+(SUMIF('5. Lön'!$B$25:$B$151,BP$7,'5. Lön'!$CM$25:$CM$151))*(BP28/BP$34)*((BP$13/3)/BP$13)+(SUMIF('6. Drift'!$B$18:$B$101,BP$7,'6. Drift'!$BD$18:$BD$101))*(BP28/BP$34)*((BP$13/3)/BP$13)+(SUMIF('6. Drift'!$B$18:$B$101,BP$7,'6. Drift'!$BP$18:$BP$101))*(BP28/BP$34)*((BP$13/3)/BP$13)</f>
        <v>0</v>
      </c>
      <c r="BQ66" s="449">
        <f>(SUMIF('5. Lön'!$B$25:$B$151,BQ$7,'5. Lön'!$CA$25:$CA$151))*(BQ28/BQ$34)*((BQ$13/3)/BQ$13)+(SUMIF('5. Lön'!$B$25:$B$151,BQ$7,'5. Lön'!$CM$25:$CM$151))*(BQ28/BQ$34)*((BQ$13/3)/BQ$13)+(SUMIF('6. Drift'!$B$18:$B$101,BQ$7,'6. Drift'!$BD$18:$BD$101))*(BQ28/BQ$34)*((BQ$13/3)/BQ$13)+(SUMIF('6. Drift'!$B$18:$B$101,BQ$7,'6. Drift'!$BP$18:$BP$101))*(BQ28/BQ$34)*((BQ$13/3)/BQ$13)</f>
        <v>0</v>
      </c>
      <c r="BR66" s="449">
        <f>(SUMIF('5. Lön'!$B$25:$B$151,BR$7,'5. Lön'!$CA$25:$CA$151))*(BR28/BR$34)*((BR$13/3)/BR$13)+(SUMIF('5. Lön'!$B$25:$B$151,BR$7,'5. Lön'!$CM$25:$CM$151))*(BR28/BR$34)*((BR$13/3)/BR$13)+(SUMIF('6. Drift'!$B$18:$B$101,BR$7,'6. Drift'!$BD$18:$BD$101))*(BR28/BR$34)*((BR$13/3)/BR$13)+(SUMIF('6. Drift'!$B$18:$B$101,BR$7,'6. Drift'!$BP$18:$BP$101))*(BR28/BR$34)*((BR$13/3)/BR$13)</f>
        <v>0</v>
      </c>
      <c r="BS66" s="449">
        <f>(SUMIF('5. Lön'!$B$25:$B$151,BS$7,'5. Lön'!$CA$25:$CA$151))*(BS28/BS$34)*((BS$13/3)/BS$13)+(SUMIF('5. Lön'!$B$25:$B$151,BS$7,'5. Lön'!$CM$25:$CM$151))*(BS28/BS$34)*((BS$13/3)/BS$13)+(SUMIF('6. Drift'!$B$18:$B$101,BS$7,'6. Drift'!$BD$18:$BD$101))*(BS28/BS$34)*((BS$13/3)/BS$13)+(SUMIF('6. Drift'!$B$18:$B$101,BS$7,'6. Drift'!$BP$18:$BP$101))*(BS28/BS$34)*((BS$13/3)/BS$13)</f>
        <v>0</v>
      </c>
      <c r="BT66" s="449">
        <f>(SUMIF('5. Lön'!$B$25:$B$151,BT$7,'5. Lön'!$CA$25:$CA$151))*(BT28/BT$34)*((BT$13/3)/BT$13)+(SUMIF('5. Lön'!$B$25:$B$151,BT$7,'5. Lön'!$CM$25:$CM$151))*(BT28/BT$34)*((BT$13/3)/BT$13)+(SUMIF('6. Drift'!$B$18:$B$101,BT$7,'6. Drift'!$BD$18:$BD$101))*(BT28/BT$34)*((BT$13/3)/BT$13)+(SUMIF('6. Drift'!$B$18:$B$101,BT$7,'6. Drift'!$BP$18:$BP$101))*(BT28/BT$34)*((BT$13/3)/BT$13)</f>
        <v>0</v>
      </c>
      <c r="BU66" s="449">
        <f>(SUMIF('5. Lön'!$B$25:$B$151,BU$7,'5. Lön'!$CA$25:$CA$151))*(BU28/BU$34)*((BU$13/3)/BU$13)+(SUMIF('5. Lön'!$B$25:$B$151,BU$7,'5. Lön'!$CM$25:$CM$151))*(BU28/BU$34)*((BU$13/3)/BU$13)+(SUMIF('6. Drift'!$B$18:$B$101,BU$7,'6. Drift'!$BD$18:$BD$101))*(BU28/BU$34)*((BU$13/3)/BU$13)+(SUMIF('6. Drift'!$B$18:$B$101,BU$7,'6. Drift'!$BP$18:$BP$101))*(BU28/BU$34)*((BU$13/3)/BU$13)</f>
        <v>0</v>
      </c>
      <c r="BV66" s="449">
        <f>(SUMIF('5. Lön'!$B$25:$B$151,BV$7,'5. Lön'!$CA$25:$CA$151))*(BV28/BV$34)*((BV$13/3)/BV$13)+(SUMIF('5. Lön'!$B$25:$B$151,BV$7,'5. Lön'!$CM$25:$CM$151))*(BV28/BV$34)*((BV$13/3)/BV$13)+(SUMIF('6. Drift'!$B$18:$B$101,BV$7,'6. Drift'!$BD$18:$BD$101))*(BV28/BV$34)*((BV$13/3)/BV$13)+(SUMIF('6. Drift'!$B$18:$B$101,BV$7,'6. Drift'!$BP$18:$BP$101))*(BV28/BV$34)*((BV$13/3)/BV$13)</f>
        <v>0</v>
      </c>
      <c r="BW66" s="449">
        <f>(SUMIF('5. Lön'!$B$25:$B$151,BW$7,'5. Lön'!$CA$25:$CA$151))*(BW28/BW$34)*((BW$13/3)/BW$13)+(SUMIF('5. Lön'!$B$25:$B$151,BW$7,'5. Lön'!$CM$25:$CM$151))*(BW28/BW$34)*((BW$13/3)/BW$13)+(SUMIF('6. Drift'!$B$18:$B$101,BW$7,'6. Drift'!$BD$18:$BD$101))*(BW28/BW$34)*((BW$13/3)/BW$13)+(SUMIF('6. Drift'!$B$18:$B$101,BW$7,'6. Drift'!$BP$18:$BP$101))*(BW28/BW$34)*((BW$13/3)/BW$13)</f>
        <v>0</v>
      </c>
      <c r="BX66" s="449">
        <f>(SUMIF('5. Lön'!$B$25:$B$151,BX$7,'5. Lön'!$CA$25:$CA$151))*(BX28/BX$34)*((BX$13/3)/BX$13)+(SUMIF('5. Lön'!$B$25:$B$151,BX$7,'5. Lön'!$CM$25:$CM$151))*(BX28/BX$34)*((BX$13/3)/BX$13)+(SUMIF('6. Drift'!$B$18:$B$101,BX$7,'6. Drift'!$BD$18:$BD$101))*(BX28/BX$34)*((BX$13/3)/BX$13)+(SUMIF('6. Drift'!$B$18:$B$101,BX$7,'6. Drift'!$BP$18:$BP$101))*(BX28/BX$34)*((BX$13/3)/BX$13)</f>
        <v>0</v>
      </c>
      <c r="BY66" s="449">
        <f>(SUMIF('5. Lön'!$B$25:$B$151,BY$7,'5. Lön'!$CA$25:$CA$151))*(BY28/BY$34)*((BY$13/3)/BY$13)+(SUMIF('5. Lön'!$B$25:$B$151,BY$7,'5. Lön'!$CM$25:$CM$151))*(BY28/BY$34)*((BY$13/3)/BY$13)+(SUMIF('6. Drift'!$B$18:$B$101,BY$7,'6. Drift'!$BD$18:$BD$101))*(BY28/BY$34)*((BY$13/3)/BY$13)+(SUMIF('6. Drift'!$B$18:$B$101,BY$7,'6. Drift'!$BP$18:$BP$101))*(BY28/BY$34)*((BY$13/3)/BY$13)</f>
        <v>0</v>
      </c>
      <c r="BZ66" s="449">
        <f>(SUMIF('5. Lön'!$B$25:$B$151,BZ$7,'5. Lön'!$CA$25:$CA$151))*(BZ28/BZ$34)*((BZ$13/3)/BZ$13)+(SUMIF('5. Lön'!$B$25:$B$151,BZ$7,'5. Lön'!$CM$25:$CM$151))*(BZ28/BZ$34)*((BZ$13/3)/BZ$13)+(SUMIF('6. Drift'!$B$18:$B$101,BZ$7,'6. Drift'!$BD$18:$BD$101))*(BZ28/BZ$34)*((BZ$13/3)/BZ$13)+(SUMIF('6. Drift'!$B$18:$B$101,BZ$7,'6. Drift'!$BP$18:$BP$101))*(BZ28/BZ$34)*((BZ$13/3)/BZ$13)</f>
        <v>0</v>
      </c>
      <c r="CA66" s="449">
        <f>(SUMIF('5. Lön'!$B$25:$B$151,CA$7,'5. Lön'!$CA$25:$CA$151))*(CA28/CA$34)*((CA$13/3)/CA$13)+(SUMIF('5. Lön'!$B$25:$B$151,CA$7,'5. Lön'!$CM$25:$CM$151))*(CA28/CA$34)*((CA$13/3)/CA$13)+(SUMIF('6. Drift'!$B$18:$B$101,CA$7,'6. Drift'!$BD$18:$BD$101))*(CA28/CA$34)*((CA$13/3)/CA$13)+(SUMIF('6. Drift'!$B$18:$B$101,CA$7,'6. Drift'!$BP$18:$BP$101))*(CA28/CA$34)*((CA$13/3)/CA$13)</f>
        <v>0</v>
      </c>
      <c r="CB66" s="449">
        <f>(SUMIF('5. Lön'!$B$25:$B$151,CB$7,'5. Lön'!$CA$25:$CA$151))*(CB28/CB$34)*((CB$13/3)/CB$13)+(SUMIF('5. Lön'!$B$25:$B$151,CB$7,'5. Lön'!$CM$25:$CM$151))*(CB28/CB$34)*((CB$13/3)/CB$13)+(SUMIF('6. Drift'!$B$18:$B$101,CB$7,'6. Drift'!$BD$18:$BD$101))*(CB28/CB$34)*((CB$13/3)/CB$13)+(SUMIF('6. Drift'!$B$18:$B$101,CB$7,'6. Drift'!$BP$18:$BP$101))*(CB28/CB$34)*((CB$13/3)/CB$13)</f>
        <v>0</v>
      </c>
      <c r="CC66" s="449">
        <f>(SUMIF('5. Lön'!$B$25:$B$151,CC$7,'5. Lön'!$CA$25:$CA$151))*(CC28/CC$34)*((CC$13/3)/CC$13)+(SUMIF('5. Lön'!$B$25:$B$151,CC$7,'5. Lön'!$CM$25:$CM$151))*(CC28/CC$34)*((CC$13/3)/CC$13)+(SUMIF('6. Drift'!$B$18:$B$101,CC$7,'6. Drift'!$BD$18:$BD$101))*(CC28/CC$34)*((CC$13/3)/CC$13)+(SUMIF('6. Drift'!$B$18:$B$101,CC$7,'6. Drift'!$BP$18:$BP$101))*(CC28/CC$34)*((CC$13/3)/CC$13)</f>
        <v>0</v>
      </c>
      <c r="CD66" s="449">
        <f>(SUMIF('5. Lön'!$B$25:$B$151,CD$7,'5. Lön'!$CA$25:$CA$151))*(CD28/CD$34)*((CD$13/3)/CD$13)+(SUMIF('5. Lön'!$B$25:$B$151,CD$7,'5. Lön'!$CM$25:$CM$151))*(CD28/CD$34)*((CD$13/3)/CD$13)+(SUMIF('6. Drift'!$B$18:$B$101,CD$7,'6. Drift'!$BD$18:$BD$101))*(CD28/CD$34)*((CD$13/3)/CD$13)+(SUMIF('6. Drift'!$B$18:$B$101,CD$7,'6. Drift'!$BP$18:$BP$101))*(CD28/CD$34)*((CD$13/3)/CD$13)</f>
        <v>0</v>
      </c>
      <c r="CE66" s="449">
        <f>(SUMIF('5. Lön'!$B$25:$B$151,CE$7,'5. Lön'!$CA$25:$CA$151))*(CE28/CE$34)*((CE$13/3)/CE$13)+(SUMIF('5. Lön'!$B$25:$B$151,CE$7,'5. Lön'!$CM$25:$CM$151))*(CE28/CE$34)*((CE$13/3)/CE$13)+(SUMIF('6. Drift'!$B$18:$B$101,CE$7,'6. Drift'!$BD$18:$BD$101))*(CE28/CE$34)*((CE$13/3)/CE$13)+(SUMIF('6. Drift'!$B$18:$B$101,CE$7,'6. Drift'!$BP$18:$BP$101))*(CE28/CE$34)*((CE$13/3)/CE$13)</f>
        <v>0</v>
      </c>
      <c r="CF66" s="449">
        <f>(SUMIF('5. Lön'!$B$25:$B$151,CF$7,'5. Lön'!$CA$25:$CA$151))*(CF28/CF$34)*((CF$13/3)/CF$13)+(SUMIF('5. Lön'!$B$25:$B$151,CF$7,'5. Lön'!$CM$25:$CM$151))*(CF28/CF$34)*((CF$13/3)/CF$13)+(SUMIF('6. Drift'!$B$18:$B$101,CF$7,'6. Drift'!$BD$18:$BD$101))*(CF28/CF$34)*((CF$13/3)/CF$13)+(SUMIF('6. Drift'!$B$18:$B$101,CF$7,'6. Drift'!$BP$18:$BP$101))*(CF28/CF$34)*((CF$13/3)/CF$13)</f>
        <v>0</v>
      </c>
      <c r="CG66" s="449">
        <f>(SUMIF('5. Lön'!$B$25:$B$151,CG$7,'5. Lön'!$CA$25:$CA$151))*(CG28/CG$34)*((CG$13/3)/CG$13)+(SUMIF('5. Lön'!$B$25:$B$151,CG$7,'5. Lön'!$CM$25:$CM$151))*(CG28/CG$34)*((CG$13/3)/CG$13)+(SUMIF('6. Drift'!$B$18:$B$101,CG$7,'6. Drift'!$BD$18:$BD$101))*(CG28/CG$34)*((CG$13/3)/CG$13)+(SUMIF('6. Drift'!$B$18:$B$101,CG$7,'6. Drift'!$BP$18:$BP$101))*(CG28/CG$34)*((CG$13/3)/CG$13)</f>
        <v>0</v>
      </c>
      <c r="CH66" s="449">
        <f>(SUMIF('5. Lön'!$B$25:$B$151,CH$7,'5. Lön'!$CA$25:$CA$151))*(CH28/CH$34)*((CH$13/3)/CH$13)+(SUMIF('5. Lön'!$B$25:$B$151,CH$7,'5. Lön'!$CM$25:$CM$151))*(CH28/CH$34)*((CH$13/3)/CH$13)+(SUMIF('6. Drift'!$B$18:$B$101,CH$7,'6. Drift'!$BD$18:$BD$101))*(CH28/CH$34)*((CH$13/3)/CH$13)+(SUMIF('6. Drift'!$B$18:$B$101,CH$7,'6. Drift'!$BP$18:$BP$101))*(CH28/CH$34)*((CH$13/3)/CH$13)</f>
        <v>0</v>
      </c>
      <c r="CI66" s="449">
        <f>(SUMIF('5. Lön'!$B$25:$B$151,CI$7,'5. Lön'!$CA$25:$CA$151))*(CI28/CI$34)*((CI$13/3)/CI$13)+(SUMIF('5. Lön'!$B$25:$B$151,CI$7,'5. Lön'!$CM$25:$CM$151))*(CI28/CI$34)*((CI$13/3)/CI$13)+(SUMIF('6. Drift'!$B$18:$B$101,CI$7,'6. Drift'!$BD$18:$BD$101))*(CI28/CI$34)*((CI$13/3)/CI$13)+(SUMIF('6. Drift'!$B$18:$B$101,CI$7,'6. Drift'!$BP$18:$BP$101))*(CI28/CI$34)*((CI$13/3)/CI$13)</f>
        <v>0</v>
      </c>
      <c r="CJ66" s="449">
        <f>(SUMIF('5. Lön'!$B$25:$B$151,CJ$7,'5. Lön'!$CA$25:$CA$151))*(CJ28/CJ$34)*((CJ$13/3)/CJ$13)+(SUMIF('5. Lön'!$B$25:$B$151,CJ$7,'5. Lön'!$CM$25:$CM$151))*(CJ28/CJ$34)*((CJ$13/3)/CJ$13)+(SUMIF('6. Drift'!$B$18:$B$101,CJ$7,'6. Drift'!$BD$18:$BD$101))*(CJ28/CJ$34)*((CJ$13/3)/CJ$13)+(SUMIF('6. Drift'!$B$18:$B$101,CJ$7,'6. Drift'!$BP$18:$BP$101))*(CJ28/CJ$34)*((CJ$13/3)/CJ$13)</f>
        <v>0</v>
      </c>
    </row>
    <row r="67" spans="2:88" x14ac:dyDescent="0.2">
      <c r="B67" s="52" t="s">
        <v>79</v>
      </c>
      <c r="C67" s="464">
        <f>IF($M67=0,"",(('5. Lön'!AG$152+'6. Drift'!G$102)/('6. Drift'!$Q$102+'5. Lön'!$AQ$152))*$M67)</f>
        <v>64.558747414286955</v>
      </c>
      <c r="D67" s="49">
        <f>IF($M67=0,"",(('5. Lön'!AH$152+'6. Drift'!H$102)/('6. Drift'!$Q$102+'5. Lön'!$AQ$152))*$M67)</f>
        <v>72.840602827892795</v>
      </c>
      <c r="E67" s="459">
        <f>IF($M67=0,"",(('5. Lön'!AI$152+'6. Drift'!I$102)/('6. Drift'!$Q$102+'5. Lön'!$AQ$152))*$M67)</f>
        <v>70.902949142957382</v>
      </c>
      <c r="F67" s="49">
        <f>IF($M67=0,"",(('5. Lön'!AJ$152+'6. Drift'!J$102)/('6. Drift'!$Q$102+'5. Lön'!$AQ$152))*$M67)</f>
        <v>0</v>
      </c>
      <c r="G67" s="459">
        <f>IF($M67=0,"",(('5. Lön'!AK$152+'6. Drift'!K$102)/('6. Drift'!$Q$102+'5. Lön'!$AQ$152))*$M67)</f>
        <v>0</v>
      </c>
      <c r="H67" s="49">
        <f>IF($M67=0,"",(('5. Lön'!AL$152+'6. Drift'!L$102)/('6. Drift'!$Q$102+'5. Lön'!$AQ$152))*$M67)</f>
        <v>0</v>
      </c>
      <c r="I67" s="459">
        <f>IF($M67=0,"",(('5. Lön'!AM$152+'6. Drift'!M$102)/('6. Drift'!$Q$102+'5. Lön'!$AQ$152))*$M67)</f>
        <v>0</v>
      </c>
      <c r="J67" s="49">
        <f>IF($M67=0,"",(('5. Lön'!AN$152+'6. Drift'!N$102)/('6. Drift'!$Q$102+'5. Lön'!$AQ$152))*$M67)</f>
        <v>0</v>
      </c>
      <c r="K67" s="459">
        <f>IF($M67=0,"",(('5. Lön'!AO$152+'6. Drift'!O$102)/('6. Drift'!$Q$102+'5. Lön'!$AQ$152))*$M67)</f>
        <v>0</v>
      </c>
      <c r="L67" s="49">
        <f>IF($M67=0,"",(('5. Lön'!AP$152+'6. Drift'!P$102)/('6. Drift'!$Q$102+'5. Lön'!$AQ$152))*$M67)</f>
        <v>0</v>
      </c>
      <c r="M67" s="56">
        <f t="shared" si="70"/>
        <v>208.30229938513713</v>
      </c>
      <c r="N67" s="449">
        <f>(SUMIF('5. Lön'!$B$25:$B$151,N$7,'5. Lön'!$CA$25:$CA$151))*(N29/N$34)*(N$11/N$13)+(SUMIF('5. Lön'!$B$25:$B$151,N$7,'5. Lön'!$CM$25:$CM$151))*(N29/N$34)*(N$11/N$13)+(SUMIF('6. Drift'!$B$18:$B$101,N$7,'6. Drift'!$BD$18:$BD$101))*(N29/N$34)*(N$11/N$13)+(SUMIF('6. Drift'!$B$18:$B$101,N$7,'6. Drift'!$BP$18:$BP$101))*(N29/N$34)*(N$11/N$13)</f>
        <v>0</v>
      </c>
      <c r="O67" s="449">
        <f>(SUMIF('5. Lön'!$B$25:$B$151,O$7,'5. Lön'!$CA$25:$CA$151))*(O29/O$34)*(O$11/O$13)+(SUMIF('5. Lön'!$B$25:$B$151,O$7,'5. Lön'!$CM$25:$CM$151))*(O29/O$34)*(O$11/O$13)+(SUMIF('6. Drift'!$B$18:$B$101,O$7,'6. Drift'!$BD$18:$BD$101))*(O29/O$34)*(O$11/O$13)+(SUMIF('6. Drift'!$B$18:$B$101,O$7,'6. Drift'!$BP$18:$BP$101))*(O29/O$34)*(O$11/O$13)</f>
        <v>0</v>
      </c>
      <c r="P67" s="449">
        <f>(SUMIF('5. Lön'!$B$25:$B$151,P$7,'5. Lön'!$CA$25:$CA$151))*(P29/P$34)*(P$11/P$13)+(SUMIF('5. Lön'!$B$25:$B$151,P$7,'5. Lön'!$CM$25:$CM$151))*(P29/P$34)*(P$11/P$13)+(SUMIF('6. Drift'!$B$18:$B$101,P$7,'6. Drift'!$BD$18:$BD$101))*(P29/P$34)*(P$11/P$13)+(SUMIF('6. Drift'!$B$18:$B$101,P$7,'6. Drift'!$BP$18:$BP$101))*(P29/P$34)*(P$11/P$13)</f>
        <v>0</v>
      </c>
      <c r="Q67" s="449">
        <f>(SUMIF('5. Lön'!$B$25:$B$151,Q$7,'5. Lön'!$CA$25:$CA$151))*(Q29/Q$34)*(Q$11/Q$13)+(SUMIF('5. Lön'!$B$25:$B$151,Q$7,'5. Lön'!$CM$25:$CM$151))*(Q29/Q$34)*(Q$11/Q$13)+(SUMIF('6. Drift'!$B$18:$B$101,Q$7,'6. Drift'!$BD$18:$BD$101))*(Q29/Q$34)*(Q$11/Q$13)+(SUMIF('6. Drift'!$B$18:$B$101,Q$7,'6. Drift'!$BP$18:$BP$101))*(Q29/Q$34)*(Q$11/Q$13)</f>
        <v>0</v>
      </c>
      <c r="R67" s="449">
        <f>(SUMIF('5. Lön'!$B$25:$B$151,R$7,'5. Lön'!$CA$25:$CA$151))*(R29/R$34)*(R$11/R$13)+(SUMIF('5. Lön'!$B$25:$B$151,R$7,'5. Lön'!$CM$25:$CM$151))*(R29/R$34)*(R$11/R$13)+(SUMIF('6. Drift'!$B$18:$B$101,R$7,'6. Drift'!$BD$18:$BD$101))*(R29/R$34)*(R$11/R$13)+(SUMIF('6. Drift'!$B$18:$B$101,R$7,'6. Drift'!$BP$18:$BP$101))*(R29/R$34)*(R$11/R$13)</f>
        <v>0</v>
      </c>
      <c r="S67" s="449">
        <f>(SUMIF('5. Lön'!$B$25:$B$151,S$7,'5. Lön'!$CA$25:$CA$151))*(S29/S$34)*(S$11/S$13)+(SUMIF('5. Lön'!$B$25:$B$151,S$7,'5. Lön'!$CM$25:$CM$151))*(S29/S$34)*(S$11/S$13)+(SUMIF('6. Drift'!$B$18:$B$101,S$7,'6. Drift'!$BD$18:$BD$101))*(S29/S$34)*(S$11/S$13)+(SUMIF('6. Drift'!$B$18:$B$101,S$7,'6. Drift'!$BP$18:$BP$101))*(S29/S$34)*(S$11/S$13)</f>
        <v>0</v>
      </c>
      <c r="T67" s="449">
        <f>(SUMIF('5. Lön'!$B$25:$B$151,T$7,'5. Lön'!$CA$25:$CA$151))*(T29/T$34)*(T$11/T$13)+(SUMIF('5. Lön'!$B$25:$B$151,T$7,'5. Lön'!$CM$25:$CM$151))*(T29/T$34)*(T$11/T$13)+(SUMIF('6. Drift'!$B$18:$B$101,T$7,'6. Drift'!$BD$18:$BD$101))*(T29/T$34)*(T$11/T$13)+(SUMIF('6. Drift'!$B$18:$B$101,T$7,'6. Drift'!$BP$18:$BP$101))*(T29/T$34)*(T$11/T$13)</f>
        <v>0</v>
      </c>
      <c r="U67" s="449">
        <f>(SUMIF('5. Lön'!$B$25:$B$151,U$7,'5. Lön'!$CA$25:$CA$151))*(U29/U$34)*(U$11/U$13)+(SUMIF('5. Lön'!$B$25:$B$151,U$7,'5. Lön'!$CM$25:$CM$151))*(U29/U$34)*(U$11/U$13)+(SUMIF('6. Drift'!$B$18:$B$101,U$7,'6. Drift'!$BD$18:$BD$101))*(U29/U$34)*(U$11/U$13)+(SUMIF('6. Drift'!$B$18:$B$101,U$7,'6. Drift'!$BP$18:$BP$101))*(U29/U$34)*(U$11/U$13)</f>
        <v>0</v>
      </c>
      <c r="V67" s="449">
        <f>(SUMIF('5. Lön'!$B$25:$B$151,V$7,'5. Lön'!$CA$25:$CA$151))*(V29/V$34)*(V$11/V$13)+(SUMIF('5. Lön'!$B$25:$B$151,V$7,'5. Lön'!$CM$25:$CM$151))*(V29/V$34)*(V$11/V$13)+(SUMIF('6. Drift'!$B$18:$B$101,V$7,'6. Drift'!$BD$18:$BD$101))*(V29/V$34)*(V$11/V$13)+(SUMIF('6. Drift'!$B$18:$B$101,V$7,'6. Drift'!$BP$18:$BP$101))*(V29/V$34)*(V$11/V$13)</f>
        <v>0</v>
      </c>
      <c r="W67" s="449">
        <f>(SUMIF('5. Lön'!$B$25:$B$151,W$7,'5. Lön'!$CA$25:$CA$151))*(W29/W$34)*(W$11/W$13)+(SUMIF('5. Lön'!$B$25:$B$151,W$7,'5. Lön'!$CM$25:$CM$151))*(W29/W$34)*(W$11/W$13)+(SUMIF('6. Drift'!$B$18:$B$101,W$7,'6. Drift'!$BD$18:$BD$101))*(W29/W$34)*(W$11/W$13)+(SUMIF('6. Drift'!$B$18:$B$101,W$7,'6. Drift'!$BP$18:$BP$101))*(W29/W$34)*(W$11/W$13)</f>
        <v>0</v>
      </c>
      <c r="X67" s="449">
        <f>(SUMIF('5. Lön'!$B$25:$B$151,X$7,'5. Lön'!$CA$25:$CA$151))*(X29/X$34)*(X$11/X$13)+(SUMIF('5. Lön'!$B$25:$B$151,X$7,'5. Lön'!$CM$25:$CM$151))*(X29/X$34)*(X$11/X$13)+(SUMIF('6. Drift'!$B$18:$B$101,X$7,'6. Drift'!$BD$18:$BD$101))*(X29/X$34)*(X$11/X$13)+(SUMIF('6. Drift'!$B$18:$B$101,X$7,'6. Drift'!$BP$18:$BP$101))*(X29/X$34)*(X$11/X$13)</f>
        <v>0</v>
      </c>
      <c r="Y67" s="449">
        <f>(SUMIF('5. Lön'!$B$25:$B$151,Y$7,'5. Lön'!$CA$25:$CA$151))*(Y29/Y$34)*(Y$11/Y$13)+(SUMIF('5. Lön'!$B$25:$B$151,Y$7,'5. Lön'!$CM$25:$CM$151))*(Y29/Y$34)*(Y$11/Y$13)+(SUMIF('6. Drift'!$B$18:$B$101,Y$7,'6. Drift'!$BD$18:$BD$101))*(Y29/Y$34)*(Y$11/Y$13)+(SUMIF('6. Drift'!$B$18:$B$101,Y$7,'6. Drift'!$BP$18:$BP$101))*(Y29/Y$34)*(Y$11/Y$13)</f>
        <v>0</v>
      </c>
      <c r="Z67" s="449">
        <f>(SUMIF('5. Lön'!$B$25:$B$151,Z$7,'5. Lön'!$CA$25:$CA$151))*(Z29/Z$34)*(Z$11/Z$13)+(SUMIF('5. Lön'!$B$25:$B$151,Z$7,'5. Lön'!$CM$25:$CM$151))*(Z29/Z$34)*(Z$11/Z$13)+(SUMIF('6. Drift'!$B$18:$B$101,Z$7,'6. Drift'!$BD$18:$BD$101))*(Z29/Z$34)*(Z$11/Z$13)+(SUMIF('6. Drift'!$B$18:$B$101,Z$7,'6. Drift'!$BP$18:$BP$101))*(Z29/Z$34)*(Z$11/Z$13)</f>
        <v>0</v>
      </c>
      <c r="AA67" s="449">
        <f>(SUMIF('5. Lön'!$B$25:$B$151,AA$7,'5. Lön'!$CA$25:$CA$151))*(AA29/AA$34)*(AA$11/AA$13)+(SUMIF('5. Lön'!$B$25:$B$151,AA$7,'5. Lön'!$CM$25:$CM$151))*(AA29/AA$34)*(AA$11/AA$13)+(SUMIF('6. Drift'!$B$18:$B$101,AA$7,'6. Drift'!$BD$18:$BD$101))*(AA29/AA$34)*(AA$11/AA$13)+(SUMIF('6. Drift'!$B$18:$B$101,AA$7,'6. Drift'!$BP$18:$BP$101))*(AA29/AA$34)*(AA$11/AA$13)</f>
        <v>0</v>
      </c>
      <c r="AB67" s="449">
        <f>(SUMIF('5. Lön'!$B$25:$B$151,AB$7,'5. Lön'!$CA$25:$CA$151))*(AB29/AB$34)*(AB$11/AB$13)+(SUMIF('5. Lön'!$B$25:$B$151,AB$7,'5. Lön'!$CM$25:$CM$151))*(AB29/AB$34)*(AB$11/AB$13)+(SUMIF('6. Drift'!$B$18:$B$101,AB$7,'6. Drift'!$BD$18:$BD$101))*(AB29/AB$34)*(AB$11/AB$13)+(SUMIF('6. Drift'!$B$18:$B$101,AB$7,'6. Drift'!$BP$18:$BP$101))*(AB29/AB$34)*(AB$11/AB$13)</f>
        <v>0</v>
      </c>
      <c r="AC67" s="449">
        <f>(SUMIF('5. Lön'!$B$25:$B$151,AC$7,'5. Lön'!$CA$25:$CA$151))*(AC29/AC$34)*(AC$11/AC$13)+(SUMIF('5. Lön'!$B$25:$B$151,AC$7,'5. Lön'!$CM$25:$CM$151))*(AC29/AC$34)*(AC$11/AC$13)+(SUMIF('6. Drift'!$B$18:$B$101,AC$7,'6. Drift'!$BD$18:$BD$101))*(AC29/AC$34)*(AC$11/AC$13)+(SUMIF('6. Drift'!$B$18:$B$101,AC$7,'6. Drift'!$BP$18:$BP$101))*(AC29/AC$34)*(AC$11/AC$13)</f>
        <v>0</v>
      </c>
      <c r="AD67" s="449">
        <f>(SUMIF('5. Lön'!$B$25:$B$151,AD$7,'5. Lön'!$CA$25:$CA$151))*(AD29/AD$34)*(AD$11/AD$13)+(SUMIF('5. Lön'!$B$25:$B$151,AD$7,'5. Lön'!$CM$25:$CM$151))*(AD29/AD$34)*(AD$11/AD$13)+(SUMIF('6. Drift'!$B$18:$B$101,AD$7,'6. Drift'!$BD$18:$BD$101))*(AD29/AD$34)*(AD$11/AD$13)+(SUMIF('6. Drift'!$B$18:$B$101,AD$7,'6. Drift'!$BP$18:$BP$101))*(AD29/AD$34)*(AD$11/AD$13)</f>
        <v>0</v>
      </c>
      <c r="AE67" s="449">
        <f>(SUMIF('5. Lön'!$B$25:$B$151,AE$7,'5. Lön'!$CA$25:$CA$151))*(AE29/AE$34)*(AE$11/AE$13)+(SUMIF('5. Lön'!$B$25:$B$151,AE$7,'5. Lön'!$CM$25:$CM$151))*(AE29/AE$34)*(AE$11/AE$13)+(SUMIF('6. Drift'!$B$18:$B$101,AE$7,'6. Drift'!$BD$18:$BD$101))*(AE29/AE$34)*(AE$11/AE$13)+(SUMIF('6. Drift'!$B$18:$B$101,AE$7,'6. Drift'!$BP$18:$BP$101))*(AE29/AE$34)*(AE$11/AE$13)</f>
        <v>0</v>
      </c>
      <c r="AF67" s="449">
        <f>(SUMIF('5. Lön'!$B$25:$B$151,AF$7,'5. Lön'!$CA$25:$CA$151))*(AF29/AF$34)*(AF$11/AF$13)+(SUMIF('5. Lön'!$B$25:$B$151,AF$7,'5. Lön'!$CM$25:$CM$151))*(AF29/AF$34)*(AF$11/AF$13)+(SUMIF('6. Drift'!$B$18:$B$101,AF$7,'6. Drift'!$BD$18:$BD$101))*(AF29/AF$34)*(AF$11/AF$13)+(SUMIF('6. Drift'!$B$18:$B$101,AF$7,'6. Drift'!$BP$18:$BP$101))*(AF29/AF$34)*(AF$11/AF$13)</f>
        <v>0</v>
      </c>
      <c r="AG67" s="449">
        <f>(SUMIF('5. Lön'!$B$25:$B$151,AG$7,'5. Lön'!$CA$25:$CA$151))*(AG29/AG$34)*(AG$11/AG$13)+(SUMIF('5. Lön'!$B$25:$B$151,AG$7,'5. Lön'!$CM$25:$CM$151))*(AG29/AG$34)*(AG$11/AG$13)+(SUMIF('6. Drift'!$B$18:$B$101,AG$7,'6. Drift'!$BD$18:$BD$101))*(AG29/AG$34)*(AG$11/AG$13)+(SUMIF('6. Drift'!$B$18:$B$101,AG$7,'6. Drift'!$BP$18:$BP$101))*(AG29/AG$34)*(AG$11/AG$13)</f>
        <v>0</v>
      </c>
      <c r="AH67" s="449">
        <f>(SUMIF('5. Lön'!$B$25:$B$151,AH$7,'5. Lön'!$CA$25:$CA$151))*(AH29/AH$34)*(AH$11/AH$13)+(SUMIF('5. Lön'!$B$25:$B$151,AH$7,'5. Lön'!$CM$25:$CM$151))*(AH29/AH$34)*(AH$11/AH$13)+(SUMIF('6. Drift'!$B$18:$B$101,AH$7,'6. Drift'!$BD$18:$BD$101))*(AH29/AH$34)*(AH$11/AH$13)+(SUMIF('6. Drift'!$B$18:$B$101,AH$7,'6. Drift'!$BP$18:$BP$101))*(AH29/AH$34)*(AH$11/AH$13)</f>
        <v>0</v>
      </c>
      <c r="AI67" s="449">
        <f>(SUMIF('5. Lön'!$B$25:$B$151,AI$7,'5. Lön'!$CA$25:$CA$151))*(AI29/AI$34)*(AI$11/AI$13)+(SUMIF('5. Lön'!$B$25:$B$151,AI$7,'5. Lön'!$CM$25:$CM$151))*(AI29/AI$34)*(AI$11/AI$13)+(SUMIF('6. Drift'!$B$18:$B$101,AI$7,'6. Drift'!$BD$18:$BD$101))*(AI29/AI$34)*(AI$11/AI$13)+(SUMIF('6. Drift'!$B$18:$B$101,AI$7,'6. Drift'!$BP$18:$BP$101))*(AI29/AI$34)*(AI$11/AI$13)</f>
        <v>0</v>
      </c>
      <c r="AJ67" s="449">
        <f>(SUMIF('5. Lön'!$B$25:$B$151,AJ$7,'5. Lön'!$CA$25:$CA$151))*(AJ29/AJ$34)*(AJ$11/AJ$13)+(SUMIF('5. Lön'!$B$25:$B$151,AJ$7,'5. Lön'!$CM$25:$CM$151))*(AJ29/AJ$34)*(AJ$11/AJ$13)+(SUMIF('6. Drift'!$B$18:$B$101,AJ$7,'6. Drift'!$BD$18:$BD$101))*(AJ29/AJ$34)*(AJ$11/AJ$13)+(SUMIF('6. Drift'!$B$18:$B$101,AJ$7,'6. Drift'!$BP$18:$BP$101))*(AJ29/AJ$34)*(AJ$11/AJ$13)</f>
        <v>0</v>
      </c>
      <c r="AK67" s="449">
        <f>(SUMIF('5. Lön'!$B$25:$B$151,AK$7,'5. Lön'!$CA$25:$CA$151))*(AK29/AK$34)*(AK$11/AK$13)+(SUMIF('5. Lön'!$B$25:$B$151,AK$7,'5. Lön'!$CM$25:$CM$151))*(AK29/AK$34)*(AK$11/AK$13)+(SUMIF('6. Drift'!$B$18:$B$101,AK$7,'6. Drift'!$BD$18:$BD$101))*(AK29/AK$34)*(AK$11/AK$13)+(SUMIF('6. Drift'!$B$18:$B$101,AK$7,'6. Drift'!$BP$18:$BP$101))*(AK29/AK$34)*(AK$11/AK$13)</f>
        <v>0</v>
      </c>
      <c r="AL67" s="449">
        <f>(SUMIF('5. Lön'!$B$25:$B$151,AL$7,'5. Lön'!$CA$25:$CA$151))*(AL29/AL$34)*(AL$11/AL$13)+(SUMIF('5. Lön'!$B$25:$B$151,AL$7,'5. Lön'!$CM$25:$CM$151))*(AL29/AL$34)*(AL$11/AL$13)+(SUMIF('6. Drift'!$B$18:$B$101,AL$7,'6. Drift'!$BD$18:$BD$101))*(AL29/AL$34)*(AL$11/AL$13)+(SUMIF('6. Drift'!$B$18:$B$101,AL$7,'6. Drift'!$BP$18:$BP$101))*(AL29/AL$34)*(AL$11/AL$13)</f>
        <v>0</v>
      </c>
      <c r="AM67" s="449">
        <f>(SUMIF('5. Lön'!$B$25:$B$151,AM$7,'5. Lön'!$CA$25:$CA$151))*(AM29/AM$34)*(AM$11/AM$13)+(SUMIF('5. Lön'!$B$25:$B$151,AM$7,'5. Lön'!$CM$25:$CM$151))*(AM29/AM$34)*(AM$11/AM$13)+(SUMIF('6. Drift'!$B$18:$B$101,AM$7,'6. Drift'!$BD$18:$BD$101))*(AM29/AM$34)*(AM$11/AM$13)+(SUMIF('6. Drift'!$B$18:$B$101,AM$7,'6. Drift'!$BP$18:$BP$101))*(AM29/AM$34)*(AM$11/AM$13)</f>
        <v>0</v>
      </c>
      <c r="AN67" s="449">
        <f>(SUMIF('5. Lön'!$B$25:$B$151,AN$7,'5. Lön'!$CA$25:$CA$151))*(AN29/AN$34)*(AN$11/AN$13)+(SUMIF('5. Lön'!$B$25:$B$151,AN$7,'5. Lön'!$CM$25:$CM$151))*(AN29/AN$34)*(AN$11/AN$13)+(SUMIF('6. Drift'!$B$18:$B$101,AN$7,'6. Drift'!$BD$18:$BD$101))*(AN29/AN$34)*(AN$11/AN$13)+(SUMIF('6. Drift'!$B$18:$B$101,AN$7,'6. Drift'!$BP$18:$BP$101))*(AN29/AN$34)*(AN$11/AN$13)</f>
        <v>0</v>
      </c>
      <c r="AO67" s="449">
        <f>(SUMIF('5. Lön'!$B$25:$B$151,AO$7,'5. Lön'!$CA$25:$CA$151))*(AO29/AO$34)*(AO$11/AO$13)+(SUMIF('5. Lön'!$B$25:$B$151,AO$7,'5. Lön'!$CM$25:$CM$151))*(AO29/AO$34)*(AO$11/AO$13)+(SUMIF('6. Drift'!$B$18:$B$101,AO$7,'6. Drift'!$BD$18:$BD$101))*(AO29/AO$34)*(AO$11/AO$13)+(SUMIF('6. Drift'!$B$18:$B$101,AO$7,'6. Drift'!$BP$18:$BP$101))*(AO29/AO$34)*(AO$11/AO$13)</f>
        <v>0</v>
      </c>
      <c r="AP67" s="449">
        <f>(SUMIF('5. Lön'!$B$25:$B$151,AP$7,'5. Lön'!$CA$25:$CA$151))*(AP29/AP$34)*(AP$11/AP$13)+(SUMIF('5. Lön'!$B$25:$B$151,AP$7,'5. Lön'!$CM$25:$CM$151))*(AP29/AP$34)*(AP$11/AP$13)+(SUMIF('6. Drift'!$B$18:$B$101,AP$7,'6. Drift'!$BD$18:$BD$101))*(AP29/AP$34)*(AP$11/AP$13)+(SUMIF('6. Drift'!$B$18:$B$101,AP$7,'6. Drift'!$BP$18:$BP$101))*(AP29/AP$34)*(AP$11/AP$13)</f>
        <v>0</v>
      </c>
      <c r="AQ67" s="449">
        <f>(SUMIF('5. Lön'!$B$25:$B$151,AQ$7,'5. Lön'!$CA$25:$CA$151))*(AQ29/AQ$34)*(AQ$11/AQ$13)+(SUMIF('5. Lön'!$B$25:$B$151,AQ$7,'5. Lön'!$CM$25:$CM$151))*(AQ29/AQ$34)*(AQ$11/AQ$13)+(SUMIF('6. Drift'!$B$18:$B$101,AQ$7,'6. Drift'!$BD$18:$BD$101))*(AQ29/AQ$34)*(AQ$11/AQ$13)+(SUMIF('6. Drift'!$B$18:$B$101,AQ$7,'6. Drift'!$BP$18:$BP$101))*(AQ29/AQ$34)*(AQ$11/AQ$13)</f>
        <v>0</v>
      </c>
      <c r="AR67" s="449">
        <f>(SUMIF('5. Lön'!$B$25:$B$151,AR$7,'5. Lön'!$CA$25:$CA$151))*(AR29/AR$34)*(AR$11/AR$13)+(SUMIF('5. Lön'!$B$25:$B$151,AR$7,'5. Lön'!$CM$25:$CM$151))*(AR29/AR$34)*(AR$11/AR$13)+(SUMIF('6. Drift'!$B$18:$B$101,AR$7,'6. Drift'!$BD$18:$BD$101))*(AR29/AR$34)*(AR$11/AR$13)+(SUMIF('6. Drift'!$B$18:$B$101,AR$7,'6. Drift'!$BP$18:$BP$101))*(AR29/AR$34)*(AR$11/AR$13)</f>
        <v>0</v>
      </c>
      <c r="AS67" s="449">
        <f>(SUMIF('5. Lön'!$B$25:$B$151,AS$7,'5. Lön'!$CA$25:$CA$151))*(AS29/AS$34)*(AS$11/AS$13)+(SUMIF('5. Lön'!$B$25:$B$151,AS$7,'5. Lön'!$CM$25:$CM$151))*(AS29/AS$34)*(AS$11/AS$13)+(SUMIF('6. Drift'!$B$18:$B$101,AS$7,'6. Drift'!$BD$18:$BD$101))*(AS29/AS$34)*(AS$11/AS$13)+(SUMIF('6. Drift'!$B$18:$B$101,AS$7,'6. Drift'!$BP$18:$BP$101))*(AS29/AS$34)*(AS$11/AS$13)</f>
        <v>0</v>
      </c>
      <c r="AT67" s="449">
        <f>(SUMIF('5. Lön'!$B$25:$B$151,AT$7,'5. Lön'!$CA$25:$CA$151))*(AT29/AT$34)*(AT$11/AT$13)+(SUMIF('5. Lön'!$B$25:$B$151,AT$7,'5. Lön'!$CM$25:$CM$151))*(AT29/AT$34)*(AT$11/AT$13)+(SUMIF('6. Drift'!$B$18:$B$101,AT$7,'6. Drift'!$BD$18:$BD$101))*(AT29/AT$34)*(AT$11/AT$13)+(SUMIF('6. Drift'!$B$18:$B$101,AT$7,'6. Drift'!$BP$18:$BP$101))*(AT29/AT$34)*(AT$11/AT$13)</f>
        <v>0</v>
      </c>
      <c r="AU67" s="449">
        <f>(SUMIF('5. Lön'!$B$25:$B$151,AU$7,'5. Lön'!$CA$25:$CA$151))*(AU29/AU$34)*(AU$11/AU$13)+(SUMIF('5. Lön'!$B$25:$B$151,AU$7,'5. Lön'!$CM$25:$CM$151))*(AU29/AU$34)*(AU$11/AU$13)+(SUMIF('6. Drift'!$B$18:$B$101,AU$7,'6. Drift'!$BD$18:$BD$101))*(AU29/AU$34)*(AU$11/AU$13)+(SUMIF('6. Drift'!$B$18:$B$101,AU$7,'6. Drift'!$BP$18:$BP$101))*(AU29/AU$34)*(AU$11/AU$13)</f>
        <v>0</v>
      </c>
      <c r="AV67" s="449">
        <f>(SUMIF('5. Lön'!$B$25:$B$151,AV$7,'5. Lön'!$CA$25:$CA$151))*(AV29/AV$34)*(AV$11/AV$13)+(SUMIF('5. Lön'!$B$25:$B$151,AV$7,'5. Lön'!$CM$25:$CM$151))*(AV29/AV$34)*(AV$11/AV$13)+(SUMIF('6. Drift'!$B$18:$B$101,AV$7,'6. Drift'!$BD$18:$BD$101))*(AV29/AV$34)*(AV$11/AV$13)+(SUMIF('6. Drift'!$B$18:$B$101,AV$7,'6. Drift'!$BP$18:$BP$101))*(AV29/AV$34)*(AV$11/AV$13)</f>
        <v>0</v>
      </c>
      <c r="AW67" s="449">
        <f>(SUMIF('5. Lön'!$B$25:$B$151,AW$7,'5. Lön'!$CA$25:$CA$151))*(AW29/AW$34)*(AW$11/AW$13)+(SUMIF('5. Lön'!$B$25:$B$151,AW$7,'5. Lön'!$CM$25:$CM$151))*(AW29/AW$34)*(AW$11/AW$13)+(SUMIF('6. Drift'!$B$18:$B$101,AW$7,'6. Drift'!$BD$18:$BD$101))*(AW29/AW$34)*(AW$11/AW$13)+(SUMIF('6. Drift'!$B$18:$B$101,AW$7,'6. Drift'!$BP$18:$BP$101))*(AW29/AW$34)*(AW$11/AW$13)</f>
        <v>208.30229938513713</v>
      </c>
      <c r="AX67" s="449">
        <f>(SUMIF('5. Lön'!$B$25:$B$151,AX$7,'5. Lön'!$CA$25:$CA$151))*(AX29/AX$34)*(AX$11/AX$13)+(SUMIF('5. Lön'!$B$25:$B$151,AX$7,'5. Lön'!$CM$25:$CM$151))*(AX29/AX$34)*(AX$11/AX$13)+(SUMIF('6. Drift'!$B$18:$B$101,AX$7,'6. Drift'!$BD$18:$BD$101))*(AX29/AX$34)*(AX$11/AX$13)+(SUMIF('6. Drift'!$B$18:$B$101,AX$7,'6. Drift'!$BP$18:$BP$101))*(AX29/AX$34)*(AX$11/AX$13)</f>
        <v>0</v>
      </c>
      <c r="AY67" s="449">
        <f>(SUMIF('5. Lön'!$B$25:$B$151,AY$7,'5. Lön'!$CA$25:$CA$151))*(AY29/AY$34)*(AY$11/AY$13)+(SUMIF('5. Lön'!$B$25:$B$151,AY$7,'5. Lön'!$CM$25:$CM$151))*(AY29/AY$34)*(AY$11/AY$13)+(SUMIF('6. Drift'!$B$18:$B$101,AY$7,'6. Drift'!$BD$18:$BD$101))*(AY29/AY$34)*(AY$11/AY$13)+(SUMIF('6. Drift'!$B$18:$B$101,AY$7,'6. Drift'!$BP$18:$BP$101))*(AY29/AY$34)*(AY$11/AY$13)</f>
        <v>0</v>
      </c>
      <c r="AZ67" s="449">
        <f>(SUMIF('5. Lön'!$B$25:$B$151,AZ$7,'5. Lön'!$CA$25:$CA$151))*(AZ29/AZ$34)*(AZ$11/AZ$13)+(SUMIF('5. Lön'!$B$25:$B$151,AZ$7,'5. Lön'!$CM$25:$CM$151))*(AZ29/AZ$34)*(AZ$11/AZ$13)+(SUMIF('6. Drift'!$B$18:$B$101,AZ$7,'6. Drift'!$BD$18:$BD$101))*(AZ29/AZ$34)*(AZ$11/AZ$13)+(SUMIF('6. Drift'!$B$18:$B$101,AZ$7,'6. Drift'!$BP$18:$BP$101))*(AZ29/AZ$34)*(AZ$11/AZ$13)</f>
        <v>0</v>
      </c>
      <c r="BA67" s="449">
        <f>(SUMIF('5. Lön'!$B$25:$B$151,BA$7,'5. Lön'!$CA$25:$CA$151))*(BA29/BA$34)*(BA$11/BA$13)+(SUMIF('5. Lön'!$B$25:$B$151,BA$7,'5. Lön'!$CM$25:$CM$151))*(BA29/BA$34)*(BA$11/BA$13)+(SUMIF('6. Drift'!$B$18:$B$101,BA$7,'6. Drift'!$BD$18:$BD$101))*(BA29/BA$34)*(BA$11/BA$13)+(SUMIF('6. Drift'!$B$18:$B$101,BA$7,'6. Drift'!$BP$18:$BP$101))*(BA29/BA$34)*(BA$11/BA$13)</f>
        <v>0</v>
      </c>
      <c r="BB67" s="449">
        <f>(SUMIF('5. Lön'!$B$25:$B$151,BB$7,'5. Lön'!$CA$25:$CA$151))*(BB29/BB$34)*(BB$11/BB$13)+(SUMIF('5. Lön'!$B$25:$B$151,BB$7,'5. Lön'!$CM$25:$CM$151))*(BB29/BB$34)*(BB$11/BB$13)+(SUMIF('6. Drift'!$B$18:$B$101,BB$7,'6. Drift'!$BD$18:$BD$101))*(BB29/BB$34)*(BB$11/BB$13)+(SUMIF('6. Drift'!$B$18:$B$101,BB$7,'6. Drift'!$BP$18:$BP$101))*(BB29/BB$34)*(BB$11/BB$13)</f>
        <v>0</v>
      </c>
      <c r="BC67" s="449">
        <f>(SUMIF('5. Lön'!$B$25:$B$151,BC$7,'5. Lön'!$CA$25:$CA$151))*(BC29/BC$34)*(BC$11/BC$13)+(SUMIF('5. Lön'!$B$25:$B$151,BC$7,'5. Lön'!$CM$25:$CM$151))*(BC29/BC$34)*(BC$11/BC$13)+(SUMIF('6. Drift'!$B$18:$B$101,BC$7,'6. Drift'!$BD$18:$BD$101))*(BC29/BC$34)*(BC$11/BC$13)+(SUMIF('6. Drift'!$B$18:$B$101,BC$7,'6. Drift'!$BP$18:$BP$101))*(BC29/BC$34)*(BC$11/BC$13)</f>
        <v>0</v>
      </c>
      <c r="BD67" s="449">
        <f>(SUMIF('5. Lön'!$B$25:$B$151,BD$7,'5. Lön'!$CA$25:$CA$151))*(BD29/BD$34)*(BD$11/BD$13)+(SUMIF('5. Lön'!$B$25:$B$151,BD$7,'5. Lön'!$CM$25:$CM$151))*(BD29/BD$34)*(BD$11/BD$13)+(SUMIF('6. Drift'!$B$18:$B$101,BD$7,'6. Drift'!$BD$18:$BD$101))*(BD29/BD$34)*(BD$11/BD$13)+(SUMIF('6. Drift'!$B$18:$B$101,BD$7,'6. Drift'!$BP$18:$BP$101))*(BD29/BD$34)*(BD$11/BD$13)</f>
        <v>0</v>
      </c>
      <c r="BE67" s="449">
        <f>(SUMIF('5. Lön'!$B$25:$B$151,BE$7,'5. Lön'!$CA$25:$CA$151))*(BE29/BE$34)*(BE$11/BE$13)+(SUMIF('5. Lön'!$B$25:$B$151,BE$7,'5. Lön'!$CM$25:$CM$151))*(BE29/BE$34)*(BE$11/BE$13)+(SUMIF('6. Drift'!$B$18:$B$101,BE$7,'6. Drift'!$BD$18:$BD$101))*(BE29/BE$34)*(BE$11/BE$13)+(SUMIF('6. Drift'!$B$18:$B$101,BE$7,'6. Drift'!$BP$18:$BP$101))*(BE29/BE$34)*(BE$11/BE$13)</f>
        <v>0</v>
      </c>
      <c r="BF67" s="449">
        <f>(SUMIF('5. Lön'!$B$25:$B$151,BF$7,'5. Lön'!$CA$25:$CA$151))*(BF29/BF$34)*(BF$11/BF$13)+(SUMIF('5. Lön'!$B$25:$B$151,BF$7,'5. Lön'!$CM$25:$CM$151))*(BF29/BF$34)*(BF$11/BF$13)+(SUMIF('6. Drift'!$B$18:$B$101,BF$7,'6. Drift'!$BD$18:$BD$101))*(BF29/BF$34)*(BF$11/BF$13)+(SUMIF('6. Drift'!$B$18:$B$101,BF$7,'6. Drift'!$BP$18:$BP$101))*(BF29/BF$34)*(BF$11/BF$13)</f>
        <v>0</v>
      </c>
      <c r="BG67" s="449">
        <f>(SUMIF('5. Lön'!$B$25:$B$151,BG$7,'5. Lön'!$CA$25:$CA$151))*(BG29/BG$34)*((BG$13/3)/BG$13)+(SUMIF('5. Lön'!$B$25:$B$151,BG$7,'5. Lön'!$CM$25:$CM$151))*(BG29/BG$34)*((BG$13/3)/BG$13)+(SUMIF('6. Drift'!$B$18:$B$101,BG$7,'6. Drift'!$BD$18:$BD$101))*(BG29/BG$34)*((BG$13/3)/BG$13)+(SUMIF('6. Drift'!$B$18:$B$101,BG$7,'6. Drift'!$BP$18:$BP$101))*(BG29/BG$34)*((BG$13/3)/BG$13)</f>
        <v>0</v>
      </c>
      <c r="BH67" s="449">
        <f>(SUMIF('5. Lön'!$B$25:$B$151,BH$7,'5. Lön'!$CA$25:$CA$151))*(BH29/BH$34)*((BH$13/3)/BH$13)+(SUMIF('5. Lön'!$B$25:$B$151,BH$7,'5. Lön'!$CM$25:$CM$151))*(BH29/BH$34)*((BH$13/3)/BH$13)+(SUMIF('6. Drift'!$B$18:$B$101,BH$7,'6. Drift'!$BD$18:$BD$101))*(BH29/BH$34)*((BH$13/3)/BH$13)+(SUMIF('6. Drift'!$B$18:$B$101,BH$7,'6. Drift'!$BP$18:$BP$101))*(BH29/BH$34)*((BH$13/3)/BH$13)</f>
        <v>0</v>
      </c>
      <c r="BI67" s="449">
        <f>(SUMIF('5. Lön'!$B$25:$B$151,BI$7,'5. Lön'!$CA$25:$CA$151))*(BI29/BI$34)*((BI$13/3)/BI$13)+(SUMIF('5. Lön'!$B$25:$B$151,BI$7,'5. Lön'!$CM$25:$CM$151))*(BI29/BI$34)*((BI$13/3)/BI$13)+(SUMIF('6. Drift'!$B$18:$B$101,BI$7,'6. Drift'!$BD$18:$BD$101))*(BI29/BI$34)*((BI$13/3)/BI$13)+(SUMIF('6. Drift'!$B$18:$B$101,BI$7,'6. Drift'!$BP$18:$BP$101))*(BI29/BI$34)*((BI$13/3)/BI$13)</f>
        <v>0</v>
      </c>
      <c r="BJ67" s="449">
        <f>(SUMIF('5. Lön'!$B$25:$B$151,BJ$7,'5. Lön'!$CA$25:$CA$151))*(BJ29/BJ$34)*((BJ$13/3)/BJ$13)+(SUMIF('5. Lön'!$B$25:$B$151,BJ$7,'5. Lön'!$CM$25:$CM$151))*(BJ29/BJ$34)*((BJ$13/3)/BJ$13)+(SUMIF('6. Drift'!$B$18:$B$101,BJ$7,'6. Drift'!$BD$18:$BD$101))*(BJ29/BJ$34)*((BJ$13/3)/BJ$13)+(SUMIF('6. Drift'!$B$18:$B$101,BJ$7,'6. Drift'!$BP$18:$BP$101))*(BJ29/BJ$34)*((BJ$13/3)/BJ$13)</f>
        <v>0</v>
      </c>
      <c r="BK67" s="449">
        <f>(SUMIF('5. Lön'!$B$25:$B$151,BK$7,'5. Lön'!$CA$25:$CA$151))*(BK29/BK$34)*((BK$13/3)/BK$13)+(SUMIF('5. Lön'!$B$25:$B$151,BK$7,'5. Lön'!$CM$25:$CM$151))*(BK29/BK$34)*((BK$13/3)/BK$13)+(SUMIF('6. Drift'!$B$18:$B$101,BK$7,'6. Drift'!$BD$18:$BD$101))*(BK29/BK$34)*((BK$13/3)/BK$13)+(SUMIF('6. Drift'!$B$18:$B$101,BK$7,'6. Drift'!$BP$18:$BP$101))*(BK29/BK$34)*((BK$13/3)/BK$13)</f>
        <v>0</v>
      </c>
      <c r="BL67" s="449">
        <f>(SUMIF('5. Lön'!$B$25:$B$151,BL$7,'5. Lön'!$CA$25:$CA$151))*(BL29/BL$34)*((BL$13/3)/BL$13)+(SUMIF('5. Lön'!$B$25:$B$151,BL$7,'5. Lön'!$CM$25:$CM$151))*(BL29/BL$34)*((BL$13/3)/BL$13)+(SUMIF('6. Drift'!$B$18:$B$101,BL$7,'6. Drift'!$BD$18:$BD$101))*(BL29/BL$34)*((BL$13/3)/BL$13)+(SUMIF('6. Drift'!$B$18:$B$101,BL$7,'6. Drift'!$BP$18:$BP$101))*(BL29/BL$34)*((BL$13/3)/BL$13)</f>
        <v>0</v>
      </c>
      <c r="BM67" s="449">
        <f>(SUMIF('5. Lön'!$B$25:$B$151,BM$7,'5. Lön'!$CA$25:$CA$151))*(BM29/BM$34)*((BM$13/3)/BM$13)+(SUMIF('5. Lön'!$B$25:$B$151,BM$7,'5. Lön'!$CM$25:$CM$151))*(BM29/BM$34)*((BM$13/3)/BM$13)+(SUMIF('6. Drift'!$B$18:$B$101,BM$7,'6. Drift'!$BD$18:$BD$101))*(BM29/BM$34)*((BM$13/3)/BM$13)+(SUMIF('6. Drift'!$B$18:$B$101,BM$7,'6. Drift'!$BP$18:$BP$101))*(BM29/BM$34)*((BM$13/3)/BM$13)</f>
        <v>0</v>
      </c>
      <c r="BN67" s="449">
        <f>(SUMIF('5. Lön'!$B$25:$B$151,BN$7,'5. Lön'!$CA$25:$CA$151))*(BN29/BN$34)*((BN$13/3)/BN$13)+(SUMIF('5. Lön'!$B$25:$B$151,BN$7,'5. Lön'!$CM$25:$CM$151))*(BN29/BN$34)*((BN$13/3)/BN$13)+(SUMIF('6. Drift'!$B$18:$B$101,BN$7,'6. Drift'!$BD$18:$BD$101))*(BN29/BN$34)*((BN$13/3)/BN$13)+(SUMIF('6. Drift'!$B$18:$B$101,BN$7,'6. Drift'!$BP$18:$BP$101))*(BN29/BN$34)*((BN$13/3)/BN$13)</f>
        <v>0</v>
      </c>
      <c r="BO67" s="449">
        <f>(SUMIF('5. Lön'!$B$25:$B$151,BO$7,'5. Lön'!$CA$25:$CA$151))*(BO29/BO$34)*((BO$13/3)/BO$13)+(SUMIF('5. Lön'!$B$25:$B$151,BO$7,'5. Lön'!$CM$25:$CM$151))*(BO29/BO$34)*((BO$13/3)/BO$13)+(SUMIF('6. Drift'!$B$18:$B$101,BO$7,'6. Drift'!$BD$18:$BD$101))*(BO29/BO$34)*((BO$13/3)/BO$13)+(SUMIF('6. Drift'!$B$18:$B$101,BO$7,'6. Drift'!$BP$18:$BP$101))*(BO29/BO$34)*((BO$13/3)/BO$13)</f>
        <v>0</v>
      </c>
      <c r="BP67" s="449">
        <f>(SUMIF('5. Lön'!$B$25:$B$151,BP$7,'5. Lön'!$CA$25:$CA$151))*(BP29/BP$34)*((BP$13/3)/BP$13)+(SUMIF('5. Lön'!$B$25:$B$151,BP$7,'5. Lön'!$CM$25:$CM$151))*(BP29/BP$34)*((BP$13/3)/BP$13)+(SUMIF('6. Drift'!$B$18:$B$101,BP$7,'6. Drift'!$BD$18:$BD$101))*(BP29/BP$34)*((BP$13/3)/BP$13)+(SUMIF('6. Drift'!$B$18:$B$101,BP$7,'6. Drift'!$BP$18:$BP$101))*(BP29/BP$34)*((BP$13/3)/BP$13)</f>
        <v>0</v>
      </c>
      <c r="BQ67" s="449">
        <f>(SUMIF('5. Lön'!$B$25:$B$151,BQ$7,'5. Lön'!$CA$25:$CA$151))*(BQ29/BQ$34)*((BQ$13/3)/BQ$13)+(SUMIF('5. Lön'!$B$25:$B$151,BQ$7,'5. Lön'!$CM$25:$CM$151))*(BQ29/BQ$34)*((BQ$13/3)/BQ$13)+(SUMIF('6. Drift'!$B$18:$B$101,BQ$7,'6. Drift'!$BD$18:$BD$101))*(BQ29/BQ$34)*((BQ$13/3)/BQ$13)+(SUMIF('6. Drift'!$B$18:$B$101,BQ$7,'6. Drift'!$BP$18:$BP$101))*(BQ29/BQ$34)*((BQ$13/3)/BQ$13)</f>
        <v>0</v>
      </c>
      <c r="BR67" s="449">
        <f>(SUMIF('5. Lön'!$B$25:$B$151,BR$7,'5. Lön'!$CA$25:$CA$151))*(BR29/BR$34)*((BR$13/3)/BR$13)+(SUMIF('5. Lön'!$B$25:$B$151,BR$7,'5. Lön'!$CM$25:$CM$151))*(BR29/BR$34)*((BR$13/3)/BR$13)+(SUMIF('6. Drift'!$B$18:$B$101,BR$7,'6. Drift'!$BD$18:$BD$101))*(BR29/BR$34)*((BR$13/3)/BR$13)+(SUMIF('6. Drift'!$B$18:$B$101,BR$7,'6. Drift'!$BP$18:$BP$101))*(BR29/BR$34)*((BR$13/3)/BR$13)</f>
        <v>0</v>
      </c>
      <c r="BS67" s="449">
        <f>(SUMIF('5. Lön'!$B$25:$B$151,BS$7,'5. Lön'!$CA$25:$CA$151))*(BS29/BS$34)*((BS$13/3)/BS$13)+(SUMIF('5. Lön'!$B$25:$B$151,BS$7,'5. Lön'!$CM$25:$CM$151))*(BS29/BS$34)*((BS$13/3)/BS$13)+(SUMIF('6. Drift'!$B$18:$B$101,BS$7,'6. Drift'!$BD$18:$BD$101))*(BS29/BS$34)*((BS$13/3)/BS$13)+(SUMIF('6. Drift'!$B$18:$B$101,BS$7,'6. Drift'!$BP$18:$BP$101))*(BS29/BS$34)*((BS$13/3)/BS$13)</f>
        <v>0</v>
      </c>
      <c r="BT67" s="449">
        <f>(SUMIF('5. Lön'!$B$25:$B$151,BT$7,'5. Lön'!$CA$25:$CA$151))*(BT29/BT$34)*((BT$13/3)/BT$13)+(SUMIF('5. Lön'!$B$25:$B$151,BT$7,'5. Lön'!$CM$25:$CM$151))*(BT29/BT$34)*((BT$13/3)/BT$13)+(SUMIF('6. Drift'!$B$18:$B$101,BT$7,'6. Drift'!$BD$18:$BD$101))*(BT29/BT$34)*((BT$13/3)/BT$13)+(SUMIF('6. Drift'!$B$18:$B$101,BT$7,'6. Drift'!$BP$18:$BP$101))*(BT29/BT$34)*((BT$13/3)/BT$13)</f>
        <v>0</v>
      </c>
      <c r="BU67" s="449">
        <f>(SUMIF('5. Lön'!$B$25:$B$151,BU$7,'5. Lön'!$CA$25:$CA$151))*(BU29/BU$34)*((BU$13/3)/BU$13)+(SUMIF('5. Lön'!$B$25:$B$151,BU$7,'5. Lön'!$CM$25:$CM$151))*(BU29/BU$34)*((BU$13/3)/BU$13)+(SUMIF('6. Drift'!$B$18:$B$101,BU$7,'6. Drift'!$BD$18:$BD$101))*(BU29/BU$34)*((BU$13/3)/BU$13)+(SUMIF('6. Drift'!$B$18:$B$101,BU$7,'6. Drift'!$BP$18:$BP$101))*(BU29/BU$34)*((BU$13/3)/BU$13)</f>
        <v>0</v>
      </c>
      <c r="BV67" s="449">
        <f>(SUMIF('5. Lön'!$B$25:$B$151,BV$7,'5. Lön'!$CA$25:$CA$151))*(BV29/BV$34)*((BV$13/3)/BV$13)+(SUMIF('5. Lön'!$B$25:$B$151,BV$7,'5. Lön'!$CM$25:$CM$151))*(BV29/BV$34)*((BV$13/3)/BV$13)+(SUMIF('6. Drift'!$B$18:$B$101,BV$7,'6. Drift'!$BD$18:$BD$101))*(BV29/BV$34)*((BV$13/3)/BV$13)+(SUMIF('6. Drift'!$B$18:$B$101,BV$7,'6. Drift'!$BP$18:$BP$101))*(BV29/BV$34)*((BV$13/3)/BV$13)</f>
        <v>0</v>
      </c>
      <c r="BW67" s="449">
        <f>(SUMIF('5. Lön'!$B$25:$B$151,BW$7,'5. Lön'!$CA$25:$CA$151))*(BW29/BW$34)*((BW$13/3)/BW$13)+(SUMIF('5. Lön'!$B$25:$B$151,BW$7,'5. Lön'!$CM$25:$CM$151))*(BW29/BW$34)*((BW$13/3)/BW$13)+(SUMIF('6. Drift'!$B$18:$B$101,BW$7,'6. Drift'!$BD$18:$BD$101))*(BW29/BW$34)*((BW$13/3)/BW$13)+(SUMIF('6. Drift'!$B$18:$B$101,BW$7,'6. Drift'!$BP$18:$BP$101))*(BW29/BW$34)*((BW$13/3)/BW$13)</f>
        <v>0</v>
      </c>
      <c r="BX67" s="449">
        <f>(SUMIF('5. Lön'!$B$25:$B$151,BX$7,'5. Lön'!$CA$25:$CA$151))*(BX29/BX$34)*((BX$13/3)/BX$13)+(SUMIF('5. Lön'!$B$25:$B$151,BX$7,'5. Lön'!$CM$25:$CM$151))*(BX29/BX$34)*((BX$13/3)/BX$13)+(SUMIF('6. Drift'!$B$18:$B$101,BX$7,'6. Drift'!$BD$18:$BD$101))*(BX29/BX$34)*((BX$13/3)/BX$13)+(SUMIF('6. Drift'!$B$18:$B$101,BX$7,'6. Drift'!$BP$18:$BP$101))*(BX29/BX$34)*((BX$13/3)/BX$13)</f>
        <v>0</v>
      </c>
      <c r="BY67" s="449">
        <f>(SUMIF('5. Lön'!$B$25:$B$151,BY$7,'5. Lön'!$CA$25:$CA$151))*(BY29/BY$34)*((BY$13/3)/BY$13)+(SUMIF('5. Lön'!$B$25:$B$151,BY$7,'5. Lön'!$CM$25:$CM$151))*(BY29/BY$34)*((BY$13/3)/BY$13)+(SUMIF('6. Drift'!$B$18:$B$101,BY$7,'6. Drift'!$BD$18:$BD$101))*(BY29/BY$34)*((BY$13/3)/BY$13)+(SUMIF('6. Drift'!$B$18:$B$101,BY$7,'6. Drift'!$BP$18:$BP$101))*(BY29/BY$34)*((BY$13/3)/BY$13)</f>
        <v>0</v>
      </c>
      <c r="BZ67" s="449">
        <f>(SUMIF('5. Lön'!$B$25:$B$151,BZ$7,'5. Lön'!$CA$25:$CA$151))*(BZ29/BZ$34)*((BZ$13/3)/BZ$13)+(SUMIF('5. Lön'!$B$25:$B$151,BZ$7,'5. Lön'!$CM$25:$CM$151))*(BZ29/BZ$34)*((BZ$13/3)/BZ$13)+(SUMIF('6. Drift'!$B$18:$B$101,BZ$7,'6. Drift'!$BD$18:$BD$101))*(BZ29/BZ$34)*((BZ$13/3)/BZ$13)+(SUMIF('6. Drift'!$B$18:$B$101,BZ$7,'6. Drift'!$BP$18:$BP$101))*(BZ29/BZ$34)*((BZ$13/3)/BZ$13)</f>
        <v>0</v>
      </c>
      <c r="CA67" s="449">
        <f>(SUMIF('5. Lön'!$B$25:$B$151,CA$7,'5. Lön'!$CA$25:$CA$151))*(CA29/CA$34)*((CA$13/3)/CA$13)+(SUMIF('5. Lön'!$B$25:$B$151,CA$7,'5. Lön'!$CM$25:$CM$151))*(CA29/CA$34)*((CA$13/3)/CA$13)+(SUMIF('6. Drift'!$B$18:$B$101,CA$7,'6. Drift'!$BD$18:$BD$101))*(CA29/CA$34)*((CA$13/3)/CA$13)+(SUMIF('6. Drift'!$B$18:$B$101,CA$7,'6. Drift'!$BP$18:$BP$101))*(CA29/CA$34)*((CA$13/3)/CA$13)</f>
        <v>0</v>
      </c>
      <c r="CB67" s="449">
        <f>(SUMIF('5. Lön'!$B$25:$B$151,CB$7,'5. Lön'!$CA$25:$CA$151))*(CB29/CB$34)*((CB$13/3)/CB$13)+(SUMIF('5. Lön'!$B$25:$B$151,CB$7,'5. Lön'!$CM$25:$CM$151))*(CB29/CB$34)*((CB$13/3)/CB$13)+(SUMIF('6. Drift'!$B$18:$B$101,CB$7,'6. Drift'!$BD$18:$BD$101))*(CB29/CB$34)*((CB$13/3)/CB$13)+(SUMIF('6. Drift'!$B$18:$B$101,CB$7,'6. Drift'!$BP$18:$BP$101))*(CB29/CB$34)*((CB$13/3)/CB$13)</f>
        <v>0</v>
      </c>
      <c r="CC67" s="449">
        <f>(SUMIF('5. Lön'!$B$25:$B$151,CC$7,'5. Lön'!$CA$25:$CA$151))*(CC29/CC$34)*((CC$13/3)/CC$13)+(SUMIF('5. Lön'!$B$25:$B$151,CC$7,'5. Lön'!$CM$25:$CM$151))*(CC29/CC$34)*((CC$13/3)/CC$13)+(SUMIF('6. Drift'!$B$18:$B$101,CC$7,'6. Drift'!$BD$18:$BD$101))*(CC29/CC$34)*((CC$13/3)/CC$13)+(SUMIF('6. Drift'!$B$18:$B$101,CC$7,'6. Drift'!$BP$18:$BP$101))*(CC29/CC$34)*((CC$13/3)/CC$13)</f>
        <v>0</v>
      </c>
      <c r="CD67" s="449">
        <f>(SUMIF('5. Lön'!$B$25:$B$151,CD$7,'5. Lön'!$CA$25:$CA$151))*(CD29/CD$34)*((CD$13/3)/CD$13)+(SUMIF('5. Lön'!$B$25:$B$151,CD$7,'5. Lön'!$CM$25:$CM$151))*(CD29/CD$34)*((CD$13/3)/CD$13)+(SUMIF('6. Drift'!$B$18:$B$101,CD$7,'6. Drift'!$BD$18:$BD$101))*(CD29/CD$34)*((CD$13/3)/CD$13)+(SUMIF('6. Drift'!$B$18:$B$101,CD$7,'6. Drift'!$BP$18:$BP$101))*(CD29/CD$34)*((CD$13/3)/CD$13)</f>
        <v>0</v>
      </c>
      <c r="CE67" s="449">
        <f>(SUMIF('5. Lön'!$B$25:$B$151,CE$7,'5. Lön'!$CA$25:$CA$151))*(CE29/CE$34)*((CE$13/3)/CE$13)+(SUMIF('5. Lön'!$B$25:$B$151,CE$7,'5. Lön'!$CM$25:$CM$151))*(CE29/CE$34)*((CE$13/3)/CE$13)+(SUMIF('6. Drift'!$B$18:$B$101,CE$7,'6. Drift'!$BD$18:$BD$101))*(CE29/CE$34)*((CE$13/3)/CE$13)+(SUMIF('6. Drift'!$B$18:$B$101,CE$7,'6. Drift'!$BP$18:$BP$101))*(CE29/CE$34)*((CE$13/3)/CE$13)</f>
        <v>0</v>
      </c>
      <c r="CF67" s="449">
        <f>(SUMIF('5. Lön'!$B$25:$B$151,CF$7,'5. Lön'!$CA$25:$CA$151))*(CF29/CF$34)*((CF$13/3)/CF$13)+(SUMIF('5. Lön'!$B$25:$B$151,CF$7,'5. Lön'!$CM$25:$CM$151))*(CF29/CF$34)*((CF$13/3)/CF$13)+(SUMIF('6. Drift'!$B$18:$B$101,CF$7,'6. Drift'!$BD$18:$BD$101))*(CF29/CF$34)*((CF$13/3)/CF$13)+(SUMIF('6. Drift'!$B$18:$B$101,CF$7,'6. Drift'!$BP$18:$BP$101))*(CF29/CF$34)*((CF$13/3)/CF$13)</f>
        <v>0</v>
      </c>
      <c r="CG67" s="449">
        <f>(SUMIF('5. Lön'!$B$25:$B$151,CG$7,'5. Lön'!$CA$25:$CA$151))*(CG29/CG$34)*((CG$13/3)/CG$13)+(SUMIF('5. Lön'!$B$25:$B$151,CG$7,'5. Lön'!$CM$25:$CM$151))*(CG29/CG$34)*((CG$13/3)/CG$13)+(SUMIF('6. Drift'!$B$18:$B$101,CG$7,'6. Drift'!$BD$18:$BD$101))*(CG29/CG$34)*((CG$13/3)/CG$13)+(SUMIF('6. Drift'!$B$18:$B$101,CG$7,'6. Drift'!$BP$18:$BP$101))*(CG29/CG$34)*((CG$13/3)/CG$13)</f>
        <v>0</v>
      </c>
      <c r="CH67" s="449">
        <f>(SUMIF('5. Lön'!$B$25:$B$151,CH$7,'5. Lön'!$CA$25:$CA$151))*(CH29/CH$34)*((CH$13/3)/CH$13)+(SUMIF('5. Lön'!$B$25:$B$151,CH$7,'5. Lön'!$CM$25:$CM$151))*(CH29/CH$34)*((CH$13/3)/CH$13)+(SUMIF('6. Drift'!$B$18:$B$101,CH$7,'6. Drift'!$BD$18:$BD$101))*(CH29/CH$34)*((CH$13/3)/CH$13)+(SUMIF('6. Drift'!$B$18:$B$101,CH$7,'6. Drift'!$BP$18:$BP$101))*(CH29/CH$34)*((CH$13/3)/CH$13)</f>
        <v>0</v>
      </c>
      <c r="CI67" s="449">
        <f>(SUMIF('5. Lön'!$B$25:$B$151,CI$7,'5. Lön'!$CA$25:$CA$151))*(CI29/CI$34)*((CI$13/3)/CI$13)+(SUMIF('5. Lön'!$B$25:$B$151,CI$7,'5. Lön'!$CM$25:$CM$151))*(CI29/CI$34)*((CI$13/3)/CI$13)+(SUMIF('6. Drift'!$B$18:$B$101,CI$7,'6. Drift'!$BD$18:$BD$101))*(CI29/CI$34)*((CI$13/3)/CI$13)+(SUMIF('6. Drift'!$B$18:$B$101,CI$7,'6. Drift'!$BP$18:$BP$101))*(CI29/CI$34)*((CI$13/3)/CI$13)</f>
        <v>0</v>
      </c>
      <c r="CJ67" s="449">
        <f>(SUMIF('5. Lön'!$B$25:$B$151,CJ$7,'5. Lön'!$CA$25:$CA$151))*(CJ29/CJ$34)*((CJ$13/3)/CJ$13)+(SUMIF('5. Lön'!$B$25:$B$151,CJ$7,'5. Lön'!$CM$25:$CM$151))*(CJ29/CJ$34)*((CJ$13/3)/CJ$13)+(SUMIF('6. Drift'!$B$18:$B$101,CJ$7,'6. Drift'!$BD$18:$BD$101))*(CJ29/CJ$34)*((CJ$13/3)/CJ$13)+(SUMIF('6. Drift'!$B$18:$B$101,CJ$7,'6. Drift'!$BP$18:$BP$101))*(CJ29/CJ$34)*((CJ$13/3)/CJ$13)</f>
        <v>0</v>
      </c>
    </row>
    <row r="68" spans="2:88" x14ac:dyDescent="0.2">
      <c r="B68" s="51" t="s">
        <v>80</v>
      </c>
      <c r="C68" s="477">
        <f>IF($M68=0,"",(('5. Lön'!AG$152+'6. Drift'!G$102)/('6. Drift'!$Q$102+'5. Lön'!$AQ$152))*$M68)</f>
        <v>112.1105377771038</v>
      </c>
      <c r="D68" s="478">
        <f>IF($M68=0,"",(('5. Lön'!AH$152+'6. Drift'!H$102)/('6. Drift'!$Q$102+'5. Lön'!$AQ$152))*$M68)</f>
        <v>126.49252784660281</v>
      </c>
      <c r="E68" s="479">
        <f>IF($M68=0,"",(('5. Lön'!AI$152+'6. Drift'!I$102)/('6. Drift'!$Q$102+'5. Lön'!$AQ$152))*$M68)</f>
        <v>123.12766397695745</v>
      </c>
      <c r="F68" s="478">
        <f>IF($M68=0,"",(('5. Lön'!AJ$152+'6. Drift'!J$102)/('6. Drift'!$Q$102+'5. Lön'!$AQ$152))*$M68)</f>
        <v>0</v>
      </c>
      <c r="G68" s="479">
        <f>IF($M68=0,"",(('5. Lön'!AK$152+'6. Drift'!K$102)/('6. Drift'!$Q$102+'5. Lön'!$AQ$152))*$M68)</f>
        <v>0</v>
      </c>
      <c r="H68" s="478">
        <f>IF($M68=0,"",(('5. Lön'!AL$152+'6. Drift'!L$102)/('6. Drift'!$Q$102+'5. Lön'!$AQ$152))*$M68)</f>
        <v>0</v>
      </c>
      <c r="I68" s="479">
        <f>IF($M68=0,"",(('5. Lön'!AM$152+'6. Drift'!M$102)/('6. Drift'!$Q$102+'5. Lön'!$AQ$152))*$M68)</f>
        <v>0</v>
      </c>
      <c r="J68" s="478">
        <f>IF($M68=0,"",(('5. Lön'!AN$152+'6. Drift'!N$102)/('6. Drift'!$Q$102+'5. Lön'!$AQ$152))*$M68)</f>
        <v>0</v>
      </c>
      <c r="K68" s="479">
        <f>IF($M68=0,"",(('5. Lön'!AO$152+'6. Drift'!O$102)/('6. Drift'!$Q$102+'5. Lön'!$AQ$152))*$M68)</f>
        <v>0</v>
      </c>
      <c r="L68" s="478">
        <f>IF($M68=0,"",(('5. Lön'!AP$152+'6. Drift'!P$102)/('6. Drift'!$Q$102+'5. Lön'!$AQ$152))*$M68)</f>
        <v>0</v>
      </c>
      <c r="M68" s="55">
        <f t="shared" si="70"/>
        <v>361.73072960066406</v>
      </c>
      <c r="N68" s="449">
        <f>(SUMIF('5. Lön'!$B$25:$B$151,N$7,'5. Lön'!$CA$25:$CA$151))*(N30/N$34)*(N$11/N$13)+(SUMIF('5. Lön'!$B$25:$B$151,N$7,'5. Lön'!$CM$25:$CM$151))*(N30/N$34)*(N$11/N$13)+(SUMIF('6. Drift'!$B$18:$B$101,N$7,'6. Drift'!$BD$18:$BD$101))*(N30/N$34)*(N$11/N$13)+(SUMIF('6. Drift'!$B$18:$B$101,N$7,'6. Drift'!$BP$18:$BP$101))*(N30/N$34)*(N$11/N$13)</f>
        <v>0</v>
      </c>
      <c r="O68" s="449">
        <f>(SUMIF('5. Lön'!$B$25:$B$151,O$7,'5. Lön'!$CA$25:$CA$151))*(O30/O$34)*(O$11/O$13)+(SUMIF('5. Lön'!$B$25:$B$151,O$7,'5. Lön'!$CM$25:$CM$151))*(O30/O$34)*(O$11/O$13)+(SUMIF('6. Drift'!$B$18:$B$101,O$7,'6. Drift'!$BD$18:$BD$101))*(O30/O$34)*(O$11/O$13)+(SUMIF('6. Drift'!$B$18:$B$101,O$7,'6. Drift'!$BP$18:$BP$101))*(O30/O$34)*(O$11/O$13)</f>
        <v>0</v>
      </c>
      <c r="P68" s="449">
        <f>(SUMIF('5. Lön'!$B$25:$B$151,P$7,'5. Lön'!$CA$25:$CA$151))*(P30/P$34)*(P$11/P$13)+(SUMIF('5. Lön'!$B$25:$B$151,P$7,'5. Lön'!$CM$25:$CM$151))*(P30/P$34)*(P$11/P$13)+(SUMIF('6. Drift'!$B$18:$B$101,P$7,'6. Drift'!$BD$18:$BD$101))*(P30/P$34)*(P$11/P$13)+(SUMIF('6. Drift'!$B$18:$B$101,P$7,'6. Drift'!$BP$18:$BP$101))*(P30/P$34)*(P$11/P$13)</f>
        <v>0</v>
      </c>
      <c r="Q68" s="449">
        <f>(SUMIF('5. Lön'!$B$25:$B$151,Q$7,'5. Lön'!$CA$25:$CA$151))*(Q30/Q$34)*(Q$11/Q$13)+(SUMIF('5. Lön'!$B$25:$B$151,Q$7,'5. Lön'!$CM$25:$CM$151))*(Q30/Q$34)*(Q$11/Q$13)+(SUMIF('6. Drift'!$B$18:$B$101,Q$7,'6. Drift'!$BD$18:$BD$101))*(Q30/Q$34)*(Q$11/Q$13)+(SUMIF('6. Drift'!$B$18:$B$101,Q$7,'6. Drift'!$BP$18:$BP$101))*(Q30/Q$34)*(Q$11/Q$13)</f>
        <v>0</v>
      </c>
      <c r="R68" s="449">
        <f>(SUMIF('5. Lön'!$B$25:$B$151,R$7,'5. Lön'!$CA$25:$CA$151))*(R30/R$34)*(R$11/R$13)+(SUMIF('5. Lön'!$B$25:$B$151,R$7,'5. Lön'!$CM$25:$CM$151))*(R30/R$34)*(R$11/R$13)+(SUMIF('6. Drift'!$B$18:$B$101,R$7,'6. Drift'!$BD$18:$BD$101))*(R30/R$34)*(R$11/R$13)+(SUMIF('6. Drift'!$B$18:$B$101,R$7,'6. Drift'!$BP$18:$BP$101))*(R30/R$34)*(R$11/R$13)</f>
        <v>0</v>
      </c>
      <c r="S68" s="449">
        <f>(SUMIF('5. Lön'!$B$25:$B$151,S$7,'5. Lön'!$CA$25:$CA$151))*(S30/S$34)*(S$11/S$13)+(SUMIF('5. Lön'!$B$25:$B$151,S$7,'5. Lön'!$CM$25:$CM$151))*(S30/S$34)*(S$11/S$13)+(SUMIF('6. Drift'!$B$18:$B$101,S$7,'6. Drift'!$BD$18:$BD$101))*(S30/S$34)*(S$11/S$13)+(SUMIF('6. Drift'!$B$18:$B$101,S$7,'6. Drift'!$BP$18:$BP$101))*(S30/S$34)*(S$11/S$13)</f>
        <v>0</v>
      </c>
      <c r="T68" s="449">
        <f>(SUMIF('5. Lön'!$B$25:$B$151,T$7,'5. Lön'!$CA$25:$CA$151))*(T30/T$34)*(T$11/T$13)+(SUMIF('5. Lön'!$B$25:$B$151,T$7,'5. Lön'!$CM$25:$CM$151))*(T30/T$34)*(T$11/T$13)+(SUMIF('6. Drift'!$B$18:$B$101,T$7,'6. Drift'!$BD$18:$BD$101))*(T30/T$34)*(T$11/T$13)+(SUMIF('6. Drift'!$B$18:$B$101,T$7,'6. Drift'!$BP$18:$BP$101))*(T30/T$34)*(T$11/T$13)</f>
        <v>0</v>
      </c>
      <c r="U68" s="449">
        <f>(SUMIF('5. Lön'!$B$25:$B$151,U$7,'5. Lön'!$CA$25:$CA$151))*(U30/U$34)*(U$11/U$13)+(SUMIF('5. Lön'!$B$25:$B$151,U$7,'5. Lön'!$CM$25:$CM$151))*(U30/U$34)*(U$11/U$13)+(SUMIF('6. Drift'!$B$18:$B$101,U$7,'6. Drift'!$BD$18:$BD$101))*(U30/U$34)*(U$11/U$13)+(SUMIF('6. Drift'!$B$18:$B$101,U$7,'6. Drift'!$BP$18:$BP$101))*(U30/U$34)*(U$11/U$13)</f>
        <v>0</v>
      </c>
      <c r="V68" s="449">
        <f>(SUMIF('5. Lön'!$B$25:$B$151,V$7,'5. Lön'!$CA$25:$CA$151))*(V30/V$34)*(V$11/V$13)+(SUMIF('5. Lön'!$B$25:$B$151,V$7,'5. Lön'!$CM$25:$CM$151))*(V30/V$34)*(V$11/V$13)+(SUMIF('6. Drift'!$B$18:$B$101,V$7,'6. Drift'!$BD$18:$BD$101))*(V30/V$34)*(V$11/V$13)+(SUMIF('6. Drift'!$B$18:$B$101,V$7,'6. Drift'!$BP$18:$BP$101))*(V30/V$34)*(V$11/V$13)</f>
        <v>0</v>
      </c>
      <c r="W68" s="449">
        <f>(SUMIF('5. Lön'!$B$25:$B$151,W$7,'5. Lön'!$CA$25:$CA$151))*(W30/W$34)*(W$11/W$13)+(SUMIF('5. Lön'!$B$25:$B$151,W$7,'5. Lön'!$CM$25:$CM$151))*(W30/W$34)*(W$11/W$13)+(SUMIF('6. Drift'!$B$18:$B$101,W$7,'6. Drift'!$BD$18:$BD$101))*(W30/W$34)*(W$11/W$13)+(SUMIF('6. Drift'!$B$18:$B$101,W$7,'6. Drift'!$BP$18:$BP$101))*(W30/W$34)*(W$11/W$13)</f>
        <v>0</v>
      </c>
      <c r="X68" s="449">
        <f>(SUMIF('5. Lön'!$B$25:$B$151,X$7,'5. Lön'!$CA$25:$CA$151))*(X30/X$34)*(X$11/X$13)+(SUMIF('5. Lön'!$B$25:$B$151,X$7,'5. Lön'!$CM$25:$CM$151))*(X30/X$34)*(X$11/X$13)+(SUMIF('6. Drift'!$B$18:$B$101,X$7,'6. Drift'!$BD$18:$BD$101))*(X30/X$34)*(X$11/X$13)+(SUMIF('6. Drift'!$B$18:$B$101,X$7,'6. Drift'!$BP$18:$BP$101))*(X30/X$34)*(X$11/X$13)</f>
        <v>0</v>
      </c>
      <c r="Y68" s="449">
        <f>(SUMIF('5. Lön'!$B$25:$B$151,Y$7,'5. Lön'!$CA$25:$CA$151))*(Y30/Y$34)*(Y$11/Y$13)+(SUMIF('5. Lön'!$B$25:$B$151,Y$7,'5. Lön'!$CM$25:$CM$151))*(Y30/Y$34)*(Y$11/Y$13)+(SUMIF('6. Drift'!$B$18:$B$101,Y$7,'6. Drift'!$BD$18:$BD$101))*(Y30/Y$34)*(Y$11/Y$13)+(SUMIF('6. Drift'!$B$18:$B$101,Y$7,'6. Drift'!$BP$18:$BP$101))*(Y30/Y$34)*(Y$11/Y$13)</f>
        <v>0</v>
      </c>
      <c r="Z68" s="449">
        <f>(SUMIF('5. Lön'!$B$25:$B$151,Z$7,'5. Lön'!$CA$25:$CA$151))*(Z30/Z$34)*(Z$11/Z$13)+(SUMIF('5. Lön'!$B$25:$B$151,Z$7,'5. Lön'!$CM$25:$CM$151))*(Z30/Z$34)*(Z$11/Z$13)+(SUMIF('6. Drift'!$B$18:$B$101,Z$7,'6. Drift'!$BD$18:$BD$101))*(Z30/Z$34)*(Z$11/Z$13)+(SUMIF('6. Drift'!$B$18:$B$101,Z$7,'6. Drift'!$BP$18:$BP$101))*(Z30/Z$34)*(Z$11/Z$13)</f>
        <v>0</v>
      </c>
      <c r="AA68" s="449">
        <f>(SUMIF('5. Lön'!$B$25:$B$151,AA$7,'5. Lön'!$CA$25:$CA$151))*(AA30/AA$34)*(AA$11/AA$13)+(SUMIF('5. Lön'!$B$25:$B$151,AA$7,'5. Lön'!$CM$25:$CM$151))*(AA30/AA$34)*(AA$11/AA$13)+(SUMIF('6. Drift'!$B$18:$B$101,AA$7,'6. Drift'!$BD$18:$BD$101))*(AA30/AA$34)*(AA$11/AA$13)+(SUMIF('6. Drift'!$B$18:$B$101,AA$7,'6. Drift'!$BP$18:$BP$101))*(AA30/AA$34)*(AA$11/AA$13)</f>
        <v>0</v>
      </c>
      <c r="AB68" s="449">
        <f>(SUMIF('5. Lön'!$B$25:$B$151,AB$7,'5. Lön'!$CA$25:$CA$151))*(AB30/AB$34)*(AB$11/AB$13)+(SUMIF('5. Lön'!$B$25:$B$151,AB$7,'5. Lön'!$CM$25:$CM$151))*(AB30/AB$34)*(AB$11/AB$13)+(SUMIF('6. Drift'!$B$18:$B$101,AB$7,'6. Drift'!$BD$18:$BD$101))*(AB30/AB$34)*(AB$11/AB$13)+(SUMIF('6. Drift'!$B$18:$B$101,AB$7,'6. Drift'!$BP$18:$BP$101))*(AB30/AB$34)*(AB$11/AB$13)</f>
        <v>0</v>
      </c>
      <c r="AC68" s="449">
        <f>(SUMIF('5. Lön'!$B$25:$B$151,AC$7,'5. Lön'!$CA$25:$CA$151))*(AC30/AC$34)*(AC$11/AC$13)+(SUMIF('5. Lön'!$B$25:$B$151,AC$7,'5. Lön'!$CM$25:$CM$151))*(AC30/AC$34)*(AC$11/AC$13)+(SUMIF('6. Drift'!$B$18:$B$101,AC$7,'6. Drift'!$BD$18:$BD$101))*(AC30/AC$34)*(AC$11/AC$13)+(SUMIF('6. Drift'!$B$18:$B$101,AC$7,'6. Drift'!$BP$18:$BP$101))*(AC30/AC$34)*(AC$11/AC$13)</f>
        <v>0</v>
      </c>
      <c r="AD68" s="449">
        <f>(SUMIF('5. Lön'!$B$25:$B$151,AD$7,'5. Lön'!$CA$25:$CA$151))*(AD30/AD$34)*(AD$11/AD$13)+(SUMIF('5. Lön'!$B$25:$B$151,AD$7,'5. Lön'!$CM$25:$CM$151))*(AD30/AD$34)*(AD$11/AD$13)+(SUMIF('6. Drift'!$B$18:$B$101,AD$7,'6. Drift'!$BD$18:$BD$101))*(AD30/AD$34)*(AD$11/AD$13)+(SUMIF('6. Drift'!$B$18:$B$101,AD$7,'6. Drift'!$BP$18:$BP$101))*(AD30/AD$34)*(AD$11/AD$13)</f>
        <v>0</v>
      </c>
      <c r="AE68" s="449">
        <f>(SUMIF('5. Lön'!$B$25:$B$151,AE$7,'5. Lön'!$CA$25:$CA$151))*(AE30/AE$34)*(AE$11/AE$13)+(SUMIF('5. Lön'!$B$25:$B$151,AE$7,'5. Lön'!$CM$25:$CM$151))*(AE30/AE$34)*(AE$11/AE$13)+(SUMIF('6. Drift'!$B$18:$B$101,AE$7,'6. Drift'!$BD$18:$BD$101))*(AE30/AE$34)*(AE$11/AE$13)+(SUMIF('6. Drift'!$B$18:$B$101,AE$7,'6. Drift'!$BP$18:$BP$101))*(AE30/AE$34)*(AE$11/AE$13)</f>
        <v>0</v>
      </c>
      <c r="AF68" s="449">
        <f>(SUMIF('5. Lön'!$B$25:$B$151,AF$7,'5. Lön'!$CA$25:$CA$151))*(AF30/AF$34)*(AF$11/AF$13)+(SUMIF('5. Lön'!$B$25:$B$151,AF$7,'5. Lön'!$CM$25:$CM$151))*(AF30/AF$34)*(AF$11/AF$13)+(SUMIF('6. Drift'!$B$18:$B$101,AF$7,'6. Drift'!$BD$18:$BD$101))*(AF30/AF$34)*(AF$11/AF$13)+(SUMIF('6. Drift'!$B$18:$B$101,AF$7,'6. Drift'!$BP$18:$BP$101))*(AF30/AF$34)*(AF$11/AF$13)</f>
        <v>0</v>
      </c>
      <c r="AG68" s="449">
        <f>(SUMIF('5. Lön'!$B$25:$B$151,AG$7,'5. Lön'!$CA$25:$CA$151))*(AG30/AG$34)*(AG$11/AG$13)+(SUMIF('5. Lön'!$B$25:$B$151,AG$7,'5. Lön'!$CM$25:$CM$151))*(AG30/AG$34)*(AG$11/AG$13)+(SUMIF('6. Drift'!$B$18:$B$101,AG$7,'6. Drift'!$BD$18:$BD$101))*(AG30/AG$34)*(AG$11/AG$13)+(SUMIF('6. Drift'!$B$18:$B$101,AG$7,'6. Drift'!$BP$18:$BP$101))*(AG30/AG$34)*(AG$11/AG$13)</f>
        <v>0</v>
      </c>
      <c r="AH68" s="449">
        <f>(SUMIF('5. Lön'!$B$25:$B$151,AH$7,'5. Lön'!$CA$25:$CA$151))*(AH30/AH$34)*(AH$11/AH$13)+(SUMIF('5. Lön'!$B$25:$B$151,AH$7,'5. Lön'!$CM$25:$CM$151))*(AH30/AH$34)*(AH$11/AH$13)+(SUMIF('6. Drift'!$B$18:$B$101,AH$7,'6. Drift'!$BD$18:$BD$101))*(AH30/AH$34)*(AH$11/AH$13)+(SUMIF('6. Drift'!$B$18:$B$101,AH$7,'6. Drift'!$BP$18:$BP$101))*(AH30/AH$34)*(AH$11/AH$13)</f>
        <v>0</v>
      </c>
      <c r="AI68" s="449">
        <f>(SUMIF('5. Lön'!$B$25:$B$151,AI$7,'5. Lön'!$CA$25:$CA$151))*(AI30/AI$34)*(AI$11/AI$13)+(SUMIF('5. Lön'!$B$25:$B$151,AI$7,'5. Lön'!$CM$25:$CM$151))*(AI30/AI$34)*(AI$11/AI$13)+(SUMIF('6. Drift'!$B$18:$B$101,AI$7,'6. Drift'!$BD$18:$BD$101))*(AI30/AI$34)*(AI$11/AI$13)+(SUMIF('6. Drift'!$B$18:$B$101,AI$7,'6. Drift'!$BP$18:$BP$101))*(AI30/AI$34)*(AI$11/AI$13)</f>
        <v>0</v>
      </c>
      <c r="AJ68" s="449">
        <f>(SUMIF('5. Lön'!$B$25:$B$151,AJ$7,'5. Lön'!$CA$25:$CA$151))*(AJ30/AJ$34)*(AJ$11/AJ$13)+(SUMIF('5. Lön'!$B$25:$B$151,AJ$7,'5. Lön'!$CM$25:$CM$151))*(AJ30/AJ$34)*(AJ$11/AJ$13)+(SUMIF('6. Drift'!$B$18:$B$101,AJ$7,'6. Drift'!$BD$18:$BD$101))*(AJ30/AJ$34)*(AJ$11/AJ$13)+(SUMIF('6. Drift'!$B$18:$B$101,AJ$7,'6. Drift'!$BP$18:$BP$101))*(AJ30/AJ$34)*(AJ$11/AJ$13)</f>
        <v>0</v>
      </c>
      <c r="AK68" s="449">
        <f>(SUMIF('5. Lön'!$B$25:$B$151,AK$7,'5. Lön'!$CA$25:$CA$151))*(AK30/AK$34)*(AK$11/AK$13)+(SUMIF('5. Lön'!$B$25:$B$151,AK$7,'5. Lön'!$CM$25:$CM$151))*(AK30/AK$34)*(AK$11/AK$13)+(SUMIF('6. Drift'!$B$18:$B$101,AK$7,'6. Drift'!$BD$18:$BD$101))*(AK30/AK$34)*(AK$11/AK$13)+(SUMIF('6. Drift'!$B$18:$B$101,AK$7,'6. Drift'!$BP$18:$BP$101))*(AK30/AK$34)*(AK$11/AK$13)</f>
        <v>0</v>
      </c>
      <c r="AL68" s="449">
        <f>(SUMIF('5. Lön'!$B$25:$B$151,AL$7,'5. Lön'!$CA$25:$CA$151))*(AL30/AL$34)*(AL$11/AL$13)+(SUMIF('5. Lön'!$B$25:$B$151,AL$7,'5. Lön'!$CM$25:$CM$151))*(AL30/AL$34)*(AL$11/AL$13)+(SUMIF('6. Drift'!$B$18:$B$101,AL$7,'6. Drift'!$BD$18:$BD$101))*(AL30/AL$34)*(AL$11/AL$13)+(SUMIF('6. Drift'!$B$18:$B$101,AL$7,'6. Drift'!$BP$18:$BP$101))*(AL30/AL$34)*(AL$11/AL$13)</f>
        <v>0</v>
      </c>
      <c r="AM68" s="449">
        <f>(SUMIF('5. Lön'!$B$25:$B$151,AM$7,'5. Lön'!$CA$25:$CA$151))*(AM30/AM$34)*(AM$11/AM$13)+(SUMIF('5. Lön'!$B$25:$B$151,AM$7,'5. Lön'!$CM$25:$CM$151))*(AM30/AM$34)*(AM$11/AM$13)+(SUMIF('6. Drift'!$B$18:$B$101,AM$7,'6. Drift'!$BD$18:$BD$101))*(AM30/AM$34)*(AM$11/AM$13)+(SUMIF('6. Drift'!$B$18:$B$101,AM$7,'6. Drift'!$BP$18:$BP$101))*(AM30/AM$34)*(AM$11/AM$13)</f>
        <v>0</v>
      </c>
      <c r="AN68" s="449">
        <f>(SUMIF('5. Lön'!$B$25:$B$151,AN$7,'5. Lön'!$CA$25:$CA$151))*(AN30/AN$34)*(AN$11/AN$13)+(SUMIF('5. Lön'!$B$25:$B$151,AN$7,'5. Lön'!$CM$25:$CM$151))*(AN30/AN$34)*(AN$11/AN$13)+(SUMIF('6. Drift'!$B$18:$B$101,AN$7,'6. Drift'!$BD$18:$BD$101))*(AN30/AN$34)*(AN$11/AN$13)+(SUMIF('6. Drift'!$B$18:$B$101,AN$7,'6. Drift'!$BP$18:$BP$101))*(AN30/AN$34)*(AN$11/AN$13)</f>
        <v>0</v>
      </c>
      <c r="AO68" s="449">
        <f>(SUMIF('5. Lön'!$B$25:$B$151,AO$7,'5. Lön'!$CA$25:$CA$151))*(AO30/AO$34)*(AO$11/AO$13)+(SUMIF('5. Lön'!$B$25:$B$151,AO$7,'5. Lön'!$CM$25:$CM$151))*(AO30/AO$34)*(AO$11/AO$13)+(SUMIF('6. Drift'!$B$18:$B$101,AO$7,'6. Drift'!$BD$18:$BD$101))*(AO30/AO$34)*(AO$11/AO$13)+(SUMIF('6. Drift'!$B$18:$B$101,AO$7,'6. Drift'!$BP$18:$BP$101))*(AO30/AO$34)*(AO$11/AO$13)</f>
        <v>0</v>
      </c>
      <c r="AP68" s="449">
        <f>(SUMIF('5. Lön'!$B$25:$B$151,AP$7,'5. Lön'!$CA$25:$CA$151))*(AP30/AP$34)*(AP$11/AP$13)+(SUMIF('5. Lön'!$B$25:$B$151,AP$7,'5. Lön'!$CM$25:$CM$151))*(AP30/AP$34)*(AP$11/AP$13)+(SUMIF('6. Drift'!$B$18:$B$101,AP$7,'6. Drift'!$BD$18:$BD$101))*(AP30/AP$34)*(AP$11/AP$13)+(SUMIF('6. Drift'!$B$18:$B$101,AP$7,'6. Drift'!$BP$18:$BP$101))*(AP30/AP$34)*(AP$11/AP$13)</f>
        <v>0</v>
      </c>
      <c r="AQ68" s="449">
        <f>(SUMIF('5. Lön'!$B$25:$B$151,AQ$7,'5. Lön'!$CA$25:$CA$151))*(AQ30/AQ$34)*(AQ$11/AQ$13)+(SUMIF('5. Lön'!$B$25:$B$151,AQ$7,'5. Lön'!$CM$25:$CM$151))*(AQ30/AQ$34)*(AQ$11/AQ$13)+(SUMIF('6. Drift'!$B$18:$B$101,AQ$7,'6. Drift'!$BD$18:$BD$101))*(AQ30/AQ$34)*(AQ$11/AQ$13)+(SUMIF('6. Drift'!$B$18:$B$101,AQ$7,'6. Drift'!$BP$18:$BP$101))*(AQ30/AQ$34)*(AQ$11/AQ$13)</f>
        <v>0</v>
      </c>
      <c r="AR68" s="449">
        <f>(SUMIF('5. Lön'!$B$25:$B$151,AR$7,'5. Lön'!$CA$25:$CA$151))*(AR30/AR$34)*(AR$11/AR$13)+(SUMIF('5. Lön'!$B$25:$B$151,AR$7,'5. Lön'!$CM$25:$CM$151))*(AR30/AR$34)*(AR$11/AR$13)+(SUMIF('6. Drift'!$B$18:$B$101,AR$7,'6. Drift'!$BD$18:$BD$101))*(AR30/AR$34)*(AR$11/AR$13)+(SUMIF('6. Drift'!$B$18:$B$101,AR$7,'6. Drift'!$BP$18:$BP$101))*(AR30/AR$34)*(AR$11/AR$13)</f>
        <v>0</v>
      </c>
      <c r="AS68" s="449">
        <f>(SUMIF('5. Lön'!$B$25:$B$151,AS$7,'5. Lön'!$CA$25:$CA$151))*(AS30/AS$34)*(AS$11/AS$13)+(SUMIF('5. Lön'!$B$25:$B$151,AS$7,'5. Lön'!$CM$25:$CM$151))*(AS30/AS$34)*(AS$11/AS$13)+(SUMIF('6. Drift'!$B$18:$B$101,AS$7,'6. Drift'!$BD$18:$BD$101))*(AS30/AS$34)*(AS$11/AS$13)+(SUMIF('6. Drift'!$B$18:$B$101,AS$7,'6. Drift'!$BP$18:$BP$101))*(AS30/AS$34)*(AS$11/AS$13)</f>
        <v>0</v>
      </c>
      <c r="AT68" s="449">
        <f>(SUMIF('5. Lön'!$B$25:$B$151,AT$7,'5. Lön'!$CA$25:$CA$151))*(AT30/AT$34)*(AT$11/AT$13)+(SUMIF('5. Lön'!$B$25:$B$151,AT$7,'5. Lön'!$CM$25:$CM$151))*(AT30/AT$34)*(AT$11/AT$13)+(SUMIF('6. Drift'!$B$18:$B$101,AT$7,'6. Drift'!$BD$18:$BD$101))*(AT30/AT$34)*(AT$11/AT$13)+(SUMIF('6. Drift'!$B$18:$B$101,AT$7,'6. Drift'!$BP$18:$BP$101))*(AT30/AT$34)*(AT$11/AT$13)</f>
        <v>0</v>
      </c>
      <c r="AU68" s="449">
        <f>(SUMIF('5. Lön'!$B$25:$B$151,AU$7,'5. Lön'!$CA$25:$CA$151))*(AU30/AU$34)*(AU$11/AU$13)+(SUMIF('5. Lön'!$B$25:$B$151,AU$7,'5. Lön'!$CM$25:$CM$151))*(AU30/AU$34)*(AU$11/AU$13)+(SUMIF('6. Drift'!$B$18:$B$101,AU$7,'6. Drift'!$BD$18:$BD$101))*(AU30/AU$34)*(AU$11/AU$13)+(SUMIF('6. Drift'!$B$18:$B$101,AU$7,'6. Drift'!$BP$18:$BP$101))*(AU30/AU$34)*(AU$11/AU$13)</f>
        <v>0</v>
      </c>
      <c r="AV68" s="449">
        <f>(SUMIF('5. Lön'!$B$25:$B$151,AV$7,'5. Lön'!$CA$25:$CA$151))*(AV30/AV$34)*(AV$11/AV$13)+(SUMIF('5. Lön'!$B$25:$B$151,AV$7,'5. Lön'!$CM$25:$CM$151))*(AV30/AV$34)*(AV$11/AV$13)+(SUMIF('6. Drift'!$B$18:$B$101,AV$7,'6. Drift'!$BD$18:$BD$101))*(AV30/AV$34)*(AV$11/AV$13)+(SUMIF('6. Drift'!$B$18:$B$101,AV$7,'6. Drift'!$BP$18:$BP$101))*(AV30/AV$34)*(AV$11/AV$13)</f>
        <v>0</v>
      </c>
      <c r="AW68" s="449">
        <f>(SUMIF('5. Lön'!$B$25:$B$151,AW$7,'5. Lön'!$CA$25:$CA$151))*(AW30/AW$34)*(AW$11/AW$13)+(SUMIF('5. Lön'!$B$25:$B$151,AW$7,'5. Lön'!$CM$25:$CM$151))*(AW30/AW$34)*(AW$11/AW$13)+(SUMIF('6. Drift'!$B$18:$B$101,AW$7,'6. Drift'!$BD$18:$BD$101))*(AW30/AW$34)*(AW$11/AW$13)+(SUMIF('6. Drift'!$B$18:$B$101,AW$7,'6. Drift'!$BP$18:$BP$101))*(AW30/AW$34)*(AW$11/AW$13)</f>
        <v>361.73072960066406</v>
      </c>
      <c r="AX68" s="449">
        <f>(SUMIF('5. Lön'!$B$25:$B$151,AX$7,'5. Lön'!$CA$25:$CA$151))*(AX30/AX$34)*(AX$11/AX$13)+(SUMIF('5. Lön'!$B$25:$B$151,AX$7,'5. Lön'!$CM$25:$CM$151))*(AX30/AX$34)*(AX$11/AX$13)+(SUMIF('6. Drift'!$B$18:$B$101,AX$7,'6. Drift'!$BD$18:$BD$101))*(AX30/AX$34)*(AX$11/AX$13)+(SUMIF('6. Drift'!$B$18:$B$101,AX$7,'6. Drift'!$BP$18:$BP$101))*(AX30/AX$34)*(AX$11/AX$13)</f>
        <v>0</v>
      </c>
      <c r="AY68" s="449">
        <f>(SUMIF('5. Lön'!$B$25:$B$151,AY$7,'5. Lön'!$CA$25:$CA$151))*(AY30/AY$34)*(AY$11/AY$13)+(SUMIF('5. Lön'!$B$25:$B$151,AY$7,'5. Lön'!$CM$25:$CM$151))*(AY30/AY$34)*(AY$11/AY$13)+(SUMIF('6. Drift'!$B$18:$B$101,AY$7,'6. Drift'!$BD$18:$BD$101))*(AY30/AY$34)*(AY$11/AY$13)+(SUMIF('6. Drift'!$B$18:$B$101,AY$7,'6. Drift'!$BP$18:$BP$101))*(AY30/AY$34)*(AY$11/AY$13)</f>
        <v>0</v>
      </c>
      <c r="AZ68" s="449">
        <f>(SUMIF('5. Lön'!$B$25:$B$151,AZ$7,'5. Lön'!$CA$25:$CA$151))*(AZ30/AZ$34)*(AZ$11/AZ$13)+(SUMIF('5. Lön'!$B$25:$B$151,AZ$7,'5. Lön'!$CM$25:$CM$151))*(AZ30/AZ$34)*(AZ$11/AZ$13)+(SUMIF('6. Drift'!$B$18:$B$101,AZ$7,'6. Drift'!$BD$18:$BD$101))*(AZ30/AZ$34)*(AZ$11/AZ$13)+(SUMIF('6. Drift'!$B$18:$B$101,AZ$7,'6. Drift'!$BP$18:$BP$101))*(AZ30/AZ$34)*(AZ$11/AZ$13)</f>
        <v>0</v>
      </c>
      <c r="BA68" s="449">
        <f>(SUMIF('5. Lön'!$B$25:$B$151,BA$7,'5. Lön'!$CA$25:$CA$151))*(BA30/BA$34)*(BA$11/BA$13)+(SUMIF('5. Lön'!$B$25:$B$151,BA$7,'5. Lön'!$CM$25:$CM$151))*(BA30/BA$34)*(BA$11/BA$13)+(SUMIF('6. Drift'!$B$18:$B$101,BA$7,'6. Drift'!$BD$18:$BD$101))*(BA30/BA$34)*(BA$11/BA$13)+(SUMIF('6. Drift'!$B$18:$B$101,BA$7,'6. Drift'!$BP$18:$BP$101))*(BA30/BA$34)*(BA$11/BA$13)</f>
        <v>0</v>
      </c>
      <c r="BB68" s="449">
        <f>(SUMIF('5. Lön'!$B$25:$B$151,BB$7,'5. Lön'!$CA$25:$CA$151))*(BB30/BB$34)*(BB$11/BB$13)+(SUMIF('5. Lön'!$B$25:$B$151,BB$7,'5. Lön'!$CM$25:$CM$151))*(BB30/BB$34)*(BB$11/BB$13)+(SUMIF('6. Drift'!$B$18:$B$101,BB$7,'6. Drift'!$BD$18:$BD$101))*(BB30/BB$34)*(BB$11/BB$13)+(SUMIF('6. Drift'!$B$18:$B$101,BB$7,'6. Drift'!$BP$18:$BP$101))*(BB30/BB$34)*(BB$11/BB$13)</f>
        <v>0</v>
      </c>
      <c r="BC68" s="449">
        <f>(SUMIF('5. Lön'!$B$25:$B$151,BC$7,'5. Lön'!$CA$25:$CA$151))*(BC30/BC$34)*(BC$11/BC$13)+(SUMIF('5. Lön'!$B$25:$B$151,BC$7,'5. Lön'!$CM$25:$CM$151))*(BC30/BC$34)*(BC$11/BC$13)+(SUMIF('6. Drift'!$B$18:$B$101,BC$7,'6. Drift'!$BD$18:$BD$101))*(BC30/BC$34)*(BC$11/BC$13)+(SUMIF('6. Drift'!$B$18:$B$101,BC$7,'6. Drift'!$BP$18:$BP$101))*(BC30/BC$34)*(BC$11/BC$13)</f>
        <v>0</v>
      </c>
      <c r="BD68" s="449">
        <f>(SUMIF('5. Lön'!$B$25:$B$151,BD$7,'5. Lön'!$CA$25:$CA$151))*(BD30/BD$34)*(BD$11/BD$13)+(SUMIF('5. Lön'!$B$25:$B$151,BD$7,'5. Lön'!$CM$25:$CM$151))*(BD30/BD$34)*(BD$11/BD$13)+(SUMIF('6. Drift'!$B$18:$B$101,BD$7,'6. Drift'!$BD$18:$BD$101))*(BD30/BD$34)*(BD$11/BD$13)+(SUMIF('6. Drift'!$B$18:$B$101,BD$7,'6. Drift'!$BP$18:$BP$101))*(BD30/BD$34)*(BD$11/BD$13)</f>
        <v>0</v>
      </c>
      <c r="BE68" s="449">
        <f>(SUMIF('5. Lön'!$B$25:$B$151,BE$7,'5. Lön'!$CA$25:$CA$151))*(BE30/BE$34)*(BE$11/BE$13)+(SUMIF('5. Lön'!$B$25:$B$151,BE$7,'5. Lön'!$CM$25:$CM$151))*(BE30/BE$34)*(BE$11/BE$13)+(SUMIF('6. Drift'!$B$18:$B$101,BE$7,'6. Drift'!$BD$18:$BD$101))*(BE30/BE$34)*(BE$11/BE$13)+(SUMIF('6. Drift'!$B$18:$B$101,BE$7,'6. Drift'!$BP$18:$BP$101))*(BE30/BE$34)*(BE$11/BE$13)</f>
        <v>0</v>
      </c>
      <c r="BF68" s="449">
        <f>(SUMIF('5. Lön'!$B$25:$B$151,BF$7,'5. Lön'!$CA$25:$CA$151))*(BF30/BF$34)*(BF$11/BF$13)+(SUMIF('5. Lön'!$B$25:$B$151,BF$7,'5. Lön'!$CM$25:$CM$151))*(BF30/BF$34)*(BF$11/BF$13)+(SUMIF('6. Drift'!$B$18:$B$101,BF$7,'6. Drift'!$BD$18:$BD$101))*(BF30/BF$34)*(BF$11/BF$13)+(SUMIF('6. Drift'!$B$18:$B$101,BF$7,'6. Drift'!$BP$18:$BP$101))*(BF30/BF$34)*(BF$11/BF$13)</f>
        <v>0</v>
      </c>
      <c r="BG68" s="449">
        <f>(SUMIF('5. Lön'!$B$25:$B$151,BG$7,'5. Lön'!$CA$25:$CA$151))*(BG30/BG$34)*((BG$13/3)/BG$13)+(SUMIF('5. Lön'!$B$25:$B$151,BG$7,'5. Lön'!$CM$25:$CM$151))*(BG30/BG$34)*((BG$13/3)/BG$13)+(SUMIF('6. Drift'!$B$18:$B$101,BG$7,'6. Drift'!$BD$18:$BD$101))*(BG30/BG$34)*((BG$13/3)/BG$13)+(SUMIF('6. Drift'!$B$18:$B$101,BG$7,'6. Drift'!$BP$18:$BP$101))*(BG30/BG$34)*((BG$13/3)/BG$13)</f>
        <v>0</v>
      </c>
      <c r="BH68" s="449">
        <f>(SUMIF('5. Lön'!$B$25:$B$151,BH$7,'5. Lön'!$CA$25:$CA$151))*(BH30/BH$34)*((BH$13/3)/BH$13)+(SUMIF('5. Lön'!$B$25:$B$151,BH$7,'5. Lön'!$CM$25:$CM$151))*(BH30/BH$34)*((BH$13/3)/BH$13)+(SUMIF('6. Drift'!$B$18:$B$101,BH$7,'6. Drift'!$BD$18:$BD$101))*(BH30/BH$34)*((BH$13/3)/BH$13)+(SUMIF('6. Drift'!$B$18:$B$101,BH$7,'6. Drift'!$BP$18:$BP$101))*(BH30/BH$34)*((BH$13/3)/BH$13)</f>
        <v>0</v>
      </c>
      <c r="BI68" s="449">
        <f>(SUMIF('5. Lön'!$B$25:$B$151,BI$7,'5. Lön'!$CA$25:$CA$151))*(BI30/BI$34)*((BI$13/3)/BI$13)+(SUMIF('5. Lön'!$B$25:$B$151,BI$7,'5. Lön'!$CM$25:$CM$151))*(BI30/BI$34)*((BI$13/3)/BI$13)+(SUMIF('6. Drift'!$B$18:$B$101,BI$7,'6. Drift'!$BD$18:$BD$101))*(BI30/BI$34)*((BI$13/3)/BI$13)+(SUMIF('6. Drift'!$B$18:$B$101,BI$7,'6. Drift'!$BP$18:$BP$101))*(BI30/BI$34)*((BI$13/3)/BI$13)</f>
        <v>0</v>
      </c>
      <c r="BJ68" s="449">
        <f>(SUMIF('5. Lön'!$B$25:$B$151,BJ$7,'5. Lön'!$CA$25:$CA$151))*(BJ30/BJ$34)*((BJ$13/3)/BJ$13)+(SUMIF('5. Lön'!$B$25:$B$151,BJ$7,'5. Lön'!$CM$25:$CM$151))*(BJ30/BJ$34)*((BJ$13/3)/BJ$13)+(SUMIF('6. Drift'!$B$18:$B$101,BJ$7,'6. Drift'!$BD$18:$BD$101))*(BJ30/BJ$34)*((BJ$13/3)/BJ$13)+(SUMIF('6. Drift'!$B$18:$B$101,BJ$7,'6. Drift'!$BP$18:$BP$101))*(BJ30/BJ$34)*((BJ$13/3)/BJ$13)</f>
        <v>0</v>
      </c>
      <c r="BK68" s="449">
        <f>(SUMIF('5. Lön'!$B$25:$B$151,BK$7,'5. Lön'!$CA$25:$CA$151))*(BK30/BK$34)*((BK$13/3)/BK$13)+(SUMIF('5. Lön'!$B$25:$B$151,BK$7,'5. Lön'!$CM$25:$CM$151))*(BK30/BK$34)*((BK$13/3)/BK$13)+(SUMIF('6. Drift'!$B$18:$B$101,BK$7,'6. Drift'!$BD$18:$BD$101))*(BK30/BK$34)*((BK$13/3)/BK$13)+(SUMIF('6. Drift'!$B$18:$B$101,BK$7,'6. Drift'!$BP$18:$BP$101))*(BK30/BK$34)*((BK$13/3)/BK$13)</f>
        <v>0</v>
      </c>
      <c r="BL68" s="449">
        <f>(SUMIF('5. Lön'!$B$25:$B$151,BL$7,'5. Lön'!$CA$25:$CA$151))*(BL30/BL$34)*((BL$13/3)/BL$13)+(SUMIF('5. Lön'!$B$25:$B$151,BL$7,'5. Lön'!$CM$25:$CM$151))*(BL30/BL$34)*((BL$13/3)/BL$13)+(SUMIF('6. Drift'!$B$18:$B$101,BL$7,'6. Drift'!$BD$18:$BD$101))*(BL30/BL$34)*((BL$13/3)/BL$13)+(SUMIF('6. Drift'!$B$18:$B$101,BL$7,'6. Drift'!$BP$18:$BP$101))*(BL30/BL$34)*((BL$13/3)/BL$13)</f>
        <v>0</v>
      </c>
      <c r="BM68" s="449">
        <f>(SUMIF('5. Lön'!$B$25:$B$151,BM$7,'5. Lön'!$CA$25:$CA$151))*(BM30/BM$34)*((BM$13/3)/BM$13)+(SUMIF('5. Lön'!$B$25:$B$151,BM$7,'5. Lön'!$CM$25:$CM$151))*(BM30/BM$34)*((BM$13/3)/BM$13)+(SUMIF('6. Drift'!$B$18:$B$101,BM$7,'6. Drift'!$BD$18:$BD$101))*(BM30/BM$34)*((BM$13/3)/BM$13)+(SUMIF('6. Drift'!$B$18:$B$101,BM$7,'6. Drift'!$BP$18:$BP$101))*(BM30/BM$34)*((BM$13/3)/BM$13)</f>
        <v>0</v>
      </c>
      <c r="BN68" s="449">
        <f>(SUMIF('5. Lön'!$B$25:$B$151,BN$7,'5. Lön'!$CA$25:$CA$151))*(BN30/BN$34)*((BN$13/3)/BN$13)+(SUMIF('5. Lön'!$B$25:$B$151,BN$7,'5. Lön'!$CM$25:$CM$151))*(BN30/BN$34)*((BN$13/3)/BN$13)+(SUMIF('6. Drift'!$B$18:$B$101,BN$7,'6. Drift'!$BD$18:$BD$101))*(BN30/BN$34)*((BN$13/3)/BN$13)+(SUMIF('6. Drift'!$B$18:$B$101,BN$7,'6. Drift'!$BP$18:$BP$101))*(BN30/BN$34)*((BN$13/3)/BN$13)</f>
        <v>0</v>
      </c>
      <c r="BO68" s="449">
        <f>(SUMIF('5. Lön'!$B$25:$B$151,BO$7,'5. Lön'!$CA$25:$CA$151))*(BO30/BO$34)*((BO$13/3)/BO$13)+(SUMIF('5. Lön'!$B$25:$B$151,BO$7,'5. Lön'!$CM$25:$CM$151))*(BO30/BO$34)*((BO$13/3)/BO$13)+(SUMIF('6. Drift'!$B$18:$B$101,BO$7,'6. Drift'!$BD$18:$BD$101))*(BO30/BO$34)*((BO$13/3)/BO$13)+(SUMIF('6. Drift'!$B$18:$B$101,BO$7,'6. Drift'!$BP$18:$BP$101))*(BO30/BO$34)*((BO$13/3)/BO$13)</f>
        <v>0</v>
      </c>
      <c r="BP68" s="449">
        <f>(SUMIF('5. Lön'!$B$25:$B$151,BP$7,'5. Lön'!$CA$25:$CA$151))*(BP30/BP$34)*((BP$13/3)/BP$13)+(SUMIF('5. Lön'!$B$25:$B$151,BP$7,'5. Lön'!$CM$25:$CM$151))*(BP30/BP$34)*((BP$13/3)/BP$13)+(SUMIF('6. Drift'!$B$18:$B$101,BP$7,'6. Drift'!$BD$18:$BD$101))*(BP30/BP$34)*((BP$13/3)/BP$13)+(SUMIF('6. Drift'!$B$18:$B$101,BP$7,'6. Drift'!$BP$18:$BP$101))*(BP30/BP$34)*((BP$13/3)/BP$13)</f>
        <v>0</v>
      </c>
      <c r="BQ68" s="449">
        <f>(SUMIF('5. Lön'!$B$25:$B$151,BQ$7,'5. Lön'!$CA$25:$CA$151))*(BQ30/BQ$34)*((BQ$13/3)/BQ$13)+(SUMIF('5. Lön'!$B$25:$B$151,BQ$7,'5. Lön'!$CM$25:$CM$151))*(BQ30/BQ$34)*((BQ$13/3)/BQ$13)+(SUMIF('6. Drift'!$B$18:$B$101,BQ$7,'6. Drift'!$BD$18:$BD$101))*(BQ30/BQ$34)*((BQ$13/3)/BQ$13)+(SUMIF('6. Drift'!$B$18:$B$101,BQ$7,'6. Drift'!$BP$18:$BP$101))*(BQ30/BQ$34)*((BQ$13/3)/BQ$13)</f>
        <v>0</v>
      </c>
      <c r="BR68" s="449">
        <f>(SUMIF('5. Lön'!$B$25:$B$151,BR$7,'5. Lön'!$CA$25:$CA$151))*(BR30/BR$34)*((BR$13/3)/BR$13)+(SUMIF('5. Lön'!$B$25:$B$151,BR$7,'5. Lön'!$CM$25:$CM$151))*(BR30/BR$34)*((BR$13/3)/BR$13)+(SUMIF('6. Drift'!$B$18:$B$101,BR$7,'6. Drift'!$BD$18:$BD$101))*(BR30/BR$34)*((BR$13/3)/BR$13)+(SUMIF('6. Drift'!$B$18:$B$101,BR$7,'6. Drift'!$BP$18:$BP$101))*(BR30/BR$34)*((BR$13/3)/BR$13)</f>
        <v>0</v>
      </c>
      <c r="BS68" s="449">
        <f>(SUMIF('5. Lön'!$B$25:$B$151,BS$7,'5. Lön'!$CA$25:$CA$151))*(BS30/BS$34)*((BS$13/3)/BS$13)+(SUMIF('5. Lön'!$B$25:$B$151,BS$7,'5. Lön'!$CM$25:$CM$151))*(BS30/BS$34)*((BS$13/3)/BS$13)+(SUMIF('6. Drift'!$B$18:$B$101,BS$7,'6. Drift'!$BD$18:$BD$101))*(BS30/BS$34)*((BS$13/3)/BS$13)+(SUMIF('6. Drift'!$B$18:$B$101,BS$7,'6. Drift'!$BP$18:$BP$101))*(BS30/BS$34)*((BS$13/3)/BS$13)</f>
        <v>0</v>
      </c>
      <c r="BT68" s="449">
        <f>(SUMIF('5. Lön'!$B$25:$B$151,BT$7,'5. Lön'!$CA$25:$CA$151))*(BT30/BT$34)*((BT$13/3)/BT$13)+(SUMIF('5. Lön'!$B$25:$B$151,BT$7,'5. Lön'!$CM$25:$CM$151))*(BT30/BT$34)*((BT$13/3)/BT$13)+(SUMIF('6. Drift'!$B$18:$B$101,BT$7,'6. Drift'!$BD$18:$BD$101))*(BT30/BT$34)*((BT$13/3)/BT$13)+(SUMIF('6. Drift'!$B$18:$B$101,BT$7,'6. Drift'!$BP$18:$BP$101))*(BT30/BT$34)*((BT$13/3)/BT$13)</f>
        <v>0</v>
      </c>
      <c r="BU68" s="449">
        <f>(SUMIF('5. Lön'!$B$25:$B$151,BU$7,'5. Lön'!$CA$25:$CA$151))*(BU30/BU$34)*((BU$13/3)/BU$13)+(SUMIF('5. Lön'!$B$25:$B$151,BU$7,'5. Lön'!$CM$25:$CM$151))*(BU30/BU$34)*((BU$13/3)/BU$13)+(SUMIF('6. Drift'!$B$18:$B$101,BU$7,'6. Drift'!$BD$18:$BD$101))*(BU30/BU$34)*((BU$13/3)/BU$13)+(SUMIF('6. Drift'!$B$18:$B$101,BU$7,'6. Drift'!$BP$18:$BP$101))*(BU30/BU$34)*((BU$13/3)/BU$13)</f>
        <v>0</v>
      </c>
      <c r="BV68" s="449">
        <f>(SUMIF('5. Lön'!$B$25:$B$151,BV$7,'5. Lön'!$CA$25:$CA$151))*(BV30/BV$34)*((BV$13/3)/BV$13)+(SUMIF('5. Lön'!$B$25:$B$151,BV$7,'5. Lön'!$CM$25:$CM$151))*(BV30/BV$34)*((BV$13/3)/BV$13)+(SUMIF('6. Drift'!$B$18:$B$101,BV$7,'6. Drift'!$BD$18:$BD$101))*(BV30/BV$34)*((BV$13/3)/BV$13)+(SUMIF('6. Drift'!$B$18:$B$101,BV$7,'6. Drift'!$BP$18:$BP$101))*(BV30/BV$34)*((BV$13/3)/BV$13)</f>
        <v>0</v>
      </c>
      <c r="BW68" s="449">
        <f>(SUMIF('5. Lön'!$B$25:$B$151,BW$7,'5. Lön'!$CA$25:$CA$151))*(BW30/BW$34)*((BW$13/3)/BW$13)+(SUMIF('5. Lön'!$B$25:$B$151,BW$7,'5. Lön'!$CM$25:$CM$151))*(BW30/BW$34)*((BW$13/3)/BW$13)+(SUMIF('6. Drift'!$B$18:$B$101,BW$7,'6. Drift'!$BD$18:$BD$101))*(BW30/BW$34)*((BW$13/3)/BW$13)+(SUMIF('6. Drift'!$B$18:$B$101,BW$7,'6. Drift'!$BP$18:$BP$101))*(BW30/BW$34)*((BW$13/3)/BW$13)</f>
        <v>0</v>
      </c>
      <c r="BX68" s="449">
        <f>(SUMIF('5. Lön'!$B$25:$B$151,BX$7,'5. Lön'!$CA$25:$CA$151))*(BX30/BX$34)*((BX$13/3)/BX$13)+(SUMIF('5. Lön'!$B$25:$B$151,BX$7,'5. Lön'!$CM$25:$CM$151))*(BX30/BX$34)*((BX$13/3)/BX$13)+(SUMIF('6. Drift'!$B$18:$B$101,BX$7,'6. Drift'!$BD$18:$BD$101))*(BX30/BX$34)*((BX$13/3)/BX$13)+(SUMIF('6. Drift'!$B$18:$B$101,BX$7,'6. Drift'!$BP$18:$BP$101))*(BX30/BX$34)*((BX$13/3)/BX$13)</f>
        <v>0</v>
      </c>
      <c r="BY68" s="449">
        <f>(SUMIF('5. Lön'!$B$25:$B$151,BY$7,'5. Lön'!$CA$25:$CA$151))*(BY30/BY$34)*((BY$13/3)/BY$13)+(SUMIF('5. Lön'!$B$25:$B$151,BY$7,'5. Lön'!$CM$25:$CM$151))*(BY30/BY$34)*((BY$13/3)/BY$13)+(SUMIF('6. Drift'!$B$18:$B$101,BY$7,'6. Drift'!$BD$18:$BD$101))*(BY30/BY$34)*((BY$13/3)/BY$13)+(SUMIF('6. Drift'!$B$18:$B$101,BY$7,'6. Drift'!$BP$18:$BP$101))*(BY30/BY$34)*((BY$13/3)/BY$13)</f>
        <v>0</v>
      </c>
      <c r="BZ68" s="449">
        <f>(SUMIF('5. Lön'!$B$25:$B$151,BZ$7,'5. Lön'!$CA$25:$CA$151))*(BZ30/BZ$34)*((BZ$13/3)/BZ$13)+(SUMIF('5. Lön'!$B$25:$B$151,BZ$7,'5. Lön'!$CM$25:$CM$151))*(BZ30/BZ$34)*((BZ$13/3)/BZ$13)+(SUMIF('6. Drift'!$B$18:$B$101,BZ$7,'6. Drift'!$BD$18:$BD$101))*(BZ30/BZ$34)*((BZ$13/3)/BZ$13)+(SUMIF('6. Drift'!$B$18:$B$101,BZ$7,'6. Drift'!$BP$18:$BP$101))*(BZ30/BZ$34)*((BZ$13/3)/BZ$13)</f>
        <v>0</v>
      </c>
      <c r="CA68" s="449">
        <f>(SUMIF('5. Lön'!$B$25:$B$151,CA$7,'5. Lön'!$CA$25:$CA$151))*(CA30/CA$34)*((CA$13/3)/CA$13)+(SUMIF('5. Lön'!$B$25:$B$151,CA$7,'5. Lön'!$CM$25:$CM$151))*(CA30/CA$34)*((CA$13/3)/CA$13)+(SUMIF('6. Drift'!$B$18:$B$101,CA$7,'6. Drift'!$BD$18:$BD$101))*(CA30/CA$34)*((CA$13/3)/CA$13)+(SUMIF('6. Drift'!$B$18:$B$101,CA$7,'6. Drift'!$BP$18:$BP$101))*(CA30/CA$34)*((CA$13/3)/CA$13)</f>
        <v>0</v>
      </c>
      <c r="CB68" s="449">
        <f>(SUMIF('5. Lön'!$B$25:$B$151,CB$7,'5. Lön'!$CA$25:$CA$151))*(CB30/CB$34)*((CB$13/3)/CB$13)+(SUMIF('5. Lön'!$B$25:$B$151,CB$7,'5. Lön'!$CM$25:$CM$151))*(CB30/CB$34)*((CB$13/3)/CB$13)+(SUMIF('6. Drift'!$B$18:$B$101,CB$7,'6. Drift'!$BD$18:$BD$101))*(CB30/CB$34)*((CB$13/3)/CB$13)+(SUMIF('6. Drift'!$B$18:$B$101,CB$7,'6. Drift'!$BP$18:$BP$101))*(CB30/CB$34)*((CB$13/3)/CB$13)</f>
        <v>0</v>
      </c>
      <c r="CC68" s="449">
        <f>(SUMIF('5. Lön'!$B$25:$B$151,CC$7,'5. Lön'!$CA$25:$CA$151))*(CC30/CC$34)*((CC$13/3)/CC$13)+(SUMIF('5. Lön'!$B$25:$B$151,CC$7,'5. Lön'!$CM$25:$CM$151))*(CC30/CC$34)*((CC$13/3)/CC$13)+(SUMIF('6. Drift'!$B$18:$B$101,CC$7,'6. Drift'!$BD$18:$BD$101))*(CC30/CC$34)*((CC$13/3)/CC$13)+(SUMIF('6. Drift'!$B$18:$B$101,CC$7,'6. Drift'!$BP$18:$BP$101))*(CC30/CC$34)*((CC$13/3)/CC$13)</f>
        <v>0</v>
      </c>
      <c r="CD68" s="449">
        <f>(SUMIF('5. Lön'!$B$25:$B$151,CD$7,'5. Lön'!$CA$25:$CA$151))*(CD30/CD$34)*((CD$13/3)/CD$13)+(SUMIF('5. Lön'!$B$25:$B$151,CD$7,'5. Lön'!$CM$25:$CM$151))*(CD30/CD$34)*((CD$13/3)/CD$13)+(SUMIF('6. Drift'!$B$18:$B$101,CD$7,'6. Drift'!$BD$18:$BD$101))*(CD30/CD$34)*((CD$13/3)/CD$13)+(SUMIF('6. Drift'!$B$18:$B$101,CD$7,'6. Drift'!$BP$18:$BP$101))*(CD30/CD$34)*((CD$13/3)/CD$13)</f>
        <v>0</v>
      </c>
      <c r="CE68" s="449">
        <f>(SUMIF('5. Lön'!$B$25:$B$151,CE$7,'5. Lön'!$CA$25:$CA$151))*(CE30/CE$34)*((CE$13/3)/CE$13)+(SUMIF('5. Lön'!$B$25:$B$151,CE$7,'5. Lön'!$CM$25:$CM$151))*(CE30/CE$34)*((CE$13/3)/CE$13)+(SUMIF('6. Drift'!$B$18:$B$101,CE$7,'6. Drift'!$BD$18:$BD$101))*(CE30/CE$34)*((CE$13/3)/CE$13)+(SUMIF('6. Drift'!$B$18:$B$101,CE$7,'6. Drift'!$BP$18:$BP$101))*(CE30/CE$34)*((CE$13/3)/CE$13)</f>
        <v>0</v>
      </c>
      <c r="CF68" s="449">
        <f>(SUMIF('5. Lön'!$B$25:$B$151,CF$7,'5. Lön'!$CA$25:$CA$151))*(CF30/CF$34)*((CF$13/3)/CF$13)+(SUMIF('5. Lön'!$B$25:$B$151,CF$7,'5. Lön'!$CM$25:$CM$151))*(CF30/CF$34)*((CF$13/3)/CF$13)+(SUMIF('6. Drift'!$B$18:$B$101,CF$7,'6. Drift'!$BD$18:$BD$101))*(CF30/CF$34)*((CF$13/3)/CF$13)+(SUMIF('6. Drift'!$B$18:$B$101,CF$7,'6. Drift'!$BP$18:$BP$101))*(CF30/CF$34)*((CF$13/3)/CF$13)</f>
        <v>0</v>
      </c>
      <c r="CG68" s="449">
        <f>(SUMIF('5. Lön'!$B$25:$B$151,CG$7,'5. Lön'!$CA$25:$CA$151))*(CG30/CG$34)*((CG$13/3)/CG$13)+(SUMIF('5. Lön'!$B$25:$B$151,CG$7,'5. Lön'!$CM$25:$CM$151))*(CG30/CG$34)*((CG$13/3)/CG$13)+(SUMIF('6. Drift'!$B$18:$B$101,CG$7,'6. Drift'!$BD$18:$BD$101))*(CG30/CG$34)*((CG$13/3)/CG$13)+(SUMIF('6. Drift'!$B$18:$B$101,CG$7,'6. Drift'!$BP$18:$BP$101))*(CG30/CG$34)*((CG$13/3)/CG$13)</f>
        <v>0</v>
      </c>
      <c r="CH68" s="449">
        <f>(SUMIF('5. Lön'!$B$25:$B$151,CH$7,'5. Lön'!$CA$25:$CA$151))*(CH30/CH$34)*((CH$13/3)/CH$13)+(SUMIF('5. Lön'!$B$25:$B$151,CH$7,'5. Lön'!$CM$25:$CM$151))*(CH30/CH$34)*((CH$13/3)/CH$13)+(SUMIF('6. Drift'!$B$18:$B$101,CH$7,'6. Drift'!$BD$18:$BD$101))*(CH30/CH$34)*((CH$13/3)/CH$13)+(SUMIF('6. Drift'!$B$18:$B$101,CH$7,'6. Drift'!$BP$18:$BP$101))*(CH30/CH$34)*((CH$13/3)/CH$13)</f>
        <v>0</v>
      </c>
      <c r="CI68" s="449">
        <f>(SUMIF('5. Lön'!$B$25:$B$151,CI$7,'5. Lön'!$CA$25:$CA$151))*(CI30/CI$34)*((CI$13/3)/CI$13)+(SUMIF('5. Lön'!$B$25:$B$151,CI$7,'5. Lön'!$CM$25:$CM$151))*(CI30/CI$34)*((CI$13/3)/CI$13)+(SUMIF('6. Drift'!$B$18:$B$101,CI$7,'6. Drift'!$BD$18:$BD$101))*(CI30/CI$34)*((CI$13/3)/CI$13)+(SUMIF('6. Drift'!$B$18:$B$101,CI$7,'6. Drift'!$BP$18:$BP$101))*(CI30/CI$34)*((CI$13/3)/CI$13)</f>
        <v>0</v>
      </c>
      <c r="CJ68" s="449">
        <f>(SUMIF('5. Lön'!$B$25:$B$151,CJ$7,'5. Lön'!$CA$25:$CA$151))*(CJ30/CJ$34)*((CJ$13/3)/CJ$13)+(SUMIF('5. Lön'!$B$25:$B$151,CJ$7,'5. Lön'!$CM$25:$CM$151))*(CJ30/CJ$34)*((CJ$13/3)/CJ$13)+(SUMIF('6. Drift'!$B$18:$B$101,CJ$7,'6. Drift'!$BD$18:$BD$101))*(CJ30/CJ$34)*((CJ$13/3)/CJ$13)+(SUMIF('6. Drift'!$B$18:$B$101,CJ$7,'6. Drift'!$BP$18:$BP$101))*(CJ30/CJ$34)*((CJ$13/3)/CJ$13)</f>
        <v>0</v>
      </c>
    </row>
    <row r="69" spans="2:88" x14ac:dyDescent="0.2">
      <c r="B69" s="52" t="s">
        <v>81</v>
      </c>
      <c r="C69" s="464">
        <f>IF($M69=0,"",(('5. Lön'!AG$152+'6. Drift'!G$102)/('6. Drift'!$Q$102+'5. Lön'!$AQ$152))*$M69)</f>
        <v>3934.8683466597831</v>
      </c>
      <c r="D69" s="49">
        <f>IF($M69=0,"",(('5. Lön'!AH$152+'6. Drift'!H$102)/('6. Drift'!$Q$102+'5. Lön'!$AQ$152))*$M69)</f>
        <v>4439.649062268878</v>
      </c>
      <c r="E69" s="459">
        <f>IF($M69=0,"",(('5. Lön'!AI$152+'6. Drift'!I$102)/('6. Drift'!$Q$102+'5. Lön'!$AQ$152))*$M69)</f>
        <v>4321.5486892440804</v>
      </c>
      <c r="F69" s="49">
        <f>IF($M69=0,"",(('5. Lön'!AJ$152+'6. Drift'!J$102)/('6. Drift'!$Q$102+'5. Lön'!$AQ$152))*$M69)</f>
        <v>0</v>
      </c>
      <c r="G69" s="459">
        <f>IF($M69=0,"",(('5. Lön'!AK$152+'6. Drift'!K$102)/('6. Drift'!$Q$102+'5. Lön'!$AQ$152))*$M69)</f>
        <v>0</v>
      </c>
      <c r="H69" s="49">
        <f>IF($M69=0,"",(('5. Lön'!AL$152+'6. Drift'!L$102)/('6. Drift'!$Q$102+'5. Lön'!$AQ$152))*$M69)</f>
        <v>0</v>
      </c>
      <c r="I69" s="459">
        <f>IF($M69=0,"",(('5. Lön'!AM$152+'6. Drift'!M$102)/('6. Drift'!$Q$102+'5. Lön'!$AQ$152))*$M69)</f>
        <v>0</v>
      </c>
      <c r="J69" s="49">
        <f>IF($M69=0,"",(('5. Lön'!AN$152+'6. Drift'!N$102)/('6. Drift'!$Q$102+'5. Lön'!$AQ$152))*$M69)</f>
        <v>0</v>
      </c>
      <c r="K69" s="459">
        <f>IF($M69=0,"",(('5. Lön'!AO$152+'6. Drift'!O$102)/('6. Drift'!$Q$102+'5. Lön'!$AQ$152))*$M69)</f>
        <v>0</v>
      </c>
      <c r="L69" s="49">
        <f>IF($M69=0,"",(('5. Lön'!AP$152+'6. Drift'!P$102)/('6. Drift'!$Q$102+'5. Lön'!$AQ$152))*$M69)</f>
        <v>0</v>
      </c>
      <c r="M69" s="56">
        <f t="shared" si="70"/>
        <v>12696.066098172741</v>
      </c>
      <c r="N69" s="449">
        <f>(SUMIF('5. Lön'!$B$25:$B$151,N$7,'5. Lön'!$CA$25:$CA$151))*(N31/N$34)*(N$11/N$13)+(SUMIF('5. Lön'!$B$25:$B$151,N$7,'5. Lön'!$CM$25:$CM$151))*(N31/N$34)*(N$11/N$13)+(SUMIF('6. Drift'!$B$18:$B$101,N$7,'6. Drift'!$BD$18:$BD$101))*(N31/N$34)*(N$11/N$13)+(SUMIF('6. Drift'!$B$18:$B$101,N$7,'6. Drift'!$BP$18:$BP$101))*(N31/N$34)*(N$11/N$13)</f>
        <v>0</v>
      </c>
      <c r="O69" s="449">
        <f>(SUMIF('5. Lön'!$B$25:$B$151,O$7,'5. Lön'!$CA$25:$CA$151))*(O31/O$34)*(O$11/O$13)+(SUMIF('5. Lön'!$B$25:$B$151,O$7,'5. Lön'!$CM$25:$CM$151))*(O31/O$34)*(O$11/O$13)+(SUMIF('6. Drift'!$B$18:$B$101,O$7,'6. Drift'!$BD$18:$BD$101))*(O31/O$34)*(O$11/O$13)+(SUMIF('6. Drift'!$B$18:$B$101,O$7,'6. Drift'!$BP$18:$BP$101))*(O31/O$34)*(O$11/O$13)</f>
        <v>0</v>
      </c>
      <c r="P69" s="449">
        <f>(SUMIF('5. Lön'!$B$25:$B$151,P$7,'5. Lön'!$CA$25:$CA$151))*(P31/P$34)*(P$11/P$13)+(SUMIF('5. Lön'!$B$25:$B$151,P$7,'5. Lön'!$CM$25:$CM$151))*(P31/P$34)*(P$11/P$13)+(SUMIF('6. Drift'!$B$18:$B$101,P$7,'6. Drift'!$BD$18:$BD$101))*(P31/P$34)*(P$11/P$13)+(SUMIF('6. Drift'!$B$18:$B$101,P$7,'6. Drift'!$BP$18:$BP$101))*(P31/P$34)*(P$11/P$13)</f>
        <v>0</v>
      </c>
      <c r="Q69" s="449">
        <f>(SUMIF('5. Lön'!$B$25:$B$151,Q$7,'5. Lön'!$CA$25:$CA$151))*(Q31/Q$34)*(Q$11/Q$13)+(SUMIF('5. Lön'!$B$25:$B$151,Q$7,'5. Lön'!$CM$25:$CM$151))*(Q31/Q$34)*(Q$11/Q$13)+(SUMIF('6. Drift'!$B$18:$B$101,Q$7,'6. Drift'!$BD$18:$BD$101))*(Q31/Q$34)*(Q$11/Q$13)+(SUMIF('6. Drift'!$B$18:$B$101,Q$7,'6. Drift'!$BP$18:$BP$101))*(Q31/Q$34)*(Q$11/Q$13)</f>
        <v>0</v>
      </c>
      <c r="R69" s="449">
        <f>(SUMIF('5. Lön'!$B$25:$B$151,R$7,'5. Lön'!$CA$25:$CA$151))*(R31/R$34)*(R$11/R$13)+(SUMIF('5. Lön'!$B$25:$B$151,R$7,'5. Lön'!$CM$25:$CM$151))*(R31/R$34)*(R$11/R$13)+(SUMIF('6. Drift'!$B$18:$B$101,R$7,'6. Drift'!$BD$18:$BD$101))*(R31/R$34)*(R$11/R$13)+(SUMIF('6. Drift'!$B$18:$B$101,R$7,'6. Drift'!$BP$18:$BP$101))*(R31/R$34)*(R$11/R$13)</f>
        <v>0</v>
      </c>
      <c r="S69" s="449">
        <f>(SUMIF('5. Lön'!$B$25:$B$151,S$7,'5. Lön'!$CA$25:$CA$151))*(S31/S$34)*(S$11/S$13)+(SUMIF('5. Lön'!$B$25:$B$151,S$7,'5. Lön'!$CM$25:$CM$151))*(S31/S$34)*(S$11/S$13)+(SUMIF('6. Drift'!$B$18:$B$101,S$7,'6. Drift'!$BD$18:$BD$101))*(S31/S$34)*(S$11/S$13)+(SUMIF('6. Drift'!$B$18:$B$101,S$7,'6. Drift'!$BP$18:$BP$101))*(S31/S$34)*(S$11/S$13)</f>
        <v>0</v>
      </c>
      <c r="T69" s="449">
        <f>(SUMIF('5. Lön'!$B$25:$B$151,T$7,'5. Lön'!$CA$25:$CA$151))*(T31/T$34)*(T$11/T$13)+(SUMIF('5. Lön'!$B$25:$B$151,T$7,'5. Lön'!$CM$25:$CM$151))*(T31/T$34)*(T$11/T$13)+(SUMIF('6. Drift'!$B$18:$B$101,T$7,'6. Drift'!$BD$18:$BD$101))*(T31/T$34)*(T$11/T$13)+(SUMIF('6. Drift'!$B$18:$B$101,T$7,'6. Drift'!$BP$18:$BP$101))*(T31/T$34)*(T$11/T$13)</f>
        <v>0</v>
      </c>
      <c r="U69" s="449">
        <f>(SUMIF('5. Lön'!$B$25:$B$151,U$7,'5. Lön'!$CA$25:$CA$151))*(U31/U$34)*(U$11/U$13)+(SUMIF('5. Lön'!$B$25:$B$151,U$7,'5. Lön'!$CM$25:$CM$151))*(U31/U$34)*(U$11/U$13)+(SUMIF('6. Drift'!$B$18:$B$101,U$7,'6. Drift'!$BD$18:$BD$101))*(U31/U$34)*(U$11/U$13)+(SUMIF('6. Drift'!$B$18:$B$101,U$7,'6. Drift'!$BP$18:$BP$101))*(U31/U$34)*(U$11/U$13)</f>
        <v>0</v>
      </c>
      <c r="V69" s="449">
        <f>(SUMIF('5. Lön'!$B$25:$B$151,V$7,'5. Lön'!$CA$25:$CA$151))*(V31/V$34)*(V$11/V$13)+(SUMIF('5. Lön'!$B$25:$B$151,V$7,'5. Lön'!$CM$25:$CM$151))*(V31/V$34)*(V$11/V$13)+(SUMIF('6. Drift'!$B$18:$B$101,V$7,'6. Drift'!$BD$18:$BD$101))*(V31/V$34)*(V$11/V$13)+(SUMIF('6. Drift'!$B$18:$B$101,V$7,'6. Drift'!$BP$18:$BP$101))*(V31/V$34)*(V$11/V$13)</f>
        <v>0</v>
      </c>
      <c r="W69" s="449">
        <f>(SUMIF('5. Lön'!$B$25:$B$151,W$7,'5. Lön'!$CA$25:$CA$151))*(W31/W$34)*(W$11/W$13)+(SUMIF('5. Lön'!$B$25:$B$151,W$7,'5. Lön'!$CM$25:$CM$151))*(W31/W$34)*(W$11/W$13)+(SUMIF('6. Drift'!$B$18:$B$101,W$7,'6. Drift'!$BD$18:$BD$101))*(W31/W$34)*(W$11/W$13)+(SUMIF('6. Drift'!$B$18:$B$101,W$7,'6. Drift'!$BP$18:$BP$101))*(W31/W$34)*(W$11/W$13)</f>
        <v>0</v>
      </c>
      <c r="X69" s="449">
        <f>(SUMIF('5. Lön'!$B$25:$B$151,X$7,'5. Lön'!$CA$25:$CA$151))*(X31/X$34)*(X$11/X$13)+(SUMIF('5. Lön'!$B$25:$B$151,X$7,'5. Lön'!$CM$25:$CM$151))*(X31/X$34)*(X$11/X$13)+(SUMIF('6. Drift'!$B$18:$B$101,X$7,'6. Drift'!$BD$18:$BD$101))*(X31/X$34)*(X$11/X$13)+(SUMIF('6. Drift'!$B$18:$B$101,X$7,'6. Drift'!$BP$18:$BP$101))*(X31/X$34)*(X$11/X$13)</f>
        <v>0</v>
      </c>
      <c r="Y69" s="449">
        <f>(SUMIF('5. Lön'!$B$25:$B$151,Y$7,'5. Lön'!$CA$25:$CA$151))*(Y31/Y$34)*(Y$11/Y$13)+(SUMIF('5. Lön'!$B$25:$B$151,Y$7,'5. Lön'!$CM$25:$CM$151))*(Y31/Y$34)*(Y$11/Y$13)+(SUMIF('6. Drift'!$B$18:$B$101,Y$7,'6. Drift'!$BD$18:$BD$101))*(Y31/Y$34)*(Y$11/Y$13)+(SUMIF('6. Drift'!$B$18:$B$101,Y$7,'6. Drift'!$BP$18:$BP$101))*(Y31/Y$34)*(Y$11/Y$13)</f>
        <v>0</v>
      </c>
      <c r="Z69" s="449">
        <f>(SUMIF('5. Lön'!$B$25:$B$151,Z$7,'5. Lön'!$CA$25:$CA$151))*(Z31/Z$34)*(Z$11/Z$13)+(SUMIF('5. Lön'!$B$25:$B$151,Z$7,'5. Lön'!$CM$25:$CM$151))*(Z31/Z$34)*(Z$11/Z$13)+(SUMIF('6. Drift'!$B$18:$B$101,Z$7,'6. Drift'!$BD$18:$BD$101))*(Z31/Z$34)*(Z$11/Z$13)+(SUMIF('6. Drift'!$B$18:$B$101,Z$7,'6. Drift'!$BP$18:$BP$101))*(Z31/Z$34)*(Z$11/Z$13)</f>
        <v>0</v>
      </c>
      <c r="AA69" s="449">
        <f>(SUMIF('5. Lön'!$B$25:$B$151,AA$7,'5. Lön'!$CA$25:$CA$151))*(AA31/AA$34)*(AA$11/AA$13)+(SUMIF('5. Lön'!$B$25:$B$151,AA$7,'5. Lön'!$CM$25:$CM$151))*(AA31/AA$34)*(AA$11/AA$13)+(SUMIF('6. Drift'!$B$18:$B$101,AA$7,'6. Drift'!$BD$18:$BD$101))*(AA31/AA$34)*(AA$11/AA$13)+(SUMIF('6. Drift'!$B$18:$B$101,AA$7,'6. Drift'!$BP$18:$BP$101))*(AA31/AA$34)*(AA$11/AA$13)</f>
        <v>0</v>
      </c>
      <c r="AB69" s="449">
        <f>(SUMIF('5. Lön'!$B$25:$B$151,AB$7,'5. Lön'!$CA$25:$CA$151))*(AB31/AB$34)*(AB$11/AB$13)+(SUMIF('5. Lön'!$B$25:$B$151,AB$7,'5. Lön'!$CM$25:$CM$151))*(AB31/AB$34)*(AB$11/AB$13)+(SUMIF('6. Drift'!$B$18:$B$101,AB$7,'6. Drift'!$BD$18:$BD$101))*(AB31/AB$34)*(AB$11/AB$13)+(SUMIF('6. Drift'!$B$18:$B$101,AB$7,'6. Drift'!$BP$18:$BP$101))*(AB31/AB$34)*(AB$11/AB$13)</f>
        <v>0</v>
      </c>
      <c r="AC69" s="449">
        <f>(SUMIF('5. Lön'!$B$25:$B$151,AC$7,'5. Lön'!$CA$25:$CA$151))*(AC31/AC$34)*(AC$11/AC$13)+(SUMIF('5. Lön'!$B$25:$B$151,AC$7,'5. Lön'!$CM$25:$CM$151))*(AC31/AC$34)*(AC$11/AC$13)+(SUMIF('6. Drift'!$B$18:$B$101,AC$7,'6. Drift'!$BD$18:$BD$101))*(AC31/AC$34)*(AC$11/AC$13)+(SUMIF('6. Drift'!$B$18:$B$101,AC$7,'6. Drift'!$BP$18:$BP$101))*(AC31/AC$34)*(AC$11/AC$13)</f>
        <v>0</v>
      </c>
      <c r="AD69" s="449">
        <f>(SUMIF('5. Lön'!$B$25:$B$151,AD$7,'5. Lön'!$CA$25:$CA$151))*(AD31/AD$34)*(AD$11/AD$13)+(SUMIF('5. Lön'!$B$25:$B$151,AD$7,'5. Lön'!$CM$25:$CM$151))*(AD31/AD$34)*(AD$11/AD$13)+(SUMIF('6. Drift'!$B$18:$B$101,AD$7,'6. Drift'!$BD$18:$BD$101))*(AD31/AD$34)*(AD$11/AD$13)+(SUMIF('6. Drift'!$B$18:$B$101,AD$7,'6. Drift'!$BP$18:$BP$101))*(AD31/AD$34)*(AD$11/AD$13)</f>
        <v>0</v>
      </c>
      <c r="AE69" s="449">
        <f>(SUMIF('5. Lön'!$B$25:$B$151,AE$7,'5. Lön'!$CA$25:$CA$151))*(AE31/AE$34)*(AE$11/AE$13)+(SUMIF('5. Lön'!$B$25:$B$151,AE$7,'5. Lön'!$CM$25:$CM$151))*(AE31/AE$34)*(AE$11/AE$13)+(SUMIF('6. Drift'!$B$18:$B$101,AE$7,'6. Drift'!$BD$18:$BD$101))*(AE31/AE$34)*(AE$11/AE$13)+(SUMIF('6. Drift'!$B$18:$B$101,AE$7,'6. Drift'!$BP$18:$BP$101))*(AE31/AE$34)*(AE$11/AE$13)</f>
        <v>0</v>
      </c>
      <c r="AF69" s="449">
        <f>(SUMIF('5. Lön'!$B$25:$B$151,AF$7,'5. Lön'!$CA$25:$CA$151))*(AF31/AF$34)*(AF$11/AF$13)+(SUMIF('5. Lön'!$B$25:$B$151,AF$7,'5. Lön'!$CM$25:$CM$151))*(AF31/AF$34)*(AF$11/AF$13)+(SUMIF('6. Drift'!$B$18:$B$101,AF$7,'6. Drift'!$BD$18:$BD$101))*(AF31/AF$34)*(AF$11/AF$13)+(SUMIF('6. Drift'!$B$18:$B$101,AF$7,'6. Drift'!$BP$18:$BP$101))*(AF31/AF$34)*(AF$11/AF$13)</f>
        <v>0</v>
      </c>
      <c r="AG69" s="449">
        <f>(SUMIF('5. Lön'!$B$25:$B$151,AG$7,'5. Lön'!$CA$25:$CA$151))*(AG31/AG$34)*(AG$11/AG$13)+(SUMIF('5. Lön'!$B$25:$B$151,AG$7,'5. Lön'!$CM$25:$CM$151))*(AG31/AG$34)*(AG$11/AG$13)+(SUMIF('6. Drift'!$B$18:$B$101,AG$7,'6. Drift'!$BD$18:$BD$101))*(AG31/AG$34)*(AG$11/AG$13)+(SUMIF('6. Drift'!$B$18:$B$101,AG$7,'6. Drift'!$BP$18:$BP$101))*(AG31/AG$34)*(AG$11/AG$13)</f>
        <v>0</v>
      </c>
      <c r="AH69" s="449">
        <f>(SUMIF('5. Lön'!$B$25:$B$151,AH$7,'5. Lön'!$CA$25:$CA$151))*(AH31/AH$34)*(AH$11/AH$13)+(SUMIF('5. Lön'!$B$25:$B$151,AH$7,'5. Lön'!$CM$25:$CM$151))*(AH31/AH$34)*(AH$11/AH$13)+(SUMIF('6. Drift'!$B$18:$B$101,AH$7,'6. Drift'!$BD$18:$BD$101))*(AH31/AH$34)*(AH$11/AH$13)+(SUMIF('6. Drift'!$B$18:$B$101,AH$7,'6. Drift'!$BP$18:$BP$101))*(AH31/AH$34)*(AH$11/AH$13)</f>
        <v>0</v>
      </c>
      <c r="AI69" s="449">
        <f>(SUMIF('5. Lön'!$B$25:$B$151,AI$7,'5. Lön'!$CA$25:$CA$151))*(AI31/AI$34)*(AI$11/AI$13)+(SUMIF('5. Lön'!$B$25:$B$151,AI$7,'5. Lön'!$CM$25:$CM$151))*(AI31/AI$34)*(AI$11/AI$13)+(SUMIF('6. Drift'!$B$18:$B$101,AI$7,'6. Drift'!$BD$18:$BD$101))*(AI31/AI$34)*(AI$11/AI$13)+(SUMIF('6. Drift'!$B$18:$B$101,AI$7,'6. Drift'!$BP$18:$BP$101))*(AI31/AI$34)*(AI$11/AI$13)</f>
        <v>0</v>
      </c>
      <c r="AJ69" s="449">
        <f>(SUMIF('5. Lön'!$B$25:$B$151,AJ$7,'5. Lön'!$CA$25:$CA$151))*(AJ31/AJ$34)*(AJ$11/AJ$13)+(SUMIF('5. Lön'!$B$25:$B$151,AJ$7,'5. Lön'!$CM$25:$CM$151))*(AJ31/AJ$34)*(AJ$11/AJ$13)+(SUMIF('6. Drift'!$B$18:$B$101,AJ$7,'6. Drift'!$BD$18:$BD$101))*(AJ31/AJ$34)*(AJ$11/AJ$13)+(SUMIF('6. Drift'!$B$18:$B$101,AJ$7,'6. Drift'!$BP$18:$BP$101))*(AJ31/AJ$34)*(AJ$11/AJ$13)</f>
        <v>0</v>
      </c>
      <c r="AK69" s="449">
        <f>(SUMIF('5. Lön'!$B$25:$B$151,AK$7,'5. Lön'!$CA$25:$CA$151))*(AK31/AK$34)*(AK$11/AK$13)+(SUMIF('5. Lön'!$B$25:$B$151,AK$7,'5. Lön'!$CM$25:$CM$151))*(AK31/AK$34)*(AK$11/AK$13)+(SUMIF('6. Drift'!$B$18:$B$101,AK$7,'6. Drift'!$BD$18:$BD$101))*(AK31/AK$34)*(AK$11/AK$13)+(SUMIF('6. Drift'!$B$18:$B$101,AK$7,'6. Drift'!$BP$18:$BP$101))*(AK31/AK$34)*(AK$11/AK$13)</f>
        <v>0</v>
      </c>
      <c r="AL69" s="449">
        <f>(SUMIF('5. Lön'!$B$25:$B$151,AL$7,'5. Lön'!$CA$25:$CA$151))*(AL31/AL$34)*(AL$11/AL$13)+(SUMIF('5. Lön'!$B$25:$B$151,AL$7,'5. Lön'!$CM$25:$CM$151))*(AL31/AL$34)*(AL$11/AL$13)+(SUMIF('6. Drift'!$B$18:$B$101,AL$7,'6. Drift'!$BD$18:$BD$101))*(AL31/AL$34)*(AL$11/AL$13)+(SUMIF('6. Drift'!$B$18:$B$101,AL$7,'6. Drift'!$BP$18:$BP$101))*(AL31/AL$34)*(AL$11/AL$13)</f>
        <v>0</v>
      </c>
      <c r="AM69" s="449">
        <f>(SUMIF('5. Lön'!$B$25:$B$151,AM$7,'5. Lön'!$CA$25:$CA$151))*(AM31/AM$34)*(AM$11/AM$13)+(SUMIF('5. Lön'!$B$25:$B$151,AM$7,'5. Lön'!$CM$25:$CM$151))*(AM31/AM$34)*(AM$11/AM$13)+(SUMIF('6. Drift'!$B$18:$B$101,AM$7,'6. Drift'!$BD$18:$BD$101))*(AM31/AM$34)*(AM$11/AM$13)+(SUMIF('6. Drift'!$B$18:$B$101,AM$7,'6. Drift'!$BP$18:$BP$101))*(AM31/AM$34)*(AM$11/AM$13)</f>
        <v>0</v>
      </c>
      <c r="AN69" s="449">
        <f>(SUMIF('5. Lön'!$B$25:$B$151,AN$7,'5. Lön'!$CA$25:$CA$151))*(AN31/AN$34)*(AN$11/AN$13)+(SUMIF('5. Lön'!$B$25:$B$151,AN$7,'5. Lön'!$CM$25:$CM$151))*(AN31/AN$34)*(AN$11/AN$13)+(SUMIF('6. Drift'!$B$18:$B$101,AN$7,'6. Drift'!$BD$18:$BD$101))*(AN31/AN$34)*(AN$11/AN$13)+(SUMIF('6. Drift'!$B$18:$B$101,AN$7,'6. Drift'!$BP$18:$BP$101))*(AN31/AN$34)*(AN$11/AN$13)</f>
        <v>0</v>
      </c>
      <c r="AO69" s="449">
        <f>(SUMIF('5. Lön'!$B$25:$B$151,AO$7,'5. Lön'!$CA$25:$CA$151))*(AO31/AO$34)*(AO$11/AO$13)+(SUMIF('5. Lön'!$B$25:$B$151,AO$7,'5. Lön'!$CM$25:$CM$151))*(AO31/AO$34)*(AO$11/AO$13)+(SUMIF('6. Drift'!$B$18:$B$101,AO$7,'6. Drift'!$BD$18:$BD$101))*(AO31/AO$34)*(AO$11/AO$13)+(SUMIF('6. Drift'!$B$18:$B$101,AO$7,'6. Drift'!$BP$18:$BP$101))*(AO31/AO$34)*(AO$11/AO$13)</f>
        <v>0</v>
      </c>
      <c r="AP69" s="449">
        <f>(SUMIF('5. Lön'!$B$25:$B$151,AP$7,'5. Lön'!$CA$25:$CA$151))*(AP31/AP$34)*(AP$11/AP$13)+(SUMIF('5. Lön'!$B$25:$B$151,AP$7,'5. Lön'!$CM$25:$CM$151))*(AP31/AP$34)*(AP$11/AP$13)+(SUMIF('6. Drift'!$B$18:$B$101,AP$7,'6. Drift'!$BD$18:$BD$101))*(AP31/AP$34)*(AP$11/AP$13)+(SUMIF('6. Drift'!$B$18:$B$101,AP$7,'6. Drift'!$BP$18:$BP$101))*(AP31/AP$34)*(AP$11/AP$13)</f>
        <v>0</v>
      </c>
      <c r="AQ69" s="449">
        <f>(SUMIF('5. Lön'!$B$25:$B$151,AQ$7,'5. Lön'!$CA$25:$CA$151))*(AQ31/AQ$34)*(AQ$11/AQ$13)+(SUMIF('5. Lön'!$B$25:$B$151,AQ$7,'5. Lön'!$CM$25:$CM$151))*(AQ31/AQ$34)*(AQ$11/AQ$13)+(SUMIF('6. Drift'!$B$18:$B$101,AQ$7,'6. Drift'!$BD$18:$BD$101))*(AQ31/AQ$34)*(AQ$11/AQ$13)+(SUMIF('6. Drift'!$B$18:$B$101,AQ$7,'6. Drift'!$BP$18:$BP$101))*(AQ31/AQ$34)*(AQ$11/AQ$13)</f>
        <v>0</v>
      </c>
      <c r="AR69" s="449">
        <f>(SUMIF('5. Lön'!$B$25:$B$151,AR$7,'5. Lön'!$CA$25:$CA$151))*(AR31/AR$34)*(AR$11/AR$13)+(SUMIF('5. Lön'!$B$25:$B$151,AR$7,'5. Lön'!$CM$25:$CM$151))*(AR31/AR$34)*(AR$11/AR$13)+(SUMIF('6. Drift'!$B$18:$B$101,AR$7,'6. Drift'!$BD$18:$BD$101))*(AR31/AR$34)*(AR$11/AR$13)+(SUMIF('6. Drift'!$B$18:$B$101,AR$7,'6. Drift'!$BP$18:$BP$101))*(AR31/AR$34)*(AR$11/AR$13)</f>
        <v>0</v>
      </c>
      <c r="AS69" s="449">
        <f>(SUMIF('5. Lön'!$B$25:$B$151,AS$7,'5. Lön'!$CA$25:$CA$151))*(AS31/AS$34)*(AS$11/AS$13)+(SUMIF('5. Lön'!$B$25:$B$151,AS$7,'5. Lön'!$CM$25:$CM$151))*(AS31/AS$34)*(AS$11/AS$13)+(SUMIF('6. Drift'!$B$18:$B$101,AS$7,'6. Drift'!$BD$18:$BD$101))*(AS31/AS$34)*(AS$11/AS$13)+(SUMIF('6. Drift'!$B$18:$B$101,AS$7,'6. Drift'!$BP$18:$BP$101))*(AS31/AS$34)*(AS$11/AS$13)</f>
        <v>0</v>
      </c>
      <c r="AT69" s="449">
        <f>(SUMIF('5. Lön'!$B$25:$B$151,AT$7,'5. Lön'!$CA$25:$CA$151))*(AT31/AT$34)*(AT$11/AT$13)+(SUMIF('5. Lön'!$B$25:$B$151,AT$7,'5. Lön'!$CM$25:$CM$151))*(AT31/AT$34)*(AT$11/AT$13)+(SUMIF('6. Drift'!$B$18:$B$101,AT$7,'6. Drift'!$BD$18:$BD$101))*(AT31/AT$34)*(AT$11/AT$13)+(SUMIF('6. Drift'!$B$18:$B$101,AT$7,'6. Drift'!$BP$18:$BP$101))*(AT31/AT$34)*(AT$11/AT$13)</f>
        <v>0</v>
      </c>
      <c r="AU69" s="449">
        <f>(SUMIF('5. Lön'!$B$25:$B$151,AU$7,'5. Lön'!$CA$25:$CA$151))*(AU31/AU$34)*(AU$11/AU$13)+(SUMIF('5. Lön'!$B$25:$B$151,AU$7,'5. Lön'!$CM$25:$CM$151))*(AU31/AU$34)*(AU$11/AU$13)+(SUMIF('6. Drift'!$B$18:$B$101,AU$7,'6. Drift'!$BD$18:$BD$101))*(AU31/AU$34)*(AU$11/AU$13)+(SUMIF('6. Drift'!$B$18:$B$101,AU$7,'6. Drift'!$BP$18:$BP$101))*(AU31/AU$34)*(AU$11/AU$13)</f>
        <v>0</v>
      </c>
      <c r="AV69" s="449">
        <f>(SUMIF('5. Lön'!$B$25:$B$151,AV$7,'5. Lön'!$CA$25:$CA$151))*(AV31/AV$34)*(AV$11/AV$13)+(SUMIF('5. Lön'!$B$25:$B$151,AV$7,'5. Lön'!$CM$25:$CM$151))*(AV31/AV$34)*(AV$11/AV$13)+(SUMIF('6. Drift'!$B$18:$B$101,AV$7,'6. Drift'!$BD$18:$BD$101))*(AV31/AV$34)*(AV$11/AV$13)+(SUMIF('6. Drift'!$B$18:$B$101,AV$7,'6. Drift'!$BP$18:$BP$101))*(AV31/AV$34)*(AV$11/AV$13)</f>
        <v>0</v>
      </c>
      <c r="AW69" s="449">
        <f>(SUMIF('5. Lön'!$B$25:$B$151,AW$7,'5. Lön'!$CA$25:$CA$151))*(AW31/AW$34)*(AW$11/AW$13)+(SUMIF('5. Lön'!$B$25:$B$151,AW$7,'5. Lön'!$CM$25:$CM$151))*(AW31/AW$34)*(AW$11/AW$13)+(SUMIF('6. Drift'!$B$18:$B$101,AW$7,'6. Drift'!$BD$18:$BD$101))*(AW31/AW$34)*(AW$11/AW$13)+(SUMIF('6. Drift'!$B$18:$B$101,AW$7,'6. Drift'!$BP$18:$BP$101))*(AW31/AW$34)*(AW$11/AW$13)</f>
        <v>12696.066098172741</v>
      </c>
      <c r="AX69" s="449">
        <f>(SUMIF('5. Lön'!$B$25:$B$151,AX$7,'5. Lön'!$CA$25:$CA$151))*(AX31/AX$34)*(AX$11/AX$13)+(SUMIF('5. Lön'!$B$25:$B$151,AX$7,'5. Lön'!$CM$25:$CM$151))*(AX31/AX$34)*(AX$11/AX$13)+(SUMIF('6. Drift'!$B$18:$B$101,AX$7,'6. Drift'!$BD$18:$BD$101))*(AX31/AX$34)*(AX$11/AX$13)+(SUMIF('6. Drift'!$B$18:$B$101,AX$7,'6. Drift'!$BP$18:$BP$101))*(AX31/AX$34)*(AX$11/AX$13)</f>
        <v>0</v>
      </c>
      <c r="AY69" s="449">
        <f>(SUMIF('5. Lön'!$B$25:$B$151,AY$7,'5. Lön'!$CA$25:$CA$151))*(AY31/AY$34)*(AY$11/AY$13)+(SUMIF('5. Lön'!$B$25:$B$151,AY$7,'5. Lön'!$CM$25:$CM$151))*(AY31/AY$34)*(AY$11/AY$13)+(SUMIF('6. Drift'!$B$18:$B$101,AY$7,'6. Drift'!$BD$18:$BD$101))*(AY31/AY$34)*(AY$11/AY$13)+(SUMIF('6. Drift'!$B$18:$B$101,AY$7,'6. Drift'!$BP$18:$BP$101))*(AY31/AY$34)*(AY$11/AY$13)</f>
        <v>0</v>
      </c>
      <c r="AZ69" s="449">
        <f>(SUMIF('5. Lön'!$B$25:$B$151,AZ$7,'5. Lön'!$CA$25:$CA$151))*(AZ31/AZ$34)*(AZ$11/AZ$13)+(SUMIF('5. Lön'!$B$25:$B$151,AZ$7,'5. Lön'!$CM$25:$CM$151))*(AZ31/AZ$34)*(AZ$11/AZ$13)+(SUMIF('6. Drift'!$B$18:$B$101,AZ$7,'6. Drift'!$BD$18:$BD$101))*(AZ31/AZ$34)*(AZ$11/AZ$13)+(SUMIF('6. Drift'!$B$18:$B$101,AZ$7,'6. Drift'!$BP$18:$BP$101))*(AZ31/AZ$34)*(AZ$11/AZ$13)</f>
        <v>0</v>
      </c>
      <c r="BA69" s="449">
        <f>(SUMIF('5. Lön'!$B$25:$B$151,BA$7,'5. Lön'!$CA$25:$CA$151))*(BA31/BA$34)*(BA$11/BA$13)+(SUMIF('5. Lön'!$B$25:$B$151,BA$7,'5. Lön'!$CM$25:$CM$151))*(BA31/BA$34)*(BA$11/BA$13)+(SUMIF('6. Drift'!$B$18:$B$101,BA$7,'6. Drift'!$BD$18:$BD$101))*(BA31/BA$34)*(BA$11/BA$13)+(SUMIF('6. Drift'!$B$18:$B$101,BA$7,'6. Drift'!$BP$18:$BP$101))*(BA31/BA$34)*(BA$11/BA$13)</f>
        <v>0</v>
      </c>
      <c r="BB69" s="449">
        <f>(SUMIF('5. Lön'!$B$25:$B$151,BB$7,'5. Lön'!$CA$25:$CA$151))*(BB31/BB$34)*(BB$11/BB$13)+(SUMIF('5. Lön'!$B$25:$B$151,BB$7,'5. Lön'!$CM$25:$CM$151))*(BB31/BB$34)*(BB$11/BB$13)+(SUMIF('6. Drift'!$B$18:$B$101,BB$7,'6. Drift'!$BD$18:$BD$101))*(BB31/BB$34)*(BB$11/BB$13)+(SUMIF('6. Drift'!$B$18:$B$101,BB$7,'6. Drift'!$BP$18:$BP$101))*(BB31/BB$34)*(BB$11/BB$13)</f>
        <v>0</v>
      </c>
      <c r="BC69" s="449">
        <f>(SUMIF('5. Lön'!$B$25:$B$151,BC$7,'5. Lön'!$CA$25:$CA$151))*(BC31/BC$34)*(BC$11/BC$13)+(SUMIF('5. Lön'!$B$25:$B$151,BC$7,'5. Lön'!$CM$25:$CM$151))*(BC31/BC$34)*(BC$11/BC$13)+(SUMIF('6. Drift'!$B$18:$B$101,BC$7,'6. Drift'!$BD$18:$BD$101))*(BC31/BC$34)*(BC$11/BC$13)+(SUMIF('6. Drift'!$B$18:$B$101,BC$7,'6. Drift'!$BP$18:$BP$101))*(BC31/BC$34)*(BC$11/BC$13)</f>
        <v>0</v>
      </c>
      <c r="BD69" s="449">
        <f>(SUMIF('5. Lön'!$B$25:$B$151,BD$7,'5. Lön'!$CA$25:$CA$151))*(BD31/BD$34)*(BD$11/BD$13)+(SUMIF('5. Lön'!$B$25:$B$151,BD$7,'5. Lön'!$CM$25:$CM$151))*(BD31/BD$34)*(BD$11/BD$13)+(SUMIF('6. Drift'!$B$18:$B$101,BD$7,'6. Drift'!$BD$18:$BD$101))*(BD31/BD$34)*(BD$11/BD$13)+(SUMIF('6. Drift'!$B$18:$B$101,BD$7,'6. Drift'!$BP$18:$BP$101))*(BD31/BD$34)*(BD$11/BD$13)</f>
        <v>0</v>
      </c>
      <c r="BE69" s="449">
        <f>(SUMIF('5. Lön'!$B$25:$B$151,BE$7,'5. Lön'!$CA$25:$CA$151))*(BE31/BE$34)*(BE$11/BE$13)+(SUMIF('5. Lön'!$B$25:$B$151,BE$7,'5. Lön'!$CM$25:$CM$151))*(BE31/BE$34)*(BE$11/BE$13)+(SUMIF('6. Drift'!$B$18:$B$101,BE$7,'6. Drift'!$BD$18:$BD$101))*(BE31/BE$34)*(BE$11/BE$13)+(SUMIF('6. Drift'!$B$18:$B$101,BE$7,'6. Drift'!$BP$18:$BP$101))*(BE31/BE$34)*(BE$11/BE$13)</f>
        <v>0</v>
      </c>
      <c r="BF69" s="449">
        <f>(SUMIF('5. Lön'!$B$25:$B$151,BF$7,'5. Lön'!$CA$25:$CA$151))*(BF31/BF$34)*(BF$11/BF$13)+(SUMIF('5. Lön'!$B$25:$B$151,BF$7,'5. Lön'!$CM$25:$CM$151))*(BF31/BF$34)*(BF$11/BF$13)+(SUMIF('6. Drift'!$B$18:$B$101,BF$7,'6. Drift'!$BD$18:$BD$101))*(BF31/BF$34)*(BF$11/BF$13)+(SUMIF('6. Drift'!$B$18:$B$101,BF$7,'6. Drift'!$BP$18:$BP$101))*(BF31/BF$34)*(BF$11/BF$13)</f>
        <v>0</v>
      </c>
      <c r="BG69" s="449">
        <f>(SUMIF('5. Lön'!$B$25:$B$151,BG$7,'5. Lön'!$CA$25:$CA$151))*(BG31/BG$34)*((BG$13/3)/BG$13)+(SUMIF('5. Lön'!$B$25:$B$151,BG$7,'5. Lön'!$CM$25:$CM$151))*(BG31/BG$34)*((BG$13/3)/BG$13)+(SUMIF('6. Drift'!$B$18:$B$101,BG$7,'6. Drift'!$BD$18:$BD$101))*(BG31/BG$34)*((BG$13/3)/BG$13)+(SUMIF('6. Drift'!$B$18:$B$101,BG$7,'6. Drift'!$BP$18:$BP$101))*(BG31/BG$34)*((BG$13/3)/BG$13)</f>
        <v>0</v>
      </c>
      <c r="BH69" s="449">
        <f>(SUMIF('5. Lön'!$B$25:$B$151,BH$7,'5. Lön'!$CA$25:$CA$151))*(BH31/BH$34)*((BH$13/3)/BH$13)+(SUMIF('5. Lön'!$B$25:$B$151,BH$7,'5. Lön'!$CM$25:$CM$151))*(BH31/BH$34)*((BH$13/3)/BH$13)+(SUMIF('6. Drift'!$B$18:$B$101,BH$7,'6. Drift'!$BD$18:$BD$101))*(BH31/BH$34)*((BH$13/3)/BH$13)+(SUMIF('6. Drift'!$B$18:$B$101,BH$7,'6. Drift'!$BP$18:$BP$101))*(BH31/BH$34)*((BH$13/3)/BH$13)</f>
        <v>0</v>
      </c>
      <c r="BI69" s="449">
        <f>(SUMIF('5. Lön'!$B$25:$B$151,BI$7,'5. Lön'!$CA$25:$CA$151))*(BI31/BI$34)*((BI$13/3)/BI$13)+(SUMIF('5. Lön'!$B$25:$B$151,BI$7,'5. Lön'!$CM$25:$CM$151))*(BI31/BI$34)*((BI$13/3)/BI$13)+(SUMIF('6. Drift'!$B$18:$B$101,BI$7,'6. Drift'!$BD$18:$BD$101))*(BI31/BI$34)*((BI$13/3)/BI$13)+(SUMIF('6. Drift'!$B$18:$B$101,BI$7,'6. Drift'!$BP$18:$BP$101))*(BI31/BI$34)*((BI$13/3)/BI$13)</f>
        <v>0</v>
      </c>
      <c r="BJ69" s="449">
        <f>(SUMIF('5. Lön'!$B$25:$B$151,BJ$7,'5. Lön'!$CA$25:$CA$151))*(BJ31/BJ$34)*((BJ$13/3)/BJ$13)+(SUMIF('5. Lön'!$B$25:$B$151,BJ$7,'5. Lön'!$CM$25:$CM$151))*(BJ31/BJ$34)*((BJ$13/3)/BJ$13)+(SUMIF('6. Drift'!$B$18:$B$101,BJ$7,'6. Drift'!$BD$18:$BD$101))*(BJ31/BJ$34)*((BJ$13/3)/BJ$13)+(SUMIF('6. Drift'!$B$18:$B$101,BJ$7,'6. Drift'!$BP$18:$BP$101))*(BJ31/BJ$34)*((BJ$13/3)/BJ$13)</f>
        <v>0</v>
      </c>
      <c r="BK69" s="449">
        <f>(SUMIF('5. Lön'!$B$25:$B$151,BK$7,'5. Lön'!$CA$25:$CA$151))*(BK31/BK$34)*((BK$13/3)/BK$13)+(SUMIF('5. Lön'!$B$25:$B$151,BK$7,'5. Lön'!$CM$25:$CM$151))*(BK31/BK$34)*((BK$13/3)/BK$13)+(SUMIF('6. Drift'!$B$18:$B$101,BK$7,'6. Drift'!$BD$18:$BD$101))*(BK31/BK$34)*((BK$13/3)/BK$13)+(SUMIF('6. Drift'!$B$18:$B$101,BK$7,'6. Drift'!$BP$18:$BP$101))*(BK31/BK$34)*((BK$13/3)/BK$13)</f>
        <v>0</v>
      </c>
      <c r="BL69" s="449">
        <f>(SUMIF('5. Lön'!$B$25:$B$151,BL$7,'5. Lön'!$CA$25:$CA$151))*(BL31/BL$34)*((BL$13/3)/BL$13)+(SUMIF('5. Lön'!$B$25:$B$151,BL$7,'5. Lön'!$CM$25:$CM$151))*(BL31/BL$34)*((BL$13/3)/BL$13)+(SUMIF('6. Drift'!$B$18:$B$101,BL$7,'6. Drift'!$BD$18:$BD$101))*(BL31/BL$34)*((BL$13/3)/BL$13)+(SUMIF('6. Drift'!$B$18:$B$101,BL$7,'6. Drift'!$BP$18:$BP$101))*(BL31/BL$34)*((BL$13/3)/BL$13)</f>
        <v>0</v>
      </c>
      <c r="BM69" s="449">
        <f>(SUMIF('5. Lön'!$B$25:$B$151,BM$7,'5. Lön'!$CA$25:$CA$151))*(BM31/BM$34)*((BM$13/3)/BM$13)+(SUMIF('5. Lön'!$B$25:$B$151,BM$7,'5. Lön'!$CM$25:$CM$151))*(BM31/BM$34)*((BM$13/3)/BM$13)+(SUMIF('6. Drift'!$B$18:$B$101,BM$7,'6. Drift'!$BD$18:$BD$101))*(BM31/BM$34)*((BM$13/3)/BM$13)+(SUMIF('6. Drift'!$B$18:$B$101,BM$7,'6. Drift'!$BP$18:$BP$101))*(BM31/BM$34)*((BM$13/3)/BM$13)</f>
        <v>0</v>
      </c>
      <c r="BN69" s="449">
        <f>(SUMIF('5. Lön'!$B$25:$B$151,BN$7,'5. Lön'!$CA$25:$CA$151))*(BN31/BN$34)*((BN$13/3)/BN$13)+(SUMIF('5. Lön'!$B$25:$B$151,BN$7,'5. Lön'!$CM$25:$CM$151))*(BN31/BN$34)*((BN$13/3)/BN$13)+(SUMIF('6. Drift'!$B$18:$B$101,BN$7,'6. Drift'!$BD$18:$BD$101))*(BN31/BN$34)*((BN$13/3)/BN$13)+(SUMIF('6. Drift'!$B$18:$B$101,BN$7,'6. Drift'!$BP$18:$BP$101))*(BN31/BN$34)*((BN$13/3)/BN$13)</f>
        <v>0</v>
      </c>
      <c r="BO69" s="449">
        <f>(SUMIF('5. Lön'!$B$25:$B$151,BO$7,'5. Lön'!$CA$25:$CA$151))*(BO31/BO$34)*((BO$13/3)/BO$13)+(SUMIF('5. Lön'!$B$25:$B$151,BO$7,'5. Lön'!$CM$25:$CM$151))*(BO31/BO$34)*((BO$13/3)/BO$13)+(SUMIF('6. Drift'!$B$18:$B$101,BO$7,'6. Drift'!$BD$18:$BD$101))*(BO31/BO$34)*((BO$13/3)/BO$13)+(SUMIF('6. Drift'!$B$18:$B$101,BO$7,'6. Drift'!$BP$18:$BP$101))*(BO31/BO$34)*((BO$13/3)/BO$13)</f>
        <v>0</v>
      </c>
      <c r="BP69" s="449">
        <f>(SUMIF('5. Lön'!$B$25:$B$151,BP$7,'5. Lön'!$CA$25:$CA$151))*(BP31/BP$34)*((BP$13/3)/BP$13)+(SUMIF('5. Lön'!$B$25:$B$151,BP$7,'5. Lön'!$CM$25:$CM$151))*(BP31/BP$34)*((BP$13/3)/BP$13)+(SUMIF('6. Drift'!$B$18:$B$101,BP$7,'6. Drift'!$BD$18:$BD$101))*(BP31/BP$34)*((BP$13/3)/BP$13)+(SUMIF('6. Drift'!$B$18:$B$101,BP$7,'6. Drift'!$BP$18:$BP$101))*(BP31/BP$34)*((BP$13/3)/BP$13)</f>
        <v>0</v>
      </c>
      <c r="BQ69" s="449">
        <f>(SUMIF('5. Lön'!$B$25:$B$151,BQ$7,'5. Lön'!$CA$25:$CA$151))*(BQ31/BQ$34)*((BQ$13/3)/BQ$13)+(SUMIF('5. Lön'!$B$25:$B$151,BQ$7,'5. Lön'!$CM$25:$CM$151))*(BQ31/BQ$34)*((BQ$13/3)/BQ$13)+(SUMIF('6. Drift'!$B$18:$B$101,BQ$7,'6. Drift'!$BD$18:$BD$101))*(BQ31/BQ$34)*((BQ$13/3)/BQ$13)+(SUMIF('6. Drift'!$B$18:$B$101,BQ$7,'6. Drift'!$BP$18:$BP$101))*(BQ31/BQ$34)*((BQ$13/3)/BQ$13)</f>
        <v>0</v>
      </c>
      <c r="BR69" s="449">
        <f>(SUMIF('5. Lön'!$B$25:$B$151,BR$7,'5. Lön'!$CA$25:$CA$151))*(BR31/BR$34)*((BR$13/3)/BR$13)+(SUMIF('5. Lön'!$B$25:$B$151,BR$7,'5. Lön'!$CM$25:$CM$151))*(BR31/BR$34)*((BR$13/3)/BR$13)+(SUMIF('6. Drift'!$B$18:$B$101,BR$7,'6. Drift'!$BD$18:$BD$101))*(BR31/BR$34)*((BR$13/3)/BR$13)+(SUMIF('6. Drift'!$B$18:$B$101,BR$7,'6. Drift'!$BP$18:$BP$101))*(BR31/BR$34)*((BR$13/3)/BR$13)</f>
        <v>0</v>
      </c>
      <c r="BS69" s="449">
        <f>(SUMIF('5. Lön'!$B$25:$B$151,BS$7,'5. Lön'!$CA$25:$CA$151))*(BS31/BS$34)*((BS$13/3)/BS$13)+(SUMIF('5. Lön'!$B$25:$B$151,BS$7,'5. Lön'!$CM$25:$CM$151))*(BS31/BS$34)*((BS$13/3)/BS$13)+(SUMIF('6. Drift'!$B$18:$B$101,BS$7,'6. Drift'!$BD$18:$BD$101))*(BS31/BS$34)*((BS$13/3)/BS$13)+(SUMIF('6. Drift'!$B$18:$B$101,BS$7,'6. Drift'!$BP$18:$BP$101))*(BS31/BS$34)*((BS$13/3)/BS$13)</f>
        <v>0</v>
      </c>
      <c r="BT69" s="449">
        <f>(SUMIF('5. Lön'!$B$25:$B$151,BT$7,'5. Lön'!$CA$25:$CA$151))*(BT31/BT$34)*((BT$13/3)/BT$13)+(SUMIF('5. Lön'!$B$25:$B$151,BT$7,'5. Lön'!$CM$25:$CM$151))*(BT31/BT$34)*((BT$13/3)/BT$13)+(SUMIF('6. Drift'!$B$18:$B$101,BT$7,'6. Drift'!$BD$18:$BD$101))*(BT31/BT$34)*((BT$13/3)/BT$13)+(SUMIF('6. Drift'!$B$18:$B$101,BT$7,'6. Drift'!$BP$18:$BP$101))*(BT31/BT$34)*((BT$13/3)/BT$13)</f>
        <v>0</v>
      </c>
      <c r="BU69" s="449">
        <f>(SUMIF('5. Lön'!$B$25:$B$151,BU$7,'5. Lön'!$CA$25:$CA$151))*(BU31/BU$34)*((BU$13/3)/BU$13)+(SUMIF('5. Lön'!$B$25:$B$151,BU$7,'5. Lön'!$CM$25:$CM$151))*(BU31/BU$34)*((BU$13/3)/BU$13)+(SUMIF('6. Drift'!$B$18:$B$101,BU$7,'6. Drift'!$BD$18:$BD$101))*(BU31/BU$34)*((BU$13/3)/BU$13)+(SUMIF('6. Drift'!$B$18:$B$101,BU$7,'6. Drift'!$BP$18:$BP$101))*(BU31/BU$34)*((BU$13/3)/BU$13)</f>
        <v>0</v>
      </c>
      <c r="BV69" s="449">
        <f>(SUMIF('5. Lön'!$B$25:$B$151,BV$7,'5. Lön'!$CA$25:$CA$151))*(BV31/BV$34)*((BV$13/3)/BV$13)+(SUMIF('5. Lön'!$B$25:$B$151,BV$7,'5. Lön'!$CM$25:$CM$151))*(BV31/BV$34)*((BV$13/3)/BV$13)+(SUMIF('6. Drift'!$B$18:$B$101,BV$7,'6. Drift'!$BD$18:$BD$101))*(BV31/BV$34)*((BV$13/3)/BV$13)+(SUMIF('6. Drift'!$B$18:$B$101,BV$7,'6. Drift'!$BP$18:$BP$101))*(BV31/BV$34)*((BV$13/3)/BV$13)</f>
        <v>0</v>
      </c>
      <c r="BW69" s="449">
        <f>(SUMIF('5. Lön'!$B$25:$B$151,BW$7,'5. Lön'!$CA$25:$CA$151))*(BW31/BW$34)*((BW$13/3)/BW$13)+(SUMIF('5. Lön'!$B$25:$B$151,BW$7,'5. Lön'!$CM$25:$CM$151))*(BW31/BW$34)*((BW$13/3)/BW$13)+(SUMIF('6. Drift'!$B$18:$B$101,BW$7,'6. Drift'!$BD$18:$BD$101))*(BW31/BW$34)*((BW$13/3)/BW$13)+(SUMIF('6. Drift'!$B$18:$B$101,BW$7,'6. Drift'!$BP$18:$BP$101))*(BW31/BW$34)*((BW$13/3)/BW$13)</f>
        <v>0</v>
      </c>
      <c r="BX69" s="449">
        <f>(SUMIF('5. Lön'!$B$25:$B$151,BX$7,'5. Lön'!$CA$25:$CA$151))*(BX31/BX$34)*((BX$13/3)/BX$13)+(SUMIF('5. Lön'!$B$25:$B$151,BX$7,'5. Lön'!$CM$25:$CM$151))*(BX31/BX$34)*((BX$13/3)/BX$13)+(SUMIF('6. Drift'!$B$18:$B$101,BX$7,'6. Drift'!$BD$18:$BD$101))*(BX31/BX$34)*((BX$13/3)/BX$13)+(SUMIF('6. Drift'!$B$18:$B$101,BX$7,'6. Drift'!$BP$18:$BP$101))*(BX31/BX$34)*((BX$13/3)/BX$13)</f>
        <v>0</v>
      </c>
      <c r="BY69" s="449">
        <f>(SUMIF('5. Lön'!$B$25:$B$151,BY$7,'5. Lön'!$CA$25:$CA$151))*(BY31/BY$34)*((BY$13/3)/BY$13)+(SUMIF('5. Lön'!$B$25:$B$151,BY$7,'5. Lön'!$CM$25:$CM$151))*(BY31/BY$34)*((BY$13/3)/BY$13)+(SUMIF('6. Drift'!$B$18:$B$101,BY$7,'6. Drift'!$BD$18:$BD$101))*(BY31/BY$34)*((BY$13/3)/BY$13)+(SUMIF('6. Drift'!$B$18:$B$101,BY$7,'6. Drift'!$BP$18:$BP$101))*(BY31/BY$34)*((BY$13/3)/BY$13)</f>
        <v>0</v>
      </c>
      <c r="BZ69" s="449">
        <f>(SUMIF('5. Lön'!$B$25:$B$151,BZ$7,'5. Lön'!$CA$25:$CA$151))*(BZ31/BZ$34)*((BZ$13/3)/BZ$13)+(SUMIF('5. Lön'!$B$25:$B$151,BZ$7,'5. Lön'!$CM$25:$CM$151))*(BZ31/BZ$34)*((BZ$13/3)/BZ$13)+(SUMIF('6. Drift'!$B$18:$B$101,BZ$7,'6. Drift'!$BD$18:$BD$101))*(BZ31/BZ$34)*((BZ$13/3)/BZ$13)+(SUMIF('6. Drift'!$B$18:$B$101,BZ$7,'6. Drift'!$BP$18:$BP$101))*(BZ31/BZ$34)*((BZ$13/3)/BZ$13)</f>
        <v>0</v>
      </c>
      <c r="CA69" s="449">
        <f>(SUMIF('5. Lön'!$B$25:$B$151,CA$7,'5. Lön'!$CA$25:$CA$151))*(CA31/CA$34)*((CA$13/3)/CA$13)+(SUMIF('5. Lön'!$B$25:$B$151,CA$7,'5. Lön'!$CM$25:$CM$151))*(CA31/CA$34)*((CA$13/3)/CA$13)+(SUMIF('6. Drift'!$B$18:$B$101,CA$7,'6. Drift'!$BD$18:$BD$101))*(CA31/CA$34)*((CA$13/3)/CA$13)+(SUMIF('6. Drift'!$B$18:$B$101,CA$7,'6. Drift'!$BP$18:$BP$101))*(CA31/CA$34)*((CA$13/3)/CA$13)</f>
        <v>0</v>
      </c>
      <c r="CB69" s="449">
        <f>(SUMIF('5. Lön'!$B$25:$B$151,CB$7,'5. Lön'!$CA$25:$CA$151))*(CB31/CB$34)*((CB$13/3)/CB$13)+(SUMIF('5. Lön'!$B$25:$B$151,CB$7,'5. Lön'!$CM$25:$CM$151))*(CB31/CB$34)*((CB$13/3)/CB$13)+(SUMIF('6. Drift'!$B$18:$B$101,CB$7,'6. Drift'!$BD$18:$BD$101))*(CB31/CB$34)*((CB$13/3)/CB$13)+(SUMIF('6. Drift'!$B$18:$B$101,CB$7,'6. Drift'!$BP$18:$BP$101))*(CB31/CB$34)*((CB$13/3)/CB$13)</f>
        <v>0</v>
      </c>
      <c r="CC69" s="449">
        <f>(SUMIF('5. Lön'!$B$25:$B$151,CC$7,'5. Lön'!$CA$25:$CA$151))*(CC31/CC$34)*((CC$13/3)/CC$13)+(SUMIF('5. Lön'!$B$25:$B$151,CC$7,'5. Lön'!$CM$25:$CM$151))*(CC31/CC$34)*((CC$13/3)/CC$13)+(SUMIF('6. Drift'!$B$18:$B$101,CC$7,'6. Drift'!$BD$18:$BD$101))*(CC31/CC$34)*((CC$13/3)/CC$13)+(SUMIF('6. Drift'!$B$18:$B$101,CC$7,'6. Drift'!$BP$18:$BP$101))*(CC31/CC$34)*((CC$13/3)/CC$13)</f>
        <v>0</v>
      </c>
      <c r="CD69" s="449">
        <f>(SUMIF('5. Lön'!$B$25:$B$151,CD$7,'5. Lön'!$CA$25:$CA$151))*(CD31/CD$34)*((CD$13/3)/CD$13)+(SUMIF('5. Lön'!$B$25:$B$151,CD$7,'5. Lön'!$CM$25:$CM$151))*(CD31/CD$34)*((CD$13/3)/CD$13)+(SUMIF('6. Drift'!$B$18:$B$101,CD$7,'6. Drift'!$BD$18:$BD$101))*(CD31/CD$34)*((CD$13/3)/CD$13)+(SUMIF('6. Drift'!$B$18:$B$101,CD$7,'6. Drift'!$BP$18:$BP$101))*(CD31/CD$34)*((CD$13/3)/CD$13)</f>
        <v>0</v>
      </c>
      <c r="CE69" s="449">
        <f>(SUMIF('5. Lön'!$B$25:$B$151,CE$7,'5. Lön'!$CA$25:$CA$151))*(CE31/CE$34)*((CE$13/3)/CE$13)+(SUMIF('5. Lön'!$B$25:$B$151,CE$7,'5. Lön'!$CM$25:$CM$151))*(CE31/CE$34)*((CE$13/3)/CE$13)+(SUMIF('6. Drift'!$B$18:$B$101,CE$7,'6. Drift'!$BD$18:$BD$101))*(CE31/CE$34)*((CE$13/3)/CE$13)+(SUMIF('6. Drift'!$B$18:$B$101,CE$7,'6. Drift'!$BP$18:$BP$101))*(CE31/CE$34)*((CE$13/3)/CE$13)</f>
        <v>0</v>
      </c>
      <c r="CF69" s="449">
        <f>(SUMIF('5. Lön'!$B$25:$B$151,CF$7,'5. Lön'!$CA$25:$CA$151))*(CF31/CF$34)*((CF$13/3)/CF$13)+(SUMIF('5. Lön'!$B$25:$B$151,CF$7,'5. Lön'!$CM$25:$CM$151))*(CF31/CF$34)*((CF$13/3)/CF$13)+(SUMIF('6. Drift'!$B$18:$B$101,CF$7,'6. Drift'!$BD$18:$BD$101))*(CF31/CF$34)*((CF$13/3)/CF$13)+(SUMIF('6. Drift'!$B$18:$B$101,CF$7,'6. Drift'!$BP$18:$BP$101))*(CF31/CF$34)*((CF$13/3)/CF$13)</f>
        <v>0</v>
      </c>
      <c r="CG69" s="449">
        <f>(SUMIF('5. Lön'!$B$25:$B$151,CG$7,'5. Lön'!$CA$25:$CA$151))*(CG31/CG$34)*((CG$13/3)/CG$13)+(SUMIF('5. Lön'!$B$25:$B$151,CG$7,'5. Lön'!$CM$25:$CM$151))*(CG31/CG$34)*((CG$13/3)/CG$13)+(SUMIF('6. Drift'!$B$18:$B$101,CG$7,'6. Drift'!$BD$18:$BD$101))*(CG31/CG$34)*((CG$13/3)/CG$13)+(SUMIF('6. Drift'!$B$18:$B$101,CG$7,'6. Drift'!$BP$18:$BP$101))*(CG31/CG$34)*((CG$13/3)/CG$13)</f>
        <v>0</v>
      </c>
      <c r="CH69" s="449">
        <f>(SUMIF('5. Lön'!$B$25:$B$151,CH$7,'5. Lön'!$CA$25:$CA$151))*(CH31/CH$34)*((CH$13/3)/CH$13)+(SUMIF('5. Lön'!$B$25:$B$151,CH$7,'5. Lön'!$CM$25:$CM$151))*(CH31/CH$34)*((CH$13/3)/CH$13)+(SUMIF('6. Drift'!$B$18:$B$101,CH$7,'6. Drift'!$BD$18:$BD$101))*(CH31/CH$34)*((CH$13/3)/CH$13)+(SUMIF('6. Drift'!$B$18:$B$101,CH$7,'6. Drift'!$BP$18:$BP$101))*(CH31/CH$34)*((CH$13/3)/CH$13)</f>
        <v>0</v>
      </c>
      <c r="CI69" s="449">
        <f>(SUMIF('5. Lön'!$B$25:$B$151,CI$7,'5. Lön'!$CA$25:$CA$151))*(CI31/CI$34)*((CI$13/3)/CI$13)+(SUMIF('5. Lön'!$B$25:$B$151,CI$7,'5. Lön'!$CM$25:$CM$151))*(CI31/CI$34)*((CI$13/3)/CI$13)+(SUMIF('6. Drift'!$B$18:$B$101,CI$7,'6. Drift'!$BD$18:$BD$101))*(CI31/CI$34)*((CI$13/3)/CI$13)+(SUMIF('6. Drift'!$B$18:$B$101,CI$7,'6. Drift'!$BP$18:$BP$101))*(CI31/CI$34)*((CI$13/3)/CI$13)</f>
        <v>0</v>
      </c>
      <c r="CJ69" s="449">
        <f>(SUMIF('5. Lön'!$B$25:$B$151,CJ$7,'5. Lön'!$CA$25:$CA$151))*(CJ31/CJ$34)*((CJ$13/3)/CJ$13)+(SUMIF('5. Lön'!$B$25:$B$151,CJ$7,'5. Lön'!$CM$25:$CM$151))*(CJ31/CJ$34)*((CJ$13/3)/CJ$13)+(SUMIF('6. Drift'!$B$18:$B$101,CJ$7,'6. Drift'!$BD$18:$BD$101))*(CJ31/CJ$34)*((CJ$13/3)/CJ$13)+(SUMIF('6. Drift'!$B$18:$B$101,CJ$7,'6. Drift'!$BP$18:$BP$101))*(CJ31/CJ$34)*((CJ$13/3)/CJ$13)</f>
        <v>0</v>
      </c>
    </row>
    <row r="70" spans="2:88" x14ac:dyDescent="0.2">
      <c r="B70" s="53" t="s">
        <v>82</v>
      </c>
      <c r="C70" s="480">
        <f>IF($M70=0,"",(('5. Lön'!AG$152+'6. Drift'!G$102)/('6. Drift'!$Q$102+'5. Lön'!$AQ$152))*$M70)</f>
        <v>310.9480953440426</v>
      </c>
      <c r="D70" s="481">
        <f>IF($M70=0,"",(('5. Lön'!AH$152+'6. Drift'!H$102)/('6. Drift'!$Q$102+'5. Lön'!$AQ$152))*$M70)</f>
        <v>350.8377659141625</v>
      </c>
      <c r="E70" s="482">
        <f>IF($M70=0,"",(('5. Lön'!AI$152+'6. Drift'!I$102)/('6. Drift'!$Q$102+'5. Lön'!$AQ$152))*$M70)</f>
        <v>341.50503027571216</v>
      </c>
      <c r="F70" s="481">
        <f>IF($M70=0,"",(('5. Lön'!AJ$152+'6. Drift'!J$102)/('6. Drift'!$Q$102+'5. Lön'!$AQ$152))*$M70)</f>
        <v>0</v>
      </c>
      <c r="G70" s="482">
        <f>IF($M70=0,"",(('5. Lön'!AK$152+'6. Drift'!K$102)/('6. Drift'!$Q$102+'5. Lön'!$AQ$152))*$M70)</f>
        <v>0</v>
      </c>
      <c r="H70" s="481">
        <f>IF($M70=0,"",(('5. Lön'!AL$152+'6. Drift'!L$102)/('6. Drift'!$Q$102+'5. Lön'!$AQ$152))*$M70)</f>
        <v>0</v>
      </c>
      <c r="I70" s="482">
        <f>IF($M70=0,"",(('5. Lön'!AM$152+'6. Drift'!M$102)/('6. Drift'!$Q$102+'5. Lön'!$AQ$152))*$M70)</f>
        <v>0</v>
      </c>
      <c r="J70" s="481">
        <f>IF($M70=0,"",(('5. Lön'!AN$152+'6. Drift'!N$102)/('6. Drift'!$Q$102+'5. Lön'!$AQ$152))*$M70)</f>
        <v>0</v>
      </c>
      <c r="K70" s="482">
        <f>IF($M70=0,"",(('5. Lön'!AO$152+'6. Drift'!O$102)/('6. Drift'!$Q$102+'5. Lön'!$AQ$152))*$M70)</f>
        <v>0</v>
      </c>
      <c r="L70" s="481">
        <f>IF($M70=0,"",(('5. Lön'!AP$152+'6. Drift'!P$102)/('6. Drift'!$Q$102+'5. Lön'!$AQ$152))*$M70)</f>
        <v>0</v>
      </c>
      <c r="M70" s="467">
        <f t="shared" si="70"/>
        <v>1003.2908915339173</v>
      </c>
      <c r="N70" s="449">
        <f>(SUMIF('5. Lön'!$B$25:$B$151,N$7,'5. Lön'!$CA$25:$CA$151))*(N32/N$34)*(N$11/N$13)+(SUMIF('5. Lön'!$B$25:$B$151,N$7,'5. Lön'!$CM$25:$CM$151))*(N32/N$34)*(N$11/N$13)+(SUMIF('6. Drift'!$B$18:$B$101,N$7,'6. Drift'!$BD$18:$BD$101))*(N32/N$34)*(N$11/N$13)+(SUMIF('6. Drift'!$B$18:$B$101,N$7,'6. Drift'!$BP$18:$BP$101))*(N32/N$34)*(N$11/N$13)</f>
        <v>0</v>
      </c>
      <c r="O70" s="449">
        <f>(SUMIF('5. Lön'!$B$25:$B$151,O$7,'5. Lön'!$CA$25:$CA$151))*(O32/O$34)*(O$11/O$13)+(SUMIF('5. Lön'!$B$25:$B$151,O$7,'5. Lön'!$CM$25:$CM$151))*(O32/O$34)*(O$11/O$13)+(SUMIF('6. Drift'!$B$18:$B$101,O$7,'6. Drift'!$BD$18:$BD$101))*(O32/O$34)*(O$11/O$13)+(SUMIF('6. Drift'!$B$18:$B$101,O$7,'6. Drift'!$BP$18:$BP$101))*(O32/O$34)*(O$11/O$13)</f>
        <v>0</v>
      </c>
      <c r="P70" s="449">
        <f>(SUMIF('5. Lön'!$B$25:$B$151,P$7,'5. Lön'!$CA$25:$CA$151))*(P32/P$34)*(P$11/P$13)+(SUMIF('5. Lön'!$B$25:$B$151,P$7,'5. Lön'!$CM$25:$CM$151))*(P32/P$34)*(P$11/P$13)+(SUMIF('6. Drift'!$B$18:$B$101,P$7,'6. Drift'!$BD$18:$BD$101))*(P32/P$34)*(P$11/P$13)+(SUMIF('6. Drift'!$B$18:$B$101,P$7,'6. Drift'!$BP$18:$BP$101))*(P32/P$34)*(P$11/P$13)</f>
        <v>0</v>
      </c>
      <c r="Q70" s="449">
        <f>(SUMIF('5. Lön'!$B$25:$B$151,Q$7,'5. Lön'!$CA$25:$CA$151))*(Q32/Q$34)*(Q$11/Q$13)+(SUMIF('5. Lön'!$B$25:$B$151,Q$7,'5. Lön'!$CM$25:$CM$151))*(Q32/Q$34)*(Q$11/Q$13)+(SUMIF('6. Drift'!$B$18:$B$101,Q$7,'6. Drift'!$BD$18:$BD$101))*(Q32/Q$34)*(Q$11/Q$13)+(SUMIF('6. Drift'!$B$18:$B$101,Q$7,'6. Drift'!$BP$18:$BP$101))*(Q32/Q$34)*(Q$11/Q$13)</f>
        <v>0</v>
      </c>
      <c r="R70" s="449">
        <f>(SUMIF('5. Lön'!$B$25:$B$151,R$7,'5. Lön'!$CA$25:$CA$151))*(R32/R$34)*(R$11/R$13)+(SUMIF('5. Lön'!$B$25:$B$151,R$7,'5. Lön'!$CM$25:$CM$151))*(R32/R$34)*(R$11/R$13)+(SUMIF('6. Drift'!$B$18:$B$101,R$7,'6. Drift'!$BD$18:$BD$101))*(R32/R$34)*(R$11/R$13)+(SUMIF('6. Drift'!$B$18:$B$101,R$7,'6. Drift'!$BP$18:$BP$101))*(R32/R$34)*(R$11/R$13)</f>
        <v>0</v>
      </c>
      <c r="S70" s="449">
        <f>(SUMIF('5. Lön'!$B$25:$B$151,S$7,'5. Lön'!$CA$25:$CA$151))*(S32/S$34)*(S$11/S$13)+(SUMIF('5. Lön'!$B$25:$B$151,S$7,'5. Lön'!$CM$25:$CM$151))*(S32/S$34)*(S$11/S$13)+(SUMIF('6. Drift'!$B$18:$B$101,S$7,'6. Drift'!$BD$18:$BD$101))*(S32/S$34)*(S$11/S$13)+(SUMIF('6. Drift'!$B$18:$B$101,S$7,'6. Drift'!$BP$18:$BP$101))*(S32/S$34)*(S$11/S$13)</f>
        <v>0</v>
      </c>
      <c r="T70" s="449">
        <f>(SUMIF('5. Lön'!$B$25:$B$151,T$7,'5. Lön'!$CA$25:$CA$151))*(T32/T$34)*(T$11/T$13)+(SUMIF('5. Lön'!$B$25:$B$151,T$7,'5. Lön'!$CM$25:$CM$151))*(T32/T$34)*(T$11/T$13)+(SUMIF('6. Drift'!$B$18:$B$101,T$7,'6. Drift'!$BD$18:$BD$101))*(T32/T$34)*(T$11/T$13)+(SUMIF('6. Drift'!$B$18:$B$101,T$7,'6. Drift'!$BP$18:$BP$101))*(T32/T$34)*(T$11/T$13)</f>
        <v>0</v>
      </c>
      <c r="U70" s="449">
        <f>(SUMIF('5. Lön'!$B$25:$B$151,U$7,'5. Lön'!$CA$25:$CA$151))*(U32/U$34)*(U$11/U$13)+(SUMIF('5. Lön'!$B$25:$B$151,U$7,'5. Lön'!$CM$25:$CM$151))*(U32/U$34)*(U$11/U$13)+(SUMIF('6. Drift'!$B$18:$B$101,U$7,'6. Drift'!$BD$18:$BD$101))*(U32/U$34)*(U$11/U$13)+(SUMIF('6. Drift'!$B$18:$B$101,U$7,'6. Drift'!$BP$18:$BP$101))*(U32/U$34)*(U$11/U$13)</f>
        <v>0</v>
      </c>
      <c r="V70" s="449">
        <f>(SUMIF('5. Lön'!$B$25:$B$151,V$7,'5. Lön'!$CA$25:$CA$151))*(V32/V$34)*(V$11/V$13)+(SUMIF('5. Lön'!$B$25:$B$151,V$7,'5. Lön'!$CM$25:$CM$151))*(V32/V$34)*(V$11/V$13)+(SUMIF('6. Drift'!$B$18:$B$101,V$7,'6. Drift'!$BD$18:$BD$101))*(V32/V$34)*(V$11/V$13)+(SUMIF('6. Drift'!$B$18:$B$101,V$7,'6. Drift'!$BP$18:$BP$101))*(V32/V$34)*(V$11/V$13)</f>
        <v>0</v>
      </c>
      <c r="W70" s="449">
        <f>(SUMIF('5. Lön'!$B$25:$B$151,W$7,'5. Lön'!$CA$25:$CA$151))*(W32/W$34)*(W$11/W$13)+(SUMIF('5. Lön'!$B$25:$B$151,W$7,'5. Lön'!$CM$25:$CM$151))*(W32/W$34)*(W$11/W$13)+(SUMIF('6. Drift'!$B$18:$B$101,W$7,'6. Drift'!$BD$18:$BD$101))*(W32/W$34)*(W$11/W$13)+(SUMIF('6. Drift'!$B$18:$B$101,W$7,'6. Drift'!$BP$18:$BP$101))*(W32/W$34)*(W$11/W$13)</f>
        <v>0</v>
      </c>
      <c r="X70" s="449">
        <f>(SUMIF('5. Lön'!$B$25:$B$151,X$7,'5. Lön'!$CA$25:$CA$151))*(X32/X$34)*(X$11/X$13)+(SUMIF('5. Lön'!$B$25:$B$151,X$7,'5. Lön'!$CM$25:$CM$151))*(X32/X$34)*(X$11/X$13)+(SUMIF('6. Drift'!$B$18:$B$101,X$7,'6. Drift'!$BD$18:$BD$101))*(X32/X$34)*(X$11/X$13)+(SUMIF('6. Drift'!$B$18:$B$101,X$7,'6. Drift'!$BP$18:$BP$101))*(X32/X$34)*(X$11/X$13)</f>
        <v>0</v>
      </c>
      <c r="Y70" s="449">
        <f>(SUMIF('5. Lön'!$B$25:$B$151,Y$7,'5. Lön'!$CA$25:$CA$151))*(Y32/Y$34)*(Y$11/Y$13)+(SUMIF('5. Lön'!$B$25:$B$151,Y$7,'5. Lön'!$CM$25:$CM$151))*(Y32/Y$34)*(Y$11/Y$13)+(SUMIF('6. Drift'!$B$18:$B$101,Y$7,'6. Drift'!$BD$18:$BD$101))*(Y32/Y$34)*(Y$11/Y$13)+(SUMIF('6. Drift'!$B$18:$B$101,Y$7,'6. Drift'!$BP$18:$BP$101))*(Y32/Y$34)*(Y$11/Y$13)</f>
        <v>0</v>
      </c>
      <c r="Z70" s="449">
        <f>(SUMIF('5. Lön'!$B$25:$B$151,Z$7,'5. Lön'!$CA$25:$CA$151))*(Z32/Z$34)*(Z$11/Z$13)+(SUMIF('5. Lön'!$B$25:$B$151,Z$7,'5. Lön'!$CM$25:$CM$151))*(Z32/Z$34)*(Z$11/Z$13)+(SUMIF('6. Drift'!$B$18:$B$101,Z$7,'6. Drift'!$BD$18:$BD$101))*(Z32/Z$34)*(Z$11/Z$13)+(SUMIF('6. Drift'!$B$18:$B$101,Z$7,'6. Drift'!$BP$18:$BP$101))*(Z32/Z$34)*(Z$11/Z$13)</f>
        <v>0</v>
      </c>
      <c r="AA70" s="449">
        <f>(SUMIF('5. Lön'!$B$25:$B$151,AA$7,'5. Lön'!$CA$25:$CA$151))*(AA32/AA$34)*(AA$11/AA$13)+(SUMIF('5. Lön'!$B$25:$B$151,AA$7,'5. Lön'!$CM$25:$CM$151))*(AA32/AA$34)*(AA$11/AA$13)+(SUMIF('6. Drift'!$B$18:$B$101,AA$7,'6. Drift'!$BD$18:$BD$101))*(AA32/AA$34)*(AA$11/AA$13)+(SUMIF('6. Drift'!$B$18:$B$101,AA$7,'6. Drift'!$BP$18:$BP$101))*(AA32/AA$34)*(AA$11/AA$13)</f>
        <v>0</v>
      </c>
      <c r="AB70" s="449">
        <f>(SUMIF('5. Lön'!$B$25:$B$151,AB$7,'5. Lön'!$CA$25:$CA$151))*(AB32/AB$34)*(AB$11/AB$13)+(SUMIF('5. Lön'!$B$25:$B$151,AB$7,'5. Lön'!$CM$25:$CM$151))*(AB32/AB$34)*(AB$11/AB$13)+(SUMIF('6. Drift'!$B$18:$B$101,AB$7,'6. Drift'!$BD$18:$BD$101))*(AB32/AB$34)*(AB$11/AB$13)+(SUMIF('6. Drift'!$B$18:$B$101,AB$7,'6. Drift'!$BP$18:$BP$101))*(AB32/AB$34)*(AB$11/AB$13)</f>
        <v>0</v>
      </c>
      <c r="AC70" s="449">
        <f>(SUMIF('5. Lön'!$B$25:$B$151,AC$7,'5. Lön'!$CA$25:$CA$151))*(AC32/AC$34)*(AC$11/AC$13)+(SUMIF('5. Lön'!$B$25:$B$151,AC$7,'5. Lön'!$CM$25:$CM$151))*(AC32/AC$34)*(AC$11/AC$13)+(SUMIF('6. Drift'!$B$18:$B$101,AC$7,'6. Drift'!$BD$18:$BD$101))*(AC32/AC$34)*(AC$11/AC$13)+(SUMIF('6. Drift'!$B$18:$B$101,AC$7,'6. Drift'!$BP$18:$BP$101))*(AC32/AC$34)*(AC$11/AC$13)</f>
        <v>0</v>
      </c>
      <c r="AD70" s="449">
        <f>(SUMIF('5. Lön'!$B$25:$B$151,AD$7,'5. Lön'!$CA$25:$CA$151))*(AD32/AD$34)*(AD$11/AD$13)+(SUMIF('5. Lön'!$B$25:$B$151,AD$7,'5. Lön'!$CM$25:$CM$151))*(AD32/AD$34)*(AD$11/AD$13)+(SUMIF('6. Drift'!$B$18:$B$101,AD$7,'6. Drift'!$BD$18:$BD$101))*(AD32/AD$34)*(AD$11/AD$13)+(SUMIF('6. Drift'!$B$18:$B$101,AD$7,'6. Drift'!$BP$18:$BP$101))*(AD32/AD$34)*(AD$11/AD$13)</f>
        <v>0</v>
      </c>
      <c r="AE70" s="449">
        <f>(SUMIF('5. Lön'!$B$25:$B$151,AE$7,'5. Lön'!$CA$25:$CA$151))*(AE32/AE$34)*(AE$11/AE$13)+(SUMIF('5. Lön'!$B$25:$B$151,AE$7,'5. Lön'!$CM$25:$CM$151))*(AE32/AE$34)*(AE$11/AE$13)+(SUMIF('6. Drift'!$B$18:$B$101,AE$7,'6. Drift'!$BD$18:$BD$101))*(AE32/AE$34)*(AE$11/AE$13)+(SUMIF('6. Drift'!$B$18:$B$101,AE$7,'6. Drift'!$BP$18:$BP$101))*(AE32/AE$34)*(AE$11/AE$13)</f>
        <v>0</v>
      </c>
      <c r="AF70" s="449">
        <f>(SUMIF('5. Lön'!$B$25:$B$151,AF$7,'5. Lön'!$CA$25:$CA$151))*(AF32/AF$34)*(AF$11/AF$13)+(SUMIF('5. Lön'!$B$25:$B$151,AF$7,'5. Lön'!$CM$25:$CM$151))*(AF32/AF$34)*(AF$11/AF$13)+(SUMIF('6. Drift'!$B$18:$B$101,AF$7,'6. Drift'!$BD$18:$BD$101))*(AF32/AF$34)*(AF$11/AF$13)+(SUMIF('6. Drift'!$B$18:$B$101,AF$7,'6. Drift'!$BP$18:$BP$101))*(AF32/AF$34)*(AF$11/AF$13)</f>
        <v>0</v>
      </c>
      <c r="AG70" s="449">
        <f>(SUMIF('5. Lön'!$B$25:$B$151,AG$7,'5. Lön'!$CA$25:$CA$151))*(AG32/AG$34)*(AG$11/AG$13)+(SUMIF('5. Lön'!$B$25:$B$151,AG$7,'5. Lön'!$CM$25:$CM$151))*(AG32/AG$34)*(AG$11/AG$13)+(SUMIF('6. Drift'!$B$18:$B$101,AG$7,'6. Drift'!$BD$18:$BD$101))*(AG32/AG$34)*(AG$11/AG$13)+(SUMIF('6. Drift'!$B$18:$B$101,AG$7,'6. Drift'!$BP$18:$BP$101))*(AG32/AG$34)*(AG$11/AG$13)</f>
        <v>0</v>
      </c>
      <c r="AH70" s="449">
        <f>(SUMIF('5. Lön'!$B$25:$B$151,AH$7,'5. Lön'!$CA$25:$CA$151))*(AH32/AH$34)*(AH$11/AH$13)+(SUMIF('5. Lön'!$B$25:$B$151,AH$7,'5. Lön'!$CM$25:$CM$151))*(AH32/AH$34)*(AH$11/AH$13)+(SUMIF('6. Drift'!$B$18:$B$101,AH$7,'6. Drift'!$BD$18:$BD$101))*(AH32/AH$34)*(AH$11/AH$13)+(SUMIF('6. Drift'!$B$18:$B$101,AH$7,'6. Drift'!$BP$18:$BP$101))*(AH32/AH$34)*(AH$11/AH$13)</f>
        <v>0</v>
      </c>
      <c r="AI70" s="449">
        <f>(SUMIF('5. Lön'!$B$25:$B$151,AI$7,'5. Lön'!$CA$25:$CA$151))*(AI32/AI$34)*(AI$11/AI$13)+(SUMIF('5. Lön'!$B$25:$B$151,AI$7,'5. Lön'!$CM$25:$CM$151))*(AI32/AI$34)*(AI$11/AI$13)+(SUMIF('6. Drift'!$B$18:$B$101,AI$7,'6. Drift'!$BD$18:$BD$101))*(AI32/AI$34)*(AI$11/AI$13)+(SUMIF('6. Drift'!$B$18:$B$101,AI$7,'6. Drift'!$BP$18:$BP$101))*(AI32/AI$34)*(AI$11/AI$13)</f>
        <v>0</v>
      </c>
      <c r="AJ70" s="449">
        <f>(SUMIF('5. Lön'!$B$25:$B$151,AJ$7,'5. Lön'!$CA$25:$CA$151))*(AJ32/AJ$34)*(AJ$11/AJ$13)+(SUMIF('5. Lön'!$B$25:$B$151,AJ$7,'5. Lön'!$CM$25:$CM$151))*(AJ32/AJ$34)*(AJ$11/AJ$13)+(SUMIF('6. Drift'!$B$18:$B$101,AJ$7,'6. Drift'!$BD$18:$BD$101))*(AJ32/AJ$34)*(AJ$11/AJ$13)+(SUMIF('6. Drift'!$B$18:$B$101,AJ$7,'6. Drift'!$BP$18:$BP$101))*(AJ32/AJ$34)*(AJ$11/AJ$13)</f>
        <v>0</v>
      </c>
      <c r="AK70" s="449">
        <f>(SUMIF('5. Lön'!$B$25:$B$151,AK$7,'5. Lön'!$CA$25:$CA$151))*(AK32/AK$34)*(AK$11/AK$13)+(SUMIF('5. Lön'!$B$25:$B$151,AK$7,'5. Lön'!$CM$25:$CM$151))*(AK32/AK$34)*(AK$11/AK$13)+(SUMIF('6. Drift'!$B$18:$B$101,AK$7,'6. Drift'!$BD$18:$BD$101))*(AK32/AK$34)*(AK$11/AK$13)+(SUMIF('6. Drift'!$B$18:$B$101,AK$7,'6. Drift'!$BP$18:$BP$101))*(AK32/AK$34)*(AK$11/AK$13)</f>
        <v>0</v>
      </c>
      <c r="AL70" s="449">
        <f>(SUMIF('5. Lön'!$B$25:$B$151,AL$7,'5. Lön'!$CA$25:$CA$151))*(AL32/AL$34)*(AL$11/AL$13)+(SUMIF('5. Lön'!$B$25:$B$151,AL$7,'5. Lön'!$CM$25:$CM$151))*(AL32/AL$34)*(AL$11/AL$13)+(SUMIF('6. Drift'!$B$18:$B$101,AL$7,'6. Drift'!$BD$18:$BD$101))*(AL32/AL$34)*(AL$11/AL$13)+(SUMIF('6. Drift'!$B$18:$B$101,AL$7,'6. Drift'!$BP$18:$BP$101))*(AL32/AL$34)*(AL$11/AL$13)</f>
        <v>0</v>
      </c>
      <c r="AM70" s="449">
        <f>(SUMIF('5. Lön'!$B$25:$B$151,AM$7,'5. Lön'!$CA$25:$CA$151))*(AM32/AM$34)*(AM$11/AM$13)+(SUMIF('5. Lön'!$B$25:$B$151,AM$7,'5. Lön'!$CM$25:$CM$151))*(AM32/AM$34)*(AM$11/AM$13)+(SUMIF('6. Drift'!$B$18:$B$101,AM$7,'6. Drift'!$BD$18:$BD$101))*(AM32/AM$34)*(AM$11/AM$13)+(SUMIF('6. Drift'!$B$18:$B$101,AM$7,'6. Drift'!$BP$18:$BP$101))*(AM32/AM$34)*(AM$11/AM$13)</f>
        <v>0</v>
      </c>
      <c r="AN70" s="449">
        <f>(SUMIF('5. Lön'!$B$25:$B$151,AN$7,'5. Lön'!$CA$25:$CA$151))*(AN32/AN$34)*(AN$11/AN$13)+(SUMIF('5. Lön'!$B$25:$B$151,AN$7,'5. Lön'!$CM$25:$CM$151))*(AN32/AN$34)*(AN$11/AN$13)+(SUMIF('6. Drift'!$B$18:$B$101,AN$7,'6. Drift'!$BD$18:$BD$101))*(AN32/AN$34)*(AN$11/AN$13)+(SUMIF('6. Drift'!$B$18:$B$101,AN$7,'6. Drift'!$BP$18:$BP$101))*(AN32/AN$34)*(AN$11/AN$13)</f>
        <v>0</v>
      </c>
      <c r="AO70" s="449">
        <f>(SUMIF('5. Lön'!$B$25:$B$151,AO$7,'5. Lön'!$CA$25:$CA$151))*(AO32/AO$34)*(AO$11/AO$13)+(SUMIF('5. Lön'!$B$25:$B$151,AO$7,'5. Lön'!$CM$25:$CM$151))*(AO32/AO$34)*(AO$11/AO$13)+(SUMIF('6. Drift'!$B$18:$B$101,AO$7,'6. Drift'!$BD$18:$BD$101))*(AO32/AO$34)*(AO$11/AO$13)+(SUMIF('6. Drift'!$B$18:$B$101,AO$7,'6. Drift'!$BP$18:$BP$101))*(AO32/AO$34)*(AO$11/AO$13)</f>
        <v>0</v>
      </c>
      <c r="AP70" s="449">
        <f>(SUMIF('5. Lön'!$B$25:$B$151,AP$7,'5. Lön'!$CA$25:$CA$151))*(AP32/AP$34)*(AP$11/AP$13)+(SUMIF('5. Lön'!$B$25:$B$151,AP$7,'5. Lön'!$CM$25:$CM$151))*(AP32/AP$34)*(AP$11/AP$13)+(SUMIF('6. Drift'!$B$18:$B$101,AP$7,'6. Drift'!$BD$18:$BD$101))*(AP32/AP$34)*(AP$11/AP$13)+(SUMIF('6. Drift'!$B$18:$B$101,AP$7,'6. Drift'!$BP$18:$BP$101))*(AP32/AP$34)*(AP$11/AP$13)</f>
        <v>0</v>
      </c>
      <c r="AQ70" s="449">
        <f>(SUMIF('5. Lön'!$B$25:$B$151,AQ$7,'5. Lön'!$CA$25:$CA$151))*(AQ32/AQ$34)*(AQ$11/AQ$13)+(SUMIF('5. Lön'!$B$25:$B$151,AQ$7,'5. Lön'!$CM$25:$CM$151))*(AQ32/AQ$34)*(AQ$11/AQ$13)+(SUMIF('6. Drift'!$B$18:$B$101,AQ$7,'6. Drift'!$BD$18:$BD$101))*(AQ32/AQ$34)*(AQ$11/AQ$13)+(SUMIF('6. Drift'!$B$18:$B$101,AQ$7,'6. Drift'!$BP$18:$BP$101))*(AQ32/AQ$34)*(AQ$11/AQ$13)</f>
        <v>0</v>
      </c>
      <c r="AR70" s="449">
        <f>(SUMIF('5. Lön'!$B$25:$B$151,AR$7,'5. Lön'!$CA$25:$CA$151))*(AR32/AR$34)*(AR$11/AR$13)+(SUMIF('5. Lön'!$B$25:$B$151,AR$7,'5. Lön'!$CM$25:$CM$151))*(AR32/AR$34)*(AR$11/AR$13)+(SUMIF('6. Drift'!$B$18:$B$101,AR$7,'6. Drift'!$BD$18:$BD$101))*(AR32/AR$34)*(AR$11/AR$13)+(SUMIF('6. Drift'!$B$18:$B$101,AR$7,'6. Drift'!$BP$18:$BP$101))*(AR32/AR$34)*(AR$11/AR$13)</f>
        <v>0</v>
      </c>
      <c r="AS70" s="449">
        <f>(SUMIF('5. Lön'!$B$25:$B$151,AS$7,'5. Lön'!$CA$25:$CA$151))*(AS32/AS$34)*(AS$11/AS$13)+(SUMIF('5. Lön'!$B$25:$B$151,AS$7,'5. Lön'!$CM$25:$CM$151))*(AS32/AS$34)*(AS$11/AS$13)+(SUMIF('6. Drift'!$B$18:$B$101,AS$7,'6. Drift'!$BD$18:$BD$101))*(AS32/AS$34)*(AS$11/AS$13)+(SUMIF('6. Drift'!$B$18:$B$101,AS$7,'6. Drift'!$BP$18:$BP$101))*(AS32/AS$34)*(AS$11/AS$13)</f>
        <v>0</v>
      </c>
      <c r="AT70" s="449">
        <f>(SUMIF('5. Lön'!$B$25:$B$151,AT$7,'5. Lön'!$CA$25:$CA$151))*(AT32/AT$34)*(AT$11/AT$13)+(SUMIF('5. Lön'!$B$25:$B$151,AT$7,'5. Lön'!$CM$25:$CM$151))*(AT32/AT$34)*(AT$11/AT$13)+(SUMIF('6. Drift'!$B$18:$B$101,AT$7,'6. Drift'!$BD$18:$BD$101))*(AT32/AT$34)*(AT$11/AT$13)+(SUMIF('6. Drift'!$B$18:$B$101,AT$7,'6. Drift'!$BP$18:$BP$101))*(AT32/AT$34)*(AT$11/AT$13)</f>
        <v>0</v>
      </c>
      <c r="AU70" s="449">
        <f>(SUMIF('5. Lön'!$B$25:$B$151,AU$7,'5. Lön'!$CA$25:$CA$151))*(AU32/AU$34)*(AU$11/AU$13)+(SUMIF('5. Lön'!$B$25:$B$151,AU$7,'5. Lön'!$CM$25:$CM$151))*(AU32/AU$34)*(AU$11/AU$13)+(SUMIF('6. Drift'!$B$18:$B$101,AU$7,'6. Drift'!$BD$18:$BD$101))*(AU32/AU$34)*(AU$11/AU$13)+(SUMIF('6. Drift'!$B$18:$B$101,AU$7,'6. Drift'!$BP$18:$BP$101))*(AU32/AU$34)*(AU$11/AU$13)</f>
        <v>0</v>
      </c>
      <c r="AV70" s="449">
        <f>(SUMIF('5. Lön'!$B$25:$B$151,AV$7,'5. Lön'!$CA$25:$CA$151))*(AV32/AV$34)*(AV$11/AV$13)+(SUMIF('5. Lön'!$B$25:$B$151,AV$7,'5. Lön'!$CM$25:$CM$151))*(AV32/AV$34)*(AV$11/AV$13)+(SUMIF('6. Drift'!$B$18:$B$101,AV$7,'6. Drift'!$BD$18:$BD$101))*(AV32/AV$34)*(AV$11/AV$13)+(SUMIF('6. Drift'!$B$18:$B$101,AV$7,'6. Drift'!$BP$18:$BP$101))*(AV32/AV$34)*(AV$11/AV$13)</f>
        <v>0</v>
      </c>
      <c r="AW70" s="449">
        <f>(SUMIF('5. Lön'!$B$25:$B$151,AW$7,'5. Lön'!$CA$25:$CA$151))*(AW32/AW$34)*(AW$11/AW$13)+(SUMIF('5. Lön'!$B$25:$B$151,AW$7,'5. Lön'!$CM$25:$CM$151))*(AW32/AW$34)*(AW$11/AW$13)+(SUMIF('6. Drift'!$B$18:$B$101,AW$7,'6. Drift'!$BD$18:$BD$101))*(AW32/AW$34)*(AW$11/AW$13)+(SUMIF('6. Drift'!$B$18:$B$101,AW$7,'6. Drift'!$BP$18:$BP$101))*(AW32/AW$34)*(AW$11/AW$13)</f>
        <v>1003.2908915339173</v>
      </c>
      <c r="AX70" s="449">
        <f>(SUMIF('5. Lön'!$B$25:$B$151,AX$7,'5. Lön'!$CA$25:$CA$151))*(AX32/AX$34)*(AX$11/AX$13)+(SUMIF('5. Lön'!$B$25:$B$151,AX$7,'5. Lön'!$CM$25:$CM$151))*(AX32/AX$34)*(AX$11/AX$13)+(SUMIF('6. Drift'!$B$18:$B$101,AX$7,'6. Drift'!$BD$18:$BD$101))*(AX32/AX$34)*(AX$11/AX$13)+(SUMIF('6. Drift'!$B$18:$B$101,AX$7,'6. Drift'!$BP$18:$BP$101))*(AX32/AX$34)*(AX$11/AX$13)</f>
        <v>0</v>
      </c>
      <c r="AY70" s="449">
        <f>(SUMIF('5. Lön'!$B$25:$B$151,AY$7,'5. Lön'!$CA$25:$CA$151))*(AY32/AY$34)*(AY$11/AY$13)+(SUMIF('5. Lön'!$B$25:$B$151,AY$7,'5. Lön'!$CM$25:$CM$151))*(AY32/AY$34)*(AY$11/AY$13)+(SUMIF('6. Drift'!$B$18:$B$101,AY$7,'6. Drift'!$BD$18:$BD$101))*(AY32/AY$34)*(AY$11/AY$13)+(SUMIF('6. Drift'!$B$18:$B$101,AY$7,'6. Drift'!$BP$18:$BP$101))*(AY32/AY$34)*(AY$11/AY$13)</f>
        <v>0</v>
      </c>
      <c r="AZ70" s="449">
        <f>(SUMIF('5. Lön'!$B$25:$B$151,AZ$7,'5. Lön'!$CA$25:$CA$151))*(AZ32/AZ$34)*(AZ$11/AZ$13)+(SUMIF('5. Lön'!$B$25:$B$151,AZ$7,'5. Lön'!$CM$25:$CM$151))*(AZ32/AZ$34)*(AZ$11/AZ$13)+(SUMIF('6. Drift'!$B$18:$B$101,AZ$7,'6. Drift'!$BD$18:$BD$101))*(AZ32/AZ$34)*(AZ$11/AZ$13)+(SUMIF('6. Drift'!$B$18:$B$101,AZ$7,'6. Drift'!$BP$18:$BP$101))*(AZ32/AZ$34)*(AZ$11/AZ$13)</f>
        <v>0</v>
      </c>
      <c r="BA70" s="449">
        <f>(SUMIF('5. Lön'!$B$25:$B$151,BA$7,'5. Lön'!$CA$25:$CA$151))*(BA32/BA$34)*(BA$11/BA$13)+(SUMIF('5. Lön'!$B$25:$B$151,BA$7,'5. Lön'!$CM$25:$CM$151))*(BA32/BA$34)*(BA$11/BA$13)+(SUMIF('6. Drift'!$B$18:$B$101,BA$7,'6. Drift'!$BD$18:$BD$101))*(BA32/BA$34)*(BA$11/BA$13)+(SUMIF('6. Drift'!$B$18:$B$101,BA$7,'6. Drift'!$BP$18:$BP$101))*(BA32/BA$34)*(BA$11/BA$13)</f>
        <v>0</v>
      </c>
      <c r="BB70" s="449">
        <f>(SUMIF('5. Lön'!$B$25:$B$151,BB$7,'5. Lön'!$CA$25:$CA$151))*(BB32/BB$34)*(BB$11/BB$13)+(SUMIF('5. Lön'!$B$25:$B$151,BB$7,'5. Lön'!$CM$25:$CM$151))*(BB32/BB$34)*(BB$11/BB$13)+(SUMIF('6. Drift'!$B$18:$B$101,BB$7,'6. Drift'!$BD$18:$BD$101))*(BB32/BB$34)*(BB$11/BB$13)+(SUMIF('6. Drift'!$B$18:$B$101,BB$7,'6. Drift'!$BP$18:$BP$101))*(BB32/BB$34)*(BB$11/BB$13)</f>
        <v>0</v>
      </c>
      <c r="BC70" s="449">
        <f>(SUMIF('5. Lön'!$B$25:$B$151,BC$7,'5. Lön'!$CA$25:$CA$151))*(BC32/BC$34)*(BC$11/BC$13)+(SUMIF('5. Lön'!$B$25:$B$151,BC$7,'5. Lön'!$CM$25:$CM$151))*(BC32/BC$34)*(BC$11/BC$13)+(SUMIF('6. Drift'!$B$18:$B$101,BC$7,'6. Drift'!$BD$18:$BD$101))*(BC32/BC$34)*(BC$11/BC$13)+(SUMIF('6. Drift'!$B$18:$B$101,BC$7,'6. Drift'!$BP$18:$BP$101))*(BC32/BC$34)*(BC$11/BC$13)</f>
        <v>0</v>
      </c>
      <c r="BD70" s="449">
        <f>(SUMIF('5. Lön'!$B$25:$B$151,BD$7,'5. Lön'!$CA$25:$CA$151))*(BD32/BD$34)*(BD$11/BD$13)+(SUMIF('5. Lön'!$B$25:$B$151,BD$7,'5. Lön'!$CM$25:$CM$151))*(BD32/BD$34)*(BD$11/BD$13)+(SUMIF('6. Drift'!$B$18:$B$101,BD$7,'6. Drift'!$BD$18:$BD$101))*(BD32/BD$34)*(BD$11/BD$13)+(SUMIF('6. Drift'!$B$18:$B$101,BD$7,'6. Drift'!$BP$18:$BP$101))*(BD32/BD$34)*(BD$11/BD$13)</f>
        <v>0</v>
      </c>
      <c r="BE70" s="449">
        <f>(SUMIF('5. Lön'!$B$25:$B$151,BE$7,'5. Lön'!$CA$25:$CA$151))*(BE32/BE$34)*(BE$11/BE$13)+(SUMIF('5. Lön'!$B$25:$B$151,BE$7,'5. Lön'!$CM$25:$CM$151))*(BE32/BE$34)*(BE$11/BE$13)+(SUMIF('6. Drift'!$B$18:$B$101,BE$7,'6. Drift'!$BD$18:$BD$101))*(BE32/BE$34)*(BE$11/BE$13)+(SUMIF('6. Drift'!$B$18:$B$101,BE$7,'6. Drift'!$BP$18:$BP$101))*(BE32/BE$34)*(BE$11/BE$13)</f>
        <v>0</v>
      </c>
      <c r="BF70" s="449">
        <f>(SUMIF('5. Lön'!$B$25:$B$151,BF$7,'5. Lön'!$CA$25:$CA$151))*(BF32/BF$34)*(BF$11/BF$13)+(SUMIF('5. Lön'!$B$25:$B$151,BF$7,'5. Lön'!$CM$25:$CM$151))*(BF32/BF$34)*(BF$11/BF$13)+(SUMIF('6. Drift'!$B$18:$B$101,BF$7,'6. Drift'!$BD$18:$BD$101))*(BF32/BF$34)*(BF$11/BF$13)+(SUMIF('6. Drift'!$B$18:$B$101,BF$7,'6. Drift'!$BP$18:$BP$101))*(BF32/BF$34)*(BF$11/BF$13)</f>
        <v>0</v>
      </c>
      <c r="BG70" s="449">
        <f>(SUMIF('5. Lön'!$B$25:$B$151,BG$7,'5. Lön'!$CA$25:$CA$151))*(BG32/BG$34)*((BG$13/3)/BG$13)+(SUMIF('5. Lön'!$B$25:$B$151,BG$7,'5. Lön'!$CM$25:$CM$151))*(BG32/BG$34)*((BG$13/3)/BG$13)+(SUMIF('6. Drift'!$B$18:$B$101,BG$7,'6. Drift'!$BD$18:$BD$101))*(BG32/BG$34)*((BG$13/3)/BG$13)+(SUMIF('6. Drift'!$B$18:$B$101,BG$7,'6. Drift'!$BP$18:$BP$101))*(BG32/BG$34)*((BG$13/3)/BG$13)</f>
        <v>0</v>
      </c>
      <c r="BH70" s="449">
        <f>(SUMIF('5. Lön'!$B$25:$B$151,BH$7,'5. Lön'!$CA$25:$CA$151))*(BH32/BH$34)*((BH$13/3)/BH$13)+(SUMIF('5. Lön'!$B$25:$B$151,BH$7,'5. Lön'!$CM$25:$CM$151))*(BH32/BH$34)*((BH$13/3)/BH$13)+(SUMIF('6. Drift'!$B$18:$B$101,BH$7,'6. Drift'!$BD$18:$BD$101))*(BH32/BH$34)*((BH$13/3)/BH$13)+(SUMIF('6. Drift'!$B$18:$B$101,BH$7,'6. Drift'!$BP$18:$BP$101))*(BH32/BH$34)*((BH$13/3)/BH$13)</f>
        <v>0</v>
      </c>
      <c r="BI70" s="449">
        <f>(SUMIF('5. Lön'!$B$25:$B$151,BI$7,'5. Lön'!$CA$25:$CA$151))*(BI32/BI$34)*((BI$13/3)/BI$13)+(SUMIF('5. Lön'!$B$25:$B$151,BI$7,'5. Lön'!$CM$25:$CM$151))*(BI32/BI$34)*((BI$13/3)/BI$13)+(SUMIF('6. Drift'!$B$18:$B$101,BI$7,'6. Drift'!$BD$18:$BD$101))*(BI32/BI$34)*((BI$13/3)/BI$13)+(SUMIF('6. Drift'!$B$18:$B$101,BI$7,'6. Drift'!$BP$18:$BP$101))*(BI32/BI$34)*((BI$13/3)/BI$13)</f>
        <v>0</v>
      </c>
      <c r="BJ70" s="449">
        <f>(SUMIF('5. Lön'!$B$25:$B$151,BJ$7,'5. Lön'!$CA$25:$CA$151))*(BJ32/BJ$34)*((BJ$13/3)/BJ$13)+(SUMIF('5. Lön'!$B$25:$B$151,BJ$7,'5. Lön'!$CM$25:$CM$151))*(BJ32/BJ$34)*((BJ$13/3)/BJ$13)+(SUMIF('6. Drift'!$B$18:$B$101,BJ$7,'6. Drift'!$BD$18:$BD$101))*(BJ32/BJ$34)*((BJ$13/3)/BJ$13)+(SUMIF('6. Drift'!$B$18:$B$101,BJ$7,'6. Drift'!$BP$18:$BP$101))*(BJ32/BJ$34)*((BJ$13/3)/BJ$13)</f>
        <v>0</v>
      </c>
      <c r="BK70" s="449">
        <f>(SUMIF('5. Lön'!$B$25:$B$151,BK$7,'5. Lön'!$CA$25:$CA$151))*(BK32/BK$34)*((BK$13/3)/BK$13)+(SUMIF('5. Lön'!$B$25:$B$151,BK$7,'5. Lön'!$CM$25:$CM$151))*(BK32/BK$34)*((BK$13/3)/BK$13)+(SUMIF('6. Drift'!$B$18:$B$101,BK$7,'6. Drift'!$BD$18:$BD$101))*(BK32/BK$34)*((BK$13/3)/BK$13)+(SUMIF('6. Drift'!$B$18:$B$101,BK$7,'6. Drift'!$BP$18:$BP$101))*(BK32/BK$34)*((BK$13/3)/BK$13)</f>
        <v>0</v>
      </c>
      <c r="BL70" s="449">
        <f>(SUMIF('5. Lön'!$B$25:$B$151,BL$7,'5. Lön'!$CA$25:$CA$151))*(BL32/BL$34)*((BL$13/3)/BL$13)+(SUMIF('5. Lön'!$B$25:$B$151,BL$7,'5. Lön'!$CM$25:$CM$151))*(BL32/BL$34)*((BL$13/3)/BL$13)+(SUMIF('6. Drift'!$B$18:$B$101,BL$7,'6. Drift'!$BD$18:$BD$101))*(BL32/BL$34)*((BL$13/3)/BL$13)+(SUMIF('6. Drift'!$B$18:$B$101,BL$7,'6. Drift'!$BP$18:$BP$101))*(BL32/BL$34)*((BL$13/3)/BL$13)</f>
        <v>0</v>
      </c>
      <c r="BM70" s="449">
        <f>(SUMIF('5. Lön'!$B$25:$B$151,BM$7,'5. Lön'!$CA$25:$CA$151))*(BM32/BM$34)*((BM$13/3)/BM$13)+(SUMIF('5. Lön'!$B$25:$B$151,BM$7,'5. Lön'!$CM$25:$CM$151))*(BM32/BM$34)*((BM$13/3)/BM$13)+(SUMIF('6. Drift'!$B$18:$B$101,BM$7,'6. Drift'!$BD$18:$BD$101))*(BM32/BM$34)*((BM$13/3)/BM$13)+(SUMIF('6. Drift'!$B$18:$B$101,BM$7,'6. Drift'!$BP$18:$BP$101))*(BM32/BM$34)*((BM$13/3)/BM$13)</f>
        <v>0</v>
      </c>
      <c r="BN70" s="449">
        <f>(SUMIF('5. Lön'!$B$25:$B$151,BN$7,'5. Lön'!$CA$25:$CA$151))*(BN32/BN$34)*((BN$13/3)/BN$13)+(SUMIF('5. Lön'!$B$25:$B$151,BN$7,'5. Lön'!$CM$25:$CM$151))*(BN32/BN$34)*((BN$13/3)/BN$13)+(SUMIF('6. Drift'!$B$18:$B$101,BN$7,'6. Drift'!$BD$18:$BD$101))*(BN32/BN$34)*((BN$13/3)/BN$13)+(SUMIF('6. Drift'!$B$18:$B$101,BN$7,'6. Drift'!$BP$18:$BP$101))*(BN32/BN$34)*((BN$13/3)/BN$13)</f>
        <v>0</v>
      </c>
      <c r="BO70" s="449">
        <f>(SUMIF('5. Lön'!$B$25:$B$151,BO$7,'5. Lön'!$CA$25:$CA$151))*(BO32/BO$34)*((BO$13/3)/BO$13)+(SUMIF('5. Lön'!$B$25:$B$151,BO$7,'5. Lön'!$CM$25:$CM$151))*(BO32/BO$34)*((BO$13/3)/BO$13)+(SUMIF('6. Drift'!$B$18:$B$101,BO$7,'6. Drift'!$BD$18:$BD$101))*(BO32/BO$34)*((BO$13/3)/BO$13)+(SUMIF('6. Drift'!$B$18:$B$101,BO$7,'6. Drift'!$BP$18:$BP$101))*(BO32/BO$34)*((BO$13/3)/BO$13)</f>
        <v>0</v>
      </c>
      <c r="BP70" s="449">
        <f>(SUMIF('5. Lön'!$B$25:$B$151,BP$7,'5. Lön'!$CA$25:$CA$151))*(BP32/BP$34)*((BP$13/3)/BP$13)+(SUMIF('5. Lön'!$B$25:$B$151,BP$7,'5. Lön'!$CM$25:$CM$151))*(BP32/BP$34)*((BP$13/3)/BP$13)+(SUMIF('6. Drift'!$B$18:$B$101,BP$7,'6. Drift'!$BD$18:$BD$101))*(BP32/BP$34)*((BP$13/3)/BP$13)+(SUMIF('6. Drift'!$B$18:$B$101,BP$7,'6. Drift'!$BP$18:$BP$101))*(BP32/BP$34)*((BP$13/3)/BP$13)</f>
        <v>0</v>
      </c>
      <c r="BQ70" s="449">
        <f>(SUMIF('5. Lön'!$B$25:$B$151,BQ$7,'5. Lön'!$CA$25:$CA$151))*(BQ32/BQ$34)*((BQ$13/3)/BQ$13)+(SUMIF('5. Lön'!$B$25:$B$151,BQ$7,'5. Lön'!$CM$25:$CM$151))*(BQ32/BQ$34)*((BQ$13/3)/BQ$13)+(SUMIF('6. Drift'!$B$18:$B$101,BQ$7,'6. Drift'!$BD$18:$BD$101))*(BQ32/BQ$34)*((BQ$13/3)/BQ$13)+(SUMIF('6. Drift'!$B$18:$B$101,BQ$7,'6. Drift'!$BP$18:$BP$101))*(BQ32/BQ$34)*((BQ$13/3)/BQ$13)</f>
        <v>0</v>
      </c>
      <c r="BR70" s="449">
        <f>(SUMIF('5. Lön'!$B$25:$B$151,BR$7,'5. Lön'!$CA$25:$CA$151))*(BR32/BR$34)*((BR$13/3)/BR$13)+(SUMIF('5. Lön'!$B$25:$B$151,BR$7,'5. Lön'!$CM$25:$CM$151))*(BR32/BR$34)*((BR$13/3)/BR$13)+(SUMIF('6. Drift'!$B$18:$B$101,BR$7,'6. Drift'!$BD$18:$BD$101))*(BR32/BR$34)*((BR$13/3)/BR$13)+(SUMIF('6. Drift'!$B$18:$B$101,BR$7,'6. Drift'!$BP$18:$BP$101))*(BR32/BR$34)*((BR$13/3)/BR$13)</f>
        <v>0</v>
      </c>
      <c r="BS70" s="449">
        <f>(SUMIF('5. Lön'!$B$25:$B$151,BS$7,'5. Lön'!$CA$25:$CA$151))*(BS32/BS$34)*((BS$13/3)/BS$13)+(SUMIF('5. Lön'!$B$25:$B$151,BS$7,'5. Lön'!$CM$25:$CM$151))*(BS32/BS$34)*((BS$13/3)/BS$13)+(SUMIF('6. Drift'!$B$18:$B$101,BS$7,'6. Drift'!$BD$18:$BD$101))*(BS32/BS$34)*((BS$13/3)/BS$13)+(SUMIF('6. Drift'!$B$18:$B$101,BS$7,'6. Drift'!$BP$18:$BP$101))*(BS32/BS$34)*((BS$13/3)/BS$13)</f>
        <v>0</v>
      </c>
      <c r="BT70" s="449">
        <f>(SUMIF('5. Lön'!$B$25:$B$151,BT$7,'5. Lön'!$CA$25:$CA$151))*(BT32/BT$34)*((BT$13/3)/BT$13)+(SUMIF('5. Lön'!$B$25:$B$151,BT$7,'5. Lön'!$CM$25:$CM$151))*(BT32/BT$34)*((BT$13/3)/BT$13)+(SUMIF('6. Drift'!$B$18:$B$101,BT$7,'6. Drift'!$BD$18:$BD$101))*(BT32/BT$34)*((BT$13/3)/BT$13)+(SUMIF('6. Drift'!$B$18:$B$101,BT$7,'6. Drift'!$BP$18:$BP$101))*(BT32/BT$34)*((BT$13/3)/BT$13)</f>
        <v>0</v>
      </c>
      <c r="BU70" s="449">
        <f>(SUMIF('5. Lön'!$B$25:$B$151,BU$7,'5. Lön'!$CA$25:$CA$151))*(BU32/BU$34)*((BU$13/3)/BU$13)+(SUMIF('5. Lön'!$B$25:$B$151,BU$7,'5. Lön'!$CM$25:$CM$151))*(BU32/BU$34)*((BU$13/3)/BU$13)+(SUMIF('6. Drift'!$B$18:$B$101,BU$7,'6. Drift'!$BD$18:$BD$101))*(BU32/BU$34)*((BU$13/3)/BU$13)+(SUMIF('6. Drift'!$B$18:$B$101,BU$7,'6. Drift'!$BP$18:$BP$101))*(BU32/BU$34)*((BU$13/3)/BU$13)</f>
        <v>0</v>
      </c>
      <c r="BV70" s="449">
        <f>(SUMIF('5. Lön'!$B$25:$B$151,BV$7,'5. Lön'!$CA$25:$CA$151))*(BV32/BV$34)*((BV$13/3)/BV$13)+(SUMIF('5. Lön'!$B$25:$B$151,BV$7,'5. Lön'!$CM$25:$CM$151))*(BV32/BV$34)*((BV$13/3)/BV$13)+(SUMIF('6. Drift'!$B$18:$B$101,BV$7,'6. Drift'!$BD$18:$BD$101))*(BV32/BV$34)*((BV$13/3)/BV$13)+(SUMIF('6. Drift'!$B$18:$B$101,BV$7,'6. Drift'!$BP$18:$BP$101))*(BV32/BV$34)*((BV$13/3)/BV$13)</f>
        <v>0</v>
      </c>
      <c r="BW70" s="449">
        <f>(SUMIF('5. Lön'!$B$25:$B$151,BW$7,'5. Lön'!$CA$25:$CA$151))*(BW32/BW$34)*((BW$13/3)/BW$13)+(SUMIF('5. Lön'!$B$25:$B$151,BW$7,'5. Lön'!$CM$25:$CM$151))*(BW32/BW$34)*((BW$13/3)/BW$13)+(SUMIF('6. Drift'!$B$18:$B$101,BW$7,'6. Drift'!$BD$18:$BD$101))*(BW32/BW$34)*((BW$13/3)/BW$13)+(SUMIF('6. Drift'!$B$18:$B$101,BW$7,'6. Drift'!$BP$18:$BP$101))*(BW32/BW$34)*((BW$13/3)/BW$13)</f>
        <v>0</v>
      </c>
      <c r="BX70" s="449">
        <f>(SUMIF('5. Lön'!$B$25:$B$151,BX$7,'5. Lön'!$CA$25:$CA$151))*(BX32/BX$34)*((BX$13/3)/BX$13)+(SUMIF('5. Lön'!$B$25:$B$151,BX$7,'5. Lön'!$CM$25:$CM$151))*(BX32/BX$34)*((BX$13/3)/BX$13)+(SUMIF('6. Drift'!$B$18:$B$101,BX$7,'6. Drift'!$BD$18:$BD$101))*(BX32/BX$34)*((BX$13/3)/BX$13)+(SUMIF('6. Drift'!$B$18:$B$101,BX$7,'6. Drift'!$BP$18:$BP$101))*(BX32/BX$34)*((BX$13/3)/BX$13)</f>
        <v>0</v>
      </c>
      <c r="BY70" s="449">
        <f>(SUMIF('5. Lön'!$B$25:$B$151,BY$7,'5. Lön'!$CA$25:$CA$151))*(BY32/BY$34)*((BY$13/3)/BY$13)+(SUMIF('5. Lön'!$B$25:$B$151,BY$7,'5. Lön'!$CM$25:$CM$151))*(BY32/BY$34)*((BY$13/3)/BY$13)+(SUMIF('6. Drift'!$B$18:$B$101,BY$7,'6. Drift'!$BD$18:$BD$101))*(BY32/BY$34)*((BY$13/3)/BY$13)+(SUMIF('6. Drift'!$B$18:$B$101,BY$7,'6. Drift'!$BP$18:$BP$101))*(BY32/BY$34)*((BY$13/3)/BY$13)</f>
        <v>0</v>
      </c>
      <c r="BZ70" s="449">
        <f>(SUMIF('5. Lön'!$B$25:$B$151,BZ$7,'5. Lön'!$CA$25:$CA$151))*(BZ32/BZ$34)*((BZ$13/3)/BZ$13)+(SUMIF('5. Lön'!$B$25:$B$151,BZ$7,'5. Lön'!$CM$25:$CM$151))*(BZ32/BZ$34)*((BZ$13/3)/BZ$13)+(SUMIF('6. Drift'!$B$18:$B$101,BZ$7,'6. Drift'!$BD$18:$BD$101))*(BZ32/BZ$34)*((BZ$13/3)/BZ$13)+(SUMIF('6. Drift'!$B$18:$B$101,BZ$7,'6. Drift'!$BP$18:$BP$101))*(BZ32/BZ$34)*((BZ$13/3)/BZ$13)</f>
        <v>0</v>
      </c>
      <c r="CA70" s="449">
        <f>(SUMIF('5. Lön'!$B$25:$B$151,CA$7,'5. Lön'!$CA$25:$CA$151))*(CA32/CA$34)*((CA$13/3)/CA$13)+(SUMIF('5. Lön'!$B$25:$B$151,CA$7,'5. Lön'!$CM$25:$CM$151))*(CA32/CA$34)*((CA$13/3)/CA$13)+(SUMIF('6. Drift'!$B$18:$B$101,CA$7,'6. Drift'!$BD$18:$BD$101))*(CA32/CA$34)*((CA$13/3)/CA$13)+(SUMIF('6. Drift'!$B$18:$B$101,CA$7,'6. Drift'!$BP$18:$BP$101))*(CA32/CA$34)*((CA$13/3)/CA$13)</f>
        <v>0</v>
      </c>
      <c r="CB70" s="449">
        <f>(SUMIF('5. Lön'!$B$25:$B$151,CB$7,'5. Lön'!$CA$25:$CA$151))*(CB32/CB$34)*((CB$13/3)/CB$13)+(SUMIF('5. Lön'!$B$25:$B$151,CB$7,'5. Lön'!$CM$25:$CM$151))*(CB32/CB$34)*((CB$13/3)/CB$13)+(SUMIF('6. Drift'!$B$18:$B$101,CB$7,'6. Drift'!$BD$18:$BD$101))*(CB32/CB$34)*((CB$13/3)/CB$13)+(SUMIF('6. Drift'!$B$18:$B$101,CB$7,'6. Drift'!$BP$18:$BP$101))*(CB32/CB$34)*((CB$13/3)/CB$13)</f>
        <v>0</v>
      </c>
      <c r="CC70" s="449">
        <f>(SUMIF('5. Lön'!$B$25:$B$151,CC$7,'5. Lön'!$CA$25:$CA$151))*(CC32/CC$34)*((CC$13/3)/CC$13)+(SUMIF('5. Lön'!$B$25:$B$151,CC$7,'5. Lön'!$CM$25:$CM$151))*(CC32/CC$34)*((CC$13/3)/CC$13)+(SUMIF('6. Drift'!$B$18:$B$101,CC$7,'6. Drift'!$BD$18:$BD$101))*(CC32/CC$34)*((CC$13/3)/CC$13)+(SUMIF('6. Drift'!$B$18:$B$101,CC$7,'6. Drift'!$BP$18:$BP$101))*(CC32/CC$34)*((CC$13/3)/CC$13)</f>
        <v>0</v>
      </c>
      <c r="CD70" s="449">
        <f>(SUMIF('5. Lön'!$B$25:$B$151,CD$7,'5. Lön'!$CA$25:$CA$151))*(CD32/CD$34)*((CD$13/3)/CD$13)+(SUMIF('5. Lön'!$B$25:$B$151,CD$7,'5. Lön'!$CM$25:$CM$151))*(CD32/CD$34)*((CD$13/3)/CD$13)+(SUMIF('6. Drift'!$B$18:$B$101,CD$7,'6. Drift'!$BD$18:$BD$101))*(CD32/CD$34)*((CD$13/3)/CD$13)+(SUMIF('6. Drift'!$B$18:$B$101,CD$7,'6. Drift'!$BP$18:$BP$101))*(CD32/CD$34)*((CD$13/3)/CD$13)</f>
        <v>0</v>
      </c>
      <c r="CE70" s="449">
        <f>(SUMIF('5. Lön'!$B$25:$B$151,CE$7,'5. Lön'!$CA$25:$CA$151))*(CE32/CE$34)*((CE$13/3)/CE$13)+(SUMIF('5. Lön'!$B$25:$B$151,CE$7,'5. Lön'!$CM$25:$CM$151))*(CE32/CE$34)*((CE$13/3)/CE$13)+(SUMIF('6. Drift'!$B$18:$B$101,CE$7,'6. Drift'!$BD$18:$BD$101))*(CE32/CE$34)*((CE$13/3)/CE$13)+(SUMIF('6. Drift'!$B$18:$B$101,CE$7,'6. Drift'!$BP$18:$BP$101))*(CE32/CE$34)*((CE$13/3)/CE$13)</f>
        <v>0</v>
      </c>
      <c r="CF70" s="449">
        <f>(SUMIF('5. Lön'!$B$25:$B$151,CF$7,'5. Lön'!$CA$25:$CA$151))*(CF32/CF$34)*((CF$13/3)/CF$13)+(SUMIF('5. Lön'!$B$25:$B$151,CF$7,'5. Lön'!$CM$25:$CM$151))*(CF32/CF$34)*((CF$13/3)/CF$13)+(SUMIF('6. Drift'!$B$18:$B$101,CF$7,'6. Drift'!$BD$18:$BD$101))*(CF32/CF$34)*((CF$13/3)/CF$13)+(SUMIF('6. Drift'!$B$18:$B$101,CF$7,'6. Drift'!$BP$18:$BP$101))*(CF32/CF$34)*((CF$13/3)/CF$13)</f>
        <v>0</v>
      </c>
      <c r="CG70" s="449">
        <f>(SUMIF('5. Lön'!$B$25:$B$151,CG$7,'5. Lön'!$CA$25:$CA$151))*(CG32/CG$34)*((CG$13/3)/CG$13)+(SUMIF('5. Lön'!$B$25:$B$151,CG$7,'5. Lön'!$CM$25:$CM$151))*(CG32/CG$34)*((CG$13/3)/CG$13)+(SUMIF('6. Drift'!$B$18:$B$101,CG$7,'6. Drift'!$BD$18:$BD$101))*(CG32/CG$34)*((CG$13/3)/CG$13)+(SUMIF('6. Drift'!$B$18:$B$101,CG$7,'6. Drift'!$BP$18:$BP$101))*(CG32/CG$34)*((CG$13/3)/CG$13)</f>
        <v>0</v>
      </c>
      <c r="CH70" s="449">
        <f>(SUMIF('5. Lön'!$B$25:$B$151,CH$7,'5. Lön'!$CA$25:$CA$151))*(CH32/CH$34)*((CH$13/3)/CH$13)+(SUMIF('5. Lön'!$B$25:$B$151,CH$7,'5. Lön'!$CM$25:$CM$151))*(CH32/CH$34)*((CH$13/3)/CH$13)+(SUMIF('6. Drift'!$B$18:$B$101,CH$7,'6. Drift'!$BD$18:$BD$101))*(CH32/CH$34)*((CH$13/3)/CH$13)+(SUMIF('6. Drift'!$B$18:$B$101,CH$7,'6. Drift'!$BP$18:$BP$101))*(CH32/CH$34)*((CH$13/3)/CH$13)</f>
        <v>0</v>
      </c>
      <c r="CI70" s="449">
        <f>(SUMIF('5. Lön'!$B$25:$B$151,CI$7,'5. Lön'!$CA$25:$CA$151))*(CI32/CI$34)*((CI$13/3)/CI$13)+(SUMIF('5. Lön'!$B$25:$B$151,CI$7,'5. Lön'!$CM$25:$CM$151))*(CI32/CI$34)*((CI$13/3)/CI$13)+(SUMIF('6. Drift'!$B$18:$B$101,CI$7,'6. Drift'!$BD$18:$BD$101))*(CI32/CI$34)*((CI$13/3)/CI$13)+(SUMIF('6. Drift'!$B$18:$B$101,CI$7,'6. Drift'!$BP$18:$BP$101))*(CI32/CI$34)*((CI$13/3)/CI$13)</f>
        <v>0</v>
      </c>
      <c r="CJ70" s="449">
        <f>(SUMIF('5. Lön'!$B$25:$B$151,CJ$7,'5. Lön'!$CA$25:$CA$151))*(CJ32/CJ$34)*((CJ$13/3)/CJ$13)+(SUMIF('5. Lön'!$B$25:$B$151,CJ$7,'5. Lön'!$CM$25:$CM$151))*(CJ32/CJ$34)*((CJ$13/3)/CJ$13)+(SUMIF('6. Drift'!$B$18:$B$101,CJ$7,'6. Drift'!$BD$18:$BD$101))*(CJ32/CJ$34)*((CJ$13/3)/CJ$13)+(SUMIF('6. Drift'!$B$18:$B$101,CJ$7,'6. Drift'!$BP$18:$BP$101))*(CJ32/CJ$34)*((CJ$13/3)/CJ$13)</f>
        <v>0</v>
      </c>
    </row>
    <row r="71" spans="2:88" x14ac:dyDescent="0.2">
      <c r="B71" s="44" t="s">
        <v>106</v>
      </c>
      <c r="C71" s="465">
        <f>SUM(C65:C70)</f>
        <v>6621.9675607920572</v>
      </c>
      <c r="D71" s="465">
        <f t="shared" ref="D71:L71" si="71">SUM(D65:D70)</f>
        <v>7471.4601561197542</v>
      </c>
      <c r="E71" s="465">
        <f t="shared" si="71"/>
        <v>7272.7097100593364</v>
      </c>
      <c r="F71" s="465">
        <f t="shared" si="71"/>
        <v>0</v>
      </c>
      <c r="G71" s="465">
        <f t="shared" si="71"/>
        <v>0</v>
      </c>
      <c r="H71" s="465">
        <f t="shared" si="71"/>
        <v>0</v>
      </c>
      <c r="I71" s="465">
        <f t="shared" si="71"/>
        <v>0</v>
      </c>
      <c r="J71" s="465">
        <f t="shared" si="71"/>
        <v>0</v>
      </c>
      <c r="K71" s="465">
        <f t="shared" si="71"/>
        <v>0</v>
      </c>
      <c r="L71" s="465">
        <f t="shared" si="71"/>
        <v>0</v>
      </c>
      <c r="M71" s="466">
        <f>SUM(M65:M70)</f>
        <v>21366.137426971149</v>
      </c>
      <c r="N71" s="449">
        <f>SUM(N65:N70)</f>
        <v>0</v>
      </c>
      <c r="O71" s="449">
        <f t="shared" ref="O71:BY71" si="72">SUM(O65:O70)</f>
        <v>0</v>
      </c>
      <c r="P71" s="449">
        <f t="shared" si="72"/>
        <v>0</v>
      </c>
      <c r="Q71" s="449">
        <f t="shared" si="72"/>
        <v>0</v>
      </c>
      <c r="R71" s="449">
        <f t="shared" si="72"/>
        <v>0</v>
      </c>
      <c r="S71" s="449">
        <f t="shared" si="72"/>
        <v>0</v>
      </c>
      <c r="T71" s="449">
        <f t="shared" si="72"/>
        <v>0</v>
      </c>
      <c r="U71" s="449">
        <f t="shared" si="72"/>
        <v>0</v>
      </c>
      <c r="V71" s="449">
        <f t="shared" si="72"/>
        <v>0</v>
      </c>
      <c r="W71" s="449">
        <f t="shared" si="72"/>
        <v>0</v>
      </c>
      <c r="X71" s="449">
        <f t="shared" si="72"/>
        <v>0</v>
      </c>
      <c r="Y71" s="449">
        <f t="shared" si="72"/>
        <v>0</v>
      </c>
      <c r="Z71" s="449">
        <f t="shared" si="72"/>
        <v>0</v>
      </c>
      <c r="AA71" s="449">
        <f t="shared" si="72"/>
        <v>0</v>
      </c>
      <c r="AB71" s="449">
        <f t="shared" si="72"/>
        <v>0</v>
      </c>
      <c r="AC71" s="449">
        <f t="shared" si="72"/>
        <v>0</v>
      </c>
      <c r="AD71" s="449">
        <f t="shared" si="72"/>
        <v>0</v>
      </c>
      <c r="AE71" s="449">
        <f t="shared" si="72"/>
        <v>0</v>
      </c>
      <c r="AF71" s="449">
        <f t="shared" si="72"/>
        <v>0</v>
      </c>
      <c r="AG71" s="449">
        <f t="shared" si="72"/>
        <v>0</v>
      </c>
      <c r="AH71" s="449">
        <f t="shared" si="72"/>
        <v>0</v>
      </c>
      <c r="AI71" s="449">
        <f t="shared" si="72"/>
        <v>0</v>
      </c>
      <c r="AJ71" s="449">
        <f t="shared" si="72"/>
        <v>0</v>
      </c>
      <c r="AK71" s="449">
        <f t="shared" si="72"/>
        <v>0</v>
      </c>
      <c r="AL71" s="449">
        <f t="shared" si="72"/>
        <v>0</v>
      </c>
      <c r="AM71" s="449">
        <f t="shared" si="72"/>
        <v>0</v>
      </c>
      <c r="AN71" s="449">
        <f t="shared" si="72"/>
        <v>0</v>
      </c>
      <c r="AO71" s="449">
        <f t="shared" si="72"/>
        <v>0</v>
      </c>
      <c r="AP71" s="449">
        <f t="shared" si="72"/>
        <v>0</v>
      </c>
      <c r="AQ71" s="449">
        <f t="shared" si="72"/>
        <v>0</v>
      </c>
      <c r="AR71" s="449">
        <f t="shared" si="72"/>
        <v>0</v>
      </c>
      <c r="AS71" s="449">
        <f t="shared" si="72"/>
        <v>0</v>
      </c>
      <c r="AT71" s="449">
        <f t="shared" si="72"/>
        <v>0</v>
      </c>
      <c r="AU71" s="449">
        <f t="shared" si="72"/>
        <v>0</v>
      </c>
      <c r="AV71" s="449">
        <f t="shared" si="72"/>
        <v>0</v>
      </c>
      <c r="AW71" s="449">
        <f t="shared" si="72"/>
        <v>21366.137426971149</v>
      </c>
      <c r="AX71" s="449">
        <f t="shared" si="72"/>
        <v>0</v>
      </c>
      <c r="AY71" s="449">
        <f t="shared" si="72"/>
        <v>0</v>
      </c>
      <c r="AZ71" s="449">
        <f t="shared" si="72"/>
        <v>0</v>
      </c>
      <c r="BA71" s="449">
        <f t="shared" si="72"/>
        <v>0</v>
      </c>
      <c r="BB71" s="449">
        <f t="shared" si="72"/>
        <v>0</v>
      </c>
      <c r="BC71" s="449">
        <f t="shared" si="72"/>
        <v>0</v>
      </c>
      <c r="BD71" s="449">
        <f t="shared" si="72"/>
        <v>0</v>
      </c>
      <c r="BE71" s="449">
        <f t="shared" si="72"/>
        <v>0</v>
      </c>
      <c r="BF71" s="449">
        <f t="shared" si="72"/>
        <v>0</v>
      </c>
      <c r="BG71" s="449">
        <f t="shared" si="72"/>
        <v>0</v>
      </c>
      <c r="BH71" s="449">
        <f t="shared" si="72"/>
        <v>0</v>
      </c>
      <c r="BI71" s="449">
        <f t="shared" si="72"/>
        <v>0</v>
      </c>
      <c r="BJ71" s="449">
        <f t="shared" si="72"/>
        <v>0</v>
      </c>
      <c r="BK71" s="449">
        <f t="shared" si="72"/>
        <v>0</v>
      </c>
      <c r="BL71" s="449">
        <f t="shared" si="72"/>
        <v>0</v>
      </c>
      <c r="BM71" s="449">
        <f t="shared" si="72"/>
        <v>0</v>
      </c>
      <c r="BN71" s="449">
        <f t="shared" si="72"/>
        <v>0</v>
      </c>
      <c r="BO71" s="449">
        <f t="shared" si="72"/>
        <v>0</v>
      </c>
      <c r="BP71" s="449">
        <f t="shared" si="72"/>
        <v>0</v>
      </c>
      <c r="BQ71" s="449">
        <f t="shared" si="72"/>
        <v>0</v>
      </c>
      <c r="BR71" s="449">
        <f t="shared" si="72"/>
        <v>0</v>
      </c>
      <c r="BS71" s="449">
        <f t="shared" si="72"/>
        <v>0</v>
      </c>
      <c r="BT71" s="449">
        <f t="shared" si="72"/>
        <v>0</v>
      </c>
      <c r="BU71" s="449">
        <f t="shared" si="72"/>
        <v>0</v>
      </c>
      <c r="BV71" s="449">
        <f t="shared" si="72"/>
        <v>0</v>
      </c>
      <c r="BW71" s="449">
        <f t="shared" si="72"/>
        <v>0</v>
      </c>
      <c r="BX71" s="449">
        <f t="shared" si="72"/>
        <v>0</v>
      </c>
      <c r="BY71" s="449">
        <f t="shared" si="72"/>
        <v>0</v>
      </c>
      <c r="BZ71" s="449">
        <f t="shared" ref="BZ71:CJ71" si="73">SUM(BZ65:BZ70)</f>
        <v>0</v>
      </c>
      <c r="CA71" s="449">
        <f t="shared" si="73"/>
        <v>0</v>
      </c>
      <c r="CB71" s="449">
        <f t="shared" si="73"/>
        <v>0</v>
      </c>
      <c r="CC71" s="449">
        <f t="shared" si="73"/>
        <v>0</v>
      </c>
      <c r="CD71" s="449">
        <f t="shared" si="73"/>
        <v>0</v>
      </c>
      <c r="CE71" s="449">
        <f t="shared" si="73"/>
        <v>0</v>
      </c>
      <c r="CF71" s="449">
        <f t="shared" si="73"/>
        <v>0</v>
      </c>
      <c r="CG71" s="449">
        <f t="shared" si="73"/>
        <v>0</v>
      </c>
      <c r="CH71" s="449">
        <f t="shared" si="73"/>
        <v>0</v>
      </c>
      <c r="CI71" s="449">
        <f t="shared" si="73"/>
        <v>0</v>
      </c>
      <c r="CJ71" s="449">
        <f t="shared" si="73"/>
        <v>0</v>
      </c>
    </row>
    <row r="72" spans="2:88" x14ac:dyDescent="0.2">
      <c r="B72" s="44"/>
      <c r="C72" s="45"/>
      <c r="D72" s="45"/>
      <c r="E72" s="45"/>
      <c r="F72" s="45"/>
      <c r="G72" s="45"/>
      <c r="H72" s="45"/>
      <c r="I72" s="45"/>
      <c r="J72" s="45"/>
      <c r="K72" s="45"/>
      <c r="L72" s="45"/>
      <c r="M72" s="45"/>
    </row>
    <row r="73" spans="2:88" x14ac:dyDescent="0.2">
      <c r="B73" s="47" t="s">
        <v>23</v>
      </c>
      <c r="C73" s="57">
        <f>C55</f>
        <v>2022</v>
      </c>
      <c r="D73" s="57">
        <f t="shared" ref="D73:M73" si="74">D55</f>
        <v>2023</v>
      </c>
      <c r="E73" s="57">
        <f t="shared" si="74"/>
        <v>2024</v>
      </c>
      <c r="F73" s="57" t="str">
        <f t="shared" si="74"/>
        <v/>
      </c>
      <c r="G73" s="57" t="str">
        <f t="shared" si="74"/>
        <v/>
      </c>
      <c r="H73" s="57" t="str">
        <f t="shared" si="74"/>
        <v/>
      </c>
      <c r="I73" s="57" t="str">
        <f t="shared" si="74"/>
        <v/>
      </c>
      <c r="J73" s="57" t="str">
        <f t="shared" si="74"/>
        <v/>
      </c>
      <c r="K73" s="57" t="str">
        <f t="shared" si="74"/>
        <v/>
      </c>
      <c r="L73" s="57" t="str">
        <f t="shared" si="74"/>
        <v/>
      </c>
      <c r="M73" s="43" t="str">
        <f t="shared" si="74"/>
        <v>Summa</v>
      </c>
    </row>
    <row r="74" spans="2:88" x14ac:dyDescent="0.2">
      <c r="B74" s="50" t="s">
        <v>77</v>
      </c>
      <c r="C74" s="462">
        <f>IF($M74=0,"",(('5. Lön'!AG$152+'6. Drift'!G$102)/('6. Drift'!$Q$102+'5. Lön'!$AQ$152))*$M74)</f>
        <v>11834.172968257662</v>
      </c>
      <c r="D74" s="48">
        <f>IF($M74=0,"",(('5. Lön'!AH$152+'6. Drift'!H$102)/('6. Drift'!$Q$102+'5. Lön'!$AQ$152))*$M74)</f>
        <v>13352.308207681826</v>
      </c>
      <c r="E74" s="463">
        <f>IF($M74=0,"",(('5. Lön'!AI$152+'6. Drift'!I$102)/('6. Drift'!$Q$102+'5. Lön'!$AQ$152))*$M74)</f>
        <v>12997.11964256055</v>
      </c>
      <c r="F74" s="48">
        <f>IF($M74=0,"",(('5. Lön'!AJ$152+'6. Drift'!J$102)/('6. Drift'!$Q$102+'5. Lön'!$AQ$152))*$M74)</f>
        <v>0</v>
      </c>
      <c r="G74" s="463">
        <f>IF($M74=0,"",(('5. Lön'!AK$152+'6. Drift'!K$102)/('6. Drift'!$Q$102+'5. Lön'!$AQ$152))*$M74)</f>
        <v>0</v>
      </c>
      <c r="H74" s="48">
        <f>IF($M74=0,"",(('5. Lön'!AL$152+'6. Drift'!L$102)/('6. Drift'!$Q$102+'5. Lön'!$AQ$152))*$M74)</f>
        <v>0</v>
      </c>
      <c r="I74" s="463">
        <f>IF($M74=0,"",(('5. Lön'!AM$152+'6. Drift'!M$102)/('6. Drift'!$Q$102+'5. Lön'!$AQ$152))*$M74)</f>
        <v>0</v>
      </c>
      <c r="J74" s="48">
        <f>IF($M74=0,"",(('5. Lön'!AN$152+'6. Drift'!N$102)/('6. Drift'!$Q$102+'5. Lön'!$AQ$152))*$M74)</f>
        <v>0</v>
      </c>
      <c r="K74" s="463">
        <f>IF($M74=0,"",(('5. Lön'!AO$152+'6. Drift'!O$102)/('6. Drift'!$Q$102+'5. Lön'!$AQ$152))*$M74)</f>
        <v>0</v>
      </c>
      <c r="L74" s="48">
        <f>IF($M74=0,"",(('5. Lön'!AP$152+'6. Drift'!P$102)/('6. Drift'!$Q$102+'5. Lön'!$AQ$152))*$M74)</f>
        <v>0</v>
      </c>
      <c r="M74" s="54">
        <f t="shared" ref="M74:M79" si="75">SUM(N74:CE74)</f>
        <v>38183.600818500039</v>
      </c>
      <c r="N74" s="449">
        <f>(SUMIF('5. Lön'!$B$25:$B$151,N$7,'5. Lön'!$CA$25:$CA$151))*(N36/N$43)*(N$12/N$13)+(SUMIF('5. Lön'!$B$25:$B$151,N$7,'5. Lön'!$CM$25:$CM$151))*(N36/N$43)*(N$12/N$13)+(SUMIF('6. Drift'!$B$18:$B$101,N$7,'6. Drift'!$BD$18:$BD$101))*(N36/N$43)*(N$12/N$13)+(SUMIF('6. Drift'!$B$18:$B$101,N$7,'6. Drift'!$BP$18:$BP$101))*(N36/N$43)*(N$12/N$13)</f>
        <v>0</v>
      </c>
      <c r="O74" s="449">
        <f>(SUMIF('5. Lön'!$B$25:$B$151,O$7,'5. Lön'!$CA$25:$CA$151))*(O36/O$43)*(O$12/O$13)+(SUMIF('5. Lön'!$B$25:$B$151,O$7,'5. Lön'!$CM$25:$CM$151))*(O36/O$43)*(O$12/O$13)+(SUMIF('6. Drift'!$B$18:$B$101,O$7,'6. Drift'!$BD$18:$BD$101))*(O36/O$43)*(O$12/O$13)+(SUMIF('6. Drift'!$B$18:$B$101,O$7,'6. Drift'!$BP$18:$BP$101))*(O36/O$43)*(O$12/O$13)</f>
        <v>0</v>
      </c>
      <c r="P74" s="449">
        <f>(SUMIF('5. Lön'!$B$25:$B$151,P$7,'5. Lön'!$CA$25:$CA$151))*(P36/P$43)*(P$12/P$13)+(SUMIF('5. Lön'!$B$25:$B$151,P$7,'5. Lön'!$CM$25:$CM$151))*(P36/P$43)*(P$12/P$13)+(SUMIF('6. Drift'!$B$18:$B$101,P$7,'6. Drift'!$BD$18:$BD$101))*(P36/P$43)*(P$12/P$13)+(SUMIF('6. Drift'!$B$18:$B$101,P$7,'6. Drift'!$BP$18:$BP$101))*(P36/P$43)*(P$12/P$13)</f>
        <v>0</v>
      </c>
      <c r="Q74" s="449">
        <f>(SUMIF('5. Lön'!$B$25:$B$151,Q$7,'5. Lön'!$CA$25:$CA$151))*(Q36/Q$43)*(Q$12/Q$13)+(SUMIF('5. Lön'!$B$25:$B$151,Q$7,'5. Lön'!$CM$25:$CM$151))*(Q36/Q$43)*(Q$12/Q$13)+(SUMIF('6. Drift'!$B$18:$B$101,Q$7,'6. Drift'!$BD$18:$BD$101))*(Q36/Q$43)*(Q$12/Q$13)+(SUMIF('6. Drift'!$B$18:$B$101,Q$7,'6. Drift'!$BP$18:$BP$101))*(Q36/Q$43)*(Q$12/Q$13)</f>
        <v>0</v>
      </c>
      <c r="R74" s="449">
        <f>(SUMIF('5. Lön'!$B$25:$B$151,R$7,'5. Lön'!$CA$25:$CA$151))*(R36/R$43)*(R$12/R$13)+(SUMIF('5. Lön'!$B$25:$B$151,R$7,'5. Lön'!$CM$25:$CM$151))*(R36/R$43)*(R$12/R$13)+(SUMIF('6. Drift'!$B$18:$B$101,R$7,'6. Drift'!$BD$18:$BD$101))*(R36/R$43)*(R$12/R$13)+(SUMIF('6. Drift'!$B$18:$B$101,R$7,'6. Drift'!$BP$18:$BP$101))*(R36/R$43)*(R$12/R$13)</f>
        <v>0</v>
      </c>
      <c r="S74" s="449">
        <f>(SUMIF('5. Lön'!$B$25:$B$151,S$7,'5. Lön'!$CA$25:$CA$151))*(S36/S$43)*(S$12/S$13)+(SUMIF('5. Lön'!$B$25:$B$151,S$7,'5. Lön'!$CM$25:$CM$151))*(S36/S$43)*(S$12/S$13)+(SUMIF('6. Drift'!$B$18:$B$101,S$7,'6. Drift'!$BD$18:$BD$101))*(S36/S$43)*(S$12/S$13)+(SUMIF('6. Drift'!$B$18:$B$101,S$7,'6. Drift'!$BP$18:$BP$101))*(S36/S$43)*(S$12/S$13)</f>
        <v>0</v>
      </c>
      <c r="T74" s="449">
        <f>(SUMIF('5. Lön'!$B$25:$B$151,T$7,'5. Lön'!$CA$25:$CA$151))*(T36/T$43)*(T$12/T$13)+(SUMIF('5. Lön'!$B$25:$B$151,T$7,'5. Lön'!$CM$25:$CM$151))*(T36/T$43)*(T$12/T$13)+(SUMIF('6. Drift'!$B$18:$B$101,T$7,'6. Drift'!$BD$18:$BD$101))*(T36/T$43)*(T$12/T$13)+(SUMIF('6. Drift'!$B$18:$B$101,T$7,'6. Drift'!$BP$18:$BP$101))*(T36/T$43)*(T$12/T$13)</f>
        <v>0</v>
      </c>
      <c r="U74" s="449">
        <f>(SUMIF('5. Lön'!$B$25:$B$151,U$7,'5. Lön'!$CA$25:$CA$151))*(U36/U$43)*(U$12/U$13)+(SUMIF('5. Lön'!$B$25:$B$151,U$7,'5. Lön'!$CM$25:$CM$151))*(U36/U$43)*(U$12/U$13)+(SUMIF('6. Drift'!$B$18:$B$101,U$7,'6. Drift'!$BD$18:$BD$101))*(U36/U$43)*(U$12/U$13)+(SUMIF('6. Drift'!$B$18:$B$101,U$7,'6. Drift'!$BP$18:$BP$101))*(U36/U$43)*(U$12/U$13)</f>
        <v>0</v>
      </c>
      <c r="V74" s="449">
        <f>(SUMIF('5. Lön'!$B$25:$B$151,V$7,'5. Lön'!$CA$25:$CA$151))*(V36/V$43)*(V$12/V$13)+(SUMIF('5. Lön'!$B$25:$B$151,V$7,'5. Lön'!$CM$25:$CM$151))*(V36/V$43)*(V$12/V$13)+(SUMIF('6. Drift'!$B$18:$B$101,V$7,'6. Drift'!$BD$18:$BD$101))*(V36/V$43)*(V$12/V$13)+(SUMIF('6. Drift'!$B$18:$B$101,V$7,'6. Drift'!$BP$18:$BP$101))*(V36/V$43)*(V$12/V$13)</f>
        <v>0</v>
      </c>
      <c r="W74" s="449">
        <f>(SUMIF('5. Lön'!$B$25:$B$151,W$7,'5. Lön'!$CA$25:$CA$151))*(W36/W$43)*(W$12/W$13)+(SUMIF('5. Lön'!$B$25:$B$151,W$7,'5. Lön'!$CM$25:$CM$151))*(W36/W$43)*(W$12/W$13)+(SUMIF('6. Drift'!$B$18:$B$101,W$7,'6. Drift'!$BD$18:$BD$101))*(W36/W$43)*(W$12/W$13)+(SUMIF('6. Drift'!$B$18:$B$101,W$7,'6. Drift'!$BP$18:$BP$101))*(W36/W$43)*(W$12/W$13)</f>
        <v>0</v>
      </c>
      <c r="X74" s="449">
        <f>(SUMIF('5. Lön'!$B$25:$B$151,X$7,'5. Lön'!$CA$25:$CA$151))*(X36/X$43)*(X$12/X$13)+(SUMIF('5. Lön'!$B$25:$B$151,X$7,'5. Lön'!$CM$25:$CM$151))*(X36/X$43)*(X$12/X$13)+(SUMIF('6. Drift'!$B$18:$B$101,X$7,'6. Drift'!$BD$18:$BD$101))*(X36/X$43)*(X$12/X$13)+(SUMIF('6. Drift'!$B$18:$B$101,X$7,'6. Drift'!$BP$18:$BP$101))*(X36/X$43)*(X$12/X$13)</f>
        <v>0</v>
      </c>
      <c r="Y74" s="449">
        <f>(SUMIF('5. Lön'!$B$25:$B$151,Y$7,'5. Lön'!$CA$25:$CA$151))*(Y36/Y$43)*(Y$12/Y$13)+(SUMIF('5. Lön'!$B$25:$B$151,Y$7,'5. Lön'!$CM$25:$CM$151))*(Y36/Y$43)*(Y$12/Y$13)+(SUMIF('6. Drift'!$B$18:$B$101,Y$7,'6. Drift'!$BD$18:$BD$101))*(Y36/Y$43)*(Y$12/Y$13)+(SUMIF('6. Drift'!$B$18:$B$101,Y$7,'6. Drift'!$BP$18:$BP$101))*(Y36/Y$43)*(Y$12/Y$13)</f>
        <v>0</v>
      </c>
      <c r="Z74" s="449">
        <f>(SUMIF('5. Lön'!$B$25:$B$151,Z$7,'5. Lön'!$CA$25:$CA$151))*(Z36/Z$43)*(Z$12/Z$13)+(SUMIF('5. Lön'!$B$25:$B$151,Z$7,'5. Lön'!$CM$25:$CM$151))*(Z36/Z$43)*(Z$12/Z$13)+(SUMIF('6. Drift'!$B$18:$B$101,Z$7,'6. Drift'!$BD$18:$BD$101))*(Z36/Z$43)*(Z$12/Z$13)+(SUMIF('6. Drift'!$B$18:$B$101,Z$7,'6. Drift'!$BP$18:$BP$101))*(Z36/Z$43)*(Z$12/Z$13)</f>
        <v>0</v>
      </c>
      <c r="AA74" s="449">
        <f>(SUMIF('5. Lön'!$B$25:$B$151,AA$7,'5. Lön'!$CA$25:$CA$151))*(AA36/AA$43)*(AA$12/AA$13)+(SUMIF('5. Lön'!$B$25:$B$151,AA$7,'5. Lön'!$CM$25:$CM$151))*(AA36/AA$43)*(AA$12/AA$13)+(SUMIF('6. Drift'!$B$18:$B$101,AA$7,'6. Drift'!$BD$18:$BD$101))*(AA36/AA$43)*(AA$12/AA$13)+(SUMIF('6. Drift'!$B$18:$B$101,AA$7,'6. Drift'!$BP$18:$BP$101))*(AA36/AA$43)*(AA$12/AA$13)</f>
        <v>0</v>
      </c>
      <c r="AB74" s="449">
        <f>(SUMIF('5. Lön'!$B$25:$B$151,AB$7,'5. Lön'!$CA$25:$CA$151))*(AB36/AB$43)*(AB$12/AB$13)+(SUMIF('5. Lön'!$B$25:$B$151,AB$7,'5. Lön'!$CM$25:$CM$151))*(AB36/AB$43)*(AB$12/AB$13)+(SUMIF('6. Drift'!$B$18:$B$101,AB$7,'6. Drift'!$BD$18:$BD$101))*(AB36/AB$43)*(AB$12/AB$13)+(SUMIF('6. Drift'!$B$18:$B$101,AB$7,'6. Drift'!$BP$18:$BP$101))*(AB36/AB$43)*(AB$12/AB$13)</f>
        <v>0</v>
      </c>
      <c r="AC74" s="449">
        <f>(SUMIF('5. Lön'!$B$25:$B$151,AC$7,'5. Lön'!$CA$25:$CA$151))*(AC36/AC$43)*(AC$12/AC$13)+(SUMIF('5. Lön'!$B$25:$B$151,AC$7,'5. Lön'!$CM$25:$CM$151))*(AC36/AC$43)*(AC$12/AC$13)+(SUMIF('6. Drift'!$B$18:$B$101,AC$7,'6. Drift'!$BD$18:$BD$101))*(AC36/AC$43)*(AC$12/AC$13)+(SUMIF('6. Drift'!$B$18:$B$101,AC$7,'6. Drift'!$BP$18:$BP$101))*(AC36/AC$43)*(AC$12/AC$13)</f>
        <v>0</v>
      </c>
      <c r="AD74" s="449">
        <f>(SUMIF('5. Lön'!$B$25:$B$151,AD$7,'5. Lön'!$CA$25:$CA$151))*(AD36/AD$43)*(AD$12/AD$13)+(SUMIF('5. Lön'!$B$25:$B$151,AD$7,'5. Lön'!$CM$25:$CM$151))*(AD36/AD$43)*(AD$12/AD$13)+(SUMIF('6. Drift'!$B$18:$B$101,AD$7,'6. Drift'!$BD$18:$BD$101))*(AD36/AD$43)*(AD$12/AD$13)+(SUMIF('6. Drift'!$B$18:$B$101,AD$7,'6. Drift'!$BP$18:$BP$101))*(AD36/AD$43)*(AD$12/AD$13)</f>
        <v>0</v>
      </c>
      <c r="AE74" s="449">
        <f>(SUMIF('5. Lön'!$B$25:$B$151,AE$7,'5. Lön'!$CA$25:$CA$151))*(AE36/AE$43)*(AE$12/AE$13)+(SUMIF('5. Lön'!$B$25:$B$151,AE$7,'5. Lön'!$CM$25:$CM$151))*(AE36/AE$43)*(AE$12/AE$13)+(SUMIF('6. Drift'!$B$18:$B$101,AE$7,'6. Drift'!$BD$18:$BD$101))*(AE36/AE$43)*(AE$12/AE$13)+(SUMIF('6. Drift'!$B$18:$B$101,AE$7,'6. Drift'!$BP$18:$BP$101))*(AE36/AE$43)*(AE$12/AE$13)</f>
        <v>0</v>
      </c>
      <c r="AF74" s="449">
        <f>(SUMIF('5. Lön'!$B$25:$B$151,AF$7,'5. Lön'!$CA$25:$CA$151))*(AF36/AF$43)*(AF$12/AF$13)+(SUMIF('5. Lön'!$B$25:$B$151,AF$7,'5. Lön'!$CM$25:$CM$151))*(AF36/AF$43)*(AF$12/AF$13)+(SUMIF('6. Drift'!$B$18:$B$101,AF$7,'6. Drift'!$BD$18:$BD$101))*(AF36/AF$43)*(AF$12/AF$13)+(SUMIF('6. Drift'!$B$18:$B$101,AF$7,'6. Drift'!$BP$18:$BP$101))*(AF36/AF$43)*(AF$12/AF$13)</f>
        <v>0</v>
      </c>
      <c r="AG74" s="449">
        <f>(SUMIF('5. Lön'!$B$25:$B$151,AG$7,'5. Lön'!$CA$25:$CA$151))*(AG36/AG$43)*(AG$12/AG$13)+(SUMIF('5. Lön'!$B$25:$B$151,AG$7,'5. Lön'!$CM$25:$CM$151))*(AG36/AG$43)*(AG$12/AG$13)+(SUMIF('6. Drift'!$B$18:$B$101,AG$7,'6. Drift'!$BD$18:$BD$101))*(AG36/AG$43)*(AG$12/AG$13)+(SUMIF('6. Drift'!$B$18:$B$101,AG$7,'6. Drift'!$BP$18:$BP$101))*(AG36/AG$43)*(AG$12/AG$13)</f>
        <v>0</v>
      </c>
      <c r="AH74" s="449">
        <f>(SUMIF('5. Lön'!$B$25:$B$151,AH$7,'5. Lön'!$CA$25:$CA$151))*(AH36/AH$43)*(AH$12/AH$13)+(SUMIF('5. Lön'!$B$25:$B$151,AH$7,'5. Lön'!$CM$25:$CM$151))*(AH36/AH$43)*(AH$12/AH$13)+(SUMIF('6. Drift'!$B$18:$B$101,AH$7,'6. Drift'!$BD$18:$BD$101))*(AH36/AH$43)*(AH$12/AH$13)+(SUMIF('6. Drift'!$B$18:$B$101,AH$7,'6. Drift'!$BP$18:$BP$101))*(AH36/AH$43)*(AH$12/AH$13)</f>
        <v>0</v>
      </c>
      <c r="AI74" s="449">
        <f>(SUMIF('5. Lön'!$B$25:$B$151,AI$7,'5. Lön'!$CA$25:$CA$151))*(AI36/AI$43)*(AI$12/AI$13)+(SUMIF('5. Lön'!$B$25:$B$151,AI$7,'5. Lön'!$CM$25:$CM$151))*(AI36/AI$43)*(AI$12/AI$13)+(SUMIF('6. Drift'!$B$18:$B$101,AI$7,'6. Drift'!$BD$18:$BD$101))*(AI36/AI$43)*(AI$12/AI$13)+(SUMIF('6. Drift'!$B$18:$B$101,AI$7,'6. Drift'!$BP$18:$BP$101))*(AI36/AI$43)*(AI$12/AI$13)</f>
        <v>0</v>
      </c>
      <c r="AJ74" s="449">
        <f>(SUMIF('5. Lön'!$B$25:$B$151,AJ$7,'5. Lön'!$CA$25:$CA$151))*(AJ36/AJ$43)*(AJ$12/AJ$13)+(SUMIF('5. Lön'!$B$25:$B$151,AJ$7,'5. Lön'!$CM$25:$CM$151))*(AJ36/AJ$43)*(AJ$12/AJ$13)+(SUMIF('6. Drift'!$B$18:$B$101,AJ$7,'6. Drift'!$BD$18:$BD$101))*(AJ36/AJ$43)*(AJ$12/AJ$13)+(SUMIF('6. Drift'!$B$18:$B$101,AJ$7,'6. Drift'!$BP$18:$BP$101))*(AJ36/AJ$43)*(AJ$12/AJ$13)</f>
        <v>0</v>
      </c>
      <c r="AK74" s="449">
        <f>(SUMIF('5. Lön'!$B$25:$B$151,AK$7,'5. Lön'!$CA$25:$CA$151))*(AK36/AK$43)*(AK$12/AK$13)+(SUMIF('5. Lön'!$B$25:$B$151,AK$7,'5. Lön'!$CM$25:$CM$151))*(AK36/AK$43)*(AK$12/AK$13)+(SUMIF('6. Drift'!$B$18:$B$101,AK$7,'6. Drift'!$BD$18:$BD$101))*(AK36/AK$43)*(AK$12/AK$13)+(SUMIF('6. Drift'!$B$18:$B$101,AK$7,'6. Drift'!$BP$18:$BP$101))*(AK36/AK$43)*(AK$12/AK$13)</f>
        <v>0</v>
      </c>
      <c r="AL74" s="449">
        <f>(SUMIF('5. Lön'!$B$25:$B$151,AL$7,'5. Lön'!$CA$25:$CA$151))*(AL36/AL$43)*(AL$12/AL$13)+(SUMIF('5. Lön'!$B$25:$B$151,AL$7,'5. Lön'!$CM$25:$CM$151))*(AL36/AL$43)*(AL$12/AL$13)+(SUMIF('6. Drift'!$B$18:$B$101,AL$7,'6. Drift'!$BD$18:$BD$101))*(AL36/AL$43)*(AL$12/AL$13)+(SUMIF('6. Drift'!$B$18:$B$101,AL$7,'6. Drift'!$BP$18:$BP$101))*(AL36/AL$43)*(AL$12/AL$13)</f>
        <v>0</v>
      </c>
      <c r="AM74" s="449">
        <f>(SUMIF('5. Lön'!$B$25:$B$151,AM$7,'5. Lön'!$CA$25:$CA$151))*(AM36/AM$43)*(AM$12/AM$13)+(SUMIF('5. Lön'!$B$25:$B$151,AM$7,'5. Lön'!$CM$25:$CM$151))*(AM36/AM$43)*(AM$12/AM$13)+(SUMIF('6. Drift'!$B$18:$B$101,AM$7,'6. Drift'!$BD$18:$BD$101))*(AM36/AM$43)*(AM$12/AM$13)+(SUMIF('6. Drift'!$B$18:$B$101,AM$7,'6. Drift'!$BP$18:$BP$101))*(AM36/AM$43)*(AM$12/AM$13)</f>
        <v>0</v>
      </c>
      <c r="AN74" s="449">
        <f>(SUMIF('5. Lön'!$B$25:$B$151,AN$7,'5. Lön'!$CA$25:$CA$151))*(AN36/AN$43)*(AN$12/AN$13)+(SUMIF('5. Lön'!$B$25:$B$151,AN$7,'5. Lön'!$CM$25:$CM$151))*(AN36/AN$43)*(AN$12/AN$13)+(SUMIF('6. Drift'!$B$18:$B$101,AN$7,'6. Drift'!$BD$18:$BD$101))*(AN36/AN$43)*(AN$12/AN$13)+(SUMIF('6. Drift'!$B$18:$B$101,AN$7,'6. Drift'!$BP$18:$BP$101))*(AN36/AN$43)*(AN$12/AN$13)</f>
        <v>0</v>
      </c>
      <c r="AO74" s="449">
        <f>(SUMIF('5. Lön'!$B$25:$B$151,AO$7,'5. Lön'!$CA$25:$CA$151))*(AO36/AO$43)*(AO$12/AO$13)+(SUMIF('5. Lön'!$B$25:$B$151,AO$7,'5. Lön'!$CM$25:$CM$151))*(AO36/AO$43)*(AO$12/AO$13)+(SUMIF('6. Drift'!$B$18:$B$101,AO$7,'6. Drift'!$BD$18:$BD$101))*(AO36/AO$43)*(AO$12/AO$13)+(SUMIF('6. Drift'!$B$18:$B$101,AO$7,'6. Drift'!$BP$18:$BP$101))*(AO36/AO$43)*(AO$12/AO$13)</f>
        <v>0</v>
      </c>
      <c r="AP74" s="449">
        <f>(SUMIF('5. Lön'!$B$25:$B$151,AP$7,'5. Lön'!$CA$25:$CA$151))*(AP36/AP$43)*(AP$12/AP$13)+(SUMIF('5. Lön'!$B$25:$B$151,AP$7,'5. Lön'!$CM$25:$CM$151))*(AP36/AP$43)*(AP$12/AP$13)+(SUMIF('6. Drift'!$B$18:$B$101,AP$7,'6. Drift'!$BD$18:$BD$101))*(AP36/AP$43)*(AP$12/AP$13)+(SUMIF('6. Drift'!$B$18:$B$101,AP$7,'6. Drift'!$BP$18:$BP$101))*(AP36/AP$43)*(AP$12/AP$13)</f>
        <v>0</v>
      </c>
      <c r="AQ74" s="449">
        <f>(SUMIF('5. Lön'!$B$25:$B$151,AQ$7,'5. Lön'!$CA$25:$CA$151))*(AQ36/AQ$43)*(AQ$12/AQ$13)+(SUMIF('5. Lön'!$B$25:$B$151,AQ$7,'5. Lön'!$CM$25:$CM$151))*(AQ36/AQ$43)*(AQ$12/AQ$13)+(SUMIF('6. Drift'!$B$18:$B$101,AQ$7,'6. Drift'!$BD$18:$BD$101))*(AQ36/AQ$43)*(AQ$12/AQ$13)+(SUMIF('6. Drift'!$B$18:$B$101,AQ$7,'6. Drift'!$BP$18:$BP$101))*(AQ36/AQ$43)*(AQ$12/AQ$13)</f>
        <v>0</v>
      </c>
      <c r="AR74" s="449">
        <f>(SUMIF('5. Lön'!$B$25:$B$151,AR$7,'5. Lön'!$CA$25:$CA$151))*(AR36/AR$43)*(AR$12/AR$13)+(SUMIF('5. Lön'!$B$25:$B$151,AR$7,'5. Lön'!$CM$25:$CM$151))*(AR36/AR$43)*(AR$12/AR$13)+(SUMIF('6. Drift'!$B$18:$B$101,AR$7,'6. Drift'!$BD$18:$BD$101))*(AR36/AR$43)*(AR$12/AR$13)+(SUMIF('6. Drift'!$B$18:$B$101,AR$7,'6. Drift'!$BP$18:$BP$101))*(AR36/AR$43)*(AR$12/AR$13)</f>
        <v>0</v>
      </c>
      <c r="AS74" s="449">
        <f>(SUMIF('5. Lön'!$B$25:$B$151,AS$7,'5. Lön'!$CA$25:$CA$151))*(AS36/AS$43)*(AS$12/AS$13)+(SUMIF('5. Lön'!$B$25:$B$151,AS$7,'5. Lön'!$CM$25:$CM$151))*(AS36/AS$43)*(AS$12/AS$13)+(SUMIF('6. Drift'!$B$18:$B$101,AS$7,'6. Drift'!$BD$18:$BD$101))*(AS36/AS$43)*(AS$12/AS$13)+(SUMIF('6. Drift'!$B$18:$B$101,AS$7,'6. Drift'!$BP$18:$BP$101))*(AS36/AS$43)*(AS$12/AS$13)</f>
        <v>0</v>
      </c>
      <c r="AT74" s="449">
        <f>(SUMIF('5. Lön'!$B$25:$B$151,AT$7,'5. Lön'!$CA$25:$CA$151))*(AT36/AT$43)*(AT$12/AT$13)+(SUMIF('5. Lön'!$B$25:$B$151,AT$7,'5. Lön'!$CM$25:$CM$151))*(AT36/AT$43)*(AT$12/AT$13)+(SUMIF('6. Drift'!$B$18:$B$101,AT$7,'6. Drift'!$BD$18:$BD$101))*(AT36/AT$43)*(AT$12/AT$13)+(SUMIF('6. Drift'!$B$18:$B$101,AT$7,'6. Drift'!$BP$18:$BP$101))*(AT36/AT$43)*(AT$12/AT$13)</f>
        <v>0</v>
      </c>
      <c r="AU74" s="449">
        <f>(SUMIF('5. Lön'!$B$25:$B$151,AU$7,'5. Lön'!$CA$25:$CA$151))*(AU36/AU$43)*(AU$12/AU$13)+(SUMIF('5. Lön'!$B$25:$B$151,AU$7,'5. Lön'!$CM$25:$CM$151))*(AU36/AU$43)*(AU$12/AU$13)+(SUMIF('6. Drift'!$B$18:$B$101,AU$7,'6. Drift'!$BD$18:$BD$101))*(AU36/AU$43)*(AU$12/AU$13)+(SUMIF('6. Drift'!$B$18:$B$101,AU$7,'6. Drift'!$BP$18:$BP$101))*(AU36/AU$43)*(AU$12/AU$13)</f>
        <v>0</v>
      </c>
      <c r="AV74" s="449">
        <f>(SUMIF('5. Lön'!$B$25:$B$151,AV$7,'5. Lön'!$CA$25:$CA$151))*(AV36/AV$43)*(AV$12/AV$13)+(SUMIF('5. Lön'!$B$25:$B$151,AV$7,'5. Lön'!$CM$25:$CM$151))*(AV36/AV$43)*(AV$12/AV$13)+(SUMIF('6. Drift'!$B$18:$B$101,AV$7,'6. Drift'!$BD$18:$BD$101))*(AV36/AV$43)*(AV$12/AV$13)+(SUMIF('6. Drift'!$B$18:$B$101,AV$7,'6. Drift'!$BP$18:$BP$101))*(AV36/AV$43)*(AV$12/AV$13)</f>
        <v>0</v>
      </c>
      <c r="AW74" s="449">
        <f>(SUMIF('5. Lön'!$B$25:$B$151,AW$7,'5. Lön'!$CA$25:$CA$151))*(AW36/AW$43)*(AW$12/AW$13)+(SUMIF('5. Lön'!$B$25:$B$151,AW$7,'5. Lön'!$CM$25:$CM$151))*(AW36/AW$43)*(AW$12/AW$13)+(SUMIF('6. Drift'!$B$18:$B$101,AW$7,'6. Drift'!$BD$18:$BD$101))*(AW36/AW$43)*(AW$12/AW$13)+(SUMIF('6. Drift'!$B$18:$B$101,AW$7,'6. Drift'!$BP$18:$BP$101))*(AW36/AW$43)*(AW$12/AW$13)</f>
        <v>38183.600818500039</v>
      </c>
      <c r="AX74" s="449">
        <f>(SUMIF('5. Lön'!$B$25:$B$151,AX$7,'5. Lön'!$CA$25:$CA$151))*(AX36/AX$43)*(AX$12/AX$13)+(SUMIF('5. Lön'!$B$25:$B$151,AX$7,'5. Lön'!$CM$25:$CM$151))*(AX36/AX$43)*(AX$12/AX$13)+(SUMIF('6. Drift'!$B$18:$B$101,AX$7,'6. Drift'!$BD$18:$BD$101))*(AX36/AX$43)*(AX$12/AX$13)+(SUMIF('6. Drift'!$B$18:$B$101,AX$7,'6. Drift'!$BP$18:$BP$101))*(AX36/AX$43)*(AX$12/AX$13)</f>
        <v>0</v>
      </c>
      <c r="AY74" s="449">
        <f>(SUMIF('5. Lön'!$B$25:$B$151,AY$7,'5. Lön'!$CA$25:$CA$151))*(AY36/AY$43)*(AY$12/AY$13)+(SUMIF('5. Lön'!$B$25:$B$151,AY$7,'5. Lön'!$CM$25:$CM$151))*(AY36/AY$43)*(AY$12/AY$13)+(SUMIF('6. Drift'!$B$18:$B$101,AY$7,'6. Drift'!$BD$18:$BD$101))*(AY36/AY$43)*(AY$12/AY$13)+(SUMIF('6. Drift'!$B$18:$B$101,AY$7,'6. Drift'!$BP$18:$BP$101))*(AY36/AY$43)*(AY$12/AY$13)</f>
        <v>0</v>
      </c>
      <c r="AZ74" s="449">
        <f>(SUMIF('5. Lön'!$B$25:$B$151,AZ$7,'5. Lön'!$CA$25:$CA$151))*(AZ36/AZ$43)*(AZ$12/AZ$13)+(SUMIF('5. Lön'!$B$25:$B$151,AZ$7,'5. Lön'!$CM$25:$CM$151))*(AZ36/AZ$43)*(AZ$12/AZ$13)+(SUMIF('6. Drift'!$B$18:$B$101,AZ$7,'6. Drift'!$BD$18:$BD$101))*(AZ36/AZ$43)*(AZ$12/AZ$13)+(SUMIF('6. Drift'!$B$18:$B$101,AZ$7,'6. Drift'!$BP$18:$BP$101))*(AZ36/AZ$43)*(AZ$12/AZ$13)</f>
        <v>0</v>
      </c>
      <c r="BA74" s="449">
        <f>(SUMIF('5. Lön'!$B$25:$B$151,BA$7,'5. Lön'!$CA$25:$CA$151))*(BA36/BA$43)*(BA$12/BA$13)+(SUMIF('5. Lön'!$B$25:$B$151,BA$7,'5. Lön'!$CM$25:$CM$151))*(BA36/BA$43)*(BA$12/BA$13)+(SUMIF('6. Drift'!$B$18:$B$101,BA$7,'6. Drift'!$BD$18:$BD$101))*(BA36/BA$43)*(BA$12/BA$13)+(SUMIF('6. Drift'!$B$18:$B$101,BA$7,'6. Drift'!$BP$18:$BP$101))*(BA36/BA$43)*(BA$12/BA$13)</f>
        <v>0</v>
      </c>
      <c r="BB74" s="449">
        <f>(SUMIF('5. Lön'!$B$25:$B$151,BB$7,'5. Lön'!$CA$25:$CA$151))*(BB36/BB$43)*(BB$12/BB$13)+(SUMIF('5. Lön'!$B$25:$B$151,BB$7,'5. Lön'!$CM$25:$CM$151))*(BB36/BB$43)*(BB$12/BB$13)+(SUMIF('6. Drift'!$B$18:$B$101,BB$7,'6. Drift'!$BD$18:$BD$101))*(BB36/BB$43)*(BB$12/BB$13)+(SUMIF('6. Drift'!$B$18:$B$101,BB$7,'6. Drift'!$BP$18:$BP$101))*(BB36/BB$43)*(BB$12/BB$13)</f>
        <v>0</v>
      </c>
      <c r="BC74" s="449">
        <f>(SUMIF('5. Lön'!$B$25:$B$151,BC$7,'5. Lön'!$CA$25:$CA$151))*(BC36/BC$43)*(BC$12/BC$13)+(SUMIF('5. Lön'!$B$25:$B$151,BC$7,'5. Lön'!$CM$25:$CM$151))*(BC36/BC$43)*(BC$12/BC$13)+(SUMIF('6. Drift'!$B$18:$B$101,BC$7,'6. Drift'!$BD$18:$BD$101))*(BC36/BC$43)*(BC$12/BC$13)+(SUMIF('6. Drift'!$B$18:$B$101,BC$7,'6. Drift'!$BP$18:$BP$101))*(BC36/BC$43)*(BC$12/BC$13)</f>
        <v>0</v>
      </c>
      <c r="BD74" s="449">
        <f>(SUMIF('5. Lön'!$B$25:$B$151,BD$7,'5. Lön'!$CA$25:$CA$151))*(BD36/BD$43)*(BD$12/BD$13)+(SUMIF('5. Lön'!$B$25:$B$151,BD$7,'5. Lön'!$CM$25:$CM$151))*(BD36/BD$43)*(BD$12/BD$13)+(SUMIF('6. Drift'!$B$18:$B$101,BD$7,'6. Drift'!$BD$18:$BD$101))*(BD36/BD$43)*(BD$12/BD$13)+(SUMIF('6. Drift'!$B$18:$B$101,BD$7,'6. Drift'!$BP$18:$BP$101))*(BD36/BD$43)*(BD$12/BD$13)</f>
        <v>0</v>
      </c>
      <c r="BE74" s="449">
        <f>(SUMIF('5. Lön'!$B$25:$B$151,BE$7,'5. Lön'!$CA$25:$CA$151))*(BE36/BE$43)*(BE$12/BE$13)+(SUMIF('5. Lön'!$B$25:$B$151,BE$7,'5. Lön'!$CM$25:$CM$151))*(BE36/BE$43)*(BE$12/BE$13)+(SUMIF('6. Drift'!$B$18:$B$101,BE$7,'6. Drift'!$BD$18:$BD$101))*(BE36/BE$43)*(BE$12/BE$13)+(SUMIF('6. Drift'!$B$18:$B$101,BE$7,'6. Drift'!$BP$18:$BP$101))*(BE36/BE$43)*(BE$12/BE$13)</f>
        <v>0</v>
      </c>
      <c r="BF74" s="449">
        <f>(SUMIF('5. Lön'!$B$25:$B$151,BF$7,'5. Lön'!$CA$25:$CA$151))*(BF36/BF$43)*(BF$12/BF$13)+(SUMIF('5. Lön'!$B$25:$B$151,BF$7,'5. Lön'!$CM$25:$CM$151))*(BF36/BF$43)*(BF$12/BF$13)+(SUMIF('6. Drift'!$B$18:$B$101,BF$7,'6. Drift'!$BD$18:$BD$101))*(BF36/BF$43)*(BF$12/BF$13)+(SUMIF('6. Drift'!$B$18:$B$101,BF$7,'6. Drift'!$BP$18:$BP$101))*(BF36/BF$43)*(BF$12/BF$13)</f>
        <v>0</v>
      </c>
      <c r="BG74" s="449">
        <f>(SUMIF('5. Lön'!$B$25:$B$151,BG$7,'5. Lön'!$CA$25:$CA$151))*(BG36/BG$43)*((BG$13/3)/BG$13)+(SUMIF('5. Lön'!$B$25:$B$151,BG$7,'5. Lön'!$CM$25:$CM$151))*(BG36/BG$43)*((BG$13/3)/BG$13)+(SUMIF('6. Drift'!$B$18:$B$101,BG$7,'6. Drift'!$BD$18:$BD$101))*(BG36/BG$43)*((BG$13/3)/BG$13)+(SUMIF('6. Drift'!$B$18:$B$101,BG$7,'6. Drift'!$BP$18:$BP$101))*(BG36/BG$43)*((BG$13/3)/BG$13)</f>
        <v>0</v>
      </c>
      <c r="BH74" s="449">
        <f>(SUMIF('5. Lön'!$B$25:$B$151,BH$7,'5. Lön'!$CA$25:$CA$151))*(BH36/BH$43)*((BH$13/3)/BH$13)+(SUMIF('5. Lön'!$B$25:$B$151,BH$7,'5. Lön'!$CM$25:$CM$151))*(BH36/BH$43)*((BH$13/3)/BH$13)+(SUMIF('6. Drift'!$B$18:$B$101,BH$7,'6. Drift'!$BD$18:$BD$101))*(BH36/BH$43)*((BH$13/3)/BH$13)+(SUMIF('6. Drift'!$B$18:$B$101,BH$7,'6. Drift'!$BP$18:$BP$101))*(BH36/BH$43)*((BH$13/3)/BH$13)</f>
        <v>0</v>
      </c>
      <c r="BI74" s="449">
        <f>(SUMIF('5. Lön'!$B$25:$B$151,BI$7,'5. Lön'!$CA$25:$CA$151))*(BI36/BI$43)*((BI$13/3)/BI$13)+(SUMIF('5. Lön'!$B$25:$B$151,BI$7,'5. Lön'!$CM$25:$CM$151))*(BI36/BI$43)*((BI$13/3)/BI$13)+(SUMIF('6. Drift'!$B$18:$B$101,BI$7,'6. Drift'!$BD$18:$BD$101))*(BI36/BI$43)*((BI$13/3)/BI$13)+(SUMIF('6. Drift'!$B$18:$B$101,BI$7,'6. Drift'!$BP$18:$BP$101))*(BI36/BI$43)*((BI$13/3)/BI$13)</f>
        <v>0</v>
      </c>
      <c r="BJ74" s="449">
        <f>(SUMIF('5. Lön'!$B$25:$B$151,BJ$7,'5. Lön'!$CA$25:$CA$151))*(BJ36/BJ$43)*((BJ$13/3)/BJ$13)+(SUMIF('5. Lön'!$B$25:$B$151,BJ$7,'5. Lön'!$CM$25:$CM$151))*(BJ36/BJ$43)*((BJ$13/3)/BJ$13)+(SUMIF('6. Drift'!$B$18:$B$101,BJ$7,'6. Drift'!$BD$18:$BD$101))*(BJ36/BJ$43)*((BJ$13/3)/BJ$13)+(SUMIF('6. Drift'!$B$18:$B$101,BJ$7,'6. Drift'!$BP$18:$BP$101))*(BJ36/BJ$43)*((BJ$13/3)/BJ$13)</f>
        <v>0</v>
      </c>
      <c r="BK74" s="449">
        <f>(SUMIF('5. Lön'!$B$25:$B$151,BK$7,'5. Lön'!$CA$25:$CA$151))*(BK36/BK$43)*((BK$13/3)/BK$13)+(SUMIF('5. Lön'!$B$25:$B$151,BK$7,'5. Lön'!$CM$25:$CM$151))*(BK36/BK$43)*((BK$13/3)/BK$13)+(SUMIF('6. Drift'!$B$18:$B$101,BK$7,'6. Drift'!$BD$18:$BD$101))*(BK36/BK$43)*((BK$13/3)/BK$13)+(SUMIF('6. Drift'!$B$18:$B$101,BK$7,'6. Drift'!$BP$18:$BP$101))*(BK36/BK$43)*((BK$13/3)/BK$13)</f>
        <v>0</v>
      </c>
      <c r="BL74" s="449">
        <f>(SUMIF('5. Lön'!$B$25:$B$151,BL$7,'5. Lön'!$CA$25:$CA$151))*(BL36/BL$43)*((BL$13/3)/BL$13)+(SUMIF('5. Lön'!$B$25:$B$151,BL$7,'5. Lön'!$CM$25:$CM$151))*(BL36/BL$43)*((BL$13/3)/BL$13)+(SUMIF('6. Drift'!$B$18:$B$101,BL$7,'6. Drift'!$BD$18:$BD$101))*(BL36/BL$43)*((BL$13/3)/BL$13)+(SUMIF('6. Drift'!$B$18:$B$101,BL$7,'6. Drift'!$BP$18:$BP$101))*(BL36/BL$43)*((BL$13/3)/BL$13)</f>
        <v>0</v>
      </c>
      <c r="BM74" s="449">
        <f>(SUMIF('5. Lön'!$B$25:$B$151,BM$7,'5. Lön'!$CA$25:$CA$151))*(BM36/BM$43)*((BM$13/3)/BM$13)+(SUMIF('5. Lön'!$B$25:$B$151,BM$7,'5. Lön'!$CM$25:$CM$151))*(BM36/BM$43)*((BM$13/3)/BM$13)+(SUMIF('6. Drift'!$B$18:$B$101,BM$7,'6. Drift'!$BD$18:$BD$101))*(BM36/BM$43)*((BM$13/3)/BM$13)+(SUMIF('6. Drift'!$B$18:$B$101,BM$7,'6. Drift'!$BP$18:$BP$101))*(BM36/BM$43)*((BM$13/3)/BM$13)</f>
        <v>0</v>
      </c>
      <c r="BN74" s="449">
        <f>(SUMIF('5. Lön'!$B$25:$B$151,BN$7,'5. Lön'!$CA$25:$CA$151))*(BN36/BN$43)*((BN$13/3)/BN$13)+(SUMIF('5. Lön'!$B$25:$B$151,BN$7,'5. Lön'!$CM$25:$CM$151))*(BN36/BN$43)*((BN$13/3)/BN$13)+(SUMIF('6. Drift'!$B$18:$B$101,BN$7,'6. Drift'!$BD$18:$BD$101))*(BN36/BN$43)*((BN$13/3)/BN$13)+(SUMIF('6. Drift'!$B$18:$B$101,BN$7,'6. Drift'!$BP$18:$BP$101))*(BN36/BN$43)*((BN$13/3)/BN$13)</f>
        <v>0</v>
      </c>
      <c r="BO74" s="449">
        <f>(SUMIF('5. Lön'!$B$25:$B$151,BO$7,'5. Lön'!$CA$25:$CA$151))*(BO36/BO$43)*((BO$13/3)/BO$13)+(SUMIF('5. Lön'!$B$25:$B$151,BO$7,'5. Lön'!$CM$25:$CM$151))*(BO36/BO$43)*((BO$13/3)/BO$13)+(SUMIF('6. Drift'!$B$18:$B$101,BO$7,'6. Drift'!$BD$18:$BD$101))*(BO36/BO$43)*((BO$13/3)/BO$13)+(SUMIF('6. Drift'!$B$18:$B$101,BO$7,'6. Drift'!$BP$18:$BP$101))*(BO36/BO$43)*((BO$13/3)/BO$13)</f>
        <v>0</v>
      </c>
      <c r="BP74" s="449">
        <f>(SUMIF('5. Lön'!$B$25:$B$151,BP$7,'5. Lön'!$CA$25:$CA$151))*(BP36/BP$43)*((BP$13/3)/BP$13)+(SUMIF('5. Lön'!$B$25:$B$151,BP$7,'5. Lön'!$CM$25:$CM$151))*(BP36/BP$43)*((BP$13/3)/BP$13)+(SUMIF('6. Drift'!$B$18:$B$101,BP$7,'6. Drift'!$BD$18:$BD$101))*(BP36/BP$43)*((BP$13/3)/BP$13)+(SUMIF('6. Drift'!$B$18:$B$101,BP$7,'6. Drift'!$BP$18:$BP$101))*(BP36/BP$43)*((BP$13/3)/BP$13)</f>
        <v>0</v>
      </c>
      <c r="BQ74" s="449">
        <f>(SUMIF('5. Lön'!$B$25:$B$151,BQ$7,'5. Lön'!$CA$25:$CA$151))*(BQ36/BQ$43)*((BQ$13/3)/BQ$13)+(SUMIF('5. Lön'!$B$25:$B$151,BQ$7,'5. Lön'!$CM$25:$CM$151))*(BQ36/BQ$43)*((BQ$13/3)/BQ$13)+(SUMIF('6. Drift'!$B$18:$B$101,BQ$7,'6. Drift'!$BD$18:$BD$101))*(BQ36/BQ$43)*((BQ$13/3)/BQ$13)+(SUMIF('6. Drift'!$B$18:$B$101,BQ$7,'6. Drift'!$BP$18:$BP$101))*(BQ36/BQ$43)*((BQ$13/3)/BQ$13)</f>
        <v>0</v>
      </c>
      <c r="BR74" s="449">
        <f>(SUMIF('5. Lön'!$B$25:$B$151,BR$7,'5. Lön'!$CA$25:$CA$151))*(BR36/BR$43)*((BR$13/3)/BR$13)+(SUMIF('5. Lön'!$B$25:$B$151,BR$7,'5. Lön'!$CM$25:$CM$151))*(BR36/BR$43)*((BR$13/3)/BR$13)+(SUMIF('6. Drift'!$B$18:$B$101,BR$7,'6. Drift'!$BD$18:$BD$101))*(BR36/BR$43)*((BR$13/3)/BR$13)+(SUMIF('6. Drift'!$B$18:$B$101,BR$7,'6. Drift'!$BP$18:$BP$101))*(BR36/BR$43)*((BR$13/3)/BR$13)</f>
        <v>0</v>
      </c>
      <c r="BS74" s="449">
        <f>(SUMIF('5. Lön'!$B$25:$B$151,BS$7,'5. Lön'!$CA$25:$CA$151))*(BS36/BS$43)*((BS$13/3)/BS$13)+(SUMIF('5. Lön'!$B$25:$B$151,BS$7,'5. Lön'!$CM$25:$CM$151))*(BS36/BS$43)*((BS$13/3)/BS$13)+(SUMIF('6. Drift'!$B$18:$B$101,BS$7,'6. Drift'!$BD$18:$BD$101))*(BS36/BS$43)*((BS$13/3)/BS$13)+(SUMIF('6. Drift'!$B$18:$B$101,BS$7,'6. Drift'!$BP$18:$BP$101))*(BS36/BS$43)*((BS$13/3)/BS$13)</f>
        <v>0</v>
      </c>
      <c r="BT74" s="449">
        <f>(SUMIF('5. Lön'!$B$25:$B$151,BT$7,'5. Lön'!$CA$25:$CA$151))*(BT36/BT$43)*((BT$13/3)/BT$13)+(SUMIF('5. Lön'!$B$25:$B$151,BT$7,'5. Lön'!$CM$25:$CM$151))*(BT36/BT$43)*((BT$13/3)/BT$13)+(SUMIF('6. Drift'!$B$18:$B$101,BT$7,'6. Drift'!$BD$18:$BD$101))*(BT36/BT$43)*((BT$13/3)/BT$13)+(SUMIF('6. Drift'!$B$18:$B$101,BT$7,'6. Drift'!$BP$18:$BP$101))*(BT36/BT$43)*((BT$13/3)/BT$13)</f>
        <v>0</v>
      </c>
      <c r="BU74" s="449">
        <f>(SUMIF('5. Lön'!$B$25:$B$151,BU$7,'5. Lön'!$CA$25:$CA$151))*(BU36/BU$43)*((BU$13/3)/BU$13)+(SUMIF('5. Lön'!$B$25:$B$151,BU$7,'5. Lön'!$CM$25:$CM$151))*(BU36/BU$43)*((BU$13/3)/BU$13)+(SUMIF('6. Drift'!$B$18:$B$101,BU$7,'6. Drift'!$BD$18:$BD$101))*(BU36/BU$43)*((BU$13/3)/BU$13)+(SUMIF('6. Drift'!$B$18:$B$101,BU$7,'6. Drift'!$BP$18:$BP$101))*(BU36/BU$43)*((BU$13/3)/BU$13)</f>
        <v>0</v>
      </c>
      <c r="BV74" s="449">
        <f>(SUMIF('5. Lön'!$B$25:$B$151,BV$7,'5. Lön'!$CA$25:$CA$151))*(BV36/BV$43)*((BV$13/3)/BV$13)+(SUMIF('5. Lön'!$B$25:$B$151,BV$7,'5. Lön'!$CM$25:$CM$151))*(BV36/BV$43)*((BV$13/3)/BV$13)+(SUMIF('6. Drift'!$B$18:$B$101,BV$7,'6. Drift'!$BD$18:$BD$101))*(BV36/BV$43)*((BV$13/3)/BV$13)+(SUMIF('6. Drift'!$B$18:$B$101,BV$7,'6. Drift'!$BP$18:$BP$101))*(BV36/BV$43)*((BV$13/3)/BV$13)</f>
        <v>0</v>
      </c>
      <c r="BW74" s="449">
        <f>(SUMIF('5. Lön'!$B$25:$B$151,BW$7,'5. Lön'!$CA$25:$CA$151))*(BW36/BW$43)*((BW$13/3)/BW$13)+(SUMIF('5. Lön'!$B$25:$B$151,BW$7,'5. Lön'!$CM$25:$CM$151))*(BW36/BW$43)*((BW$13/3)/BW$13)+(SUMIF('6. Drift'!$B$18:$B$101,BW$7,'6. Drift'!$BD$18:$BD$101))*(BW36/BW$43)*((BW$13/3)/BW$13)+(SUMIF('6. Drift'!$B$18:$B$101,BW$7,'6. Drift'!$BP$18:$BP$101))*(BW36/BW$43)*((BW$13/3)/BW$13)</f>
        <v>0</v>
      </c>
      <c r="BX74" s="449">
        <f>(SUMIF('5. Lön'!$B$25:$B$151,BX$7,'5. Lön'!$CA$25:$CA$151))*(BX36/BX$43)*((BX$13/3)/BX$13)+(SUMIF('5. Lön'!$B$25:$B$151,BX$7,'5. Lön'!$CM$25:$CM$151))*(BX36/BX$43)*((BX$13/3)/BX$13)+(SUMIF('6. Drift'!$B$18:$B$101,BX$7,'6. Drift'!$BD$18:$BD$101))*(BX36/BX$43)*((BX$13/3)/BX$13)+(SUMIF('6. Drift'!$B$18:$B$101,BX$7,'6. Drift'!$BP$18:$BP$101))*(BX36/BX$43)*((BX$13/3)/BX$13)</f>
        <v>0</v>
      </c>
      <c r="BY74" s="449">
        <f>(SUMIF('5. Lön'!$B$25:$B$151,BY$7,'5. Lön'!$CA$25:$CA$151))*(BY36/BY$43)*((BY$13/3)/BY$13)+(SUMIF('5. Lön'!$B$25:$B$151,BY$7,'5. Lön'!$CM$25:$CM$151))*(BY36/BY$43)*((BY$13/3)/BY$13)+(SUMIF('6. Drift'!$B$18:$B$101,BY$7,'6. Drift'!$BD$18:$BD$101))*(BY36/BY$43)*((BY$13/3)/BY$13)+(SUMIF('6. Drift'!$B$18:$B$101,BY$7,'6. Drift'!$BP$18:$BP$101))*(BY36/BY$43)*((BY$13/3)/BY$13)</f>
        <v>0</v>
      </c>
      <c r="BZ74" s="449">
        <f>(SUMIF('5. Lön'!$B$25:$B$151,BZ$7,'5. Lön'!$CA$25:$CA$151))*(BZ36/BZ$43)*((BZ$13/3)/BZ$13)+(SUMIF('5. Lön'!$B$25:$B$151,BZ$7,'5. Lön'!$CM$25:$CM$151))*(BZ36/BZ$43)*((BZ$13/3)/BZ$13)+(SUMIF('6. Drift'!$B$18:$B$101,BZ$7,'6. Drift'!$BD$18:$BD$101))*(BZ36/BZ$43)*((BZ$13/3)/BZ$13)+(SUMIF('6. Drift'!$B$18:$B$101,BZ$7,'6. Drift'!$BP$18:$BP$101))*(BZ36/BZ$43)*((BZ$13/3)/BZ$13)</f>
        <v>0</v>
      </c>
      <c r="CA74" s="449">
        <f>(SUMIF('5. Lön'!$B$25:$B$151,CA$7,'5. Lön'!$CA$25:$CA$151))*(CA36/CA$43)*((CA$13/3)/CA$13)+(SUMIF('5. Lön'!$B$25:$B$151,CA$7,'5. Lön'!$CM$25:$CM$151))*(CA36/CA$43)*((CA$13/3)/CA$13)+(SUMIF('6. Drift'!$B$18:$B$101,CA$7,'6. Drift'!$BD$18:$BD$101))*(CA36/CA$43)*((CA$13/3)/CA$13)+(SUMIF('6. Drift'!$B$18:$B$101,CA$7,'6. Drift'!$BP$18:$BP$101))*(CA36/CA$43)*((CA$13/3)/CA$13)</f>
        <v>0</v>
      </c>
      <c r="CB74" s="449">
        <f>(SUMIF('5. Lön'!$B$25:$B$151,CB$7,'5. Lön'!$CA$25:$CA$151))*(CB36/CB$43)*((CB$13/3)/CB$13)+(SUMIF('5. Lön'!$B$25:$B$151,CB$7,'5. Lön'!$CM$25:$CM$151))*(CB36/CB$43)*((CB$13/3)/CB$13)+(SUMIF('6. Drift'!$B$18:$B$101,CB$7,'6. Drift'!$BD$18:$BD$101))*(CB36/CB$43)*((CB$13/3)/CB$13)+(SUMIF('6. Drift'!$B$18:$B$101,CB$7,'6. Drift'!$BP$18:$BP$101))*(CB36/CB$43)*((CB$13/3)/CB$13)</f>
        <v>0</v>
      </c>
      <c r="CC74" s="449">
        <f>(SUMIF('5. Lön'!$B$25:$B$151,CC$7,'5. Lön'!$CA$25:$CA$151))*(CC36/CC$43)*((CC$13/3)/CC$13)+(SUMIF('5. Lön'!$B$25:$B$151,CC$7,'5. Lön'!$CM$25:$CM$151))*(CC36/CC$43)*((CC$13/3)/CC$13)+(SUMIF('6. Drift'!$B$18:$B$101,CC$7,'6. Drift'!$BD$18:$BD$101))*(CC36/CC$43)*((CC$13/3)/CC$13)+(SUMIF('6. Drift'!$B$18:$B$101,CC$7,'6. Drift'!$BP$18:$BP$101))*(CC36/CC$43)*((CC$13/3)/CC$13)</f>
        <v>0</v>
      </c>
      <c r="CD74" s="449">
        <f>(SUMIF('5. Lön'!$B$25:$B$151,CD$7,'5. Lön'!$CA$25:$CA$151))*(CD36/CD$43)*((CD$13/3)/CD$13)+(SUMIF('5. Lön'!$B$25:$B$151,CD$7,'5. Lön'!$CM$25:$CM$151))*(CD36/CD$43)*((CD$13/3)/CD$13)+(SUMIF('6. Drift'!$B$18:$B$101,CD$7,'6. Drift'!$BD$18:$BD$101))*(CD36/CD$43)*((CD$13/3)/CD$13)+(SUMIF('6. Drift'!$B$18:$B$101,CD$7,'6. Drift'!$BP$18:$BP$101))*(CD36/CD$43)*((CD$13/3)/CD$13)</f>
        <v>0</v>
      </c>
      <c r="CE74" s="449">
        <f>(SUMIF('5. Lön'!$B$25:$B$151,CE$7,'5. Lön'!$CA$25:$CA$151))*(CE36/CE$43)*((CE$13/3)/CE$13)+(SUMIF('5. Lön'!$B$25:$B$151,CE$7,'5. Lön'!$CM$25:$CM$151))*(CE36/CE$43)*((CE$13/3)/CE$13)+(SUMIF('6. Drift'!$B$18:$B$101,CE$7,'6. Drift'!$BD$18:$BD$101))*(CE36/CE$43)*((CE$13/3)/CE$13)+(SUMIF('6. Drift'!$B$18:$B$101,CE$7,'6. Drift'!$BP$18:$BP$101))*(CE36/CE$43)*((CE$13/3)/CE$13)</f>
        <v>0</v>
      </c>
      <c r="CF74" s="449">
        <f>(SUMIF('5. Lön'!$B$25:$B$151,CF$7,'5. Lön'!$CA$25:$CA$151))*(CF36/CF$43)*((CF$13/3)/CF$13)+(SUMIF('5. Lön'!$B$25:$B$151,CF$7,'5. Lön'!$CM$25:$CM$151))*(CF36/CF$43)*((CF$13/3)/CF$13)+(SUMIF('6. Drift'!$B$18:$B$101,CF$7,'6. Drift'!$BD$18:$BD$101))*(CF36/CF$43)*((CF$13/3)/CF$13)+(SUMIF('6. Drift'!$B$18:$B$101,CF$7,'6. Drift'!$BP$18:$BP$101))*(CF36/CF$43)*((CF$13/3)/CF$13)</f>
        <v>0</v>
      </c>
      <c r="CG74" s="449">
        <f>(SUMIF('5. Lön'!$B$25:$B$151,CG$7,'5. Lön'!$CA$25:$CA$151))*(CG36/CG$43)*((CG$13/3)/CG$13)+(SUMIF('5. Lön'!$B$25:$B$151,CG$7,'5. Lön'!$CM$25:$CM$151))*(CG36/CG$43)*((CG$13/3)/CG$13)+(SUMIF('6. Drift'!$B$18:$B$101,CG$7,'6. Drift'!$BD$18:$BD$101))*(CG36/CG$43)*((CG$13/3)/CG$13)+(SUMIF('6. Drift'!$B$18:$B$101,CG$7,'6. Drift'!$BP$18:$BP$101))*(CG36/CG$43)*((CG$13/3)/CG$13)</f>
        <v>0</v>
      </c>
      <c r="CH74" s="449">
        <f>(SUMIF('5. Lön'!$B$25:$B$151,CH$7,'5. Lön'!$CA$25:$CA$151))*(CH36/CH$43)*((CH$13/3)/CH$13)+(SUMIF('5. Lön'!$B$25:$B$151,CH$7,'5. Lön'!$CM$25:$CM$151))*(CH36/CH$43)*((CH$13/3)/CH$13)+(SUMIF('6. Drift'!$B$18:$B$101,CH$7,'6. Drift'!$BD$18:$BD$101))*(CH36/CH$43)*((CH$13/3)/CH$13)+(SUMIF('6. Drift'!$B$18:$B$101,CH$7,'6. Drift'!$BP$18:$BP$101))*(CH36/CH$43)*((CH$13/3)/CH$13)</f>
        <v>0</v>
      </c>
      <c r="CI74" s="449">
        <f>(SUMIF('5. Lön'!$B$25:$B$151,CI$7,'5. Lön'!$CA$25:$CA$151))*(CI36/CI$43)*((CI$13/3)/CI$13)+(SUMIF('5. Lön'!$B$25:$B$151,CI$7,'5. Lön'!$CM$25:$CM$151))*(CI36/CI$43)*((CI$13/3)/CI$13)+(SUMIF('6. Drift'!$B$18:$B$101,CI$7,'6. Drift'!$BD$18:$BD$101))*(CI36/CI$43)*((CI$13/3)/CI$13)+(SUMIF('6. Drift'!$B$18:$B$101,CI$7,'6. Drift'!$BP$18:$BP$101))*(CI36/CI$43)*((CI$13/3)/CI$13)</f>
        <v>0</v>
      </c>
      <c r="CJ74" s="449">
        <f>(SUMIF('5. Lön'!$B$25:$B$151,CJ$7,'5. Lön'!$CA$25:$CA$151))*(CJ36/CJ$43)*((CJ$13/3)/CJ$13)+(SUMIF('5. Lön'!$B$25:$B$151,CJ$7,'5. Lön'!$CM$25:$CM$151))*(CJ36/CJ$43)*((CJ$13/3)/CJ$13)+(SUMIF('6. Drift'!$B$18:$B$101,CJ$7,'6. Drift'!$BD$18:$BD$101))*(CJ36/CJ$43)*((CJ$13/3)/CJ$13)+(SUMIF('6. Drift'!$B$18:$B$101,CJ$7,'6. Drift'!$BP$18:$BP$101))*(CJ36/CJ$43)*((CJ$13/3)/CJ$13)</f>
        <v>0</v>
      </c>
    </row>
    <row r="75" spans="2:88" x14ac:dyDescent="0.2">
      <c r="B75" s="51" t="s">
        <v>78</v>
      </c>
      <c r="C75" s="477">
        <f>IF($M75=0,"",(('5. Lön'!AG$152+'6. Drift'!G$102)/('6. Drift'!$Q$102+'5. Lön'!$AQ$152))*$M75)</f>
        <v>1185.5158472257069</v>
      </c>
      <c r="D75" s="478">
        <f>IF($M75=0,"",(('5. Lön'!AH$152+'6. Drift'!H$102)/('6. Drift'!$Q$102+'5. Lön'!$AQ$152))*$M75)</f>
        <v>1337.5985816420957</v>
      </c>
      <c r="E75" s="479">
        <f>IF($M75=0,"",(('5. Lön'!AI$152+'6. Drift'!I$102)/('6. Drift'!$Q$102+'5. Lön'!$AQ$152))*$M75)</f>
        <v>1302.0167396465392</v>
      </c>
      <c r="F75" s="478">
        <f>IF($M75=0,"",(('5. Lön'!AJ$152+'6. Drift'!J$102)/('6. Drift'!$Q$102+'5. Lön'!$AQ$152))*$M75)</f>
        <v>0</v>
      </c>
      <c r="G75" s="479">
        <f>IF($M75=0,"",(('5. Lön'!AK$152+'6. Drift'!K$102)/('6. Drift'!$Q$102+'5. Lön'!$AQ$152))*$M75)</f>
        <v>0</v>
      </c>
      <c r="H75" s="478">
        <f>IF($M75=0,"",(('5. Lön'!AL$152+'6. Drift'!L$102)/('6. Drift'!$Q$102+'5. Lön'!$AQ$152))*$M75)</f>
        <v>0</v>
      </c>
      <c r="I75" s="479">
        <f>IF($M75=0,"",(('5. Lön'!AM$152+'6. Drift'!M$102)/('6. Drift'!$Q$102+'5. Lön'!$AQ$152))*$M75)</f>
        <v>0</v>
      </c>
      <c r="J75" s="478">
        <f>IF($M75=0,"",(('5. Lön'!AN$152+'6. Drift'!N$102)/('6. Drift'!$Q$102+'5. Lön'!$AQ$152))*$M75)</f>
        <v>0</v>
      </c>
      <c r="K75" s="479">
        <f>IF($M75=0,"",(('5. Lön'!AO$152+'6. Drift'!O$102)/('6. Drift'!$Q$102+'5. Lön'!$AQ$152))*$M75)</f>
        <v>0</v>
      </c>
      <c r="L75" s="478">
        <f>IF($M75=0,"",(('5. Lön'!AP$152+'6. Drift'!P$102)/('6. Drift'!$Q$102+'5. Lön'!$AQ$152))*$M75)</f>
        <v>0</v>
      </c>
      <c r="M75" s="55">
        <f t="shared" si="75"/>
        <v>3825.1311685143419</v>
      </c>
      <c r="N75" s="449">
        <f>(SUMIF('5. Lön'!$B$25:$B$151,N$7,'5. Lön'!$CA$25:$CA$151))*(N37/N$43)*(N$12/N$13)+(SUMIF('5. Lön'!$B$25:$B$151,N$7,'5. Lön'!$CM$25:$CM$151))*(N37/N$43)*(N$12/N$13)+(SUMIF('6. Drift'!$B$18:$B$101,N$7,'6. Drift'!$BD$18:$BD$101))*(N37/N$43)*(N$12/N$13)+(SUMIF('6. Drift'!$B$18:$B$101,N$7,'6. Drift'!$BP$18:$BP$101))*(N37/N$43)*(N$12/N$13)</f>
        <v>0</v>
      </c>
      <c r="O75" s="449">
        <f>(SUMIF('5. Lön'!$B$25:$B$151,O$7,'5. Lön'!$CA$25:$CA$151))*(O37/O$43)*(O$12/O$13)+(SUMIF('5. Lön'!$B$25:$B$151,O$7,'5. Lön'!$CM$25:$CM$151))*(O37/O$43)*(O$12/O$13)+(SUMIF('6. Drift'!$B$18:$B$101,O$7,'6. Drift'!$BD$18:$BD$101))*(O37/O$43)*(O$12/O$13)+(SUMIF('6. Drift'!$B$18:$B$101,O$7,'6. Drift'!$BP$18:$BP$101))*(O37/O$43)*(O$12/O$13)</f>
        <v>0</v>
      </c>
      <c r="P75" s="449">
        <f>(SUMIF('5. Lön'!$B$25:$B$151,P$7,'5. Lön'!$CA$25:$CA$151))*(P37/P$43)*(P$12/P$13)+(SUMIF('5. Lön'!$B$25:$B$151,P$7,'5. Lön'!$CM$25:$CM$151))*(P37/P$43)*(P$12/P$13)+(SUMIF('6. Drift'!$B$18:$B$101,P$7,'6. Drift'!$BD$18:$BD$101))*(P37/P$43)*(P$12/P$13)+(SUMIF('6. Drift'!$B$18:$B$101,P$7,'6. Drift'!$BP$18:$BP$101))*(P37/P$43)*(P$12/P$13)</f>
        <v>0</v>
      </c>
      <c r="Q75" s="449">
        <f>(SUMIF('5. Lön'!$B$25:$B$151,Q$7,'5. Lön'!$CA$25:$CA$151))*(Q37/Q$43)*(Q$12/Q$13)+(SUMIF('5. Lön'!$B$25:$B$151,Q$7,'5. Lön'!$CM$25:$CM$151))*(Q37/Q$43)*(Q$12/Q$13)+(SUMIF('6. Drift'!$B$18:$B$101,Q$7,'6. Drift'!$BD$18:$BD$101))*(Q37/Q$43)*(Q$12/Q$13)+(SUMIF('6. Drift'!$B$18:$B$101,Q$7,'6. Drift'!$BP$18:$BP$101))*(Q37/Q$43)*(Q$12/Q$13)</f>
        <v>0</v>
      </c>
      <c r="R75" s="449">
        <f>(SUMIF('5. Lön'!$B$25:$B$151,R$7,'5. Lön'!$CA$25:$CA$151))*(R37/R$43)*(R$12/R$13)+(SUMIF('5. Lön'!$B$25:$B$151,R$7,'5. Lön'!$CM$25:$CM$151))*(R37/R$43)*(R$12/R$13)+(SUMIF('6. Drift'!$B$18:$B$101,R$7,'6. Drift'!$BD$18:$BD$101))*(R37/R$43)*(R$12/R$13)+(SUMIF('6. Drift'!$B$18:$B$101,R$7,'6. Drift'!$BP$18:$BP$101))*(R37/R$43)*(R$12/R$13)</f>
        <v>0</v>
      </c>
      <c r="S75" s="449">
        <f>(SUMIF('5. Lön'!$B$25:$B$151,S$7,'5. Lön'!$CA$25:$CA$151))*(S37/S$43)*(S$12/S$13)+(SUMIF('5. Lön'!$B$25:$B$151,S$7,'5. Lön'!$CM$25:$CM$151))*(S37/S$43)*(S$12/S$13)+(SUMIF('6. Drift'!$B$18:$B$101,S$7,'6. Drift'!$BD$18:$BD$101))*(S37/S$43)*(S$12/S$13)+(SUMIF('6. Drift'!$B$18:$B$101,S$7,'6. Drift'!$BP$18:$BP$101))*(S37/S$43)*(S$12/S$13)</f>
        <v>0</v>
      </c>
      <c r="T75" s="449">
        <f>(SUMIF('5. Lön'!$B$25:$B$151,T$7,'5. Lön'!$CA$25:$CA$151))*(T37/T$43)*(T$12/T$13)+(SUMIF('5. Lön'!$B$25:$B$151,T$7,'5. Lön'!$CM$25:$CM$151))*(T37/T$43)*(T$12/T$13)+(SUMIF('6. Drift'!$B$18:$B$101,T$7,'6. Drift'!$BD$18:$BD$101))*(T37/T$43)*(T$12/T$13)+(SUMIF('6. Drift'!$B$18:$B$101,T$7,'6. Drift'!$BP$18:$BP$101))*(T37/T$43)*(T$12/T$13)</f>
        <v>0</v>
      </c>
      <c r="U75" s="449">
        <f>(SUMIF('5. Lön'!$B$25:$B$151,U$7,'5. Lön'!$CA$25:$CA$151))*(U37/U$43)*(U$12/U$13)+(SUMIF('5. Lön'!$B$25:$B$151,U$7,'5. Lön'!$CM$25:$CM$151))*(U37/U$43)*(U$12/U$13)+(SUMIF('6. Drift'!$B$18:$B$101,U$7,'6. Drift'!$BD$18:$BD$101))*(U37/U$43)*(U$12/U$13)+(SUMIF('6. Drift'!$B$18:$B$101,U$7,'6. Drift'!$BP$18:$BP$101))*(U37/U$43)*(U$12/U$13)</f>
        <v>0</v>
      </c>
      <c r="V75" s="449">
        <f>(SUMIF('5. Lön'!$B$25:$B$151,V$7,'5. Lön'!$CA$25:$CA$151))*(V37/V$43)*(V$12/V$13)+(SUMIF('5. Lön'!$B$25:$B$151,V$7,'5. Lön'!$CM$25:$CM$151))*(V37/V$43)*(V$12/V$13)+(SUMIF('6. Drift'!$B$18:$B$101,V$7,'6. Drift'!$BD$18:$BD$101))*(V37/V$43)*(V$12/V$13)+(SUMIF('6. Drift'!$B$18:$B$101,V$7,'6. Drift'!$BP$18:$BP$101))*(V37/V$43)*(V$12/V$13)</f>
        <v>0</v>
      </c>
      <c r="W75" s="449">
        <f>(SUMIF('5. Lön'!$B$25:$B$151,W$7,'5. Lön'!$CA$25:$CA$151))*(W37/W$43)*(W$12/W$13)+(SUMIF('5. Lön'!$B$25:$B$151,W$7,'5. Lön'!$CM$25:$CM$151))*(W37/W$43)*(W$12/W$13)+(SUMIF('6. Drift'!$B$18:$B$101,W$7,'6. Drift'!$BD$18:$BD$101))*(W37/W$43)*(W$12/W$13)+(SUMIF('6. Drift'!$B$18:$B$101,W$7,'6. Drift'!$BP$18:$BP$101))*(W37/W$43)*(W$12/W$13)</f>
        <v>0</v>
      </c>
      <c r="X75" s="449">
        <f>(SUMIF('5. Lön'!$B$25:$B$151,X$7,'5. Lön'!$CA$25:$CA$151))*(X37/X$43)*(X$12/X$13)+(SUMIF('5. Lön'!$B$25:$B$151,X$7,'5. Lön'!$CM$25:$CM$151))*(X37/X$43)*(X$12/X$13)+(SUMIF('6. Drift'!$B$18:$B$101,X$7,'6. Drift'!$BD$18:$BD$101))*(X37/X$43)*(X$12/X$13)+(SUMIF('6. Drift'!$B$18:$B$101,X$7,'6. Drift'!$BP$18:$BP$101))*(X37/X$43)*(X$12/X$13)</f>
        <v>0</v>
      </c>
      <c r="Y75" s="449">
        <f>(SUMIF('5. Lön'!$B$25:$B$151,Y$7,'5. Lön'!$CA$25:$CA$151))*(Y37/Y$43)*(Y$12/Y$13)+(SUMIF('5. Lön'!$B$25:$B$151,Y$7,'5. Lön'!$CM$25:$CM$151))*(Y37/Y$43)*(Y$12/Y$13)+(SUMIF('6. Drift'!$B$18:$B$101,Y$7,'6. Drift'!$BD$18:$BD$101))*(Y37/Y$43)*(Y$12/Y$13)+(SUMIF('6. Drift'!$B$18:$B$101,Y$7,'6. Drift'!$BP$18:$BP$101))*(Y37/Y$43)*(Y$12/Y$13)</f>
        <v>0</v>
      </c>
      <c r="Z75" s="449">
        <f>(SUMIF('5. Lön'!$B$25:$B$151,Z$7,'5. Lön'!$CA$25:$CA$151))*(Z37/Z$43)*(Z$12/Z$13)+(SUMIF('5. Lön'!$B$25:$B$151,Z$7,'5. Lön'!$CM$25:$CM$151))*(Z37/Z$43)*(Z$12/Z$13)+(SUMIF('6. Drift'!$B$18:$B$101,Z$7,'6. Drift'!$BD$18:$BD$101))*(Z37/Z$43)*(Z$12/Z$13)+(SUMIF('6. Drift'!$B$18:$B$101,Z$7,'6. Drift'!$BP$18:$BP$101))*(Z37/Z$43)*(Z$12/Z$13)</f>
        <v>0</v>
      </c>
      <c r="AA75" s="449">
        <f>(SUMIF('5. Lön'!$B$25:$B$151,AA$7,'5. Lön'!$CA$25:$CA$151))*(AA37/AA$43)*(AA$12/AA$13)+(SUMIF('5. Lön'!$B$25:$B$151,AA$7,'5. Lön'!$CM$25:$CM$151))*(AA37/AA$43)*(AA$12/AA$13)+(SUMIF('6. Drift'!$B$18:$B$101,AA$7,'6. Drift'!$BD$18:$BD$101))*(AA37/AA$43)*(AA$12/AA$13)+(SUMIF('6. Drift'!$B$18:$B$101,AA$7,'6. Drift'!$BP$18:$BP$101))*(AA37/AA$43)*(AA$12/AA$13)</f>
        <v>0</v>
      </c>
      <c r="AB75" s="449">
        <f>(SUMIF('5. Lön'!$B$25:$B$151,AB$7,'5. Lön'!$CA$25:$CA$151))*(AB37/AB$43)*(AB$12/AB$13)+(SUMIF('5. Lön'!$B$25:$B$151,AB$7,'5. Lön'!$CM$25:$CM$151))*(AB37/AB$43)*(AB$12/AB$13)+(SUMIF('6. Drift'!$B$18:$B$101,AB$7,'6. Drift'!$BD$18:$BD$101))*(AB37/AB$43)*(AB$12/AB$13)+(SUMIF('6. Drift'!$B$18:$B$101,AB$7,'6. Drift'!$BP$18:$BP$101))*(AB37/AB$43)*(AB$12/AB$13)</f>
        <v>0</v>
      </c>
      <c r="AC75" s="449">
        <f>(SUMIF('5. Lön'!$B$25:$B$151,AC$7,'5. Lön'!$CA$25:$CA$151))*(AC37/AC$43)*(AC$12/AC$13)+(SUMIF('5. Lön'!$B$25:$B$151,AC$7,'5. Lön'!$CM$25:$CM$151))*(AC37/AC$43)*(AC$12/AC$13)+(SUMIF('6. Drift'!$B$18:$B$101,AC$7,'6. Drift'!$BD$18:$BD$101))*(AC37/AC$43)*(AC$12/AC$13)+(SUMIF('6. Drift'!$B$18:$B$101,AC$7,'6. Drift'!$BP$18:$BP$101))*(AC37/AC$43)*(AC$12/AC$13)</f>
        <v>0</v>
      </c>
      <c r="AD75" s="449">
        <f>(SUMIF('5. Lön'!$B$25:$B$151,AD$7,'5. Lön'!$CA$25:$CA$151))*(AD37/AD$43)*(AD$12/AD$13)+(SUMIF('5. Lön'!$B$25:$B$151,AD$7,'5. Lön'!$CM$25:$CM$151))*(AD37/AD$43)*(AD$12/AD$13)+(SUMIF('6. Drift'!$B$18:$B$101,AD$7,'6. Drift'!$BD$18:$BD$101))*(AD37/AD$43)*(AD$12/AD$13)+(SUMIF('6. Drift'!$B$18:$B$101,AD$7,'6. Drift'!$BP$18:$BP$101))*(AD37/AD$43)*(AD$12/AD$13)</f>
        <v>0</v>
      </c>
      <c r="AE75" s="449">
        <f>(SUMIF('5. Lön'!$B$25:$B$151,AE$7,'5. Lön'!$CA$25:$CA$151))*(AE37/AE$43)*(AE$12/AE$13)+(SUMIF('5. Lön'!$B$25:$B$151,AE$7,'5. Lön'!$CM$25:$CM$151))*(AE37/AE$43)*(AE$12/AE$13)+(SUMIF('6. Drift'!$B$18:$B$101,AE$7,'6. Drift'!$BD$18:$BD$101))*(AE37/AE$43)*(AE$12/AE$13)+(SUMIF('6. Drift'!$B$18:$B$101,AE$7,'6. Drift'!$BP$18:$BP$101))*(AE37/AE$43)*(AE$12/AE$13)</f>
        <v>0</v>
      </c>
      <c r="AF75" s="449">
        <f>(SUMIF('5. Lön'!$B$25:$B$151,AF$7,'5. Lön'!$CA$25:$CA$151))*(AF37/AF$43)*(AF$12/AF$13)+(SUMIF('5. Lön'!$B$25:$B$151,AF$7,'5. Lön'!$CM$25:$CM$151))*(AF37/AF$43)*(AF$12/AF$13)+(SUMIF('6. Drift'!$B$18:$B$101,AF$7,'6. Drift'!$BD$18:$BD$101))*(AF37/AF$43)*(AF$12/AF$13)+(SUMIF('6. Drift'!$B$18:$B$101,AF$7,'6. Drift'!$BP$18:$BP$101))*(AF37/AF$43)*(AF$12/AF$13)</f>
        <v>0</v>
      </c>
      <c r="AG75" s="449">
        <f>(SUMIF('5. Lön'!$B$25:$B$151,AG$7,'5. Lön'!$CA$25:$CA$151))*(AG37/AG$43)*(AG$12/AG$13)+(SUMIF('5. Lön'!$B$25:$B$151,AG$7,'5. Lön'!$CM$25:$CM$151))*(AG37/AG$43)*(AG$12/AG$13)+(SUMIF('6. Drift'!$B$18:$B$101,AG$7,'6. Drift'!$BD$18:$BD$101))*(AG37/AG$43)*(AG$12/AG$13)+(SUMIF('6. Drift'!$B$18:$B$101,AG$7,'6. Drift'!$BP$18:$BP$101))*(AG37/AG$43)*(AG$12/AG$13)</f>
        <v>0</v>
      </c>
      <c r="AH75" s="449">
        <f>(SUMIF('5. Lön'!$B$25:$B$151,AH$7,'5. Lön'!$CA$25:$CA$151))*(AH37/AH$43)*(AH$12/AH$13)+(SUMIF('5. Lön'!$B$25:$B$151,AH$7,'5. Lön'!$CM$25:$CM$151))*(AH37/AH$43)*(AH$12/AH$13)+(SUMIF('6. Drift'!$B$18:$B$101,AH$7,'6. Drift'!$BD$18:$BD$101))*(AH37/AH$43)*(AH$12/AH$13)+(SUMIF('6. Drift'!$B$18:$B$101,AH$7,'6. Drift'!$BP$18:$BP$101))*(AH37/AH$43)*(AH$12/AH$13)</f>
        <v>0</v>
      </c>
      <c r="AI75" s="449">
        <f>(SUMIF('5. Lön'!$B$25:$B$151,AI$7,'5. Lön'!$CA$25:$CA$151))*(AI37/AI$43)*(AI$12/AI$13)+(SUMIF('5. Lön'!$B$25:$B$151,AI$7,'5. Lön'!$CM$25:$CM$151))*(AI37/AI$43)*(AI$12/AI$13)+(SUMIF('6. Drift'!$B$18:$B$101,AI$7,'6. Drift'!$BD$18:$BD$101))*(AI37/AI$43)*(AI$12/AI$13)+(SUMIF('6. Drift'!$B$18:$B$101,AI$7,'6. Drift'!$BP$18:$BP$101))*(AI37/AI$43)*(AI$12/AI$13)</f>
        <v>0</v>
      </c>
      <c r="AJ75" s="449">
        <f>(SUMIF('5. Lön'!$B$25:$B$151,AJ$7,'5. Lön'!$CA$25:$CA$151))*(AJ37/AJ$43)*(AJ$12/AJ$13)+(SUMIF('5. Lön'!$B$25:$B$151,AJ$7,'5. Lön'!$CM$25:$CM$151))*(AJ37/AJ$43)*(AJ$12/AJ$13)+(SUMIF('6. Drift'!$B$18:$B$101,AJ$7,'6. Drift'!$BD$18:$BD$101))*(AJ37/AJ$43)*(AJ$12/AJ$13)+(SUMIF('6. Drift'!$B$18:$B$101,AJ$7,'6. Drift'!$BP$18:$BP$101))*(AJ37/AJ$43)*(AJ$12/AJ$13)</f>
        <v>0</v>
      </c>
      <c r="AK75" s="449">
        <f>(SUMIF('5. Lön'!$B$25:$B$151,AK$7,'5. Lön'!$CA$25:$CA$151))*(AK37/AK$43)*(AK$12/AK$13)+(SUMIF('5. Lön'!$B$25:$B$151,AK$7,'5. Lön'!$CM$25:$CM$151))*(AK37/AK$43)*(AK$12/AK$13)+(SUMIF('6. Drift'!$B$18:$B$101,AK$7,'6. Drift'!$BD$18:$BD$101))*(AK37/AK$43)*(AK$12/AK$13)+(SUMIF('6. Drift'!$B$18:$B$101,AK$7,'6. Drift'!$BP$18:$BP$101))*(AK37/AK$43)*(AK$12/AK$13)</f>
        <v>0</v>
      </c>
      <c r="AL75" s="449">
        <f>(SUMIF('5. Lön'!$B$25:$B$151,AL$7,'5. Lön'!$CA$25:$CA$151))*(AL37/AL$43)*(AL$12/AL$13)+(SUMIF('5. Lön'!$B$25:$B$151,AL$7,'5. Lön'!$CM$25:$CM$151))*(AL37/AL$43)*(AL$12/AL$13)+(SUMIF('6. Drift'!$B$18:$B$101,AL$7,'6. Drift'!$BD$18:$BD$101))*(AL37/AL$43)*(AL$12/AL$13)+(SUMIF('6. Drift'!$B$18:$B$101,AL$7,'6. Drift'!$BP$18:$BP$101))*(AL37/AL$43)*(AL$12/AL$13)</f>
        <v>0</v>
      </c>
      <c r="AM75" s="449">
        <f>(SUMIF('5. Lön'!$B$25:$B$151,AM$7,'5. Lön'!$CA$25:$CA$151))*(AM37/AM$43)*(AM$12/AM$13)+(SUMIF('5. Lön'!$B$25:$B$151,AM$7,'5. Lön'!$CM$25:$CM$151))*(AM37/AM$43)*(AM$12/AM$13)+(SUMIF('6. Drift'!$B$18:$B$101,AM$7,'6. Drift'!$BD$18:$BD$101))*(AM37/AM$43)*(AM$12/AM$13)+(SUMIF('6. Drift'!$B$18:$B$101,AM$7,'6. Drift'!$BP$18:$BP$101))*(AM37/AM$43)*(AM$12/AM$13)</f>
        <v>0</v>
      </c>
      <c r="AN75" s="449">
        <f>(SUMIF('5. Lön'!$B$25:$B$151,AN$7,'5. Lön'!$CA$25:$CA$151))*(AN37/AN$43)*(AN$12/AN$13)+(SUMIF('5. Lön'!$B$25:$B$151,AN$7,'5. Lön'!$CM$25:$CM$151))*(AN37/AN$43)*(AN$12/AN$13)+(SUMIF('6. Drift'!$B$18:$B$101,AN$7,'6. Drift'!$BD$18:$BD$101))*(AN37/AN$43)*(AN$12/AN$13)+(SUMIF('6. Drift'!$B$18:$B$101,AN$7,'6. Drift'!$BP$18:$BP$101))*(AN37/AN$43)*(AN$12/AN$13)</f>
        <v>0</v>
      </c>
      <c r="AO75" s="449">
        <f>(SUMIF('5. Lön'!$B$25:$B$151,AO$7,'5. Lön'!$CA$25:$CA$151))*(AO37/AO$43)*(AO$12/AO$13)+(SUMIF('5. Lön'!$B$25:$B$151,AO$7,'5. Lön'!$CM$25:$CM$151))*(AO37/AO$43)*(AO$12/AO$13)+(SUMIF('6. Drift'!$B$18:$B$101,AO$7,'6. Drift'!$BD$18:$BD$101))*(AO37/AO$43)*(AO$12/AO$13)+(SUMIF('6. Drift'!$B$18:$B$101,AO$7,'6. Drift'!$BP$18:$BP$101))*(AO37/AO$43)*(AO$12/AO$13)</f>
        <v>0</v>
      </c>
      <c r="AP75" s="449">
        <f>(SUMIF('5. Lön'!$B$25:$B$151,AP$7,'5. Lön'!$CA$25:$CA$151))*(AP37/AP$43)*(AP$12/AP$13)+(SUMIF('5. Lön'!$B$25:$B$151,AP$7,'5. Lön'!$CM$25:$CM$151))*(AP37/AP$43)*(AP$12/AP$13)+(SUMIF('6. Drift'!$B$18:$B$101,AP$7,'6. Drift'!$BD$18:$BD$101))*(AP37/AP$43)*(AP$12/AP$13)+(SUMIF('6. Drift'!$B$18:$B$101,AP$7,'6. Drift'!$BP$18:$BP$101))*(AP37/AP$43)*(AP$12/AP$13)</f>
        <v>0</v>
      </c>
      <c r="AQ75" s="449">
        <f>(SUMIF('5. Lön'!$B$25:$B$151,AQ$7,'5. Lön'!$CA$25:$CA$151))*(AQ37/AQ$43)*(AQ$12/AQ$13)+(SUMIF('5. Lön'!$B$25:$B$151,AQ$7,'5. Lön'!$CM$25:$CM$151))*(AQ37/AQ$43)*(AQ$12/AQ$13)+(SUMIF('6. Drift'!$B$18:$B$101,AQ$7,'6. Drift'!$BD$18:$BD$101))*(AQ37/AQ$43)*(AQ$12/AQ$13)+(SUMIF('6. Drift'!$B$18:$B$101,AQ$7,'6. Drift'!$BP$18:$BP$101))*(AQ37/AQ$43)*(AQ$12/AQ$13)</f>
        <v>0</v>
      </c>
      <c r="AR75" s="449">
        <f>(SUMIF('5. Lön'!$B$25:$B$151,AR$7,'5. Lön'!$CA$25:$CA$151))*(AR37/AR$43)*(AR$12/AR$13)+(SUMIF('5. Lön'!$B$25:$B$151,AR$7,'5. Lön'!$CM$25:$CM$151))*(AR37/AR$43)*(AR$12/AR$13)+(SUMIF('6. Drift'!$B$18:$B$101,AR$7,'6. Drift'!$BD$18:$BD$101))*(AR37/AR$43)*(AR$12/AR$13)+(SUMIF('6. Drift'!$B$18:$B$101,AR$7,'6. Drift'!$BP$18:$BP$101))*(AR37/AR$43)*(AR$12/AR$13)</f>
        <v>0</v>
      </c>
      <c r="AS75" s="449">
        <f>(SUMIF('5. Lön'!$B$25:$B$151,AS$7,'5. Lön'!$CA$25:$CA$151))*(AS37/AS$43)*(AS$12/AS$13)+(SUMIF('5. Lön'!$B$25:$B$151,AS$7,'5. Lön'!$CM$25:$CM$151))*(AS37/AS$43)*(AS$12/AS$13)+(SUMIF('6. Drift'!$B$18:$B$101,AS$7,'6. Drift'!$BD$18:$BD$101))*(AS37/AS$43)*(AS$12/AS$13)+(SUMIF('6. Drift'!$B$18:$B$101,AS$7,'6. Drift'!$BP$18:$BP$101))*(AS37/AS$43)*(AS$12/AS$13)</f>
        <v>0</v>
      </c>
      <c r="AT75" s="449">
        <f>(SUMIF('5. Lön'!$B$25:$B$151,AT$7,'5. Lön'!$CA$25:$CA$151))*(AT37/AT$43)*(AT$12/AT$13)+(SUMIF('5. Lön'!$B$25:$B$151,AT$7,'5. Lön'!$CM$25:$CM$151))*(AT37/AT$43)*(AT$12/AT$13)+(SUMIF('6. Drift'!$B$18:$B$101,AT$7,'6. Drift'!$BD$18:$BD$101))*(AT37/AT$43)*(AT$12/AT$13)+(SUMIF('6. Drift'!$B$18:$B$101,AT$7,'6. Drift'!$BP$18:$BP$101))*(AT37/AT$43)*(AT$12/AT$13)</f>
        <v>0</v>
      </c>
      <c r="AU75" s="449">
        <f>(SUMIF('5. Lön'!$B$25:$B$151,AU$7,'5. Lön'!$CA$25:$CA$151))*(AU37/AU$43)*(AU$12/AU$13)+(SUMIF('5. Lön'!$B$25:$B$151,AU$7,'5. Lön'!$CM$25:$CM$151))*(AU37/AU$43)*(AU$12/AU$13)+(SUMIF('6. Drift'!$B$18:$B$101,AU$7,'6. Drift'!$BD$18:$BD$101))*(AU37/AU$43)*(AU$12/AU$13)+(SUMIF('6. Drift'!$B$18:$B$101,AU$7,'6. Drift'!$BP$18:$BP$101))*(AU37/AU$43)*(AU$12/AU$13)</f>
        <v>0</v>
      </c>
      <c r="AV75" s="449">
        <f>(SUMIF('5. Lön'!$B$25:$B$151,AV$7,'5. Lön'!$CA$25:$CA$151))*(AV37/AV$43)*(AV$12/AV$13)+(SUMIF('5. Lön'!$B$25:$B$151,AV$7,'5. Lön'!$CM$25:$CM$151))*(AV37/AV$43)*(AV$12/AV$13)+(SUMIF('6. Drift'!$B$18:$B$101,AV$7,'6. Drift'!$BD$18:$BD$101))*(AV37/AV$43)*(AV$12/AV$13)+(SUMIF('6. Drift'!$B$18:$B$101,AV$7,'6. Drift'!$BP$18:$BP$101))*(AV37/AV$43)*(AV$12/AV$13)</f>
        <v>0</v>
      </c>
      <c r="AW75" s="449">
        <f>(SUMIF('5. Lön'!$B$25:$B$151,AW$7,'5. Lön'!$CA$25:$CA$151))*(AW37/AW$43)*(AW$12/AW$13)+(SUMIF('5. Lön'!$B$25:$B$151,AW$7,'5. Lön'!$CM$25:$CM$151))*(AW37/AW$43)*(AW$12/AW$13)+(SUMIF('6. Drift'!$B$18:$B$101,AW$7,'6. Drift'!$BD$18:$BD$101))*(AW37/AW$43)*(AW$12/AW$13)+(SUMIF('6. Drift'!$B$18:$B$101,AW$7,'6. Drift'!$BP$18:$BP$101))*(AW37/AW$43)*(AW$12/AW$13)</f>
        <v>3825.1311685143419</v>
      </c>
      <c r="AX75" s="449">
        <f>(SUMIF('5. Lön'!$B$25:$B$151,AX$7,'5. Lön'!$CA$25:$CA$151))*(AX37/AX$43)*(AX$12/AX$13)+(SUMIF('5. Lön'!$B$25:$B$151,AX$7,'5. Lön'!$CM$25:$CM$151))*(AX37/AX$43)*(AX$12/AX$13)+(SUMIF('6. Drift'!$B$18:$B$101,AX$7,'6. Drift'!$BD$18:$BD$101))*(AX37/AX$43)*(AX$12/AX$13)+(SUMIF('6. Drift'!$B$18:$B$101,AX$7,'6. Drift'!$BP$18:$BP$101))*(AX37/AX$43)*(AX$12/AX$13)</f>
        <v>0</v>
      </c>
      <c r="AY75" s="449">
        <f>(SUMIF('5. Lön'!$B$25:$B$151,AY$7,'5. Lön'!$CA$25:$CA$151))*(AY37/AY$43)*(AY$12/AY$13)+(SUMIF('5. Lön'!$B$25:$B$151,AY$7,'5. Lön'!$CM$25:$CM$151))*(AY37/AY$43)*(AY$12/AY$13)+(SUMIF('6. Drift'!$B$18:$B$101,AY$7,'6. Drift'!$BD$18:$BD$101))*(AY37/AY$43)*(AY$12/AY$13)+(SUMIF('6. Drift'!$B$18:$B$101,AY$7,'6. Drift'!$BP$18:$BP$101))*(AY37/AY$43)*(AY$12/AY$13)</f>
        <v>0</v>
      </c>
      <c r="AZ75" s="449">
        <f>(SUMIF('5. Lön'!$B$25:$B$151,AZ$7,'5. Lön'!$CA$25:$CA$151))*(AZ37/AZ$43)*(AZ$12/AZ$13)+(SUMIF('5. Lön'!$B$25:$B$151,AZ$7,'5. Lön'!$CM$25:$CM$151))*(AZ37/AZ$43)*(AZ$12/AZ$13)+(SUMIF('6. Drift'!$B$18:$B$101,AZ$7,'6. Drift'!$BD$18:$BD$101))*(AZ37/AZ$43)*(AZ$12/AZ$13)+(SUMIF('6. Drift'!$B$18:$B$101,AZ$7,'6. Drift'!$BP$18:$BP$101))*(AZ37/AZ$43)*(AZ$12/AZ$13)</f>
        <v>0</v>
      </c>
      <c r="BA75" s="449">
        <f>(SUMIF('5. Lön'!$B$25:$B$151,BA$7,'5. Lön'!$CA$25:$CA$151))*(BA37/BA$43)*(BA$12/BA$13)+(SUMIF('5. Lön'!$B$25:$B$151,BA$7,'5. Lön'!$CM$25:$CM$151))*(BA37/BA$43)*(BA$12/BA$13)+(SUMIF('6. Drift'!$B$18:$B$101,BA$7,'6. Drift'!$BD$18:$BD$101))*(BA37/BA$43)*(BA$12/BA$13)+(SUMIF('6. Drift'!$B$18:$B$101,BA$7,'6. Drift'!$BP$18:$BP$101))*(BA37/BA$43)*(BA$12/BA$13)</f>
        <v>0</v>
      </c>
      <c r="BB75" s="449">
        <f>(SUMIF('5. Lön'!$B$25:$B$151,BB$7,'5. Lön'!$CA$25:$CA$151))*(BB37/BB$43)*(BB$12/BB$13)+(SUMIF('5. Lön'!$B$25:$B$151,BB$7,'5. Lön'!$CM$25:$CM$151))*(BB37/BB$43)*(BB$12/BB$13)+(SUMIF('6. Drift'!$B$18:$B$101,BB$7,'6. Drift'!$BD$18:$BD$101))*(BB37/BB$43)*(BB$12/BB$13)+(SUMIF('6. Drift'!$B$18:$B$101,BB$7,'6. Drift'!$BP$18:$BP$101))*(BB37/BB$43)*(BB$12/BB$13)</f>
        <v>0</v>
      </c>
      <c r="BC75" s="449">
        <f>(SUMIF('5. Lön'!$B$25:$B$151,BC$7,'5. Lön'!$CA$25:$CA$151))*(BC37/BC$43)*(BC$12/BC$13)+(SUMIF('5. Lön'!$B$25:$B$151,BC$7,'5. Lön'!$CM$25:$CM$151))*(BC37/BC$43)*(BC$12/BC$13)+(SUMIF('6. Drift'!$B$18:$B$101,BC$7,'6. Drift'!$BD$18:$BD$101))*(BC37/BC$43)*(BC$12/BC$13)+(SUMIF('6. Drift'!$B$18:$B$101,BC$7,'6. Drift'!$BP$18:$BP$101))*(BC37/BC$43)*(BC$12/BC$13)</f>
        <v>0</v>
      </c>
      <c r="BD75" s="449">
        <f>(SUMIF('5. Lön'!$B$25:$B$151,BD$7,'5. Lön'!$CA$25:$CA$151))*(BD37/BD$43)*(BD$12/BD$13)+(SUMIF('5. Lön'!$B$25:$B$151,BD$7,'5. Lön'!$CM$25:$CM$151))*(BD37/BD$43)*(BD$12/BD$13)+(SUMIF('6. Drift'!$B$18:$B$101,BD$7,'6. Drift'!$BD$18:$BD$101))*(BD37/BD$43)*(BD$12/BD$13)+(SUMIF('6. Drift'!$B$18:$B$101,BD$7,'6. Drift'!$BP$18:$BP$101))*(BD37/BD$43)*(BD$12/BD$13)</f>
        <v>0</v>
      </c>
      <c r="BE75" s="449">
        <f>(SUMIF('5. Lön'!$B$25:$B$151,BE$7,'5. Lön'!$CA$25:$CA$151))*(BE37/BE$43)*(BE$12/BE$13)+(SUMIF('5. Lön'!$B$25:$B$151,BE$7,'5. Lön'!$CM$25:$CM$151))*(BE37/BE$43)*(BE$12/BE$13)+(SUMIF('6. Drift'!$B$18:$B$101,BE$7,'6. Drift'!$BD$18:$BD$101))*(BE37/BE$43)*(BE$12/BE$13)+(SUMIF('6. Drift'!$B$18:$B$101,BE$7,'6. Drift'!$BP$18:$BP$101))*(BE37/BE$43)*(BE$12/BE$13)</f>
        <v>0</v>
      </c>
      <c r="BF75" s="449">
        <f>(SUMIF('5. Lön'!$B$25:$B$151,BF$7,'5. Lön'!$CA$25:$CA$151))*(BF37/BF$43)*(BF$12/BF$13)+(SUMIF('5. Lön'!$B$25:$B$151,BF$7,'5. Lön'!$CM$25:$CM$151))*(BF37/BF$43)*(BF$12/BF$13)+(SUMIF('6. Drift'!$B$18:$B$101,BF$7,'6. Drift'!$BD$18:$BD$101))*(BF37/BF$43)*(BF$12/BF$13)+(SUMIF('6. Drift'!$B$18:$B$101,BF$7,'6. Drift'!$BP$18:$BP$101))*(BF37/BF$43)*(BF$12/BF$13)</f>
        <v>0</v>
      </c>
      <c r="BG75" s="449">
        <f>(SUMIF('5. Lön'!$B$25:$B$151,BG$7,'5. Lön'!$CA$25:$CA$151))*(BG37/BG$43)*((BG$13/3)/BG$13)+(SUMIF('5. Lön'!$B$25:$B$151,BG$7,'5. Lön'!$CM$25:$CM$151))*(BG37/BG$43)*((BG$13/3)/BG$13)+(SUMIF('6. Drift'!$B$18:$B$101,BG$7,'6. Drift'!$BD$18:$BD$101))*(BG37/BG$43)*((BG$13/3)/BG$13)+(SUMIF('6. Drift'!$B$18:$B$101,BG$7,'6. Drift'!$BP$18:$BP$101))*(BG37/BG$43)*((BG$13/3)/BG$13)</f>
        <v>0</v>
      </c>
      <c r="BH75" s="449">
        <f>(SUMIF('5. Lön'!$B$25:$B$151,BH$7,'5. Lön'!$CA$25:$CA$151))*(BH37/BH$43)*((BH$13/3)/BH$13)+(SUMIF('5. Lön'!$B$25:$B$151,BH$7,'5. Lön'!$CM$25:$CM$151))*(BH37/BH$43)*((BH$13/3)/BH$13)+(SUMIF('6. Drift'!$B$18:$B$101,BH$7,'6. Drift'!$BD$18:$BD$101))*(BH37/BH$43)*((BH$13/3)/BH$13)+(SUMIF('6. Drift'!$B$18:$B$101,BH$7,'6. Drift'!$BP$18:$BP$101))*(BH37/BH$43)*((BH$13/3)/BH$13)</f>
        <v>0</v>
      </c>
      <c r="BI75" s="449">
        <f>(SUMIF('5. Lön'!$B$25:$B$151,BI$7,'5. Lön'!$CA$25:$CA$151))*(BI37/BI$43)*((BI$13/3)/BI$13)+(SUMIF('5. Lön'!$B$25:$B$151,BI$7,'5. Lön'!$CM$25:$CM$151))*(BI37/BI$43)*((BI$13/3)/BI$13)+(SUMIF('6. Drift'!$B$18:$B$101,BI$7,'6. Drift'!$BD$18:$BD$101))*(BI37/BI$43)*((BI$13/3)/BI$13)+(SUMIF('6. Drift'!$B$18:$B$101,BI$7,'6. Drift'!$BP$18:$BP$101))*(BI37/BI$43)*((BI$13/3)/BI$13)</f>
        <v>0</v>
      </c>
      <c r="BJ75" s="449">
        <f>(SUMIF('5. Lön'!$B$25:$B$151,BJ$7,'5. Lön'!$CA$25:$CA$151))*(BJ37/BJ$43)*((BJ$13/3)/BJ$13)+(SUMIF('5. Lön'!$B$25:$B$151,BJ$7,'5. Lön'!$CM$25:$CM$151))*(BJ37/BJ$43)*((BJ$13/3)/BJ$13)+(SUMIF('6. Drift'!$B$18:$B$101,BJ$7,'6. Drift'!$BD$18:$BD$101))*(BJ37/BJ$43)*((BJ$13/3)/BJ$13)+(SUMIF('6. Drift'!$B$18:$B$101,BJ$7,'6. Drift'!$BP$18:$BP$101))*(BJ37/BJ$43)*((BJ$13/3)/BJ$13)</f>
        <v>0</v>
      </c>
      <c r="BK75" s="449">
        <f>(SUMIF('5. Lön'!$B$25:$B$151,BK$7,'5. Lön'!$CA$25:$CA$151))*(BK37/BK$43)*((BK$13/3)/BK$13)+(SUMIF('5. Lön'!$B$25:$B$151,BK$7,'5. Lön'!$CM$25:$CM$151))*(BK37/BK$43)*((BK$13/3)/BK$13)+(SUMIF('6. Drift'!$B$18:$B$101,BK$7,'6. Drift'!$BD$18:$BD$101))*(BK37/BK$43)*((BK$13/3)/BK$13)+(SUMIF('6. Drift'!$B$18:$B$101,BK$7,'6. Drift'!$BP$18:$BP$101))*(BK37/BK$43)*((BK$13/3)/BK$13)</f>
        <v>0</v>
      </c>
      <c r="BL75" s="449">
        <f>(SUMIF('5. Lön'!$B$25:$B$151,BL$7,'5. Lön'!$CA$25:$CA$151))*(BL37/BL$43)*((BL$13/3)/BL$13)+(SUMIF('5. Lön'!$B$25:$B$151,BL$7,'5. Lön'!$CM$25:$CM$151))*(BL37/BL$43)*((BL$13/3)/BL$13)+(SUMIF('6. Drift'!$B$18:$B$101,BL$7,'6. Drift'!$BD$18:$BD$101))*(BL37/BL$43)*((BL$13/3)/BL$13)+(SUMIF('6. Drift'!$B$18:$B$101,BL$7,'6. Drift'!$BP$18:$BP$101))*(BL37/BL$43)*((BL$13/3)/BL$13)</f>
        <v>0</v>
      </c>
      <c r="BM75" s="449">
        <f>(SUMIF('5. Lön'!$B$25:$B$151,BM$7,'5. Lön'!$CA$25:$CA$151))*(BM37/BM$43)*((BM$13/3)/BM$13)+(SUMIF('5. Lön'!$B$25:$B$151,BM$7,'5. Lön'!$CM$25:$CM$151))*(BM37/BM$43)*((BM$13/3)/BM$13)+(SUMIF('6. Drift'!$B$18:$B$101,BM$7,'6. Drift'!$BD$18:$BD$101))*(BM37/BM$43)*((BM$13/3)/BM$13)+(SUMIF('6. Drift'!$B$18:$B$101,BM$7,'6. Drift'!$BP$18:$BP$101))*(BM37/BM$43)*((BM$13/3)/BM$13)</f>
        <v>0</v>
      </c>
      <c r="BN75" s="449">
        <f>(SUMIF('5. Lön'!$B$25:$B$151,BN$7,'5. Lön'!$CA$25:$CA$151))*(BN37/BN$43)*((BN$13/3)/BN$13)+(SUMIF('5. Lön'!$B$25:$B$151,BN$7,'5. Lön'!$CM$25:$CM$151))*(BN37/BN$43)*((BN$13/3)/BN$13)+(SUMIF('6. Drift'!$B$18:$B$101,BN$7,'6. Drift'!$BD$18:$BD$101))*(BN37/BN$43)*((BN$13/3)/BN$13)+(SUMIF('6. Drift'!$B$18:$B$101,BN$7,'6. Drift'!$BP$18:$BP$101))*(BN37/BN$43)*((BN$13/3)/BN$13)</f>
        <v>0</v>
      </c>
      <c r="BO75" s="449">
        <f>(SUMIF('5. Lön'!$B$25:$B$151,BO$7,'5. Lön'!$CA$25:$CA$151))*(BO37/BO$43)*((BO$13/3)/BO$13)+(SUMIF('5. Lön'!$B$25:$B$151,BO$7,'5. Lön'!$CM$25:$CM$151))*(BO37/BO$43)*((BO$13/3)/BO$13)+(SUMIF('6. Drift'!$B$18:$B$101,BO$7,'6. Drift'!$BD$18:$BD$101))*(BO37/BO$43)*((BO$13/3)/BO$13)+(SUMIF('6. Drift'!$B$18:$B$101,BO$7,'6. Drift'!$BP$18:$BP$101))*(BO37/BO$43)*((BO$13/3)/BO$13)</f>
        <v>0</v>
      </c>
      <c r="BP75" s="449">
        <f>(SUMIF('5. Lön'!$B$25:$B$151,BP$7,'5. Lön'!$CA$25:$CA$151))*(BP37/BP$43)*((BP$13/3)/BP$13)+(SUMIF('5. Lön'!$B$25:$B$151,BP$7,'5. Lön'!$CM$25:$CM$151))*(BP37/BP$43)*((BP$13/3)/BP$13)+(SUMIF('6. Drift'!$B$18:$B$101,BP$7,'6. Drift'!$BD$18:$BD$101))*(BP37/BP$43)*((BP$13/3)/BP$13)+(SUMIF('6. Drift'!$B$18:$B$101,BP$7,'6. Drift'!$BP$18:$BP$101))*(BP37/BP$43)*((BP$13/3)/BP$13)</f>
        <v>0</v>
      </c>
      <c r="BQ75" s="449">
        <f>(SUMIF('5. Lön'!$B$25:$B$151,BQ$7,'5. Lön'!$CA$25:$CA$151))*(BQ37/BQ$43)*((BQ$13/3)/BQ$13)+(SUMIF('5. Lön'!$B$25:$B$151,BQ$7,'5. Lön'!$CM$25:$CM$151))*(BQ37/BQ$43)*((BQ$13/3)/BQ$13)+(SUMIF('6. Drift'!$B$18:$B$101,BQ$7,'6. Drift'!$BD$18:$BD$101))*(BQ37/BQ$43)*((BQ$13/3)/BQ$13)+(SUMIF('6. Drift'!$B$18:$B$101,BQ$7,'6. Drift'!$BP$18:$BP$101))*(BQ37/BQ$43)*((BQ$13/3)/BQ$13)</f>
        <v>0</v>
      </c>
      <c r="BR75" s="449">
        <f>(SUMIF('5. Lön'!$B$25:$B$151,BR$7,'5. Lön'!$CA$25:$CA$151))*(BR37/BR$43)*((BR$13/3)/BR$13)+(SUMIF('5. Lön'!$B$25:$B$151,BR$7,'5. Lön'!$CM$25:$CM$151))*(BR37/BR$43)*((BR$13/3)/BR$13)+(SUMIF('6. Drift'!$B$18:$B$101,BR$7,'6. Drift'!$BD$18:$BD$101))*(BR37/BR$43)*((BR$13/3)/BR$13)+(SUMIF('6. Drift'!$B$18:$B$101,BR$7,'6. Drift'!$BP$18:$BP$101))*(BR37/BR$43)*((BR$13/3)/BR$13)</f>
        <v>0</v>
      </c>
      <c r="BS75" s="449">
        <f>(SUMIF('5. Lön'!$B$25:$B$151,BS$7,'5. Lön'!$CA$25:$CA$151))*(BS37/BS$43)*((BS$13/3)/BS$13)+(SUMIF('5. Lön'!$B$25:$B$151,BS$7,'5. Lön'!$CM$25:$CM$151))*(BS37/BS$43)*((BS$13/3)/BS$13)+(SUMIF('6. Drift'!$B$18:$B$101,BS$7,'6. Drift'!$BD$18:$BD$101))*(BS37/BS$43)*((BS$13/3)/BS$13)+(SUMIF('6. Drift'!$B$18:$B$101,BS$7,'6. Drift'!$BP$18:$BP$101))*(BS37/BS$43)*((BS$13/3)/BS$13)</f>
        <v>0</v>
      </c>
      <c r="BT75" s="449">
        <f>(SUMIF('5. Lön'!$B$25:$B$151,BT$7,'5. Lön'!$CA$25:$CA$151))*(BT37/BT$43)*((BT$13/3)/BT$13)+(SUMIF('5. Lön'!$B$25:$B$151,BT$7,'5. Lön'!$CM$25:$CM$151))*(BT37/BT$43)*((BT$13/3)/BT$13)+(SUMIF('6. Drift'!$B$18:$B$101,BT$7,'6. Drift'!$BD$18:$BD$101))*(BT37/BT$43)*((BT$13/3)/BT$13)+(SUMIF('6. Drift'!$B$18:$B$101,BT$7,'6. Drift'!$BP$18:$BP$101))*(BT37/BT$43)*((BT$13/3)/BT$13)</f>
        <v>0</v>
      </c>
      <c r="BU75" s="449">
        <f>(SUMIF('5. Lön'!$B$25:$B$151,BU$7,'5. Lön'!$CA$25:$CA$151))*(BU37/BU$43)*((BU$13/3)/BU$13)+(SUMIF('5. Lön'!$B$25:$B$151,BU$7,'5. Lön'!$CM$25:$CM$151))*(BU37/BU$43)*((BU$13/3)/BU$13)+(SUMIF('6. Drift'!$B$18:$B$101,BU$7,'6. Drift'!$BD$18:$BD$101))*(BU37/BU$43)*((BU$13/3)/BU$13)+(SUMIF('6. Drift'!$B$18:$B$101,BU$7,'6. Drift'!$BP$18:$BP$101))*(BU37/BU$43)*((BU$13/3)/BU$13)</f>
        <v>0</v>
      </c>
      <c r="BV75" s="449">
        <f>(SUMIF('5. Lön'!$B$25:$B$151,BV$7,'5. Lön'!$CA$25:$CA$151))*(BV37/BV$43)*((BV$13/3)/BV$13)+(SUMIF('5. Lön'!$B$25:$B$151,BV$7,'5. Lön'!$CM$25:$CM$151))*(BV37/BV$43)*((BV$13/3)/BV$13)+(SUMIF('6. Drift'!$B$18:$B$101,BV$7,'6. Drift'!$BD$18:$BD$101))*(BV37/BV$43)*((BV$13/3)/BV$13)+(SUMIF('6. Drift'!$B$18:$B$101,BV$7,'6. Drift'!$BP$18:$BP$101))*(BV37/BV$43)*((BV$13/3)/BV$13)</f>
        <v>0</v>
      </c>
      <c r="BW75" s="449">
        <f>(SUMIF('5. Lön'!$B$25:$B$151,BW$7,'5. Lön'!$CA$25:$CA$151))*(BW37/BW$43)*((BW$13/3)/BW$13)+(SUMIF('5. Lön'!$B$25:$B$151,BW$7,'5. Lön'!$CM$25:$CM$151))*(BW37/BW$43)*((BW$13/3)/BW$13)+(SUMIF('6. Drift'!$B$18:$B$101,BW$7,'6. Drift'!$BD$18:$BD$101))*(BW37/BW$43)*((BW$13/3)/BW$13)+(SUMIF('6. Drift'!$B$18:$B$101,BW$7,'6. Drift'!$BP$18:$BP$101))*(BW37/BW$43)*((BW$13/3)/BW$13)</f>
        <v>0</v>
      </c>
      <c r="BX75" s="449">
        <f>(SUMIF('5. Lön'!$B$25:$B$151,BX$7,'5. Lön'!$CA$25:$CA$151))*(BX37/BX$43)*((BX$13/3)/BX$13)+(SUMIF('5. Lön'!$B$25:$B$151,BX$7,'5. Lön'!$CM$25:$CM$151))*(BX37/BX$43)*((BX$13/3)/BX$13)+(SUMIF('6. Drift'!$B$18:$B$101,BX$7,'6. Drift'!$BD$18:$BD$101))*(BX37/BX$43)*((BX$13/3)/BX$13)+(SUMIF('6. Drift'!$B$18:$B$101,BX$7,'6. Drift'!$BP$18:$BP$101))*(BX37/BX$43)*((BX$13/3)/BX$13)</f>
        <v>0</v>
      </c>
      <c r="BY75" s="449">
        <f>(SUMIF('5. Lön'!$B$25:$B$151,BY$7,'5. Lön'!$CA$25:$CA$151))*(BY37/BY$43)*((BY$13/3)/BY$13)+(SUMIF('5. Lön'!$B$25:$B$151,BY$7,'5. Lön'!$CM$25:$CM$151))*(BY37/BY$43)*((BY$13/3)/BY$13)+(SUMIF('6. Drift'!$B$18:$B$101,BY$7,'6. Drift'!$BD$18:$BD$101))*(BY37/BY$43)*((BY$13/3)/BY$13)+(SUMIF('6. Drift'!$B$18:$B$101,BY$7,'6. Drift'!$BP$18:$BP$101))*(BY37/BY$43)*((BY$13/3)/BY$13)</f>
        <v>0</v>
      </c>
      <c r="BZ75" s="449">
        <f>(SUMIF('5. Lön'!$B$25:$B$151,BZ$7,'5. Lön'!$CA$25:$CA$151))*(BZ37/BZ$43)*((BZ$13/3)/BZ$13)+(SUMIF('5. Lön'!$B$25:$B$151,BZ$7,'5. Lön'!$CM$25:$CM$151))*(BZ37/BZ$43)*((BZ$13/3)/BZ$13)+(SUMIF('6. Drift'!$B$18:$B$101,BZ$7,'6. Drift'!$BD$18:$BD$101))*(BZ37/BZ$43)*((BZ$13/3)/BZ$13)+(SUMIF('6. Drift'!$B$18:$B$101,BZ$7,'6. Drift'!$BP$18:$BP$101))*(BZ37/BZ$43)*((BZ$13/3)/BZ$13)</f>
        <v>0</v>
      </c>
      <c r="CA75" s="449">
        <f>(SUMIF('5. Lön'!$B$25:$B$151,CA$7,'5. Lön'!$CA$25:$CA$151))*(CA37/CA$43)*((CA$13/3)/CA$13)+(SUMIF('5. Lön'!$B$25:$B$151,CA$7,'5. Lön'!$CM$25:$CM$151))*(CA37/CA$43)*((CA$13/3)/CA$13)+(SUMIF('6. Drift'!$B$18:$B$101,CA$7,'6. Drift'!$BD$18:$BD$101))*(CA37/CA$43)*((CA$13/3)/CA$13)+(SUMIF('6. Drift'!$B$18:$B$101,CA$7,'6. Drift'!$BP$18:$BP$101))*(CA37/CA$43)*((CA$13/3)/CA$13)</f>
        <v>0</v>
      </c>
      <c r="CB75" s="449">
        <f>(SUMIF('5. Lön'!$B$25:$B$151,CB$7,'5. Lön'!$CA$25:$CA$151))*(CB37/CB$43)*((CB$13/3)/CB$13)+(SUMIF('5. Lön'!$B$25:$B$151,CB$7,'5. Lön'!$CM$25:$CM$151))*(CB37/CB$43)*((CB$13/3)/CB$13)+(SUMIF('6. Drift'!$B$18:$B$101,CB$7,'6. Drift'!$BD$18:$BD$101))*(CB37/CB$43)*((CB$13/3)/CB$13)+(SUMIF('6. Drift'!$B$18:$B$101,CB$7,'6. Drift'!$BP$18:$BP$101))*(CB37/CB$43)*((CB$13/3)/CB$13)</f>
        <v>0</v>
      </c>
      <c r="CC75" s="449">
        <f>(SUMIF('5. Lön'!$B$25:$B$151,CC$7,'5. Lön'!$CA$25:$CA$151))*(CC37/CC$43)*((CC$13/3)/CC$13)+(SUMIF('5. Lön'!$B$25:$B$151,CC$7,'5. Lön'!$CM$25:$CM$151))*(CC37/CC$43)*((CC$13/3)/CC$13)+(SUMIF('6. Drift'!$B$18:$B$101,CC$7,'6. Drift'!$BD$18:$BD$101))*(CC37/CC$43)*((CC$13/3)/CC$13)+(SUMIF('6. Drift'!$B$18:$B$101,CC$7,'6. Drift'!$BP$18:$BP$101))*(CC37/CC$43)*((CC$13/3)/CC$13)</f>
        <v>0</v>
      </c>
      <c r="CD75" s="449">
        <f>(SUMIF('5. Lön'!$B$25:$B$151,CD$7,'5. Lön'!$CA$25:$CA$151))*(CD37/CD$43)*((CD$13/3)/CD$13)+(SUMIF('5. Lön'!$B$25:$B$151,CD$7,'5. Lön'!$CM$25:$CM$151))*(CD37/CD$43)*((CD$13/3)/CD$13)+(SUMIF('6. Drift'!$B$18:$B$101,CD$7,'6. Drift'!$BD$18:$BD$101))*(CD37/CD$43)*((CD$13/3)/CD$13)+(SUMIF('6. Drift'!$B$18:$B$101,CD$7,'6. Drift'!$BP$18:$BP$101))*(CD37/CD$43)*((CD$13/3)/CD$13)</f>
        <v>0</v>
      </c>
      <c r="CE75" s="449">
        <f>(SUMIF('5. Lön'!$B$25:$B$151,CE$7,'5. Lön'!$CA$25:$CA$151))*(CE37/CE$43)*((CE$13/3)/CE$13)+(SUMIF('5. Lön'!$B$25:$B$151,CE$7,'5. Lön'!$CM$25:$CM$151))*(CE37/CE$43)*((CE$13/3)/CE$13)+(SUMIF('6. Drift'!$B$18:$B$101,CE$7,'6. Drift'!$BD$18:$BD$101))*(CE37/CE$43)*((CE$13/3)/CE$13)+(SUMIF('6. Drift'!$B$18:$B$101,CE$7,'6. Drift'!$BP$18:$BP$101))*(CE37/CE$43)*((CE$13/3)/CE$13)</f>
        <v>0</v>
      </c>
      <c r="CF75" s="449">
        <f>(SUMIF('5. Lön'!$B$25:$B$151,CF$7,'5. Lön'!$CA$25:$CA$151))*(CF37/CF$43)*((CF$13/3)/CF$13)+(SUMIF('5. Lön'!$B$25:$B$151,CF$7,'5. Lön'!$CM$25:$CM$151))*(CF37/CF$43)*((CF$13/3)/CF$13)+(SUMIF('6. Drift'!$B$18:$B$101,CF$7,'6. Drift'!$BD$18:$BD$101))*(CF37/CF$43)*((CF$13/3)/CF$13)+(SUMIF('6. Drift'!$B$18:$B$101,CF$7,'6. Drift'!$BP$18:$BP$101))*(CF37/CF$43)*((CF$13/3)/CF$13)</f>
        <v>0</v>
      </c>
      <c r="CG75" s="449">
        <f>(SUMIF('5. Lön'!$B$25:$B$151,CG$7,'5. Lön'!$CA$25:$CA$151))*(CG37/CG$43)*((CG$13/3)/CG$13)+(SUMIF('5. Lön'!$B$25:$B$151,CG$7,'5. Lön'!$CM$25:$CM$151))*(CG37/CG$43)*((CG$13/3)/CG$13)+(SUMIF('6. Drift'!$B$18:$B$101,CG$7,'6. Drift'!$BD$18:$BD$101))*(CG37/CG$43)*((CG$13/3)/CG$13)+(SUMIF('6. Drift'!$B$18:$B$101,CG$7,'6. Drift'!$BP$18:$BP$101))*(CG37/CG$43)*((CG$13/3)/CG$13)</f>
        <v>0</v>
      </c>
      <c r="CH75" s="449">
        <f>(SUMIF('5. Lön'!$B$25:$B$151,CH$7,'5. Lön'!$CA$25:$CA$151))*(CH37/CH$43)*((CH$13/3)/CH$13)+(SUMIF('5. Lön'!$B$25:$B$151,CH$7,'5. Lön'!$CM$25:$CM$151))*(CH37/CH$43)*((CH$13/3)/CH$13)+(SUMIF('6. Drift'!$B$18:$B$101,CH$7,'6. Drift'!$BD$18:$BD$101))*(CH37/CH$43)*((CH$13/3)/CH$13)+(SUMIF('6. Drift'!$B$18:$B$101,CH$7,'6. Drift'!$BP$18:$BP$101))*(CH37/CH$43)*((CH$13/3)/CH$13)</f>
        <v>0</v>
      </c>
      <c r="CI75" s="449">
        <f>(SUMIF('5. Lön'!$B$25:$B$151,CI$7,'5. Lön'!$CA$25:$CA$151))*(CI37/CI$43)*((CI$13/3)/CI$13)+(SUMIF('5. Lön'!$B$25:$B$151,CI$7,'5. Lön'!$CM$25:$CM$151))*(CI37/CI$43)*((CI$13/3)/CI$13)+(SUMIF('6. Drift'!$B$18:$B$101,CI$7,'6. Drift'!$BD$18:$BD$101))*(CI37/CI$43)*((CI$13/3)/CI$13)+(SUMIF('6. Drift'!$B$18:$B$101,CI$7,'6. Drift'!$BP$18:$BP$101))*(CI37/CI$43)*((CI$13/3)/CI$13)</f>
        <v>0</v>
      </c>
      <c r="CJ75" s="449">
        <f>(SUMIF('5. Lön'!$B$25:$B$151,CJ$7,'5. Lön'!$CA$25:$CA$151))*(CJ37/CJ$43)*((CJ$13/3)/CJ$13)+(SUMIF('5. Lön'!$B$25:$B$151,CJ$7,'5. Lön'!$CM$25:$CM$151))*(CJ37/CJ$43)*((CJ$13/3)/CJ$13)+(SUMIF('6. Drift'!$B$18:$B$101,CJ$7,'6. Drift'!$BD$18:$BD$101))*(CJ37/CJ$43)*((CJ$13/3)/CJ$13)+(SUMIF('6. Drift'!$B$18:$B$101,CJ$7,'6. Drift'!$BP$18:$BP$101))*(CJ37/CJ$43)*((CJ$13/3)/CJ$13)</f>
        <v>0</v>
      </c>
    </row>
    <row r="76" spans="2:88" x14ac:dyDescent="0.2">
      <c r="B76" s="52" t="s">
        <v>79</v>
      </c>
      <c r="C76" s="464">
        <f>IF($M76=0,"",(('5. Lön'!AG$152+'6. Drift'!G$102)/('6. Drift'!$Q$102+'5. Lön'!$AQ$152))*$M76)</f>
        <v>13742.693213052997</v>
      </c>
      <c r="D76" s="49">
        <f>IF($M76=0,"",(('5. Lön'!AH$152+'6. Drift'!H$102)/('6. Drift'!$Q$102+'5. Lön'!$AQ$152))*$M76)</f>
        <v>15505.66109490598</v>
      </c>
      <c r="E76" s="459">
        <f>IF($M76=0,"",(('5. Lön'!AI$152+'6. Drift'!I$102)/('6. Drift'!$Q$102+'5. Lön'!$AQ$152))*$M76)</f>
        <v>15093.190574461589</v>
      </c>
      <c r="F76" s="49">
        <f>IF($M76=0,"",(('5. Lön'!AJ$152+'6. Drift'!J$102)/('6. Drift'!$Q$102+'5. Lön'!$AQ$152))*$M76)</f>
        <v>0</v>
      </c>
      <c r="G76" s="459">
        <f>IF($M76=0,"",(('5. Lön'!AK$152+'6. Drift'!K$102)/('6. Drift'!$Q$102+'5. Lön'!$AQ$152))*$M76)</f>
        <v>0</v>
      </c>
      <c r="H76" s="49">
        <f>IF($M76=0,"",(('5. Lön'!AL$152+'6. Drift'!L$102)/('6. Drift'!$Q$102+'5. Lön'!$AQ$152))*$M76)</f>
        <v>0</v>
      </c>
      <c r="I76" s="459">
        <f>IF($M76=0,"",(('5. Lön'!AM$152+'6. Drift'!M$102)/('6. Drift'!$Q$102+'5. Lön'!$AQ$152))*$M76)</f>
        <v>0</v>
      </c>
      <c r="J76" s="49">
        <f>IF($M76=0,"",(('5. Lön'!AN$152+'6. Drift'!N$102)/('6. Drift'!$Q$102+'5. Lön'!$AQ$152))*$M76)</f>
        <v>0</v>
      </c>
      <c r="K76" s="459">
        <f>IF($M76=0,"",(('5. Lön'!AO$152+'6. Drift'!O$102)/('6. Drift'!$Q$102+'5. Lön'!$AQ$152))*$M76)</f>
        <v>0</v>
      </c>
      <c r="L76" s="49">
        <f>IF($M76=0,"",(('5. Lön'!AP$152+'6. Drift'!P$102)/('6. Drift'!$Q$102+'5. Lön'!$AQ$152))*$M76)</f>
        <v>0</v>
      </c>
      <c r="M76" s="56">
        <f t="shared" si="75"/>
        <v>44341.544882420567</v>
      </c>
      <c r="N76" s="449">
        <f>(SUMIF('5. Lön'!$B$25:$B$151,N$7,'5. Lön'!$CA$25:$CA$151))*(N38/N$43)*(N$12/N$13)+(SUMIF('5. Lön'!$B$25:$B$151,N$7,'5. Lön'!$CM$25:$CM$151))*(N38/N$43)*(N$12/N$13)+(SUMIF('6. Drift'!$B$18:$B$101,N$7,'6. Drift'!$BD$18:$BD$101))*(N38/N$43)*(N$12/N$13)+(SUMIF('6. Drift'!$B$18:$B$101,N$7,'6. Drift'!$BP$18:$BP$101))*(N38/N$43)*(N$12/N$13)</f>
        <v>0</v>
      </c>
      <c r="O76" s="449">
        <f>(SUMIF('5. Lön'!$B$25:$B$151,O$7,'5. Lön'!$CA$25:$CA$151))*(O38/O$43)*(O$12/O$13)+(SUMIF('5. Lön'!$B$25:$B$151,O$7,'5. Lön'!$CM$25:$CM$151))*(O38/O$43)*(O$12/O$13)+(SUMIF('6. Drift'!$B$18:$B$101,O$7,'6. Drift'!$BD$18:$BD$101))*(O38/O$43)*(O$12/O$13)+(SUMIF('6. Drift'!$B$18:$B$101,O$7,'6. Drift'!$BP$18:$BP$101))*(O38/O$43)*(O$12/O$13)</f>
        <v>0</v>
      </c>
      <c r="P76" s="449">
        <f>(SUMIF('5. Lön'!$B$25:$B$151,P$7,'5. Lön'!$CA$25:$CA$151))*(P38/P$43)*(P$12/P$13)+(SUMIF('5. Lön'!$B$25:$B$151,P$7,'5. Lön'!$CM$25:$CM$151))*(P38/P$43)*(P$12/P$13)+(SUMIF('6. Drift'!$B$18:$B$101,P$7,'6. Drift'!$BD$18:$BD$101))*(P38/P$43)*(P$12/P$13)+(SUMIF('6. Drift'!$B$18:$B$101,P$7,'6. Drift'!$BP$18:$BP$101))*(P38/P$43)*(P$12/P$13)</f>
        <v>0</v>
      </c>
      <c r="Q76" s="449">
        <f>(SUMIF('5. Lön'!$B$25:$B$151,Q$7,'5. Lön'!$CA$25:$CA$151))*(Q38/Q$43)*(Q$12/Q$13)+(SUMIF('5. Lön'!$B$25:$B$151,Q$7,'5. Lön'!$CM$25:$CM$151))*(Q38/Q$43)*(Q$12/Q$13)+(SUMIF('6. Drift'!$B$18:$B$101,Q$7,'6. Drift'!$BD$18:$BD$101))*(Q38/Q$43)*(Q$12/Q$13)+(SUMIF('6. Drift'!$B$18:$B$101,Q$7,'6. Drift'!$BP$18:$BP$101))*(Q38/Q$43)*(Q$12/Q$13)</f>
        <v>0</v>
      </c>
      <c r="R76" s="449">
        <f>(SUMIF('5. Lön'!$B$25:$B$151,R$7,'5. Lön'!$CA$25:$CA$151))*(R38/R$43)*(R$12/R$13)+(SUMIF('5. Lön'!$B$25:$B$151,R$7,'5. Lön'!$CM$25:$CM$151))*(R38/R$43)*(R$12/R$13)+(SUMIF('6. Drift'!$B$18:$B$101,R$7,'6. Drift'!$BD$18:$BD$101))*(R38/R$43)*(R$12/R$13)+(SUMIF('6. Drift'!$B$18:$B$101,R$7,'6. Drift'!$BP$18:$BP$101))*(R38/R$43)*(R$12/R$13)</f>
        <v>0</v>
      </c>
      <c r="S76" s="449">
        <f>(SUMIF('5. Lön'!$B$25:$B$151,S$7,'5. Lön'!$CA$25:$CA$151))*(S38/S$43)*(S$12/S$13)+(SUMIF('5. Lön'!$B$25:$B$151,S$7,'5. Lön'!$CM$25:$CM$151))*(S38/S$43)*(S$12/S$13)+(SUMIF('6. Drift'!$B$18:$B$101,S$7,'6. Drift'!$BD$18:$BD$101))*(S38/S$43)*(S$12/S$13)+(SUMIF('6. Drift'!$B$18:$B$101,S$7,'6. Drift'!$BP$18:$BP$101))*(S38/S$43)*(S$12/S$13)</f>
        <v>0</v>
      </c>
      <c r="T76" s="449">
        <f>(SUMIF('5. Lön'!$B$25:$B$151,T$7,'5. Lön'!$CA$25:$CA$151))*(T38/T$43)*(T$12/T$13)+(SUMIF('5. Lön'!$B$25:$B$151,T$7,'5. Lön'!$CM$25:$CM$151))*(T38/T$43)*(T$12/T$13)+(SUMIF('6. Drift'!$B$18:$B$101,T$7,'6. Drift'!$BD$18:$BD$101))*(T38/T$43)*(T$12/T$13)+(SUMIF('6. Drift'!$B$18:$B$101,T$7,'6. Drift'!$BP$18:$BP$101))*(T38/T$43)*(T$12/T$13)</f>
        <v>0</v>
      </c>
      <c r="U76" s="449">
        <f>(SUMIF('5. Lön'!$B$25:$B$151,U$7,'5. Lön'!$CA$25:$CA$151))*(U38/U$43)*(U$12/U$13)+(SUMIF('5. Lön'!$B$25:$B$151,U$7,'5. Lön'!$CM$25:$CM$151))*(U38/U$43)*(U$12/U$13)+(SUMIF('6. Drift'!$B$18:$B$101,U$7,'6. Drift'!$BD$18:$BD$101))*(U38/U$43)*(U$12/U$13)+(SUMIF('6. Drift'!$B$18:$B$101,U$7,'6. Drift'!$BP$18:$BP$101))*(U38/U$43)*(U$12/U$13)</f>
        <v>0</v>
      </c>
      <c r="V76" s="449">
        <f>(SUMIF('5. Lön'!$B$25:$B$151,V$7,'5. Lön'!$CA$25:$CA$151))*(V38/V$43)*(V$12/V$13)+(SUMIF('5. Lön'!$B$25:$B$151,V$7,'5. Lön'!$CM$25:$CM$151))*(V38/V$43)*(V$12/V$13)+(SUMIF('6. Drift'!$B$18:$B$101,V$7,'6. Drift'!$BD$18:$BD$101))*(V38/V$43)*(V$12/V$13)+(SUMIF('6. Drift'!$B$18:$B$101,V$7,'6. Drift'!$BP$18:$BP$101))*(V38/V$43)*(V$12/V$13)</f>
        <v>0</v>
      </c>
      <c r="W76" s="449">
        <f>(SUMIF('5. Lön'!$B$25:$B$151,W$7,'5. Lön'!$CA$25:$CA$151))*(W38/W$43)*(W$12/W$13)+(SUMIF('5. Lön'!$B$25:$B$151,W$7,'5. Lön'!$CM$25:$CM$151))*(W38/W$43)*(W$12/W$13)+(SUMIF('6. Drift'!$B$18:$B$101,W$7,'6. Drift'!$BD$18:$BD$101))*(W38/W$43)*(W$12/W$13)+(SUMIF('6. Drift'!$B$18:$B$101,W$7,'6. Drift'!$BP$18:$BP$101))*(W38/W$43)*(W$12/W$13)</f>
        <v>0</v>
      </c>
      <c r="X76" s="449">
        <f>(SUMIF('5. Lön'!$B$25:$B$151,X$7,'5. Lön'!$CA$25:$CA$151))*(X38/X$43)*(X$12/X$13)+(SUMIF('5. Lön'!$B$25:$B$151,X$7,'5. Lön'!$CM$25:$CM$151))*(X38/X$43)*(X$12/X$13)+(SUMIF('6. Drift'!$B$18:$B$101,X$7,'6. Drift'!$BD$18:$BD$101))*(X38/X$43)*(X$12/X$13)+(SUMIF('6. Drift'!$B$18:$B$101,X$7,'6. Drift'!$BP$18:$BP$101))*(X38/X$43)*(X$12/X$13)</f>
        <v>0</v>
      </c>
      <c r="Y76" s="449">
        <f>(SUMIF('5. Lön'!$B$25:$B$151,Y$7,'5. Lön'!$CA$25:$CA$151))*(Y38/Y$43)*(Y$12/Y$13)+(SUMIF('5. Lön'!$B$25:$B$151,Y$7,'5. Lön'!$CM$25:$CM$151))*(Y38/Y$43)*(Y$12/Y$13)+(SUMIF('6. Drift'!$B$18:$B$101,Y$7,'6. Drift'!$BD$18:$BD$101))*(Y38/Y$43)*(Y$12/Y$13)+(SUMIF('6. Drift'!$B$18:$B$101,Y$7,'6. Drift'!$BP$18:$BP$101))*(Y38/Y$43)*(Y$12/Y$13)</f>
        <v>0</v>
      </c>
      <c r="Z76" s="449">
        <f>(SUMIF('5. Lön'!$B$25:$B$151,Z$7,'5. Lön'!$CA$25:$CA$151))*(Z38/Z$43)*(Z$12/Z$13)+(SUMIF('5. Lön'!$B$25:$B$151,Z$7,'5. Lön'!$CM$25:$CM$151))*(Z38/Z$43)*(Z$12/Z$13)+(SUMIF('6. Drift'!$B$18:$B$101,Z$7,'6. Drift'!$BD$18:$BD$101))*(Z38/Z$43)*(Z$12/Z$13)+(SUMIF('6. Drift'!$B$18:$B$101,Z$7,'6. Drift'!$BP$18:$BP$101))*(Z38/Z$43)*(Z$12/Z$13)</f>
        <v>0</v>
      </c>
      <c r="AA76" s="449">
        <f>(SUMIF('5. Lön'!$B$25:$B$151,AA$7,'5. Lön'!$CA$25:$CA$151))*(AA38/AA$43)*(AA$12/AA$13)+(SUMIF('5. Lön'!$B$25:$B$151,AA$7,'5. Lön'!$CM$25:$CM$151))*(AA38/AA$43)*(AA$12/AA$13)+(SUMIF('6. Drift'!$B$18:$B$101,AA$7,'6. Drift'!$BD$18:$BD$101))*(AA38/AA$43)*(AA$12/AA$13)+(SUMIF('6. Drift'!$B$18:$B$101,AA$7,'6. Drift'!$BP$18:$BP$101))*(AA38/AA$43)*(AA$12/AA$13)</f>
        <v>0</v>
      </c>
      <c r="AB76" s="449">
        <f>(SUMIF('5. Lön'!$B$25:$B$151,AB$7,'5. Lön'!$CA$25:$CA$151))*(AB38/AB$43)*(AB$12/AB$13)+(SUMIF('5. Lön'!$B$25:$B$151,AB$7,'5. Lön'!$CM$25:$CM$151))*(AB38/AB$43)*(AB$12/AB$13)+(SUMIF('6. Drift'!$B$18:$B$101,AB$7,'6. Drift'!$BD$18:$BD$101))*(AB38/AB$43)*(AB$12/AB$13)+(SUMIF('6. Drift'!$B$18:$B$101,AB$7,'6. Drift'!$BP$18:$BP$101))*(AB38/AB$43)*(AB$12/AB$13)</f>
        <v>0</v>
      </c>
      <c r="AC76" s="449">
        <f>(SUMIF('5. Lön'!$B$25:$B$151,AC$7,'5. Lön'!$CA$25:$CA$151))*(AC38/AC$43)*(AC$12/AC$13)+(SUMIF('5. Lön'!$B$25:$B$151,AC$7,'5. Lön'!$CM$25:$CM$151))*(AC38/AC$43)*(AC$12/AC$13)+(SUMIF('6. Drift'!$B$18:$B$101,AC$7,'6. Drift'!$BD$18:$BD$101))*(AC38/AC$43)*(AC$12/AC$13)+(SUMIF('6. Drift'!$B$18:$B$101,AC$7,'6. Drift'!$BP$18:$BP$101))*(AC38/AC$43)*(AC$12/AC$13)</f>
        <v>0</v>
      </c>
      <c r="AD76" s="449">
        <f>(SUMIF('5. Lön'!$B$25:$B$151,AD$7,'5. Lön'!$CA$25:$CA$151))*(AD38/AD$43)*(AD$12/AD$13)+(SUMIF('5. Lön'!$B$25:$B$151,AD$7,'5. Lön'!$CM$25:$CM$151))*(AD38/AD$43)*(AD$12/AD$13)+(SUMIF('6. Drift'!$B$18:$B$101,AD$7,'6. Drift'!$BD$18:$BD$101))*(AD38/AD$43)*(AD$12/AD$13)+(SUMIF('6. Drift'!$B$18:$B$101,AD$7,'6. Drift'!$BP$18:$BP$101))*(AD38/AD$43)*(AD$12/AD$13)</f>
        <v>0</v>
      </c>
      <c r="AE76" s="449">
        <f>(SUMIF('5. Lön'!$B$25:$B$151,AE$7,'5. Lön'!$CA$25:$CA$151))*(AE38/AE$43)*(AE$12/AE$13)+(SUMIF('5. Lön'!$B$25:$B$151,AE$7,'5. Lön'!$CM$25:$CM$151))*(AE38/AE$43)*(AE$12/AE$13)+(SUMIF('6. Drift'!$B$18:$B$101,AE$7,'6. Drift'!$BD$18:$BD$101))*(AE38/AE$43)*(AE$12/AE$13)+(SUMIF('6. Drift'!$B$18:$B$101,AE$7,'6. Drift'!$BP$18:$BP$101))*(AE38/AE$43)*(AE$12/AE$13)</f>
        <v>0</v>
      </c>
      <c r="AF76" s="449">
        <f>(SUMIF('5. Lön'!$B$25:$B$151,AF$7,'5. Lön'!$CA$25:$CA$151))*(AF38/AF$43)*(AF$12/AF$13)+(SUMIF('5. Lön'!$B$25:$B$151,AF$7,'5. Lön'!$CM$25:$CM$151))*(AF38/AF$43)*(AF$12/AF$13)+(SUMIF('6. Drift'!$B$18:$B$101,AF$7,'6. Drift'!$BD$18:$BD$101))*(AF38/AF$43)*(AF$12/AF$13)+(SUMIF('6. Drift'!$B$18:$B$101,AF$7,'6. Drift'!$BP$18:$BP$101))*(AF38/AF$43)*(AF$12/AF$13)</f>
        <v>0</v>
      </c>
      <c r="AG76" s="449">
        <f>(SUMIF('5. Lön'!$B$25:$B$151,AG$7,'5. Lön'!$CA$25:$CA$151))*(AG38/AG$43)*(AG$12/AG$13)+(SUMIF('5. Lön'!$B$25:$B$151,AG$7,'5. Lön'!$CM$25:$CM$151))*(AG38/AG$43)*(AG$12/AG$13)+(SUMIF('6. Drift'!$B$18:$B$101,AG$7,'6. Drift'!$BD$18:$BD$101))*(AG38/AG$43)*(AG$12/AG$13)+(SUMIF('6. Drift'!$B$18:$B$101,AG$7,'6. Drift'!$BP$18:$BP$101))*(AG38/AG$43)*(AG$12/AG$13)</f>
        <v>0</v>
      </c>
      <c r="AH76" s="449">
        <f>(SUMIF('5. Lön'!$B$25:$B$151,AH$7,'5. Lön'!$CA$25:$CA$151))*(AH38/AH$43)*(AH$12/AH$13)+(SUMIF('5. Lön'!$B$25:$B$151,AH$7,'5. Lön'!$CM$25:$CM$151))*(AH38/AH$43)*(AH$12/AH$13)+(SUMIF('6. Drift'!$B$18:$B$101,AH$7,'6. Drift'!$BD$18:$BD$101))*(AH38/AH$43)*(AH$12/AH$13)+(SUMIF('6. Drift'!$B$18:$B$101,AH$7,'6. Drift'!$BP$18:$BP$101))*(AH38/AH$43)*(AH$12/AH$13)</f>
        <v>0</v>
      </c>
      <c r="AI76" s="449">
        <f>(SUMIF('5. Lön'!$B$25:$B$151,AI$7,'5. Lön'!$CA$25:$CA$151))*(AI38/AI$43)*(AI$12/AI$13)+(SUMIF('5. Lön'!$B$25:$B$151,AI$7,'5. Lön'!$CM$25:$CM$151))*(AI38/AI$43)*(AI$12/AI$13)+(SUMIF('6. Drift'!$B$18:$B$101,AI$7,'6. Drift'!$BD$18:$BD$101))*(AI38/AI$43)*(AI$12/AI$13)+(SUMIF('6. Drift'!$B$18:$B$101,AI$7,'6. Drift'!$BP$18:$BP$101))*(AI38/AI$43)*(AI$12/AI$13)</f>
        <v>0</v>
      </c>
      <c r="AJ76" s="449">
        <f>(SUMIF('5. Lön'!$B$25:$B$151,AJ$7,'5. Lön'!$CA$25:$CA$151))*(AJ38/AJ$43)*(AJ$12/AJ$13)+(SUMIF('5. Lön'!$B$25:$B$151,AJ$7,'5. Lön'!$CM$25:$CM$151))*(AJ38/AJ$43)*(AJ$12/AJ$13)+(SUMIF('6. Drift'!$B$18:$B$101,AJ$7,'6. Drift'!$BD$18:$BD$101))*(AJ38/AJ$43)*(AJ$12/AJ$13)+(SUMIF('6. Drift'!$B$18:$B$101,AJ$7,'6. Drift'!$BP$18:$BP$101))*(AJ38/AJ$43)*(AJ$12/AJ$13)</f>
        <v>0</v>
      </c>
      <c r="AK76" s="449">
        <f>(SUMIF('5. Lön'!$B$25:$B$151,AK$7,'5. Lön'!$CA$25:$CA$151))*(AK38/AK$43)*(AK$12/AK$13)+(SUMIF('5. Lön'!$B$25:$B$151,AK$7,'5. Lön'!$CM$25:$CM$151))*(AK38/AK$43)*(AK$12/AK$13)+(SUMIF('6. Drift'!$B$18:$B$101,AK$7,'6. Drift'!$BD$18:$BD$101))*(AK38/AK$43)*(AK$12/AK$13)+(SUMIF('6. Drift'!$B$18:$B$101,AK$7,'6. Drift'!$BP$18:$BP$101))*(AK38/AK$43)*(AK$12/AK$13)</f>
        <v>0</v>
      </c>
      <c r="AL76" s="449">
        <f>(SUMIF('5. Lön'!$B$25:$B$151,AL$7,'5. Lön'!$CA$25:$CA$151))*(AL38/AL$43)*(AL$12/AL$13)+(SUMIF('5. Lön'!$B$25:$B$151,AL$7,'5. Lön'!$CM$25:$CM$151))*(AL38/AL$43)*(AL$12/AL$13)+(SUMIF('6. Drift'!$B$18:$B$101,AL$7,'6. Drift'!$BD$18:$BD$101))*(AL38/AL$43)*(AL$12/AL$13)+(SUMIF('6. Drift'!$B$18:$B$101,AL$7,'6. Drift'!$BP$18:$BP$101))*(AL38/AL$43)*(AL$12/AL$13)</f>
        <v>0</v>
      </c>
      <c r="AM76" s="449">
        <f>(SUMIF('5. Lön'!$B$25:$B$151,AM$7,'5. Lön'!$CA$25:$CA$151))*(AM38/AM$43)*(AM$12/AM$13)+(SUMIF('5. Lön'!$B$25:$B$151,AM$7,'5. Lön'!$CM$25:$CM$151))*(AM38/AM$43)*(AM$12/AM$13)+(SUMIF('6. Drift'!$B$18:$B$101,AM$7,'6. Drift'!$BD$18:$BD$101))*(AM38/AM$43)*(AM$12/AM$13)+(SUMIF('6. Drift'!$B$18:$B$101,AM$7,'6. Drift'!$BP$18:$BP$101))*(AM38/AM$43)*(AM$12/AM$13)</f>
        <v>0</v>
      </c>
      <c r="AN76" s="449">
        <f>(SUMIF('5. Lön'!$B$25:$B$151,AN$7,'5. Lön'!$CA$25:$CA$151))*(AN38/AN$43)*(AN$12/AN$13)+(SUMIF('5. Lön'!$B$25:$B$151,AN$7,'5. Lön'!$CM$25:$CM$151))*(AN38/AN$43)*(AN$12/AN$13)+(SUMIF('6. Drift'!$B$18:$B$101,AN$7,'6. Drift'!$BD$18:$BD$101))*(AN38/AN$43)*(AN$12/AN$13)+(SUMIF('6. Drift'!$B$18:$B$101,AN$7,'6. Drift'!$BP$18:$BP$101))*(AN38/AN$43)*(AN$12/AN$13)</f>
        <v>0</v>
      </c>
      <c r="AO76" s="449">
        <f>(SUMIF('5. Lön'!$B$25:$B$151,AO$7,'5. Lön'!$CA$25:$CA$151))*(AO38/AO$43)*(AO$12/AO$13)+(SUMIF('5. Lön'!$B$25:$B$151,AO$7,'5. Lön'!$CM$25:$CM$151))*(AO38/AO$43)*(AO$12/AO$13)+(SUMIF('6. Drift'!$B$18:$B$101,AO$7,'6. Drift'!$BD$18:$BD$101))*(AO38/AO$43)*(AO$12/AO$13)+(SUMIF('6. Drift'!$B$18:$B$101,AO$7,'6. Drift'!$BP$18:$BP$101))*(AO38/AO$43)*(AO$12/AO$13)</f>
        <v>0</v>
      </c>
      <c r="AP76" s="449">
        <f>(SUMIF('5. Lön'!$B$25:$B$151,AP$7,'5. Lön'!$CA$25:$CA$151))*(AP38/AP$43)*(AP$12/AP$13)+(SUMIF('5. Lön'!$B$25:$B$151,AP$7,'5. Lön'!$CM$25:$CM$151))*(AP38/AP$43)*(AP$12/AP$13)+(SUMIF('6. Drift'!$B$18:$B$101,AP$7,'6. Drift'!$BD$18:$BD$101))*(AP38/AP$43)*(AP$12/AP$13)+(SUMIF('6. Drift'!$B$18:$B$101,AP$7,'6. Drift'!$BP$18:$BP$101))*(AP38/AP$43)*(AP$12/AP$13)</f>
        <v>0</v>
      </c>
      <c r="AQ76" s="449">
        <f>(SUMIF('5. Lön'!$B$25:$B$151,AQ$7,'5. Lön'!$CA$25:$CA$151))*(AQ38/AQ$43)*(AQ$12/AQ$13)+(SUMIF('5. Lön'!$B$25:$B$151,AQ$7,'5. Lön'!$CM$25:$CM$151))*(AQ38/AQ$43)*(AQ$12/AQ$13)+(SUMIF('6. Drift'!$B$18:$B$101,AQ$7,'6. Drift'!$BD$18:$BD$101))*(AQ38/AQ$43)*(AQ$12/AQ$13)+(SUMIF('6. Drift'!$B$18:$B$101,AQ$7,'6. Drift'!$BP$18:$BP$101))*(AQ38/AQ$43)*(AQ$12/AQ$13)</f>
        <v>0</v>
      </c>
      <c r="AR76" s="449">
        <f>(SUMIF('5. Lön'!$B$25:$B$151,AR$7,'5. Lön'!$CA$25:$CA$151))*(AR38/AR$43)*(AR$12/AR$13)+(SUMIF('5. Lön'!$B$25:$B$151,AR$7,'5. Lön'!$CM$25:$CM$151))*(AR38/AR$43)*(AR$12/AR$13)+(SUMIF('6. Drift'!$B$18:$B$101,AR$7,'6. Drift'!$BD$18:$BD$101))*(AR38/AR$43)*(AR$12/AR$13)+(SUMIF('6. Drift'!$B$18:$B$101,AR$7,'6. Drift'!$BP$18:$BP$101))*(AR38/AR$43)*(AR$12/AR$13)</f>
        <v>0</v>
      </c>
      <c r="AS76" s="449">
        <f>(SUMIF('5. Lön'!$B$25:$B$151,AS$7,'5. Lön'!$CA$25:$CA$151))*(AS38/AS$43)*(AS$12/AS$13)+(SUMIF('5. Lön'!$B$25:$B$151,AS$7,'5. Lön'!$CM$25:$CM$151))*(AS38/AS$43)*(AS$12/AS$13)+(SUMIF('6. Drift'!$B$18:$B$101,AS$7,'6. Drift'!$BD$18:$BD$101))*(AS38/AS$43)*(AS$12/AS$13)+(SUMIF('6. Drift'!$B$18:$B$101,AS$7,'6. Drift'!$BP$18:$BP$101))*(AS38/AS$43)*(AS$12/AS$13)</f>
        <v>0</v>
      </c>
      <c r="AT76" s="449">
        <f>(SUMIF('5. Lön'!$B$25:$B$151,AT$7,'5. Lön'!$CA$25:$CA$151))*(AT38/AT$43)*(AT$12/AT$13)+(SUMIF('5. Lön'!$B$25:$B$151,AT$7,'5. Lön'!$CM$25:$CM$151))*(AT38/AT$43)*(AT$12/AT$13)+(SUMIF('6. Drift'!$B$18:$B$101,AT$7,'6. Drift'!$BD$18:$BD$101))*(AT38/AT$43)*(AT$12/AT$13)+(SUMIF('6. Drift'!$B$18:$B$101,AT$7,'6. Drift'!$BP$18:$BP$101))*(AT38/AT$43)*(AT$12/AT$13)</f>
        <v>0</v>
      </c>
      <c r="AU76" s="449">
        <f>(SUMIF('5. Lön'!$B$25:$B$151,AU$7,'5. Lön'!$CA$25:$CA$151))*(AU38/AU$43)*(AU$12/AU$13)+(SUMIF('5. Lön'!$B$25:$B$151,AU$7,'5. Lön'!$CM$25:$CM$151))*(AU38/AU$43)*(AU$12/AU$13)+(SUMIF('6. Drift'!$B$18:$B$101,AU$7,'6. Drift'!$BD$18:$BD$101))*(AU38/AU$43)*(AU$12/AU$13)+(SUMIF('6. Drift'!$B$18:$B$101,AU$7,'6. Drift'!$BP$18:$BP$101))*(AU38/AU$43)*(AU$12/AU$13)</f>
        <v>0</v>
      </c>
      <c r="AV76" s="449">
        <f>(SUMIF('5. Lön'!$B$25:$B$151,AV$7,'5. Lön'!$CA$25:$CA$151))*(AV38/AV$43)*(AV$12/AV$13)+(SUMIF('5. Lön'!$B$25:$B$151,AV$7,'5. Lön'!$CM$25:$CM$151))*(AV38/AV$43)*(AV$12/AV$13)+(SUMIF('6. Drift'!$B$18:$B$101,AV$7,'6. Drift'!$BD$18:$BD$101))*(AV38/AV$43)*(AV$12/AV$13)+(SUMIF('6. Drift'!$B$18:$B$101,AV$7,'6. Drift'!$BP$18:$BP$101))*(AV38/AV$43)*(AV$12/AV$13)</f>
        <v>0</v>
      </c>
      <c r="AW76" s="449">
        <f>(SUMIF('5. Lön'!$B$25:$B$151,AW$7,'5. Lön'!$CA$25:$CA$151))*(AW38/AW$43)*(AW$12/AW$13)+(SUMIF('5. Lön'!$B$25:$B$151,AW$7,'5. Lön'!$CM$25:$CM$151))*(AW38/AW$43)*(AW$12/AW$13)+(SUMIF('6. Drift'!$B$18:$B$101,AW$7,'6. Drift'!$BD$18:$BD$101))*(AW38/AW$43)*(AW$12/AW$13)+(SUMIF('6. Drift'!$B$18:$B$101,AW$7,'6. Drift'!$BP$18:$BP$101))*(AW38/AW$43)*(AW$12/AW$13)</f>
        <v>44341.544882420567</v>
      </c>
      <c r="AX76" s="449">
        <f>(SUMIF('5. Lön'!$B$25:$B$151,AX$7,'5. Lön'!$CA$25:$CA$151))*(AX38/AX$43)*(AX$12/AX$13)+(SUMIF('5. Lön'!$B$25:$B$151,AX$7,'5. Lön'!$CM$25:$CM$151))*(AX38/AX$43)*(AX$12/AX$13)+(SUMIF('6. Drift'!$B$18:$B$101,AX$7,'6. Drift'!$BD$18:$BD$101))*(AX38/AX$43)*(AX$12/AX$13)+(SUMIF('6. Drift'!$B$18:$B$101,AX$7,'6. Drift'!$BP$18:$BP$101))*(AX38/AX$43)*(AX$12/AX$13)</f>
        <v>0</v>
      </c>
      <c r="AY76" s="449">
        <f>(SUMIF('5. Lön'!$B$25:$B$151,AY$7,'5. Lön'!$CA$25:$CA$151))*(AY38/AY$43)*(AY$12/AY$13)+(SUMIF('5. Lön'!$B$25:$B$151,AY$7,'5. Lön'!$CM$25:$CM$151))*(AY38/AY$43)*(AY$12/AY$13)+(SUMIF('6. Drift'!$B$18:$B$101,AY$7,'6. Drift'!$BD$18:$BD$101))*(AY38/AY$43)*(AY$12/AY$13)+(SUMIF('6. Drift'!$B$18:$B$101,AY$7,'6. Drift'!$BP$18:$BP$101))*(AY38/AY$43)*(AY$12/AY$13)</f>
        <v>0</v>
      </c>
      <c r="AZ76" s="449">
        <f>(SUMIF('5. Lön'!$B$25:$B$151,AZ$7,'5. Lön'!$CA$25:$CA$151))*(AZ38/AZ$43)*(AZ$12/AZ$13)+(SUMIF('5. Lön'!$B$25:$B$151,AZ$7,'5. Lön'!$CM$25:$CM$151))*(AZ38/AZ$43)*(AZ$12/AZ$13)+(SUMIF('6. Drift'!$B$18:$B$101,AZ$7,'6. Drift'!$BD$18:$BD$101))*(AZ38/AZ$43)*(AZ$12/AZ$13)+(SUMIF('6. Drift'!$B$18:$B$101,AZ$7,'6. Drift'!$BP$18:$BP$101))*(AZ38/AZ$43)*(AZ$12/AZ$13)</f>
        <v>0</v>
      </c>
      <c r="BA76" s="449">
        <f>(SUMIF('5. Lön'!$B$25:$B$151,BA$7,'5. Lön'!$CA$25:$CA$151))*(BA38/BA$43)*(BA$12/BA$13)+(SUMIF('5. Lön'!$B$25:$B$151,BA$7,'5. Lön'!$CM$25:$CM$151))*(BA38/BA$43)*(BA$12/BA$13)+(SUMIF('6. Drift'!$B$18:$B$101,BA$7,'6. Drift'!$BD$18:$BD$101))*(BA38/BA$43)*(BA$12/BA$13)+(SUMIF('6. Drift'!$B$18:$B$101,BA$7,'6. Drift'!$BP$18:$BP$101))*(BA38/BA$43)*(BA$12/BA$13)</f>
        <v>0</v>
      </c>
      <c r="BB76" s="449">
        <f>(SUMIF('5. Lön'!$B$25:$B$151,BB$7,'5. Lön'!$CA$25:$CA$151))*(BB38/BB$43)*(BB$12/BB$13)+(SUMIF('5. Lön'!$B$25:$B$151,BB$7,'5. Lön'!$CM$25:$CM$151))*(BB38/BB$43)*(BB$12/BB$13)+(SUMIF('6. Drift'!$B$18:$B$101,BB$7,'6. Drift'!$BD$18:$BD$101))*(BB38/BB$43)*(BB$12/BB$13)+(SUMIF('6. Drift'!$B$18:$B$101,BB$7,'6. Drift'!$BP$18:$BP$101))*(BB38/BB$43)*(BB$12/BB$13)</f>
        <v>0</v>
      </c>
      <c r="BC76" s="449">
        <f>(SUMIF('5. Lön'!$B$25:$B$151,BC$7,'5. Lön'!$CA$25:$CA$151))*(BC38/BC$43)*(BC$12/BC$13)+(SUMIF('5. Lön'!$B$25:$B$151,BC$7,'5. Lön'!$CM$25:$CM$151))*(BC38/BC$43)*(BC$12/BC$13)+(SUMIF('6. Drift'!$B$18:$B$101,BC$7,'6. Drift'!$BD$18:$BD$101))*(BC38/BC$43)*(BC$12/BC$13)+(SUMIF('6. Drift'!$B$18:$B$101,BC$7,'6. Drift'!$BP$18:$BP$101))*(BC38/BC$43)*(BC$12/BC$13)</f>
        <v>0</v>
      </c>
      <c r="BD76" s="449">
        <f>(SUMIF('5. Lön'!$B$25:$B$151,BD$7,'5. Lön'!$CA$25:$CA$151))*(BD38/BD$43)*(BD$12/BD$13)+(SUMIF('5. Lön'!$B$25:$B$151,BD$7,'5. Lön'!$CM$25:$CM$151))*(BD38/BD$43)*(BD$12/BD$13)+(SUMIF('6. Drift'!$B$18:$B$101,BD$7,'6. Drift'!$BD$18:$BD$101))*(BD38/BD$43)*(BD$12/BD$13)+(SUMIF('6. Drift'!$B$18:$B$101,BD$7,'6. Drift'!$BP$18:$BP$101))*(BD38/BD$43)*(BD$12/BD$13)</f>
        <v>0</v>
      </c>
      <c r="BE76" s="449">
        <f>(SUMIF('5. Lön'!$B$25:$B$151,BE$7,'5. Lön'!$CA$25:$CA$151))*(BE38/BE$43)*(BE$12/BE$13)+(SUMIF('5. Lön'!$B$25:$B$151,BE$7,'5. Lön'!$CM$25:$CM$151))*(BE38/BE$43)*(BE$12/BE$13)+(SUMIF('6. Drift'!$B$18:$B$101,BE$7,'6. Drift'!$BD$18:$BD$101))*(BE38/BE$43)*(BE$12/BE$13)+(SUMIF('6. Drift'!$B$18:$B$101,BE$7,'6. Drift'!$BP$18:$BP$101))*(BE38/BE$43)*(BE$12/BE$13)</f>
        <v>0</v>
      </c>
      <c r="BF76" s="449">
        <f>(SUMIF('5. Lön'!$B$25:$B$151,BF$7,'5. Lön'!$CA$25:$CA$151))*(BF38/BF$43)*(BF$12/BF$13)+(SUMIF('5. Lön'!$B$25:$B$151,BF$7,'5. Lön'!$CM$25:$CM$151))*(BF38/BF$43)*(BF$12/BF$13)+(SUMIF('6. Drift'!$B$18:$B$101,BF$7,'6. Drift'!$BD$18:$BD$101))*(BF38/BF$43)*(BF$12/BF$13)+(SUMIF('6. Drift'!$B$18:$B$101,BF$7,'6. Drift'!$BP$18:$BP$101))*(BF38/BF$43)*(BF$12/BF$13)</f>
        <v>0</v>
      </c>
      <c r="BG76" s="449">
        <f>(SUMIF('5. Lön'!$B$25:$B$151,BG$7,'5. Lön'!$CA$25:$CA$151))*(BG38/BG$43)*((BG$13/3)/BG$13)+(SUMIF('5. Lön'!$B$25:$B$151,BG$7,'5. Lön'!$CM$25:$CM$151))*(BG38/BG$43)*((BG$13/3)/BG$13)+(SUMIF('6. Drift'!$B$18:$B$101,BG$7,'6. Drift'!$BD$18:$BD$101))*(BG38/BG$43)*((BG$13/3)/BG$13)+(SUMIF('6. Drift'!$B$18:$B$101,BG$7,'6. Drift'!$BP$18:$BP$101))*(BG38/BG$43)*((BG$13/3)/BG$13)</f>
        <v>0</v>
      </c>
      <c r="BH76" s="449">
        <f>(SUMIF('5. Lön'!$B$25:$B$151,BH$7,'5. Lön'!$CA$25:$CA$151))*(BH38/BH$43)*((BH$13/3)/BH$13)+(SUMIF('5. Lön'!$B$25:$B$151,BH$7,'5. Lön'!$CM$25:$CM$151))*(BH38/BH$43)*((BH$13/3)/BH$13)+(SUMIF('6. Drift'!$B$18:$B$101,BH$7,'6. Drift'!$BD$18:$BD$101))*(BH38/BH$43)*((BH$13/3)/BH$13)+(SUMIF('6. Drift'!$B$18:$B$101,BH$7,'6. Drift'!$BP$18:$BP$101))*(BH38/BH$43)*((BH$13/3)/BH$13)</f>
        <v>0</v>
      </c>
      <c r="BI76" s="449">
        <f>(SUMIF('5. Lön'!$B$25:$B$151,BI$7,'5. Lön'!$CA$25:$CA$151))*(BI38/BI$43)*((BI$13/3)/BI$13)+(SUMIF('5. Lön'!$B$25:$B$151,BI$7,'5. Lön'!$CM$25:$CM$151))*(BI38/BI$43)*((BI$13/3)/BI$13)+(SUMIF('6. Drift'!$B$18:$B$101,BI$7,'6. Drift'!$BD$18:$BD$101))*(BI38/BI$43)*((BI$13/3)/BI$13)+(SUMIF('6. Drift'!$B$18:$B$101,BI$7,'6. Drift'!$BP$18:$BP$101))*(BI38/BI$43)*((BI$13/3)/BI$13)</f>
        <v>0</v>
      </c>
      <c r="BJ76" s="449">
        <f>(SUMIF('5. Lön'!$B$25:$B$151,BJ$7,'5. Lön'!$CA$25:$CA$151))*(BJ38/BJ$43)*((BJ$13/3)/BJ$13)+(SUMIF('5. Lön'!$B$25:$B$151,BJ$7,'5. Lön'!$CM$25:$CM$151))*(BJ38/BJ$43)*((BJ$13/3)/BJ$13)+(SUMIF('6. Drift'!$B$18:$B$101,BJ$7,'6. Drift'!$BD$18:$BD$101))*(BJ38/BJ$43)*((BJ$13/3)/BJ$13)+(SUMIF('6. Drift'!$B$18:$B$101,BJ$7,'6. Drift'!$BP$18:$BP$101))*(BJ38/BJ$43)*((BJ$13/3)/BJ$13)</f>
        <v>0</v>
      </c>
      <c r="BK76" s="449">
        <f>(SUMIF('5. Lön'!$B$25:$B$151,BK$7,'5. Lön'!$CA$25:$CA$151))*(BK38/BK$43)*((BK$13/3)/BK$13)+(SUMIF('5. Lön'!$B$25:$B$151,BK$7,'5. Lön'!$CM$25:$CM$151))*(BK38/BK$43)*((BK$13/3)/BK$13)+(SUMIF('6. Drift'!$B$18:$B$101,BK$7,'6. Drift'!$BD$18:$BD$101))*(BK38/BK$43)*((BK$13/3)/BK$13)+(SUMIF('6. Drift'!$B$18:$B$101,BK$7,'6. Drift'!$BP$18:$BP$101))*(BK38/BK$43)*((BK$13/3)/BK$13)</f>
        <v>0</v>
      </c>
      <c r="BL76" s="449">
        <f>(SUMIF('5. Lön'!$B$25:$B$151,BL$7,'5. Lön'!$CA$25:$CA$151))*(BL38/BL$43)*((BL$13/3)/BL$13)+(SUMIF('5. Lön'!$B$25:$B$151,BL$7,'5. Lön'!$CM$25:$CM$151))*(BL38/BL$43)*((BL$13/3)/BL$13)+(SUMIF('6. Drift'!$B$18:$B$101,BL$7,'6. Drift'!$BD$18:$BD$101))*(BL38/BL$43)*((BL$13/3)/BL$13)+(SUMIF('6. Drift'!$B$18:$B$101,BL$7,'6. Drift'!$BP$18:$BP$101))*(BL38/BL$43)*((BL$13/3)/BL$13)</f>
        <v>0</v>
      </c>
      <c r="BM76" s="449">
        <f>(SUMIF('5. Lön'!$B$25:$B$151,BM$7,'5. Lön'!$CA$25:$CA$151))*(BM38/BM$43)*((BM$13/3)/BM$13)+(SUMIF('5. Lön'!$B$25:$B$151,BM$7,'5. Lön'!$CM$25:$CM$151))*(BM38/BM$43)*((BM$13/3)/BM$13)+(SUMIF('6. Drift'!$B$18:$B$101,BM$7,'6. Drift'!$BD$18:$BD$101))*(BM38/BM$43)*((BM$13/3)/BM$13)+(SUMIF('6. Drift'!$B$18:$B$101,BM$7,'6. Drift'!$BP$18:$BP$101))*(BM38/BM$43)*((BM$13/3)/BM$13)</f>
        <v>0</v>
      </c>
      <c r="BN76" s="449">
        <f>(SUMIF('5. Lön'!$B$25:$B$151,BN$7,'5. Lön'!$CA$25:$CA$151))*(BN38/BN$43)*((BN$13/3)/BN$13)+(SUMIF('5. Lön'!$B$25:$B$151,BN$7,'5. Lön'!$CM$25:$CM$151))*(BN38/BN$43)*((BN$13/3)/BN$13)+(SUMIF('6. Drift'!$B$18:$B$101,BN$7,'6. Drift'!$BD$18:$BD$101))*(BN38/BN$43)*((BN$13/3)/BN$13)+(SUMIF('6. Drift'!$B$18:$B$101,BN$7,'6. Drift'!$BP$18:$BP$101))*(BN38/BN$43)*((BN$13/3)/BN$13)</f>
        <v>0</v>
      </c>
      <c r="BO76" s="449">
        <f>(SUMIF('5. Lön'!$B$25:$B$151,BO$7,'5. Lön'!$CA$25:$CA$151))*(BO38/BO$43)*((BO$13/3)/BO$13)+(SUMIF('5. Lön'!$B$25:$B$151,BO$7,'5. Lön'!$CM$25:$CM$151))*(BO38/BO$43)*((BO$13/3)/BO$13)+(SUMIF('6. Drift'!$B$18:$B$101,BO$7,'6. Drift'!$BD$18:$BD$101))*(BO38/BO$43)*((BO$13/3)/BO$13)+(SUMIF('6. Drift'!$B$18:$B$101,BO$7,'6. Drift'!$BP$18:$BP$101))*(BO38/BO$43)*((BO$13/3)/BO$13)</f>
        <v>0</v>
      </c>
      <c r="BP76" s="449">
        <f>(SUMIF('5. Lön'!$B$25:$B$151,BP$7,'5. Lön'!$CA$25:$CA$151))*(BP38/BP$43)*((BP$13/3)/BP$13)+(SUMIF('5. Lön'!$B$25:$B$151,BP$7,'5. Lön'!$CM$25:$CM$151))*(BP38/BP$43)*((BP$13/3)/BP$13)+(SUMIF('6. Drift'!$B$18:$B$101,BP$7,'6. Drift'!$BD$18:$BD$101))*(BP38/BP$43)*((BP$13/3)/BP$13)+(SUMIF('6. Drift'!$B$18:$B$101,BP$7,'6. Drift'!$BP$18:$BP$101))*(BP38/BP$43)*((BP$13/3)/BP$13)</f>
        <v>0</v>
      </c>
      <c r="BQ76" s="449">
        <f>(SUMIF('5. Lön'!$B$25:$B$151,BQ$7,'5. Lön'!$CA$25:$CA$151))*(BQ38/BQ$43)*((BQ$13/3)/BQ$13)+(SUMIF('5. Lön'!$B$25:$B$151,BQ$7,'5. Lön'!$CM$25:$CM$151))*(BQ38/BQ$43)*((BQ$13/3)/BQ$13)+(SUMIF('6. Drift'!$B$18:$B$101,BQ$7,'6. Drift'!$BD$18:$BD$101))*(BQ38/BQ$43)*((BQ$13/3)/BQ$13)+(SUMIF('6. Drift'!$B$18:$B$101,BQ$7,'6. Drift'!$BP$18:$BP$101))*(BQ38/BQ$43)*((BQ$13/3)/BQ$13)</f>
        <v>0</v>
      </c>
      <c r="BR76" s="449">
        <f>(SUMIF('5. Lön'!$B$25:$B$151,BR$7,'5. Lön'!$CA$25:$CA$151))*(BR38/BR$43)*((BR$13/3)/BR$13)+(SUMIF('5. Lön'!$B$25:$B$151,BR$7,'5. Lön'!$CM$25:$CM$151))*(BR38/BR$43)*((BR$13/3)/BR$13)+(SUMIF('6. Drift'!$B$18:$B$101,BR$7,'6. Drift'!$BD$18:$BD$101))*(BR38/BR$43)*((BR$13/3)/BR$13)+(SUMIF('6. Drift'!$B$18:$B$101,BR$7,'6. Drift'!$BP$18:$BP$101))*(BR38/BR$43)*((BR$13/3)/BR$13)</f>
        <v>0</v>
      </c>
      <c r="BS76" s="449">
        <f>(SUMIF('5. Lön'!$B$25:$B$151,BS$7,'5. Lön'!$CA$25:$CA$151))*(BS38/BS$43)*((BS$13/3)/BS$13)+(SUMIF('5. Lön'!$B$25:$B$151,BS$7,'5. Lön'!$CM$25:$CM$151))*(BS38/BS$43)*((BS$13/3)/BS$13)+(SUMIF('6. Drift'!$B$18:$B$101,BS$7,'6. Drift'!$BD$18:$BD$101))*(BS38/BS$43)*((BS$13/3)/BS$13)+(SUMIF('6. Drift'!$B$18:$B$101,BS$7,'6. Drift'!$BP$18:$BP$101))*(BS38/BS$43)*((BS$13/3)/BS$13)</f>
        <v>0</v>
      </c>
      <c r="BT76" s="449">
        <f>(SUMIF('5. Lön'!$B$25:$B$151,BT$7,'5. Lön'!$CA$25:$CA$151))*(BT38/BT$43)*((BT$13/3)/BT$13)+(SUMIF('5. Lön'!$B$25:$B$151,BT$7,'5. Lön'!$CM$25:$CM$151))*(BT38/BT$43)*((BT$13/3)/BT$13)+(SUMIF('6. Drift'!$B$18:$B$101,BT$7,'6. Drift'!$BD$18:$BD$101))*(BT38/BT$43)*((BT$13/3)/BT$13)+(SUMIF('6. Drift'!$B$18:$B$101,BT$7,'6. Drift'!$BP$18:$BP$101))*(BT38/BT$43)*((BT$13/3)/BT$13)</f>
        <v>0</v>
      </c>
      <c r="BU76" s="449">
        <f>(SUMIF('5. Lön'!$B$25:$B$151,BU$7,'5. Lön'!$CA$25:$CA$151))*(BU38/BU$43)*((BU$13/3)/BU$13)+(SUMIF('5. Lön'!$B$25:$B$151,BU$7,'5. Lön'!$CM$25:$CM$151))*(BU38/BU$43)*((BU$13/3)/BU$13)+(SUMIF('6. Drift'!$B$18:$B$101,BU$7,'6. Drift'!$BD$18:$BD$101))*(BU38/BU$43)*((BU$13/3)/BU$13)+(SUMIF('6. Drift'!$B$18:$B$101,BU$7,'6. Drift'!$BP$18:$BP$101))*(BU38/BU$43)*((BU$13/3)/BU$13)</f>
        <v>0</v>
      </c>
      <c r="BV76" s="449">
        <f>(SUMIF('5. Lön'!$B$25:$B$151,BV$7,'5. Lön'!$CA$25:$CA$151))*(BV38/BV$43)*((BV$13/3)/BV$13)+(SUMIF('5. Lön'!$B$25:$B$151,BV$7,'5. Lön'!$CM$25:$CM$151))*(BV38/BV$43)*((BV$13/3)/BV$13)+(SUMIF('6. Drift'!$B$18:$B$101,BV$7,'6. Drift'!$BD$18:$BD$101))*(BV38/BV$43)*((BV$13/3)/BV$13)+(SUMIF('6. Drift'!$B$18:$B$101,BV$7,'6. Drift'!$BP$18:$BP$101))*(BV38/BV$43)*((BV$13/3)/BV$13)</f>
        <v>0</v>
      </c>
      <c r="BW76" s="449">
        <f>(SUMIF('5. Lön'!$B$25:$B$151,BW$7,'5. Lön'!$CA$25:$CA$151))*(BW38/BW$43)*((BW$13/3)/BW$13)+(SUMIF('5. Lön'!$B$25:$B$151,BW$7,'5. Lön'!$CM$25:$CM$151))*(BW38/BW$43)*((BW$13/3)/BW$13)+(SUMIF('6. Drift'!$B$18:$B$101,BW$7,'6. Drift'!$BD$18:$BD$101))*(BW38/BW$43)*((BW$13/3)/BW$13)+(SUMIF('6. Drift'!$B$18:$B$101,BW$7,'6. Drift'!$BP$18:$BP$101))*(BW38/BW$43)*((BW$13/3)/BW$13)</f>
        <v>0</v>
      </c>
      <c r="BX76" s="449">
        <f>(SUMIF('5. Lön'!$B$25:$B$151,BX$7,'5. Lön'!$CA$25:$CA$151))*(BX38/BX$43)*((BX$13/3)/BX$13)+(SUMIF('5. Lön'!$B$25:$B$151,BX$7,'5. Lön'!$CM$25:$CM$151))*(BX38/BX$43)*((BX$13/3)/BX$13)+(SUMIF('6. Drift'!$B$18:$B$101,BX$7,'6. Drift'!$BD$18:$BD$101))*(BX38/BX$43)*((BX$13/3)/BX$13)+(SUMIF('6. Drift'!$B$18:$B$101,BX$7,'6. Drift'!$BP$18:$BP$101))*(BX38/BX$43)*((BX$13/3)/BX$13)</f>
        <v>0</v>
      </c>
      <c r="BY76" s="449">
        <f>(SUMIF('5. Lön'!$B$25:$B$151,BY$7,'5. Lön'!$CA$25:$CA$151))*(BY38/BY$43)*((BY$13/3)/BY$13)+(SUMIF('5. Lön'!$B$25:$B$151,BY$7,'5. Lön'!$CM$25:$CM$151))*(BY38/BY$43)*((BY$13/3)/BY$13)+(SUMIF('6. Drift'!$B$18:$B$101,BY$7,'6. Drift'!$BD$18:$BD$101))*(BY38/BY$43)*((BY$13/3)/BY$13)+(SUMIF('6. Drift'!$B$18:$B$101,BY$7,'6. Drift'!$BP$18:$BP$101))*(BY38/BY$43)*((BY$13/3)/BY$13)</f>
        <v>0</v>
      </c>
      <c r="BZ76" s="449">
        <f>(SUMIF('5. Lön'!$B$25:$B$151,BZ$7,'5. Lön'!$CA$25:$CA$151))*(BZ38/BZ$43)*((BZ$13/3)/BZ$13)+(SUMIF('5. Lön'!$B$25:$B$151,BZ$7,'5. Lön'!$CM$25:$CM$151))*(BZ38/BZ$43)*((BZ$13/3)/BZ$13)+(SUMIF('6. Drift'!$B$18:$B$101,BZ$7,'6. Drift'!$BD$18:$BD$101))*(BZ38/BZ$43)*((BZ$13/3)/BZ$13)+(SUMIF('6. Drift'!$B$18:$B$101,BZ$7,'6. Drift'!$BP$18:$BP$101))*(BZ38/BZ$43)*((BZ$13/3)/BZ$13)</f>
        <v>0</v>
      </c>
      <c r="CA76" s="449">
        <f>(SUMIF('5. Lön'!$B$25:$B$151,CA$7,'5. Lön'!$CA$25:$CA$151))*(CA38/CA$43)*((CA$13/3)/CA$13)+(SUMIF('5. Lön'!$B$25:$B$151,CA$7,'5. Lön'!$CM$25:$CM$151))*(CA38/CA$43)*((CA$13/3)/CA$13)+(SUMIF('6. Drift'!$B$18:$B$101,CA$7,'6. Drift'!$BD$18:$BD$101))*(CA38/CA$43)*((CA$13/3)/CA$13)+(SUMIF('6. Drift'!$B$18:$B$101,CA$7,'6. Drift'!$BP$18:$BP$101))*(CA38/CA$43)*((CA$13/3)/CA$13)</f>
        <v>0</v>
      </c>
      <c r="CB76" s="449">
        <f>(SUMIF('5. Lön'!$B$25:$B$151,CB$7,'5. Lön'!$CA$25:$CA$151))*(CB38/CB$43)*((CB$13/3)/CB$13)+(SUMIF('5. Lön'!$B$25:$B$151,CB$7,'5. Lön'!$CM$25:$CM$151))*(CB38/CB$43)*((CB$13/3)/CB$13)+(SUMIF('6. Drift'!$B$18:$B$101,CB$7,'6. Drift'!$BD$18:$BD$101))*(CB38/CB$43)*((CB$13/3)/CB$13)+(SUMIF('6. Drift'!$B$18:$B$101,CB$7,'6. Drift'!$BP$18:$BP$101))*(CB38/CB$43)*((CB$13/3)/CB$13)</f>
        <v>0</v>
      </c>
      <c r="CC76" s="449">
        <f>(SUMIF('5. Lön'!$B$25:$B$151,CC$7,'5. Lön'!$CA$25:$CA$151))*(CC38/CC$43)*((CC$13/3)/CC$13)+(SUMIF('5. Lön'!$B$25:$B$151,CC$7,'5. Lön'!$CM$25:$CM$151))*(CC38/CC$43)*((CC$13/3)/CC$13)+(SUMIF('6. Drift'!$B$18:$B$101,CC$7,'6. Drift'!$BD$18:$BD$101))*(CC38/CC$43)*((CC$13/3)/CC$13)+(SUMIF('6. Drift'!$B$18:$B$101,CC$7,'6. Drift'!$BP$18:$BP$101))*(CC38/CC$43)*((CC$13/3)/CC$13)</f>
        <v>0</v>
      </c>
      <c r="CD76" s="449">
        <f>(SUMIF('5. Lön'!$B$25:$B$151,CD$7,'5. Lön'!$CA$25:$CA$151))*(CD38/CD$43)*((CD$13/3)/CD$13)+(SUMIF('5. Lön'!$B$25:$B$151,CD$7,'5. Lön'!$CM$25:$CM$151))*(CD38/CD$43)*((CD$13/3)/CD$13)+(SUMIF('6. Drift'!$B$18:$B$101,CD$7,'6. Drift'!$BD$18:$BD$101))*(CD38/CD$43)*((CD$13/3)/CD$13)+(SUMIF('6. Drift'!$B$18:$B$101,CD$7,'6. Drift'!$BP$18:$BP$101))*(CD38/CD$43)*((CD$13/3)/CD$13)</f>
        <v>0</v>
      </c>
      <c r="CE76" s="449">
        <f>(SUMIF('5. Lön'!$B$25:$B$151,CE$7,'5. Lön'!$CA$25:$CA$151))*(CE38/CE$43)*((CE$13/3)/CE$13)+(SUMIF('5. Lön'!$B$25:$B$151,CE$7,'5. Lön'!$CM$25:$CM$151))*(CE38/CE$43)*((CE$13/3)/CE$13)+(SUMIF('6. Drift'!$B$18:$B$101,CE$7,'6. Drift'!$BD$18:$BD$101))*(CE38/CE$43)*((CE$13/3)/CE$13)+(SUMIF('6. Drift'!$B$18:$B$101,CE$7,'6. Drift'!$BP$18:$BP$101))*(CE38/CE$43)*((CE$13/3)/CE$13)</f>
        <v>0</v>
      </c>
      <c r="CF76" s="449">
        <f>(SUMIF('5. Lön'!$B$25:$B$151,CF$7,'5. Lön'!$CA$25:$CA$151))*(CF38/CF$43)*((CF$13/3)/CF$13)+(SUMIF('5. Lön'!$B$25:$B$151,CF$7,'5. Lön'!$CM$25:$CM$151))*(CF38/CF$43)*((CF$13/3)/CF$13)+(SUMIF('6. Drift'!$B$18:$B$101,CF$7,'6. Drift'!$BD$18:$BD$101))*(CF38/CF$43)*((CF$13/3)/CF$13)+(SUMIF('6. Drift'!$B$18:$B$101,CF$7,'6. Drift'!$BP$18:$BP$101))*(CF38/CF$43)*((CF$13/3)/CF$13)</f>
        <v>0</v>
      </c>
      <c r="CG76" s="449">
        <f>(SUMIF('5. Lön'!$B$25:$B$151,CG$7,'5. Lön'!$CA$25:$CA$151))*(CG38/CG$43)*((CG$13/3)/CG$13)+(SUMIF('5. Lön'!$B$25:$B$151,CG$7,'5. Lön'!$CM$25:$CM$151))*(CG38/CG$43)*((CG$13/3)/CG$13)+(SUMIF('6. Drift'!$B$18:$B$101,CG$7,'6. Drift'!$BD$18:$BD$101))*(CG38/CG$43)*((CG$13/3)/CG$13)+(SUMIF('6. Drift'!$B$18:$B$101,CG$7,'6. Drift'!$BP$18:$BP$101))*(CG38/CG$43)*((CG$13/3)/CG$13)</f>
        <v>0</v>
      </c>
      <c r="CH76" s="449">
        <f>(SUMIF('5. Lön'!$B$25:$B$151,CH$7,'5. Lön'!$CA$25:$CA$151))*(CH38/CH$43)*((CH$13/3)/CH$13)+(SUMIF('5. Lön'!$B$25:$B$151,CH$7,'5. Lön'!$CM$25:$CM$151))*(CH38/CH$43)*((CH$13/3)/CH$13)+(SUMIF('6. Drift'!$B$18:$B$101,CH$7,'6. Drift'!$BD$18:$BD$101))*(CH38/CH$43)*((CH$13/3)/CH$13)+(SUMIF('6. Drift'!$B$18:$B$101,CH$7,'6. Drift'!$BP$18:$BP$101))*(CH38/CH$43)*((CH$13/3)/CH$13)</f>
        <v>0</v>
      </c>
      <c r="CI76" s="449">
        <f>(SUMIF('5. Lön'!$B$25:$B$151,CI$7,'5. Lön'!$CA$25:$CA$151))*(CI38/CI$43)*((CI$13/3)/CI$13)+(SUMIF('5. Lön'!$B$25:$B$151,CI$7,'5. Lön'!$CM$25:$CM$151))*(CI38/CI$43)*((CI$13/3)/CI$13)+(SUMIF('6. Drift'!$B$18:$B$101,CI$7,'6. Drift'!$BD$18:$BD$101))*(CI38/CI$43)*((CI$13/3)/CI$13)+(SUMIF('6. Drift'!$B$18:$B$101,CI$7,'6. Drift'!$BP$18:$BP$101))*(CI38/CI$43)*((CI$13/3)/CI$13)</f>
        <v>0</v>
      </c>
      <c r="CJ76" s="449">
        <f>(SUMIF('5. Lön'!$B$25:$B$151,CJ$7,'5. Lön'!$CA$25:$CA$151))*(CJ38/CJ$43)*((CJ$13/3)/CJ$13)+(SUMIF('5. Lön'!$B$25:$B$151,CJ$7,'5. Lön'!$CM$25:$CM$151))*(CJ38/CJ$43)*((CJ$13/3)/CJ$13)+(SUMIF('6. Drift'!$B$18:$B$101,CJ$7,'6. Drift'!$BD$18:$BD$101))*(CJ38/CJ$43)*((CJ$13/3)/CJ$13)+(SUMIF('6. Drift'!$B$18:$B$101,CJ$7,'6. Drift'!$BP$18:$BP$101))*(CJ38/CJ$43)*((CJ$13/3)/CJ$13)</f>
        <v>0</v>
      </c>
    </row>
    <row r="77" spans="2:88" x14ac:dyDescent="0.2">
      <c r="B77" s="51" t="s">
        <v>80</v>
      </c>
      <c r="C77" s="477">
        <f>IF($M77=0,"",(('5. Lön'!AG$152+'6. Drift'!G$102)/('6. Drift'!$Q$102+'5. Lön'!$AQ$152))*$M77)</f>
        <v>8610.6240456862961</v>
      </c>
      <c r="D77" s="478">
        <f>IF($M77=0,"",(('5. Lön'!AH$152+'6. Drift'!H$102)/('6. Drift'!$Q$102+'5. Lön'!$AQ$152))*$M77)</f>
        <v>9715.2294821838186</v>
      </c>
      <c r="E77" s="479">
        <f>IF($M77=0,"",(('5. Lön'!AI$152+'6. Drift'!I$102)/('6. Drift'!$Q$102+'5. Lön'!$AQ$152))*$M77)</f>
        <v>9456.7918872805258</v>
      </c>
      <c r="F77" s="478">
        <f>IF($M77=0,"",(('5. Lön'!AJ$152+'6. Drift'!J$102)/('6. Drift'!$Q$102+'5. Lön'!$AQ$152))*$M77)</f>
        <v>0</v>
      </c>
      <c r="G77" s="479">
        <f>IF($M77=0,"",(('5. Lön'!AK$152+'6. Drift'!K$102)/('6. Drift'!$Q$102+'5. Lön'!$AQ$152))*$M77)</f>
        <v>0</v>
      </c>
      <c r="H77" s="478">
        <f>IF($M77=0,"",(('5. Lön'!AL$152+'6. Drift'!L$102)/('6. Drift'!$Q$102+'5. Lön'!$AQ$152))*$M77)</f>
        <v>0</v>
      </c>
      <c r="I77" s="479">
        <f>IF($M77=0,"",(('5. Lön'!AM$152+'6. Drift'!M$102)/('6. Drift'!$Q$102+'5. Lön'!$AQ$152))*$M77)</f>
        <v>0</v>
      </c>
      <c r="J77" s="478">
        <f>IF($M77=0,"",(('5. Lön'!AN$152+'6. Drift'!N$102)/('6. Drift'!$Q$102+'5. Lön'!$AQ$152))*$M77)</f>
        <v>0</v>
      </c>
      <c r="K77" s="479">
        <f>IF($M77=0,"",(('5. Lön'!AO$152+'6. Drift'!O$102)/('6. Drift'!$Q$102+'5. Lön'!$AQ$152))*$M77)</f>
        <v>0</v>
      </c>
      <c r="L77" s="478">
        <f>IF($M77=0,"",(('5. Lön'!AP$152+'6. Drift'!P$102)/('6. Drift'!$Q$102+'5. Lön'!$AQ$152))*$M77)</f>
        <v>0</v>
      </c>
      <c r="M77" s="55">
        <f t="shared" si="75"/>
        <v>27782.64541515064</v>
      </c>
      <c r="N77" s="449">
        <f>(SUMIF('5. Lön'!$B$25:$B$151,N$7,'5. Lön'!$CA$25:$CA$151))*(N39/N$43)*(N$12/N$13)+(SUMIF('5. Lön'!$B$25:$B$151,N$7,'5. Lön'!$CM$25:$CM$151))*(N39/N$43)*(N$12/N$13)+(SUMIF('6. Drift'!$B$18:$B$101,N$7,'6. Drift'!$BD$18:$BD$101))*(N39/N$43)*(N$12/N$13)+(SUMIF('6. Drift'!$B$18:$B$101,N$7,'6. Drift'!$BP$18:$BP$101))*(N39/N$43)*(N$12/N$13)</f>
        <v>0</v>
      </c>
      <c r="O77" s="449">
        <f>(SUMIF('5. Lön'!$B$25:$B$151,O$7,'5. Lön'!$CA$25:$CA$151))*(O39/O$43)*(O$12/O$13)+(SUMIF('5. Lön'!$B$25:$B$151,O$7,'5. Lön'!$CM$25:$CM$151))*(O39/O$43)*(O$12/O$13)+(SUMIF('6. Drift'!$B$18:$B$101,O$7,'6. Drift'!$BD$18:$BD$101))*(O39/O$43)*(O$12/O$13)+(SUMIF('6. Drift'!$B$18:$B$101,O$7,'6. Drift'!$BP$18:$BP$101))*(O39/O$43)*(O$12/O$13)</f>
        <v>0</v>
      </c>
      <c r="P77" s="449">
        <f>(SUMIF('5. Lön'!$B$25:$B$151,P$7,'5. Lön'!$CA$25:$CA$151))*(P39/P$43)*(P$12/P$13)+(SUMIF('5. Lön'!$B$25:$B$151,P$7,'5. Lön'!$CM$25:$CM$151))*(P39/P$43)*(P$12/P$13)+(SUMIF('6. Drift'!$B$18:$B$101,P$7,'6. Drift'!$BD$18:$BD$101))*(P39/P$43)*(P$12/P$13)+(SUMIF('6. Drift'!$B$18:$B$101,P$7,'6. Drift'!$BP$18:$BP$101))*(P39/P$43)*(P$12/P$13)</f>
        <v>0</v>
      </c>
      <c r="Q77" s="449">
        <f>(SUMIF('5. Lön'!$B$25:$B$151,Q$7,'5. Lön'!$CA$25:$CA$151))*(Q39/Q$43)*(Q$12/Q$13)+(SUMIF('5. Lön'!$B$25:$B$151,Q$7,'5. Lön'!$CM$25:$CM$151))*(Q39/Q$43)*(Q$12/Q$13)+(SUMIF('6. Drift'!$B$18:$B$101,Q$7,'6. Drift'!$BD$18:$BD$101))*(Q39/Q$43)*(Q$12/Q$13)+(SUMIF('6. Drift'!$B$18:$B$101,Q$7,'6. Drift'!$BP$18:$BP$101))*(Q39/Q$43)*(Q$12/Q$13)</f>
        <v>0</v>
      </c>
      <c r="R77" s="449">
        <f>(SUMIF('5. Lön'!$B$25:$B$151,R$7,'5. Lön'!$CA$25:$CA$151))*(R39/R$43)*(R$12/R$13)+(SUMIF('5. Lön'!$B$25:$B$151,R$7,'5. Lön'!$CM$25:$CM$151))*(R39/R$43)*(R$12/R$13)+(SUMIF('6. Drift'!$B$18:$B$101,R$7,'6. Drift'!$BD$18:$BD$101))*(R39/R$43)*(R$12/R$13)+(SUMIF('6. Drift'!$B$18:$B$101,R$7,'6. Drift'!$BP$18:$BP$101))*(R39/R$43)*(R$12/R$13)</f>
        <v>0</v>
      </c>
      <c r="S77" s="449">
        <f>(SUMIF('5. Lön'!$B$25:$B$151,S$7,'5. Lön'!$CA$25:$CA$151))*(S39/S$43)*(S$12/S$13)+(SUMIF('5. Lön'!$B$25:$B$151,S$7,'5. Lön'!$CM$25:$CM$151))*(S39/S$43)*(S$12/S$13)+(SUMIF('6. Drift'!$B$18:$B$101,S$7,'6. Drift'!$BD$18:$BD$101))*(S39/S$43)*(S$12/S$13)+(SUMIF('6. Drift'!$B$18:$B$101,S$7,'6. Drift'!$BP$18:$BP$101))*(S39/S$43)*(S$12/S$13)</f>
        <v>0</v>
      </c>
      <c r="T77" s="449">
        <f>(SUMIF('5. Lön'!$B$25:$B$151,T$7,'5. Lön'!$CA$25:$CA$151))*(T39/T$43)*(T$12/T$13)+(SUMIF('5. Lön'!$B$25:$B$151,T$7,'5. Lön'!$CM$25:$CM$151))*(T39/T$43)*(T$12/T$13)+(SUMIF('6. Drift'!$B$18:$B$101,T$7,'6. Drift'!$BD$18:$BD$101))*(T39/T$43)*(T$12/T$13)+(SUMIF('6. Drift'!$B$18:$B$101,T$7,'6. Drift'!$BP$18:$BP$101))*(T39/T$43)*(T$12/T$13)</f>
        <v>0</v>
      </c>
      <c r="U77" s="449">
        <f>(SUMIF('5. Lön'!$B$25:$B$151,U$7,'5. Lön'!$CA$25:$CA$151))*(U39/U$43)*(U$12/U$13)+(SUMIF('5. Lön'!$B$25:$B$151,U$7,'5. Lön'!$CM$25:$CM$151))*(U39/U$43)*(U$12/U$13)+(SUMIF('6. Drift'!$B$18:$B$101,U$7,'6. Drift'!$BD$18:$BD$101))*(U39/U$43)*(U$12/U$13)+(SUMIF('6. Drift'!$B$18:$B$101,U$7,'6. Drift'!$BP$18:$BP$101))*(U39/U$43)*(U$12/U$13)</f>
        <v>0</v>
      </c>
      <c r="V77" s="449">
        <f>(SUMIF('5. Lön'!$B$25:$B$151,V$7,'5. Lön'!$CA$25:$CA$151))*(V39/V$43)*(V$12/V$13)+(SUMIF('5. Lön'!$B$25:$B$151,V$7,'5. Lön'!$CM$25:$CM$151))*(V39/V$43)*(V$12/V$13)+(SUMIF('6. Drift'!$B$18:$B$101,V$7,'6. Drift'!$BD$18:$BD$101))*(V39/V$43)*(V$12/V$13)+(SUMIF('6. Drift'!$B$18:$B$101,V$7,'6. Drift'!$BP$18:$BP$101))*(V39/V$43)*(V$12/V$13)</f>
        <v>0</v>
      </c>
      <c r="W77" s="449">
        <f>(SUMIF('5. Lön'!$B$25:$B$151,W$7,'5. Lön'!$CA$25:$CA$151))*(W39/W$43)*(W$12/W$13)+(SUMIF('5. Lön'!$B$25:$B$151,W$7,'5. Lön'!$CM$25:$CM$151))*(W39/W$43)*(W$12/W$13)+(SUMIF('6. Drift'!$B$18:$B$101,W$7,'6. Drift'!$BD$18:$BD$101))*(W39/W$43)*(W$12/W$13)+(SUMIF('6. Drift'!$B$18:$B$101,W$7,'6. Drift'!$BP$18:$BP$101))*(W39/W$43)*(W$12/W$13)</f>
        <v>0</v>
      </c>
      <c r="X77" s="449">
        <f>(SUMIF('5. Lön'!$B$25:$B$151,X$7,'5. Lön'!$CA$25:$CA$151))*(X39/X$43)*(X$12/X$13)+(SUMIF('5. Lön'!$B$25:$B$151,X$7,'5. Lön'!$CM$25:$CM$151))*(X39/X$43)*(X$12/X$13)+(SUMIF('6. Drift'!$B$18:$B$101,X$7,'6. Drift'!$BD$18:$BD$101))*(X39/X$43)*(X$12/X$13)+(SUMIF('6. Drift'!$B$18:$B$101,X$7,'6. Drift'!$BP$18:$BP$101))*(X39/X$43)*(X$12/X$13)</f>
        <v>0</v>
      </c>
      <c r="Y77" s="449">
        <f>(SUMIF('5. Lön'!$B$25:$B$151,Y$7,'5. Lön'!$CA$25:$CA$151))*(Y39/Y$43)*(Y$12/Y$13)+(SUMIF('5. Lön'!$B$25:$B$151,Y$7,'5. Lön'!$CM$25:$CM$151))*(Y39/Y$43)*(Y$12/Y$13)+(SUMIF('6. Drift'!$B$18:$B$101,Y$7,'6. Drift'!$BD$18:$BD$101))*(Y39/Y$43)*(Y$12/Y$13)+(SUMIF('6. Drift'!$B$18:$B$101,Y$7,'6. Drift'!$BP$18:$BP$101))*(Y39/Y$43)*(Y$12/Y$13)</f>
        <v>0</v>
      </c>
      <c r="Z77" s="449">
        <f>(SUMIF('5. Lön'!$B$25:$B$151,Z$7,'5. Lön'!$CA$25:$CA$151))*(Z39/Z$43)*(Z$12/Z$13)+(SUMIF('5. Lön'!$B$25:$B$151,Z$7,'5. Lön'!$CM$25:$CM$151))*(Z39/Z$43)*(Z$12/Z$13)+(SUMIF('6. Drift'!$B$18:$B$101,Z$7,'6. Drift'!$BD$18:$BD$101))*(Z39/Z$43)*(Z$12/Z$13)+(SUMIF('6. Drift'!$B$18:$B$101,Z$7,'6. Drift'!$BP$18:$BP$101))*(Z39/Z$43)*(Z$12/Z$13)</f>
        <v>0</v>
      </c>
      <c r="AA77" s="449">
        <f>(SUMIF('5. Lön'!$B$25:$B$151,AA$7,'5. Lön'!$CA$25:$CA$151))*(AA39/AA$43)*(AA$12/AA$13)+(SUMIF('5. Lön'!$B$25:$B$151,AA$7,'5. Lön'!$CM$25:$CM$151))*(AA39/AA$43)*(AA$12/AA$13)+(SUMIF('6. Drift'!$B$18:$B$101,AA$7,'6. Drift'!$BD$18:$BD$101))*(AA39/AA$43)*(AA$12/AA$13)+(SUMIF('6. Drift'!$B$18:$B$101,AA$7,'6. Drift'!$BP$18:$BP$101))*(AA39/AA$43)*(AA$12/AA$13)</f>
        <v>0</v>
      </c>
      <c r="AB77" s="449">
        <f>(SUMIF('5. Lön'!$B$25:$B$151,AB$7,'5. Lön'!$CA$25:$CA$151))*(AB39/AB$43)*(AB$12/AB$13)+(SUMIF('5. Lön'!$B$25:$B$151,AB$7,'5. Lön'!$CM$25:$CM$151))*(AB39/AB$43)*(AB$12/AB$13)+(SUMIF('6. Drift'!$B$18:$B$101,AB$7,'6. Drift'!$BD$18:$BD$101))*(AB39/AB$43)*(AB$12/AB$13)+(SUMIF('6. Drift'!$B$18:$B$101,AB$7,'6. Drift'!$BP$18:$BP$101))*(AB39/AB$43)*(AB$12/AB$13)</f>
        <v>0</v>
      </c>
      <c r="AC77" s="449">
        <f>(SUMIF('5. Lön'!$B$25:$B$151,AC$7,'5. Lön'!$CA$25:$CA$151))*(AC39/AC$43)*(AC$12/AC$13)+(SUMIF('5. Lön'!$B$25:$B$151,AC$7,'5. Lön'!$CM$25:$CM$151))*(AC39/AC$43)*(AC$12/AC$13)+(SUMIF('6. Drift'!$B$18:$B$101,AC$7,'6. Drift'!$BD$18:$BD$101))*(AC39/AC$43)*(AC$12/AC$13)+(SUMIF('6. Drift'!$B$18:$B$101,AC$7,'6. Drift'!$BP$18:$BP$101))*(AC39/AC$43)*(AC$12/AC$13)</f>
        <v>0</v>
      </c>
      <c r="AD77" s="449">
        <f>(SUMIF('5. Lön'!$B$25:$B$151,AD$7,'5. Lön'!$CA$25:$CA$151))*(AD39/AD$43)*(AD$12/AD$13)+(SUMIF('5. Lön'!$B$25:$B$151,AD$7,'5. Lön'!$CM$25:$CM$151))*(AD39/AD$43)*(AD$12/AD$13)+(SUMIF('6. Drift'!$B$18:$B$101,AD$7,'6. Drift'!$BD$18:$BD$101))*(AD39/AD$43)*(AD$12/AD$13)+(SUMIF('6. Drift'!$B$18:$B$101,AD$7,'6. Drift'!$BP$18:$BP$101))*(AD39/AD$43)*(AD$12/AD$13)</f>
        <v>0</v>
      </c>
      <c r="AE77" s="449">
        <f>(SUMIF('5. Lön'!$B$25:$B$151,AE$7,'5. Lön'!$CA$25:$CA$151))*(AE39/AE$43)*(AE$12/AE$13)+(SUMIF('5. Lön'!$B$25:$B$151,AE$7,'5. Lön'!$CM$25:$CM$151))*(AE39/AE$43)*(AE$12/AE$13)+(SUMIF('6. Drift'!$B$18:$B$101,AE$7,'6. Drift'!$BD$18:$BD$101))*(AE39/AE$43)*(AE$12/AE$13)+(SUMIF('6. Drift'!$B$18:$B$101,AE$7,'6. Drift'!$BP$18:$BP$101))*(AE39/AE$43)*(AE$12/AE$13)</f>
        <v>0</v>
      </c>
      <c r="AF77" s="449">
        <f>(SUMIF('5. Lön'!$B$25:$B$151,AF$7,'5. Lön'!$CA$25:$CA$151))*(AF39/AF$43)*(AF$12/AF$13)+(SUMIF('5. Lön'!$B$25:$B$151,AF$7,'5. Lön'!$CM$25:$CM$151))*(AF39/AF$43)*(AF$12/AF$13)+(SUMIF('6. Drift'!$B$18:$B$101,AF$7,'6. Drift'!$BD$18:$BD$101))*(AF39/AF$43)*(AF$12/AF$13)+(SUMIF('6. Drift'!$B$18:$B$101,AF$7,'6. Drift'!$BP$18:$BP$101))*(AF39/AF$43)*(AF$12/AF$13)</f>
        <v>0</v>
      </c>
      <c r="AG77" s="449">
        <f>(SUMIF('5. Lön'!$B$25:$B$151,AG$7,'5. Lön'!$CA$25:$CA$151))*(AG39/AG$43)*(AG$12/AG$13)+(SUMIF('5. Lön'!$B$25:$B$151,AG$7,'5. Lön'!$CM$25:$CM$151))*(AG39/AG$43)*(AG$12/AG$13)+(SUMIF('6. Drift'!$B$18:$B$101,AG$7,'6. Drift'!$BD$18:$BD$101))*(AG39/AG$43)*(AG$12/AG$13)+(SUMIF('6. Drift'!$B$18:$B$101,AG$7,'6. Drift'!$BP$18:$BP$101))*(AG39/AG$43)*(AG$12/AG$13)</f>
        <v>0</v>
      </c>
      <c r="AH77" s="449">
        <f>(SUMIF('5. Lön'!$B$25:$B$151,AH$7,'5. Lön'!$CA$25:$CA$151))*(AH39/AH$43)*(AH$12/AH$13)+(SUMIF('5. Lön'!$B$25:$B$151,AH$7,'5. Lön'!$CM$25:$CM$151))*(AH39/AH$43)*(AH$12/AH$13)+(SUMIF('6. Drift'!$B$18:$B$101,AH$7,'6. Drift'!$BD$18:$BD$101))*(AH39/AH$43)*(AH$12/AH$13)+(SUMIF('6. Drift'!$B$18:$B$101,AH$7,'6. Drift'!$BP$18:$BP$101))*(AH39/AH$43)*(AH$12/AH$13)</f>
        <v>0</v>
      </c>
      <c r="AI77" s="449">
        <f>(SUMIF('5. Lön'!$B$25:$B$151,AI$7,'5. Lön'!$CA$25:$CA$151))*(AI39/AI$43)*(AI$12/AI$13)+(SUMIF('5. Lön'!$B$25:$B$151,AI$7,'5. Lön'!$CM$25:$CM$151))*(AI39/AI$43)*(AI$12/AI$13)+(SUMIF('6. Drift'!$B$18:$B$101,AI$7,'6. Drift'!$BD$18:$BD$101))*(AI39/AI$43)*(AI$12/AI$13)+(SUMIF('6. Drift'!$B$18:$B$101,AI$7,'6. Drift'!$BP$18:$BP$101))*(AI39/AI$43)*(AI$12/AI$13)</f>
        <v>0</v>
      </c>
      <c r="AJ77" s="449">
        <f>(SUMIF('5. Lön'!$B$25:$B$151,AJ$7,'5. Lön'!$CA$25:$CA$151))*(AJ39/AJ$43)*(AJ$12/AJ$13)+(SUMIF('5. Lön'!$B$25:$B$151,AJ$7,'5. Lön'!$CM$25:$CM$151))*(AJ39/AJ$43)*(AJ$12/AJ$13)+(SUMIF('6. Drift'!$B$18:$B$101,AJ$7,'6. Drift'!$BD$18:$BD$101))*(AJ39/AJ$43)*(AJ$12/AJ$13)+(SUMIF('6. Drift'!$B$18:$B$101,AJ$7,'6. Drift'!$BP$18:$BP$101))*(AJ39/AJ$43)*(AJ$12/AJ$13)</f>
        <v>0</v>
      </c>
      <c r="AK77" s="449">
        <f>(SUMIF('5. Lön'!$B$25:$B$151,AK$7,'5. Lön'!$CA$25:$CA$151))*(AK39/AK$43)*(AK$12/AK$13)+(SUMIF('5. Lön'!$B$25:$B$151,AK$7,'5. Lön'!$CM$25:$CM$151))*(AK39/AK$43)*(AK$12/AK$13)+(SUMIF('6. Drift'!$B$18:$B$101,AK$7,'6. Drift'!$BD$18:$BD$101))*(AK39/AK$43)*(AK$12/AK$13)+(SUMIF('6. Drift'!$B$18:$B$101,AK$7,'6. Drift'!$BP$18:$BP$101))*(AK39/AK$43)*(AK$12/AK$13)</f>
        <v>0</v>
      </c>
      <c r="AL77" s="449">
        <f>(SUMIF('5. Lön'!$B$25:$B$151,AL$7,'5. Lön'!$CA$25:$CA$151))*(AL39/AL$43)*(AL$12/AL$13)+(SUMIF('5. Lön'!$B$25:$B$151,AL$7,'5. Lön'!$CM$25:$CM$151))*(AL39/AL$43)*(AL$12/AL$13)+(SUMIF('6. Drift'!$B$18:$B$101,AL$7,'6. Drift'!$BD$18:$BD$101))*(AL39/AL$43)*(AL$12/AL$13)+(SUMIF('6. Drift'!$B$18:$B$101,AL$7,'6. Drift'!$BP$18:$BP$101))*(AL39/AL$43)*(AL$12/AL$13)</f>
        <v>0</v>
      </c>
      <c r="AM77" s="449">
        <f>(SUMIF('5. Lön'!$B$25:$B$151,AM$7,'5. Lön'!$CA$25:$CA$151))*(AM39/AM$43)*(AM$12/AM$13)+(SUMIF('5. Lön'!$B$25:$B$151,AM$7,'5. Lön'!$CM$25:$CM$151))*(AM39/AM$43)*(AM$12/AM$13)+(SUMIF('6. Drift'!$B$18:$B$101,AM$7,'6. Drift'!$BD$18:$BD$101))*(AM39/AM$43)*(AM$12/AM$13)+(SUMIF('6. Drift'!$B$18:$B$101,AM$7,'6. Drift'!$BP$18:$BP$101))*(AM39/AM$43)*(AM$12/AM$13)</f>
        <v>0</v>
      </c>
      <c r="AN77" s="449">
        <f>(SUMIF('5. Lön'!$B$25:$B$151,AN$7,'5. Lön'!$CA$25:$CA$151))*(AN39/AN$43)*(AN$12/AN$13)+(SUMIF('5. Lön'!$B$25:$B$151,AN$7,'5. Lön'!$CM$25:$CM$151))*(AN39/AN$43)*(AN$12/AN$13)+(SUMIF('6. Drift'!$B$18:$B$101,AN$7,'6. Drift'!$BD$18:$BD$101))*(AN39/AN$43)*(AN$12/AN$13)+(SUMIF('6. Drift'!$B$18:$B$101,AN$7,'6. Drift'!$BP$18:$BP$101))*(AN39/AN$43)*(AN$12/AN$13)</f>
        <v>0</v>
      </c>
      <c r="AO77" s="449">
        <f>(SUMIF('5. Lön'!$B$25:$B$151,AO$7,'5. Lön'!$CA$25:$CA$151))*(AO39/AO$43)*(AO$12/AO$13)+(SUMIF('5. Lön'!$B$25:$B$151,AO$7,'5. Lön'!$CM$25:$CM$151))*(AO39/AO$43)*(AO$12/AO$13)+(SUMIF('6. Drift'!$B$18:$B$101,AO$7,'6. Drift'!$BD$18:$BD$101))*(AO39/AO$43)*(AO$12/AO$13)+(SUMIF('6. Drift'!$B$18:$B$101,AO$7,'6. Drift'!$BP$18:$BP$101))*(AO39/AO$43)*(AO$12/AO$13)</f>
        <v>0</v>
      </c>
      <c r="AP77" s="449">
        <f>(SUMIF('5. Lön'!$B$25:$B$151,AP$7,'5. Lön'!$CA$25:$CA$151))*(AP39/AP$43)*(AP$12/AP$13)+(SUMIF('5. Lön'!$B$25:$B$151,AP$7,'5. Lön'!$CM$25:$CM$151))*(AP39/AP$43)*(AP$12/AP$13)+(SUMIF('6. Drift'!$B$18:$B$101,AP$7,'6. Drift'!$BD$18:$BD$101))*(AP39/AP$43)*(AP$12/AP$13)+(SUMIF('6. Drift'!$B$18:$B$101,AP$7,'6. Drift'!$BP$18:$BP$101))*(AP39/AP$43)*(AP$12/AP$13)</f>
        <v>0</v>
      </c>
      <c r="AQ77" s="449">
        <f>(SUMIF('5. Lön'!$B$25:$B$151,AQ$7,'5. Lön'!$CA$25:$CA$151))*(AQ39/AQ$43)*(AQ$12/AQ$13)+(SUMIF('5. Lön'!$B$25:$B$151,AQ$7,'5. Lön'!$CM$25:$CM$151))*(AQ39/AQ$43)*(AQ$12/AQ$13)+(SUMIF('6. Drift'!$B$18:$B$101,AQ$7,'6. Drift'!$BD$18:$BD$101))*(AQ39/AQ$43)*(AQ$12/AQ$13)+(SUMIF('6. Drift'!$B$18:$B$101,AQ$7,'6. Drift'!$BP$18:$BP$101))*(AQ39/AQ$43)*(AQ$12/AQ$13)</f>
        <v>0</v>
      </c>
      <c r="AR77" s="449">
        <f>(SUMIF('5. Lön'!$B$25:$B$151,AR$7,'5. Lön'!$CA$25:$CA$151))*(AR39/AR$43)*(AR$12/AR$13)+(SUMIF('5. Lön'!$B$25:$B$151,AR$7,'5. Lön'!$CM$25:$CM$151))*(AR39/AR$43)*(AR$12/AR$13)+(SUMIF('6. Drift'!$B$18:$B$101,AR$7,'6. Drift'!$BD$18:$BD$101))*(AR39/AR$43)*(AR$12/AR$13)+(SUMIF('6. Drift'!$B$18:$B$101,AR$7,'6. Drift'!$BP$18:$BP$101))*(AR39/AR$43)*(AR$12/AR$13)</f>
        <v>0</v>
      </c>
      <c r="AS77" s="449">
        <f>(SUMIF('5. Lön'!$B$25:$B$151,AS$7,'5. Lön'!$CA$25:$CA$151))*(AS39/AS$43)*(AS$12/AS$13)+(SUMIF('5. Lön'!$B$25:$B$151,AS$7,'5. Lön'!$CM$25:$CM$151))*(AS39/AS$43)*(AS$12/AS$13)+(SUMIF('6. Drift'!$B$18:$B$101,AS$7,'6. Drift'!$BD$18:$BD$101))*(AS39/AS$43)*(AS$12/AS$13)+(SUMIF('6. Drift'!$B$18:$B$101,AS$7,'6. Drift'!$BP$18:$BP$101))*(AS39/AS$43)*(AS$12/AS$13)</f>
        <v>0</v>
      </c>
      <c r="AT77" s="449">
        <f>(SUMIF('5. Lön'!$B$25:$B$151,AT$7,'5. Lön'!$CA$25:$CA$151))*(AT39/AT$43)*(AT$12/AT$13)+(SUMIF('5. Lön'!$B$25:$B$151,AT$7,'5. Lön'!$CM$25:$CM$151))*(AT39/AT$43)*(AT$12/AT$13)+(SUMIF('6. Drift'!$B$18:$B$101,AT$7,'6. Drift'!$BD$18:$BD$101))*(AT39/AT$43)*(AT$12/AT$13)+(SUMIF('6. Drift'!$B$18:$B$101,AT$7,'6. Drift'!$BP$18:$BP$101))*(AT39/AT$43)*(AT$12/AT$13)</f>
        <v>0</v>
      </c>
      <c r="AU77" s="449">
        <f>(SUMIF('5. Lön'!$B$25:$B$151,AU$7,'5. Lön'!$CA$25:$CA$151))*(AU39/AU$43)*(AU$12/AU$13)+(SUMIF('5. Lön'!$B$25:$B$151,AU$7,'5. Lön'!$CM$25:$CM$151))*(AU39/AU$43)*(AU$12/AU$13)+(SUMIF('6. Drift'!$B$18:$B$101,AU$7,'6. Drift'!$BD$18:$BD$101))*(AU39/AU$43)*(AU$12/AU$13)+(SUMIF('6. Drift'!$B$18:$B$101,AU$7,'6. Drift'!$BP$18:$BP$101))*(AU39/AU$43)*(AU$12/AU$13)</f>
        <v>0</v>
      </c>
      <c r="AV77" s="449">
        <f>(SUMIF('5. Lön'!$B$25:$B$151,AV$7,'5. Lön'!$CA$25:$CA$151))*(AV39/AV$43)*(AV$12/AV$13)+(SUMIF('5. Lön'!$B$25:$B$151,AV$7,'5. Lön'!$CM$25:$CM$151))*(AV39/AV$43)*(AV$12/AV$13)+(SUMIF('6. Drift'!$B$18:$B$101,AV$7,'6. Drift'!$BD$18:$BD$101))*(AV39/AV$43)*(AV$12/AV$13)+(SUMIF('6. Drift'!$B$18:$B$101,AV$7,'6. Drift'!$BP$18:$BP$101))*(AV39/AV$43)*(AV$12/AV$13)</f>
        <v>0</v>
      </c>
      <c r="AW77" s="449">
        <f>(SUMIF('5. Lön'!$B$25:$B$151,AW$7,'5. Lön'!$CA$25:$CA$151))*(AW39/AW$43)*(AW$12/AW$13)+(SUMIF('5. Lön'!$B$25:$B$151,AW$7,'5. Lön'!$CM$25:$CM$151))*(AW39/AW$43)*(AW$12/AW$13)+(SUMIF('6. Drift'!$B$18:$B$101,AW$7,'6. Drift'!$BD$18:$BD$101))*(AW39/AW$43)*(AW$12/AW$13)+(SUMIF('6. Drift'!$B$18:$B$101,AW$7,'6. Drift'!$BP$18:$BP$101))*(AW39/AW$43)*(AW$12/AW$13)</f>
        <v>27782.64541515064</v>
      </c>
      <c r="AX77" s="449">
        <f>(SUMIF('5. Lön'!$B$25:$B$151,AX$7,'5. Lön'!$CA$25:$CA$151))*(AX39/AX$43)*(AX$12/AX$13)+(SUMIF('5. Lön'!$B$25:$B$151,AX$7,'5. Lön'!$CM$25:$CM$151))*(AX39/AX$43)*(AX$12/AX$13)+(SUMIF('6. Drift'!$B$18:$B$101,AX$7,'6. Drift'!$BD$18:$BD$101))*(AX39/AX$43)*(AX$12/AX$13)+(SUMIF('6. Drift'!$B$18:$B$101,AX$7,'6. Drift'!$BP$18:$BP$101))*(AX39/AX$43)*(AX$12/AX$13)</f>
        <v>0</v>
      </c>
      <c r="AY77" s="449">
        <f>(SUMIF('5. Lön'!$B$25:$B$151,AY$7,'5. Lön'!$CA$25:$CA$151))*(AY39/AY$43)*(AY$12/AY$13)+(SUMIF('5. Lön'!$B$25:$B$151,AY$7,'5. Lön'!$CM$25:$CM$151))*(AY39/AY$43)*(AY$12/AY$13)+(SUMIF('6. Drift'!$B$18:$B$101,AY$7,'6. Drift'!$BD$18:$BD$101))*(AY39/AY$43)*(AY$12/AY$13)+(SUMIF('6. Drift'!$B$18:$B$101,AY$7,'6. Drift'!$BP$18:$BP$101))*(AY39/AY$43)*(AY$12/AY$13)</f>
        <v>0</v>
      </c>
      <c r="AZ77" s="449">
        <f>(SUMIF('5. Lön'!$B$25:$B$151,AZ$7,'5. Lön'!$CA$25:$CA$151))*(AZ39/AZ$43)*(AZ$12/AZ$13)+(SUMIF('5. Lön'!$B$25:$B$151,AZ$7,'5. Lön'!$CM$25:$CM$151))*(AZ39/AZ$43)*(AZ$12/AZ$13)+(SUMIF('6. Drift'!$B$18:$B$101,AZ$7,'6. Drift'!$BD$18:$BD$101))*(AZ39/AZ$43)*(AZ$12/AZ$13)+(SUMIF('6. Drift'!$B$18:$B$101,AZ$7,'6. Drift'!$BP$18:$BP$101))*(AZ39/AZ$43)*(AZ$12/AZ$13)</f>
        <v>0</v>
      </c>
      <c r="BA77" s="449">
        <f>(SUMIF('5. Lön'!$B$25:$B$151,BA$7,'5. Lön'!$CA$25:$CA$151))*(BA39/BA$43)*(BA$12/BA$13)+(SUMIF('5. Lön'!$B$25:$B$151,BA$7,'5. Lön'!$CM$25:$CM$151))*(BA39/BA$43)*(BA$12/BA$13)+(SUMIF('6. Drift'!$B$18:$B$101,BA$7,'6. Drift'!$BD$18:$BD$101))*(BA39/BA$43)*(BA$12/BA$13)+(SUMIF('6. Drift'!$B$18:$B$101,BA$7,'6. Drift'!$BP$18:$BP$101))*(BA39/BA$43)*(BA$12/BA$13)</f>
        <v>0</v>
      </c>
      <c r="BB77" s="449">
        <f>(SUMIF('5. Lön'!$B$25:$B$151,BB$7,'5. Lön'!$CA$25:$CA$151))*(BB39/BB$43)*(BB$12/BB$13)+(SUMIF('5. Lön'!$B$25:$B$151,BB$7,'5. Lön'!$CM$25:$CM$151))*(BB39/BB$43)*(BB$12/BB$13)+(SUMIF('6. Drift'!$B$18:$B$101,BB$7,'6. Drift'!$BD$18:$BD$101))*(BB39/BB$43)*(BB$12/BB$13)+(SUMIF('6. Drift'!$B$18:$B$101,BB$7,'6. Drift'!$BP$18:$BP$101))*(BB39/BB$43)*(BB$12/BB$13)</f>
        <v>0</v>
      </c>
      <c r="BC77" s="449">
        <f>(SUMIF('5. Lön'!$B$25:$B$151,BC$7,'5. Lön'!$CA$25:$CA$151))*(BC39/BC$43)*(BC$12/BC$13)+(SUMIF('5. Lön'!$B$25:$B$151,BC$7,'5. Lön'!$CM$25:$CM$151))*(BC39/BC$43)*(BC$12/BC$13)+(SUMIF('6. Drift'!$B$18:$B$101,BC$7,'6. Drift'!$BD$18:$BD$101))*(BC39/BC$43)*(BC$12/BC$13)+(SUMIF('6. Drift'!$B$18:$B$101,BC$7,'6. Drift'!$BP$18:$BP$101))*(BC39/BC$43)*(BC$12/BC$13)</f>
        <v>0</v>
      </c>
      <c r="BD77" s="449">
        <f>(SUMIF('5. Lön'!$B$25:$B$151,BD$7,'5. Lön'!$CA$25:$CA$151))*(BD39/BD$43)*(BD$12/BD$13)+(SUMIF('5. Lön'!$B$25:$B$151,BD$7,'5. Lön'!$CM$25:$CM$151))*(BD39/BD$43)*(BD$12/BD$13)+(SUMIF('6. Drift'!$B$18:$B$101,BD$7,'6. Drift'!$BD$18:$BD$101))*(BD39/BD$43)*(BD$12/BD$13)+(SUMIF('6. Drift'!$B$18:$B$101,BD$7,'6. Drift'!$BP$18:$BP$101))*(BD39/BD$43)*(BD$12/BD$13)</f>
        <v>0</v>
      </c>
      <c r="BE77" s="449">
        <f>(SUMIF('5. Lön'!$B$25:$B$151,BE$7,'5. Lön'!$CA$25:$CA$151))*(BE39/BE$43)*(BE$12/BE$13)+(SUMIF('5. Lön'!$B$25:$B$151,BE$7,'5. Lön'!$CM$25:$CM$151))*(BE39/BE$43)*(BE$12/BE$13)+(SUMIF('6. Drift'!$B$18:$B$101,BE$7,'6. Drift'!$BD$18:$BD$101))*(BE39/BE$43)*(BE$12/BE$13)+(SUMIF('6. Drift'!$B$18:$B$101,BE$7,'6. Drift'!$BP$18:$BP$101))*(BE39/BE$43)*(BE$12/BE$13)</f>
        <v>0</v>
      </c>
      <c r="BF77" s="449">
        <f>(SUMIF('5. Lön'!$B$25:$B$151,BF$7,'5. Lön'!$CA$25:$CA$151))*(BF39/BF$43)*(BF$12/BF$13)+(SUMIF('5. Lön'!$B$25:$B$151,BF$7,'5. Lön'!$CM$25:$CM$151))*(BF39/BF$43)*(BF$12/BF$13)+(SUMIF('6. Drift'!$B$18:$B$101,BF$7,'6. Drift'!$BD$18:$BD$101))*(BF39/BF$43)*(BF$12/BF$13)+(SUMIF('6. Drift'!$B$18:$B$101,BF$7,'6. Drift'!$BP$18:$BP$101))*(BF39/BF$43)*(BF$12/BF$13)</f>
        <v>0</v>
      </c>
      <c r="BG77" s="449">
        <f>(SUMIF('5. Lön'!$B$25:$B$151,BG$7,'5. Lön'!$CA$25:$CA$151))*(BG39/BG$43)*((BG$13/3)/BG$13)+(SUMIF('5. Lön'!$B$25:$B$151,BG$7,'5. Lön'!$CM$25:$CM$151))*(BG39/BG$43)*((BG$13/3)/BG$13)+(SUMIF('6. Drift'!$B$18:$B$101,BG$7,'6. Drift'!$BD$18:$BD$101))*(BG39/BG$43)*((BG$13/3)/BG$13)+(SUMIF('6. Drift'!$B$18:$B$101,BG$7,'6. Drift'!$BP$18:$BP$101))*(BG39/BG$43)*((BG$13/3)/BG$13)</f>
        <v>0</v>
      </c>
      <c r="BH77" s="449">
        <f>(SUMIF('5. Lön'!$B$25:$B$151,BH$7,'5. Lön'!$CA$25:$CA$151))*(BH39/BH$43)*((BH$13/3)/BH$13)+(SUMIF('5. Lön'!$B$25:$B$151,BH$7,'5. Lön'!$CM$25:$CM$151))*(BH39/BH$43)*((BH$13/3)/BH$13)+(SUMIF('6. Drift'!$B$18:$B$101,BH$7,'6. Drift'!$BD$18:$BD$101))*(BH39/BH$43)*((BH$13/3)/BH$13)+(SUMIF('6. Drift'!$B$18:$B$101,BH$7,'6. Drift'!$BP$18:$BP$101))*(BH39/BH$43)*((BH$13/3)/BH$13)</f>
        <v>0</v>
      </c>
      <c r="BI77" s="449">
        <f>(SUMIF('5. Lön'!$B$25:$B$151,BI$7,'5. Lön'!$CA$25:$CA$151))*(BI39/BI$43)*((BI$13/3)/BI$13)+(SUMIF('5. Lön'!$B$25:$B$151,BI$7,'5. Lön'!$CM$25:$CM$151))*(BI39/BI$43)*((BI$13/3)/BI$13)+(SUMIF('6. Drift'!$B$18:$B$101,BI$7,'6. Drift'!$BD$18:$BD$101))*(BI39/BI$43)*((BI$13/3)/BI$13)+(SUMIF('6. Drift'!$B$18:$B$101,BI$7,'6. Drift'!$BP$18:$BP$101))*(BI39/BI$43)*((BI$13/3)/BI$13)</f>
        <v>0</v>
      </c>
      <c r="BJ77" s="449">
        <f>(SUMIF('5. Lön'!$B$25:$B$151,BJ$7,'5. Lön'!$CA$25:$CA$151))*(BJ39/BJ$43)*((BJ$13/3)/BJ$13)+(SUMIF('5. Lön'!$B$25:$B$151,BJ$7,'5. Lön'!$CM$25:$CM$151))*(BJ39/BJ$43)*((BJ$13/3)/BJ$13)+(SUMIF('6. Drift'!$B$18:$B$101,BJ$7,'6. Drift'!$BD$18:$BD$101))*(BJ39/BJ$43)*((BJ$13/3)/BJ$13)+(SUMIF('6. Drift'!$B$18:$B$101,BJ$7,'6. Drift'!$BP$18:$BP$101))*(BJ39/BJ$43)*((BJ$13/3)/BJ$13)</f>
        <v>0</v>
      </c>
      <c r="BK77" s="449">
        <f>(SUMIF('5. Lön'!$B$25:$B$151,BK$7,'5. Lön'!$CA$25:$CA$151))*(BK39/BK$43)*((BK$13/3)/BK$13)+(SUMIF('5. Lön'!$B$25:$B$151,BK$7,'5. Lön'!$CM$25:$CM$151))*(BK39/BK$43)*((BK$13/3)/BK$13)+(SUMIF('6. Drift'!$B$18:$B$101,BK$7,'6. Drift'!$BD$18:$BD$101))*(BK39/BK$43)*((BK$13/3)/BK$13)+(SUMIF('6. Drift'!$B$18:$B$101,BK$7,'6. Drift'!$BP$18:$BP$101))*(BK39/BK$43)*((BK$13/3)/BK$13)</f>
        <v>0</v>
      </c>
      <c r="BL77" s="449">
        <f>(SUMIF('5. Lön'!$B$25:$B$151,BL$7,'5. Lön'!$CA$25:$CA$151))*(BL39/BL$43)*((BL$13/3)/BL$13)+(SUMIF('5. Lön'!$B$25:$B$151,BL$7,'5. Lön'!$CM$25:$CM$151))*(BL39/BL$43)*((BL$13/3)/BL$13)+(SUMIF('6. Drift'!$B$18:$B$101,BL$7,'6. Drift'!$BD$18:$BD$101))*(BL39/BL$43)*((BL$13/3)/BL$13)+(SUMIF('6. Drift'!$B$18:$B$101,BL$7,'6. Drift'!$BP$18:$BP$101))*(BL39/BL$43)*((BL$13/3)/BL$13)</f>
        <v>0</v>
      </c>
      <c r="BM77" s="449">
        <f>(SUMIF('5. Lön'!$B$25:$B$151,BM$7,'5. Lön'!$CA$25:$CA$151))*(BM39/BM$43)*((BM$13/3)/BM$13)+(SUMIF('5. Lön'!$B$25:$B$151,BM$7,'5. Lön'!$CM$25:$CM$151))*(BM39/BM$43)*((BM$13/3)/BM$13)+(SUMIF('6. Drift'!$B$18:$B$101,BM$7,'6. Drift'!$BD$18:$BD$101))*(BM39/BM$43)*((BM$13/3)/BM$13)+(SUMIF('6. Drift'!$B$18:$B$101,BM$7,'6. Drift'!$BP$18:$BP$101))*(BM39/BM$43)*((BM$13/3)/BM$13)</f>
        <v>0</v>
      </c>
      <c r="BN77" s="449">
        <f>(SUMIF('5. Lön'!$B$25:$B$151,BN$7,'5. Lön'!$CA$25:$CA$151))*(BN39/BN$43)*((BN$13/3)/BN$13)+(SUMIF('5. Lön'!$B$25:$B$151,BN$7,'5. Lön'!$CM$25:$CM$151))*(BN39/BN$43)*((BN$13/3)/BN$13)+(SUMIF('6. Drift'!$B$18:$B$101,BN$7,'6. Drift'!$BD$18:$BD$101))*(BN39/BN$43)*((BN$13/3)/BN$13)+(SUMIF('6. Drift'!$B$18:$B$101,BN$7,'6. Drift'!$BP$18:$BP$101))*(BN39/BN$43)*((BN$13/3)/BN$13)</f>
        <v>0</v>
      </c>
      <c r="BO77" s="449">
        <f>(SUMIF('5. Lön'!$B$25:$B$151,BO$7,'5. Lön'!$CA$25:$CA$151))*(BO39/BO$43)*((BO$13/3)/BO$13)+(SUMIF('5. Lön'!$B$25:$B$151,BO$7,'5. Lön'!$CM$25:$CM$151))*(BO39/BO$43)*((BO$13/3)/BO$13)+(SUMIF('6. Drift'!$B$18:$B$101,BO$7,'6. Drift'!$BD$18:$BD$101))*(BO39/BO$43)*((BO$13/3)/BO$13)+(SUMIF('6. Drift'!$B$18:$B$101,BO$7,'6. Drift'!$BP$18:$BP$101))*(BO39/BO$43)*((BO$13/3)/BO$13)</f>
        <v>0</v>
      </c>
      <c r="BP77" s="449">
        <f>(SUMIF('5. Lön'!$B$25:$B$151,BP$7,'5. Lön'!$CA$25:$CA$151))*(BP39/BP$43)*((BP$13/3)/BP$13)+(SUMIF('5. Lön'!$B$25:$B$151,BP$7,'5. Lön'!$CM$25:$CM$151))*(BP39/BP$43)*((BP$13/3)/BP$13)+(SUMIF('6. Drift'!$B$18:$B$101,BP$7,'6. Drift'!$BD$18:$BD$101))*(BP39/BP$43)*((BP$13/3)/BP$13)+(SUMIF('6. Drift'!$B$18:$B$101,BP$7,'6. Drift'!$BP$18:$BP$101))*(BP39/BP$43)*((BP$13/3)/BP$13)</f>
        <v>0</v>
      </c>
      <c r="BQ77" s="449">
        <f>(SUMIF('5. Lön'!$B$25:$B$151,BQ$7,'5. Lön'!$CA$25:$CA$151))*(BQ39/BQ$43)*((BQ$13/3)/BQ$13)+(SUMIF('5. Lön'!$B$25:$B$151,BQ$7,'5. Lön'!$CM$25:$CM$151))*(BQ39/BQ$43)*((BQ$13/3)/BQ$13)+(SUMIF('6. Drift'!$B$18:$B$101,BQ$7,'6. Drift'!$BD$18:$BD$101))*(BQ39/BQ$43)*((BQ$13/3)/BQ$13)+(SUMIF('6. Drift'!$B$18:$B$101,BQ$7,'6. Drift'!$BP$18:$BP$101))*(BQ39/BQ$43)*((BQ$13/3)/BQ$13)</f>
        <v>0</v>
      </c>
      <c r="BR77" s="449">
        <f>(SUMIF('5. Lön'!$B$25:$B$151,BR$7,'5. Lön'!$CA$25:$CA$151))*(BR39/BR$43)*((BR$13/3)/BR$13)+(SUMIF('5. Lön'!$B$25:$B$151,BR$7,'5. Lön'!$CM$25:$CM$151))*(BR39/BR$43)*((BR$13/3)/BR$13)+(SUMIF('6. Drift'!$B$18:$B$101,BR$7,'6. Drift'!$BD$18:$BD$101))*(BR39/BR$43)*((BR$13/3)/BR$13)+(SUMIF('6. Drift'!$B$18:$B$101,BR$7,'6. Drift'!$BP$18:$BP$101))*(BR39/BR$43)*((BR$13/3)/BR$13)</f>
        <v>0</v>
      </c>
      <c r="BS77" s="449">
        <f>(SUMIF('5. Lön'!$B$25:$B$151,BS$7,'5. Lön'!$CA$25:$CA$151))*(BS39/BS$43)*((BS$13/3)/BS$13)+(SUMIF('5. Lön'!$B$25:$B$151,BS$7,'5. Lön'!$CM$25:$CM$151))*(BS39/BS$43)*((BS$13/3)/BS$13)+(SUMIF('6. Drift'!$B$18:$B$101,BS$7,'6. Drift'!$BD$18:$BD$101))*(BS39/BS$43)*((BS$13/3)/BS$13)+(SUMIF('6. Drift'!$B$18:$B$101,BS$7,'6. Drift'!$BP$18:$BP$101))*(BS39/BS$43)*((BS$13/3)/BS$13)</f>
        <v>0</v>
      </c>
      <c r="BT77" s="449">
        <f>(SUMIF('5. Lön'!$B$25:$B$151,BT$7,'5. Lön'!$CA$25:$CA$151))*(BT39/BT$43)*((BT$13/3)/BT$13)+(SUMIF('5. Lön'!$B$25:$B$151,BT$7,'5. Lön'!$CM$25:$CM$151))*(BT39/BT$43)*((BT$13/3)/BT$13)+(SUMIF('6. Drift'!$B$18:$B$101,BT$7,'6. Drift'!$BD$18:$BD$101))*(BT39/BT$43)*((BT$13/3)/BT$13)+(SUMIF('6. Drift'!$B$18:$B$101,BT$7,'6. Drift'!$BP$18:$BP$101))*(BT39/BT$43)*((BT$13/3)/BT$13)</f>
        <v>0</v>
      </c>
      <c r="BU77" s="449">
        <f>(SUMIF('5. Lön'!$B$25:$B$151,BU$7,'5. Lön'!$CA$25:$CA$151))*(BU39/BU$43)*((BU$13/3)/BU$13)+(SUMIF('5. Lön'!$B$25:$B$151,BU$7,'5. Lön'!$CM$25:$CM$151))*(BU39/BU$43)*((BU$13/3)/BU$13)+(SUMIF('6. Drift'!$B$18:$B$101,BU$7,'6. Drift'!$BD$18:$BD$101))*(BU39/BU$43)*((BU$13/3)/BU$13)+(SUMIF('6. Drift'!$B$18:$B$101,BU$7,'6. Drift'!$BP$18:$BP$101))*(BU39/BU$43)*((BU$13/3)/BU$13)</f>
        <v>0</v>
      </c>
      <c r="BV77" s="449">
        <f>(SUMIF('5. Lön'!$B$25:$B$151,BV$7,'5. Lön'!$CA$25:$CA$151))*(BV39/BV$43)*((BV$13/3)/BV$13)+(SUMIF('5. Lön'!$B$25:$B$151,BV$7,'5. Lön'!$CM$25:$CM$151))*(BV39/BV$43)*((BV$13/3)/BV$13)+(SUMIF('6. Drift'!$B$18:$B$101,BV$7,'6. Drift'!$BD$18:$BD$101))*(BV39/BV$43)*((BV$13/3)/BV$13)+(SUMIF('6. Drift'!$B$18:$B$101,BV$7,'6. Drift'!$BP$18:$BP$101))*(BV39/BV$43)*((BV$13/3)/BV$13)</f>
        <v>0</v>
      </c>
      <c r="BW77" s="449">
        <f>(SUMIF('5. Lön'!$B$25:$B$151,BW$7,'5. Lön'!$CA$25:$CA$151))*(BW39/BW$43)*((BW$13/3)/BW$13)+(SUMIF('5. Lön'!$B$25:$B$151,BW$7,'5. Lön'!$CM$25:$CM$151))*(BW39/BW$43)*((BW$13/3)/BW$13)+(SUMIF('6. Drift'!$B$18:$B$101,BW$7,'6. Drift'!$BD$18:$BD$101))*(BW39/BW$43)*((BW$13/3)/BW$13)+(SUMIF('6. Drift'!$B$18:$B$101,BW$7,'6. Drift'!$BP$18:$BP$101))*(BW39/BW$43)*((BW$13/3)/BW$13)</f>
        <v>0</v>
      </c>
      <c r="BX77" s="449">
        <f>(SUMIF('5. Lön'!$B$25:$B$151,BX$7,'5. Lön'!$CA$25:$CA$151))*(BX39/BX$43)*((BX$13/3)/BX$13)+(SUMIF('5. Lön'!$B$25:$B$151,BX$7,'5. Lön'!$CM$25:$CM$151))*(BX39/BX$43)*((BX$13/3)/BX$13)+(SUMIF('6. Drift'!$B$18:$B$101,BX$7,'6. Drift'!$BD$18:$BD$101))*(BX39/BX$43)*((BX$13/3)/BX$13)+(SUMIF('6. Drift'!$B$18:$B$101,BX$7,'6. Drift'!$BP$18:$BP$101))*(BX39/BX$43)*((BX$13/3)/BX$13)</f>
        <v>0</v>
      </c>
      <c r="BY77" s="449">
        <f>(SUMIF('5. Lön'!$B$25:$B$151,BY$7,'5. Lön'!$CA$25:$CA$151))*(BY39/BY$43)*((BY$13/3)/BY$13)+(SUMIF('5. Lön'!$B$25:$B$151,BY$7,'5. Lön'!$CM$25:$CM$151))*(BY39/BY$43)*((BY$13/3)/BY$13)+(SUMIF('6. Drift'!$B$18:$B$101,BY$7,'6. Drift'!$BD$18:$BD$101))*(BY39/BY$43)*((BY$13/3)/BY$13)+(SUMIF('6. Drift'!$B$18:$B$101,BY$7,'6. Drift'!$BP$18:$BP$101))*(BY39/BY$43)*((BY$13/3)/BY$13)</f>
        <v>0</v>
      </c>
      <c r="BZ77" s="449">
        <f>(SUMIF('5. Lön'!$B$25:$B$151,BZ$7,'5. Lön'!$CA$25:$CA$151))*(BZ39/BZ$43)*((BZ$13/3)/BZ$13)+(SUMIF('5. Lön'!$B$25:$B$151,BZ$7,'5. Lön'!$CM$25:$CM$151))*(BZ39/BZ$43)*((BZ$13/3)/BZ$13)+(SUMIF('6. Drift'!$B$18:$B$101,BZ$7,'6. Drift'!$BD$18:$BD$101))*(BZ39/BZ$43)*((BZ$13/3)/BZ$13)+(SUMIF('6. Drift'!$B$18:$B$101,BZ$7,'6. Drift'!$BP$18:$BP$101))*(BZ39/BZ$43)*((BZ$13/3)/BZ$13)</f>
        <v>0</v>
      </c>
      <c r="CA77" s="449">
        <f>(SUMIF('5. Lön'!$B$25:$B$151,CA$7,'5. Lön'!$CA$25:$CA$151))*(CA39/CA$43)*((CA$13/3)/CA$13)+(SUMIF('5. Lön'!$B$25:$B$151,CA$7,'5. Lön'!$CM$25:$CM$151))*(CA39/CA$43)*((CA$13/3)/CA$13)+(SUMIF('6. Drift'!$B$18:$B$101,CA$7,'6. Drift'!$BD$18:$BD$101))*(CA39/CA$43)*((CA$13/3)/CA$13)+(SUMIF('6. Drift'!$B$18:$B$101,CA$7,'6. Drift'!$BP$18:$BP$101))*(CA39/CA$43)*((CA$13/3)/CA$13)</f>
        <v>0</v>
      </c>
      <c r="CB77" s="449">
        <f>(SUMIF('5. Lön'!$B$25:$B$151,CB$7,'5. Lön'!$CA$25:$CA$151))*(CB39/CB$43)*((CB$13/3)/CB$13)+(SUMIF('5. Lön'!$B$25:$B$151,CB$7,'5. Lön'!$CM$25:$CM$151))*(CB39/CB$43)*((CB$13/3)/CB$13)+(SUMIF('6. Drift'!$B$18:$B$101,CB$7,'6. Drift'!$BD$18:$BD$101))*(CB39/CB$43)*((CB$13/3)/CB$13)+(SUMIF('6. Drift'!$B$18:$B$101,CB$7,'6. Drift'!$BP$18:$BP$101))*(CB39/CB$43)*((CB$13/3)/CB$13)</f>
        <v>0</v>
      </c>
      <c r="CC77" s="449">
        <f>(SUMIF('5. Lön'!$B$25:$B$151,CC$7,'5. Lön'!$CA$25:$CA$151))*(CC39/CC$43)*((CC$13/3)/CC$13)+(SUMIF('5. Lön'!$B$25:$B$151,CC$7,'5. Lön'!$CM$25:$CM$151))*(CC39/CC$43)*((CC$13/3)/CC$13)+(SUMIF('6. Drift'!$B$18:$B$101,CC$7,'6. Drift'!$BD$18:$BD$101))*(CC39/CC$43)*((CC$13/3)/CC$13)+(SUMIF('6. Drift'!$B$18:$B$101,CC$7,'6. Drift'!$BP$18:$BP$101))*(CC39/CC$43)*((CC$13/3)/CC$13)</f>
        <v>0</v>
      </c>
      <c r="CD77" s="449">
        <f>(SUMIF('5. Lön'!$B$25:$B$151,CD$7,'5. Lön'!$CA$25:$CA$151))*(CD39/CD$43)*((CD$13/3)/CD$13)+(SUMIF('5. Lön'!$B$25:$B$151,CD$7,'5. Lön'!$CM$25:$CM$151))*(CD39/CD$43)*((CD$13/3)/CD$13)+(SUMIF('6. Drift'!$B$18:$B$101,CD$7,'6. Drift'!$BD$18:$BD$101))*(CD39/CD$43)*((CD$13/3)/CD$13)+(SUMIF('6. Drift'!$B$18:$B$101,CD$7,'6. Drift'!$BP$18:$BP$101))*(CD39/CD$43)*((CD$13/3)/CD$13)</f>
        <v>0</v>
      </c>
      <c r="CE77" s="449">
        <f>(SUMIF('5. Lön'!$B$25:$B$151,CE$7,'5. Lön'!$CA$25:$CA$151))*(CE39/CE$43)*((CE$13/3)/CE$13)+(SUMIF('5. Lön'!$B$25:$B$151,CE$7,'5. Lön'!$CM$25:$CM$151))*(CE39/CE$43)*((CE$13/3)/CE$13)+(SUMIF('6. Drift'!$B$18:$B$101,CE$7,'6. Drift'!$BD$18:$BD$101))*(CE39/CE$43)*((CE$13/3)/CE$13)+(SUMIF('6. Drift'!$B$18:$B$101,CE$7,'6. Drift'!$BP$18:$BP$101))*(CE39/CE$43)*((CE$13/3)/CE$13)</f>
        <v>0</v>
      </c>
      <c r="CF77" s="449">
        <f>(SUMIF('5. Lön'!$B$25:$B$151,CF$7,'5. Lön'!$CA$25:$CA$151))*(CF39/CF$43)*((CF$13/3)/CF$13)+(SUMIF('5. Lön'!$B$25:$B$151,CF$7,'5. Lön'!$CM$25:$CM$151))*(CF39/CF$43)*((CF$13/3)/CF$13)+(SUMIF('6. Drift'!$B$18:$B$101,CF$7,'6. Drift'!$BD$18:$BD$101))*(CF39/CF$43)*((CF$13/3)/CF$13)+(SUMIF('6. Drift'!$B$18:$B$101,CF$7,'6. Drift'!$BP$18:$BP$101))*(CF39/CF$43)*((CF$13/3)/CF$13)</f>
        <v>0</v>
      </c>
      <c r="CG77" s="449">
        <f>(SUMIF('5. Lön'!$B$25:$B$151,CG$7,'5. Lön'!$CA$25:$CA$151))*(CG39/CG$43)*((CG$13/3)/CG$13)+(SUMIF('5. Lön'!$B$25:$B$151,CG$7,'5. Lön'!$CM$25:$CM$151))*(CG39/CG$43)*((CG$13/3)/CG$13)+(SUMIF('6. Drift'!$B$18:$B$101,CG$7,'6. Drift'!$BD$18:$BD$101))*(CG39/CG$43)*((CG$13/3)/CG$13)+(SUMIF('6. Drift'!$B$18:$B$101,CG$7,'6. Drift'!$BP$18:$BP$101))*(CG39/CG$43)*((CG$13/3)/CG$13)</f>
        <v>0</v>
      </c>
      <c r="CH77" s="449">
        <f>(SUMIF('5. Lön'!$B$25:$B$151,CH$7,'5. Lön'!$CA$25:$CA$151))*(CH39/CH$43)*((CH$13/3)/CH$13)+(SUMIF('5. Lön'!$B$25:$B$151,CH$7,'5. Lön'!$CM$25:$CM$151))*(CH39/CH$43)*((CH$13/3)/CH$13)+(SUMIF('6. Drift'!$B$18:$B$101,CH$7,'6. Drift'!$BD$18:$BD$101))*(CH39/CH$43)*((CH$13/3)/CH$13)+(SUMIF('6. Drift'!$B$18:$B$101,CH$7,'6. Drift'!$BP$18:$BP$101))*(CH39/CH$43)*((CH$13/3)/CH$13)</f>
        <v>0</v>
      </c>
      <c r="CI77" s="449">
        <f>(SUMIF('5. Lön'!$B$25:$B$151,CI$7,'5. Lön'!$CA$25:$CA$151))*(CI39/CI$43)*((CI$13/3)/CI$13)+(SUMIF('5. Lön'!$B$25:$B$151,CI$7,'5. Lön'!$CM$25:$CM$151))*(CI39/CI$43)*((CI$13/3)/CI$13)+(SUMIF('6. Drift'!$B$18:$B$101,CI$7,'6. Drift'!$BD$18:$BD$101))*(CI39/CI$43)*((CI$13/3)/CI$13)+(SUMIF('6. Drift'!$B$18:$B$101,CI$7,'6. Drift'!$BP$18:$BP$101))*(CI39/CI$43)*((CI$13/3)/CI$13)</f>
        <v>0</v>
      </c>
      <c r="CJ77" s="449">
        <f>(SUMIF('5. Lön'!$B$25:$B$151,CJ$7,'5. Lön'!$CA$25:$CA$151))*(CJ39/CJ$43)*((CJ$13/3)/CJ$13)+(SUMIF('5. Lön'!$B$25:$B$151,CJ$7,'5. Lön'!$CM$25:$CM$151))*(CJ39/CJ$43)*((CJ$13/3)/CJ$13)+(SUMIF('6. Drift'!$B$18:$B$101,CJ$7,'6. Drift'!$BD$18:$BD$101))*(CJ39/CJ$43)*((CJ$13/3)/CJ$13)+(SUMIF('6. Drift'!$B$18:$B$101,CJ$7,'6. Drift'!$BP$18:$BP$101))*(CJ39/CJ$43)*((CJ$13/3)/CJ$13)</f>
        <v>0</v>
      </c>
    </row>
    <row r="78" spans="2:88" x14ac:dyDescent="0.2">
      <c r="B78" s="52" t="s">
        <v>81</v>
      </c>
      <c r="C78" s="464" t="str">
        <f>IF($M78=0,"",(('5. Lön'!AG$152+'6. Drift'!G$102)/('6. Drift'!$Q$102+'5. Lön'!$AQ$152))*$M78)</f>
        <v/>
      </c>
      <c r="D78" s="49" t="str">
        <f>IF($M78=0,"",(('5. Lön'!AH$152+'6. Drift'!H$102)/('6. Drift'!$Q$102+'5. Lön'!$AQ$152))*$M78)</f>
        <v/>
      </c>
      <c r="E78" s="459" t="str">
        <f>IF($M78=0,"",(('5. Lön'!AI$152+'6. Drift'!I$102)/('6. Drift'!$Q$102+'5. Lön'!$AQ$152))*$M78)</f>
        <v/>
      </c>
      <c r="F78" s="49" t="str">
        <f>IF($M78=0,"",(('5. Lön'!AJ$152+'6. Drift'!J$102)/('6. Drift'!$Q$102+'5. Lön'!$AQ$152))*$M78)</f>
        <v/>
      </c>
      <c r="G78" s="459" t="str">
        <f>IF($M78=0,"",(('5. Lön'!AK$152+'6. Drift'!K$102)/('6. Drift'!$Q$102+'5. Lön'!$AQ$152))*$M78)</f>
        <v/>
      </c>
      <c r="H78" s="49" t="str">
        <f>IF($M78=0,"",(('5. Lön'!AL$152+'6. Drift'!L$102)/('6. Drift'!$Q$102+'5. Lön'!$AQ$152))*$M78)</f>
        <v/>
      </c>
      <c r="I78" s="459" t="str">
        <f>IF($M78=0,"",(('5. Lön'!AM$152+'6. Drift'!M$102)/('6. Drift'!$Q$102+'5. Lön'!$AQ$152))*$M78)</f>
        <v/>
      </c>
      <c r="J78" s="49" t="str">
        <f>IF($M78=0,"",(('5. Lön'!AN$152+'6. Drift'!N$102)/('6. Drift'!$Q$102+'5. Lön'!$AQ$152))*$M78)</f>
        <v/>
      </c>
      <c r="K78" s="459" t="str">
        <f>IF($M78=0,"",(('5. Lön'!AO$152+'6. Drift'!O$102)/('6. Drift'!$Q$102+'5. Lön'!$AQ$152))*$M78)</f>
        <v/>
      </c>
      <c r="L78" s="49" t="str">
        <f>IF($M78=0,"",(('5. Lön'!AP$152+'6. Drift'!P$102)/('6. Drift'!$Q$102+'5. Lön'!$AQ$152))*$M78)</f>
        <v/>
      </c>
      <c r="M78" s="56">
        <f t="shared" si="75"/>
        <v>0</v>
      </c>
      <c r="N78" s="449">
        <f>(SUMIF('5. Lön'!$B$25:$B$151,N$7,'5. Lön'!$CA$25:$CA$151))*(N40/N$43)*(N$12/N$13)+(SUMIF('5. Lön'!$B$25:$B$151,N$7,'5. Lön'!$CM$25:$CM$151))*(N40/N$43)*(N$12/N$13)+(SUMIF('6. Drift'!$B$18:$B$101,N$7,'6. Drift'!$BD$18:$BD$101))*(N40/N$43)*(N$12/N$13)+(SUMIF('6. Drift'!$B$18:$B$101,N$7,'6. Drift'!$BP$18:$BP$101))*(N40/N$43)*(N$12/N$13)</f>
        <v>0</v>
      </c>
      <c r="O78" s="449">
        <f>(SUMIF('5. Lön'!$B$25:$B$151,O$7,'5. Lön'!$CA$25:$CA$151))*(O40/O$43)*(O$12/O$13)+(SUMIF('5. Lön'!$B$25:$B$151,O$7,'5. Lön'!$CM$25:$CM$151))*(O40/O$43)*(O$12/O$13)+(SUMIF('6. Drift'!$B$18:$B$101,O$7,'6. Drift'!$BD$18:$BD$101))*(O40/O$43)*(O$12/O$13)+(SUMIF('6. Drift'!$B$18:$B$101,O$7,'6. Drift'!$BP$18:$BP$101))*(O40/O$43)*(O$12/O$13)</f>
        <v>0</v>
      </c>
      <c r="P78" s="449">
        <f>(SUMIF('5. Lön'!$B$25:$B$151,P$7,'5. Lön'!$CA$25:$CA$151))*(P40/P$43)*(P$12/P$13)+(SUMIF('5. Lön'!$B$25:$B$151,P$7,'5. Lön'!$CM$25:$CM$151))*(P40/P$43)*(P$12/P$13)+(SUMIF('6. Drift'!$B$18:$B$101,P$7,'6. Drift'!$BD$18:$BD$101))*(P40/P$43)*(P$12/P$13)+(SUMIF('6. Drift'!$B$18:$B$101,P$7,'6. Drift'!$BP$18:$BP$101))*(P40/P$43)*(P$12/P$13)</f>
        <v>0</v>
      </c>
      <c r="Q78" s="449">
        <f>(SUMIF('5. Lön'!$B$25:$B$151,Q$7,'5. Lön'!$CA$25:$CA$151))*(Q40/Q$43)*(Q$12/Q$13)+(SUMIF('5. Lön'!$B$25:$B$151,Q$7,'5. Lön'!$CM$25:$CM$151))*(Q40/Q$43)*(Q$12/Q$13)+(SUMIF('6. Drift'!$B$18:$B$101,Q$7,'6. Drift'!$BD$18:$BD$101))*(Q40/Q$43)*(Q$12/Q$13)+(SUMIF('6. Drift'!$B$18:$B$101,Q$7,'6. Drift'!$BP$18:$BP$101))*(Q40/Q$43)*(Q$12/Q$13)</f>
        <v>0</v>
      </c>
      <c r="R78" s="449">
        <f>(SUMIF('5. Lön'!$B$25:$B$151,R$7,'5. Lön'!$CA$25:$CA$151))*(R40/R$43)*(R$12/R$13)+(SUMIF('5. Lön'!$B$25:$B$151,R$7,'5. Lön'!$CM$25:$CM$151))*(R40/R$43)*(R$12/R$13)+(SUMIF('6. Drift'!$B$18:$B$101,R$7,'6. Drift'!$BD$18:$BD$101))*(R40/R$43)*(R$12/R$13)+(SUMIF('6. Drift'!$B$18:$B$101,R$7,'6. Drift'!$BP$18:$BP$101))*(R40/R$43)*(R$12/R$13)</f>
        <v>0</v>
      </c>
      <c r="S78" s="449">
        <f>(SUMIF('5. Lön'!$B$25:$B$151,S$7,'5. Lön'!$CA$25:$CA$151))*(S40/S$43)*(S$12/S$13)+(SUMIF('5. Lön'!$B$25:$B$151,S$7,'5. Lön'!$CM$25:$CM$151))*(S40/S$43)*(S$12/S$13)+(SUMIF('6. Drift'!$B$18:$B$101,S$7,'6. Drift'!$BD$18:$BD$101))*(S40/S$43)*(S$12/S$13)+(SUMIF('6. Drift'!$B$18:$B$101,S$7,'6. Drift'!$BP$18:$BP$101))*(S40/S$43)*(S$12/S$13)</f>
        <v>0</v>
      </c>
      <c r="T78" s="449">
        <f>(SUMIF('5. Lön'!$B$25:$B$151,T$7,'5. Lön'!$CA$25:$CA$151))*(T40/T$43)*(T$12/T$13)+(SUMIF('5. Lön'!$B$25:$B$151,T$7,'5. Lön'!$CM$25:$CM$151))*(T40/T$43)*(T$12/T$13)+(SUMIF('6. Drift'!$B$18:$B$101,T$7,'6. Drift'!$BD$18:$BD$101))*(T40/T$43)*(T$12/T$13)+(SUMIF('6. Drift'!$B$18:$B$101,T$7,'6. Drift'!$BP$18:$BP$101))*(T40/T$43)*(T$12/T$13)</f>
        <v>0</v>
      </c>
      <c r="U78" s="449">
        <f>(SUMIF('5. Lön'!$B$25:$B$151,U$7,'5. Lön'!$CA$25:$CA$151))*(U40/U$43)*(U$12/U$13)+(SUMIF('5. Lön'!$B$25:$B$151,U$7,'5. Lön'!$CM$25:$CM$151))*(U40/U$43)*(U$12/U$13)+(SUMIF('6. Drift'!$B$18:$B$101,U$7,'6. Drift'!$BD$18:$BD$101))*(U40/U$43)*(U$12/U$13)+(SUMIF('6. Drift'!$B$18:$B$101,U$7,'6. Drift'!$BP$18:$BP$101))*(U40/U$43)*(U$12/U$13)</f>
        <v>0</v>
      </c>
      <c r="V78" s="449">
        <f>(SUMIF('5. Lön'!$B$25:$B$151,V$7,'5. Lön'!$CA$25:$CA$151))*(V40/V$43)*(V$12/V$13)+(SUMIF('5. Lön'!$B$25:$B$151,V$7,'5. Lön'!$CM$25:$CM$151))*(V40/V$43)*(V$12/V$13)+(SUMIF('6. Drift'!$B$18:$B$101,V$7,'6. Drift'!$BD$18:$BD$101))*(V40/V$43)*(V$12/V$13)+(SUMIF('6. Drift'!$B$18:$B$101,V$7,'6. Drift'!$BP$18:$BP$101))*(V40/V$43)*(V$12/V$13)</f>
        <v>0</v>
      </c>
      <c r="W78" s="449">
        <f>(SUMIF('5. Lön'!$B$25:$B$151,W$7,'5. Lön'!$CA$25:$CA$151))*(W40/W$43)*(W$12/W$13)+(SUMIF('5. Lön'!$B$25:$B$151,W$7,'5. Lön'!$CM$25:$CM$151))*(W40/W$43)*(W$12/W$13)+(SUMIF('6. Drift'!$B$18:$B$101,W$7,'6. Drift'!$BD$18:$BD$101))*(W40/W$43)*(W$12/W$13)+(SUMIF('6. Drift'!$B$18:$B$101,W$7,'6. Drift'!$BP$18:$BP$101))*(W40/W$43)*(W$12/W$13)</f>
        <v>0</v>
      </c>
      <c r="X78" s="449">
        <f>(SUMIF('5. Lön'!$B$25:$B$151,X$7,'5. Lön'!$CA$25:$CA$151))*(X40/X$43)*(X$12/X$13)+(SUMIF('5. Lön'!$B$25:$B$151,X$7,'5. Lön'!$CM$25:$CM$151))*(X40/X$43)*(X$12/X$13)+(SUMIF('6. Drift'!$B$18:$B$101,X$7,'6. Drift'!$BD$18:$BD$101))*(X40/X$43)*(X$12/X$13)+(SUMIF('6. Drift'!$B$18:$B$101,X$7,'6. Drift'!$BP$18:$BP$101))*(X40/X$43)*(X$12/X$13)</f>
        <v>0</v>
      </c>
      <c r="Y78" s="449">
        <f>(SUMIF('5. Lön'!$B$25:$B$151,Y$7,'5. Lön'!$CA$25:$CA$151))*(Y40/Y$43)*(Y$12/Y$13)+(SUMIF('5. Lön'!$B$25:$B$151,Y$7,'5. Lön'!$CM$25:$CM$151))*(Y40/Y$43)*(Y$12/Y$13)+(SUMIF('6. Drift'!$B$18:$B$101,Y$7,'6. Drift'!$BD$18:$BD$101))*(Y40/Y$43)*(Y$12/Y$13)+(SUMIF('6. Drift'!$B$18:$B$101,Y$7,'6. Drift'!$BP$18:$BP$101))*(Y40/Y$43)*(Y$12/Y$13)</f>
        <v>0</v>
      </c>
      <c r="Z78" s="449">
        <f>(SUMIF('5. Lön'!$B$25:$B$151,Z$7,'5. Lön'!$CA$25:$CA$151))*(Z40/Z$43)*(Z$12/Z$13)+(SUMIF('5. Lön'!$B$25:$B$151,Z$7,'5. Lön'!$CM$25:$CM$151))*(Z40/Z$43)*(Z$12/Z$13)+(SUMIF('6. Drift'!$B$18:$B$101,Z$7,'6. Drift'!$BD$18:$BD$101))*(Z40/Z$43)*(Z$12/Z$13)+(SUMIF('6. Drift'!$B$18:$B$101,Z$7,'6. Drift'!$BP$18:$BP$101))*(Z40/Z$43)*(Z$12/Z$13)</f>
        <v>0</v>
      </c>
      <c r="AA78" s="449">
        <f>(SUMIF('5. Lön'!$B$25:$B$151,AA$7,'5. Lön'!$CA$25:$CA$151))*(AA40/AA$43)*(AA$12/AA$13)+(SUMIF('5. Lön'!$B$25:$B$151,AA$7,'5. Lön'!$CM$25:$CM$151))*(AA40/AA$43)*(AA$12/AA$13)+(SUMIF('6. Drift'!$B$18:$B$101,AA$7,'6. Drift'!$BD$18:$BD$101))*(AA40/AA$43)*(AA$12/AA$13)+(SUMIF('6. Drift'!$B$18:$B$101,AA$7,'6. Drift'!$BP$18:$BP$101))*(AA40/AA$43)*(AA$12/AA$13)</f>
        <v>0</v>
      </c>
      <c r="AB78" s="449">
        <f>(SUMIF('5. Lön'!$B$25:$B$151,AB$7,'5. Lön'!$CA$25:$CA$151))*(AB40/AB$43)*(AB$12/AB$13)+(SUMIF('5. Lön'!$B$25:$B$151,AB$7,'5. Lön'!$CM$25:$CM$151))*(AB40/AB$43)*(AB$12/AB$13)+(SUMIF('6. Drift'!$B$18:$B$101,AB$7,'6. Drift'!$BD$18:$BD$101))*(AB40/AB$43)*(AB$12/AB$13)+(SUMIF('6. Drift'!$B$18:$B$101,AB$7,'6. Drift'!$BP$18:$BP$101))*(AB40/AB$43)*(AB$12/AB$13)</f>
        <v>0</v>
      </c>
      <c r="AC78" s="449">
        <f>(SUMIF('5. Lön'!$B$25:$B$151,AC$7,'5. Lön'!$CA$25:$CA$151))*(AC40/AC$43)*(AC$12/AC$13)+(SUMIF('5. Lön'!$B$25:$B$151,AC$7,'5. Lön'!$CM$25:$CM$151))*(AC40/AC$43)*(AC$12/AC$13)+(SUMIF('6. Drift'!$B$18:$B$101,AC$7,'6. Drift'!$BD$18:$BD$101))*(AC40/AC$43)*(AC$12/AC$13)+(SUMIF('6. Drift'!$B$18:$B$101,AC$7,'6. Drift'!$BP$18:$BP$101))*(AC40/AC$43)*(AC$12/AC$13)</f>
        <v>0</v>
      </c>
      <c r="AD78" s="449">
        <f>(SUMIF('5. Lön'!$B$25:$B$151,AD$7,'5. Lön'!$CA$25:$CA$151))*(AD40/AD$43)*(AD$12/AD$13)+(SUMIF('5. Lön'!$B$25:$B$151,AD$7,'5. Lön'!$CM$25:$CM$151))*(AD40/AD$43)*(AD$12/AD$13)+(SUMIF('6. Drift'!$B$18:$B$101,AD$7,'6. Drift'!$BD$18:$BD$101))*(AD40/AD$43)*(AD$12/AD$13)+(SUMIF('6. Drift'!$B$18:$B$101,AD$7,'6. Drift'!$BP$18:$BP$101))*(AD40/AD$43)*(AD$12/AD$13)</f>
        <v>0</v>
      </c>
      <c r="AE78" s="449">
        <f>(SUMIF('5. Lön'!$B$25:$B$151,AE$7,'5. Lön'!$CA$25:$CA$151))*(AE40/AE$43)*(AE$12/AE$13)+(SUMIF('5. Lön'!$B$25:$B$151,AE$7,'5. Lön'!$CM$25:$CM$151))*(AE40/AE$43)*(AE$12/AE$13)+(SUMIF('6. Drift'!$B$18:$B$101,AE$7,'6. Drift'!$BD$18:$BD$101))*(AE40/AE$43)*(AE$12/AE$13)+(SUMIF('6. Drift'!$B$18:$B$101,AE$7,'6. Drift'!$BP$18:$BP$101))*(AE40/AE$43)*(AE$12/AE$13)</f>
        <v>0</v>
      </c>
      <c r="AF78" s="449">
        <f>(SUMIF('5. Lön'!$B$25:$B$151,AF$7,'5. Lön'!$CA$25:$CA$151))*(AF40/AF$43)*(AF$12/AF$13)+(SUMIF('5. Lön'!$B$25:$B$151,AF$7,'5. Lön'!$CM$25:$CM$151))*(AF40/AF$43)*(AF$12/AF$13)+(SUMIF('6. Drift'!$B$18:$B$101,AF$7,'6. Drift'!$BD$18:$BD$101))*(AF40/AF$43)*(AF$12/AF$13)+(SUMIF('6. Drift'!$B$18:$B$101,AF$7,'6. Drift'!$BP$18:$BP$101))*(AF40/AF$43)*(AF$12/AF$13)</f>
        <v>0</v>
      </c>
      <c r="AG78" s="449">
        <f>(SUMIF('5. Lön'!$B$25:$B$151,AG$7,'5. Lön'!$CA$25:$CA$151))*(AG40/AG$43)*(AG$12/AG$13)+(SUMIF('5. Lön'!$B$25:$B$151,AG$7,'5. Lön'!$CM$25:$CM$151))*(AG40/AG$43)*(AG$12/AG$13)+(SUMIF('6. Drift'!$B$18:$B$101,AG$7,'6. Drift'!$BD$18:$BD$101))*(AG40/AG$43)*(AG$12/AG$13)+(SUMIF('6. Drift'!$B$18:$B$101,AG$7,'6. Drift'!$BP$18:$BP$101))*(AG40/AG$43)*(AG$12/AG$13)</f>
        <v>0</v>
      </c>
      <c r="AH78" s="449">
        <f>(SUMIF('5. Lön'!$B$25:$B$151,AH$7,'5. Lön'!$CA$25:$CA$151))*(AH40/AH$43)*(AH$12/AH$13)+(SUMIF('5. Lön'!$B$25:$B$151,AH$7,'5. Lön'!$CM$25:$CM$151))*(AH40/AH$43)*(AH$12/AH$13)+(SUMIF('6. Drift'!$B$18:$B$101,AH$7,'6. Drift'!$BD$18:$BD$101))*(AH40/AH$43)*(AH$12/AH$13)+(SUMIF('6. Drift'!$B$18:$B$101,AH$7,'6. Drift'!$BP$18:$BP$101))*(AH40/AH$43)*(AH$12/AH$13)</f>
        <v>0</v>
      </c>
      <c r="AI78" s="449">
        <f>(SUMIF('5. Lön'!$B$25:$B$151,AI$7,'5. Lön'!$CA$25:$CA$151))*(AI40/AI$43)*(AI$12/AI$13)+(SUMIF('5. Lön'!$B$25:$B$151,AI$7,'5. Lön'!$CM$25:$CM$151))*(AI40/AI$43)*(AI$12/AI$13)+(SUMIF('6. Drift'!$B$18:$B$101,AI$7,'6. Drift'!$BD$18:$BD$101))*(AI40/AI$43)*(AI$12/AI$13)+(SUMIF('6. Drift'!$B$18:$B$101,AI$7,'6. Drift'!$BP$18:$BP$101))*(AI40/AI$43)*(AI$12/AI$13)</f>
        <v>0</v>
      </c>
      <c r="AJ78" s="449">
        <f>(SUMIF('5. Lön'!$B$25:$B$151,AJ$7,'5. Lön'!$CA$25:$CA$151))*(AJ40/AJ$43)*(AJ$12/AJ$13)+(SUMIF('5. Lön'!$B$25:$B$151,AJ$7,'5. Lön'!$CM$25:$CM$151))*(AJ40/AJ$43)*(AJ$12/AJ$13)+(SUMIF('6. Drift'!$B$18:$B$101,AJ$7,'6. Drift'!$BD$18:$BD$101))*(AJ40/AJ$43)*(AJ$12/AJ$13)+(SUMIF('6. Drift'!$B$18:$B$101,AJ$7,'6. Drift'!$BP$18:$BP$101))*(AJ40/AJ$43)*(AJ$12/AJ$13)</f>
        <v>0</v>
      </c>
      <c r="AK78" s="449">
        <f>(SUMIF('5. Lön'!$B$25:$B$151,AK$7,'5. Lön'!$CA$25:$CA$151))*(AK40/AK$43)*(AK$12/AK$13)+(SUMIF('5. Lön'!$B$25:$B$151,AK$7,'5. Lön'!$CM$25:$CM$151))*(AK40/AK$43)*(AK$12/AK$13)+(SUMIF('6. Drift'!$B$18:$B$101,AK$7,'6. Drift'!$BD$18:$BD$101))*(AK40/AK$43)*(AK$12/AK$13)+(SUMIF('6. Drift'!$B$18:$B$101,AK$7,'6. Drift'!$BP$18:$BP$101))*(AK40/AK$43)*(AK$12/AK$13)</f>
        <v>0</v>
      </c>
      <c r="AL78" s="449">
        <f>(SUMIF('5. Lön'!$B$25:$B$151,AL$7,'5. Lön'!$CA$25:$CA$151))*(AL40/AL$43)*(AL$12/AL$13)+(SUMIF('5. Lön'!$B$25:$B$151,AL$7,'5. Lön'!$CM$25:$CM$151))*(AL40/AL$43)*(AL$12/AL$13)+(SUMIF('6. Drift'!$B$18:$B$101,AL$7,'6. Drift'!$BD$18:$BD$101))*(AL40/AL$43)*(AL$12/AL$13)+(SUMIF('6. Drift'!$B$18:$B$101,AL$7,'6. Drift'!$BP$18:$BP$101))*(AL40/AL$43)*(AL$12/AL$13)</f>
        <v>0</v>
      </c>
      <c r="AM78" s="449">
        <f>(SUMIF('5. Lön'!$B$25:$B$151,AM$7,'5. Lön'!$CA$25:$CA$151))*(AM40/AM$43)*(AM$12/AM$13)+(SUMIF('5. Lön'!$B$25:$B$151,AM$7,'5. Lön'!$CM$25:$CM$151))*(AM40/AM$43)*(AM$12/AM$13)+(SUMIF('6. Drift'!$B$18:$B$101,AM$7,'6. Drift'!$BD$18:$BD$101))*(AM40/AM$43)*(AM$12/AM$13)+(SUMIF('6. Drift'!$B$18:$B$101,AM$7,'6. Drift'!$BP$18:$BP$101))*(AM40/AM$43)*(AM$12/AM$13)</f>
        <v>0</v>
      </c>
      <c r="AN78" s="449">
        <f>(SUMIF('5. Lön'!$B$25:$B$151,AN$7,'5. Lön'!$CA$25:$CA$151))*(AN40/AN$43)*(AN$12/AN$13)+(SUMIF('5. Lön'!$B$25:$B$151,AN$7,'5. Lön'!$CM$25:$CM$151))*(AN40/AN$43)*(AN$12/AN$13)+(SUMIF('6. Drift'!$B$18:$B$101,AN$7,'6. Drift'!$BD$18:$BD$101))*(AN40/AN$43)*(AN$12/AN$13)+(SUMIF('6. Drift'!$B$18:$B$101,AN$7,'6. Drift'!$BP$18:$BP$101))*(AN40/AN$43)*(AN$12/AN$13)</f>
        <v>0</v>
      </c>
      <c r="AO78" s="449">
        <f>(SUMIF('5. Lön'!$B$25:$B$151,AO$7,'5. Lön'!$CA$25:$CA$151))*(AO40/AO$43)*(AO$12/AO$13)+(SUMIF('5. Lön'!$B$25:$B$151,AO$7,'5. Lön'!$CM$25:$CM$151))*(AO40/AO$43)*(AO$12/AO$13)+(SUMIF('6. Drift'!$B$18:$B$101,AO$7,'6. Drift'!$BD$18:$BD$101))*(AO40/AO$43)*(AO$12/AO$13)+(SUMIF('6. Drift'!$B$18:$B$101,AO$7,'6. Drift'!$BP$18:$BP$101))*(AO40/AO$43)*(AO$12/AO$13)</f>
        <v>0</v>
      </c>
      <c r="AP78" s="449">
        <f>(SUMIF('5. Lön'!$B$25:$B$151,AP$7,'5. Lön'!$CA$25:$CA$151))*(AP40/AP$43)*(AP$12/AP$13)+(SUMIF('5. Lön'!$B$25:$B$151,AP$7,'5. Lön'!$CM$25:$CM$151))*(AP40/AP$43)*(AP$12/AP$13)+(SUMIF('6. Drift'!$B$18:$B$101,AP$7,'6. Drift'!$BD$18:$BD$101))*(AP40/AP$43)*(AP$12/AP$13)+(SUMIF('6. Drift'!$B$18:$B$101,AP$7,'6. Drift'!$BP$18:$BP$101))*(AP40/AP$43)*(AP$12/AP$13)</f>
        <v>0</v>
      </c>
      <c r="AQ78" s="449">
        <f>(SUMIF('5. Lön'!$B$25:$B$151,AQ$7,'5. Lön'!$CA$25:$CA$151))*(AQ40/AQ$43)*(AQ$12/AQ$13)+(SUMIF('5. Lön'!$B$25:$B$151,AQ$7,'5. Lön'!$CM$25:$CM$151))*(AQ40/AQ$43)*(AQ$12/AQ$13)+(SUMIF('6. Drift'!$B$18:$B$101,AQ$7,'6. Drift'!$BD$18:$BD$101))*(AQ40/AQ$43)*(AQ$12/AQ$13)+(SUMIF('6. Drift'!$B$18:$B$101,AQ$7,'6. Drift'!$BP$18:$BP$101))*(AQ40/AQ$43)*(AQ$12/AQ$13)</f>
        <v>0</v>
      </c>
      <c r="AR78" s="449">
        <f>(SUMIF('5. Lön'!$B$25:$B$151,AR$7,'5. Lön'!$CA$25:$CA$151))*(AR40/AR$43)*(AR$12/AR$13)+(SUMIF('5. Lön'!$B$25:$B$151,AR$7,'5. Lön'!$CM$25:$CM$151))*(AR40/AR$43)*(AR$12/AR$13)+(SUMIF('6. Drift'!$B$18:$B$101,AR$7,'6. Drift'!$BD$18:$BD$101))*(AR40/AR$43)*(AR$12/AR$13)+(SUMIF('6. Drift'!$B$18:$B$101,AR$7,'6. Drift'!$BP$18:$BP$101))*(AR40/AR$43)*(AR$12/AR$13)</f>
        <v>0</v>
      </c>
      <c r="AS78" s="449">
        <f>(SUMIF('5. Lön'!$B$25:$B$151,AS$7,'5. Lön'!$CA$25:$CA$151))*(AS40/AS$43)*(AS$12/AS$13)+(SUMIF('5. Lön'!$B$25:$B$151,AS$7,'5. Lön'!$CM$25:$CM$151))*(AS40/AS$43)*(AS$12/AS$13)+(SUMIF('6. Drift'!$B$18:$B$101,AS$7,'6. Drift'!$BD$18:$BD$101))*(AS40/AS$43)*(AS$12/AS$13)+(SUMIF('6. Drift'!$B$18:$B$101,AS$7,'6. Drift'!$BP$18:$BP$101))*(AS40/AS$43)*(AS$12/AS$13)</f>
        <v>0</v>
      </c>
      <c r="AT78" s="449">
        <f>(SUMIF('5. Lön'!$B$25:$B$151,AT$7,'5. Lön'!$CA$25:$CA$151))*(AT40/AT$43)*(AT$12/AT$13)+(SUMIF('5. Lön'!$B$25:$B$151,AT$7,'5. Lön'!$CM$25:$CM$151))*(AT40/AT$43)*(AT$12/AT$13)+(SUMIF('6. Drift'!$B$18:$B$101,AT$7,'6. Drift'!$BD$18:$BD$101))*(AT40/AT$43)*(AT$12/AT$13)+(SUMIF('6. Drift'!$B$18:$B$101,AT$7,'6. Drift'!$BP$18:$BP$101))*(AT40/AT$43)*(AT$12/AT$13)</f>
        <v>0</v>
      </c>
      <c r="AU78" s="449">
        <f>(SUMIF('5. Lön'!$B$25:$B$151,AU$7,'5. Lön'!$CA$25:$CA$151))*(AU40/AU$43)*(AU$12/AU$13)+(SUMIF('5. Lön'!$B$25:$B$151,AU$7,'5. Lön'!$CM$25:$CM$151))*(AU40/AU$43)*(AU$12/AU$13)+(SUMIF('6. Drift'!$B$18:$B$101,AU$7,'6. Drift'!$BD$18:$BD$101))*(AU40/AU$43)*(AU$12/AU$13)+(SUMIF('6. Drift'!$B$18:$B$101,AU$7,'6. Drift'!$BP$18:$BP$101))*(AU40/AU$43)*(AU$12/AU$13)</f>
        <v>0</v>
      </c>
      <c r="AV78" s="449">
        <f>(SUMIF('5. Lön'!$B$25:$B$151,AV$7,'5. Lön'!$CA$25:$CA$151))*(AV40/AV$43)*(AV$12/AV$13)+(SUMIF('5. Lön'!$B$25:$B$151,AV$7,'5. Lön'!$CM$25:$CM$151))*(AV40/AV$43)*(AV$12/AV$13)+(SUMIF('6. Drift'!$B$18:$B$101,AV$7,'6. Drift'!$BD$18:$BD$101))*(AV40/AV$43)*(AV$12/AV$13)+(SUMIF('6. Drift'!$B$18:$B$101,AV$7,'6. Drift'!$BP$18:$BP$101))*(AV40/AV$43)*(AV$12/AV$13)</f>
        <v>0</v>
      </c>
      <c r="AW78" s="449">
        <f>(SUMIF('5. Lön'!$B$25:$B$151,AW$7,'5. Lön'!$CA$25:$CA$151))*(AW40/AW$43)*(AW$12/AW$13)+(SUMIF('5. Lön'!$B$25:$B$151,AW$7,'5. Lön'!$CM$25:$CM$151))*(AW40/AW$43)*(AW$12/AW$13)+(SUMIF('6. Drift'!$B$18:$B$101,AW$7,'6. Drift'!$BD$18:$BD$101))*(AW40/AW$43)*(AW$12/AW$13)+(SUMIF('6. Drift'!$B$18:$B$101,AW$7,'6. Drift'!$BP$18:$BP$101))*(AW40/AW$43)*(AW$12/AW$13)</f>
        <v>0</v>
      </c>
      <c r="AX78" s="449">
        <f>(SUMIF('5. Lön'!$B$25:$B$151,AX$7,'5. Lön'!$CA$25:$CA$151))*(AX40/AX$43)*(AX$12/AX$13)+(SUMIF('5. Lön'!$B$25:$B$151,AX$7,'5. Lön'!$CM$25:$CM$151))*(AX40/AX$43)*(AX$12/AX$13)+(SUMIF('6. Drift'!$B$18:$B$101,AX$7,'6. Drift'!$BD$18:$BD$101))*(AX40/AX$43)*(AX$12/AX$13)+(SUMIF('6. Drift'!$B$18:$B$101,AX$7,'6. Drift'!$BP$18:$BP$101))*(AX40/AX$43)*(AX$12/AX$13)</f>
        <v>0</v>
      </c>
      <c r="AY78" s="449">
        <f>(SUMIF('5. Lön'!$B$25:$B$151,AY$7,'5. Lön'!$CA$25:$CA$151))*(AY40/AY$43)*(AY$12/AY$13)+(SUMIF('5. Lön'!$B$25:$B$151,AY$7,'5. Lön'!$CM$25:$CM$151))*(AY40/AY$43)*(AY$12/AY$13)+(SUMIF('6. Drift'!$B$18:$B$101,AY$7,'6. Drift'!$BD$18:$BD$101))*(AY40/AY$43)*(AY$12/AY$13)+(SUMIF('6. Drift'!$B$18:$B$101,AY$7,'6. Drift'!$BP$18:$BP$101))*(AY40/AY$43)*(AY$12/AY$13)</f>
        <v>0</v>
      </c>
      <c r="AZ78" s="449">
        <f>(SUMIF('5. Lön'!$B$25:$B$151,AZ$7,'5. Lön'!$CA$25:$CA$151))*(AZ40/AZ$43)*(AZ$12/AZ$13)+(SUMIF('5. Lön'!$B$25:$B$151,AZ$7,'5. Lön'!$CM$25:$CM$151))*(AZ40/AZ$43)*(AZ$12/AZ$13)+(SUMIF('6. Drift'!$B$18:$B$101,AZ$7,'6. Drift'!$BD$18:$BD$101))*(AZ40/AZ$43)*(AZ$12/AZ$13)+(SUMIF('6. Drift'!$B$18:$B$101,AZ$7,'6. Drift'!$BP$18:$BP$101))*(AZ40/AZ$43)*(AZ$12/AZ$13)</f>
        <v>0</v>
      </c>
      <c r="BA78" s="449">
        <f>(SUMIF('5. Lön'!$B$25:$B$151,BA$7,'5. Lön'!$CA$25:$CA$151))*(BA40/BA$43)*(BA$12/BA$13)+(SUMIF('5. Lön'!$B$25:$B$151,BA$7,'5. Lön'!$CM$25:$CM$151))*(BA40/BA$43)*(BA$12/BA$13)+(SUMIF('6. Drift'!$B$18:$B$101,BA$7,'6. Drift'!$BD$18:$BD$101))*(BA40/BA$43)*(BA$12/BA$13)+(SUMIF('6. Drift'!$B$18:$B$101,BA$7,'6. Drift'!$BP$18:$BP$101))*(BA40/BA$43)*(BA$12/BA$13)</f>
        <v>0</v>
      </c>
      <c r="BB78" s="449">
        <f>(SUMIF('5. Lön'!$B$25:$B$151,BB$7,'5. Lön'!$CA$25:$CA$151))*(BB40/BB$43)*(BB$12/BB$13)+(SUMIF('5. Lön'!$B$25:$B$151,BB$7,'5. Lön'!$CM$25:$CM$151))*(BB40/BB$43)*(BB$12/BB$13)+(SUMIF('6. Drift'!$B$18:$B$101,BB$7,'6. Drift'!$BD$18:$BD$101))*(BB40/BB$43)*(BB$12/BB$13)+(SUMIF('6. Drift'!$B$18:$B$101,BB$7,'6. Drift'!$BP$18:$BP$101))*(BB40/BB$43)*(BB$12/BB$13)</f>
        <v>0</v>
      </c>
      <c r="BC78" s="449">
        <f>(SUMIF('5. Lön'!$B$25:$B$151,BC$7,'5. Lön'!$CA$25:$CA$151))*(BC40/BC$43)*(BC$12/BC$13)+(SUMIF('5. Lön'!$B$25:$B$151,BC$7,'5. Lön'!$CM$25:$CM$151))*(BC40/BC$43)*(BC$12/BC$13)+(SUMIF('6. Drift'!$B$18:$B$101,BC$7,'6. Drift'!$BD$18:$BD$101))*(BC40/BC$43)*(BC$12/BC$13)+(SUMIF('6. Drift'!$B$18:$B$101,BC$7,'6. Drift'!$BP$18:$BP$101))*(BC40/BC$43)*(BC$12/BC$13)</f>
        <v>0</v>
      </c>
      <c r="BD78" s="449">
        <f>(SUMIF('5. Lön'!$B$25:$B$151,BD$7,'5. Lön'!$CA$25:$CA$151))*(BD40/BD$43)*(BD$12/BD$13)+(SUMIF('5. Lön'!$B$25:$B$151,BD$7,'5. Lön'!$CM$25:$CM$151))*(BD40/BD$43)*(BD$12/BD$13)+(SUMIF('6. Drift'!$B$18:$B$101,BD$7,'6. Drift'!$BD$18:$BD$101))*(BD40/BD$43)*(BD$12/BD$13)+(SUMIF('6. Drift'!$B$18:$B$101,BD$7,'6. Drift'!$BP$18:$BP$101))*(BD40/BD$43)*(BD$12/BD$13)</f>
        <v>0</v>
      </c>
      <c r="BE78" s="449">
        <f>(SUMIF('5. Lön'!$B$25:$B$151,BE$7,'5. Lön'!$CA$25:$CA$151))*(BE40/BE$43)*(BE$12/BE$13)+(SUMIF('5. Lön'!$B$25:$B$151,BE$7,'5. Lön'!$CM$25:$CM$151))*(BE40/BE$43)*(BE$12/BE$13)+(SUMIF('6. Drift'!$B$18:$B$101,BE$7,'6. Drift'!$BD$18:$BD$101))*(BE40/BE$43)*(BE$12/BE$13)+(SUMIF('6. Drift'!$B$18:$B$101,BE$7,'6. Drift'!$BP$18:$BP$101))*(BE40/BE$43)*(BE$12/BE$13)</f>
        <v>0</v>
      </c>
      <c r="BF78" s="449">
        <f>(SUMIF('5. Lön'!$B$25:$B$151,BF$7,'5. Lön'!$CA$25:$CA$151))*(BF40/BF$43)*(BF$12/BF$13)+(SUMIF('5. Lön'!$B$25:$B$151,BF$7,'5. Lön'!$CM$25:$CM$151))*(BF40/BF$43)*(BF$12/BF$13)+(SUMIF('6. Drift'!$B$18:$B$101,BF$7,'6. Drift'!$BD$18:$BD$101))*(BF40/BF$43)*(BF$12/BF$13)+(SUMIF('6. Drift'!$B$18:$B$101,BF$7,'6. Drift'!$BP$18:$BP$101))*(BF40/BF$43)*(BF$12/BF$13)</f>
        <v>0</v>
      </c>
      <c r="BG78" s="449">
        <f>(SUMIF('5. Lön'!$B$25:$B$151,BG$7,'5. Lön'!$CA$25:$CA$151))*(BG40/BG$43)*((BG$13/3)/BG$13)+(SUMIF('5. Lön'!$B$25:$B$151,BG$7,'5. Lön'!$CM$25:$CM$151))*(BG40/BG$43)*((BG$13/3)/BG$13)+(SUMIF('6. Drift'!$B$18:$B$101,BG$7,'6. Drift'!$BD$18:$BD$101))*(BG40/BG$43)*((BG$13/3)/BG$13)+(SUMIF('6. Drift'!$B$18:$B$101,BG$7,'6. Drift'!$BP$18:$BP$101))*(BG40/BG$43)*((BG$13/3)/BG$13)</f>
        <v>0</v>
      </c>
      <c r="BH78" s="449">
        <f>(SUMIF('5. Lön'!$B$25:$B$151,BH$7,'5. Lön'!$CA$25:$CA$151))*(BH40/BH$43)*((BH$13/3)/BH$13)+(SUMIF('5. Lön'!$B$25:$B$151,BH$7,'5. Lön'!$CM$25:$CM$151))*(BH40/BH$43)*((BH$13/3)/BH$13)+(SUMIF('6. Drift'!$B$18:$B$101,BH$7,'6. Drift'!$BD$18:$BD$101))*(BH40/BH$43)*((BH$13/3)/BH$13)+(SUMIF('6. Drift'!$B$18:$B$101,BH$7,'6. Drift'!$BP$18:$BP$101))*(BH40/BH$43)*((BH$13/3)/BH$13)</f>
        <v>0</v>
      </c>
      <c r="BI78" s="449">
        <f>(SUMIF('5. Lön'!$B$25:$B$151,BI$7,'5. Lön'!$CA$25:$CA$151))*(BI40/BI$43)*((BI$13/3)/BI$13)+(SUMIF('5. Lön'!$B$25:$B$151,BI$7,'5. Lön'!$CM$25:$CM$151))*(BI40/BI$43)*((BI$13/3)/BI$13)+(SUMIF('6. Drift'!$B$18:$B$101,BI$7,'6. Drift'!$BD$18:$BD$101))*(BI40/BI$43)*((BI$13/3)/BI$13)+(SUMIF('6. Drift'!$B$18:$B$101,BI$7,'6. Drift'!$BP$18:$BP$101))*(BI40/BI$43)*((BI$13/3)/BI$13)</f>
        <v>0</v>
      </c>
      <c r="BJ78" s="449">
        <f>(SUMIF('5. Lön'!$B$25:$B$151,BJ$7,'5. Lön'!$CA$25:$CA$151))*(BJ40/BJ$43)*((BJ$13/3)/BJ$13)+(SUMIF('5. Lön'!$B$25:$B$151,BJ$7,'5. Lön'!$CM$25:$CM$151))*(BJ40/BJ$43)*((BJ$13/3)/BJ$13)+(SUMIF('6. Drift'!$B$18:$B$101,BJ$7,'6. Drift'!$BD$18:$BD$101))*(BJ40/BJ$43)*((BJ$13/3)/BJ$13)+(SUMIF('6. Drift'!$B$18:$B$101,BJ$7,'6. Drift'!$BP$18:$BP$101))*(BJ40/BJ$43)*((BJ$13/3)/BJ$13)</f>
        <v>0</v>
      </c>
      <c r="BK78" s="449">
        <f>(SUMIF('5. Lön'!$B$25:$B$151,BK$7,'5. Lön'!$CA$25:$CA$151))*(BK40/BK$43)*((BK$13/3)/BK$13)+(SUMIF('5. Lön'!$B$25:$B$151,BK$7,'5. Lön'!$CM$25:$CM$151))*(BK40/BK$43)*((BK$13/3)/BK$13)+(SUMIF('6. Drift'!$B$18:$B$101,BK$7,'6. Drift'!$BD$18:$BD$101))*(BK40/BK$43)*((BK$13/3)/BK$13)+(SUMIF('6. Drift'!$B$18:$B$101,BK$7,'6. Drift'!$BP$18:$BP$101))*(BK40/BK$43)*((BK$13/3)/BK$13)</f>
        <v>0</v>
      </c>
      <c r="BL78" s="449">
        <f>(SUMIF('5. Lön'!$B$25:$B$151,BL$7,'5. Lön'!$CA$25:$CA$151))*(BL40/BL$43)*((BL$13/3)/BL$13)+(SUMIF('5. Lön'!$B$25:$B$151,BL$7,'5. Lön'!$CM$25:$CM$151))*(BL40/BL$43)*((BL$13/3)/BL$13)+(SUMIF('6. Drift'!$B$18:$B$101,BL$7,'6. Drift'!$BD$18:$BD$101))*(BL40/BL$43)*((BL$13/3)/BL$13)+(SUMIF('6. Drift'!$B$18:$B$101,BL$7,'6. Drift'!$BP$18:$BP$101))*(BL40/BL$43)*((BL$13/3)/BL$13)</f>
        <v>0</v>
      </c>
      <c r="BM78" s="449">
        <f>(SUMIF('5. Lön'!$B$25:$B$151,BM$7,'5. Lön'!$CA$25:$CA$151))*(BM40/BM$43)*((BM$13/3)/BM$13)+(SUMIF('5. Lön'!$B$25:$B$151,BM$7,'5. Lön'!$CM$25:$CM$151))*(BM40/BM$43)*((BM$13/3)/BM$13)+(SUMIF('6. Drift'!$B$18:$B$101,BM$7,'6. Drift'!$BD$18:$BD$101))*(BM40/BM$43)*((BM$13/3)/BM$13)+(SUMIF('6. Drift'!$B$18:$B$101,BM$7,'6. Drift'!$BP$18:$BP$101))*(BM40/BM$43)*((BM$13/3)/BM$13)</f>
        <v>0</v>
      </c>
      <c r="BN78" s="449">
        <f>(SUMIF('5. Lön'!$B$25:$B$151,BN$7,'5. Lön'!$CA$25:$CA$151))*(BN40/BN$43)*((BN$13/3)/BN$13)+(SUMIF('5. Lön'!$B$25:$B$151,BN$7,'5. Lön'!$CM$25:$CM$151))*(BN40/BN$43)*((BN$13/3)/BN$13)+(SUMIF('6. Drift'!$B$18:$B$101,BN$7,'6. Drift'!$BD$18:$BD$101))*(BN40/BN$43)*((BN$13/3)/BN$13)+(SUMIF('6. Drift'!$B$18:$B$101,BN$7,'6. Drift'!$BP$18:$BP$101))*(BN40/BN$43)*((BN$13/3)/BN$13)</f>
        <v>0</v>
      </c>
      <c r="BO78" s="449">
        <f>(SUMIF('5. Lön'!$B$25:$B$151,BO$7,'5. Lön'!$CA$25:$CA$151))*(BO40/BO$43)*((BO$13/3)/BO$13)+(SUMIF('5. Lön'!$B$25:$B$151,BO$7,'5. Lön'!$CM$25:$CM$151))*(BO40/BO$43)*((BO$13/3)/BO$13)+(SUMIF('6. Drift'!$B$18:$B$101,BO$7,'6. Drift'!$BD$18:$BD$101))*(BO40/BO$43)*((BO$13/3)/BO$13)+(SUMIF('6. Drift'!$B$18:$B$101,BO$7,'6. Drift'!$BP$18:$BP$101))*(BO40/BO$43)*((BO$13/3)/BO$13)</f>
        <v>0</v>
      </c>
      <c r="BP78" s="449">
        <f>(SUMIF('5. Lön'!$B$25:$B$151,BP$7,'5. Lön'!$CA$25:$CA$151))*(BP40/BP$43)*((BP$13/3)/BP$13)+(SUMIF('5. Lön'!$B$25:$B$151,BP$7,'5. Lön'!$CM$25:$CM$151))*(BP40/BP$43)*((BP$13/3)/BP$13)+(SUMIF('6. Drift'!$B$18:$B$101,BP$7,'6. Drift'!$BD$18:$BD$101))*(BP40/BP$43)*((BP$13/3)/BP$13)+(SUMIF('6. Drift'!$B$18:$B$101,BP$7,'6. Drift'!$BP$18:$BP$101))*(BP40/BP$43)*((BP$13/3)/BP$13)</f>
        <v>0</v>
      </c>
      <c r="BQ78" s="449">
        <f>(SUMIF('5. Lön'!$B$25:$B$151,BQ$7,'5. Lön'!$CA$25:$CA$151))*(BQ40/BQ$43)*((BQ$13/3)/BQ$13)+(SUMIF('5. Lön'!$B$25:$B$151,BQ$7,'5. Lön'!$CM$25:$CM$151))*(BQ40/BQ$43)*((BQ$13/3)/BQ$13)+(SUMIF('6. Drift'!$B$18:$B$101,BQ$7,'6. Drift'!$BD$18:$BD$101))*(BQ40/BQ$43)*((BQ$13/3)/BQ$13)+(SUMIF('6. Drift'!$B$18:$B$101,BQ$7,'6. Drift'!$BP$18:$BP$101))*(BQ40/BQ$43)*((BQ$13/3)/BQ$13)</f>
        <v>0</v>
      </c>
      <c r="BR78" s="449">
        <f>(SUMIF('5. Lön'!$B$25:$B$151,BR$7,'5. Lön'!$CA$25:$CA$151))*(BR40/BR$43)*((BR$13/3)/BR$13)+(SUMIF('5. Lön'!$B$25:$B$151,BR$7,'5. Lön'!$CM$25:$CM$151))*(BR40/BR$43)*((BR$13/3)/BR$13)+(SUMIF('6. Drift'!$B$18:$B$101,BR$7,'6. Drift'!$BD$18:$BD$101))*(BR40/BR$43)*((BR$13/3)/BR$13)+(SUMIF('6. Drift'!$B$18:$B$101,BR$7,'6. Drift'!$BP$18:$BP$101))*(BR40/BR$43)*((BR$13/3)/BR$13)</f>
        <v>0</v>
      </c>
      <c r="BS78" s="449">
        <f>(SUMIF('5. Lön'!$B$25:$B$151,BS$7,'5. Lön'!$CA$25:$CA$151))*(BS40/BS$43)*((BS$13/3)/BS$13)+(SUMIF('5. Lön'!$B$25:$B$151,BS$7,'5. Lön'!$CM$25:$CM$151))*(BS40/BS$43)*((BS$13/3)/BS$13)+(SUMIF('6. Drift'!$B$18:$B$101,BS$7,'6. Drift'!$BD$18:$BD$101))*(BS40/BS$43)*((BS$13/3)/BS$13)+(SUMIF('6. Drift'!$B$18:$B$101,BS$7,'6. Drift'!$BP$18:$BP$101))*(BS40/BS$43)*((BS$13/3)/BS$13)</f>
        <v>0</v>
      </c>
      <c r="BT78" s="449">
        <f>(SUMIF('5. Lön'!$B$25:$B$151,BT$7,'5. Lön'!$CA$25:$CA$151))*(BT40/BT$43)*((BT$13/3)/BT$13)+(SUMIF('5. Lön'!$B$25:$B$151,BT$7,'5. Lön'!$CM$25:$CM$151))*(BT40/BT$43)*((BT$13/3)/BT$13)+(SUMIF('6. Drift'!$B$18:$B$101,BT$7,'6. Drift'!$BD$18:$BD$101))*(BT40/BT$43)*((BT$13/3)/BT$13)+(SUMIF('6. Drift'!$B$18:$B$101,BT$7,'6. Drift'!$BP$18:$BP$101))*(BT40/BT$43)*((BT$13/3)/BT$13)</f>
        <v>0</v>
      </c>
      <c r="BU78" s="449">
        <f>(SUMIF('5. Lön'!$B$25:$B$151,BU$7,'5. Lön'!$CA$25:$CA$151))*(BU40/BU$43)*((BU$13/3)/BU$13)+(SUMIF('5. Lön'!$B$25:$B$151,BU$7,'5. Lön'!$CM$25:$CM$151))*(BU40/BU$43)*((BU$13/3)/BU$13)+(SUMIF('6. Drift'!$B$18:$B$101,BU$7,'6. Drift'!$BD$18:$BD$101))*(BU40/BU$43)*((BU$13/3)/BU$13)+(SUMIF('6. Drift'!$B$18:$B$101,BU$7,'6. Drift'!$BP$18:$BP$101))*(BU40/BU$43)*((BU$13/3)/BU$13)</f>
        <v>0</v>
      </c>
      <c r="BV78" s="449">
        <f>(SUMIF('5. Lön'!$B$25:$B$151,BV$7,'5. Lön'!$CA$25:$CA$151))*(BV40/BV$43)*((BV$13/3)/BV$13)+(SUMIF('5. Lön'!$B$25:$B$151,BV$7,'5. Lön'!$CM$25:$CM$151))*(BV40/BV$43)*((BV$13/3)/BV$13)+(SUMIF('6. Drift'!$B$18:$B$101,BV$7,'6. Drift'!$BD$18:$BD$101))*(BV40/BV$43)*((BV$13/3)/BV$13)+(SUMIF('6. Drift'!$B$18:$B$101,BV$7,'6. Drift'!$BP$18:$BP$101))*(BV40/BV$43)*((BV$13/3)/BV$13)</f>
        <v>0</v>
      </c>
      <c r="BW78" s="449">
        <f>(SUMIF('5. Lön'!$B$25:$B$151,BW$7,'5. Lön'!$CA$25:$CA$151))*(BW40/BW$43)*((BW$13/3)/BW$13)+(SUMIF('5. Lön'!$B$25:$B$151,BW$7,'5. Lön'!$CM$25:$CM$151))*(BW40/BW$43)*((BW$13/3)/BW$13)+(SUMIF('6. Drift'!$B$18:$B$101,BW$7,'6. Drift'!$BD$18:$BD$101))*(BW40/BW$43)*((BW$13/3)/BW$13)+(SUMIF('6. Drift'!$B$18:$B$101,BW$7,'6. Drift'!$BP$18:$BP$101))*(BW40/BW$43)*((BW$13/3)/BW$13)</f>
        <v>0</v>
      </c>
      <c r="BX78" s="449">
        <f>(SUMIF('5. Lön'!$B$25:$B$151,BX$7,'5. Lön'!$CA$25:$CA$151))*(BX40/BX$43)*((BX$13/3)/BX$13)+(SUMIF('5. Lön'!$B$25:$B$151,BX$7,'5. Lön'!$CM$25:$CM$151))*(BX40/BX$43)*((BX$13/3)/BX$13)+(SUMIF('6. Drift'!$B$18:$B$101,BX$7,'6. Drift'!$BD$18:$BD$101))*(BX40/BX$43)*((BX$13/3)/BX$13)+(SUMIF('6. Drift'!$B$18:$B$101,BX$7,'6. Drift'!$BP$18:$BP$101))*(BX40/BX$43)*((BX$13/3)/BX$13)</f>
        <v>0</v>
      </c>
      <c r="BY78" s="449">
        <f>(SUMIF('5. Lön'!$B$25:$B$151,BY$7,'5. Lön'!$CA$25:$CA$151))*(BY40/BY$43)*((BY$13/3)/BY$13)+(SUMIF('5. Lön'!$B$25:$B$151,BY$7,'5. Lön'!$CM$25:$CM$151))*(BY40/BY$43)*((BY$13/3)/BY$13)+(SUMIF('6. Drift'!$B$18:$B$101,BY$7,'6. Drift'!$BD$18:$BD$101))*(BY40/BY$43)*((BY$13/3)/BY$13)+(SUMIF('6. Drift'!$B$18:$B$101,BY$7,'6. Drift'!$BP$18:$BP$101))*(BY40/BY$43)*((BY$13/3)/BY$13)</f>
        <v>0</v>
      </c>
      <c r="BZ78" s="449">
        <f>(SUMIF('5. Lön'!$B$25:$B$151,BZ$7,'5. Lön'!$CA$25:$CA$151))*(BZ40/BZ$43)*((BZ$13/3)/BZ$13)+(SUMIF('5. Lön'!$B$25:$B$151,BZ$7,'5. Lön'!$CM$25:$CM$151))*(BZ40/BZ$43)*((BZ$13/3)/BZ$13)+(SUMIF('6. Drift'!$B$18:$B$101,BZ$7,'6. Drift'!$BD$18:$BD$101))*(BZ40/BZ$43)*((BZ$13/3)/BZ$13)+(SUMIF('6. Drift'!$B$18:$B$101,BZ$7,'6. Drift'!$BP$18:$BP$101))*(BZ40/BZ$43)*((BZ$13/3)/BZ$13)</f>
        <v>0</v>
      </c>
      <c r="CA78" s="449">
        <f>(SUMIF('5. Lön'!$B$25:$B$151,CA$7,'5. Lön'!$CA$25:$CA$151))*(CA40/CA$43)*((CA$13/3)/CA$13)+(SUMIF('5. Lön'!$B$25:$B$151,CA$7,'5. Lön'!$CM$25:$CM$151))*(CA40/CA$43)*((CA$13/3)/CA$13)+(SUMIF('6. Drift'!$B$18:$B$101,CA$7,'6. Drift'!$BD$18:$BD$101))*(CA40/CA$43)*((CA$13/3)/CA$13)+(SUMIF('6. Drift'!$B$18:$B$101,CA$7,'6. Drift'!$BP$18:$BP$101))*(CA40/CA$43)*((CA$13/3)/CA$13)</f>
        <v>0</v>
      </c>
      <c r="CB78" s="449">
        <f>(SUMIF('5. Lön'!$B$25:$B$151,CB$7,'5. Lön'!$CA$25:$CA$151))*(CB40/CB$43)*((CB$13/3)/CB$13)+(SUMIF('5. Lön'!$B$25:$B$151,CB$7,'5. Lön'!$CM$25:$CM$151))*(CB40/CB$43)*((CB$13/3)/CB$13)+(SUMIF('6. Drift'!$B$18:$B$101,CB$7,'6. Drift'!$BD$18:$BD$101))*(CB40/CB$43)*((CB$13/3)/CB$13)+(SUMIF('6. Drift'!$B$18:$B$101,CB$7,'6. Drift'!$BP$18:$BP$101))*(CB40/CB$43)*((CB$13/3)/CB$13)</f>
        <v>0</v>
      </c>
      <c r="CC78" s="449">
        <f>(SUMIF('5. Lön'!$B$25:$B$151,CC$7,'5. Lön'!$CA$25:$CA$151))*(CC40/CC$43)*((CC$13/3)/CC$13)+(SUMIF('5. Lön'!$B$25:$B$151,CC$7,'5. Lön'!$CM$25:$CM$151))*(CC40/CC$43)*((CC$13/3)/CC$13)+(SUMIF('6. Drift'!$B$18:$B$101,CC$7,'6. Drift'!$BD$18:$BD$101))*(CC40/CC$43)*((CC$13/3)/CC$13)+(SUMIF('6. Drift'!$B$18:$B$101,CC$7,'6. Drift'!$BP$18:$BP$101))*(CC40/CC$43)*((CC$13/3)/CC$13)</f>
        <v>0</v>
      </c>
      <c r="CD78" s="449">
        <f>(SUMIF('5. Lön'!$B$25:$B$151,CD$7,'5. Lön'!$CA$25:$CA$151))*(CD40/CD$43)*((CD$13/3)/CD$13)+(SUMIF('5. Lön'!$B$25:$B$151,CD$7,'5. Lön'!$CM$25:$CM$151))*(CD40/CD$43)*((CD$13/3)/CD$13)+(SUMIF('6. Drift'!$B$18:$B$101,CD$7,'6. Drift'!$BD$18:$BD$101))*(CD40/CD$43)*((CD$13/3)/CD$13)+(SUMIF('6. Drift'!$B$18:$B$101,CD$7,'6. Drift'!$BP$18:$BP$101))*(CD40/CD$43)*((CD$13/3)/CD$13)</f>
        <v>0</v>
      </c>
      <c r="CE78" s="449">
        <f>(SUMIF('5. Lön'!$B$25:$B$151,CE$7,'5. Lön'!$CA$25:$CA$151))*(CE40/CE$43)*((CE$13/3)/CE$13)+(SUMIF('5. Lön'!$B$25:$B$151,CE$7,'5. Lön'!$CM$25:$CM$151))*(CE40/CE$43)*((CE$13/3)/CE$13)+(SUMIF('6. Drift'!$B$18:$B$101,CE$7,'6. Drift'!$BD$18:$BD$101))*(CE40/CE$43)*((CE$13/3)/CE$13)+(SUMIF('6. Drift'!$B$18:$B$101,CE$7,'6. Drift'!$BP$18:$BP$101))*(CE40/CE$43)*((CE$13/3)/CE$13)</f>
        <v>0</v>
      </c>
      <c r="CF78" s="449">
        <f>(SUMIF('5. Lön'!$B$25:$B$151,CF$7,'5. Lön'!$CA$25:$CA$151))*(CF40/CF$43)*((CF$13/3)/CF$13)+(SUMIF('5. Lön'!$B$25:$B$151,CF$7,'5. Lön'!$CM$25:$CM$151))*(CF40/CF$43)*((CF$13/3)/CF$13)+(SUMIF('6. Drift'!$B$18:$B$101,CF$7,'6. Drift'!$BD$18:$BD$101))*(CF40/CF$43)*((CF$13/3)/CF$13)+(SUMIF('6. Drift'!$B$18:$B$101,CF$7,'6. Drift'!$BP$18:$BP$101))*(CF40/CF$43)*((CF$13/3)/CF$13)</f>
        <v>0</v>
      </c>
      <c r="CG78" s="449">
        <f>(SUMIF('5. Lön'!$B$25:$B$151,CG$7,'5. Lön'!$CA$25:$CA$151))*(CG40/CG$43)*((CG$13/3)/CG$13)+(SUMIF('5. Lön'!$B$25:$B$151,CG$7,'5. Lön'!$CM$25:$CM$151))*(CG40/CG$43)*((CG$13/3)/CG$13)+(SUMIF('6. Drift'!$B$18:$B$101,CG$7,'6. Drift'!$BD$18:$BD$101))*(CG40/CG$43)*((CG$13/3)/CG$13)+(SUMIF('6. Drift'!$B$18:$B$101,CG$7,'6. Drift'!$BP$18:$BP$101))*(CG40/CG$43)*((CG$13/3)/CG$13)</f>
        <v>0</v>
      </c>
      <c r="CH78" s="449">
        <f>(SUMIF('5. Lön'!$B$25:$B$151,CH$7,'5. Lön'!$CA$25:$CA$151))*(CH40/CH$43)*((CH$13/3)/CH$13)+(SUMIF('5. Lön'!$B$25:$B$151,CH$7,'5. Lön'!$CM$25:$CM$151))*(CH40/CH$43)*((CH$13/3)/CH$13)+(SUMIF('6. Drift'!$B$18:$B$101,CH$7,'6. Drift'!$BD$18:$BD$101))*(CH40/CH$43)*((CH$13/3)/CH$13)+(SUMIF('6. Drift'!$B$18:$B$101,CH$7,'6. Drift'!$BP$18:$BP$101))*(CH40/CH$43)*((CH$13/3)/CH$13)</f>
        <v>0</v>
      </c>
      <c r="CI78" s="449">
        <f>(SUMIF('5. Lön'!$B$25:$B$151,CI$7,'5. Lön'!$CA$25:$CA$151))*(CI40/CI$43)*((CI$13/3)/CI$13)+(SUMIF('5. Lön'!$B$25:$B$151,CI$7,'5. Lön'!$CM$25:$CM$151))*(CI40/CI$43)*((CI$13/3)/CI$13)+(SUMIF('6. Drift'!$B$18:$B$101,CI$7,'6. Drift'!$BD$18:$BD$101))*(CI40/CI$43)*((CI$13/3)/CI$13)+(SUMIF('6. Drift'!$B$18:$B$101,CI$7,'6. Drift'!$BP$18:$BP$101))*(CI40/CI$43)*((CI$13/3)/CI$13)</f>
        <v>0</v>
      </c>
      <c r="CJ78" s="449">
        <f>(SUMIF('5. Lön'!$B$25:$B$151,CJ$7,'5. Lön'!$CA$25:$CA$151))*(CJ40/CJ$43)*((CJ$13/3)/CJ$13)+(SUMIF('5. Lön'!$B$25:$B$151,CJ$7,'5. Lön'!$CM$25:$CM$151))*(CJ40/CJ$43)*((CJ$13/3)/CJ$13)+(SUMIF('6. Drift'!$B$18:$B$101,CJ$7,'6. Drift'!$BD$18:$BD$101))*(CJ40/CJ$43)*((CJ$13/3)/CJ$13)+(SUMIF('6. Drift'!$B$18:$B$101,CJ$7,'6. Drift'!$BP$18:$BP$101))*(CJ40/CJ$43)*((CJ$13/3)/CJ$13)</f>
        <v>0</v>
      </c>
    </row>
    <row r="79" spans="2:88" x14ac:dyDescent="0.2">
      <c r="B79" s="53" t="s">
        <v>82</v>
      </c>
      <c r="C79" s="480" t="str">
        <f>IF($M79=0,"",(('5. Lön'!AG$152+'6. Drift'!G$102)/('6. Drift'!$Q$102+'5. Lön'!$AQ$152))*$M79)</f>
        <v/>
      </c>
      <c r="D79" s="481" t="str">
        <f>IF($M79=0,"",(('5. Lön'!AH$152+'6. Drift'!H$102)/('6. Drift'!$Q$102+'5. Lön'!$AQ$152))*$M79)</f>
        <v/>
      </c>
      <c r="E79" s="482" t="str">
        <f>IF($M79=0,"",(('5. Lön'!AI$152+'6. Drift'!I$102)/('6. Drift'!$Q$102+'5. Lön'!$AQ$152))*$M79)</f>
        <v/>
      </c>
      <c r="F79" s="481" t="str">
        <f>IF($M79=0,"",(('5. Lön'!AJ$152+'6. Drift'!J$102)/('6. Drift'!$Q$102+'5. Lön'!$AQ$152))*$M79)</f>
        <v/>
      </c>
      <c r="G79" s="482" t="str">
        <f>IF($M79=0,"",(('5. Lön'!AK$152+'6. Drift'!K$102)/('6. Drift'!$Q$102+'5. Lön'!$AQ$152))*$M79)</f>
        <v/>
      </c>
      <c r="H79" s="481" t="str">
        <f>IF($M79=0,"",(('5. Lön'!AL$152+'6. Drift'!L$102)/('6. Drift'!$Q$102+'5. Lön'!$AQ$152))*$M79)</f>
        <v/>
      </c>
      <c r="I79" s="482" t="str">
        <f>IF($M79=0,"",(('5. Lön'!AM$152+'6. Drift'!M$102)/('6. Drift'!$Q$102+'5. Lön'!$AQ$152))*$M79)</f>
        <v/>
      </c>
      <c r="J79" s="481" t="str">
        <f>IF($M79=0,"",(('5. Lön'!AN$152+'6. Drift'!N$102)/('6. Drift'!$Q$102+'5. Lön'!$AQ$152))*$M79)</f>
        <v/>
      </c>
      <c r="K79" s="482" t="str">
        <f>IF($M79=0,"",(('5. Lön'!AO$152+'6. Drift'!O$102)/('6. Drift'!$Q$102+'5. Lön'!$AQ$152))*$M79)</f>
        <v/>
      </c>
      <c r="L79" s="481" t="str">
        <f>IF($M79=0,"",(('5. Lön'!AP$152+'6. Drift'!P$102)/('6. Drift'!$Q$102+'5. Lön'!$AQ$152))*$M79)</f>
        <v/>
      </c>
      <c r="M79" s="58">
        <f t="shared" si="75"/>
        <v>0</v>
      </c>
      <c r="N79" s="449">
        <f>(SUMIF('5. Lön'!$B$25:$B$151,N$7,'5. Lön'!$CA$25:$CA$151))*(N41/N$43)*(N$12/N$13)+(SUMIF('5. Lön'!$B$25:$B$151,N$7,'5. Lön'!$CM$25:$CM$151))*(N41/N$43)*(N$12/N$13)+(SUMIF('6. Drift'!$B$18:$B$101,N$7,'6. Drift'!$BD$18:$BD$101))*(N41/N$43)*(N$12/N$13)+(SUMIF('6. Drift'!$B$18:$B$101,N$7,'6. Drift'!$BP$18:$BP$101))*(N41/N$43)*(N$12/N$13)</f>
        <v>0</v>
      </c>
      <c r="O79" s="449">
        <f>(SUMIF('5. Lön'!$B$25:$B$151,O$7,'5. Lön'!$CA$25:$CA$151))*(O41/O$43)*(O$12/O$13)+(SUMIF('5. Lön'!$B$25:$B$151,O$7,'5. Lön'!$CM$25:$CM$151))*(O41/O$43)*(O$12/O$13)+(SUMIF('6. Drift'!$B$18:$B$101,O$7,'6. Drift'!$BD$18:$BD$101))*(O41/O$43)*(O$12/O$13)+(SUMIF('6. Drift'!$B$18:$B$101,O$7,'6. Drift'!$BP$18:$BP$101))*(O41/O$43)*(O$12/O$13)</f>
        <v>0</v>
      </c>
      <c r="P79" s="449">
        <f>(SUMIF('5. Lön'!$B$25:$B$151,P$7,'5. Lön'!$CA$25:$CA$151))*(P41/P$43)*(P$12/P$13)+(SUMIF('5. Lön'!$B$25:$B$151,P$7,'5. Lön'!$CM$25:$CM$151))*(P41/P$43)*(P$12/P$13)+(SUMIF('6. Drift'!$B$18:$B$101,P$7,'6. Drift'!$BD$18:$BD$101))*(P41/P$43)*(P$12/P$13)+(SUMIF('6. Drift'!$B$18:$B$101,P$7,'6. Drift'!$BP$18:$BP$101))*(P41/P$43)*(P$12/P$13)</f>
        <v>0</v>
      </c>
      <c r="Q79" s="449">
        <f>(SUMIF('5. Lön'!$B$25:$B$151,Q$7,'5. Lön'!$CA$25:$CA$151))*(Q41/Q$43)*(Q$12/Q$13)+(SUMIF('5. Lön'!$B$25:$B$151,Q$7,'5. Lön'!$CM$25:$CM$151))*(Q41/Q$43)*(Q$12/Q$13)+(SUMIF('6. Drift'!$B$18:$B$101,Q$7,'6. Drift'!$BD$18:$BD$101))*(Q41/Q$43)*(Q$12/Q$13)+(SUMIF('6. Drift'!$B$18:$B$101,Q$7,'6. Drift'!$BP$18:$BP$101))*(Q41/Q$43)*(Q$12/Q$13)</f>
        <v>0</v>
      </c>
      <c r="R79" s="449">
        <f>(SUMIF('5. Lön'!$B$25:$B$151,R$7,'5. Lön'!$CA$25:$CA$151))*(R41/R$43)*(R$12/R$13)+(SUMIF('5. Lön'!$B$25:$B$151,R$7,'5. Lön'!$CM$25:$CM$151))*(R41/R$43)*(R$12/R$13)+(SUMIF('6. Drift'!$B$18:$B$101,R$7,'6. Drift'!$BD$18:$BD$101))*(R41/R$43)*(R$12/R$13)+(SUMIF('6. Drift'!$B$18:$B$101,R$7,'6. Drift'!$BP$18:$BP$101))*(R41/R$43)*(R$12/R$13)</f>
        <v>0</v>
      </c>
      <c r="S79" s="449">
        <f>(SUMIF('5. Lön'!$B$25:$B$151,S$7,'5. Lön'!$CA$25:$CA$151))*(S41/S$43)*(S$12/S$13)+(SUMIF('5. Lön'!$B$25:$B$151,S$7,'5. Lön'!$CM$25:$CM$151))*(S41/S$43)*(S$12/S$13)+(SUMIF('6. Drift'!$B$18:$B$101,S$7,'6. Drift'!$BD$18:$BD$101))*(S41/S$43)*(S$12/S$13)+(SUMIF('6. Drift'!$B$18:$B$101,S$7,'6. Drift'!$BP$18:$BP$101))*(S41/S$43)*(S$12/S$13)</f>
        <v>0</v>
      </c>
      <c r="T79" s="449">
        <f>(SUMIF('5. Lön'!$B$25:$B$151,T$7,'5. Lön'!$CA$25:$CA$151))*(T41/T$43)*(T$12/T$13)+(SUMIF('5. Lön'!$B$25:$B$151,T$7,'5. Lön'!$CM$25:$CM$151))*(T41/T$43)*(T$12/T$13)+(SUMIF('6. Drift'!$B$18:$B$101,T$7,'6. Drift'!$BD$18:$BD$101))*(T41/T$43)*(T$12/T$13)+(SUMIF('6. Drift'!$B$18:$B$101,T$7,'6. Drift'!$BP$18:$BP$101))*(T41/T$43)*(T$12/T$13)</f>
        <v>0</v>
      </c>
      <c r="U79" s="449">
        <f>(SUMIF('5. Lön'!$B$25:$B$151,U$7,'5. Lön'!$CA$25:$CA$151))*(U41/U$43)*(U$12/U$13)+(SUMIF('5. Lön'!$B$25:$B$151,U$7,'5. Lön'!$CM$25:$CM$151))*(U41/U$43)*(U$12/U$13)+(SUMIF('6. Drift'!$B$18:$B$101,U$7,'6. Drift'!$BD$18:$BD$101))*(U41/U$43)*(U$12/U$13)+(SUMIF('6. Drift'!$B$18:$B$101,U$7,'6. Drift'!$BP$18:$BP$101))*(U41/U$43)*(U$12/U$13)</f>
        <v>0</v>
      </c>
      <c r="V79" s="449">
        <f>(SUMIF('5. Lön'!$B$25:$B$151,V$7,'5. Lön'!$CA$25:$CA$151))*(V41/V$43)*(V$12/V$13)+(SUMIF('5. Lön'!$B$25:$B$151,V$7,'5. Lön'!$CM$25:$CM$151))*(V41/V$43)*(V$12/V$13)+(SUMIF('6. Drift'!$B$18:$B$101,V$7,'6. Drift'!$BD$18:$BD$101))*(V41/V$43)*(V$12/V$13)+(SUMIF('6. Drift'!$B$18:$B$101,V$7,'6. Drift'!$BP$18:$BP$101))*(V41/V$43)*(V$12/V$13)</f>
        <v>0</v>
      </c>
      <c r="W79" s="449">
        <f>(SUMIF('5. Lön'!$B$25:$B$151,W$7,'5. Lön'!$CA$25:$CA$151))*(W41/W$43)*(W$12/W$13)+(SUMIF('5. Lön'!$B$25:$B$151,W$7,'5. Lön'!$CM$25:$CM$151))*(W41/W$43)*(W$12/W$13)+(SUMIF('6. Drift'!$B$18:$B$101,W$7,'6. Drift'!$BD$18:$BD$101))*(W41/W$43)*(W$12/W$13)+(SUMIF('6. Drift'!$B$18:$B$101,W$7,'6. Drift'!$BP$18:$BP$101))*(W41/W$43)*(W$12/W$13)</f>
        <v>0</v>
      </c>
      <c r="X79" s="449">
        <f>(SUMIF('5. Lön'!$B$25:$B$151,X$7,'5. Lön'!$CA$25:$CA$151))*(X41/X$43)*(X$12/X$13)+(SUMIF('5. Lön'!$B$25:$B$151,X$7,'5. Lön'!$CM$25:$CM$151))*(X41/X$43)*(X$12/X$13)+(SUMIF('6. Drift'!$B$18:$B$101,X$7,'6. Drift'!$BD$18:$BD$101))*(X41/X$43)*(X$12/X$13)+(SUMIF('6. Drift'!$B$18:$B$101,X$7,'6. Drift'!$BP$18:$BP$101))*(X41/X$43)*(X$12/X$13)</f>
        <v>0</v>
      </c>
      <c r="Y79" s="449">
        <f>(SUMIF('5. Lön'!$B$25:$B$151,Y$7,'5. Lön'!$CA$25:$CA$151))*(Y41/Y$43)*(Y$12/Y$13)+(SUMIF('5. Lön'!$B$25:$B$151,Y$7,'5. Lön'!$CM$25:$CM$151))*(Y41/Y$43)*(Y$12/Y$13)+(SUMIF('6. Drift'!$B$18:$B$101,Y$7,'6. Drift'!$BD$18:$BD$101))*(Y41/Y$43)*(Y$12/Y$13)+(SUMIF('6. Drift'!$B$18:$B$101,Y$7,'6. Drift'!$BP$18:$BP$101))*(Y41/Y$43)*(Y$12/Y$13)</f>
        <v>0</v>
      </c>
      <c r="Z79" s="449">
        <f>(SUMIF('5. Lön'!$B$25:$B$151,Z$7,'5. Lön'!$CA$25:$CA$151))*(Z41/Z$43)*(Z$12/Z$13)+(SUMIF('5. Lön'!$B$25:$B$151,Z$7,'5. Lön'!$CM$25:$CM$151))*(Z41/Z$43)*(Z$12/Z$13)+(SUMIF('6. Drift'!$B$18:$B$101,Z$7,'6. Drift'!$BD$18:$BD$101))*(Z41/Z$43)*(Z$12/Z$13)+(SUMIF('6. Drift'!$B$18:$B$101,Z$7,'6. Drift'!$BP$18:$BP$101))*(Z41/Z$43)*(Z$12/Z$13)</f>
        <v>0</v>
      </c>
      <c r="AA79" s="449">
        <f>(SUMIF('5. Lön'!$B$25:$B$151,AA$7,'5. Lön'!$CA$25:$CA$151))*(AA41/AA$43)*(AA$12/AA$13)+(SUMIF('5. Lön'!$B$25:$B$151,AA$7,'5. Lön'!$CM$25:$CM$151))*(AA41/AA$43)*(AA$12/AA$13)+(SUMIF('6. Drift'!$B$18:$B$101,AA$7,'6. Drift'!$BD$18:$BD$101))*(AA41/AA$43)*(AA$12/AA$13)+(SUMIF('6. Drift'!$B$18:$B$101,AA$7,'6. Drift'!$BP$18:$BP$101))*(AA41/AA$43)*(AA$12/AA$13)</f>
        <v>0</v>
      </c>
      <c r="AB79" s="449">
        <f>(SUMIF('5. Lön'!$B$25:$B$151,AB$7,'5. Lön'!$CA$25:$CA$151))*(AB41/AB$43)*(AB$12/AB$13)+(SUMIF('5. Lön'!$B$25:$B$151,AB$7,'5. Lön'!$CM$25:$CM$151))*(AB41/AB$43)*(AB$12/AB$13)+(SUMIF('6. Drift'!$B$18:$B$101,AB$7,'6. Drift'!$BD$18:$BD$101))*(AB41/AB$43)*(AB$12/AB$13)+(SUMIF('6. Drift'!$B$18:$B$101,AB$7,'6. Drift'!$BP$18:$BP$101))*(AB41/AB$43)*(AB$12/AB$13)</f>
        <v>0</v>
      </c>
      <c r="AC79" s="449">
        <f>(SUMIF('5. Lön'!$B$25:$B$151,AC$7,'5. Lön'!$CA$25:$CA$151))*(AC41/AC$43)*(AC$12/AC$13)+(SUMIF('5. Lön'!$B$25:$B$151,AC$7,'5. Lön'!$CM$25:$CM$151))*(AC41/AC$43)*(AC$12/AC$13)+(SUMIF('6. Drift'!$B$18:$B$101,AC$7,'6. Drift'!$BD$18:$BD$101))*(AC41/AC$43)*(AC$12/AC$13)+(SUMIF('6. Drift'!$B$18:$B$101,AC$7,'6. Drift'!$BP$18:$BP$101))*(AC41/AC$43)*(AC$12/AC$13)</f>
        <v>0</v>
      </c>
      <c r="AD79" s="449">
        <f>(SUMIF('5. Lön'!$B$25:$B$151,AD$7,'5. Lön'!$CA$25:$CA$151))*(AD41/AD$43)*(AD$12/AD$13)+(SUMIF('5. Lön'!$B$25:$B$151,AD$7,'5. Lön'!$CM$25:$CM$151))*(AD41/AD$43)*(AD$12/AD$13)+(SUMIF('6. Drift'!$B$18:$B$101,AD$7,'6. Drift'!$BD$18:$BD$101))*(AD41/AD$43)*(AD$12/AD$13)+(SUMIF('6. Drift'!$B$18:$B$101,AD$7,'6. Drift'!$BP$18:$BP$101))*(AD41/AD$43)*(AD$12/AD$13)</f>
        <v>0</v>
      </c>
      <c r="AE79" s="449">
        <f>(SUMIF('5. Lön'!$B$25:$B$151,AE$7,'5. Lön'!$CA$25:$CA$151))*(AE41/AE$43)*(AE$12/AE$13)+(SUMIF('5. Lön'!$B$25:$B$151,AE$7,'5. Lön'!$CM$25:$CM$151))*(AE41/AE$43)*(AE$12/AE$13)+(SUMIF('6. Drift'!$B$18:$B$101,AE$7,'6. Drift'!$BD$18:$BD$101))*(AE41/AE$43)*(AE$12/AE$13)+(SUMIF('6. Drift'!$B$18:$B$101,AE$7,'6. Drift'!$BP$18:$BP$101))*(AE41/AE$43)*(AE$12/AE$13)</f>
        <v>0</v>
      </c>
      <c r="AF79" s="449">
        <f>(SUMIF('5. Lön'!$B$25:$B$151,AF$7,'5. Lön'!$CA$25:$CA$151))*(AF41/AF$43)*(AF$12/AF$13)+(SUMIF('5. Lön'!$B$25:$B$151,AF$7,'5. Lön'!$CM$25:$CM$151))*(AF41/AF$43)*(AF$12/AF$13)+(SUMIF('6. Drift'!$B$18:$B$101,AF$7,'6. Drift'!$BD$18:$BD$101))*(AF41/AF$43)*(AF$12/AF$13)+(SUMIF('6. Drift'!$B$18:$B$101,AF$7,'6. Drift'!$BP$18:$BP$101))*(AF41/AF$43)*(AF$12/AF$13)</f>
        <v>0</v>
      </c>
      <c r="AG79" s="449">
        <f>(SUMIF('5. Lön'!$B$25:$B$151,AG$7,'5. Lön'!$CA$25:$CA$151))*(AG41/AG$43)*(AG$12/AG$13)+(SUMIF('5. Lön'!$B$25:$B$151,AG$7,'5. Lön'!$CM$25:$CM$151))*(AG41/AG$43)*(AG$12/AG$13)+(SUMIF('6. Drift'!$B$18:$B$101,AG$7,'6. Drift'!$BD$18:$BD$101))*(AG41/AG$43)*(AG$12/AG$13)+(SUMIF('6. Drift'!$B$18:$B$101,AG$7,'6. Drift'!$BP$18:$BP$101))*(AG41/AG$43)*(AG$12/AG$13)</f>
        <v>0</v>
      </c>
      <c r="AH79" s="449">
        <f>(SUMIF('5. Lön'!$B$25:$B$151,AH$7,'5. Lön'!$CA$25:$CA$151))*(AH41/AH$43)*(AH$12/AH$13)+(SUMIF('5. Lön'!$B$25:$B$151,AH$7,'5. Lön'!$CM$25:$CM$151))*(AH41/AH$43)*(AH$12/AH$13)+(SUMIF('6. Drift'!$B$18:$B$101,AH$7,'6. Drift'!$BD$18:$BD$101))*(AH41/AH$43)*(AH$12/AH$13)+(SUMIF('6. Drift'!$B$18:$B$101,AH$7,'6. Drift'!$BP$18:$BP$101))*(AH41/AH$43)*(AH$12/AH$13)</f>
        <v>0</v>
      </c>
      <c r="AI79" s="449">
        <f>(SUMIF('5. Lön'!$B$25:$B$151,AI$7,'5. Lön'!$CA$25:$CA$151))*(AI41/AI$43)*(AI$12/AI$13)+(SUMIF('5. Lön'!$B$25:$B$151,AI$7,'5. Lön'!$CM$25:$CM$151))*(AI41/AI$43)*(AI$12/AI$13)+(SUMIF('6. Drift'!$B$18:$B$101,AI$7,'6. Drift'!$BD$18:$BD$101))*(AI41/AI$43)*(AI$12/AI$13)+(SUMIF('6. Drift'!$B$18:$B$101,AI$7,'6. Drift'!$BP$18:$BP$101))*(AI41/AI$43)*(AI$12/AI$13)</f>
        <v>0</v>
      </c>
      <c r="AJ79" s="449">
        <f>(SUMIF('5. Lön'!$B$25:$B$151,AJ$7,'5. Lön'!$CA$25:$CA$151))*(AJ41/AJ$43)*(AJ$12/AJ$13)+(SUMIF('5. Lön'!$B$25:$B$151,AJ$7,'5. Lön'!$CM$25:$CM$151))*(AJ41/AJ$43)*(AJ$12/AJ$13)+(SUMIF('6. Drift'!$B$18:$B$101,AJ$7,'6. Drift'!$BD$18:$BD$101))*(AJ41/AJ$43)*(AJ$12/AJ$13)+(SUMIF('6. Drift'!$B$18:$B$101,AJ$7,'6. Drift'!$BP$18:$BP$101))*(AJ41/AJ$43)*(AJ$12/AJ$13)</f>
        <v>0</v>
      </c>
      <c r="AK79" s="449">
        <f>(SUMIF('5. Lön'!$B$25:$B$151,AK$7,'5. Lön'!$CA$25:$CA$151))*(AK41/AK$43)*(AK$12/AK$13)+(SUMIF('5. Lön'!$B$25:$B$151,AK$7,'5. Lön'!$CM$25:$CM$151))*(AK41/AK$43)*(AK$12/AK$13)+(SUMIF('6. Drift'!$B$18:$B$101,AK$7,'6. Drift'!$BD$18:$BD$101))*(AK41/AK$43)*(AK$12/AK$13)+(SUMIF('6. Drift'!$B$18:$B$101,AK$7,'6. Drift'!$BP$18:$BP$101))*(AK41/AK$43)*(AK$12/AK$13)</f>
        <v>0</v>
      </c>
      <c r="AL79" s="449">
        <f>(SUMIF('5. Lön'!$B$25:$B$151,AL$7,'5. Lön'!$CA$25:$CA$151))*(AL41/AL$43)*(AL$12/AL$13)+(SUMIF('5. Lön'!$B$25:$B$151,AL$7,'5. Lön'!$CM$25:$CM$151))*(AL41/AL$43)*(AL$12/AL$13)+(SUMIF('6. Drift'!$B$18:$B$101,AL$7,'6. Drift'!$BD$18:$BD$101))*(AL41/AL$43)*(AL$12/AL$13)+(SUMIF('6. Drift'!$B$18:$B$101,AL$7,'6. Drift'!$BP$18:$BP$101))*(AL41/AL$43)*(AL$12/AL$13)</f>
        <v>0</v>
      </c>
      <c r="AM79" s="449">
        <f>(SUMIF('5. Lön'!$B$25:$B$151,AM$7,'5. Lön'!$CA$25:$CA$151))*(AM41/AM$43)*(AM$12/AM$13)+(SUMIF('5. Lön'!$B$25:$B$151,AM$7,'5. Lön'!$CM$25:$CM$151))*(AM41/AM$43)*(AM$12/AM$13)+(SUMIF('6. Drift'!$B$18:$B$101,AM$7,'6. Drift'!$BD$18:$BD$101))*(AM41/AM$43)*(AM$12/AM$13)+(SUMIF('6. Drift'!$B$18:$B$101,AM$7,'6. Drift'!$BP$18:$BP$101))*(AM41/AM$43)*(AM$12/AM$13)</f>
        <v>0</v>
      </c>
      <c r="AN79" s="449">
        <f>(SUMIF('5. Lön'!$B$25:$B$151,AN$7,'5. Lön'!$CA$25:$CA$151))*(AN41/AN$43)*(AN$12/AN$13)+(SUMIF('5. Lön'!$B$25:$B$151,AN$7,'5. Lön'!$CM$25:$CM$151))*(AN41/AN$43)*(AN$12/AN$13)+(SUMIF('6. Drift'!$B$18:$B$101,AN$7,'6. Drift'!$BD$18:$BD$101))*(AN41/AN$43)*(AN$12/AN$13)+(SUMIF('6. Drift'!$B$18:$B$101,AN$7,'6. Drift'!$BP$18:$BP$101))*(AN41/AN$43)*(AN$12/AN$13)</f>
        <v>0</v>
      </c>
      <c r="AO79" s="449">
        <f>(SUMIF('5. Lön'!$B$25:$B$151,AO$7,'5. Lön'!$CA$25:$CA$151))*(AO41/AO$43)*(AO$12/AO$13)+(SUMIF('5. Lön'!$B$25:$B$151,AO$7,'5. Lön'!$CM$25:$CM$151))*(AO41/AO$43)*(AO$12/AO$13)+(SUMIF('6. Drift'!$B$18:$B$101,AO$7,'6. Drift'!$BD$18:$BD$101))*(AO41/AO$43)*(AO$12/AO$13)+(SUMIF('6. Drift'!$B$18:$B$101,AO$7,'6. Drift'!$BP$18:$BP$101))*(AO41/AO$43)*(AO$12/AO$13)</f>
        <v>0</v>
      </c>
      <c r="AP79" s="449">
        <f>(SUMIF('5. Lön'!$B$25:$B$151,AP$7,'5. Lön'!$CA$25:$CA$151))*(AP41/AP$43)*(AP$12/AP$13)+(SUMIF('5. Lön'!$B$25:$B$151,AP$7,'5. Lön'!$CM$25:$CM$151))*(AP41/AP$43)*(AP$12/AP$13)+(SUMIF('6. Drift'!$B$18:$B$101,AP$7,'6. Drift'!$BD$18:$BD$101))*(AP41/AP$43)*(AP$12/AP$13)+(SUMIF('6. Drift'!$B$18:$B$101,AP$7,'6. Drift'!$BP$18:$BP$101))*(AP41/AP$43)*(AP$12/AP$13)</f>
        <v>0</v>
      </c>
      <c r="AQ79" s="449">
        <f>(SUMIF('5. Lön'!$B$25:$B$151,AQ$7,'5. Lön'!$CA$25:$CA$151))*(AQ41/AQ$43)*(AQ$12/AQ$13)+(SUMIF('5. Lön'!$B$25:$B$151,AQ$7,'5. Lön'!$CM$25:$CM$151))*(AQ41/AQ$43)*(AQ$12/AQ$13)+(SUMIF('6. Drift'!$B$18:$B$101,AQ$7,'6. Drift'!$BD$18:$BD$101))*(AQ41/AQ$43)*(AQ$12/AQ$13)+(SUMIF('6. Drift'!$B$18:$B$101,AQ$7,'6. Drift'!$BP$18:$BP$101))*(AQ41/AQ$43)*(AQ$12/AQ$13)</f>
        <v>0</v>
      </c>
      <c r="AR79" s="449">
        <f>(SUMIF('5. Lön'!$B$25:$B$151,AR$7,'5. Lön'!$CA$25:$CA$151))*(AR41/AR$43)*(AR$12/AR$13)+(SUMIF('5. Lön'!$B$25:$B$151,AR$7,'5. Lön'!$CM$25:$CM$151))*(AR41/AR$43)*(AR$12/AR$13)+(SUMIF('6. Drift'!$B$18:$B$101,AR$7,'6. Drift'!$BD$18:$BD$101))*(AR41/AR$43)*(AR$12/AR$13)+(SUMIF('6. Drift'!$B$18:$B$101,AR$7,'6. Drift'!$BP$18:$BP$101))*(AR41/AR$43)*(AR$12/AR$13)</f>
        <v>0</v>
      </c>
      <c r="AS79" s="449">
        <f>(SUMIF('5. Lön'!$B$25:$B$151,AS$7,'5. Lön'!$CA$25:$CA$151))*(AS41/AS$43)*(AS$12/AS$13)+(SUMIF('5. Lön'!$B$25:$B$151,AS$7,'5. Lön'!$CM$25:$CM$151))*(AS41/AS$43)*(AS$12/AS$13)+(SUMIF('6. Drift'!$B$18:$B$101,AS$7,'6. Drift'!$BD$18:$BD$101))*(AS41/AS$43)*(AS$12/AS$13)+(SUMIF('6. Drift'!$B$18:$B$101,AS$7,'6. Drift'!$BP$18:$BP$101))*(AS41/AS$43)*(AS$12/AS$13)</f>
        <v>0</v>
      </c>
      <c r="AT79" s="449">
        <f>(SUMIF('5. Lön'!$B$25:$B$151,AT$7,'5. Lön'!$CA$25:$CA$151))*(AT41/AT$43)*(AT$12/AT$13)+(SUMIF('5. Lön'!$B$25:$B$151,AT$7,'5. Lön'!$CM$25:$CM$151))*(AT41/AT$43)*(AT$12/AT$13)+(SUMIF('6. Drift'!$B$18:$B$101,AT$7,'6. Drift'!$BD$18:$BD$101))*(AT41/AT$43)*(AT$12/AT$13)+(SUMIF('6. Drift'!$B$18:$B$101,AT$7,'6. Drift'!$BP$18:$BP$101))*(AT41/AT$43)*(AT$12/AT$13)</f>
        <v>0</v>
      </c>
      <c r="AU79" s="449">
        <f>(SUMIF('5. Lön'!$B$25:$B$151,AU$7,'5. Lön'!$CA$25:$CA$151))*(AU41/AU$43)*(AU$12/AU$13)+(SUMIF('5. Lön'!$B$25:$B$151,AU$7,'5. Lön'!$CM$25:$CM$151))*(AU41/AU$43)*(AU$12/AU$13)+(SUMIF('6. Drift'!$B$18:$B$101,AU$7,'6. Drift'!$BD$18:$BD$101))*(AU41/AU$43)*(AU$12/AU$13)+(SUMIF('6. Drift'!$B$18:$B$101,AU$7,'6. Drift'!$BP$18:$BP$101))*(AU41/AU$43)*(AU$12/AU$13)</f>
        <v>0</v>
      </c>
      <c r="AV79" s="449">
        <f>(SUMIF('5. Lön'!$B$25:$B$151,AV$7,'5. Lön'!$CA$25:$CA$151))*(AV41/AV$43)*(AV$12/AV$13)+(SUMIF('5. Lön'!$B$25:$B$151,AV$7,'5. Lön'!$CM$25:$CM$151))*(AV41/AV$43)*(AV$12/AV$13)+(SUMIF('6. Drift'!$B$18:$B$101,AV$7,'6. Drift'!$BD$18:$BD$101))*(AV41/AV$43)*(AV$12/AV$13)+(SUMIF('6. Drift'!$B$18:$B$101,AV$7,'6. Drift'!$BP$18:$BP$101))*(AV41/AV$43)*(AV$12/AV$13)</f>
        <v>0</v>
      </c>
      <c r="AW79" s="449">
        <f>(SUMIF('5. Lön'!$B$25:$B$151,AW$7,'5. Lön'!$CA$25:$CA$151))*(AW41/AW$43)*(AW$12/AW$13)+(SUMIF('5. Lön'!$B$25:$B$151,AW$7,'5. Lön'!$CM$25:$CM$151))*(AW41/AW$43)*(AW$12/AW$13)+(SUMIF('6. Drift'!$B$18:$B$101,AW$7,'6. Drift'!$BD$18:$BD$101))*(AW41/AW$43)*(AW$12/AW$13)+(SUMIF('6. Drift'!$B$18:$B$101,AW$7,'6. Drift'!$BP$18:$BP$101))*(AW41/AW$43)*(AW$12/AW$13)</f>
        <v>0</v>
      </c>
      <c r="AX79" s="449">
        <f>(SUMIF('5. Lön'!$B$25:$B$151,AX$7,'5. Lön'!$CA$25:$CA$151))*(AX41/AX$43)*(AX$12/AX$13)+(SUMIF('5. Lön'!$B$25:$B$151,AX$7,'5. Lön'!$CM$25:$CM$151))*(AX41/AX$43)*(AX$12/AX$13)+(SUMIF('6. Drift'!$B$18:$B$101,AX$7,'6. Drift'!$BD$18:$BD$101))*(AX41/AX$43)*(AX$12/AX$13)+(SUMIF('6. Drift'!$B$18:$B$101,AX$7,'6. Drift'!$BP$18:$BP$101))*(AX41/AX$43)*(AX$12/AX$13)</f>
        <v>0</v>
      </c>
      <c r="AY79" s="449">
        <f>(SUMIF('5. Lön'!$B$25:$B$151,AY$7,'5. Lön'!$CA$25:$CA$151))*(AY41/AY$43)*(AY$12/AY$13)+(SUMIF('5. Lön'!$B$25:$B$151,AY$7,'5. Lön'!$CM$25:$CM$151))*(AY41/AY$43)*(AY$12/AY$13)+(SUMIF('6. Drift'!$B$18:$B$101,AY$7,'6. Drift'!$BD$18:$BD$101))*(AY41/AY$43)*(AY$12/AY$13)+(SUMIF('6. Drift'!$B$18:$B$101,AY$7,'6. Drift'!$BP$18:$BP$101))*(AY41/AY$43)*(AY$12/AY$13)</f>
        <v>0</v>
      </c>
      <c r="AZ79" s="449">
        <f>(SUMIF('5. Lön'!$B$25:$B$151,AZ$7,'5. Lön'!$CA$25:$CA$151))*(AZ41/AZ$43)*(AZ$12/AZ$13)+(SUMIF('5. Lön'!$B$25:$B$151,AZ$7,'5. Lön'!$CM$25:$CM$151))*(AZ41/AZ$43)*(AZ$12/AZ$13)+(SUMIF('6. Drift'!$B$18:$B$101,AZ$7,'6. Drift'!$BD$18:$BD$101))*(AZ41/AZ$43)*(AZ$12/AZ$13)+(SUMIF('6. Drift'!$B$18:$B$101,AZ$7,'6. Drift'!$BP$18:$BP$101))*(AZ41/AZ$43)*(AZ$12/AZ$13)</f>
        <v>0</v>
      </c>
      <c r="BA79" s="449">
        <f>(SUMIF('5. Lön'!$B$25:$B$151,BA$7,'5. Lön'!$CA$25:$CA$151))*(BA41/BA$43)*(BA$12/BA$13)+(SUMIF('5. Lön'!$B$25:$B$151,BA$7,'5. Lön'!$CM$25:$CM$151))*(BA41/BA$43)*(BA$12/BA$13)+(SUMIF('6. Drift'!$B$18:$B$101,BA$7,'6. Drift'!$BD$18:$BD$101))*(BA41/BA$43)*(BA$12/BA$13)+(SUMIF('6. Drift'!$B$18:$B$101,BA$7,'6. Drift'!$BP$18:$BP$101))*(BA41/BA$43)*(BA$12/BA$13)</f>
        <v>0</v>
      </c>
      <c r="BB79" s="449">
        <f>(SUMIF('5. Lön'!$B$25:$B$151,BB$7,'5. Lön'!$CA$25:$CA$151))*(BB41/BB$43)*(BB$12/BB$13)+(SUMIF('5. Lön'!$B$25:$B$151,BB$7,'5. Lön'!$CM$25:$CM$151))*(BB41/BB$43)*(BB$12/BB$13)+(SUMIF('6. Drift'!$B$18:$B$101,BB$7,'6. Drift'!$BD$18:$BD$101))*(BB41/BB$43)*(BB$12/BB$13)+(SUMIF('6. Drift'!$B$18:$B$101,BB$7,'6. Drift'!$BP$18:$BP$101))*(BB41/BB$43)*(BB$12/BB$13)</f>
        <v>0</v>
      </c>
      <c r="BC79" s="449">
        <f>(SUMIF('5. Lön'!$B$25:$B$151,BC$7,'5. Lön'!$CA$25:$CA$151))*(BC41/BC$43)*(BC$12/BC$13)+(SUMIF('5. Lön'!$B$25:$B$151,BC$7,'5. Lön'!$CM$25:$CM$151))*(BC41/BC$43)*(BC$12/BC$13)+(SUMIF('6. Drift'!$B$18:$B$101,BC$7,'6. Drift'!$BD$18:$BD$101))*(BC41/BC$43)*(BC$12/BC$13)+(SUMIF('6. Drift'!$B$18:$B$101,BC$7,'6. Drift'!$BP$18:$BP$101))*(BC41/BC$43)*(BC$12/BC$13)</f>
        <v>0</v>
      </c>
      <c r="BD79" s="449">
        <f>(SUMIF('5. Lön'!$B$25:$B$151,BD$7,'5. Lön'!$CA$25:$CA$151))*(BD41/BD$43)*(BD$12/BD$13)+(SUMIF('5. Lön'!$B$25:$B$151,BD$7,'5. Lön'!$CM$25:$CM$151))*(BD41/BD$43)*(BD$12/BD$13)+(SUMIF('6. Drift'!$B$18:$B$101,BD$7,'6. Drift'!$BD$18:$BD$101))*(BD41/BD$43)*(BD$12/BD$13)+(SUMIF('6. Drift'!$B$18:$B$101,BD$7,'6. Drift'!$BP$18:$BP$101))*(BD41/BD$43)*(BD$12/BD$13)</f>
        <v>0</v>
      </c>
      <c r="BE79" s="449">
        <f>(SUMIF('5. Lön'!$B$25:$B$151,BE$7,'5. Lön'!$CA$25:$CA$151))*(BE41/BE$43)*(BE$12/BE$13)+(SUMIF('5. Lön'!$B$25:$B$151,BE$7,'5. Lön'!$CM$25:$CM$151))*(BE41/BE$43)*(BE$12/BE$13)+(SUMIF('6. Drift'!$B$18:$B$101,BE$7,'6. Drift'!$BD$18:$BD$101))*(BE41/BE$43)*(BE$12/BE$13)+(SUMIF('6. Drift'!$B$18:$B$101,BE$7,'6. Drift'!$BP$18:$BP$101))*(BE41/BE$43)*(BE$12/BE$13)</f>
        <v>0</v>
      </c>
      <c r="BF79" s="449">
        <f>(SUMIF('5. Lön'!$B$25:$B$151,BF$7,'5. Lön'!$CA$25:$CA$151))*(BF41/BF$43)*(BF$12/BF$13)+(SUMIF('5. Lön'!$B$25:$B$151,BF$7,'5. Lön'!$CM$25:$CM$151))*(BF41/BF$43)*(BF$12/BF$13)+(SUMIF('6. Drift'!$B$18:$B$101,BF$7,'6. Drift'!$BD$18:$BD$101))*(BF41/BF$43)*(BF$12/BF$13)+(SUMIF('6. Drift'!$B$18:$B$101,BF$7,'6. Drift'!$BP$18:$BP$101))*(BF41/BF$43)*(BF$12/BF$13)</f>
        <v>0</v>
      </c>
      <c r="BG79" s="449">
        <f>(SUMIF('5. Lön'!$B$25:$B$151,BG$7,'5. Lön'!$CA$25:$CA$151))*(BG41/BG$43)*((BG$13/3)/BG$13)+(SUMIF('5. Lön'!$B$25:$B$151,BG$7,'5. Lön'!$CM$25:$CM$151))*(BG41/BG$43)*((BG$13/3)/BG$13)+(SUMIF('6. Drift'!$B$18:$B$101,BG$7,'6. Drift'!$BD$18:$BD$101))*(BG41/BG$43)*((BG$13/3)/BG$13)+(SUMIF('6. Drift'!$B$18:$B$101,BG$7,'6. Drift'!$BP$18:$BP$101))*(BG41/BG$43)*((BG$13/3)/BG$13)</f>
        <v>0</v>
      </c>
      <c r="BH79" s="449">
        <f>(SUMIF('5. Lön'!$B$25:$B$151,BH$7,'5. Lön'!$CA$25:$CA$151))*(BH41/BH$43)*((BH$13/3)/BH$13)+(SUMIF('5. Lön'!$B$25:$B$151,BH$7,'5. Lön'!$CM$25:$CM$151))*(BH41/BH$43)*((BH$13/3)/BH$13)+(SUMIF('6. Drift'!$B$18:$B$101,BH$7,'6. Drift'!$BD$18:$BD$101))*(BH41/BH$43)*((BH$13/3)/BH$13)+(SUMIF('6. Drift'!$B$18:$B$101,BH$7,'6. Drift'!$BP$18:$BP$101))*(BH41/BH$43)*((BH$13/3)/BH$13)</f>
        <v>0</v>
      </c>
      <c r="BI79" s="449">
        <f>(SUMIF('5. Lön'!$B$25:$B$151,BI$7,'5. Lön'!$CA$25:$CA$151))*(BI41/BI$43)*((BI$13/3)/BI$13)+(SUMIF('5. Lön'!$B$25:$B$151,BI$7,'5. Lön'!$CM$25:$CM$151))*(BI41/BI$43)*((BI$13/3)/BI$13)+(SUMIF('6. Drift'!$B$18:$B$101,BI$7,'6. Drift'!$BD$18:$BD$101))*(BI41/BI$43)*((BI$13/3)/BI$13)+(SUMIF('6. Drift'!$B$18:$B$101,BI$7,'6. Drift'!$BP$18:$BP$101))*(BI41/BI$43)*((BI$13/3)/BI$13)</f>
        <v>0</v>
      </c>
      <c r="BJ79" s="449">
        <f>(SUMIF('5. Lön'!$B$25:$B$151,BJ$7,'5. Lön'!$CA$25:$CA$151))*(BJ41/BJ$43)*((BJ$13/3)/BJ$13)+(SUMIF('5. Lön'!$B$25:$B$151,BJ$7,'5. Lön'!$CM$25:$CM$151))*(BJ41/BJ$43)*((BJ$13/3)/BJ$13)+(SUMIF('6. Drift'!$B$18:$B$101,BJ$7,'6. Drift'!$BD$18:$BD$101))*(BJ41/BJ$43)*((BJ$13/3)/BJ$13)+(SUMIF('6. Drift'!$B$18:$B$101,BJ$7,'6. Drift'!$BP$18:$BP$101))*(BJ41/BJ$43)*((BJ$13/3)/BJ$13)</f>
        <v>0</v>
      </c>
      <c r="BK79" s="449">
        <f>(SUMIF('5. Lön'!$B$25:$B$151,BK$7,'5. Lön'!$CA$25:$CA$151))*(BK41/BK$43)*((BK$13/3)/BK$13)+(SUMIF('5. Lön'!$B$25:$B$151,BK$7,'5. Lön'!$CM$25:$CM$151))*(BK41/BK$43)*((BK$13/3)/BK$13)+(SUMIF('6. Drift'!$B$18:$B$101,BK$7,'6. Drift'!$BD$18:$BD$101))*(BK41/BK$43)*((BK$13/3)/BK$13)+(SUMIF('6. Drift'!$B$18:$B$101,BK$7,'6. Drift'!$BP$18:$BP$101))*(BK41/BK$43)*((BK$13/3)/BK$13)</f>
        <v>0</v>
      </c>
      <c r="BL79" s="449">
        <f>(SUMIF('5. Lön'!$B$25:$B$151,BL$7,'5. Lön'!$CA$25:$CA$151))*(BL41/BL$43)*((BL$13/3)/BL$13)+(SUMIF('5. Lön'!$B$25:$B$151,BL$7,'5. Lön'!$CM$25:$CM$151))*(BL41/BL$43)*((BL$13/3)/BL$13)+(SUMIF('6. Drift'!$B$18:$B$101,BL$7,'6. Drift'!$BD$18:$BD$101))*(BL41/BL$43)*((BL$13/3)/BL$13)+(SUMIF('6. Drift'!$B$18:$B$101,BL$7,'6. Drift'!$BP$18:$BP$101))*(BL41/BL$43)*((BL$13/3)/BL$13)</f>
        <v>0</v>
      </c>
      <c r="BM79" s="449">
        <f>(SUMIF('5. Lön'!$B$25:$B$151,BM$7,'5. Lön'!$CA$25:$CA$151))*(BM41/BM$43)*((BM$13/3)/BM$13)+(SUMIF('5. Lön'!$B$25:$B$151,BM$7,'5. Lön'!$CM$25:$CM$151))*(BM41/BM$43)*((BM$13/3)/BM$13)+(SUMIF('6. Drift'!$B$18:$B$101,BM$7,'6. Drift'!$BD$18:$BD$101))*(BM41/BM$43)*((BM$13/3)/BM$13)+(SUMIF('6. Drift'!$B$18:$B$101,BM$7,'6. Drift'!$BP$18:$BP$101))*(BM41/BM$43)*((BM$13/3)/BM$13)</f>
        <v>0</v>
      </c>
      <c r="BN79" s="449">
        <f>(SUMIF('5. Lön'!$B$25:$B$151,BN$7,'5. Lön'!$CA$25:$CA$151))*(BN41/BN$43)*((BN$13/3)/BN$13)+(SUMIF('5. Lön'!$B$25:$B$151,BN$7,'5. Lön'!$CM$25:$CM$151))*(BN41/BN$43)*((BN$13/3)/BN$13)+(SUMIF('6. Drift'!$B$18:$B$101,BN$7,'6. Drift'!$BD$18:$BD$101))*(BN41/BN$43)*((BN$13/3)/BN$13)+(SUMIF('6. Drift'!$B$18:$B$101,BN$7,'6. Drift'!$BP$18:$BP$101))*(BN41/BN$43)*((BN$13/3)/BN$13)</f>
        <v>0</v>
      </c>
      <c r="BO79" s="449">
        <f>(SUMIF('5. Lön'!$B$25:$B$151,BO$7,'5. Lön'!$CA$25:$CA$151))*(BO41/BO$43)*((BO$13/3)/BO$13)+(SUMIF('5. Lön'!$B$25:$B$151,BO$7,'5. Lön'!$CM$25:$CM$151))*(BO41/BO$43)*((BO$13/3)/BO$13)+(SUMIF('6. Drift'!$B$18:$B$101,BO$7,'6. Drift'!$BD$18:$BD$101))*(BO41/BO$43)*((BO$13/3)/BO$13)+(SUMIF('6. Drift'!$B$18:$B$101,BO$7,'6. Drift'!$BP$18:$BP$101))*(BO41/BO$43)*((BO$13/3)/BO$13)</f>
        <v>0</v>
      </c>
      <c r="BP79" s="449">
        <f>(SUMIF('5. Lön'!$B$25:$B$151,BP$7,'5. Lön'!$CA$25:$CA$151))*(BP41/BP$43)*((BP$13/3)/BP$13)+(SUMIF('5. Lön'!$B$25:$B$151,BP$7,'5. Lön'!$CM$25:$CM$151))*(BP41/BP$43)*((BP$13/3)/BP$13)+(SUMIF('6. Drift'!$B$18:$B$101,BP$7,'6. Drift'!$BD$18:$BD$101))*(BP41/BP$43)*((BP$13/3)/BP$13)+(SUMIF('6. Drift'!$B$18:$B$101,BP$7,'6. Drift'!$BP$18:$BP$101))*(BP41/BP$43)*((BP$13/3)/BP$13)</f>
        <v>0</v>
      </c>
      <c r="BQ79" s="449">
        <f>(SUMIF('5. Lön'!$B$25:$B$151,BQ$7,'5. Lön'!$CA$25:$CA$151))*(BQ41/BQ$43)*((BQ$13/3)/BQ$13)+(SUMIF('5. Lön'!$B$25:$B$151,BQ$7,'5. Lön'!$CM$25:$CM$151))*(BQ41/BQ$43)*((BQ$13/3)/BQ$13)+(SUMIF('6. Drift'!$B$18:$B$101,BQ$7,'6. Drift'!$BD$18:$BD$101))*(BQ41/BQ$43)*((BQ$13/3)/BQ$13)+(SUMIF('6. Drift'!$B$18:$B$101,BQ$7,'6. Drift'!$BP$18:$BP$101))*(BQ41/BQ$43)*((BQ$13/3)/BQ$13)</f>
        <v>0</v>
      </c>
      <c r="BR79" s="449">
        <f>(SUMIF('5. Lön'!$B$25:$B$151,BR$7,'5. Lön'!$CA$25:$CA$151))*(BR41/BR$43)*((BR$13/3)/BR$13)+(SUMIF('5. Lön'!$B$25:$B$151,BR$7,'5. Lön'!$CM$25:$CM$151))*(BR41/BR$43)*((BR$13/3)/BR$13)+(SUMIF('6. Drift'!$B$18:$B$101,BR$7,'6. Drift'!$BD$18:$BD$101))*(BR41/BR$43)*((BR$13/3)/BR$13)+(SUMIF('6. Drift'!$B$18:$B$101,BR$7,'6. Drift'!$BP$18:$BP$101))*(BR41/BR$43)*((BR$13/3)/BR$13)</f>
        <v>0</v>
      </c>
      <c r="BS79" s="449">
        <f>(SUMIF('5. Lön'!$B$25:$B$151,BS$7,'5. Lön'!$CA$25:$CA$151))*(BS41/BS$43)*((BS$13/3)/BS$13)+(SUMIF('5. Lön'!$B$25:$B$151,BS$7,'5. Lön'!$CM$25:$CM$151))*(BS41/BS$43)*((BS$13/3)/BS$13)+(SUMIF('6. Drift'!$B$18:$B$101,BS$7,'6. Drift'!$BD$18:$BD$101))*(BS41/BS$43)*((BS$13/3)/BS$13)+(SUMIF('6. Drift'!$B$18:$B$101,BS$7,'6. Drift'!$BP$18:$BP$101))*(BS41/BS$43)*((BS$13/3)/BS$13)</f>
        <v>0</v>
      </c>
      <c r="BT79" s="449">
        <f>(SUMIF('5. Lön'!$B$25:$B$151,BT$7,'5. Lön'!$CA$25:$CA$151))*(BT41/BT$43)*((BT$13/3)/BT$13)+(SUMIF('5. Lön'!$B$25:$B$151,BT$7,'5. Lön'!$CM$25:$CM$151))*(BT41/BT$43)*((BT$13/3)/BT$13)+(SUMIF('6. Drift'!$B$18:$B$101,BT$7,'6. Drift'!$BD$18:$BD$101))*(BT41/BT$43)*((BT$13/3)/BT$13)+(SUMIF('6. Drift'!$B$18:$B$101,BT$7,'6. Drift'!$BP$18:$BP$101))*(BT41/BT$43)*((BT$13/3)/BT$13)</f>
        <v>0</v>
      </c>
      <c r="BU79" s="449">
        <f>(SUMIF('5. Lön'!$B$25:$B$151,BU$7,'5. Lön'!$CA$25:$CA$151))*(BU41/BU$43)*((BU$13/3)/BU$13)+(SUMIF('5. Lön'!$B$25:$B$151,BU$7,'5. Lön'!$CM$25:$CM$151))*(BU41/BU$43)*((BU$13/3)/BU$13)+(SUMIF('6. Drift'!$B$18:$B$101,BU$7,'6. Drift'!$BD$18:$BD$101))*(BU41/BU$43)*((BU$13/3)/BU$13)+(SUMIF('6. Drift'!$B$18:$B$101,BU$7,'6. Drift'!$BP$18:$BP$101))*(BU41/BU$43)*((BU$13/3)/BU$13)</f>
        <v>0</v>
      </c>
      <c r="BV79" s="449">
        <f>(SUMIF('5. Lön'!$B$25:$B$151,BV$7,'5. Lön'!$CA$25:$CA$151))*(BV41/BV$43)*((BV$13/3)/BV$13)+(SUMIF('5. Lön'!$B$25:$B$151,BV$7,'5. Lön'!$CM$25:$CM$151))*(BV41/BV$43)*((BV$13/3)/BV$13)+(SUMIF('6. Drift'!$B$18:$B$101,BV$7,'6. Drift'!$BD$18:$BD$101))*(BV41/BV$43)*((BV$13/3)/BV$13)+(SUMIF('6. Drift'!$B$18:$B$101,BV$7,'6. Drift'!$BP$18:$BP$101))*(BV41/BV$43)*((BV$13/3)/BV$13)</f>
        <v>0</v>
      </c>
      <c r="BW79" s="449">
        <f>(SUMIF('5. Lön'!$B$25:$B$151,BW$7,'5. Lön'!$CA$25:$CA$151))*(BW41/BW$43)*((BW$13/3)/BW$13)+(SUMIF('5. Lön'!$B$25:$B$151,BW$7,'5. Lön'!$CM$25:$CM$151))*(BW41/BW$43)*((BW$13/3)/BW$13)+(SUMIF('6. Drift'!$B$18:$B$101,BW$7,'6. Drift'!$BD$18:$BD$101))*(BW41/BW$43)*((BW$13/3)/BW$13)+(SUMIF('6. Drift'!$B$18:$B$101,BW$7,'6. Drift'!$BP$18:$BP$101))*(BW41/BW$43)*((BW$13/3)/BW$13)</f>
        <v>0</v>
      </c>
      <c r="BX79" s="449">
        <f>(SUMIF('5. Lön'!$B$25:$B$151,BX$7,'5. Lön'!$CA$25:$CA$151))*(BX41/BX$43)*((BX$13/3)/BX$13)+(SUMIF('5. Lön'!$B$25:$B$151,BX$7,'5. Lön'!$CM$25:$CM$151))*(BX41/BX$43)*((BX$13/3)/BX$13)+(SUMIF('6. Drift'!$B$18:$B$101,BX$7,'6. Drift'!$BD$18:$BD$101))*(BX41/BX$43)*((BX$13/3)/BX$13)+(SUMIF('6. Drift'!$B$18:$B$101,BX$7,'6. Drift'!$BP$18:$BP$101))*(BX41/BX$43)*((BX$13/3)/BX$13)</f>
        <v>0</v>
      </c>
      <c r="BY79" s="449">
        <f>(SUMIF('5. Lön'!$B$25:$B$151,BY$7,'5. Lön'!$CA$25:$CA$151))*(BY41/BY$43)*((BY$13/3)/BY$13)+(SUMIF('5. Lön'!$B$25:$B$151,BY$7,'5. Lön'!$CM$25:$CM$151))*(BY41/BY$43)*((BY$13/3)/BY$13)+(SUMIF('6. Drift'!$B$18:$B$101,BY$7,'6. Drift'!$BD$18:$BD$101))*(BY41/BY$43)*((BY$13/3)/BY$13)+(SUMIF('6. Drift'!$B$18:$B$101,BY$7,'6. Drift'!$BP$18:$BP$101))*(BY41/BY$43)*((BY$13/3)/BY$13)</f>
        <v>0</v>
      </c>
      <c r="BZ79" s="449">
        <f>(SUMIF('5. Lön'!$B$25:$B$151,BZ$7,'5. Lön'!$CA$25:$CA$151))*(BZ41/BZ$43)*((BZ$13/3)/BZ$13)+(SUMIF('5. Lön'!$B$25:$B$151,BZ$7,'5. Lön'!$CM$25:$CM$151))*(BZ41/BZ$43)*((BZ$13/3)/BZ$13)+(SUMIF('6. Drift'!$B$18:$B$101,BZ$7,'6. Drift'!$BD$18:$BD$101))*(BZ41/BZ$43)*((BZ$13/3)/BZ$13)+(SUMIF('6. Drift'!$B$18:$B$101,BZ$7,'6. Drift'!$BP$18:$BP$101))*(BZ41/BZ$43)*((BZ$13/3)/BZ$13)</f>
        <v>0</v>
      </c>
      <c r="CA79" s="449">
        <f>(SUMIF('5. Lön'!$B$25:$B$151,CA$7,'5. Lön'!$CA$25:$CA$151))*(CA41/CA$43)*((CA$13/3)/CA$13)+(SUMIF('5. Lön'!$B$25:$B$151,CA$7,'5. Lön'!$CM$25:$CM$151))*(CA41/CA$43)*((CA$13/3)/CA$13)+(SUMIF('6. Drift'!$B$18:$B$101,CA$7,'6. Drift'!$BD$18:$BD$101))*(CA41/CA$43)*((CA$13/3)/CA$13)+(SUMIF('6. Drift'!$B$18:$B$101,CA$7,'6. Drift'!$BP$18:$BP$101))*(CA41/CA$43)*((CA$13/3)/CA$13)</f>
        <v>0</v>
      </c>
      <c r="CB79" s="449">
        <f>(SUMIF('5. Lön'!$B$25:$B$151,CB$7,'5. Lön'!$CA$25:$CA$151))*(CB41/CB$43)*((CB$13/3)/CB$13)+(SUMIF('5. Lön'!$B$25:$B$151,CB$7,'5. Lön'!$CM$25:$CM$151))*(CB41/CB$43)*((CB$13/3)/CB$13)+(SUMIF('6. Drift'!$B$18:$B$101,CB$7,'6. Drift'!$BD$18:$BD$101))*(CB41/CB$43)*((CB$13/3)/CB$13)+(SUMIF('6. Drift'!$B$18:$B$101,CB$7,'6. Drift'!$BP$18:$BP$101))*(CB41/CB$43)*((CB$13/3)/CB$13)</f>
        <v>0</v>
      </c>
      <c r="CC79" s="449">
        <f>(SUMIF('5. Lön'!$B$25:$B$151,CC$7,'5. Lön'!$CA$25:$CA$151))*(CC41/CC$43)*((CC$13/3)/CC$13)+(SUMIF('5. Lön'!$B$25:$B$151,CC$7,'5. Lön'!$CM$25:$CM$151))*(CC41/CC$43)*((CC$13/3)/CC$13)+(SUMIF('6. Drift'!$B$18:$B$101,CC$7,'6. Drift'!$BD$18:$BD$101))*(CC41/CC$43)*((CC$13/3)/CC$13)+(SUMIF('6. Drift'!$B$18:$B$101,CC$7,'6. Drift'!$BP$18:$BP$101))*(CC41/CC$43)*((CC$13/3)/CC$13)</f>
        <v>0</v>
      </c>
      <c r="CD79" s="449">
        <f>(SUMIF('5. Lön'!$B$25:$B$151,CD$7,'5. Lön'!$CA$25:$CA$151))*(CD41/CD$43)*((CD$13/3)/CD$13)+(SUMIF('5. Lön'!$B$25:$B$151,CD$7,'5. Lön'!$CM$25:$CM$151))*(CD41/CD$43)*((CD$13/3)/CD$13)+(SUMIF('6. Drift'!$B$18:$B$101,CD$7,'6. Drift'!$BD$18:$BD$101))*(CD41/CD$43)*((CD$13/3)/CD$13)+(SUMIF('6. Drift'!$B$18:$B$101,CD$7,'6. Drift'!$BP$18:$BP$101))*(CD41/CD$43)*((CD$13/3)/CD$13)</f>
        <v>0</v>
      </c>
      <c r="CE79" s="449">
        <f>(SUMIF('5. Lön'!$B$25:$B$151,CE$7,'5. Lön'!$CA$25:$CA$151))*(CE41/CE$43)*((CE$13/3)/CE$13)+(SUMIF('5. Lön'!$B$25:$B$151,CE$7,'5. Lön'!$CM$25:$CM$151))*(CE41/CE$43)*((CE$13/3)/CE$13)+(SUMIF('6. Drift'!$B$18:$B$101,CE$7,'6. Drift'!$BD$18:$BD$101))*(CE41/CE$43)*((CE$13/3)/CE$13)+(SUMIF('6. Drift'!$B$18:$B$101,CE$7,'6. Drift'!$BP$18:$BP$101))*(CE41/CE$43)*((CE$13/3)/CE$13)</f>
        <v>0</v>
      </c>
      <c r="CF79" s="449">
        <f>(SUMIF('5. Lön'!$B$25:$B$151,CF$7,'5. Lön'!$CA$25:$CA$151))*(CF41/CF$43)*((CF$13/3)/CF$13)+(SUMIF('5. Lön'!$B$25:$B$151,CF$7,'5. Lön'!$CM$25:$CM$151))*(CF41/CF$43)*((CF$13/3)/CF$13)+(SUMIF('6. Drift'!$B$18:$B$101,CF$7,'6. Drift'!$BD$18:$BD$101))*(CF41/CF$43)*((CF$13/3)/CF$13)+(SUMIF('6. Drift'!$B$18:$B$101,CF$7,'6. Drift'!$BP$18:$BP$101))*(CF41/CF$43)*((CF$13/3)/CF$13)</f>
        <v>0</v>
      </c>
      <c r="CG79" s="449">
        <f>(SUMIF('5. Lön'!$B$25:$B$151,CG$7,'5. Lön'!$CA$25:$CA$151))*(CG41/CG$43)*((CG$13/3)/CG$13)+(SUMIF('5. Lön'!$B$25:$B$151,CG$7,'5. Lön'!$CM$25:$CM$151))*(CG41/CG$43)*((CG$13/3)/CG$13)+(SUMIF('6. Drift'!$B$18:$B$101,CG$7,'6. Drift'!$BD$18:$BD$101))*(CG41/CG$43)*((CG$13/3)/CG$13)+(SUMIF('6. Drift'!$B$18:$B$101,CG$7,'6. Drift'!$BP$18:$BP$101))*(CG41/CG$43)*((CG$13/3)/CG$13)</f>
        <v>0</v>
      </c>
      <c r="CH79" s="449">
        <f>(SUMIF('5. Lön'!$B$25:$B$151,CH$7,'5. Lön'!$CA$25:$CA$151))*(CH41/CH$43)*((CH$13/3)/CH$13)+(SUMIF('5. Lön'!$B$25:$B$151,CH$7,'5. Lön'!$CM$25:$CM$151))*(CH41/CH$43)*((CH$13/3)/CH$13)+(SUMIF('6. Drift'!$B$18:$B$101,CH$7,'6. Drift'!$BD$18:$BD$101))*(CH41/CH$43)*((CH$13/3)/CH$13)+(SUMIF('6. Drift'!$B$18:$B$101,CH$7,'6. Drift'!$BP$18:$BP$101))*(CH41/CH$43)*((CH$13/3)/CH$13)</f>
        <v>0</v>
      </c>
      <c r="CI79" s="449">
        <f>(SUMIF('5. Lön'!$B$25:$B$151,CI$7,'5. Lön'!$CA$25:$CA$151))*(CI41/CI$43)*((CI$13/3)/CI$13)+(SUMIF('5. Lön'!$B$25:$B$151,CI$7,'5. Lön'!$CM$25:$CM$151))*(CI41/CI$43)*((CI$13/3)/CI$13)+(SUMIF('6. Drift'!$B$18:$B$101,CI$7,'6. Drift'!$BD$18:$BD$101))*(CI41/CI$43)*((CI$13/3)/CI$13)+(SUMIF('6. Drift'!$B$18:$B$101,CI$7,'6. Drift'!$BP$18:$BP$101))*(CI41/CI$43)*((CI$13/3)/CI$13)</f>
        <v>0</v>
      </c>
      <c r="CJ79" s="449">
        <f>(SUMIF('5. Lön'!$B$25:$B$151,CJ$7,'5. Lön'!$CA$25:$CA$151))*(CJ41/CJ$43)*((CJ$13/3)/CJ$13)+(SUMIF('5. Lön'!$B$25:$B$151,CJ$7,'5. Lön'!$CM$25:$CM$151))*(CJ41/CJ$43)*((CJ$13/3)/CJ$13)+(SUMIF('6. Drift'!$B$18:$B$101,CJ$7,'6. Drift'!$BD$18:$BD$101))*(CJ41/CJ$43)*((CJ$13/3)/CJ$13)+(SUMIF('6. Drift'!$B$18:$B$101,CJ$7,'6. Drift'!$BP$18:$BP$101))*(CJ41/CJ$43)*((CJ$13/3)/CJ$13)</f>
        <v>0</v>
      </c>
    </row>
    <row r="80" spans="2:88" s="458" customFormat="1" x14ac:dyDescent="0.2">
      <c r="B80" s="44" t="s">
        <v>105</v>
      </c>
      <c r="C80" s="465">
        <f>SUM(C74:C79)</f>
        <v>35373.006074222663</v>
      </c>
      <c r="D80" s="465">
        <f t="shared" ref="D80:L80" si="76">SUM(D74:D79)</f>
        <v>39910.797366413724</v>
      </c>
      <c r="E80" s="465">
        <f t="shared" si="76"/>
        <v>38849.118843949203</v>
      </c>
      <c r="F80" s="465">
        <f t="shared" si="76"/>
        <v>0</v>
      </c>
      <c r="G80" s="465">
        <f t="shared" si="76"/>
        <v>0</v>
      </c>
      <c r="H80" s="465">
        <f t="shared" si="76"/>
        <v>0</v>
      </c>
      <c r="I80" s="465">
        <f t="shared" si="76"/>
        <v>0</v>
      </c>
      <c r="J80" s="465">
        <f t="shared" si="76"/>
        <v>0</v>
      </c>
      <c r="K80" s="465">
        <f t="shared" si="76"/>
        <v>0</v>
      </c>
      <c r="L80" s="465">
        <f t="shared" si="76"/>
        <v>0</v>
      </c>
      <c r="M80" s="466">
        <f>SUM(M74:M79)</f>
        <v>114132.9222845856</v>
      </c>
      <c r="N80" s="577">
        <f>SUM(N74:N79)</f>
        <v>0</v>
      </c>
      <c r="O80" s="577">
        <f t="shared" ref="O80:BY80" si="77">SUM(O74:O79)</f>
        <v>0</v>
      </c>
      <c r="P80" s="577">
        <f t="shared" si="77"/>
        <v>0</v>
      </c>
      <c r="Q80" s="577">
        <f t="shared" si="77"/>
        <v>0</v>
      </c>
      <c r="R80" s="577">
        <f t="shared" si="77"/>
        <v>0</v>
      </c>
      <c r="S80" s="577">
        <f t="shared" si="77"/>
        <v>0</v>
      </c>
      <c r="T80" s="577">
        <f t="shared" si="77"/>
        <v>0</v>
      </c>
      <c r="U80" s="577">
        <f t="shared" si="77"/>
        <v>0</v>
      </c>
      <c r="V80" s="577">
        <f t="shared" si="77"/>
        <v>0</v>
      </c>
      <c r="W80" s="577">
        <f t="shared" si="77"/>
        <v>0</v>
      </c>
      <c r="X80" s="577">
        <f t="shared" si="77"/>
        <v>0</v>
      </c>
      <c r="Y80" s="577">
        <f t="shared" si="77"/>
        <v>0</v>
      </c>
      <c r="Z80" s="577">
        <f t="shared" si="77"/>
        <v>0</v>
      </c>
      <c r="AA80" s="577">
        <f t="shared" si="77"/>
        <v>0</v>
      </c>
      <c r="AB80" s="577">
        <f t="shared" si="77"/>
        <v>0</v>
      </c>
      <c r="AC80" s="577">
        <f t="shared" si="77"/>
        <v>0</v>
      </c>
      <c r="AD80" s="577">
        <f t="shared" si="77"/>
        <v>0</v>
      </c>
      <c r="AE80" s="577">
        <f t="shared" si="77"/>
        <v>0</v>
      </c>
      <c r="AF80" s="577">
        <f t="shared" si="77"/>
        <v>0</v>
      </c>
      <c r="AG80" s="577">
        <f t="shared" si="77"/>
        <v>0</v>
      </c>
      <c r="AH80" s="577">
        <f t="shared" si="77"/>
        <v>0</v>
      </c>
      <c r="AI80" s="577">
        <f t="shared" si="77"/>
        <v>0</v>
      </c>
      <c r="AJ80" s="577">
        <f t="shared" si="77"/>
        <v>0</v>
      </c>
      <c r="AK80" s="577">
        <f t="shared" si="77"/>
        <v>0</v>
      </c>
      <c r="AL80" s="577">
        <f t="shared" si="77"/>
        <v>0</v>
      </c>
      <c r="AM80" s="577">
        <f t="shared" si="77"/>
        <v>0</v>
      </c>
      <c r="AN80" s="577">
        <f t="shared" si="77"/>
        <v>0</v>
      </c>
      <c r="AO80" s="577">
        <f t="shared" si="77"/>
        <v>0</v>
      </c>
      <c r="AP80" s="577">
        <f t="shared" si="77"/>
        <v>0</v>
      </c>
      <c r="AQ80" s="577">
        <f t="shared" si="77"/>
        <v>0</v>
      </c>
      <c r="AR80" s="577">
        <f t="shared" si="77"/>
        <v>0</v>
      </c>
      <c r="AS80" s="577">
        <f t="shared" si="77"/>
        <v>0</v>
      </c>
      <c r="AT80" s="577">
        <f t="shared" si="77"/>
        <v>0</v>
      </c>
      <c r="AU80" s="577">
        <f t="shared" si="77"/>
        <v>0</v>
      </c>
      <c r="AV80" s="577">
        <f t="shared" si="77"/>
        <v>0</v>
      </c>
      <c r="AW80" s="577">
        <f t="shared" si="77"/>
        <v>114132.9222845856</v>
      </c>
      <c r="AX80" s="577">
        <f t="shared" si="77"/>
        <v>0</v>
      </c>
      <c r="AY80" s="577">
        <f t="shared" si="77"/>
        <v>0</v>
      </c>
      <c r="AZ80" s="577">
        <f t="shared" si="77"/>
        <v>0</v>
      </c>
      <c r="BA80" s="577">
        <f t="shared" si="77"/>
        <v>0</v>
      </c>
      <c r="BB80" s="577">
        <f t="shared" si="77"/>
        <v>0</v>
      </c>
      <c r="BC80" s="577">
        <f t="shared" si="77"/>
        <v>0</v>
      </c>
      <c r="BD80" s="577">
        <f t="shared" si="77"/>
        <v>0</v>
      </c>
      <c r="BE80" s="577">
        <f t="shared" si="77"/>
        <v>0</v>
      </c>
      <c r="BF80" s="577">
        <f t="shared" si="77"/>
        <v>0</v>
      </c>
      <c r="BG80" s="577">
        <f t="shared" si="77"/>
        <v>0</v>
      </c>
      <c r="BH80" s="577">
        <f t="shared" si="77"/>
        <v>0</v>
      </c>
      <c r="BI80" s="577">
        <f t="shared" si="77"/>
        <v>0</v>
      </c>
      <c r="BJ80" s="577">
        <f t="shared" si="77"/>
        <v>0</v>
      </c>
      <c r="BK80" s="577">
        <f t="shared" si="77"/>
        <v>0</v>
      </c>
      <c r="BL80" s="577">
        <f t="shared" si="77"/>
        <v>0</v>
      </c>
      <c r="BM80" s="577">
        <f t="shared" si="77"/>
        <v>0</v>
      </c>
      <c r="BN80" s="577">
        <f t="shared" si="77"/>
        <v>0</v>
      </c>
      <c r="BO80" s="577">
        <f t="shared" si="77"/>
        <v>0</v>
      </c>
      <c r="BP80" s="577">
        <f t="shared" si="77"/>
        <v>0</v>
      </c>
      <c r="BQ80" s="577">
        <f t="shared" si="77"/>
        <v>0</v>
      </c>
      <c r="BR80" s="577">
        <f t="shared" si="77"/>
        <v>0</v>
      </c>
      <c r="BS80" s="577">
        <f t="shared" si="77"/>
        <v>0</v>
      </c>
      <c r="BT80" s="577">
        <f t="shared" si="77"/>
        <v>0</v>
      </c>
      <c r="BU80" s="577">
        <f t="shared" si="77"/>
        <v>0</v>
      </c>
      <c r="BV80" s="577">
        <f t="shared" si="77"/>
        <v>0</v>
      </c>
      <c r="BW80" s="577">
        <f t="shared" si="77"/>
        <v>0</v>
      </c>
      <c r="BX80" s="577">
        <f t="shared" si="77"/>
        <v>0</v>
      </c>
      <c r="BY80" s="577">
        <f t="shared" si="77"/>
        <v>0</v>
      </c>
      <c r="BZ80" s="577">
        <f t="shared" ref="BZ80:CJ80" si="78">SUM(BZ74:BZ79)</f>
        <v>0</v>
      </c>
      <c r="CA80" s="577">
        <f t="shared" si="78"/>
        <v>0</v>
      </c>
      <c r="CB80" s="577">
        <f t="shared" si="78"/>
        <v>0</v>
      </c>
      <c r="CC80" s="577">
        <f t="shared" si="78"/>
        <v>0</v>
      </c>
      <c r="CD80" s="577">
        <f t="shared" si="78"/>
        <v>0</v>
      </c>
      <c r="CE80" s="577">
        <f t="shared" si="78"/>
        <v>0</v>
      </c>
      <c r="CF80" s="577">
        <f t="shared" si="78"/>
        <v>0</v>
      </c>
      <c r="CG80" s="577">
        <f t="shared" si="78"/>
        <v>0</v>
      </c>
      <c r="CH80" s="577">
        <f t="shared" si="78"/>
        <v>0</v>
      </c>
      <c r="CI80" s="577">
        <f t="shared" si="78"/>
        <v>0</v>
      </c>
      <c r="CJ80" s="577">
        <f t="shared" si="78"/>
        <v>0</v>
      </c>
    </row>
    <row r="82" spans="2:88" x14ac:dyDescent="0.2">
      <c r="B82" s="47" t="s">
        <v>2</v>
      </c>
      <c r="C82" s="57">
        <f>C55</f>
        <v>2022</v>
      </c>
      <c r="D82" s="57">
        <f t="shared" ref="D82:M82" si="79">D55</f>
        <v>2023</v>
      </c>
      <c r="E82" s="57">
        <f t="shared" si="79"/>
        <v>2024</v>
      </c>
      <c r="F82" s="57" t="str">
        <f t="shared" si="79"/>
        <v/>
      </c>
      <c r="G82" s="57" t="str">
        <f t="shared" si="79"/>
        <v/>
      </c>
      <c r="H82" s="57" t="str">
        <f t="shared" si="79"/>
        <v/>
      </c>
      <c r="I82" s="57" t="str">
        <f t="shared" si="79"/>
        <v/>
      </c>
      <c r="J82" s="57" t="str">
        <f t="shared" si="79"/>
        <v/>
      </c>
      <c r="K82" s="57" t="str">
        <f t="shared" si="79"/>
        <v/>
      </c>
      <c r="L82" s="57" t="str">
        <f t="shared" si="79"/>
        <v/>
      </c>
      <c r="M82" s="43" t="str">
        <f t="shared" si="79"/>
        <v>Summa</v>
      </c>
    </row>
    <row r="83" spans="2:88" x14ac:dyDescent="0.2">
      <c r="B83" s="50" t="s">
        <v>77</v>
      </c>
      <c r="C83" s="462">
        <f>IF($M83=0,"",(('5. Lön'!AG$152+'6. Drift'!G$102)/('6. Drift'!$Q$102+'5. Lön'!$AQ$152))*$M83)</f>
        <v>16025.811086055026</v>
      </c>
      <c r="D83" s="48">
        <f>IF($M83=0,"",(('5. Lön'!AH$152+'6. Drift'!H$102)/('6. Drift'!$Q$102+'5. Lön'!$AQ$152))*$M83)</f>
        <v>18081.66649862608</v>
      </c>
      <c r="E83" s="463">
        <f>IF($M83=0,"",(('5. Lön'!AI$152+'6. Drift'!I$102)/('6. Drift'!$Q$102+'5. Lön'!$AQ$152))*$M83)</f>
        <v>17600.670922523852</v>
      </c>
      <c r="F83" s="48">
        <f>IF($M83=0,"",(('5. Lön'!AJ$152+'6. Drift'!J$102)/('6. Drift'!$Q$102+'5. Lön'!$AQ$152))*$M83)</f>
        <v>0</v>
      </c>
      <c r="G83" s="463">
        <f>IF($M83=0,"",(('5. Lön'!AK$152+'6. Drift'!K$102)/('6. Drift'!$Q$102+'5. Lön'!$AQ$152))*$M83)</f>
        <v>0</v>
      </c>
      <c r="H83" s="48">
        <f>IF($M83=0,"",(('5. Lön'!AL$152+'6. Drift'!L$102)/('6. Drift'!$Q$102+'5. Lön'!$AQ$152))*$M83)</f>
        <v>0</v>
      </c>
      <c r="I83" s="463">
        <f>IF($M83=0,"",(('5. Lön'!AM$152+'6. Drift'!M$102)/('6. Drift'!$Q$102+'5. Lön'!$AQ$152))*$M83)</f>
        <v>0</v>
      </c>
      <c r="J83" s="48">
        <f>IF($M83=0,"",(('5. Lön'!AN$152+'6. Drift'!N$102)/('6. Drift'!$Q$102+'5. Lön'!$AQ$152))*$M83)</f>
        <v>0</v>
      </c>
      <c r="K83" s="463">
        <f>IF($M83=0,"",(('5. Lön'!AO$152+'6. Drift'!O$102)/('6. Drift'!$Q$102+'5. Lön'!$AQ$152))*$M83)</f>
        <v>0</v>
      </c>
      <c r="L83" s="48">
        <f>IF($M83=0,"",(('5. Lön'!AP$152+'6. Drift'!P$102)/('6. Drift'!$Q$102+'5. Lön'!$AQ$152))*$M83)</f>
        <v>0</v>
      </c>
      <c r="M83" s="54">
        <f>M56+M65+M74</f>
        <v>51708.148507204955</v>
      </c>
      <c r="N83" s="459">
        <f t="shared" ref="N83:BG88" si="80">N56+N65+N74</f>
        <v>0</v>
      </c>
      <c r="O83" s="459">
        <f t="shared" si="80"/>
        <v>0</v>
      </c>
      <c r="P83" s="459">
        <f t="shared" si="80"/>
        <v>0</v>
      </c>
      <c r="Q83" s="459">
        <f t="shared" si="80"/>
        <v>0</v>
      </c>
      <c r="R83" s="459">
        <f t="shared" si="80"/>
        <v>0</v>
      </c>
      <c r="S83" s="459">
        <f t="shared" si="80"/>
        <v>0</v>
      </c>
      <c r="T83" s="459">
        <f t="shared" si="80"/>
        <v>0</v>
      </c>
      <c r="U83" s="459">
        <f t="shared" si="80"/>
        <v>0</v>
      </c>
      <c r="V83" s="459">
        <f t="shared" si="80"/>
        <v>0</v>
      </c>
      <c r="W83" s="459">
        <f t="shared" si="80"/>
        <v>0</v>
      </c>
      <c r="X83" s="459">
        <f t="shared" si="80"/>
        <v>0</v>
      </c>
      <c r="Y83" s="459">
        <f t="shared" si="80"/>
        <v>0</v>
      </c>
      <c r="Z83" s="459">
        <f t="shared" si="80"/>
        <v>0</v>
      </c>
      <c r="AA83" s="459">
        <f t="shared" ref="AA83" si="81">AA56+AA65+AA74</f>
        <v>0</v>
      </c>
      <c r="AB83" s="459">
        <f t="shared" si="80"/>
        <v>0</v>
      </c>
      <c r="AC83" s="459">
        <f t="shared" ref="AC83" si="82">AC56+AC65+AC74</f>
        <v>0</v>
      </c>
      <c r="AD83" s="459">
        <f t="shared" si="80"/>
        <v>0</v>
      </c>
      <c r="AE83" s="459">
        <f t="shared" si="80"/>
        <v>0</v>
      </c>
      <c r="AF83" s="459">
        <f t="shared" ref="AF83" si="83">AF56+AF65+AF74</f>
        <v>0</v>
      </c>
      <c r="AG83" s="459">
        <f t="shared" si="80"/>
        <v>0</v>
      </c>
      <c r="AH83" s="459">
        <f t="shared" si="80"/>
        <v>0</v>
      </c>
      <c r="AI83" s="459">
        <f t="shared" si="80"/>
        <v>0</v>
      </c>
      <c r="AJ83" s="459">
        <f t="shared" si="80"/>
        <v>0</v>
      </c>
      <c r="AK83" s="459">
        <f t="shared" ref="AK83" si="84">AK56+AK65+AK74</f>
        <v>0</v>
      </c>
      <c r="AL83" s="459">
        <f t="shared" si="80"/>
        <v>0</v>
      </c>
      <c r="AM83" s="459">
        <f t="shared" si="80"/>
        <v>0</v>
      </c>
      <c r="AN83" s="459">
        <f t="shared" si="80"/>
        <v>0</v>
      </c>
      <c r="AO83" s="459">
        <f t="shared" ref="AO83" si="85">AO56+AO65+AO74</f>
        <v>0</v>
      </c>
      <c r="AP83" s="459">
        <f t="shared" si="80"/>
        <v>0</v>
      </c>
      <c r="AQ83" s="459">
        <f t="shared" si="80"/>
        <v>0</v>
      </c>
      <c r="AR83" s="459">
        <f t="shared" si="80"/>
        <v>0</v>
      </c>
      <c r="AS83" s="459">
        <f t="shared" si="80"/>
        <v>0</v>
      </c>
      <c r="AT83" s="459">
        <f t="shared" si="80"/>
        <v>0</v>
      </c>
      <c r="AU83" s="459">
        <f t="shared" si="80"/>
        <v>0</v>
      </c>
      <c r="AV83" s="459">
        <f t="shared" si="80"/>
        <v>0</v>
      </c>
      <c r="AW83" s="459">
        <f t="shared" si="80"/>
        <v>51708.148507204955</v>
      </c>
      <c r="AX83" s="459">
        <f t="shared" si="80"/>
        <v>0</v>
      </c>
      <c r="AY83" s="459">
        <f t="shared" si="80"/>
        <v>0</v>
      </c>
      <c r="AZ83" s="459">
        <f t="shared" si="80"/>
        <v>0</v>
      </c>
      <c r="BA83" s="459">
        <f t="shared" si="80"/>
        <v>0</v>
      </c>
      <c r="BB83" s="459">
        <f t="shared" si="80"/>
        <v>0</v>
      </c>
      <c r="BC83" s="459">
        <f t="shared" si="80"/>
        <v>0</v>
      </c>
      <c r="BD83" s="459">
        <f t="shared" si="80"/>
        <v>0</v>
      </c>
      <c r="BE83" s="459">
        <f t="shared" si="80"/>
        <v>0</v>
      </c>
      <c r="BF83" s="459">
        <f t="shared" si="80"/>
        <v>0</v>
      </c>
      <c r="BG83" s="459">
        <f t="shared" si="80"/>
        <v>0</v>
      </c>
      <c r="BH83" s="459">
        <f t="shared" ref="BH83:CE83" si="86">BH56+BH65+BH74</f>
        <v>0</v>
      </c>
      <c r="BI83" s="459">
        <f t="shared" si="86"/>
        <v>0</v>
      </c>
      <c r="BJ83" s="459">
        <f t="shared" si="86"/>
        <v>0</v>
      </c>
      <c r="BK83" s="459">
        <f t="shared" si="86"/>
        <v>0</v>
      </c>
      <c r="BL83" s="459">
        <f t="shared" si="86"/>
        <v>0</v>
      </c>
      <c r="BM83" s="459">
        <f t="shared" si="86"/>
        <v>0</v>
      </c>
      <c r="BN83" s="459">
        <f t="shared" si="86"/>
        <v>0</v>
      </c>
      <c r="BO83" s="459">
        <f t="shared" si="86"/>
        <v>0</v>
      </c>
      <c r="BP83" s="459">
        <f t="shared" si="86"/>
        <v>0</v>
      </c>
      <c r="BQ83" s="459">
        <f t="shared" si="86"/>
        <v>0</v>
      </c>
      <c r="BR83" s="459">
        <f t="shared" si="86"/>
        <v>0</v>
      </c>
      <c r="BS83" s="459">
        <f t="shared" si="86"/>
        <v>0</v>
      </c>
      <c r="BT83" s="459">
        <f t="shared" si="86"/>
        <v>0</v>
      </c>
      <c r="BU83" s="459">
        <f t="shared" si="86"/>
        <v>0</v>
      </c>
      <c r="BV83" s="459">
        <f t="shared" si="86"/>
        <v>0</v>
      </c>
      <c r="BW83" s="459">
        <f t="shared" si="86"/>
        <v>0</v>
      </c>
      <c r="BX83" s="459">
        <f t="shared" si="86"/>
        <v>0</v>
      </c>
      <c r="BY83" s="459">
        <f t="shared" si="86"/>
        <v>0</v>
      </c>
      <c r="BZ83" s="459">
        <f t="shared" si="86"/>
        <v>0</v>
      </c>
      <c r="CA83" s="459">
        <f t="shared" si="86"/>
        <v>0</v>
      </c>
      <c r="CB83" s="459">
        <f t="shared" si="86"/>
        <v>0</v>
      </c>
      <c r="CC83" s="459">
        <f t="shared" si="86"/>
        <v>0</v>
      </c>
      <c r="CD83" s="459">
        <f t="shared" si="86"/>
        <v>0</v>
      </c>
      <c r="CE83" s="459">
        <f t="shared" si="86"/>
        <v>0</v>
      </c>
      <c r="CF83" s="459">
        <f t="shared" ref="CF83:CJ83" si="87">CF56+CF65+CF74</f>
        <v>0</v>
      </c>
      <c r="CG83" s="459">
        <f t="shared" si="87"/>
        <v>0</v>
      </c>
      <c r="CH83" s="459">
        <f t="shared" si="87"/>
        <v>0</v>
      </c>
      <c r="CI83" s="459">
        <f t="shared" si="87"/>
        <v>0</v>
      </c>
      <c r="CJ83" s="459">
        <f t="shared" si="87"/>
        <v>0</v>
      </c>
    </row>
    <row r="84" spans="2:88" x14ac:dyDescent="0.2">
      <c r="B84" s="51" t="s">
        <v>78</v>
      </c>
      <c r="C84" s="477">
        <f>IF($M84=0,"",(('5. Lön'!AG$152+'6. Drift'!G$102)/('6. Drift'!$Q$102+'5. Lön'!$AQ$152))*$M84)</f>
        <v>7944.7106025227586</v>
      </c>
      <c r="D84" s="478">
        <f>IF($M84=0,"",(('5. Lön'!AH$152+'6. Drift'!H$102)/('6. Drift'!$Q$102+'5. Lön'!$AQ$152))*$M84)</f>
        <v>8963.8899879405399</v>
      </c>
      <c r="E84" s="479">
        <f>IF($M84=0,"",(('5. Lön'!AI$152+'6. Drift'!I$102)/('6. Drift'!$Q$102+'5. Lön'!$AQ$152))*$M84)</f>
        <v>8725.4389895663553</v>
      </c>
      <c r="F84" s="478">
        <f>IF($M84=0,"",(('5. Lön'!AJ$152+'6. Drift'!J$102)/('6. Drift'!$Q$102+'5. Lön'!$AQ$152))*$M84)</f>
        <v>0</v>
      </c>
      <c r="G84" s="479">
        <f>IF($M84=0,"",(('5. Lön'!AK$152+'6. Drift'!K$102)/('6. Drift'!$Q$102+'5. Lön'!$AQ$152))*$M84)</f>
        <v>0</v>
      </c>
      <c r="H84" s="478">
        <f>IF($M84=0,"",(('5. Lön'!AL$152+'6. Drift'!L$102)/('6. Drift'!$Q$102+'5. Lön'!$AQ$152))*$M84)</f>
        <v>0</v>
      </c>
      <c r="I84" s="479">
        <f>IF($M84=0,"",(('5. Lön'!AM$152+'6. Drift'!M$102)/('6. Drift'!$Q$102+'5. Lön'!$AQ$152))*$M84)</f>
        <v>0</v>
      </c>
      <c r="J84" s="478">
        <f>IF($M84=0,"",(('5. Lön'!AN$152+'6. Drift'!N$102)/('6. Drift'!$Q$102+'5. Lön'!$AQ$152))*$M84)</f>
        <v>0</v>
      </c>
      <c r="K84" s="479">
        <f>IF($M84=0,"",(('5. Lön'!AO$152+'6. Drift'!O$102)/('6. Drift'!$Q$102+'5. Lön'!$AQ$152))*$M84)</f>
        <v>0</v>
      </c>
      <c r="L84" s="478">
        <f>IF($M84=0,"",(('5. Lön'!AP$152+'6. Drift'!P$102)/('6. Drift'!$Q$102+'5. Lön'!$AQ$152))*$M84)</f>
        <v>0</v>
      </c>
      <c r="M84" s="55">
        <f t="shared" ref="M84:AB88" si="88">M57+M66+M75</f>
        <v>25634.039580029654</v>
      </c>
      <c r="N84" s="459">
        <f t="shared" si="88"/>
        <v>0</v>
      </c>
      <c r="O84" s="459">
        <f t="shared" si="88"/>
        <v>0</v>
      </c>
      <c r="P84" s="459">
        <f t="shared" si="88"/>
        <v>0</v>
      </c>
      <c r="Q84" s="459">
        <f t="shared" si="88"/>
        <v>0</v>
      </c>
      <c r="R84" s="459">
        <f t="shared" si="88"/>
        <v>0</v>
      </c>
      <c r="S84" s="459">
        <f t="shared" si="88"/>
        <v>0</v>
      </c>
      <c r="T84" s="459">
        <f t="shared" si="88"/>
        <v>0</v>
      </c>
      <c r="U84" s="459">
        <f t="shared" si="88"/>
        <v>0</v>
      </c>
      <c r="V84" s="459">
        <f t="shared" si="88"/>
        <v>0</v>
      </c>
      <c r="W84" s="459">
        <f t="shared" si="88"/>
        <v>0</v>
      </c>
      <c r="X84" s="459">
        <f t="shared" si="88"/>
        <v>0</v>
      </c>
      <c r="Y84" s="459">
        <f t="shared" si="88"/>
        <v>0</v>
      </c>
      <c r="Z84" s="459">
        <f t="shared" si="88"/>
        <v>0</v>
      </c>
      <c r="AA84" s="459">
        <f t="shared" ref="AA84" si="89">AA57+AA66+AA75</f>
        <v>0</v>
      </c>
      <c r="AB84" s="459">
        <f t="shared" si="88"/>
        <v>0</v>
      </c>
      <c r="AC84" s="459">
        <f t="shared" ref="AC84" si="90">AC57+AC66+AC75</f>
        <v>0</v>
      </c>
      <c r="AD84" s="459">
        <f t="shared" si="80"/>
        <v>0</v>
      </c>
      <c r="AE84" s="459">
        <f t="shared" si="80"/>
        <v>0</v>
      </c>
      <c r="AF84" s="459">
        <f t="shared" ref="AF84" si="91">AF57+AF66+AF75</f>
        <v>0</v>
      </c>
      <c r="AG84" s="459">
        <f t="shared" si="80"/>
        <v>0</v>
      </c>
      <c r="AH84" s="459">
        <f t="shared" si="80"/>
        <v>0</v>
      </c>
      <c r="AI84" s="459">
        <f t="shared" si="80"/>
        <v>0</v>
      </c>
      <c r="AJ84" s="459">
        <f t="shared" si="80"/>
        <v>0</v>
      </c>
      <c r="AK84" s="459">
        <f t="shared" ref="AK84" si="92">AK57+AK66+AK75</f>
        <v>0</v>
      </c>
      <c r="AL84" s="459">
        <f t="shared" si="80"/>
        <v>0</v>
      </c>
      <c r="AM84" s="459">
        <f t="shared" si="80"/>
        <v>0</v>
      </c>
      <c r="AN84" s="459">
        <f t="shared" si="80"/>
        <v>0</v>
      </c>
      <c r="AO84" s="459">
        <f t="shared" ref="AO84" si="93">AO57+AO66+AO75</f>
        <v>0</v>
      </c>
      <c r="AP84" s="459">
        <f t="shared" si="80"/>
        <v>0</v>
      </c>
      <c r="AQ84" s="459">
        <f t="shared" si="80"/>
        <v>0</v>
      </c>
      <c r="AR84" s="459">
        <f t="shared" si="80"/>
        <v>0</v>
      </c>
      <c r="AS84" s="459">
        <f t="shared" si="80"/>
        <v>0</v>
      </c>
      <c r="AT84" s="459">
        <f t="shared" si="80"/>
        <v>0</v>
      </c>
      <c r="AU84" s="459">
        <f t="shared" si="80"/>
        <v>0</v>
      </c>
      <c r="AV84" s="459">
        <f t="shared" si="80"/>
        <v>0</v>
      </c>
      <c r="AW84" s="459">
        <f t="shared" si="80"/>
        <v>25634.039580029654</v>
      </c>
      <c r="AX84" s="459">
        <f t="shared" si="80"/>
        <v>0</v>
      </c>
      <c r="AY84" s="459">
        <f t="shared" si="80"/>
        <v>0</v>
      </c>
      <c r="AZ84" s="459">
        <f t="shared" si="80"/>
        <v>0</v>
      </c>
      <c r="BA84" s="459">
        <f t="shared" si="80"/>
        <v>0</v>
      </c>
      <c r="BB84" s="459">
        <f t="shared" si="80"/>
        <v>0</v>
      </c>
      <c r="BC84" s="459">
        <f t="shared" si="80"/>
        <v>0</v>
      </c>
      <c r="BD84" s="459">
        <f t="shared" si="80"/>
        <v>0</v>
      </c>
      <c r="BE84" s="459">
        <f t="shared" si="80"/>
        <v>0</v>
      </c>
      <c r="BF84" s="459">
        <f t="shared" si="80"/>
        <v>0</v>
      </c>
      <c r="BG84" s="459">
        <f t="shared" si="80"/>
        <v>0</v>
      </c>
      <c r="BH84" s="459">
        <f t="shared" ref="BH84:CE84" si="94">BH57+BH66+BH75</f>
        <v>0</v>
      </c>
      <c r="BI84" s="459">
        <f t="shared" si="94"/>
        <v>0</v>
      </c>
      <c r="BJ84" s="459">
        <f t="shared" si="94"/>
        <v>0</v>
      </c>
      <c r="BK84" s="459">
        <f t="shared" si="94"/>
        <v>0</v>
      </c>
      <c r="BL84" s="459">
        <f t="shared" si="94"/>
        <v>0</v>
      </c>
      <c r="BM84" s="459">
        <f t="shared" si="94"/>
        <v>0</v>
      </c>
      <c r="BN84" s="459">
        <f t="shared" si="94"/>
        <v>0</v>
      </c>
      <c r="BO84" s="459">
        <f t="shared" si="94"/>
        <v>0</v>
      </c>
      <c r="BP84" s="459">
        <f t="shared" si="94"/>
        <v>0</v>
      </c>
      <c r="BQ84" s="459">
        <f t="shared" si="94"/>
        <v>0</v>
      </c>
      <c r="BR84" s="459">
        <f t="shared" si="94"/>
        <v>0</v>
      </c>
      <c r="BS84" s="459">
        <f t="shared" si="94"/>
        <v>0</v>
      </c>
      <c r="BT84" s="459">
        <f t="shared" si="94"/>
        <v>0</v>
      </c>
      <c r="BU84" s="459">
        <f t="shared" si="94"/>
        <v>0</v>
      </c>
      <c r="BV84" s="459">
        <f t="shared" si="94"/>
        <v>0</v>
      </c>
      <c r="BW84" s="459">
        <f t="shared" si="94"/>
        <v>0</v>
      </c>
      <c r="BX84" s="459">
        <f t="shared" si="94"/>
        <v>0</v>
      </c>
      <c r="BY84" s="459">
        <f t="shared" si="94"/>
        <v>0</v>
      </c>
      <c r="BZ84" s="459">
        <f t="shared" si="94"/>
        <v>0</v>
      </c>
      <c r="CA84" s="459">
        <f t="shared" si="94"/>
        <v>0</v>
      </c>
      <c r="CB84" s="459">
        <f t="shared" si="94"/>
        <v>0</v>
      </c>
      <c r="CC84" s="459">
        <f t="shared" si="94"/>
        <v>0</v>
      </c>
      <c r="CD84" s="459">
        <f t="shared" si="94"/>
        <v>0</v>
      </c>
      <c r="CE84" s="459">
        <f t="shared" si="94"/>
        <v>0</v>
      </c>
      <c r="CF84" s="459">
        <f t="shared" ref="CF84:CJ84" si="95">CF57+CF66+CF75</f>
        <v>0</v>
      </c>
      <c r="CG84" s="459">
        <f t="shared" si="95"/>
        <v>0</v>
      </c>
      <c r="CH84" s="459">
        <f t="shared" si="95"/>
        <v>0</v>
      </c>
      <c r="CI84" s="459">
        <f t="shared" si="95"/>
        <v>0</v>
      </c>
      <c r="CJ84" s="459">
        <f t="shared" si="95"/>
        <v>0</v>
      </c>
    </row>
    <row r="85" spans="2:88" x14ac:dyDescent="0.2">
      <c r="B85" s="52" t="s">
        <v>79</v>
      </c>
      <c r="C85" s="464">
        <f>IF($M85=0,"",(('5. Lön'!AG$152+'6. Drift'!G$102)/('6. Drift'!$Q$102+'5. Lön'!$AQ$152))*$M85)</f>
        <v>18492.066716106547</v>
      </c>
      <c r="D85" s="49">
        <f>IF($M85=0,"",(('5. Lön'!AH$152+'6. Drift'!H$102)/('6. Drift'!$Q$102+'5. Lön'!$AQ$152))*$M85)</f>
        <v>20864.303306428857</v>
      </c>
      <c r="E85" s="459">
        <f>IF($M85=0,"",(('5. Lön'!AI$152+'6. Drift'!I$102)/('6. Drift'!$Q$102+'5. Lön'!$AQ$152))*$M85)</f>
        <v>20309.286013658311</v>
      </c>
      <c r="F85" s="49">
        <f>IF($M85=0,"",(('5. Lön'!AJ$152+'6. Drift'!J$102)/('6. Drift'!$Q$102+'5. Lön'!$AQ$152))*$M85)</f>
        <v>0</v>
      </c>
      <c r="G85" s="459">
        <f>IF($M85=0,"",(('5. Lön'!AK$152+'6. Drift'!K$102)/('6. Drift'!$Q$102+'5. Lön'!$AQ$152))*$M85)</f>
        <v>0</v>
      </c>
      <c r="H85" s="49">
        <f>IF($M85=0,"",(('5. Lön'!AL$152+'6. Drift'!L$102)/('6. Drift'!$Q$102+'5. Lön'!$AQ$152))*$M85)</f>
        <v>0</v>
      </c>
      <c r="I85" s="459">
        <f>IF($M85=0,"",(('5. Lön'!AM$152+'6. Drift'!M$102)/('6. Drift'!$Q$102+'5. Lön'!$AQ$152))*$M85)</f>
        <v>0</v>
      </c>
      <c r="J85" s="49">
        <f>IF($M85=0,"",(('5. Lön'!AN$152+'6. Drift'!N$102)/('6. Drift'!$Q$102+'5. Lön'!$AQ$152))*$M85)</f>
        <v>0</v>
      </c>
      <c r="K85" s="459">
        <f>IF($M85=0,"",(('5. Lön'!AO$152+'6. Drift'!O$102)/('6. Drift'!$Q$102+'5. Lön'!$AQ$152))*$M85)</f>
        <v>0</v>
      </c>
      <c r="L85" s="49">
        <f>IF($M85=0,"",(('5. Lön'!AP$152+'6. Drift'!P$102)/('6. Drift'!$Q$102+'5. Lön'!$AQ$152))*$M85)</f>
        <v>0</v>
      </c>
      <c r="M85" s="56">
        <f t="shared" si="88"/>
        <v>59665.656036193715</v>
      </c>
      <c r="N85" s="459">
        <f t="shared" si="80"/>
        <v>0</v>
      </c>
      <c r="O85" s="459">
        <f t="shared" si="80"/>
        <v>0</v>
      </c>
      <c r="P85" s="459">
        <f t="shared" si="80"/>
        <v>0</v>
      </c>
      <c r="Q85" s="459">
        <f t="shared" si="80"/>
        <v>0</v>
      </c>
      <c r="R85" s="459">
        <f t="shared" si="80"/>
        <v>0</v>
      </c>
      <c r="S85" s="459">
        <f t="shared" si="80"/>
        <v>0</v>
      </c>
      <c r="T85" s="459">
        <f t="shared" si="80"/>
        <v>0</v>
      </c>
      <c r="U85" s="459">
        <f t="shared" si="80"/>
        <v>0</v>
      </c>
      <c r="V85" s="459">
        <f t="shared" si="80"/>
        <v>0</v>
      </c>
      <c r="W85" s="459">
        <f t="shared" si="80"/>
        <v>0</v>
      </c>
      <c r="X85" s="459">
        <f t="shared" si="80"/>
        <v>0</v>
      </c>
      <c r="Y85" s="459">
        <f t="shared" si="80"/>
        <v>0</v>
      </c>
      <c r="Z85" s="459">
        <f t="shared" si="80"/>
        <v>0</v>
      </c>
      <c r="AA85" s="459">
        <f t="shared" ref="AA85" si="96">AA58+AA67+AA76</f>
        <v>0</v>
      </c>
      <c r="AB85" s="459">
        <f t="shared" si="80"/>
        <v>0</v>
      </c>
      <c r="AC85" s="459">
        <f t="shared" ref="AC85" si="97">AC58+AC67+AC76</f>
        <v>0</v>
      </c>
      <c r="AD85" s="459">
        <f t="shared" si="80"/>
        <v>0</v>
      </c>
      <c r="AE85" s="459">
        <f t="shared" si="80"/>
        <v>0</v>
      </c>
      <c r="AF85" s="459">
        <f t="shared" ref="AF85" si="98">AF58+AF67+AF76</f>
        <v>0</v>
      </c>
      <c r="AG85" s="459">
        <f t="shared" si="80"/>
        <v>0</v>
      </c>
      <c r="AH85" s="459">
        <f t="shared" si="80"/>
        <v>0</v>
      </c>
      <c r="AI85" s="459">
        <f t="shared" si="80"/>
        <v>0</v>
      </c>
      <c r="AJ85" s="459">
        <f t="shared" si="80"/>
        <v>0</v>
      </c>
      <c r="AK85" s="459">
        <f t="shared" ref="AK85" si="99">AK58+AK67+AK76</f>
        <v>0</v>
      </c>
      <c r="AL85" s="459">
        <f t="shared" si="80"/>
        <v>0</v>
      </c>
      <c r="AM85" s="459">
        <f t="shared" si="80"/>
        <v>0</v>
      </c>
      <c r="AN85" s="459">
        <f t="shared" si="80"/>
        <v>0</v>
      </c>
      <c r="AO85" s="459">
        <f t="shared" ref="AO85" si="100">AO58+AO67+AO76</f>
        <v>0</v>
      </c>
      <c r="AP85" s="459">
        <f t="shared" si="80"/>
        <v>0</v>
      </c>
      <c r="AQ85" s="459">
        <f t="shared" si="80"/>
        <v>0</v>
      </c>
      <c r="AR85" s="459">
        <f t="shared" si="80"/>
        <v>0</v>
      </c>
      <c r="AS85" s="459">
        <f t="shared" si="80"/>
        <v>0</v>
      </c>
      <c r="AT85" s="459">
        <f t="shared" si="80"/>
        <v>0</v>
      </c>
      <c r="AU85" s="459">
        <f t="shared" si="80"/>
        <v>0</v>
      </c>
      <c r="AV85" s="459">
        <f t="shared" si="80"/>
        <v>0</v>
      </c>
      <c r="AW85" s="459">
        <f t="shared" si="80"/>
        <v>59665.656036193715</v>
      </c>
      <c r="AX85" s="459">
        <f t="shared" si="80"/>
        <v>0</v>
      </c>
      <c r="AY85" s="459">
        <f t="shared" si="80"/>
        <v>0</v>
      </c>
      <c r="AZ85" s="459">
        <f t="shared" si="80"/>
        <v>0</v>
      </c>
      <c r="BA85" s="459">
        <f t="shared" si="80"/>
        <v>0</v>
      </c>
      <c r="BB85" s="459">
        <f t="shared" si="80"/>
        <v>0</v>
      </c>
      <c r="BC85" s="459">
        <f t="shared" si="80"/>
        <v>0</v>
      </c>
      <c r="BD85" s="459">
        <f t="shared" si="80"/>
        <v>0</v>
      </c>
      <c r="BE85" s="459">
        <f t="shared" si="80"/>
        <v>0</v>
      </c>
      <c r="BF85" s="459">
        <f t="shared" si="80"/>
        <v>0</v>
      </c>
      <c r="BG85" s="459">
        <f t="shared" si="80"/>
        <v>0</v>
      </c>
      <c r="BH85" s="459">
        <f t="shared" ref="BH85:CE85" si="101">BH58+BH67+BH76</f>
        <v>0</v>
      </c>
      <c r="BI85" s="459">
        <f t="shared" si="101"/>
        <v>0</v>
      </c>
      <c r="BJ85" s="459">
        <f t="shared" si="101"/>
        <v>0</v>
      </c>
      <c r="BK85" s="459">
        <f t="shared" si="101"/>
        <v>0</v>
      </c>
      <c r="BL85" s="459">
        <f t="shared" si="101"/>
        <v>0</v>
      </c>
      <c r="BM85" s="459">
        <f t="shared" si="101"/>
        <v>0</v>
      </c>
      <c r="BN85" s="459">
        <f t="shared" si="101"/>
        <v>0</v>
      </c>
      <c r="BO85" s="459">
        <f t="shared" si="101"/>
        <v>0</v>
      </c>
      <c r="BP85" s="459">
        <f t="shared" si="101"/>
        <v>0</v>
      </c>
      <c r="BQ85" s="459">
        <f t="shared" si="101"/>
        <v>0</v>
      </c>
      <c r="BR85" s="459">
        <f t="shared" si="101"/>
        <v>0</v>
      </c>
      <c r="BS85" s="459">
        <f t="shared" si="101"/>
        <v>0</v>
      </c>
      <c r="BT85" s="459">
        <f t="shared" si="101"/>
        <v>0</v>
      </c>
      <c r="BU85" s="459">
        <f t="shared" si="101"/>
        <v>0</v>
      </c>
      <c r="BV85" s="459">
        <f t="shared" si="101"/>
        <v>0</v>
      </c>
      <c r="BW85" s="459">
        <f t="shared" si="101"/>
        <v>0</v>
      </c>
      <c r="BX85" s="459">
        <f t="shared" si="101"/>
        <v>0</v>
      </c>
      <c r="BY85" s="459">
        <f t="shared" si="101"/>
        <v>0</v>
      </c>
      <c r="BZ85" s="459">
        <f t="shared" si="101"/>
        <v>0</v>
      </c>
      <c r="CA85" s="459">
        <f t="shared" si="101"/>
        <v>0</v>
      </c>
      <c r="CB85" s="459">
        <f t="shared" si="101"/>
        <v>0</v>
      </c>
      <c r="CC85" s="459">
        <f t="shared" si="101"/>
        <v>0</v>
      </c>
      <c r="CD85" s="459">
        <f t="shared" si="101"/>
        <v>0</v>
      </c>
      <c r="CE85" s="459">
        <f t="shared" si="101"/>
        <v>0</v>
      </c>
      <c r="CF85" s="459">
        <f t="shared" ref="CF85:CJ85" si="102">CF58+CF67+CF76</f>
        <v>0</v>
      </c>
      <c r="CG85" s="459">
        <f t="shared" si="102"/>
        <v>0</v>
      </c>
      <c r="CH85" s="459">
        <f t="shared" si="102"/>
        <v>0</v>
      </c>
      <c r="CI85" s="459">
        <f t="shared" si="102"/>
        <v>0</v>
      </c>
      <c r="CJ85" s="459">
        <f t="shared" si="102"/>
        <v>0</v>
      </c>
    </row>
    <row r="86" spans="2:88" x14ac:dyDescent="0.2">
      <c r="B86" s="51" t="s">
        <v>80</v>
      </c>
      <c r="C86" s="477">
        <f>IF($M86=0,"",(('5. Lön'!AG$152+'6. Drift'!G$102)/('6. Drift'!$Q$102+'5. Lön'!$AQ$152))*$M86)</f>
        <v>15970.632551685483</v>
      </c>
      <c r="D86" s="478">
        <f>IF($M86=0,"",(('5. Lön'!AH$152+'6. Drift'!H$102)/('6. Drift'!$Q$102+'5. Lön'!$AQ$152))*$M86)</f>
        <v>18019.409440247222</v>
      </c>
      <c r="E86" s="479">
        <f>IF($M86=0,"",(('5. Lön'!AI$152+'6. Drift'!I$102)/('6. Drift'!$Q$102+'5. Lön'!$AQ$152))*$M86)</f>
        <v>17540.069981940534</v>
      </c>
      <c r="F86" s="478">
        <f>IF($M86=0,"",(('5. Lön'!AJ$152+'6. Drift'!J$102)/('6. Drift'!$Q$102+'5. Lön'!$AQ$152))*$M86)</f>
        <v>0</v>
      </c>
      <c r="G86" s="479">
        <f>IF($M86=0,"",(('5. Lön'!AK$152+'6. Drift'!K$102)/('6. Drift'!$Q$102+'5. Lön'!$AQ$152))*$M86)</f>
        <v>0</v>
      </c>
      <c r="H86" s="478">
        <f>IF($M86=0,"",(('5. Lön'!AL$152+'6. Drift'!L$102)/('6. Drift'!$Q$102+'5. Lön'!$AQ$152))*$M86)</f>
        <v>0</v>
      </c>
      <c r="I86" s="479">
        <f>IF($M86=0,"",(('5. Lön'!AM$152+'6. Drift'!M$102)/('6. Drift'!$Q$102+'5. Lön'!$AQ$152))*$M86)</f>
        <v>0</v>
      </c>
      <c r="J86" s="478">
        <f>IF($M86=0,"",(('5. Lön'!AN$152+'6. Drift'!N$102)/('6. Drift'!$Q$102+'5. Lön'!$AQ$152))*$M86)</f>
        <v>0</v>
      </c>
      <c r="K86" s="479">
        <f>IF($M86=0,"",(('5. Lön'!AO$152+'6. Drift'!O$102)/('6. Drift'!$Q$102+'5. Lön'!$AQ$152))*$M86)</f>
        <v>0</v>
      </c>
      <c r="L86" s="478">
        <f>IF($M86=0,"",(('5. Lön'!AP$152+'6. Drift'!P$102)/('6. Drift'!$Q$102+'5. Lön'!$AQ$152))*$M86)</f>
        <v>0</v>
      </c>
      <c r="M86" s="55">
        <f t="shared" si="88"/>
        <v>51530.111973873238</v>
      </c>
      <c r="N86" s="459">
        <f t="shared" si="80"/>
        <v>0</v>
      </c>
      <c r="O86" s="459">
        <f t="shared" si="80"/>
        <v>0</v>
      </c>
      <c r="P86" s="459">
        <f t="shared" si="80"/>
        <v>0</v>
      </c>
      <c r="Q86" s="459">
        <f t="shared" si="80"/>
        <v>0</v>
      </c>
      <c r="R86" s="459">
        <f t="shared" si="80"/>
        <v>0</v>
      </c>
      <c r="S86" s="459">
        <f t="shared" si="80"/>
        <v>0</v>
      </c>
      <c r="T86" s="459">
        <f t="shared" si="80"/>
        <v>0</v>
      </c>
      <c r="U86" s="459">
        <f t="shared" si="80"/>
        <v>0</v>
      </c>
      <c r="V86" s="459">
        <f t="shared" si="80"/>
        <v>0</v>
      </c>
      <c r="W86" s="459">
        <f t="shared" si="80"/>
        <v>0</v>
      </c>
      <c r="X86" s="459">
        <f t="shared" si="80"/>
        <v>0</v>
      </c>
      <c r="Y86" s="459">
        <f t="shared" si="80"/>
        <v>0</v>
      </c>
      <c r="Z86" s="459">
        <f t="shared" si="80"/>
        <v>0</v>
      </c>
      <c r="AA86" s="459">
        <f t="shared" ref="AA86" si="103">AA59+AA68+AA77</f>
        <v>0</v>
      </c>
      <c r="AB86" s="459">
        <f t="shared" si="80"/>
        <v>0</v>
      </c>
      <c r="AC86" s="459">
        <f t="shared" ref="AC86" si="104">AC59+AC68+AC77</f>
        <v>0</v>
      </c>
      <c r="AD86" s="459">
        <f t="shared" si="80"/>
        <v>0</v>
      </c>
      <c r="AE86" s="459">
        <f t="shared" si="80"/>
        <v>0</v>
      </c>
      <c r="AF86" s="459">
        <f t="shared" ref="AF86" si="105">AF59+AF68+AF77</f>
        <v>0</v>
      </c>
      <c r="AG86" s="459">
        <f t="shared" si="80"/>
        <v>0</v>
      </c>
      <c r="AH86" s="459">
        <f t="shared" si="80"/>
        <v>0</v>
      </c>
      <c r="AI86" s="459">
        <f t="shared" si="80"/>
        <v>0</v>
      </c>
      <c r="AJ86" s="459">
        <f t="shared" si="80"/>
        <v>0</v>
      </c>
      <c r="AK86" s="459">
        <f t="shared" ref="AK86" si="106">AK59+AK68+AK77</f>
        <v>0</v>
      </c>
      <c r="AL86" s="459">
        <f t="shared" si="80"/>
        <v>0</v>
      </c>
      <c r="AM86" s="459">
        <f t="shared" si="80"/>
        <v>0</v>
      </c>
      <c r="AN86" s="459">
        <f t="shared" si="80"/>
        <v>0</v>
      </c>
      <c r="AO86" s="459">
        <f t="shared" ref="AO86" si="107">AO59+AO68+AO77</f>
        <v>0</v>
      </c>
      <c r="AP86" s="459">
        <f t="shared" si="80"/>
        <v>0</v>
      </c>
      <c r="AQ86" s="459">
        <f t="shared" si="80"/>
        <v>0</v>
      </c>
      <c r="AR86" s="459">
        <f t="shared" si="80"/>
        <v>0</v>
      </c>
      <c r="AS86" s="459">
        <f t="shared" si="80"/>
        <v>0</v>
      </c>
      <c r="AT86" s="459">
        <f t="shared" si="80"/>
        <v>0</v>
      </c>
      <c r="AU86" s="459">
        <f t="shared" si="80"/>
        <v>0</v>
      </c>
      <c r="AV86" s="459">
        <f t="shared" si="80"/>
        <v>0</v>
      </c>
      <c r="AW86" s="459">
        <f t="shared" si="80"/>
        <v>51530.111973873238</v>
      </c>
      <c r="AX86" s="459">
        <f t="shared" si="80"/>
        <v>0</v>
      </c>
      <c r="AY86" s="459">
        <f t="shared" si="80"/>
        <v>0</v>
      </c>
      <c r="AZ86" s="459">
        <f t="shared" si="80"/>
        <v>0</v>
      </c>
      <c r="BA86" s="459">
        <f t="shared" si="80"/>
        <v>0</v>
      </c>
      <c r="BB86" s="459">
        <f t="shared" si="80"/>
        <v>0</v>
      </c>
      <c r="BC86" s="459">
        <f t="shared" si="80"/>
        <v>0</v>
      </c>
      <c r="BD86" s="459">
        <f t="shared" si="80"/>
        <v>0</v>
      </c>
      <c r="BE86" s="459">
        <f t="shared" si="80"/>
        <v>0</v>
      </c>
      <c r="BF86" s="459">
        <f t="shared" si="80"/>
        <v>0</v>
      </c>
      <c r="BG86" s="459">
        <f t="shared" si="80"/>
        <v>0</v>
      </c>
      <c r="BH86" s="459">
        <f t="shared" ref="BH86:CE86" si="108">BH59+BH68+BH77</f>
        <v>0</v>
      </c>
      <c r="BI86" s="459">
        <f t="shared" si="108"/>
        <v>0</v>
      </c>
      <c r="BJ86" s="459">
        <f t="shared" si="108"/>
        <v>0</v>
      </c>
      <c r="BK86" s="459">
        <f t="shared" si="108"/>
        <v>0</v>
      </c>
      <c r="BL86" s="459">
        <f t="shared" si="108"/>
        <v>0</v>
      </c>
      <c r="BM86" s="459">
        <f t="shared" si="108"/>
        <v>0</v>
      </c>
      <c r="BN86" s="459">
        <f t="shared" si="108"/>
        <v>0</v>
      </c>
      <c r="BO86" s="459">
        <f t="shared" si="108"/>
        <v>0</v>
      </c>
      <c r="BP86" s="459">
        <f t="shared" si="108"/>
        <v>0</v>
      </c>
      <c r="BQ86" s="459">
        <f t="shared" si="108"/>
        <v>0</v>
      </c>
      <c r="BR86" s="459">
        <f t="shared" si="108"/>
        <v>0</v>
      </c>
      <c r="BS86" s="459">
        <f t="shared" si="108"/>
        <v>0</v>
      </c>
      <c r="BT86" s="459">
        <f t="shared" si="108"/>
        <v>0</v>
      </c>
      <c r="BU86" s="459">
        <f t="shared" si="108"/>
        <v>0</v>
      </c>
      <c r="BV86" s="459">
        <f t="shared" si="108"/>
        <v>0</v>
      </c>
      <c r="BW86" s="459">
        <f t="shared" si="108"/>
        <v>0</v>
      </c>
      <c r="BX86" s="459">
        <f t="shared" si="108"/>
        <v>0</v>
      </c>
      <c r="BY86" s="459">
        <f t="shared" si="108"/>
        <v>0</v>
      </c>
      <c r="BZ86" s="459">
        <f t="shared" si="108"/>
        <v>0</v>
      </c>
      <c r="CA86" s="459">
        <f t="shared" si="108"/>
        <v>0</v>
      </c>
      <c r="CB86" s="459">
        <f t="shared" si="108"/>
        <v>0</v>
      </c>
      <c r="CC86" s="459">
        <f t="shared" si="108"/>
        <v>0</v>
      </c>
      <c r="CD86" s="459">
        <f t="shared" si="108"/>
        <v>0</v>
      </c>
      <c r="CE86" s="459">
        <f t="shared" si="108"/>
        <v>0</v>
      </c>
      <c r="CF86" s="459">
        <f t="shared" ref="CF86:CJ86" si="109">CF59+CF68+CF77</f>
        <v>0</v>
      </c>
      <c r="CG86" s="459">
        <f t="shared" si="109"/>
        <v>0</v>
      </c>
      <c r="CH86" s="459">
        <f t="shared" si="109"/>
        <v>0</v>
      </c>
      <c r="CI86" s="459">
        <f t="shared" si="109"/>
        <v>0</v>
      </c>
      <c r="CJ86" s="459">
        <f t="shared" si="109"/>
        <v>0</v>
      </c>
    </row>
    <row r="87" spans="2:88" x14ac:dyDescent="0.2">
      <c r="B87" s="52" t="s">
        <v>81</v>
      </c>
      <c r="C87" s="464">
        <f>IF($M87=0,"",(('5. Lön'!AG$152+'6. Drift'!G$102)/('6. Drift'!$Q$102+'5. Lön'!$AQ$152))*$M87)</f>
        <v>3934.8683466597831</v>
      </c>
      <c r="D87" s="49">
        <f>IF($M87=0,"",(('5. Lön'!AH$152+'6. Drift'!H$102)/('6. Drift'!$Q$102+'5. Lön'!$AQ$152))*$M87)</f>
        <v>4439.649062268878</v>
      </c>
      <c r="E87" s="459">
        <f>IF($M87=0,"",(('5. Lön'!AI$152+'6. Drift'!I$102)/('6. Drift'!$Q$102+'5. Lön'!$AQ$152))*$M87)</f>
        <v>4321.5486892440804</v>
      </c>
      <c r="F87" s="49">
        <f>IF($M87=0,"",(('5. Lön'!AJ$152+'6. Drift'!J$102)/('6. Drift'!$Q$102+'5. Lön'!$AQ$152))*$M87)</f>
        <v>0</v>
      </c>
      <c r="G87" s="459">
        <f>IF($M87=0,"",(('5. Lön'!AK$152+'6. Drift'!K$102)/('6. Drift'!$Q$102+'5. Lön'!$AQ$152))*$M87)</f>
        <v>0</v>
      </c>
      <c r="H87" s="49">
        <f>IF($M87=0,"",(('5. Lön'!AL$152+'6. Drift'!L$102)/('6. Drift'!$Q$102+'5. Lön'!$AQ$152))*$M87)</f>
        <v>0</v>
      </c>
      <c r="I87" s="459">
        <f>IF($M87=0,"",(('5. Lön'!AM$152+'6. Drift'!M$102)/('6. Drift'!$Q$102+'5. Lön'!$AQ$152))*$M87)</f>
        <v>0</v>
      </c>
      <c r="J87" s="49">
        <f>IF($M87=0,"",(('5. Lön'!AN$152+'6. Drift'!N$102)/('6. Drift'!$Q$102+'5. Lön'!$AQ$152))*$M87)</f>
        <v>0</v>
      </c>
      <c r="K87" s="459">
        <f>IF($M87=0,"",(('5. Lön'!AO$152+'6. Drift'!O$102)/('6. Drift'!$Q$102+'5. Lön'!$AQ$152))*$M87)</f>
        <v>0</v>
      </c>
      <c r="L87" s="49">
        <f>IF($M87=0,"",(('5. Lön'!AP$152+'6. Drift'!P$102)/('6. Drift'!$Q$102+'5. Lön'!$AQ$152))*$M87)</f>
        <v>0</v>
      </c>
      <c r="M87" s="56">
        <f t="shared" si="88"/>
        <v>12696.066098172741</v>
      </c>
      <c r="N87" s="459">
        <f t="shared" si="80"/>
        <v>0</v>
      </c>
      <c r="O87" s="459">
        <f t="shared" si="80"/>
        <v>0</v>
      </c>
      <c r="P87" s="459">
        <f t="shared" si="80"/>
        <v>0</v>
      </c>
      <c r="Q87" s="459">
        <f t="shared" si="80"/>
        <v>0</v>
      </c>
      <c r="R87" s="459">
        <f t="shared" si="80"/>
        <v>0</v>
      </c>
      <c r="S87" s="459">
        <f t="shared" si="80"/>
        <v>0</v>
      </c>
      <c r="T87" s="459">
        <f t="shared" si="80"/>
        <v>0</v>
      </c>
      <c r="U87" s="459">
        <f t="shared" si="80"/>
        <v>0</v>
      </c>
      <c r="V87" s="459">
        <f t="shared" si="80"/>
        <v>0</v>
      </c>
      <c r="W87" s="459">
        <f t="shared" si="80"/>
        <v>0</v>
      </c>
      <c r="X87" s="459">
        <f t="shared" si="80"/>
        <v>0</v>
      </c>
      <c r="Y87" s="459">
        <f t="shared" si="80"/>
        <v>0</v>
      </c>
      <c r="Z87" s="459">
        <f t="shared" si="80"/>
        <v>0</v>
      </c>
      <c r="AA87" s="459">
        <f t="shared" ref="AA87" si="110">AA60+AA69+AA78</f>
        <v>0</v>
      </c>
      <c r="AB87" s="459">
        <f t="shared" si="80"/>
        <v>0</v>
      </c>
      <c r="AC87" s="459">
        <f t="shared" ref="AC87" si="111">AC60+AC69+AC78</f>
        <v>0</v>
      </c>
      <c r="AD87" s="459">
        <f t="shared" si="80"/>
        <v>0</v>
      </c>
      <c r="AE87" s="459">
        <f t="shared" si="80"/>
        <v>0</v>
      </c>
      <c r="AF87" s="459">
        <f t="shared" ref="AF87" si="112">AF60+AF69+AF78</f>
        <v>0</v>
      </c>
      <c r="AG87" s="459">
        <f t="shared" si="80"/>
        <v>0</v>
      </c>
      <c r="AH87" s="459">
        <f t="shared" si="80"/>
        <v>0</v>
      </c>
      <c r="AI87" s="459">
        <f t="shared" si="80"/>
        <v>0</v>
      </c>
      <c r="AJ87" s="459">
        <f t="shared" si="80"/>
        <v>0</v>
      </c>
      <c r="AK87" s="459">
        <f t="shared" ref="AK87" si="113">AK60+AK69+AK78</f>
        <v>0</v>
      </c>
      <c r="AL87" s="459">
        <f t="shared" si="80"/>
        <v>0</v>
      </c>
      <c r="AM87" s="459">
        <f t="shared" si="80"/>
        <v>0</v>
      </c>
      <c r="AN87" s="459">
        <f t="shared" si="80"/>
        <v>0</v>
      </c>
      <c r="AO87" s="459">
        <f t="shared" ref="AO87" si="114">AO60+AO69+AO78</f>
        <v>0</v>
      </c>
      <c r="AP87" s="459">
        <f t="shared" si="80"/>
        <v>0</v>
      </c>
      <c r="AQ87" s="459">
        <f t="shared" si="80"/>
        <v>0</v>
      </c>
      <c r="AR87" s="459">
        <f t="shared" si="80"/>
        <v>0</v>
      </c>
      <c r="AS87" s="459">
        <f t="shared" si="80"/>
        <v>0</v>
      </c>
      <c r="AT87" s="459">
        <f t="shared" si="80"/>
        <v>0</v>
      </c>
      <c r="AU87" s="459">
        <f t="shared" si="80"/>
        <v>0</v>
      </c>
      <c r="AV87" s="459">
        <f t="shared" si="80"/>
        <v>0</v>
      </c>
      <c r="AW87" s="459">
        <f t="shared" si="80"/>
        <v>12696.066098172741</v>
      </c>
      <c r="AX87" s="459">
        <f t="shared" si="80"/>
        <v>0</v>
      </c>
      <c r="AY87" s="459">
        <f t="shared" si="80"/>
        <v>0</v>
      </c>
      <c r="AZ87" s="459">
        <f t="shared" si="80"/>
        <v>0</v>
      </c>
      <c r="BA87" s="459">
        <f t="shared" si="80"/>
        <v>0</v>
      </c>
      <c r="BB87" s="459">
        <f t="shared" si="80"/>
        <v>0</v>
      </c>
      <c r="BC87" s="459">
        <f t="shared" si="80"/>
        <v>0</v>
      </c>
      <c r="BD87" s="459">
        <f t="shared" si="80"/>
        <v>0</v>
      </c>
      <c r="BE87" s="459">
        <f t="shared" si="80"/>
        <v>0</v>
      </c>
      <c r="BF87" s="459">
        <f t="shared" si="80"/>
        <v>0</v>
      </c>
      <c r="BG87" s="459">
        <f t="shared" si="80"/>
        <v>0</v>
      </c>
      <c r="BH87" s="459">
        <f t="shared" ref="BH87:CE87" si="115">BH60+BH69+BH78</f>
        <v>0</v>
      </c>
      <c r="BI87" s="459">
        <f t="shared" si="115"/>
        <v>0</v>
      </c>
      <c r="BJ87" s="459">
        <f t="shared" si="115"/>
        <v>0</v>
      </c>
      <c r="BK87" s="459">
        <f t="shared" si="115"/>
        <v>0</v>
      </c>
      <c r="BL87" s="459">
        <f t="shared" si="115"/>
        <v>0</v>
      </c>
      <c r="BM87" s="459">
        <f t="shared" si="115"/>
        <v>0</v>
      </c>
      <c r="BN87" s="459">
        <f t="shared" si="115"/>
        <v>0</v>
      </c>
      <c r="BO87" s="459">
        <f t="shared" si="115"/>
        <v>0</v>
      </c>
      <c r="BP87" s="459">
        <f t="shared" si="115"/>
        <v>0</v>
      </c>
      <c r="BQ87" s="459">
        <f t="shared" si="115"/>
        <v>0</v>
      </c>
      <c r="BR87" s="459">
        <f t="shared" si="115"/>
        <v>0</v>
      </c>
      <c r="BS87" s="459">
        <f t="shared" si="115"/>
        <v>0</v>
      </c>
      <c r="BT87" s="459">
        <f t="shared" si="115"/>
        <v>0</v>
      </c>
      <c r="BU87" s="459">
        <f t="shared" si="115"/>
        <v>0</v>
      </c>
      <c r="BV87" s="459">
        <f t="shared" si="115"/>
        <v>0</v>
      </c>
      <c r="BW87" s="459">
        <f t="shared" si="115"/>
        <v>0</v>
      </c>
      <c r="BX87" s="459">
        <f t="shared" si="115"/>
        <v>0</v>
      </c>
      <c r="BY87" s="459">
        <f t="shared" si="115"/>
        <v>0</v>
      </c>
      <c r="BZ87" s="459">
        <f t="shared" si="115"/>
        <v>0</v>
      </c>
      <c r="CA87" s="459">
        <f t="shared" si="115"/>
        <v>0</v>
      </c>
      <c r="CB87" s="459">
        <f t="shared" si="115"/>
        <v>0</v>
      </c>
      <c r="CC87" s="459">
        <f t="shared" si="115"/>
        <v>0</v>
      </c>
      <c r="CD87" s="459">
        <f t="shared" si="115"/>
        <v>0</v>
      </c>
      <c r="CE87" s="459">
        <f t="shared" si="115"/>
        <v>0</v>
      </c>
      <c r="CF87" s="459">
        <f t="shared" ref="CF87:CJ87" si="116">CF60+CF69+CF78</f>
        <v>0</v>
      </c>
      <c r="CG87" s="459">
        <f t="shared" si="116"/>
        <v>0</v>
      </c>
      <c r="CH87" s="459">
        <f t="shared" si="116"/>
        <v>0</v>
      </c>
      <c r="CI87" s="459">
        <f t="shared" si="116"/>
        <v>0</v>
      </c>
      <c r="CJ87" s="459">
        <f t="shared" si="116"/>
        <v>0</v>
      </c>
    </row>
    <row r="88" spans="2:88" x14ac:dyDescent="0.2">
      <c r="B88" s="53" t="s">
        <v>82</v>
      </c>
      <c r="C88" s="480">
        <f>IF($M88=0,"",(('5. Lön'!AG$152+'6. Drift'!G$102)/('6. Drift'!$Q$102+'5. Lön'!$AQ$152))*$M88)</f>
        <v>442.23380631426744</v>
      </c>
      <c r="D88" s="481">
        <f>IF($M88=0,"",(('5. Lön'!AH$152+'6. Drift'!H$102)/('6. Drift'!$Q$102+'5. Lön'!$AQ$152))*$M88)</f>
        <v>498.96533518672521</v>
      </c>
      <c r="E88" s="482">
        <f>IF($M88=0,"",(('5. Lön'!AI$152+'6. Drift'!I$102)/('6. Drift'!$Q$102+'5. Lön'!$AQ$152))*$M88)</f>
        <v>485.6922157609568</v>
      </c>
      <c r="F88" s="481">
        <f>IF($M88=0,"",(('5. Lön'!AJ$152+'6. Drift'!J$102)/('6. Drift'!$Q$102+'5. Lön'!$AQ$152))*$M88)</f>
        <v>0</v>
      </c>
      <c r="G88" s="482">
        <f>IF($M88=0,"",(('5. Lön'!AK$152+'6. Drift'!K$102)/('6. Drift'!$Q$102+'5. Lön'!$AQ$152))*$M88)</f>
        <v>0</v>
      </c>
      <c r="H88" s="481">
        <f>IF($M88=0,"",(('5. Lön'!AL$152+'6. Drift'!L$102)/('6. Drift'!$Q$102+'5. Lön'!$AQ$152))*$M88)</f>
        <v>0</v>
      </c>
      <c r="I88" s="482">
        <f>IF($M88=0,"",(('5. Lön'!AM$152+'6. Drift'!M$102)/('6. Drift'!$Q$102+'5. Lön'!$AQ$152))*$M88)</f>
        <v>0</v>
      </c>
      <c r="J88" s="481">
        <f>IF($M88=0,"",(('5. Lön'!AN$152+'6. Drift'!N$102)/('6. Drift'!$Q$102+'5. Lön'!$AQ$152))*$M88)</f>
        <v>0</v>
      </c>
      <c r="K88" s="482">
        <f>IF($M88=0,"",(('5. Lön'!AO$152+'6. Drift'!O$102)/('6. Drift'!$Q$102+'5. Lön'!$AQ$152))*$M88)</f>
        <v>0</v>
      </c>
      <c r="L88" s="481">
        <f>IF($M88=0,"",(('5. Lön'!AP$152+'6. Drift'!P$102)/('6. Drift'!$Q$102+'5. Lön'!$AQ$152))*$M88)</f>
        <v>0</v>
      </c>
      <c r="M88" s="58">
        <f t="shared" si="88"/>
        <v>1426.8913572619495</v>
      </c>
      <c r="N88" s="459">
        <f t="shared" si="80"/>
        <v>0</v>
      </c>
      <c r="O88" s="459">
        <f t="shared" si="80"/>
        <v>0</v>
      </c>
      <c r="P88" s="459">
        <f t="shared" si="80"/>
        <v>0</v>
      </c>
      <c r="Q88" s="459">
        <f t="shared" si="80"/>
        <v>0</v>
      </c>
      <c r="R88" s="459">
        <f t="shared" si="80"/>
        <v>0</v>
      </c>
      <c r="S88" s="459">
        <f t="shared" si="80"/>
        <v>0</v>
      </c>
      <c r="T88" s="459">
        <f t="shared" si="80"/>
        <v>0</v>
      </c>
      <c r="U88" s="459">
        <f t="shared" si="80"/>
        <v>0</v>
      </c>
      <c r="V88" s="459">
        <f t="shared" si="80"/>
        <v>0</v>
      </c>
      <c r="W88" s="459">
        <f t="shared" si="80"/>
        <v>0</v>
      </c>
      <c r="X88" s="459">
        <f t="shared" si="80"/>
        <v>0</v>
      </c>
      <c r="Y88" s="459">
        <f t="shared" si="80"/>
        <v>0</v>
      </c>
      <c r="Z88" s="459">
        <f t="shared" si="80"/>
        <v>0</v>
      </c>
      <c r="AA88" s="459">
        <f t="shared" ref="AA88" si="117">AA61+AA70+AA79</f>
        <v>0</v>
      </c>
      <c r="AB88" s="459">
        <f t="shared" si="80"/>
        <v>0</v>
      </c>
      <c r="AC88" s="459">
        <f t="shared" ref="AC88" si="118">AC61+AC70+AC79</f>
        <v>0</v>
      </c>
      <c r="AD88" s="459">
        <f t="shared" si="80"/>
        <v>0</v>
      </c>
      <c r="AE88" s="459">
        <f t="shared" si="80"/>
        <v>0</v>
      </c>
      <c r="AF88" s="459">
        <f t="shared" ref="AF88" si="119">AF61+AF70+AF79</f>
        <v>0</v>
      </c>
      <c r="AG88" s="459">
        <f t="shared" si="80"/>
        <v>0</v>
      </c>
      <c r="AH88" s="459">
        <f t="shared" si="80"/>
        <v>0</v>
      </c>
      <c r="AI88" s="459">
        <f t="shared" si="80"/>
        <v>0</v>
      </c>
      <c r="AJ88" s="459">
        <f t="shared" si="80"/>
        <v>0</v>
      </c>
      <c r="AK88" s="459">
        <f t="shared" ref="AK88" si="120">AK61+AK70+AK79</f>
        <v>0</v>
      </c>
      <c r="AL88" s="459">
        <f t="shared" si="80"/>
        <v>0</v>
      </c>
      <c r="AM88" s="459">
        <f t="shared" si="80"/>
        <v>0</v>
      </c>
      <c r="AN88" s="459">
        <f t="shared" si="80"/>
        <v>0</v>
      </c>
      <c r="AO88" s="459">
        <f t="shared" ref="AO88" si="121">AO61+AO70+AO79</f>
        <v>0</v>
      </c>
      <c r="AP88" s="459">
        <f t="shared" si="80"/>
        <v>0</v>
      </c>
      <c r="AQ88" s="459">
        <f t="shared" si="80"/>
        <v>0</v>
      </c>
      <c r="AR88" s="459">
        <f t="shared" si="80"/>
        <v>0</v>
      </c>
      <c r="AS88" s="459">
        <f t="shared" si="80"/>
        <v>0</v>
      </c>
      <c r="AT88" s="459">
        <f t="shared" si="80"/>
        <v>0</v>
      </c>
      <c r="AU88" s="459">
        <f t="shared" si="80"/>
        <v>0</v>
      </c>
      <c r="AV88" s="459">
        <f t="shared" si="80"/>
        <v>0</v>
      </c>
      <c r="AW88" s="459">
        <f t="shared" si="80"/>
        <v>1426.8913572619495</v>
      </c>
      <c r="AX88" s="459">
        <f t="shared" si="80"/>
        <v>0</v>
      </c>
      <c r="AY88" s="459">
        <f t="shared" si="80"/>
        <v>0</v>
      </c>
      <c r="AZ88" s="459">
        <f t="shared" si="80"/>
        <v>0</v>
      </c>
      <c r="BA88" s="459">
        <f t="shared" si="80"/>
        <v>0</v>
      </c>
      <c r="BB88" s="459">
        <f t="shared" si="80"/>
        <v>0</v>
      </c>
      <c r="BC88" s="459">
        <f t="shared" si="80"/>
        <v>0</v>
      </c>
      <c r="BD88" s="459">
        <f t="shared" si="80"/>
        <v>0</v>
      </c>
      <c r="BE88" s="459">
        <f t="shared" si="80"/>
        <v>0</v>
      </c>
      <c r="BF88" s="459">
        <f t="shared" si="80"/>
        <v>0</v>
      </c>
      <c r="BG88" s="459">
        <f t="shared" si="80"/>
        <v>0</v>
      </c>
      <c r="BH88" s="459">
        <f t="shared" ref="BH88:CE88" si="122">BH61+BH70+BH79</f>
        <v>0</v>
      </c>
      <c r="BI88" s="459">
        <f t="shared" si="122"/>
        <v>0</v>
      </c>
      <c r="BJ88" s="459">
        <f t="shared" si="122"/>
        <v>0</v>
      </c>
      <c r="BK88" s="459">
        <f t="shared" si="122"/>
        <v>0</v>
      </c>
      <c r="BL88" s="459">
        <f t="shared" si="122"/>
        <v>0</v>
      </c>
      <c r="BM88" s="459">
        <f t="shared" si="122"/>
        <v>0</v>
      </c>
      <c r="BN88" s="459">
        <f t="shared" si="122"/>
        <v>0</v>
      </c>
      <c r="BO88" s="459">
        <f t="shared" si="122"/>
        <v>0</v>
      </c>
      <c r="BP88" s="459">
        <f t="shared" si="122"/>
        <v>0</v>
      </c>
      <c r="BQ88" s="459">
        <f t="shared" si="122"/>
        <v>0</v>
      </c>
      <c r="BR88" s="459">
        <f t="shared" si="122"/>
        <v>0</v>
      </c>
      <c r="BS88" s="459">
        <f t="shared" si="122"/>
        <v>0</v>
      </c>
      <c r="BT88" s="459">
        <f t="shared" si="122"/>
        <v>0</v>
      </c>
      <c r="BU88" s="459">
        <f t="shared" si="122"/>
        <v>0</v>
      </c>
      <c r="BV88" s="459">
        <f t="shared" si="122"/>
        <v>0</v>
      </c>
      <c r="BW88" s="459">
        <f t="shared" si="122"/>
        <v>0</v>
      </c>
      <c r="BX88" s="459">
        <f t="shared" si="122"/>
        <v>0</v>
      </c>
      <c r="BY88" s="459">
        <f t="shared" si="122"/>
        <v>0</v>
      </c>
      <c r="BZ88" s="459">
        <f t="shared" si="122"/>
        <v>0</v>
      </c>
      <c r="CA88" s="459">
        <f t="shared" si="122"/>
        <v>0</v>
      </c>
      <c r="CB88" s="459">
        <f t="shared" si="122"/>
        <v>0</v>
      </c>
      <c r="CC88" s="459">
        <f t="shared" si="122"/>
        <v>0</v>
      </c>
      <c r="CD88" s="459">
        <f t="shared" si="122"/>
        <v>0</v>
      </c>
      <c r="CE88" s="459">
        <f t="shared" si="122"/>
        <v>0</v>
      </c>
      <c r="CF88" s="459">
        <f t="shared" ref="CF88:CJ88" si="123">CF61+CF70+CF79</f>
        <v>0</v>
      </c>
      <c r="CG88" s="459">
        <f t="shared" si="123"/>
        <v>0</v>
      </c>
      <c r="CH88" s="459">
        <f t="shared" si="123"/>
        <v>0</v>
      </c>
      <c r="CI88" s="459">
        <f t="shared" si="123"/>
        <v>0</v>
      </c>
      <c r="CJ88" s="459">
        <f t="shared" si="123"/>
        <v>0</v>
      </c>
    </row>
    <row r="89" spans="2:88" x14ac:dyDescent="0.2">
      <c r="B89" s="44" t="s">
        <v>105</v>
      </c>
      <c r="C89" s="465">
        <f>SUM(C83:C88)</f>
        <v>62810.323109343866</v>
      </c>
      <c r="D89" s="465">
        <f t="shared" ref="D89:L89" si="124">SUM(D83:D88)</f>
        <v>70867.883630698299</v>
      </c>
      <c r="E89" s="465">
        <f t="shared" si="124"/>
        <v>68982.706812694087</v>
      </c>
      <c r="F89" s="465">
        <f t="shared" si="124"/>
        <v>0</v>
      </c>
      <c r="G89" s="465">
        <f t="shared" si="124"/>
        <v>0</v>
      </c>
      <c r="H89" s="465">
        <f t="shared" si="124"/>
        <v>0</v>
      </c>
      <c r="I89" s="465">
        <f t="shared" si="124"/>
        <v>0</v>
      </c>
      <c r="J89" s="465">
        <f t="shared" si="124"/>
        <v>0</v>
      </c>
      <c r="K89" s="465">
        <f t="shared" si="124"/>
        <v>0</v>
      </c>
      <c r="L89" s="465">
        <f t="shared" si="124"/>
        <v>0</v>
      </c>
      <c r="M89" s="468">
        <f>SUM(M83:M88)</f>
        <v>202660.91355273625</v>
      </c>
      <c r="N89" s="460">
        <f t="shared" ref="N89:BG89" si="125">SUM(N83:N88)</f>
        <v>0</v>
      </c>
      <c r="O89" s="460">
        <f t="shared" si="125"/>
        <v>0</v>
      </c>
      <c r="P89" s="460">
        <f t="shared" si="125"/>
        <v>0</v>
      </c>
      <c r="Q89" s="460">
        <f t="shared" si="125"/>
        <v>0</v>
      </c>
      <c r="R89" s="460">
        <f t="shared" si="125"/>
        <v>0</v>
      </c>
      <c r="S89" s="460">
        <f t="shared" si="125"/>
        <v>0</v>
      </c>
      <c r="T89" s="460">
        <f t="shared" si="125"/>
        <v>0</v>
      </c>
      <c r="U89" s="460">
        <f t="shared" si="125"/>
        <v>0</v>
      </c>
      <c r="V89" s="460">
        <f t="shared" si="125"/>
        <v>0</v>
      </c>
      <c r="W89" s="460">
        <f t="shared" si="125"/>
        <v>0</v>
      </c>
      <c r="X89" s="460">
        <f t="shared" si="125"/>
        <v>0</v>
      </c>
      <c r="Y89" s="460">
        <f t="shared" si="125"/>
        <v>0</v>
      </c>
      <c r="Z89" s="460">
        <f t="shared" si="125"/>
        <v>0</v>
      </c>
      <c r="AA89" s="460">
        <f t="shared" ref="AA89" si="126">SUM(AA83:AA88)</f>
        <v>0</v>
      </c>
      <c r="AB89" s="460">
        <f t="shared" si="125"/>
        <v>0</v>
      </c>
      <c r="AC89" s="460">
        <f t="shared" ref="AC89" si="127">SUM(AC83:AC88)</f>
        <v>0</v>
      </c>
      <c r="AD89" s="460">
        <f t="shared" si="125"/>
        <v>0</v>
      </c>
      <c r="AE89" s="460">
        <f t="shared" si="125"/>
        <v>0</v>
      </c>
      <c r="AF89" s="460">
        <f t="shared" ref="AF89" si="128">SUM(AF83:AF88)</f>
        <v>0</v>
      </c>
      <c r="AG89" s="460">
        <f t="shared" si="125"/>
        <v>0</v>
      </c>
      <c r="AH89" s="460">
        <f t="shared" si="125"/>
        <v>0</v>
      </c>
      <c r="AI89" s="460">
        <f t="shared" si="125"/>
        <v>0</v>
      </c>
      <c r="AJ89" s="460">
        <f t="shared" si="125"/>
        <v>0</v>
      </c>
      <c r="AK89" s="460">
        <f t="shared" ref="AK89" si="129">SUM(AK83:AK88)</f>
        <v>0</v>
      </c>
      <c r="AL89" s="460">
        <f t="shared" si="125"/>
        <v>0</v>
      </c>
      <c r="AM89" s="460">
        <f t="shared" si="125"/>
        <v>0</v>
      </c>
      <c r="AN89" s="460">
        <f t="shared" si="125"/>
        <v>0</v>
      </c>
      <c r="AO89" s="460">
        <f t="shared" ref="AO89" si="130">SUM(AO83:AO88)</f>
        <v>0</v>
      </c>
      <c r="AP89" s="460">
        <f t="shared" si="125"/>
        <v>0</v>
      </c>
      <c r="AQ89" s="460">
        <f t="shared" si="125"/>
        <v>0</v>
      </c>
      <c r="AR89" s="460">
        <f t="shared" si="125"/>
        <v>0</v>
      </c>
      <c r="AS89" s="460">
        <f t="shared" si="125"/>
        <v>0</v>
      </c>
      <c r="AT89" s="460">
        <f t="shared" si="125"/>
        <v>0</v>
      </c>
      <c r="AU89" s="460">
        <f t="shared" si="125"/>
        <v>0</v>
      </c>
      <c r="AV89" s="460">
        <f t="shared" si="125"/>
        <v>0</v>
      </c>
      <c r="AW89" s="460">
        <f t="shared" si="125"/>
        <v>202660.91355273625</v>
      </c>
      <c r="AX89" s="460">
        <f t="shared" si="125"/>
        <v>0</v>
      </c>
      <c r="AY89" s="460">
        <f t="shared" si="125"/>
        <v>0</v>
      </c>
      <c r="AZ89" s="460">
        <f t="shared" si="125"/>
        <v>0</v>
      </c>
      <c r="BA89" s="460">
        <f t="shared" si="125"/>
        <v>0</v>
      </c>
      <c r="BB89" s="460">
        <f t="shared" si="125"/>
        <v>0</v>
      </c>
      <c r="BC89" s="460">
        <f t="shared" si="125"/>
        <v>0</v>
      </c>
      <c r="BD89" s="460">
        <f t="shared" si="125"/>
        <v>0</v>
      </c>
      <c r="BE89" s="460">
        <f t="shared" si="125"/>
        <v>0</v>
      </c>
      <c r="BF89" s="460">
        <f t="shared" si="125"/>
        <v>0</v>
      </c>
      <c r="BG89" s="460">
        <f t="shared" si="125"/>
        <v>0</v>
      </c>
      <c r="BH89" s="460">
        <f t="shared" ref="BH89:CE89" si="131">SUM(BH83:BH88)</f>
        <v>0</v>
      </c>
      <c r="BI89" s="460">
        <f t="shared" si="131"/>
        <v>0</v>
      </c>
      <c r="BJ89" s="460">
        <f t="shared" si="131"/>
        <v>0</v>
      </c>
      <c r="BK89" s="460">
        <f t="shared" si="131"/>
        <v>0</v>
      </c>
      <c r="BL89" s="460">
        <f t="shared" si="131"/>
        <v>0</v>
      </c>
      <c r="BM89" s="460">
        <f t="shared" si="131"/>
        <v>0</v>
      </c>
      <c r="BN89" s="460">
        <f t="shared" si="131"/>
        <v>0</v>
      </c>
      <c r="BO89" s="460">
        <f t="shared" si="131"/>
        <v>0</v>
      </c>
      <c r="BP89" s="460">
        <f t="shared" si="131"/>
        <v>0</v>
      </c>
      <c r="BQ89" s="460">
        <f t="shared" si="131"/>
        <v>0</v>
      </c>
      <c r="BR89" s="460">
        <f t="shared" si="131"/>
        <v>0</v>
      </c>
      <c r="BS89" s="460">
        <f t="shared" si="131"/>
        <v>0</v>
      </c>
      <c r="BT89" s="460">
        <f t="shared" si="131"/>
        <v>0</v>
      </c>
      <c r="BU89" s="460">
        <f t="shared" si="131"/>
        <v>0</v>
      </c>
      <c r="BV89" s="460">
        <f t="shared" si="131"/>
        <v>0</v>
      </c>
      <c r="BW89" s="460">
        <f t="shared" si="131"/>
        <v>0</v>
      </c>
      <c r="BX89" s="460">
        <f t="shared" si="131"/>
        <v>0</v>
      </c>
      <c r="BY89" s="460">
        <f t="shared" si="131"/>
        <v>0</v>
      </c>
      <c r="BZ89" s="460">
        <f t="shared" si="131"/>
        <v>0</v>
      </c>
      <c r="CA89" s="460">
        <f t="shared" si="131"/>
        <v>0</v>
      </c>
      <c r="CB89" s="460">
        <f t="shared" si="131"/>
        <v>0</v>
      </c>
      <c r="CC89" s="460">
        <f t="shared" si="131"/>
        <v>0</v>
      </c>
      <c r="CD89" s="460">
        <f t="shared" si="131"/>
        <v>0</v>
      </c>
      <c r="CE89" s="460">
        <f t="shared" si="131"/>
        <v>0</v>
      </c>
      <c r="CF89" s="460">
        <f t="shared" ref="CF89:CJ89" si="132">SUM(CF83:CF88)</f>
        <v>0</v>
      </c>
      <c r="CG89" s="460">
        <f t="shared" si="132"/>
        <v>0</v>
      </c>
      <c r="CH89" s="460">
        <f t="shared" si="132"/>
        <v>0</v>
      </c>
      <c r="CI89" s="460">
        <f t="shared" si="132"/>
        <v>0</v>
      </c>
      <c r="CJ89" s="460">
        <f t="shared" si="132"/>
        <v>0</v>
      </c>
    </row>
    <row r="90" spans="2:88" x14ac:dyDescent="0.2">
      <c r="BH90" s="449"/>
    </row>
    <row r="92" spans="2:88" x14ac:dyDescent="0.2">
      <c r="M92" s="449"/>
    </row>
    <row r="93" spans="2:88" x14ac:dyDescent="0.2">
      <c r="M93" s="449"/>
    </row>
    <row r="94" spans="2:88" x14ac:dyDescent="0.2">
      <c r="M94" s="449"/>
    </row>
    <row r="95" spans="2:88" x14ac:dyDescent="0.2">
      <c r="M95" s="449"/>
    </row>
    <row r="96" spans="2:88" x14ac:dyDescent="0.2">
      <c r="M96" s="449"/>
    </row>
    <row r="97" spans="13:13" x14ac:dyDescent="0.2">
      <c r="M97" s="449"/>
    </row>
    <row r="98" spans="13:13" x14ac:dyDescent="0.2">
      <c r="M98" s="449"/>
    </row>
  </sheetData>
  <sheetProtection formatCells="0"/>
  <mergeCells count="5">
    <mergeCell ref="C44:E44"/>
    <mergeCell ref="C46:M47"/>
    <mergeCell ref="C53:F53"/>
    <mergeCell ref="C49:M49"/>
    <mergeCell ref="C51:M51"/>
  </mergeCells>
  <pageMargins left="0.7" right="0.7" top="0.75" bottom="0.75" header="0.3" footer="0.3"/>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48"/>
  <sheetViews>
    <sheetView showGridLines="0" zoomScaleNormal="100" workbookViewId="0">
      <pane ySplit="20" topLeftCell="A21" activePane="bottomLeft" state="frozen"/>
      <selection pane="bottomLeft" activeCell="B2" sqref="B2"/>
    </sheetView>
  </sheetViews>
  <sheetFormatPr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x14ac:dyDescent="0.2">
      <c r="B1" s="64"/>
      <c r="C1" s="64"/>
      <c r="D1" s="64"/>
      <c r="E1" s="64"/>
      <c r="F1" s="64"/>
      <c r="G1" s="64"/>
      <c r="H1" s="64"/>
      <c r="I1" s="64"/>
      <c r="J1" s="64"/>
      <c r="K1" s="64"/>
      <c r="L1" s="64"/>
      <c r="M1" s="64"/>
      <c r="P1" s="64"/>
      <c r="Q1" s="64"/>
      <c r="R1" s="64"/>
      <c r="S1" s="64"/>
      <c r="T1" s="64"/>
      <c r="U1" s="64"/>
      <c r="V1" s="64"/>
      <c r="W1" s="64"/>
      <c r="X1" s="64"/>
    </row>
    <row r="2" spans="2:24" ht="15.75" x14ac:dyDescent="0.25">
      <c r="B2" s="368" t="s">
        <v>12</v>
      </c>
      <c r="C2" s="766" t="s">
        <v>230</v>
      </c>
      <c r="D2" s="633"/>
      <c r="G2" s="64"/>
      <c r="H2" s="64"/>
      <c r="I2" s="64"/>
      <c r="J2" s="64"/>
      <c r="K2" s="64"/>
      <c r="M2" s="64"/>
      <c r="O2" s="11" t="str">
        <f>'1. Instruktion'!M2</f>
        <v>projektkalkyl@slu.se 2021-01-07</v>
      </c>
      <c r="R2" s="64"/>
      <c r="S2" s="64"/>
      <c r="T2" s="64"/>
      <c r="U2" s="64"/>
      <c r="V2" s="64"/>
      <c r="W2" s="472"/>
      <c r="X2" s="64"/>
    </row>
    <row r="3" spans="2:24" s="64" customFormat="1" ht="12.75" customHeight="1" x14ac:dyDescent="0.2">
      <c r="B3" s="499"/>
      <c r="C3" s="500"/>
      <c r="E3" s="119"/>
      <c r="F3" s="120"/>
      <c r="P3" s="119"/>
      <c r="Q3" s="120"/>
    </row>
    <row r="4" spans="2:24" s="64" customFormat="1" ht="12.75" customHeight="1" x14ac:dyDescent="0.2">
      <c r="B4" s="622" t="s">
        <v>236</v>
      </c>
      <c r="C4" s="834" t="s">
        <v>335</v>
      </c>
      <c r="D4" s="835"/>
      <c r="E4" s="835"/>
      <c r="F4" s="835"/>
      <c r="G4" s="835"/>
      <c r="H4" s="835"/>
      <c r="I4" s="835"/>
      <c r="J4" s="835"/>
      <c r="K4" s="835"/>
      <c r="L4" s="835"/>
      <c r="M4" s="835"/>
      <c r="N4" s="835"/>
      <c r="O4" s="835"/>
    </row>
    <row r="5" spans="2:24" s="64" customFormat="1" ht="12.75" customHeight="1" x14ac:dyDescent="0.2">
      <c r="B5" s="80"/>
      <c r="C5" s="835"/>
      <c r="D5" s="835"/>
      <c r="E5" s="835"/>
      <c r="F5" s="835"/>
      <c r="G5" s="835"/>
      <c r="H5" s="835"/>
      <c r="I5" s="835"/>
      <c r="J5" s="835"/>
      <c r="K5" s="835"/>
      <c r="L5" s="835"/>
      <c r="M5" s="835"/>
      <c r="N5" s="835"/>
      <c r="O5" s="835"/>
    </row>
    <row r="6" spans="2:24" s="64" customFormat="1" ht="12.75" customHeight="1" x14ac:dyDescent="0.2">
      <c r="B6" s="80"/>
      <c r="C6" s="835"/>
      <c r="D6" s="835"/>
      <c r="E6" s="835"/>
      <c r="F6" s="835"/>
      <c r="G6" s="835"/>
      <c r="H6" s="835"/>
      <c r="I6" s="835"/>
      <c r="J6" s="835"/>
      <c r="K6" s="835"/>
      <c r="L6" s="835"/>
      <c r="M6" s="835"/>
      <c r="N6" s="835"/>
      <c r="O6" s="835"/>
    </row>
    <row r="7" spans="2:24" s="64" customFormat="1" ht="12.75" customHeight="1" x14ac:dyDescent="0.2">
      <c r="B7" s="80"/>
      <c r="C7" s="835"/>
      <c r="D7" s="835"/>
      <c r="E7" s="835"/>
      <c r="F7" s="835"/>
      <c r="G7" s="835"/>
      <c r="H7" s="835"/>
      <c r="I7" s="835"/>
      <c r="J7" s="835"/>
      <c r="K7" s="835"/>
      <c r="L7" s="835"/>
      <c r="M7" s="835"/>
      <c r="N7" s="835"/>
      <c r="O7" s="835"/>
    </row>
    <row r="8" spans="2:24" s="64" customFormat="1" ht="12.75" customHeight="1" x14ac:dyDescent="0.2">
      <c r="B8" s="80"/>
      <c r="C8" s="835"/>
      <c r="D8" s="835"/>
      <c r="E8" s="835"/>
      <c r="F8" s="835"/>
      <c r="G8" s="835"/>
      <c r="H8" s="835"/>
      <c r="I8" s="835"/>
      <c r="J8" s="835"/>
      <c r="K8" s="835"/>
      <c r="L8" s="835"/>
      <c r="M8" s="835"/>
      <c r="N8" s="835"/>
      <c r="O8" s="835"/>
    </row>
    <row r="9" spans="2:24" s="64" customFormat="1" ht="12.75" customHeight="1" x14ac:dyDescent="0.2">
      <c r="B9" s="80"/>
      <c r="C9" s="63"/>
      <c r="F9" s="120"/>
      <c r="N9" s="836" t="s">
        <v>328</v>
      </c>
      <c r="O9" s="837"/>
      <c r="Q9" s="120"/>
    </row>
    <row r="10" spans="2:24" s="64" customFormat="1" ht="12.75" customHeight="1" x14ac:dyDescent="0.2">
      <c r="B10" s="140" t="s">
        <v>165</v>
      </c>
      <c r="C10" s="680" t="str">
        <f>'2. Grunddata'!C7</f>
        <v>Hitta den oförklariga faktorn i matrix</v>
      </c>
      <c r="D10" s="633"/>
      <c r="E10" s="633"/>
      <c r="F10" s="633"/>
      <c r="G10" s="633"/>
      <c r="H10" s="633"/>
      <c r="I10" s="633"/>
      <c r="J10" s="633"/>
      <c r="K10" s="633"/>
      <c r="L10" s="633"/>
      <c r="M10" s="642" t="s">
        <v>329</v>
      </c>
      <c r="N10" s="632"/>
      <c r="O10" s="621">
        <f>'9. Total'!M25</f>
        <v>145358.08452</v>
      </c>
    </row>
    <row r="11" spans="2:24" s="64" customFormat="1" x14ac:dyDescent="0.2">
      <c r="B11" s="140" t="s">
        <v>122</v>
      </c>
      <c r="C11" s="680" t="str">
        <f>IF('2. Grunddata'!$C$6="ANSÖKAN","ANSÖKAN",(IF('2. Grunddata'!$C$6="KONTRAKT","KONTRAKT","")))</f>
        <v>ANSÖKAN</v>
      </c>
      <c r="D11" s="633"/>
      <c r="N11" s="11" t="s">
        <v>330</v>
      </c>
      <c r="O11" s="170">
        <f>'9. Total'!M26</f>
        <v>0</v>
      </c>
    </row>
    <row r="12" spans="2:24" s="64" customFormat="1" x14ac:dyDescent="0.2">
      <c r="B12" s="62" t="s">
        <v>254</v>
      </c>
      <c r="C12" s="680" t="str">
        <f>'2. Grunddata'!C8</f>
        <v>Stina</v>
      </c>
      <c r="D12" s="633"/>
      <c r="E12" s="633"/>
      <c r="F12" s="633"/>
      <c r="G12" s="633"/>
      <c r="H12" s="633"/>
      <c r="I12" s="633"/>
      <c r="J12" s="633"/>
      <c r="K12" s="633"/>
      <c r="L12" s="633"/>
      <c r="M12" s="602"/>
      <c r="N12" s="117" t="s">
        <v>331</v>
      </c>
      <c r="O12" s="621">
        <f>'9. Total'!M27</f>
        <v>0</v>
      </c>
      <c r="T12" s="120"/>
      <c r="U12" s="120"/>
      <c r="V12" s="120"/>
      <c r="W12" s="120"/>
      <c r="X12" s="120"/>
    </row>
    <row r="13" spans="2:24" s="64" customFormat="1" ht="12" x14ac:dyDescent="0.2">
      <c r="B13" s="140" t="s">
        <v>156</v>
      </c>
      <c r="C13" s="492" t="str">
        <f>'2. Grunddata'!C17</f>
        <v>SEK</v>
      </c>
      <c r="I13" s="120"/>
      <c r="J13" s="120"/>
      <c r="K13" s="120"/>
      <c r="L13" s="120"/>
      <c r="M13" s="120"/>
      <c r="N13" s="11" t="s">
        <v>332</v>
      </c>
      <c r="O13" s="621">
        <f>'9. Total'!M28</f>
        <v>18402.333500231998</v>
      </c>
      <c r="T13" s="120"/>
      <c r="U13" s="120"/>
      <c r="V13" s="120"/>
      <c r="W13" s="120"/>
      <c r="X13" s="120"/>
    </row>
    <row r="14" spans="2:24" s="64" customFormat="1" x14ac:dyDescent="0.2">
      <c r="B14" s="140"/>
      <c r="C14" s="679" t="s">
        <v>137</v>
      </c>
      <c r="D14" s="633"/>
      <c r="E14" s="633"/>
      <c r="F14" s="633"/>
      <c r="I14" s="120"/>
      <c r="J14" s="120"/>
      <c r="K14" s="120"/>
      <c r="L14" s="120"/>
      <c r="M14" s="120"/>
      <c r="N14" s="11" t="s">
        <v>333</v>
      </c>
      <c r="O14" s="621">
        <f>'9. Total'!M29</f>
        <v>67553.637850912084</v>
      </c>
      <c r="T14" s="120"/>
      <c r="U14" s="120"/>
      <c r="V14" s="120"/>
      <c r="W14" s="120"/>
      <c r="X14" s="120"/>
    </row>
    <row r="15" spans="2:24" s="64" customFormat="1" ht="12" customHeight="1" x14ac:dyDescent="0.2">
      <c r="B15" s="140"/>
      <c r="C15" s="603"/>
      <c r="D15" s="601"/>
      <c r="E15" s="601"/>
      <c r="F15" s="601"/>
      <c r="I15" s="120"/>
      <c r="J15" s="120"/>
      <c r="K15" s="120"/>
      <c r="L15" s="120"/>
      <c r="M15" s="120"/>
      <c r="N15" s="11" t="s">
        <v>334</v>
      </c>
      <c r="O15" s="170">
        <f>SUM(O10:O14)</f>
        <v>231314.05587114408</v>
      </c>
      <c r="T15" s="120"/>
      <c r="U15" s="120"/>
      <c r="V15" s="120"/>
      <c r="W15" s="120"/>
      <c r="X15" s="120"/>
    </row>
    <row r="16" spans="2:24" s="64" customFormat="1" ht="12" x14ac:dyDescent="0.2">
      <c r="B16" s="119"/>
      <c r="C16" s="347"/>
      <c r="D16" s="347"/>
      <c r="E16" s="347"/>
      <c r="F16" s="347"/>
      <c r="G16" s="347"/>
      <c r="H16" s="347"/>
      <c r="I16" s="347"/>
      <c r="J16" s="347"/>
      <c r="K16" s="347"/>
      <c r="L16" s="347"/>
      <c r="M16" s="347"/>
      <c r="P16" s="347"/>
      <c r="Q16" s="347"/>
      <c r="R16" s="347"/>
      <c r="S16" s="347"/>
      <c r="T16" s="347"/>
      <c r="U16" s="347"/>
      <c r="V16" s="347"/>
      <c r="W16" s="347"/>
      <c r="X16" s="347"/>
    </row>
    <row r="17" spans="2:26" s="64" customFormat="1" ht="12" x14ac:dyDescent="0.2">
      <c r="B17" s="126" t="s">
        <v>4</v>
      </c>
      <c r="C17" s="86" t="s">
        <v>327</v>
      </c>
      <c r="D17" s="86" t="s">
        <v>234</v>
      </c>
      <c r="E17" s="89" t="s">
        <v>326</v>
      </c>
      <c r="F17" s="91"/>
      <c r="G17" s="91"/>
      <c r="H17" s="91" t="str">
        <f>'2. Grunddata'!C17</f>
        <v>SEK</v>
      </c>
      <c r="I17" s="91"/>
      <c r="J17" s="91"/>
      <c r="K17" s="91"/>
      <c r="L17" s="91"/>
      <c r="M17" s="91"/>
      <c r="N17" s="91"/>
      <c r="O17" s="87"/>
      <c r="P17" s="89" t="s">
        <v>260</v>
      </c>
      <c r="Q17" s="91"/>
      <c r="R17" s="91"/>
      <c r="S17" s="91" t="str">
        <f>'2. Grunddata'!C17</f>
        <v>SEK</v>
      </c>
      <c r="T17" s="91"/>
      <c r="U17" s="91"/>
      <c r="V17" s="91"/>
      <c r="W17" s="91"/>
      <c r="X17" s="91"/>
      <c r="Y17" s="91"/>
      <c r="Z17" s="87"/>
    </row>
    <row r="18" spans="2:26" s="64" customFormat="1" ht="12" x14ac:dyDescent="0.2">
      <c r="B18" s="498"/>
      <c r="C18" s="96" t="s">
        <v>233</v>
      </c>
      <c r="D18" s="96" t="s">
        <v>235</v>
      </c>
      <c r="E18" s="98"/>
      <c r="F18" s="92"/>
      <c r="G18" s="92"/>
      <c r="H18" s="92"/>
      <c r="I18" s="92"/>
      <c r="J18" s="92"/>
      <c r="K18" s="92"/>
      <c r="L18" s="92"/>
      <c r="M18" s="92"/>
      <c r="N18" s="92"/>
      <c r="O18" s="97"/>
      <c r="P18" s="98"/>
      <c r="Q18" s="92"/>
      <c r="R18" s="92"/>
      <c r="S18" s="92"/>
      <c r="T18" s="92"/>
      <c r="U18" s="92"/>
      <c r="V18" s="92"/>
      <c r="W18" s="92"/>
      <c r="X18" s="92"/>
      <c r="Y18" s="92"/>
      <c r="Z18" s="97"/>
    </row>
    <row r="19" spans="2:26" s="64" customFormat="1" ht="12" x14ac:dyDescent="0.2">
      <c r="B19" s="498"/>
      <c r="C19" s="96" t="s">
        <v>0</v>
      </c>
      <c r="D19" s="96" t="s">
        <v>0</v>
      </c>
      <c r="E19" s="238">
        <f>'5. Lön'!G23</f>
        <v>2022</v>
      </c>
      <c r="F19" s="238">
        <f>'5. Lön'!H23</f>
        <v>2023</v>
      </c>
      <c r="G19" s="238">
        <f>'5. Lön'!I23</f>
        <v>2024</v>
      </c>
      <c r="H19" s="238" t="str">
        <f>'5. Lön'!J23</f>
        <v/>
      </c>
      <c r="I19" s="238" t="str">
        <f>'5. Lön'!K23</f>
        <v/>
      </c>
      <c r="J19" s="238" t="str">
        <f>'5. Lön'!L23</f>
        <v/>
      </c>
      <c r="K19" s="238" t="str">
        <f>'5. Lön'!M23</f>
        <v/>
      </c>
      <c r="L19" s="238" t="str">
        <f>'5. Lön'!N23</f>
        <v/>
      </c>
      <c r="M19" s="238" t="str">
        <f>'5. Lön'!O23</f>
        <v/>
      </c>
      <c r="N19" s="238" t="str">
        <f>'5. Lön'!P23</f>
        <v/>
      </c>
      <c r="O19" s="215" t="s">
        <v>2</v>
      </c>
      <c r="P19" s="238">
        <f>'5. Lön'!G23</f>
        <v>2022</v>
      </c>
      <c r="Q19" s="238">
        <f>'5. Lön'!H23</f>
        <v>2023</v>
      </c>
      <c r="R19" s="238">
        <f>'5. Lön'!I23</f>
        <v>2024</v>
      </c>
      <c r="S19" s="238" t="str">
        <f>'5. Lön'!J23</f>
        <v/>
      </c>
      <c r="T19" s="238" t="str">
        <f>'5. Lön'!K23</f>
        <v/>
      </c>
      <c r="U19" s="238" t="str">
        <f>'5. Lön'!L23</f>
        <v/>
      </c>
      <c r="V19" s="238" t="str">
        <f>'5. Lön'!M23</f>
        <v/>
      </c>
      <c r="W19" s="238" t="str">
        <f>'5. Lön'!N23</f>
        <v/>
      </c>
      <c r="X19" s="238" t="str">
        <f>'5. Lön'!O23</f>
        <v/>
      </c>
      <c r="Y19" s="238" t="str">
        <f>'5. Lön'!P23</f>
        <v/>
      </c>
      <c r="Z19" s="215" t="s">
        <v>2</v>
      </c>
    </row>
    <row r="20" spans="2:26" s="64" customFormat="1" ht="12" x14ac:dyDescent="0.2">
      <c r="B20" s="199" t="s">
        <v>178</v>
      </c>
      <c r="C20" s="501"/>
      <c r="D20" s="502"/>
      <c r="E20" s="504">
        <f>IF(E148=0,"",E148)</f>
        <v>70892.55</v>
      </c>
      <c r="F20" s="504">
        <f t="shared" ref="F20:Z20" si="0">IF(F148=0,"",F148)</f>
        <v>72310.400999999998</v>
      </c>
      <c r="G20" s="504">
        <f t="shared" si="0"/>
        <v>147513.21804000001</v>
      </c>
      <c r="H20" s="504" t="str">
        <f t="shared" si="0"/>
        <v/>
      </c>
      <c r="I20" s="504" t="str">
        <f t="shared" si="0"/>
        <v/>
      </c>
      <c r="J20" s="504" t="str">
        <f t="shared" si="0"/>
        <v/>
      </c>
      <c r="K20" s="504" t="str">
        <f t="shared" si="0"/>
        <v/>
      </c>
      <c r="L20" s="504" t="str">
        <f t="shared" si="0"/>
        <v/>
      </c>
      <c r="M20" s="504" t="str">
        <f t="shared" si="0"/>
        <v/>
      </c>
      <c r="N20" s="504" t="str">
        <f t="shared" si="0"/>
        <v/>
      </c>
      <c r="O20" s="504">
        <f t="shared" si="0"/>
        <v>290716.16904000001</v>
      </c>
      <c r="P20" s="504">
        <f t="shared" si="0"/>
        <v>35446.275000000001</v>
      </c>
      <c r="Q20" s="504">
        <f t="shared" si="0"/>
        <v>36155.200499999999</v>
      </c>
      <c r="R20" s="504">
        <f t="shared" si="0"/>
        <v>73756.609020000004</v>
      </c>
      <c r="S20" s="504" t="str">
        <f t="shared" si="0"/>
        <v/>
      </c>
      <c r="T20" s="504" t="str">
        <f t="shared" si="0"/>
        <v/>
      </c>
      <c r="U20" s="504" t="str">
        <f t="shared" si="0"/>
        <v/>
      </c>
      <c r="V20" s="504" t="str">
        <f t="shared" si="0"/>
        <v/>
      </c>
      <c r="W20" s="504" t="str">
        <f t="shared" si="0"/>
        <v/>
      </c>
      <c r="X20" s="504" t="str">
        <f t="shared" si="0"/>
        <v/>
      </c>
      <c r="Y20" s="504" t="str">
        <f t="shared" si="0"/>
        <v/>
      </c>
      <c r="Z20" s="504">
        <f t="shared" si="0"/>
        <v>145358.08452</v>
      </c>
    </row>
    <row r="21" spans="2:26" s="64" customFormat="1" ht="12" x14ac:dyDescent="0.2">
      <c r="B21" s="497" t="str">
        <f>IF('5. Lön'!C25="","",'5. Lön'!C25)</f>
        <v>Stina</v>
      </c>
      <c r="C21" s="506">
        <f>('5. Lön'!$G25+'5. Lön'!$H25+'5. Lön'!$I25+'5. Lön'!$J25+'5. Lön'!$K25+'5. Lön'!$L25+'5. Lön'!$M25+'5. Lön'!$N25+'5. Lön'!$O25+'5. Lön'!$P25)/((YEAR('2. Grunddata'!$C$21)-YEAR('2. Grunddata'!$C$20))*12+MONTH('2. Grunddata'!$C$21)-MONTH('2. Grunddata'!$C$20)+1)</f>
        <v>0.1111111111111111</v>
      </c>
      <c r="D21" s="506">
        <f>(('5. Lön'!$G25+'5. Lön'!$H25+'5. Lön'!$I25+'5. Lön'!$J25+'5. Lön'!$K25+'5. Lön'!$L25+'5. Lön'!$M25+'5. Lön'!$N25+'5. Lön'!$O25+'5. Lön'!$P25)*(1-'5. Lön'!E25))/((YEAR('2. Grunddata'!$C$21)-YEAR('2. Grunddata'!$C$20))*12+MONTH('2. Grunddata'!$C$21)-MONTH('2. Grunddata'!$C$20)+1)</f>
        <v>0.1111111111111111</v>
      </c>
      <c r="E21" s="170">
        <f>'5. Lön'!AS25</f>
        <v>70892.55</v>
      </c>
      <c r="F21" s="170">
        <f>'5. Lön'!AT25</f>
        <v>72310.400999999998</v>
      </c>
      <c r="G21" s="170">
        <f>'5. Lön'!AU25</f>
        <v>147513.21804000001</v>
      </c>
      <c r="H21" s="170">
        <f>'5. Lön'!AV25</f>
        <v>0</v>
      </c>
      <c r="I21" s="170">
        <f>'5. Lön'!AW25</f>
        <v>0</v>
      </c>
      <c r="J21" s="170">
        <f>'5. Lön'!AX25</f>
        <v>0</v>
      </c>
      <c r="K21" s="170">
        <f>'5. Lön'!AY25</f>
        <v>0</v>
      </c>
      <c r="L21" s="170">
        <f>'5. Lön'!AZ25</f>
        <v>0</v>
      </c>
      <c r="M21" s="170">
        <f>'5. Lön'!BA25</f>
        <v>0</v>
      </c>
      <c r="N21" s="170">
        <f>'5. Lön'!BB25</f>
        <v>0</v>
      </c>
      <c r="O21" s="170">
        <f>'5. Lön'!BC25</f>
        <v>290716.16904000001</v>
      </c>
      <c r="P21" s="170">
        <f>'5. Lön'!BE25</f>
        <v>0</v>
      </c>
      <c r="Q21" s="170">
        <f>'5. Lön'!BF25</f>
        <v>0</v>
      </c>
      <c r="R21" s="170">
        <f>'5. Lön'!BG25</f>
        <v>0</v>
      </c>
      <c r="S21" s="170">
        <f>'5. Lön'!BH25</f>
        <v>0</v>
      </c>
      <c r="T21" s="170">
        <f>'5. Lön'!BI25</f>
        <v>0</v>
      </c>
      <c r="U21" s="170">
        <f>'5. Lön'!BJ25</f>
        <v>0</v>
      </c>
      <c r="V21" s="170">
        <f>'5. Lön'!BK25</f>
        <v>0</v>
      </c>
      <c r="W21" s="170">
        <f>'5. Lön'!BL25</f>
        <v>0</v>
      </c>
      <c r="X21" s="170">
        <f>'5. Lön'!BM25</f>
        <v>0</v>
      </c>
      <c r="Y21" s="170">
        <f>'5. Lön'!BN25</f>
        <v>0</v>
      </c>
      <c r="Z21" s="170">
        <f>SUM(P21:Y21)</f>
        <v>0</v>
      </c>
    </row>
    <row r="22" spans="2:26" s="64" customFormat="1" ht="12" x14ac:dyDescent="0.2">
      <c r="B22" s="505" t="str">
        <f>IF('5. Lön'!C26="","",'5. Lön'!C26)</f>
        <v>Stina</v>
      </c>
      <c r="C22" s="507">
        <f>('5. Lön'!G26+'5. Lön'!H26+'5. Lön'!I26+'5. Lön'!J26+'5. Lön'!K26+'5. Lön'!L26+'5. Lön'!M26+'5. Lön'!N26+'5. Lön'!O26+'5. Lön'!P26)/((YEAR('2. Grunddata'!$C$21)-YEAR('2. Grunddata'!$C$20))*12+MONTH('2. Grunddata'!$C$21)-MONTH('2. Grunddata'!$C$20)+1)</f>
        <v>5.5555555555555552E-2</v>
      </c>
      <c r="D22" s="507">
        <f>(('5. Lön'!$G26+'5. Lön'!$H26+'5. Lön'!$I26+'5. Lön'!$J26+'5. Lön'!$K26+'5. Lön'!$L26+'5. Lön'!$M26+'5. Lön'!$N26+'5. Lön'!$O26+'5. Lön'!$P26)*(1-'5. Lön'!E26))/((YEAR('2. Grunddata'!$C$21)-YEAR('2. Grunddata'!$C$20))*12+MONTH('2. Grunddata'!$C$21)-MONTH('2. Grunddata'!$C$20)+1)</f>
        <v>0</v>
      </c>
      <c r="E22" s="225">
        <f>'5. Lön'!AS26</f>
        <v>0</v>
      </c>
      <c r="F22" s="225">
        <f>'5. Lön'!AT26</f>
        <v>0</v>
      </c>
      <c r="G22" s="225">
        <f>'5. Lön'!AU26</f>
        <v>0</v>
      </c>
      <c r="H22" s="225">
        <f>'5. Lön'!AV26</f>
        <v>0</v>
      </c>
      <c r="I22" s="225">
        <f>'5. Lön'!AW26</f>
        <v>0</v>
      </c>
      <c r="J22" s="225">
        <f>'5. Lön'!AX26</f>
        <v>0</v>
      </c>
      <c r="K22" s="225">
        <f>'5. Lön'!AY26</f>
        <v>0</v>
      </c>
      <c r="L22" s="225">
        <f>'5. Lön'!AZ26</f>
        <v>0</v>
      </c>
      <c r="M22" s="225">
        <f>'5. Lön'!BA26</f>
        <v>0</v>
      </c>
      <c r="N22" s="225">
        <f>'5. Lön'!BB26</f>
        <v>0</v>
      </c>
      <c r="O22" s="225">
        <f>'5. Lön'!BC26</f>
        <v>0</v>
      </c>
      <c r="P22" s="225">
        <f>'5. Lön'!BE26</f>
        <v>35446.275000000001</v>
      </c>
      <c r="Q22" s="225">
        <f>'5. Lön'!BF26</f>
        <v>36155.200499999999</v>
      </c>
      <c r="R22" s="225">
        <f>'5. Lön'!BG26</f>
        <v>73756.609020000004</v>
      </c>
      <c r="S22" s="225">
        <f>'5. Lön'!BH26</f>
        <v>0</v>
      </c>
      <c r="T22" s="225">
        <f>'5. Lön'!BI26</f>
        <v>0</v>
      </c>
      <c r="U22" s="225">
        <f>'5. Lön'!BJ26</f>
        <v>0</v>
      </c>
      <c r="V22" s="225">
        <f>'5. Lön'!BK26</f>
        <v>0</v>
      </c>
      <c r="W22" s="225">
        <f>'5. Lön'!BL26</f>
        <v>0</v>
      </c>
      <c r="X22" s="225">
        <f>'5. Lön'!BM26</f>
        <v>0</v>
      </c>
      <c r="Y22" s="225">
        <f>'5. Lön'!BN26</f>
        <v>0</v>
      </c>
      <c r="Z22" s="225">
        <f t="shared" ref="Z22:Z85" si="1">SUM(P22:Y22)</f>
        <v>145358.08452</v>
      </c>
    </row>
    <row r="23" spans="2:26" s="64" customFormat="1" ht="12" x14ac:dyDescent="0.2">
      <c r="B23" s="496" t="str">
        <f>IF('5. Lön'!C27="","",'5. Lön'!C27)</f>
        <v/>
      </c>
      <c r="C23" s="506">
        <f>('5. Lön'!G27+'5. Lön'!H27+'5. Lön'!I27+'5. Lön'!J27+'5. Lön'!K27+'5. Lön'!L27+'5. Lön'!M27+'5. Lön'!N27+'5. Lön'!O27+'5. Lön'!P27)/((YEAR('2. Grunddata'!$C$21)-YEAR('2. Grunddata'!$C$20))*12+MONTH('2. Grunddata'!$C$21)-MONTH('2. Grunddata'!$C$20)+1)</f>
        <v>0</v>
      </c>
      <c r="D23" s="506">
        <f>(('5. Lön'!$G27+'5. Lön'!$H27+'5. Lön'!$I27+'5. Lön'!$J27+'5. Lön'!$K27+'5. Lön'!$L27+'5. Lön'!$M27+'5. Lön'!$N27+'5. Lön'!$O27+'5. Lön'!$P27)*(1-'5. Lön'!E27))/((YEAR('2. Grunddata'!$C$21)-YEAR('2. Grunddata'!$C$20))*12+MONTH('2. Grunddata'!$C$21)-MONTH('2. Grunddata'!$C$20)+1)</f>
        <v>0</v>
      </c>
      <c r="E23" s="170">
        <f>'5. Lön'!AS27</f>
        <v>0</v>
      </c>
      <c r="F23" s="170">
        <f>'5. Lön'!AT27</f>
        <v>0</v>
      </c>
      <c r="G23" s="170">
        <f>'5. Lön'!AU27</f>
        <v>0</v>
      </c>
      <c r="H23" s="170">
        <f>'5. Lön'!AV27</f>
        <v>0</v>
      </c>
      <c r="I23" s="170">
        <f>'5. Lön'!AW27</f>
        <v>0</v>
      </c>
      <c r="J23" s="170">
        <f>'5. Lön'!AX27</f>
        <v>0</v>
      </c>
      <c r="K23" s="170">
        <f>'5. Lön'!AY27</f>
        <v>0</v>
      </c>
      <c r="L23" s="170">
        <f>'5. Lön'!AZ27</f>
        <v>0</v>
      </c>
      <c r="M23" s="170">
        <f>'5. Lön'!BA27</f>
        <v>0</v>
      </c>
      <c r="N23" s="170">
        <f>'5. Lön'!BB27</f>
        <v>0</v>
      </c>
      <c r="O23" s="170">
        <f>'5. Lön'!BC27</f>
        <v>0</v>
      </c>
      <c r="P23" s="170">
        <f>'5. Lön'!BE27</f>
        <v>0</v>
      </c>
      <c r="Q23" s="170">
        <f>'5. Lön'!BF27</f>
        <v>0</v>
      </c>
      <c r="R23" s="170">
        <f>'5. Lön'!BG27</f>
        <v>0</v>
      </c>
      <c r="S23" s="170">
        <f>'5. Lön'!BH27</f>
        <v>0</v>
      </c>
      <c r="T23" s="170">
        <f>'5. Lön'!BI27</f>
        <v>0</v>
      </c>
      <c r="U23" s="170">
        <f>'5. Lön'!BJ27</f>
        <v>0</v>
      </c>
      <c r="V23" s="170">
        <f>'5. Lön'!BK27</f>
        <v>0</v>
      </c>
      <c r="W23" s="170">
        <f>'5. Lön'!BL27</f>
        <v>0</v>
      </c>
      <c r="X23" s="170">
        <f>'5. Lön'!BM27</f>
        <v>0</v>
      </c>
      <c r="Y23" s="170">
        <f>'5. Lön'!BN27</f>
        <v>0</v>
      </c>
      <c r="Z23" s="170">
        <f t="shared" si="1"/>
        <v>0</v>
      </c>
    </row>
    <row r="24" spans="2:26" s="64" customFormat="1" ht="12" x14ac:dyDescent="0.2">
      <c r="B24" s="505" t="str">
        <f>IF('5. Lön'!C28="","",'5. Lön'!C28)</f>
        <v>Pelle</v>
      </c>
      <c r="C24" s="507">
        <f>('5. Lön'!G28+'5. Lön'!H28+'5. Lön'!I28+'5. Lön'!J28+'5. Lön'!K28+'5. Lön'!L28+'5. Lön'!M28+'5. Lön'!N28+'5. Lön'!O28+'5. Lön'!P28)/((YEAR('2. Grunddata'!$C$21)-YEAR('2. Grunddata'!$C$20))*12+MONTH('2. Grunddata'!$C$21)-MONTH('2. Grunddata'!$C$20)+1)</f>
        <v>0</v>
      </c>
      <c r="D24" s="507">
        <f>(('5. Lön'!$G28+'5. Lön'!$H28+'5. Lön'!$I28+'5. Lön'!$J28+'5. Lön'!$K28+'5. Lön'!$L28+'5. Lön'!$M28+'5. Lön'!$N28+'5. Lön'!$O28+'5. Lön'!$P28)*(1-'5. Lön'!E28))/((YEAR('2. Grunddata'!$C$21)-YEAR('2. Grunddata'!$C$20))*12+MONTH('2. Grunddata'!$C$21)-MONTH('2. Grunddata'!$C$20)+1)</f>
        <v>0</v>
      </c>
      <c r="E24" s="225">
        <f>'5. Lön'!AS28</f>
        <v>0</v>
      </c>
      <c r="F24" s="225">
        <f>'5. Lön'!AT28</f>
        <v>0</v>
      </c>
      <c r="G24" s="225">
        <f>'5. Lön'!AU28</f>
        <v>0</v>
      </c>
      <c r="H24" s="225">
        <f>'5. Lön'!AV28</f>
        <v>0</v>
      </c>
      <c r="I24" s="225">
        <f>'5. Lön'!AW28</f>
        <v>0</v>
      </c>
      <c r="J24" s="225">
        <f>'5. Lön'!AX28</f>
        <v>0</v>
      </c>
      <c r="K24" s="225">
        <f>'5. Lön'!AY28</f>
        <v>0</v>
      </c>
      <c r="L24" s="225">
        <f>'5. Lön'!AZ28</f>
        <v>0</v>
      </c>
      <c r="M24" s="225">
        <f>'5. Lön'!BA28</f>
        <v>0</v>
      </c>
      <c r="N24" s="225">
        <f>'5. Lön'!BB28</f>
        <v>0</v>
      </c>
      <c r="O24" s="225">
        <f>'5. Lön'!BC28</f>
        <v>0</v>
      </c>
      <c r="P24" s="225">
        <f>'5. Lön'!BE28</f>
        <v>0</v>
      </c>
      <c r="Q24" s="225">
        <f>'5. Lön'!BF28</f>
        <v>0</v>
      </c>
      <c r="R24" s="225">
        <f>'5. Lön'!BG28</f>
        <v>0</v>
      </c>
      <c r="S24" s="225">
        <f>'5. Lön'!BH28</f>
        <v>0</v>
      </c>
      <c r="T24" s="225">
        <f>'5. Lön'!BI28</f>
        <v>0</v>
      </c>
      <c r="U24" s="225">
        <f>'5. Lön'!BJ28</f>
        <v>0</v>
      </c>
      <c r="V24" s="225">
        <f>'5. Lön'!BK28</f>
        <v>0</v>
      </c>
      <c r="W24" s="225">
        <f>'5. Lön'!BL28</f>
        <v>0</v>
      </c>
      <c r="X24" s="225">
        <f>'5. Lön'!BM28</f>
        <v>0</v>
      </c>
      <c r="Y24" s="225">
        <f>'5. Lön'!BN28</f>
        <v>0</v>
      </c>
      <c r="Z24" s="225">
        <f t="shared" si="1"/>
        <v>0</v>
      </c>
    </row>
    <row r="25" spans="2:26" s="64" customFormat="1" ht="12" x14ac:dyDescent="0.2">
      <c r="B25" s="496" t="str">
        <f>IF('5. Lön'!C29="","",'5. Lön'!C29)</f>
        <v>Pelle</v>
      </c>
      <c r="C25" s="506">
        <f>('5. Lön'!G29+'5. Lön'!H29+'5. Lön'!I29+'5. Lön'!J29+'5. Lön'!K29+'5. Lön'!L29+'5. Lön'!M29+'5. Lön'!N29+'5. Lön'!O29+'5. Lön'!P29)/((YEAR('2. Grunddata'!$C$21)-YEAR('2. Grunddata'!$C$20))*12+MONTH('2. Grunddata'!$C$21)-MONTH('2. Grunddata'!$C$20)+1)</f>
        <v>0</v>
      </c>
      <c r="D25" s="506">
        <f>(('5. Lön'!$G29+'5. Lön'!$H29+'5. Lön'!$I29+'5. Lön'!$J29+'5. Lön'!$K29+'5. Lön'!$L29+'5. Lön'!$M29+'5. Lön'!$N29+'5. Lön'!$O29+'5. Lön'!$P29)*(1-'5. Lön'!E29))/((YEAR('2. Grunddata'!$C$21)-YEAR('2. Grunddata'!$C$20))*12+MONTH('2. Grunddata'!$C$21)-MONTH('2. Grunddata'!$C$20)+1)</f>
        <v>0</v>
      </c>
      <c r="E25" s="170">
        <f>'5. Lön'!AS29</f>
        <v>0</v>
      </c>
      <c r="F25" s="170">
        <f>'5. Lön'!AT29</f>
        <v>0</v>
      </c>
      <c r="G25" s="170">
        <f>'5. Lön'!AU29</f>
        <v>0</v>
      </c>
      <c r="H25" s="170">
        <f>'5. Lön'!AV29</f>
        <v>0</v>
      </c>
      <c r="I25" s="170">
        <f>'5. Lön'!AW29</f>
        <v>0</v>
      </c>
      <c r="J25" s="170">
        <f>'5. Lön'!AX29</f>
        <v>0</v>
      </c>
      <c r="K25" s="170">
        <f>'5. Lön'!AY29</f>
        <v>0</v>
      </c>
      <c r="L25" s="170">
        <f>'5. Lön'!AZ29</f>
        <v>0</v>
      </c>
      <c r="M25" s="170">
        <f>'5. Lön'!BA29</f>
        <v>0</v>
      </c>
      <c r="N25" s="170">
        <f>'5. Lön'!BB29</f>
        <v>0</v>
      </c>
      <c r="O25" s="170">
        <f>'5. Lön'!BC29</f>
        <v>0</v>
      </c>
      <c r="P25" s="170">
        <f>'5. Lön'!BE29</f>
        <v>0</v>
      </c>
      <c r="Q25" s="170">
        <f>'5. Lön'!BF29</f>
        <v>0</v>
      </c>
      <c r="R25" s="170">
        <f>'5. Lön'!BG29</f>
        <v>0</v>
      </c>
      <c r="S25" s="170">
        <f>'5. Lön'!BH29</f>
        <v>0</v>
      </c>
      <c r="T25" s="170">
        <f>'5. Lön'!BI29</f>
        <v>0</v>
      </c>
      <c r="U25" s="170">
        <f>'5. Lön'!BJ29</f>
        <v>0</v>
      </c>
      <c r="V25" s="170">
        <f>'5. Lön'!BK29</f>
        <v>0</v>
      </c>
      <c r="W25" s="170">
        <f>'5. Lön'!BL29</f>
        <v>0</v>
      </c>
      <c r="X25" s="170">
        <f>'5. Lön'!BM29</f>
        <v>0</v>
      </c>
      <c r="Y25" s="170">
        <f>'5. Lön'!BN29</f>
        <v>0</v>
      </c>
      <c r="Z25" s="170">
        <f t="shared" si="1"/>
        <v>0</v>
      </c>
    </row>
    <row r="26" spans="2:26" s="64" customFormat="1" ht="12" x14ac:dyDescent="0.2">
      <c r="B26" s="505" t="str">
        <f>IF('5. Lön'!C30="","",'5. Lön'!C30)</f>
        <v/>
      </c>
      <c r="C26" s="507">
        <f>('5. Lön'!G30+'5. Lön'!H30+'5. Lön'!I30+'5. Lön'!J30+'5. Lön'!K30+'5. Lön'!L30+'5. Lön'!M30+'5. Lön'!N30+'5. Lön'!O30+'5. Lön'!P30)/((YEAR('2. Grunddata'!$C$21)-YEAR('2. Grunddata'!$C$20))*12+MONTH('2. Grunddata'!$C$21)-MONTH('2. Grunddata'!$C$20)+1)</f>
        <v>0</v>
      </c>
      <c r="D26" s="507">
        <f>(('5. Lön'!$G30+'5. Lön'!$H30+'5. Lön'!$I30+'5. Lön'!$J30+'5. Lön'!$K30+'5. Lön'!$L30+'5. Lön'!$M30+'5. Lön'!$N30+'5. Lön'!$O30+'5. Lön'!$P30)*(1-'5. Lön'!E30))/((YEAR('2. Grunddata'!$C$21)-YEAR('2. Grunddata'!$C$20))*12+MONTH('2. Grunddata'!$C$21)-MONTH('2. Grunddata'!$C$20)+1)</f>
        <v>0</v>
      </c>
      <c r="E26" s="225">
        <f>'5. Lön'!AS30</f>
        <v>0</v>
      </c>
      <c r="F26" s="225">
        <f>'5. Lön'!AT30</f>
        <v>0</v>
      </c>
      <c r="G26" s="225">
        <f>'5. Lön'!AU30</f>
        <v>0</v>
      </c>
      <c r="H26" s="225">
        <f>'5. Lön'!AV30</f>
        <v>0</v>
      </c>
      <c r="I26" s="225">
        <f>'5. Lön'!AW30</f>
        <v>0</v>
      </c>
      <c r="J26" s="225">
        <f>'5. Lön'!AX30</f>
        <v>0</v>
      </c>
      <c r="K26" s="225">
        <f>'5. Lön'!AY30</f>
        <v>0</v>
      </c>
      <c r="L26" s="225">
        <f>'5. Lön'!AZ30</f>
        <v>0</v>
      </c>
      <c r="M26" s="225">
        <f>'5. Lön'!BA30</f>
        <v>0</v>
      </c>
      <c r="N26" s="225">
        <f>'5. Lön'!BB30</f>
        <v>0</v>
      </c>
      <c r="O26" s="225">
        <f>'5. Lön'!BC30</f>
        <v>0</v>
      </c>
      <c r="P26" s="225">
        <f>'5. Lön'!BE30</f>
        <v>0</v>
      </c>
      <c r="Q26" s="225">
        <f>'5. Lön'!BF30</f>
        <v>0</v>
      </c>
      <c r="R26" s="225">
        <f>'5. Lön'!BG30</f>
        <v>0</v>
      </c>
      <c r="S26" s="225">
        <f>'5. Lön'!BH30</f>
        <v>0</v>
      </c>
      <c r="T26" s="225">
        <f>'5. Lön'!BI30</f>
        <v>0</v>
      </c>
      <c r="U26" s="225">
        <f>'5. Lön'!BJ30</f>
        <v>0</v>
      </c>
      <c r="V26" s="225">
        <f>'5. Lön'!BK30</f>
        <v>0</v>
      </c>
      <c r="W26" s="225">
        <f>'5. Lön'!BL30</f>
        <v>0</v>
      </c>
      <c r="X26" s="225">
        <f>'5. Lön'!BM30</f>
        <v>0</v>
      </c>
      <c r="Y26" s="225">
        <f>'5. Lön'!BN30</f>
        <v>0</v>
      </c>
      <c r="Z26" s="225">
        <f t="shared" si="1"/>
        <v>0</v>
      </c>
    </row>
    <row r="27" spans="2:26" s="64" customFormat="1" ht="12" x14ac:dyDescent="0.2">
      <c r="B27" s="496" t="str">
        <f>IF('5. Lön'!C31="","",'5. Lön'!C31)</f>
        <v/>
      </c>
      <c r="C27" s="506">
        <f>('5. Lön'!G31+'5. Lön'!H31+'5. Lön'!I31+'5. Lön'!J31+'5. Lön'!K31+'5. Lön'!L31+'5. Lön'!M31+'5. Lön'!N31+'5. Lön'!O31+'5. Lön'!P31)/((YEAR('2. Grunddata'!$C$21)-YEAR('2. Grunddata'!$C$20))*12+MONTH('2. Grunddata'!$C$21)-MONTH('2. Grunddata'!$C$20)+1)</f>
        <v>0</v>
      </c>
      <c r="D27" s="506">
        <f>(('5. Lön'!$G31+'5. Lön'!$H31+'5. Lön'!$I31+'5. Lön'!$J31+'5. Lön'!$K31+'5. Lön'!$L31+'5. Lön'!$M31+'5. Lön'!$N31+'5. Lön'!$O31+'5. Lön'!$P31)*(1-'5. Lön'!E31))/((YEAR('2. Grunddata'!$C$21)-YEAR('2. Grunddata'!$C$20))*12+MONTH('2. Grunddata'!$C$21)-MONTH('2. Grunddata'!$C$20)+1)</f>
        <v>0</v>
      </c>
      <c r="E27" s="170">
        <f>'5. Lön'!AS31</f>
        <v>0</v>
      </c>
      <c r="F27" s="170">
        <f>'5. Lön'!AT31</f>
        <v>0</v>
      </c>
      <c r="G27" s="170">
        <f>'5. Lön'!AU31</f>
        <v>0</v>
      </c>
      <c r="H27" s="170">
        <f>'5. Lön'!AV31</f>
        <v>0</v>
      </c>
      <c r="I27" s="170">
        <f>'5. Lön'!AW31</f>
        <v>0</v>
      </c>
      <c r="J27" s="170">
        <f>'5. Lön'!AX31</f>
        <v>0</v>
      </c>
      <c r="K27" s="170">
        <f>'5. Lön'!AY31</f>
        <v>0</v>
      </c>
      <c r="L27" s="170">
        <f>'5. Lön'!AZ31</f>
        <v>0</v>
      </c>
      <c r="M27" s="170">
        <f>'5. Lön'!BA31</f>
        <v>0</v>
      </c>
      <c r="N27" s="170">
        <f>'5. Lön'!BB31</f>
        <v>0</v>
      </c>
      <c r="O27" s="170">
        <f>'5. Lön'!BC31</f>
        <v>0</v>
      </c>
      <c r="P27" s="170">
        <f>'5. Lön'!BE31</f>
        <v>0</v>
      </c>
      <c r="Q27" s="170">
        <f>'5. Lön'!BF31</f>
        <v>0</v>
      </c>
      <c r="R27" s="170">
        <f>'5. Lön'!BG31</f>
        <v>0</v>
      </c>
      <c r="S27" s="170">
        <f>'5. Lön'!BH31</f>
        <v>0</v>
      </c>
      <c r="T27" s="170">
        <f>'5. Lön'!BI31</f>
        <v>0</v>
      </c>
      <c r="U27" s="170">
        <f>'5. Lön'!BJ31</f>
        <v>0</v>
      </c>
      <c r="V27" s="170">
        <f>'5. Lön'!BK31</f>
        <v>0</v>
      </c>
      <c r="W27" s="170">
        <f>'5. Lön'!BL31</f>
        <v>0</v>
      </c>
      <c r="X27" s="170">
        <f>'5. Lön'!BM31</f>
        <v>0</v>
      </c>
      <c r="Y27" s="170">
        <f>'5. Lön'!BN31</f>
        <v>0</v>
      </c>
      <c r="Z27" s="170">
        <f t="shared" si="1"/>
        <v>0</v>
      </c>
    </row>
    <row r="28" spans="2:26" s="64" customFormat="1" ht="12" x14ac:dyDescent="0.2">
      <c r="B28" s="505" t="str">
        <f>IF('5. Lön'!C32="","",'5. Lön'!C32)</f>
        <v/>
      </c>
      <c r="C28" s="507">
        <f>('5. Lön'!G32+'5. Lön'!H32+'5. Lön'!I32+'5. Lön'!J32+'5. Lön'!K32+'5. Lön'!L32+'5. Lön'!M32+'5. Lön'!N32+'5. Lön'!O32+'5. Lön'!P32)/((YEAR('2. Grunddata'!$C$21)-YEAR('2. Grunddata'!$C$20))*12+MONTH('2. Grunddata'!$C$21)-MONTH('2. Grunddata'!$C$20)+1)</f>
        <v>0</v>
      </c>
      <c r="D28" s="507">
        <f>(('5. Lön'!$G32+'5. Lön'!$H32+'5. Lön'!$I32+'5. Lön'!$J32+'5. Lön'!$K32+'5. Lön'!$L32+'5. Lön'!$M32+'5. Lön'!$N32+'5. Lön'!$O32+'5. Lön'!$P32)*(1-'5. Lön'!E32))/((YEAR('2. Grunddata'!$C$21)-YEAR('2. Grunddata'!$C$20))*12+MONTH('2. Grunddata'!$C$21)-MONTH('2. Grunddata'!$C$20)+1)</f>
        <v>0</v>
      </c>
      <c r="E28" s="225">
        <f>'5. Lön'!AS32</f>
        <v>0</v>
      </c>
      <c r="F28" s="225">
        <f>'5. Lön'!AT32</f>
        <v>0</v>
      </c>
      <c r="G28" s="225">
        <f>'5. Lön'!AU32</f>
        <v>0</v>
      </c>
      <c r="H28" s="225">
        <f>'5. Lön'!AV32</f>
        <v>0</v>
      </c>
      <c r="I28" s="225">
        <f>'5. Lön'!AW32</f>
        <v>0</v>
      </c>
      <c r="J28" s="225">
        <f>'5. Lön'!AX32</f>
        <v>0</v>
      </c>
      <c r="K28" s="225">
        <f>'5. Lön'!AY32</f>
        <v>0</v>
      </c>
      <c r="L28" s="225">
        <f>'5. Lön'!AZ32</f>
        <v>0</v>
      </c>
      <c r="M28" s="225">
        <f>'5. Lön'!BA32</f>
        <v>0</v>
      </c>
      <c r="N28" s="225">
        <f>'5. Lön'!BB32</f>
        <v>0</v>
      </c>
      <c r="O28" s="225">
        <f>'5. Lön'!BC32</f>
        <v>0</v>
      </c>
      <c r="P28" s="225">
        <f>'5. Lön'!BE32</f>
        <v>0</v>
      </c>
      <c r="Q28" s="225">
        <f>'5. Lön'!BF32</f>
        <v>0</v>
      </c>
      <c r="R28" s="225">
        <f>'5. Lön'!BG32</f>
        <v>0</v>
      </c>
      <c r="S28" s="225">
        <f>'5. Lön'!BH32</f>
        <v>0</v>
      </c>
      <c r="T28" s="225">
        <f>'5. Lön'!BI32</f>
        <v>0</v>
      </c>
      <c r="U28" s="225">
        <f>'5. Lön'!BJ32</f>
        <v>0</v>
      </c>
      <c r="V28" s="225">
        <f>'5. Lön'!BK32</f>
        <v>0</v>
      </c>
      <c r="W28" s="225">
        <f>'5. Lön'!BL32</f>
        <v>0</v>
      </c>
      <c r="X28" s="225">
        <f>'5. Lön'!BM32</f>
        <v>0</v>
      </c>
      <c r="Y28" s="225">
        <f>'5. Lön'!BN32</f>
        <v>0</v>
      </c>
      <c r="Z28" s="225">
        <f t="shared" si="1"/>
        <v>0</v>
      </c>
    </row>
    <row r="29" spans="2:26" s="64" customFormat="1" ht="12" x14ac:dyDescent="0.2">
      <c r="B29" s="496" t="str">
        <f>IF('5. Lön'!C33="","",'5. Lön'!C33)</f>
        <v/>
      </c>
      <c r="C29" s="506">
        <f>('5. Lön'!G33+'5. Lön'!H33+'5. Lön'!I33+'5. Lön'!J33+'5. Lön'!K33+'5. Lön'!L33+'5. Lön'!M33+'5. Lön'!N33+'5. Lön'!O33+'5. Lön'!P33)/((YEAR('2. Grunddata'!$C$21)-YEAR('2. Grunddata'!$C$20))*12+MONTH('2. Grunddata'!$C$21)-MONTH('2. Grunddata'!$C$20)+1)</f>
        <v>0</v>
      </c>
      <c r="D29" s="506">
        <f>(('5. Lön'!$G33+'5. Lön'!$H33+'5. Lön'!$I33+'5. Lön'!$J33+'5. Lön'!$K33+'5. Lön'!$L33+'5. Lön'!$M33+'5. Lön'!$N33+'5. Lön'!$O33+'5. Lön'!$P33)*(1-'5. Lön'!E33))/((YEAR('2. Grunddata'!$C$21)-YEAR('2. Grunddata'!$C$20))*12+MONTH('2. Grunddata'!$C$21)-MONTH('2. Grunddata'!$C$20)+1)</f>
        <v>0</v>
      </c>
      <c r="E29" s="170">
        <f>'5. Lön'!AS33</f>
        <v>0</v>
      </c>
      <c r="F29" s="170">
        <f>'5. Lön'!AT33</f>
        <v>0</v>
      </c>
      <c r="G29" s="170">
        <f>'5. Lön'!AU33</f>
        <v>0</v>
      </c>
      <c r="H29" s="170">
        <f>'5. Lön'!AV33</f>
        <v>0</v>
      </c>
      <c r="I29" s="170">
        <f>'5. Lön'!AW33</f>
        <v>0</v>
      </c>
      <c r="J29" s="170">
        <f>'5. Lön'!AX33</f>
        <v>0</v>
      </c>
      <c r="K29" s="170">
        <f>'5. Lön'!AY33</f>
        <v>0</v>
      </c>
      <c r="L29" s="170">
        <f>'5. Lön'!AZ33</f>
        <v>0</v>
      </c>
      <c r="M29" s="170">
        <f>'5. Lön'!BA33</f>
        <v>0</v>
      </c>
      <c r="N29" s="170">
        <f>'5. Lön'!BB33</f>
        <v>0</v>
      </c>
      <c r="O29" s="170">
        <f>'5. Lön'!BC33</f>
        <v>0</v>
      </c>
      <c r="P29" s="170">
        <f>'5. Lön'!BE33</f>
        <v>0</v>
      </c>
      <c r="Q29" s="170">
        <f>'5. Lön'!BF33</f>
        <v>0</v>
      </c>
      <c r="R29" s="170">
        <f>'5. Lön'!BG33</f>
        <v>0</v>
      </c>
      <c r="S29" s="170">
        <f>'5. Lön'!BH33</f>
        <v>0</v>
      </c>
      <c r="T29" s="170">
        <f>'5. Lön'!BI33</f>
        <v>0</v>
      </c>
      <c r="U29" s="170">
        <f>'5. Lön'!BJ33</f>
        <v>0</v>
      </c>
      <c r="V29" s="170">
        <f>'5. Lön'!BK33</f>
        <v>0</v>
      </c>
      <c r="W29" s="170">
        <f>'5. Lön'!BL33</f>
        <v>0</v>
      </c>
      <c r="X29" s="170">
        <f>'5. Lön'!BM33</f>
        <v>0</v>
      </c>
      <c r="Y29" s="170">
        <f>'5. Lön'!BN33</f>
        <v>0</v>
      </c>
      <c r="Z29" s="170">
        <f t="shared" si="1"/>
        <v>0</v>
      </c>
    </row>
    <row r="30" spans="2:26" s="64" customFormat="1" ht="12" x14ac:dyDescent="0.2">
      <c r="B30" s="505" t="str">
        <f>IF('5. Lön'!C34="","",'5. Lön'!C34)</f>
        <v/>
      </c>
      <c r="C30" s="507">
        <f>('5. Lön'!G34+'5. Lön'!H34+'5. Lön'!I34+'5. Lön'!J34+'5. Lön'!K34+'5. Lön'!L34+'5. Lön'!M34+'5. Lön'!N34+'5. Lön'!O34+'5. Lön'!P34)/((YEAR('2. Grunddata'!$C$21)-YEAR('2. Grunddata'!$C$20))*12+MONTH('2. Grunddata'!$C$21)-MONTH('2. Grunddata'!$C$20)+1)</f>
        <v>0</v>
      </c>
      <c r="D30" s="507">
        <f>(('5. Lön'!$G34+'5. Lön'!$H34+'5. Lön'!$I34+'5. Lön'!$J34+'5. Lön'!$K34+'5. Lön'!$L34+'5. Lön'!$M34+'5. Lön'!$N34+'5. Lön'!$O34+'5. Lön'!$P34)*(1-'5. Lön'!E34))/((YEAR('2. Grunddata'!$C$21)-YEAR('2. Grunddata'!$C$20))*12+MONTH('2. Grunddata'!$C$21)-MONTH('2. Grunddata'!$C$20)+1)</f>
        <v>0</v>
      </c>
      <c r="E30" s="225">
        <f>'5. Lön'!AS34</f>
        <v>0</v>
      </c>
      <c r="F30" s="225">
        <f>'5. Lön'!AT34</f>
        <v>0</v>
      </c>
      <c r="G30" s="225">
        <f>'5. Lön'!AU34</f>
        <v>0</v>
      </c>
      <c r="H30" s="225">
        <f>'5. Lön'!AV34</f>
        <v>0</v>
      </c>
      <c r="I30" s="225">
        <f>'5. Lön'!AW34</f>
        <v>0</v>
      </c>
      <c r="J30" s="225">
        <f>'5. Lön'!AX34</f>
        <v>0</v>
      </c>
      <c r="K30" s="225">
        <f>'5. Lön'!AY34</f>
        <v>0</v>
      </c>
      <c r="L30" s="225">
        <f>'5. Lön'!AZ34</f>
        <v>0</v>
      </c>
      <c r="M30" s="225">
        <f>'5. Lön'!BA34</f>
        <v>0</v>
      </c>
      <c r="N30" s="225">
        <f>'5. Lön'!BB34</f>
        <v>0</v>
      </c>
      <c r="O30" s="225">
        <f>'5. Lön'!BC34</f>
        <v>0</v>
      </c>
      <c r="P30" s="225">
        <f>'5. Lön'!BE34</f>
        <v>0</v>
      </c>
      <c r="Q30" s="225">
        <f>'5. Lön'!BF34</f>
        <v>0</v>
      </c>
      <c r="R30" s="225">
        <f>'5. Lön'!BG34</f>
        <v>0</v>
      </c>
      <c r="S30" s="225">
        <f>'5. Lön'!BH34</f>
        <v>0</v>
      </c>
      <c r="T30" s="225">
        <f>'5. Lön'!BI34</f>
        <v>0</v>
      </c>
      <c r="U30" s="225">
        <f>'5. Lön'!BJ34</f>
        <v>0</v>
      </c>
      <c r="V30" s="225">
        <f>'5. Lön'!BK34</f>
        <v>0</v>
      </c>
      <c r="W30" s="225">
        <f>'5. Lön'!BL34</f>
        <v>0</v>
      </c>
      <c r="X30" s="225">
        <f>'5. Lön'!BM34</f>
        <v>0</v>
      </c>
      <c r="Y30" s="225">
        <f>'5. Lön'!BN34</f>
        <v>0</v>
      </c>
      <c r="Z30" s="225">
        <f t="shared" si="1"/>
        <v>0</v>
      </c>
    </row>
    <row r="31" spans="2:26" s="64" customFormat="1" ht="12" x14ac:dyDescent="0.2">
      <c r="B31" s="496" t="str">
        <f>IF('5. Lön'!C35="","",'5. Lön'!C35)</f>
        <v/>
      </c>
      <c r="C31" s="506">
        <f>('5. Lön'!G35+'5. Lön'!H35+'5. Lön'!I35+'5. Lön'!J35+'5. Lön'!K35+'5. Lön'!L35+'5. Lön'!M35+'5. Lön'!N35+'5. Lön'!O35+'5. Lön'!P35)/((YEAR('2. Grunddata'!$C$21)-YEAR('2. Grunddata'!$C$20))*12+MONTH('2. Grunddata'!$C$21)-MONTH('2. Grunddata'!$C$20)+1)</f>
        <v>0</v>
      </c>
      <c r="D31" s="506">
        <f>(('5. Lön'!$G35+'5. Lön'!$H35+'5. Lön'!$I35+'5. Lön'!$J35+'5. Lön'!$K35+'5. Lön'!$L35+'5. Lön'!$M35+'5. Lön'!$N35+'5. Lön'!$O35+'5. Lön'!$P35)*(1-'5. Lön'!E35))/((YEAR('2. Grunddata'!$C$21)-YEAR('2. Grunddata'!$C$20))*12+MONTH('2. Grunddata'!$C$21)-MONTH('2. Grunddata'!$C$20)+1)</f>
        <v>0</v>
      </c>
      <c r="E31" s="170">
        <f>'5. Lön'!AS35</f>
        <v>0</v>
      </c>
      <c r="F31" s="170">
        <f>'5. Lön'!AT35</f>
        <v>0</v>
      </c>
      <c r="G31" s="170">
        <f>'5. Lön'!AU35</f>
        <v>0</v>
      </c>
      <c r="H31" s="170">
        <f>'5. Lön'!AV35</f>
        <v>0</v>
      </c>
      <c r="I31" s="170">
        <f>'5. Lön'!AW35</f>
        <v>0</v>
      </c>
      <c r="J31" s="170">
        <f>'5. Lön'!AX35</f>
        <v>0</v>
      </c>
      <c r="K31" s="170">
        <f>'5. Lön'!AY35</f>
        <v>0</v>
      </c>
      <c r="L31" s="170">
        <f>'5. Lön'!AZ35</f>
        <v>0</v>
      </c>
      <c r="M31" s="170">
        <f>'5. Lön'!BA35</f>
        <v>0</v>
      </c>
      <c r="N31" s="170">
        <f>'5. Lön'!BB35</f>
        <v>0</v>
      </c>
      <c r="O31" s="170">
        <f>'5. Lön'!BC35</f>
        <v>0</v>
      </c>
      <c r="P31" s="170">
        <f>'5. Lön'!BE35</f>
        <v>0</v>
      </c>
      <c r="Q31" s="170">
        <f>'5. Lön'!BF35</f>
        <v>0</v>
      </c>
      <c r="R31" s="170">
        <f>'5. Lön'!BG35</f>
        <v>0</v>
      </c>
      <c r="S31" s="170">
        <f>'5. Lön'!BH35</f>
        <v>0</v>
      </c>
      <c r="T31" s="170">
        <f>'5. Lön'!BI35</f>
        <v>0</v>
      </c>
      <c r="U31" s="170">
        <f>'5. Lön'!BJ35</f>
        <v>0</v>
      </c>
      <c r="V31" s="170">
        <f>'5. Lön'!BK35</f>
        <v>0</v>
      </c>
      <c r="W31" s="170">
        <f>'5. Lön'!BL35</f>
        <v>0</v>
      </c>
      <c r="X31" s="170">
        <f>'5. Lön'!BM35</f>
        <v>0</v>
      </c>
      <c r="Y31" s="170">
        <f>'5. Lön'!BN35</f>
        <v>0</v>
      </c>
      <c r="Z31" s="170">
        <f t="shared" si="1"/>
        <v>0</v>
      </c>
    </row>
    <row r="32" spans="2:26" s="64" customFormat="1" ht="12" x14ac:dyDescent="0.2">
      <c r="B32" s="505" t="str">
        <f>IF('5. Lön'!C36="","",'5. Lön'!C36)</f>
        <v/>
      </c>
      <c r="C32" s="507">
        <f>('5. Lön'!G36+'5. Lön'!H36+'5. Lön'!I36+'5. Lön'!J36+'5. Lön'!K36+'5. Lön'!L36+'5. Lön'!M36+'5. Lön'!N36+'5. Lön'!O36+'5. Lön'!P36)/((YEAR('2. Grunddata'!$C$21)-YEAR('2. Grunddata'!$C$20))*12+MONTH('2. Grunddata'!$C$21)-MONTH('2. Grunddata'!$C$20)+1)</f>
        <v>0</v>
      </c>
      <c r="D32" s="507">
        <f>(('5. Lön'!$G36+'5. Lön'!$H36+'5. Lön'!$I36+'5. Lön'!$J36+'5. Lön'!$K36+'5. Lön'!$L36+'5. Lön'!$M36+'5. Lön'!$N36+'5. Lön'!$O36+'5. Lön'!$P36)*(1-'5. Lön'!E36))/((YEAR('2. Grunddata'!$C$21)-YEAR('2. Grunddata'!$C$20))*12+MONTH('2. Grunddata'!$C$21)-MONTH('2. Grunddata'!$C$20)+1)</f>
        <v>0</v>
      </c>
      <c r="E32" s="225">
        <f>'5. Lön'!AS36</f>
        <v>0</v>
      </c>
      <c r="F32" s="225">
        <f>'5. Lön'!AT36</f>
        <v>0</v>
      </c>
      <c r="G32" s="225">
        <f>'5. Lön'!AU36</f>
        <v>0</v>
      </c>
      <c r="H32" s="225">
        <f>'5. Lön'!AV36</f>
        <v>0</v>
      </c>
      <c r="I32" s="225">
        <f>'5. Lön'!AW36</f>
        <v>0</v>
      </c>
      <c r="J32" s="225">
        <f>'5. Lön'!AX36</f>
        <v>0</v>
      </c>
      <c r="K32" s="225">
        <f>'5. Lön'!AY36</f>
        <v>0</v>
      </c>
      <c r="L32" s="225">
        <f>'5. Lön'!AZ36</f>
        <v>0</v>
      </c>
      <c r="M32" s="225">
        <f>'5. Lön'!BA36</f>
        <v>0</v>
      </c>
      <c r="N32" s="225">
        <f>'5. Lön'!BB36</f>
        <v>0</v>
      </c>
      <c r="O32" s="225">
        <f>'5. Lön'!BC36</f>
        <v>0</v>
      </c>
      <c r="P32" s="225">
        <f>'5. Lön'!BE36</f>
        <v>0</v>
      </c>
      <c r="Q32" s="225">
        <f>'5. Lön'!BF36</f>
        <v>0</v>
      </c>
      <c r="R32" s="225">
        <f>'5. Lön'!BG36</f>
        <v>0</v>
      </c>
      <c r="S32" s="225">
        <f>'5. Lön'!BH36</f>
        <v>0</v>
      </c>
      <c r="T32" s="225">
        <f>'5. Lön'!BI36</f>
        <v>0</v>
      </c>
      <c r="U32" s="225">
        <f>'5. Lön'!BJ36</f>
        <v>0</v>
      </c>
      <c r="V32" s="225">
        <f>'5. Lön'!BK36</f>
        <v>0</v>
      </c>
      <c r="W32" s="225">
        <f>'5. Lön'!BL36</f>
        <v>0</v>
      </c>
      <c r="X32" s="225">
        <f>'5. Lön'!BM36</f>
        <v>0</v>
      </c>
      <c r="Y32" s="225">
        <f>'5. Lön'!BN36</f>
        <v>0</v>
      </c>
      <c r="Z32" s="225">
        <f t="shared" si="1"/>
        <v>0</v>
      </c>
    </row>
    <row r="33" spans="2:26" s="64" customFormat="1" ht="12" x14ac:dyDescent="0.2">
      <c r="B33" s="496" t="str">
        <f>IF('5. Lön'!C37="","",'5. Lön'!C37)</f>
        <v/>
      </c>
      <c r="C33" s="506">
        <f>('5. Lön'!G37+'5. Lön'!H37+'5. Lön'!I37+'5. Lön'!J37+'5. Lön'!K37+'5. Lön'!L37+'5. Lön'!M37+'5. Lön'!N37+'5. Lön'!O37+'5. Lön'!P37)/((YEAR('2. Grunddata'!$C$21)-YEAR('2. Grunddata'!$C$20))*12+MONTH('2. Grunddata'!$C$21)-MONTH('2. Grunddata'!$C$20)+1)</f>
        <v>0</v>
      </c>
      <c r="D33" s="506">
        <f>(('5. Lön'!$G37+'5. Lön'!$H37+'5. Lön'!$I37+'5. Lön'!$J37+'5. Lön'!$K37+'5. Lön'!$L37+'5. Lön'!$M37+'5. Lön'!$N37+'5. Lön'!$O37+'5. Lön'!$P37)*(1-'5. Lön'!E37))/((YEAR('2. Grunddata'!$C$21)-YEAR('2. Grunddata'!$C$20))*12+MONTH('2. Grunddata'!$C$21)-MONTH('2. Grunddata'!$C$20)+1)</f>
        <v>0</v>
      </c>
      <c r="E33" s="170">
        <f>'5. Lön'!AS37</f>
        <v>0</v>
      </c>
      <c r="F33" s="170">
        <f>'5. Lön'!AT37</f>
        <v>0</v>
      </c>
      <c r="G33" s="170">
        <f>'5. Lön'!AU37</f>
        <v>0</v>
      </c>
      <c r="H33" s="170">
        <f>'5. Lön'!AV37</f>
        <v>0</v>
      </c>
      <c r="I33" s="170">
        <f>'5. Lön'!AW37</f>
        <v>0</v>
      </c>
      <c r="J33" s="170">
        <f>'5. Lön'!AX37</f>
        <v>0</v>
      </c>
      <c r="K33" s="170">
        <f>'5. Lön'!AY37</f>
        <v>0</v>
      </c>
      <c r="L33" s="170">
        <f>'5. Lön'!AZ37</f>
        <v>0</v>
      </c>
      <c r="M33" s="170">
        <f>'5. Lön'!BA37</f>
        <v>0</v>
      </c>
      <c r="N33" s="170">
        <f>'5. Lön'!BB37</f>
        <v>0</v>
      </c>
      <c r="O33" s="170">
        <f>'5. Lön'!BC37</f>
        <v>0</v>
      </c>
      <c r="P33" s="170">
        <f>'5. Lön'!BE37</f>
        <v>0</v>
      </c>
      <c r="Q33" s="170">
        <f>'5. Lön'!BF37</f>
        <v>0</v>
      </c>
      <c r="R33" s="170">
        <f>'5. Lön'!BG37</f>
        <v>0</v>
      </c>
      <c r="S33" s="170">
        <f>'5. Lön'!BH37</f>
        <v>0</v>
      </c>
      <c r="T33" s="170">
        <f>'5. Lön'!BI37</f>
        <v>0</v>
      </c>
      <c r="U33" s="170">
        <f>'5. Lön'!BJ37</f>
        <v>0</v>
      </c>
      <c r="V33" s="170">
        <f>'5. Lön'!BK37</f>
        <v>0</v>
      </c>
      <c r="W33" s="170">
        <f>'5. Lön'!BL37</f>
        <v>0</v>
      </c>
      <c r="X33" s="170">
        <f>'5. Lön'!BM37</f>
        <v>0</v>
      </c>
      <c r="Y33" s="170">
        <f>'5. Lön'!BN37</f>
        <v>0</v>
      </c>
      <c r="Z33" s="170">
        <f t="shared" si="1"/>
        <v>0</v>
      </c>
    </row>
    <row r="34" spans="2:26" s="64" customFormat="1" ht="12" x14ac:dyDescent="0.2">
      <c r="B34" s="505" t="str">
        <f>IF('5. Lön'!C38="","",'5. Lön'!C38)</f>
        <v/>
      </c>
      <c r="C34" s="507">
        <f>('5. Lön'!G38+'5. Lön'!H38+'5. Lön'!I38+'5. Lön'!J38+'5. Lön'!K38+'5. Lön'!L38+'5. Lön'!M38+'5. Lön'!N38+'5. Lön'!O38+'5. Lön'!P38)/((YEAR('2. Grunddata'!$C$21)-YEAR('2. Grunddata'!$C$20))*12+MONTH('2. Grunddata'!$C$21)-MONTH('2. Grunddata'!$C$20)+1)</f>
        <v>0</v>
      </c>
      <c r="D34" s="507">
        <f>(('5. Lön'!$G38+'5. Lön'!$H38+'5. Lön'!$I38+'5. Lön'!$J38+'5. Lön'!$K38+'5. Lön'!$L38+'5. Lön'!$M38+'5. Lön'!$N38+'5. Lön'!$O38+'5. Lön'!$P38)*(1-'5. Lön'!E38))/((YEAR('2. Grunddata'!$C$21)-YEAR('2. Grunddata'!$C$20))*12+MONTH('2. Grunddata'!$C$21)-MONTH('2. Grunddata'!$C$20)+1)</f>
        <v>0</v>
      </c>
      <c r="E34" s="225">
        <f>'5. Lön'!AS38</f>
        <v>0</v>
      </c>
      <c r="F34" s="225">
        <f>'5. Lön'!AT38</f>
        <v>0</v>
      </c>
      <c r="G34" s="225">
        <f>'5. Lön'!AU38</f>
        <v>0</v>
      </c>
      <c r="H34" s="225">
        <f>'5. Lön'!AV38</f>
        <v>0</v>
      </c>
      <c r="I34" s="225">
        <f>'5. Lön'!AW38</f>
        <v>0</v>
      </c>
      <c r="J34" s="225">
        <f>'5. Lön'!AX38</f>
        <v>0</v>
      </c>
      <c r="K34" s="225">
        <f>'5. Lön'!AY38</f>
        <v>0</v>
      </c>
      <c r="L34" s="225">
        <f>'5. Lön'!AZ38</f>
        <v>0</v>
      </c>
      <c r="M34" s="225">
        <f>'5. Lön'!BA38</f>
        <v>0</v>
      </c>
      <c r="N34" s="225">
        <f>'5. Lön'!BB38</f>
        <v>0</v>
      </c>
      <c r="O34" s="225">
        <f>'5. Lön'!BC38</f>
        <v>0</v>
      </c>
      <c r="P34" s="225">
        <f>'5. Lön'!BE38</f>
        <v>0</v>
      </c>
      <c r="Q34" s="225">
        <f>'5. Lön'!BF38</f>
        <v>0</v>
      </c>
      <c r="R34" s="225">
        <f>'5. Lön'!BG38</f>
        <v>0</v>
      </c>
      <c r="S34" s="225">
        <f>'5. Lön'!BH38</f>
        <v>0</v>
      </c>
      <c r="T34" s="225">
        <f>'5. Lön'!BI38</f>
        <v>0</v>
      </c>
      <c r="U34" s="225">
        <f>'5. Lön'!BJ38</f>
        <v>0</v>
      </c>
      <c r="V34" s="225">
        <f>'5. Lön'!BK38</f>
        <v>0</v>
      </c>
      <c r="W34" s="225">
        <f>'5. Lön'!BL38</f>
        <v>0</v>
      </c>
      <c r="X34" s="225">
        <f>'5. Lön'!BM38</f>
        <v>0</v>
      </c>
      <c r="Y34" s="225">
        <f>'5. Lön'!BN38</f>
        <v>0</v>
      </c>
      <c r="Z34" s="225">
        <f t="shared" si="1"/>
        <v>0</v>
      </c>
    </row>
    <row r="35" spans="2:26" s="64" customFormat="1" ht="12" x14ac:dyDescent="0.2">
      <c r="B35" s="496" t="str">
        <f>IF('5. Lön'!C39="","",'5. Lön'!C39)</f>
        <v/>
      </c>
      <c r="C35" s="506">
        <f>('5. Lön'!G39+'5. Lön'!H39+'5. Lön'!I39+'5. Lön'!J39+'5. Lön'!K39+'5. Lön'!L39+'5. Lön'!M39+'5. Lön'!N39+'5. Lön'!O39+'5. Lön'!P39)/((YEAR('2. Grunddata'!$C$21)-YEAR('2. Grunddata'!$C$20))*12+MONTH('2. Grunddata'!$C$21)-MONTH('2. Grunddata'!$C$20)+1)</f>
        <v>0</v>
      </c>
      <c r="D35" s="506">
        <f>(('5. Lön'!$G39+'5. Lön'!$H39+'5. Lön'!$I39+'5. Lön'!$J39+'5. Lön'!$K39+'5. Lön'!$L39+'5. Lön'!$M39+'5. Lön'!$N39+'5. Lön'!$O39+'5. Lön'!$P39)*(1-'5. Lön'!E39))/((YEAR('2. Grunddata'!$C$21)-YEAR('2. Grunddata'!$C$20))*12+MONTH('2. Grunddata'!$C$21)-MONTH('2. Grunddata'!$C$20)+1)</f>
        <v>0</v>
      </c>
      <c r="E35" s="170">
        <f>'5. Lön'!AS39</f>
        <v>0</v>
      </c>
      <c r="F35" s="170">
        <f>'5. Lön'!AT39</f>
        <v>0</v>
      </c>
      <c r="G35" s="170">
        <f>'5. Lön'!AU39</f>
        <v>0</v>
      </c>
      <c r="H35" s="170">
        <f>'5. Lön'!AV39</f>
        <v>0</v>
      </c>
      <c r="I35" s="170">
        <f>'5. Lön'!AW39</f>
        <v>0</v>
      </c>
      <c r="J35" s="170">
        <f>'5. Lön'!AX39</f>
        <v>0</v>
      </c>
      <c r="K35" s="170">
        <f>'5. Lön'!AY39</f>
        <v>0</v>
      </c>
      <c r="L35" s="170">
        <f>'5. Lön'!AZ39</f>
        <v>0</v>
      </c>
      <c r="M35" s="170">
        <f>'5. Lön'!BA39</f>
        <v>0</v>
      </c>
      <c r="N35" s="170">
        <f>'5. Lön'!BB39</f>
        <v>0</v>
      </c>
      <c r="O35" s="170">
        <f>'5. Lön'!BC39</f>
        <v>0</v>
      </c>
      <c r="P35" s="170">
        <f>'5. Lön'!BE39</f>
        <v>0</v>
      </c>
      <c r="Q35" s="170">
        <f>'5. Lön'!BF39</f>
        <v>0</v>
      </c>
      <c r="R35" s="170">
        <f>'5. Lön'!BG39</f>
        <v>0</v>
      </c>
      <c r="S35" s="170">
        <f>'5. Lön'!BH39</f>
        <v>0</v>
      </c>
      <c r="T35" s="170">
        <f>'5. Lön'!BI39</f>
        <v>0</v>
      </c>
      <c r="U35" s="170">
        <f>'5. Lön'!BJ39</f>
        <v>0</v>
      </c>
      <c r="V35" s="170">
        <f>'5. Lön'!BK39</f>
        <v>0</v>
      </c>
      <c r="W35" s="170">
        <f>'5. Lön'!BL39</f>
        <v>0</v>
      </c>
      <c r="X35" s="170">
        <f>'5. Lön'!BM39</f>
        <v>0</v>
      </c>
      <c r="Y35" s="170">
        <f>'5. Lön'!BN39</f>
        <v>0</v>
      </c>
      <c r="Z35" s="170">
        <f t="shared" si="1"/>
        <v>0</v>
      </c>
    </row>
    <row r="36" spans="2:26" s="64" customFormat="1" ht="12" x14ac:dyDescent="0.2">
      <c r="B36" s="505" t="str">
        <f>IF('5. Lön'!C40="","",'5. Lön'!C40)</f>
        <v/>
      </c>
      <c r="C36" s="507">
        <f>('5. Lön'!G40+'5. Lön'!H40+'5. Lön'!I40+'5. Lön'!J40+'5. Lön'!K40+'5. Lön'!L40+'5. Lön'!M40+'5. Lön'!N40+'5. Lön'!O40+'5. Lön'!P40)/((YEAR('2. Grunddata'!$C$21)-YEAR('2. Grunddata'!$C$20))*12+MONTH('2. Grunddata'!$C$21)-MONTH('2. Grunddata'!$C$20)+1)</f>
        <v>0</v>
      </c>
      <c r="D36" s="507">
        <f>(('5. Lön'!$G40+'5. Lön'!$H40+'5. Lön'!$I40+'5. Lön'!$J40+'5. Lön'!$K40+'5. Lön'!$L40+'5. Lön'!$M40+'5. Lön'!$N40+'5. Lön'!$O40+'5. Lön'!$P40)*(1-'5. Lön'!E40))/((YEAR('2. Grunddata'!$C$21)-YEAR('2. Grunddata'!$C$20))*12+MONTH('2. Grunddata'!$C$21)-MONTH('2. Grunddata'!$C$20)+1)</f>
        <v>0</v>
      </c>
      <c r="E36" s="225">
        <f>'5. Lön'!AS40</f>
        <v>0</v>
      </c>
      <c r="F36" s="225">
        <f>'5. Lön'!AT40</f>
        <v>0</v>
      </c>
      <c r="G36" s="225">
        <f>'5. Lön'!AU40</f>
        <v>0</v>
      </c>
      <c r="H36" s="225">
        <f>'5. Lön'!AV40</f>
        <v>0</v>
      </c>
      <c r="I36" s="225">
        <f>'5. Lön'!AW40</f>
        <v>0</v>
      </c>
      <c r="J36" s="225">
        <f>'5. Lön'!AX40</f>
        <v>0</v>
      </c>
      <c r="K36" s="225">
        <f>'5. Lön'!AY40</f>
        <v>0</v>
      </c>
      <c r="L36" s="225">
        <f>'5. Lön'!AZ40</f>
        <v>0</v>
      </c>
      <c r="M36" s="225">
        <f>'5. Lön'!BA40</f>
        <v>0</v>
      </c>
      <c r="N36" s="225">
        <f>'5. Lön'!BB40</f>
        <v>0</v>
      </c>
      <c r="O36" s="225">
        <f>'5. Lön'!BC40</f>
        <v>0</v>
      </c>
      <c r="P36" s="225">
        <f>'5. Lön'!BE40</f>
        <v>0</v>
      </c>
      <c r="Q36" s="225">
        <f>'5. Lön'!BF40</f>
        <v>0</v>
      </c>
      <c r="R36" s="225">
        <f>'5. Lön'!BG40</f>
        <v>0</v>
      </c>
      <c r="S36" s="225">
        <f>'5. Lön'!BH40</f>
        <v>0</v>
      </c>
      <c r="T36" s="225">
        <f>'5. Lön'!BI40</f>
        <v>0</v>
      </c>
      <c r="U36" s="225">
        <f>'5. Lön'!BJ40</f>
        <v>0</v>
      </c>
      <c r="V36" s="225">
        <f>'5. Lön'!BK40</f>
        <v>0</v>
      </c>
      <c r="W36" s="225">
        <f>'5. Lön'!BL40</f>
        <v>0</v>
      </c>
      <c r="X36" s="225">
        <f>'5. Lön'!BM40</f>
        <v>0</v>
      </c>
      <c r="Y36" s="225">
        <f>'5. Lön'!BN40</f>
        <v>0</v>
      </c>
      <c r="Z36" s="225">
        <f t="shared" si="1"/>
        <v>0</v>
      </c>
    </row>
    <row r="37" spans="2:26" s="64" customFormat="1" ht="12" x14ac:dyDescent="0.2">
      <c r="B37" s="496" t="str">
        <f>IF('5. Lön'!C41="","",'5. Lön'!C41)</f>
        <v/>
      </c>
      <c r="C37" s="506">
        <f>('5. Lön'!G41+'5. Lön'!H41+'5. Lön'!I41+'5. Lön'!J41+'5. Lön'!K41+'5. Lön'!L41+'5. Lön'!M41+'5. Lön'!N41+'5. Lön'!O41+'5. Lön'!P41)/((YEAR('2. Grunddata'!$C$21)-YEAR('2. Grunddata'!$C$20))*12+MONTH('2. Grunddata'!$C$21)-MONTH('2. Grunddata'!$C$20)+1)</f>
        <v>0</v>
      </c>
      <c r="D37" s="506">
        <f>(('5. Lön'!$G41+'5. Lön'!$H41+'5. Lön'!$I41+'5. Lön'!$J41+'5. Lön'!$K41+'5. Lön'!$L41+'5. Lön'!$M41+'5. Lön'!$N41+'5. Lön'!$O41+'5. Lön'!$P41)*(1-'5. Lön'!E41))/((YEAR('2. Grunddata'!$C$21)-YEAR('2. Grunddata'!$C$20))*12+MONTH('2. Grunddata'!$C$21)-MONTH('2. Grunddata'!$C$20)+1)</f>
        <v>0</v>
      </c>
      <c r="E37" s="170">
        <f>'5. Lön'!AS41</f>
        <v>0</v>
      </c>
      <c r="F37" s="170">
        <f>'5. Lön'!AT41</f>
        <v>0</v>
      </c>
      <c r="G37" s="170">
        <f>'5. Lön'!AU41</f>
        <v>0</v>
      </c>
      <c r="H37" s="170">
        <f>'5. Lön'!AV41</f>
        <v>0</v>
      </c>
      <c r="I37" s="170">
        <f>'5. Lön'!AW41</f>
        <v>0</v>
      </c>
      <c r="J37" s="170">
        <f>'5. Lön'!AX41</f>
        <v>0</v>
      </c>
      <c r="K37" s="170">
        <f>'5. Lön'!AY41</f>
        <v>0</v>
      </c>
      <c r="L37" s="170">
        <f>'5. Lön'!AZ41</f>
        <v>0</v>
      </c>
      <c r="M37" s="170">
        <f>'5. Lön'!BA41</f>
        <v>0</v>
      </c>
      <c r="N37" s="170">
        <f>'5. Lön'!BB41</f>
        <v>0</v>
      </c>
      <c r="O37" s="170">
        <f>'5. Lön'!BC41</f>
        <v>0</v>
      </c>
      <c r="P37" s="170">
        <f>'5. Lön'!BE41</f>
        <v>0</v>
      </c>
      <c r="Q37" s="170">
        <f>'5. Lön'!BF41</f>
        <v>0</v>
      </c>
      <c r="R37" s="170">
        <f>'5. Lön'!BG41</f>
        <v>0</v>
      </c>
      <c r="S37" s="170">
        <f>'5. Lön'!BH41</f>
        <v>0</v>
      </c>
      <c r="T37" s="170">
        <f>'5. Lön'!BI41</f>
        <v>0</v>
      </c>
      <c r="U37" s="170">
        <f>'5. Lön'!BJ41</f>
        <v>0</v>
      </c>
      <c r="V37" s="170">
        <f>'5. Lön'!BK41</f>
        <v>0</v>
      </c>
      <c r="W37" s="170">
        <f>'5. Lön'!BL41</f>
        <v>0</v>
      </c>
      <c r="X37" s="170">
        <f>'5. Lön'!BM41</f>
        <v>0</v>
      </c>
      <c r="Y37" s="170">
        <f>'5. Lön'!BN41</f>
        <v>0</v>
      </c>
      <c r="Z37" s="170">
        <f t="shared" si="1"/>
        <v>0</v>
      </c>
    </row>
    <row r="38" spans="2:26" s="64" customFormat="1" ht="12" x14ac:dyDescent="0.2">
      <c r="B38" s="505" t="str">
        <f>IF('5. Lön'!C42="","",'5. Lön'!C42)</f>
        <v/>
      </c>
      <c r="C38" s="507">
        <f>('5. Lön'!G42+'5. Lön'!H42+'5. Lön'!I42+'5. Lön'!J42+'5. Lön'!K42+'5. Lön'!L42+'5. Lön'!M42+'5. Lön'!N42+'5. Lön'!O42+'5. Lön'!P42)/((YEAR('2. Grunddata'!$C$21)-YEAR('2. Grunddata'!$C$20))*12+MONTH('2. Grunddata'!$C$21)-MONTH('2. Grunddata'!$C$20)+1)</f>
        <v>0</v>
      </c>
      <c r="D38" s="507">
        <f>(('5. Lön'!$G42+'5. Lön'!$H42+'5. Lön'!$I42+'5. Lön'!$J42+'5. Lön'!$K42+'5. Lön'!$L42+'5. Lön'!$M42+'5. Lön'!$N42+'5. Lön'!$O42+'5. Lön'!$P42)*(1-'5. Lön'!E42))/((YEAR('2. Grunddata'!$C$21)-YEAR('2. Grunddata'!$C$20))*12+MONTH('2. Grunddata'!$C$21)-MONTH('2. Grunddata'!$C$20)+1)</f>
        <v>0</v>
      </c>
      <c r="E38" s="225">
        <f>'5. Lön'!AS42</f>
        <v>0</v>
      </c>
      <c r="F38" s="225">
        <f>'5. Lön'!AT42</f>
        <v>0</v>
      </c>
      <c r="G38" s="225">
        <f>'5. Lön'!AU42</f>
        <v>0</v>
      </c>
      <c r="H38" s="225">
        <f>'5. Lön'!AV42</f>
        <v>0</v>
      </c>
      <c r="I38" s="225">
        <f>'5. Lön'!AW42</f>
        <v>0</v>
      </c>
      <c r="J38" s="225">
        <f>'5. Lön'!AX42</f>
        <v>0</v>
      </c>
      <c r="K38" s="225">
        <f>'5. Lön'!AY42</f>
        <v>0</v>
      </c>
      <c r="L38" s="225">
        <f>'5. Lön'!AZ42</f>
        <v>0</v>
      </c>
      <c r="M38" s="225">
        <f>'5. Lön'!BA42</f>
        <v>0</v>
      </c>
      <c r="N38" s="225">
        <f>'5. Lön'!BB42</f>
        <v>0</v>
      </c>
      <c r="O38" s="225">
        <f>'5. Lön'!BC42</f>
        <v>0</v>
      </c>
      <c r="P38" s="225">
        <f>'5. Lön'!BE42</f>
        <v>0</v>
      </c>
      <c r="Q38" s="225">
        <f>'5. Lön'!BF42</f>
        <v>0</v>
      </c>
      <c r="R38" s="225">
        <f>'5. Lön'!BG42</f>
        <v>0</v>
      </c>
      <c r="S38" s="225">
        <f>'5. Lön'!BH42</f>
        <v>0</v>
      </c>
      <c r="T38" s="225">
        <f>'5. Lön'!BI42</f>
        <v>0</v>
      </c>
      <c r="U38" s="225">
        <f>'5. Lön'!BJ42</f>
        <v>0</v>
      </c>
      <c r="V38" s="225">
        <f>'5. Lön'!BK42</f>
        <v>0</v>
      </c>
      <c r="W38" s="225">
        <f>'5. Lön'!BL42</f>
        <v>0</v>
      </c>
      <c r="X38" s="225">
        <f>'5. Lön'!BM42</f>
        <v>0</v>
      </c>
      <c r="Y38" s="225">
        <f>'5. Lön'!BN42</f>
        <v>0</v>
      </c>
      <c r="Z38" s="225">
        <f t="shared" si="1"/>
        <v>0</v>
      </c>
    </row>
    <row r="39" spans="2:26" s="64" customFormat="1" ht="12" x14ac:dyDescent="0.2">
      <c r="B39" s="496" t="str">
        <f>IF('5. Lön'!C43="","",'5. Lön'!C43)</f>
        <v/>
      </c>
      <c r="C39" s="506">
        <f>('5. Lön'!G43+'5. Lön'!H43+'5. Lön'!I43+'5. Lön'!J43+'5. Lön'!K43+'5. Lön'!L43+'5. Lön'!M43+'5. Lön'!N43+'5. Lön'!O43+'5. Lön'!P43)/((YEAR('2. Grunddata'!$C$21)-YEAR('2. Grunddata'!$C$20))*12+MONTH('2. Grunddata'!$C$21)-MONTH('2. Grunddata'!$C$20)+1)</f>
        <v>0</v>
      </c>
      <c r="D39" s="506">
        <f>(('5. Lön'!$G43+'5. Lön'!$H43+'5. Lön'!$I43+'5. Lön'!$J43+'5. Lön'!$K43+'5. Lön'!$L43+'5. Lön'!$M43+'5. Lön'!$N43+'5. Lön'!$O43+'5. Lön'!$P43)*(1-'5. Lön'!E43))/((YEAR('2. Grunddata'!$C$21)-YEAR('2. Grunddata'!$C$20))*12+MONTH('2. Grunddata'!$C$21)-MONTH('2. Grunddata'!$C$20)+1)</f>
        <v>0</v>
      </c>
      <c r="E39" s="170">
        <f>'5. Lön'!AS43</f>
        <v>0</v>
      </c>
      <c r="F39" s="170">
        <f>'5. Lön'!AT43</f>
        <v>0</v>
      </c>
      <c r="G39" s="170">
        <f>'5. Lön'!AU43</f>
        <v>0</v>
      </c>
      <c r="H39" s="170">
        <f>'5. Lön'!AV43</f>
        <v>0</v>
      </c>
      <c r="I39" s="170">
        <f>'5. Lön'!AW43</f>
        <v>0</v>
      </c>
      <c r="J39" s="170">
        <f>'5. Lön'!AX43</f>
        <v>0</v>
      </c>
      <c r="K39" s="170">
        <f>'5. Lön'!AY43</f>
        <v>0</v>
      </c>
      <c r="L39" s="170">
        <f>'5. Lön'!AZ43</f>
        <v>0</v>
      </c>
      <c r="M39" s="170">
        <f>'5. Lön'!BA43</f>
        <v>0</v>
      </c>
      <c r="N39" s="170">
        <f>'5. Lön'!BB43</f>
        <v>0</v>
      </c>
      <c r="O39" s="170">
        <f>'5. Lön'!BC43</f>
        <v>0</v>
      </c>
      <c r="P39" s="170">
        <f>'5. Lön'!BE43</f>
        <v>0</v>
      </c>
      <c r="Q39" s="170">
        <f>'5. Lön'!BF43</f>
        <v>0</v>
      </c>
      <c r="R39" s="170">
        <f>'5. Lön'!BG43</f>
        <v>0</v>
      </c>
      <c r="S39" s="170">
        <f>'5. Lön'!BH43</f>
        <v>0</v>
      </c>
      <c r="T39" s="170">
        <f>'5. Lön'!BI43</f>
        <v>0</v>
      </c>
      <c r="U39" s="170">
        <f>'5. Lön'!BJ43</f>
        <v>0</v>
      </c>
      <c r="V39" s="170">
        <f>'5. Lön'!BK43</f>
        <v>0</v>
      </c>
      <c r="W39" s="170">
        <f>'5. Lön'!BL43</f>
        <v>0</v>
      </c>
      <c r="X39" s="170">
        <f>'5. Lön'!BM43</f>
        <v>0</v>
      </c>
      <c r="Y39" s="170">
        <f>'5. Lön'!BN43</f>
        <v>0</v>
      </c>
      <c r="Z39" s="170">
        <f t="shared" si="1"/>
        <v>0</v>
      </c>
    </row>
    <row r="40" spans="2:26" s="64" customFormat="1" ht="12" x14ac:dyDescent="0.2">
      <c r="B40" s="505" t="str">
        <f>IF('5. Lön'!C44="","",'5. Lön'!C44)</f>
        <v/>
      </c>
      <c r="C40" s="507">
        <f>('5. Lön'!G44+'5. Lön'!H44+'5. Lön'!I44+'5. Lön'!J44+'5. Lön'!K44+'5. Lön'!L44+'5. Lön'!M44+'5. Lön'!N44+'5. Lön'!O44+'5. Lön'!P44)/((YEAR('2. Grunddata'!$C$21)-YEAR('2. Grunddata'!$C$20))*12+MONTH('2. Grunddata'!$C$21)-MONTH('2. Grunddata'!$C$20)+1)</f>
        <v>0</v>
      </c>
      <c r="D40" s="507">
        <f>(('5. Lön'!$G44+'5. Lön'!$H44+'5. Lön'!$I44+'5. Lön'!$J44+'5. Lön'!$K44+'5. Lön'!$L44+'5. Lön'!$M44+'5. Lön'!$N44+'5. Lön'!$O44+'5. Lön'!$P44)*(1-'5. Lön'!E44))/((YEAR('2. Grunddata'!$C$21)-YEAR('2. Grunddata'!$C$20))*12+MONTH('2. Grunddata'!$C$21)-MONTH('2. Grunddata'!$C$20)+1)</f>
        <v>0</v>
      </c>
      <c r="E40" s="225">
        <f>'5. Lön'!AS44</f>
        <v>0</v>
      </c>
      <c r="F40" s="225">
        <f>'5. Lön'!AT44</f>
        <v>0</v>
      </c>
      <c r="G40" s="225">
        <f>'5. Lön'!AU44</f>
        <v>0</v>
      </c>
      <c r="H40" s="225">
        <f>'5. Lön'!AV44</f>
        <v>0</v>
      </c>
      <c r="I40" s="225">
        <f>'5. Lön'!AW44</f>
        <v>0</v>
      </c>
      <c r="J40" s="225">
        <f>'5. Lön'!AX44</f>
        <v>0</v>
      </c>
      <c r="K40" s="225">
        <f>'5. Lön'!AY44</f>
        <v>0</v>
      </c>
      <c r="L40" s="225">
        <f>'5. Lön'!AZ44</f>
        <v>0</v>
      </c>
      <c r="M40" s="225">
        <f>'5. Lön'!BA44</f>
        <v>0</v>
      </c>
      <c r="N40" s="225">
        <f>'5. Lön'!BB44</f>
        <v>0</v>
      </c>
      <c r="O40" s="225">
        <f>'5. Lön'!BC44</f>
        <v>0</v>
      </c>
      <c r="P40" s="225">
        <f>'5. Lön'!BE44</f>
        <v>0</v>
      </c>
      <c r="Q40" s="225">
        <f>'5. Lön'!BF44</f>
        <v>0</v>
      </c>
      <c r="R40" s="225">
        <f>'5. Lön'!BG44</f>
        <v>0</v>
      </c>
      <c r="S40" s="225">
        <f>'5. Lön'!BH44</f>
        <v>0</v>
      </c>
      <c r="T40" s="225">
        <f>'5. Lön'!BI44</f>
        <v>0</v>
      </c>
      <c r="U40" s="225">
        <f>'5. Lön'!BJ44</f>
        <v>0</v>
      </c>
      <c r="V40" s="225">
        <f>'5. Lön'!BK44</f>
        <v>0</v>
      </c>
      <c r="W40" s="225">
        <f>'5. Lön'!BL44</f>
        <v>0</v>
      </c>
      <c r="X40" s="225">
        <f>'5. Lön'!BM44</f>
        <v>0</v>
      </c>
      <c r="Y40" s="225">
        <f>'5. Lön'!BN44</f>
        <v>0</v>
      </c>
      <c r="Z40" s="225">
        <f t="shared" si="1"/>
        <v>0</v>
      </c>
    </row>
    <row r="41" spans="2:26" s="64" customFormat="1" ht="12" x14ac:dyDescent="0.2">
      <c r="B41" s="496" t="str">
        <f>IF('5. Lön'!C45="","",'5. Lön'!C45)</f>
        <v/>
      </c>
      <c r="C41" s="506">
        <f>('5. Lön'!G45+'5. Lön'!H45+'5. Lön'!I45+'5. Lön'!J45+'5. Lön'!K45+'5. Lön'!L45+'5. Lön'!M45+'5. Lön'!N45+'5. Lön'!O45+'5. Lön'!P45)/((YEAR('2. Grunddata'!$C$21)-YEAR('2. Grunddata'!$C$20))*12+MONTH('2. Grunddata'!$C$21)-MONTH('2. Grunddata'!$C$20)+1)</f>
        <v>0</v>
      </c>
      <c r="D41" s="506">
        <f>(('5. Lön'!$G45+'5. Lön'!$H45+'5. Lön'!$I45+'5. Lön'!$J45+'5. Lön'!$K45+'5. Lön'!$L45+'5. Lön'!$M45+'5. Lön'!$N45+'5. Lön'!$O45+'5. Lön'!$P45)*(1-'5. Lön'!E45))/((YEAR('2. Grunddata'!$C$21)-YEAR('2. Grunddata'!$C$20))*12+MONTH('2. Grunddata'!$C$21)-MONTH('2. Grunddata'!$C$20)+1)</f>
        <v>0</v>
      </c>
      <c r="E41" s="170">
        <f>'5. Lön'!AS45</f>
        <v>0</v>
      </c>
      <c r="F41" s="170">
        <f>'5. Lön'!AT45</f>
        <v>0</v>
      </c>
      <c r="G41" s="170">
        <f>'5. Lön'!AU45</f>
        <v>0</v>
      </c>
      <c r="H41" s="170">
        <f>'5. Lön'!AV45</f>
        <v>0</v>
      </c>
      <c r="I41" s="170">
        <f>'5. Lön'!AW45</f>
        <v>0</v>
      </c>
      <c r="J41" s="170">
        <f>'5. Lön'!AX45</f>
        <v>0</v>
      </c>
      <c r="K41" s="170">
        <f>'5. Lön'!AY45</f>
        <v>0</v>
      </c>
      <c r="L41" s="170">
        <f>'5. Lön'!AZ45</f>
        <v>0</v>
      </c>
      <c r="M41" s="170">
        <f>'5. Lön'!BA45</f>
        <v>0</v>
      </c>
      <c r="N41" s="170">
        <f>'5. Lön'!BB45</f>
        <v>0</v>
      </c>
      <c r="O41" s="170">
        <f>'5. Lön'!BC45</f>
        <v>0</v>
      </c>
      <c r="P41" s="170">
        <f>'5. Lön'!BE45</f>
        <v>0</v>
      </c>
      <c r="Q41" s="170">
        <f>'5. Lön'!BF45</f>
        <v>0</v>
      </c>
      <c r="R41" s="170">
        <f>'5. Lön'!BG45</f>
        <v>0</v>
      </c>
      <c r="S41" s="170">
        <f>'5. Lön'!BH45</f>
        <v>0</v>
      </c>
      <c r="T41" s="170">
        <f>'5. Lön'!BI45</f>
        <v>0</v>
      </c>
      <c r="U41" s="170">
        <f>'5. Lön'!BJ45</f>
        <v>0</v>
      </c>
      <c r="V41" s="170">
        <f>'5. Lön'!BK45</f>
        <v>0</v>
      </c>
      <c r="W41" s="170">
        <f>'5. Lön'!BL45</f>
        <v>0</v>
      </c>
      <c r="X41" s="170">
        <f>'5. Lön'!BM45</f>
        <v>0</v>
      </c>
      <c r="Y41" s="170">
        <f>'5. Lön'!BN45</f>
        <v>0</v>
      </c>
      <c r="Z41" s="170">
        <f t="shared" si="1"/>
        <v>0</v>
      </c>
    </row>
    <row r="42" spans="2:26" s="64" customFormat="1" ht="12" x14ac:dyDescent="0.2">
      <c r="B42" s="505" t="str">
        <f>IF('5. Lön'!C46="","",'5. Lön'!C46)</f>
        <v/>
      </c>
      <c r="C42" s="507">
        <f>('5. Lön'!G46+'5. Lön'!H46+'5. Lön'!I46+'5. Lön'!J46+'5. Lön'!K46+'5. Lön'!L46+'5. Lön'!M46+'5. Lön'!N46+'5. Lön'!O46+'5. Lön'!P46)/((YEAR('2. Grunddata'!$C$21)-YEAR('2. Grunddata'!$C$20))*12+MONTH('2. Grunddata'!$C$21)-MONTH('2. Grunddata'!$C$20)+1)</f>
        <v>0</v>
      </c>
      <c r="D42" s="507">
        <f>(('5. Lön'!$G46+'5. Lön'!$H46+'5. Lön'!$I46+'5. Lön'!$J46+'5. Lön'!$K46+'5. Lön'!$L46+'5. Lön'!$M46+'5. Lön'!$N46+'5. Lön'!$O46+'5. Lön'!$P46)*(1-'5. Lön'!E46))/((YEAR('2. Grunddata'!$C$21)-YEAR('2. Grunddata'!$C$20))*12+MONTH('2. Grunddata'!$C$21)-MONTH('2. Grunddata'!$C$20)+1)</f>
        <v>0</v>
      </c>
      <c r="E42" s="225">
        <f>'5. Lön'!AS46</f>
        <v>0</v>
      </c>
      <c r="F42" s="225">
        <f>'5. Lön'!AT46</f>
        <v>0</v>
      </c>
      <c r="G42" s="225">
        <f>'5. Lön'!AU46</f>
        <v>0</v>
      </c>
      <c r="H42" s="225">
        <f>'5. Lön'!AV46</f>
        <v>0</v>
      </c>
      <c r="I42" s="225">
        <f>'5. Lön'!AW46</f>
        <v>0</v>
      </c>
      <c r="J42" s="225">
        <f>'5. Lön'!AX46</f>
        <v>0</v>
      </c>
      <c r="K42" s="225">
        <f>'5. Lön'!AY46</f>
        <v>0</v>
      </c>
      <c r="L42" s="225">
        <f>'5. Lön'!AZ46</f>
        <v>0</v>
      </c>
      <c r="M42" s="225">
        <f>'5. Lön'!BA46</f>
        <v>0</v>
      </c>
      <c r="N42" s="225">
        <f>'5. Lön'!BB46</f>
        <v>0</v>
      </c>
      <c r="O42" s="225">
        <f>'5. Lön'!BC46</f>
        <v>0</v>
      </c>
      <c r="P42" s="225">
        <f>'5. Lön'!BE46</f>
        <v>0</v>
      </c>
      <c r="Q42" s="225">
        <f>'5. Lön'!BF46</f>
        <v>0</v>
      </c>
      <c r="R42" s="225">
        <f>'5. Lön'!BG46</f>
        <v>0</v>
      </c>
      <c r="S42" s="225">
        <f>'5. Lön'!BH46</f>
        <v>0</v>
      </c>
      <c r="T42" s="225">
        <f>'5. Lön'!BI46</f>
        <v>0</v>
      </c>
      <c r="U42" s="225">
        <f>'5. Lön'!BJ46</f>
        <v>0</v>
      </c>
      <c r="V42" s="225">
        <f>'5. Lön'!BK46</f>
        <v>0</v>
      </c>
      <c r="W42" s="225">
        <f>'5. Lön'!BL46</f>
        <v>0</v>
      </c>
      <c r="X42" s="225">
        <f>'5. Lön'!BM46</f>
        <v>0</v>
      </c>
      <c r="Y42" s="225">
        <f>'5. Lön'!BN46</f>
        <v>0</v>
      </c>
      <c r="Z42" s="225">
        <f t="shared" si="1"/>
        <v>0</v>
      </c>
    </row>
    <row r="43" spans="2:26" s="64" customFormat="1" ht="12" x14ac:dyDescent="0.2">
      <c r="B43" s="496" t="str">
        <f>IF('5. Lön'!C47="","",'5. Lön'!C47)</f>
        <v/>
      </c>
      <c r="C43" s="506">
        <f>('5. Lön'!G47+'5. Lön'!H47+'5. Lön'!I47+'5. Lön'!J47+'5. Lön'!K47+'5. Lön'!L47+'5. Lön'!M47+'5. Lön'!N47+'5. Lön'!O47+'5. Lön'!P47)/((YEAR('2. Grunddata'!$C$21)-YEAR('2. Grunddata'!$C$20))*12+MONTH('2. Grunddata'!$C$21)-MONTH('2. Grunddata'!$C$20)+1)</f>
        <v>0</v>
      </c>
      <c r="D43" s="506">
        <f>(('5. Lön'!$G47+'5. Lön'!$H47+'5. Lön'!$I47+'5. Lön'!$J47+'5. Lön'!$K47+'5. Lön'!$L47+'5. Lön'!$M47+'5. Lön'!$N47+'5. Lön'!$O47+'5. Lön'!$P47)*(1-'5. Lön'!E47))/((YEAR('2. Grunddata'!$C$21)-YEAR('2. Grunddata'!$C$20))*12+MONTH('2. Grunddata'!$C$21)-MONTH('2. Grunddata'!$C$20)+1)</f>
        <v>0</v>
      </c>
      <c r="E43" s="170">
        <f>'5. Lön'!AS47</f>
        <v>0</v>
      </c>
      <c r="F43" s="170">
        <f>'5. Lön'!AT47</f>
        <v>0</v>
      </c>
      <c r="G43" s="170">
        <f>'5. Lön'!AU47</f>
        <v>0</v>
      </c>
      <c r="H43" s="170">
        <f>'5. Lön'!AV47</f>
        <v>0</v>
      </c>
      <c r="I43" s="170">
        <f>'5. Lön'!AW47</f>
        <v>0</v>
      </c>
      <c r="J43" s="170">
        <f>'5. Lön'!AX47</f>
        <v>0</v>
      </c>
      <c r="K43" s="170">
        <f>'5. Lön'!AY47</f>
        <v>0</v>
      </c>
      <c r="L43" s="170">
        <f>'5. Lön'!AZ47</f>
        <v>0</v>
      </c>
      <c r="M43" s="170">
        <f>'5. Lön'!BA47</f>
        <v>0</v>
      </c>
      <c r="N43" s="170">
        <f>'5. Lön'!BB47</f>
        <v>0</v>
      </c>
      <c r="O43" s="170">
        <f>'5. Lön'!BC47</f>
        <v>0</v>
      </c>
      <c r="P43" s="170">
        <f>'5. Lön'!BE47</f>
        <v>0</v>
      </c>
      <c r="Q43" s="170">
        <f>'5. Lön'!BF47</f>
        <v>0</v>
      </c>
      <c r="R43" s="170">
        <f>'5. Lön'!BG47</f>
        <v>0</v>
      </c>
      <c r="S43" s="170">
        <f>'5. Lön'!BH47</f>
        <v>0</v>
      </c>
      <c r="T43" s="170">
        <f>'5. Lön'!BI47</f>
        <v>0</v>
      </c>
      <c r="U43" s="170">
        <f>'5. Lön'!BJ47</f>
        <v>0</v>
      </c>
      <c r="V43" s="170">
        <f>'5. Lön'!BK47</f>
        <v>0</v>
      </c>
      <c r="W43" s="170">
        <f>'5. Lön'!BL47</f>
        <v>0</v>
      </c>
      <c r="X43" s="170">
        <f>'5. Lön'!BM47</f>
        <v>0</v>
      </c>
      <c r="Y43" s="170">
        <f>'5. Lön'!BN47</f>
        <v>0</v>
      </c>
      <c r="Z43" s="170">
        <f t="shared" si="1"/>
        <v>0</v>
      </c>
    </row>
    <row r="44" spans="2:26" s="64" customFormat="1" ht="12" x14ac:dyDescent="0.2">
      <c r="B44" s="505" t="str">
        <f>IF('5. Lön'!C48="","",'5. Lön'!C48)</f>
        <v/>
      </c>
      <c r="C44" s="507">
        <f>('5. Lön'!G48+'5. Lön'!H48+'5. Lön'!I48+'5. Lön'!J48+'5. Lön'!K48+'5. Lön'!L48+'5. Lön'!M48+'5. Lön'!N48+'5. Lön'!O48+'5. Lön'!P48)/((YEAR('2. Grunddata'!$C$21)-YEAR('2. Grunddata'!$C$20))*12+MONTH('2. Grunddata'!$C$21)-MONTH('2. Grunddata'!$C$20)+1)</f>
        <v>0</v>
      </c>
      <c r="D44" s="507">
        <f>(('5. Lön'!$G48+'5. Lön'!$H48+'5. Lön'!$I48+'5. Lön'!$J48+'5. Lön'!$K48+'5. Lön'!$L48+'5. Lön'!$M48+'5. Lön'!$N48+'5. Lön'!$O48+'5. Lön'!$P48)*(1-'5. Lön'!E48))/((YEAR('2. Grunddata'!$C$21)-YEAR('2. Grunddata'!$C$20))*12+MONTH('2. Grunddata'!$C$21)-MONTH('2. Grunddata'!$C$20)+1)</f>
        <v>0</v>
      </c>
      <c r="E44" s="225">
        <f>'5. Lön'!AS48</f>
        <v>0</v>
      </c>
      <c r="F44" s="225">
        <f>'5. Lön'!AT48</f>
        <v>0</v>
      </c>
      <c r="G44" s="225">
        <f>'5. Lön'!AU48</f>
        <v>0</v>
      </c>
      <c r="H44" s="225">
        <f>'5. Lön'!AV48</f>
        <v>0</v>
      </c>
      <c r="I44" s="225">
        <f>'5. Lön'!AW48</f>
        <v>0</v>
      </c>
      <c r="J44" s="225">
        <f>'5. Lön'!AX48</f>
        <v>0</v>
      </c>
      <c r="K44" s="225">
        <f>'5. Lön'!AY48</f>
        <v>0</v>
      </c>
      <c r="L44" s="225">
        <f>'5. Lön'!AZ48</f>
        <v>0</v>
      </c>
      <c r="M44" s="225">
        <f>'5. Lön'!BA48</f>
        <v>0</v>
      </c>
      <c r="N44" s="225">
        <f>'5. Lön'!BB48</f>
        <v>0</v>
      </c>
      <c r="O44" s="225">
        <f>'5. Lön'!BC48</f>
        <v>0</v>
      </c>
      <c r="P44" s="225">
        <f>'5. Lön'!BE48</f>
        <v>0</v>
      </c>
      <c r="Q44" s="225">
        <f>'5. Lön'!BF48</f>
        <v>0</v>
      </c>
      <c r="R44" s="225">
        <f>'5. Lön'!BG48</f>
        <v>0</v>
      </c>
      <c r="S44" s="225">
        <f>'5. Lön'!BH48</f>
        <v>0</v>
      </c>
      <c r="T44" s="225">
        <f>'5. Lön'!BI48</f>
        <v>0</v>
      </c>
      <c r="U44" s="225">
        <f>'5. Lön'!BJ48</f>
        <v>0</v>
      </c>
      <c r="V44" s="225">
        <f>'5. Lön'!BK48</f>
        <v>0</v>
      </c>
      <c r="W44" s="225">
        <f>'5. Lön'!BL48</f>
        <v>0</v>
      </c>
      <c r="X44" s="225">
        <f>'5. Lön'!BM48</f>
        <v>0</v>
      </c>
      <c r="Y44" s="225">
        <f>'5. Lön'!BN48</f>
        <v>0</v>
      </c>
      <c r="Z44" s="225">
        <f t="shared" si="1"/>
        <v>0</v>
      </c>
    </row>
    <row r="45" spans="2:26" s="64" customFormat="1" ht="12" x14ac:dyDescent="0.2">
      <c r="B45" s="496" t="str">
        <f>IF('5. Lön'!C49="","",'5. Lön'!C49)</f>
        <v/>
      </c>
      <c r="C45" s="506">
        <f>('5. Lön'!G49+'5. Lön'!H49+'5. Lön'!I49+'5. Lön'!J49+'5. Lön'!K49+'5. Lön'!L49+'5. Lön'!M49+'5. Lön'!N49+'5. Lön'!O49+'5. Lön'!P49)/((YEAR('2. Grunddata'!$C$21)-YEAR('2. Grunddata'!$C$20))*12+MONTH('2. Grunddata'!$C$21)-MONTH('2. Grunddata'!$C$20)+1)</f>
        <v>0</v>
      </c>
      <c r="D45" s="506">
        <f>(('5. Lön'!$G49+'5. Lön'!$H49+'5. Lön'!$I49+'5. Lön'!$J49+'5. Lön'!$K49+'5. Lön'!$L49+'5. Lön'!$M49+'5. Lön'!$N49+'5. Lön'!$O49+'5. Lön'!$P49)*(1-'5. Lön'!E49))/((YEAR('2. Grunddata'!$C$21)-YEAR('2. Grunddata'!$C$20))*12+MONTH('2. Grunddata'!$C$21)-MONTH('2. Grunddata'!$C$20)+1)</f>
        <v>0</v>
      </c>
      <c r="E45" s="170">
        <f>'5. Lön'!AS49</f>
        <v>0</v>
      </c>
      <c r="F45" s="170">
        <f>'5. Lön'!AT49</f>
        <v>0</v>
      </c>
      <c r="G45" s="170">
        <f>'5. Lön'!AU49</f>
        <v>0</v>
      </c>
      <c r="H45" s="170">
        <f>'5. Lön'!AV49</f>
        <v>0</v>
      </c>
      <c r="I45" s="170">
        <f>'5. Lön'!AW49</f>
        <v>0</v>
      </c>
      <c r="J45" s="170">
        <f>'5. Lön'!AX49</f>
        <v>0</v>
      </c>
      <c r="K45" s="170">
        <f>'5. Lön'!AY49</f>
        <v>0</v>
      </c>
      <c r="L45" s="170">
        <f>'5. Lön'!AZ49</f>
        <v>0</v>
      </c>
      <c r="M45" s="170">
        <f>'5. Lön'!BA49</f>
        <v>0</v>
      </c>
      <c r="N45" s="170">
        <f>'5. Lön'!BB49</f>
        <v>0</v>
      </c>
      <c r="O45" s="170">
        <f>'5. Lön'!BC49</f>
        <v>0</v>
      </c>
      <c r="P45" s="170">
        <f>'5. Lön'!BE49</f>
        <v>0</v>
      </c>
      <c r="Q45" s="170">
        <f>'5. Lön'!BF49</f>
        <v>0</v>
      </c>
      <c r="R45" s="170">
        <f>'5. Lön'!BG49</f>
        <v>0</v>
      </c>
      <c r="S45" s="170">
        <f>'5. Lön'!BH49</f>
        <v>0</v>
      </c>
      <c r="T45" s="170">
        <f>'5. Lön'!BI49</f>
        <v>0</v>
      </c>
      <c r="U45" s="170">
        <f>'5. Lön'!BJ49</f>
        <v>0</v>
      </c>
      <c r="V45" s="170">
        <f>'5. Lön'!BK49</f>
        <v>0</v>
      </c>
      <c r="W45" s="170">
        <f>'5. Lön'!BL49</f>
        <v>0</v>
      </c>
      <c r="X45" s="170">
        <f>'5. Lön'!BM49</f>
        <v>0</v>
      </c>
      <c r="Y45" s="170">
        <f>'5. Lön'!BN49</f>
        <v>0</v>
      </c>
      <c r="Z45" s="170">
        <f t="shared" si="1"/>
        <v>0</v>
      </c>
    </row>
    <row r="46" spans="2:26" s="64" customFormat="1" ht="12" x14ac:dyDescent="0.2">
      <c r="B46" s="505" t="str">
        <f>IF('5. Lön'!C50="","",'5. Lön'!C50)</f>
        <v/>
      </c>
      <c r="C46" s="507">
        <f>('5. Lön'!G50+'5. Lön'!H50+'5. Lön'!I50+'5. Lön'!J50+'5. Lön'!K50+'5. Lön'!L50+'5. Lön'!M50+'5. Lön'!N50+'5. Lön'!O50+'5. Lön'!P50)/((YEAR('2. Grunddata'!$C$21)-YEAR('2. Grunddata'!$C$20))*12+MONTH('2. Grunddata'!$C$21)-MONTH('2. Grunddata'!$C$20)+1)</f>
        <v>0</v>
      </c>
      <c r="D46" s="507">
        <f>(('5. Lön'!$G50+'5. Lön'!$H50+'5. Lön'!$I50+'5. Lön'!$J50+'5. Lön'!$K50+'5. Lön'!$L50+'5. Lön'!$M50+'5. Lön'!$N50+'5. Lön'!$O50+'5. Lön'!$P50)*(1-'5. Lön'!E50))/((YEAR('2. Grunddata'!$C$21)-YEAR('2. Grunddata'!$C$20))*12+MONTH('2. Grunddata'!$C$21)-MONTH('2. Grunddata'!$C$20)+1)</f>
        <v>0</v>
      </c>
      <c r="E46" s="225">
        <f>'5. Lön'!AS50</f>
        <v>0</v>
      </c>
      <c r="F46" s="225">
        <f>'5. Lön'!AT50</f>
        <v>0</v>
      </c>
      <c r="G46" s="225">
        <f>'5. Lön'!AU50</f>
        <v>0</v>
      </c>
      <c r="H46" s="225">
        <f>'5. Lön'!AV50</f>
        <v>0</v>
      </c>
      <c r="I46" s="225">
        <f>'5. Lön'!AW50</f>
        <v>0</v>
      </c>
      <c r="J46" s="225">
        <f>'5. Lön'!AX50</f>
        <v>0</v>
      </c>
      <c r="K46" s="225">
        <f>'5. Lön'!AY50</f>
        <v>0</v>
      </c>
      <c r="L46" s="225">
        <f>'5. Lön'!AZ50</f>
        <v>0</v>
      </c>
      <c r="M46" s="225">
        <f>'5. Lön'!BA50</f>
        <v>0</v>
      </c>
      <c r="N46" s="225">
        <f>'5. Lön'!BB50</f>
        <v>0</v>
      </c>
      <c r="O46" s="225">
        <f>'5. Lön'!BC50</f>
        <v>0</v>
      </c>
      <c r="P46" s="225">
        <f>'5. Lön'!BE50</f>
        <v>0</v>
      </c>
      <c r="Q46" s="225">
        <f>'5. Lön'!BF50</f>
        <v>0</v>
      </c>
      <c r="R46" s="225">
        <f>'5. Lön'!BG50</f>
        <v>0</v>
      </c>
      <c r="S46" s="225">
        <f>'5. Lön'!BH50</f>
        <v>0</v>
      </c>
      <c r="T46" s="225">
        <f>'5. Lön'!BI50</f>
        <v>0</v>
      </c>
      <c r="U46" s="225">
        <f>'5. Lön'!BJ50</f>
        <v>0</v>
      </c>
      <c r="V46" s="225">
        <f>'5. Lön'!BK50</f>
        <v>0</v>
      </c>
      <c r="W46" s="225">
        <f>'5. Lön'!BL50</f>
        <v>0</v>
      </c>
      <c r="X46" s="225">
        <f>'5. Lön'!BM50</f>
        <v>0</v>
      </c>
      <c r="Y46" s="225">
        <f>'5. Lön'!BN50</f>
        <v>0</v>
      </c>
      <c r="Z46" s="225">
        <f t="shared" si="1"/>
        <v>0</v>
      </c>
    </row>
    <row r="47" spans="2:26" s="64" customFormat="1" ht="12" x14ac:dyDescent="0.2">
      <c r="B47" s="496" t="str">
        <f>IF('5. Lön'!C51="","",'5. Lön'!C51)</f>
        <v/>
      </c>
      <c r="C47" s="506">
        <f>('5. Lön'!G51+'5. Lön'!H51+'5. Lön'!I51+'5. Lön'!J51+'5. Lön'!K51+'5. Lön'!L51+'5. Lön'!M51+'5. Lön'!N51+'5. Lön'!O51+'5. Lön'!P51)/((YEAR('2. Grunddata'!$C$21)-YEAR('2. Grunddata'!$C$20))*12+MONTH('2. Grunddata'!$C$21)-MONTH('2. Grunddata'!$C$20)+1)</f>
        <v>0</v>
      </c>
      <c r="D47" s="506">
        <f>(('5. Lön'!$G51+'5. Lön'!$H51+'5. Lön'!$I51+'5. Lön'!$J51+'5. Lön'!$K51+'5. Lön'!$L51+'5. Lön'!$M51+'5. Lön'!$N51+'5. Lön'!$O51+'5. Lön'!$P51)*(1-'5. Lön'!E51))/((YEAR('2. Grunddata'!$C$21)-YEAR('2. Grunddata'!$C$20))*12+MONTH('2. Grunddata'!$C$21)-MONTH('2. Grunddata'!$C$20)+1)</f>
        <v>0</v>
      </c>
      <c r="E47" s="170">
        <f>'5. Lön'!AS51</f>
        <v>0</v>
      </c>
      <c r="F47" s="170">
        <f>'5. Lön'!AT51</f>
        <v>0</v>
      </c>
      <c r="G47" s="170">
        <f>'5. Lön'!AU51</f>
        <v>0</v>
      </c>
      <c r="H47" s="170">
        <f>'5. Lön'!AV51</f>
        <v>0</v>
      </c>
      <c r="I47" s="170">
        <f>'5. Lön'!AW51</f>
        <v>0</v>
      </c>
      <c r="J47" s="170">
        <f>'5. Lön'!AX51</f>
        <v>0</v>
      </c>
      <c r="K47" s="170">
        <f>'5. Lön'!AY51</f>
        <v>0</v>
      </c>
      <c r="L47" s="170">
        <f>'5. Lön'!AZ51</f>
        <v>0</v>
      </c>
      <c r="M47" s="170">
        <f>'5. Lön'!BA51</f>
        <v>0</v>
      </c>
      <c r="N47" s="170">
        <f>'5. Lön'!BB51</f>
        <v>0</v>
      </c>
      <c r="O47" s="170">
        <f>'5. Lön'!BC51</f>
        <v>0</v>
      </c>
      <c r="P47" s="170">
        <f>'5. Lön'!BE51</f>
        <v>0</v>
      </c>
      <c r="Q47" s="170">
        <f>'5. Lön'!BF51</f>
        <v>0</v>
      </c>
      <c r="R47" s="170">
        <f>'5. Lön'!BG51</f>
        <v>0</v>
      </c>
      <c r="S47" s="170">
        <f>'5. Lön'!BH51</f>
        <v>0</v>
      </c>
      <c r="T47" s="170">
        <f>'5. Lön'!BI51</f>
        <v>0</v>
      </c>
      <c r="U47" s="170">
        <f>'5. Lön'!BJ51</f>
        <v>0</v>
      </c>
      <c r="V47" s="170">
        <f>'5. Lön'!BK51</f>
        <v>0</v>
      </c>
      <c r="W47" s="170">
        <f>'5. Lön'!BL51</f>
        <v>0</v>
      </c>
      <c r="X47" s="170">
        <f>'5. Lön'!BM51</f>
        <v>0</v>
      </c>
      <c r="Y47" s="170">
        <f>'5. Lön'!BN51</f>
        <v>0</v>
      </c>
      <c r="Z47" s="170">
        <f t="shared" si="1"/>
        <v>0</v>
      </c>
    </row>
    <row r="48" spans="2:26" s="64" customFormat="1" ht="12" x14ac:dyDescent="0.2">
      <c r="B48" s="505" t="str">
        <f>IF('5. Lön'!C52="","",'5. Lön'!C52)</f>
        <v/>
      </c>
      <c r="C48" s="507">
        <f>('5. Lön'!G52+'5. Lön'!H52+'5. Lön'!I52+'5. Lön'!J52+'5. Lön'!K52+'5. Lön'!L52+'5. Lön'!M52+'5. Lön'!N52+'5. Lön'!O52+'5. Lön'!P52)/((YEAR('2. Grunddata'!$C$21)-YEAR('2. Grunddata'!$C$20))*12+MONTH('2. Grunddata'!$C$21)-MONTH('2. Grunddata'!$C$20)+1)</f>
        <v>0</v>
      </c>
      <c r="D48" s="507">
        <f>(('5. Lön'!$G52+'5. Lön'!$H52+'5. Lön'!$I52+'5. Lön'!$J52+'5. Lön'!$K52+'5. Lön'!$L52+'5. Lön'!$M52+'5. Lön'!$N52+'5. Lön'!$O52+'5. Lön'!$P52)*(1-'5. Lön'!E52))/((YEAR('2. Grunddata'!$C$21)-YEAR('2. Grunddata'!$C$20))*12+MONTH('2. Grunddata'!$C$21)-MONTH('2. Grunddata'!$C$20)+1)</f>
        <v>0</v>
      </c>
      <c r="E48" s="225">
        <f>'5. Lön'!AS52</f>
        <v>0</v>
      </c>
      <c r="F48" s="225">
        <f>'5. Lön'!AT52</f>
        <v>0</v>
      </c>
      <c r="G48" s="225">
        <f>'5. Lön'!AU52</f>
        <v>0</v>
      </c>
      <c r="H48" s="225">
        <f>'5. Lön'!AV52</f>
        <v>0</v>
      </c>
      <c r="I48" s="225">
        <f>'5. Lön'!AW52</f>
        <v>0</v>
      </c>
      <c r="J48" s="225">
        <f>'5. Lön'!AX52</f>
        <v>0</v>
      </c>
      <c r="K48" s="225">
        <f>'5. Lön'!AY52</f>
        <v>0</v>
      </c>
      <c r="L48" s="225">
        <f>'5. Lön'!AZ52</f>
        <v>0</v>
      </c>
      <c r="M48" s="225">
        <f>'5. Lön'!BA52</f>
        <v>0</v>
      </c>
      <c r="N48" s="225">
        <f>'5. Lön'!BB52</f>
        <v>0</v>
      </c>
      <c r="O48" s="225">
        <f>'5. Lön'!BC52</f>
        <v>0</v>
      </c>
      <c r="P48" s="225">
        <f>'5. Lön'!BE52</f>
        <v>0</v>
      </c>
      <c r="Q48" s="225">
        <f>'5. Lön'!BF52</f>
        <v>0</v>
      </c>
      <c r="R48" s="225">
        <f>'5. Lön'!BG52</f>
        <v>0</v>
      </c>
      <c r="S48" s="225">
        <f>'5. Lön'!BH52</f>
        <v>0</v>
      </c>
      <c r="T48" s="225">
        <f>'5. Lön'!BI52</f>
        <v>0</v>
      </c>
      <c r="U48" s="225">
        <f>'5. Lön'!BJ52</f>
        <v>0</v>
      </c>
      <c r="V48" s="225">
        <f>'5. Lön'!BK52</f>
        <v>0</v>
      </c>
      <c r="W48" s="225">
        <f>'5. Lön'!BL52</f>
        <v>0</v>
      </c>
      <c r="X48" s="225">
        <f>'5. Lön'!BM52</f>
        <v>0</v>
      </c>
      <c r="Y48" s="225">
        <f>'5. Lön'!BN52</f>
        <v>0</v>
      </c>
      <c r="Z48" s="225">
        <f t="shared" si="1"/>
        <v>0</v>
      </c>
    </row>
    <row r="49" spans="2:26" s="64" customFormat="1" ht="12" x14ac:dyDescent="0.2">
      <c r="B49" s="496" t="str">
        <f>IF('5. Lön'!C53="","",'5. Lön'!C53)</f>
        <v/>
      </c>
      <c r="C49" s="506">
        <f>('5. Lön'!G53+'5. Lön'!H53+'5. Lön'!I53+'5. Lön'!J53+'5. Lön'!K53+'5. Lön'!L53+'5. Lön'!M53+'5. Lön'!N53+'5. Lön'!O53+'5. Lön'!P53)/((YEAR('2. Grunddata'!$C$21)-YEAR('2. Grunddata'!$C$20))*12+MONTH('2. Grunddata'!$C$21)-MONTH('2. Grunddata'!$C$20)+1)</f>
        <v>0</v>
      </c>
      <c r="D49" s="506">
        <f>(('5. Lön'!$G53+'5. Lön'!$H53+'5. Lön'!$I53+'5. Lön'!$J53+'5. Lön'!$K53+'5. Lön'!$L53+'5. Lön'!$M53+'5. Lön'!$N53+'5. Lön'!$O53+'5. Lön'!$P53)*(1-'5. Lön'!E53))/((YEAR('2. Grunddata'!$C$21)-YEAR('2. Grunddata'!$C$20))*12+MONTH('2. Grunddata'!$C$21)-MONTH('2. Grunddata'!$C$20)+1)</f>
        <v>0</v>
      </c>
      <c r="E49" s="170">
        <f>'5. Lön'!AS53</f>
        <v>0</v>
      </c>
      <c r="F49" s="170">
        <f>'5. Lön'!AT53</f>
        <v>0</v>
      </c>
      <c r="G49" s="170">
        <f>'5. Lön'!AU53</f>
        <v>0</v>
      </c>
      <c r="H49" s="170">
        <f>'5. Lön'!AV53</f>
        <v>0</v>
      </c>
      <c r="I49" s="170">
        <f>'5. Lön'!AW53</f>
        <v>0</v>
      </c>
      <c r="J49" s="170">
        <f>'5. Lön'!AX53</f>
        <v>0</v>
      </c>
      <c r="K49" s="170">
        <f>'5. Lön'!AY53</f>
        <v>0</v>
      </c>
      <c r="L49" s="170">
        <f>'5. Lön'!AZ53</f>
        <v>0</v>
      </c>
      <c r="M49" s="170">
        <f>'5. Lön'!BA53</f>
        <v>0</v>
      </c>
      <c r="N49" s="170">
        <f>'5. Lön'!BB53</f>
        <v>0</v>
      </c>
      <c r="O49" s="170">
        <f>'5. Lön'!BC53</f>
        <v>0</v>
      </c>
      <c r="P49" s="170">
        <f>'5. Lön'!BE53</f>
        <v>0</v>
      </c>
      <c r="Q49" s="170">
        <f>'5. Lön'!BF53</f>
        <v>0</v>
      </c>
      <c r="R49" s="170">
        <f>'5. Lön'!BG53</f>
        <v>0</v>
      </c>
      <c r="S49" s="170">
        <f>'5. Lön'!BH53</f>
        <v>0</v>
      </c>
      <c r="T49" s="170">
        <f>'5. Lön'!BI53</f>
        <v>0</v>
      </c>
      <c r="U49" s="170">
        <f>'5. Lön'!BJ53</f>
        <v>0</v>
      </c>
      <c r="V49" s="170">
        <f>'5. Lön'!BK53</f>
        <v>0</v>
      </c>
      <c r="W49" s="170">
        <f>'5. Lön'!BL53</f>
        <v>0</v>
      </c>
      <c r="X49" s="170">
        <f>'5. Lön'!BM53</f>
        <v>0</v>
      </c>
      <c r="Y49" s="170">
        <f>'5. Lön'!BN53</f>
        <v>0</v>
      </c>
      <c r="Z49" s="170">
        <f t="shared" si="1"/>
        <v>0</v>
      </c>
    </row>
    <row r="50" spans="2:26" s="64" customFormat="1" ht="12" x14ac:dyDescent="0.2">
      <c r="B50" s="505" t="str">
        <f>IF('5. Lön'!C54="","",'5. Lön'!C54)</f>
        <v/>
      </c>
      <c r="C50" s="507">
        <f>('5. Lön'!G54+'5. Lön'!H54+'5. Lön'!I54+'5. Lön'!J54+'5. Lön'!K54+'5. Lön'!L54+'5. Lön'!M54+'5. Lön'!N54+'5. Lön'!O54+'5. Lön'!P54)/((YEAR('2. Grunddata'!$C$21)-YEAR('2. Grunddata'!$C$20))*12+MONTH('2. Grunddata'!$C$21)-MONTH('2. Grunddata'!$C$20)+1)</f>
        <v>0</v>
      </c>
      <c r="D50" s="507">
        <f>(('5. Lön'!$G54+'5. Lön'!$H54+'5. Lön'!$I54+'5. Lön'!$J54+'5. Lön'!$K54+'5. Lön'!$L54+'5. Lön'!$M54+'5. Lön'!$N54+'5. Lön'!$O54+'5. Lön'!$P54)*(1-'5. Lön'!E54))/((YEAR('2. Grunddata'!$C$21)-YEAR('2. Grunddata'!$C$20))*12+MONTH('2. Grunddata'!$C$21)-MONTH('2. Grunddata'!$C$20)+1)</f>
        <v>0</v>
      </c>
      <c r="E50" s="225">
        <f>'5. Lön'!AS54</f>
        <v>0</v>
      </c>
      <c r="F50" s="225">
        <f>'5. Lön'!AT54</f>
        <v>0</v>
      </c>
      <c r="G50" s="225">
        <f>'5. Lön'!AU54</f>
        <v>0</v>
      </c>
      <c r="H50" s="225">
        <f>'5. Lön'!AV54</f>
        <v>0</v>
      </c>
      <c r="I50" s="225">
        <f>'5. Lön'!AW54</f>
        <v>0</v>
      </c>
      <c r="J50" s="225">
        <f>'5. Lön'!AX54</f>
        <v>0</v>
      </c>
      <c r="K50" s="225">
        <f>'5. Lön'!AY54</f>
        <v>0</v>
      </c>
      <c r="L50" s="225">
        <f>'5. Lön'!AZ54</f>
        <v>0</v>
      </c>
      <c r="M50" s="225">
        <f>'5. Lön'!BA54</f>
        <v>0</v>
      </c>
      <c r="N50" s="225">
        <f>'5. Lön'!BB54</f>
        <v>0</v>
      </c>
      <c r="O50" s="225">
        <f>'5. Lön'!BC54</f>
        <v>0</v>
      </c>
      <c r="P50" s="225">
        <f>'5. Lön'!BE54</f>
        <v>0</v>
      </c>
      <c r="Q50" s="225">
        <f>'5. Lön'!BF54</f>
        <v>0</v>
      </c>
      <c r="R50" s="225">
        <f>'5. Lön'!BG54</f>
        <v>0</v>
      </c>
      <c r="S50" s="225">
        <f>'5. Lön'!BH54</f>
        <v>0</v>
      </c>
      <c r="T50" s="225">
        <f>'5. Lön'!BI54</f>
        <v>0</v>
      </c>
      <c r="U50" s="225">
        <f>'5. Lön'!BJ54</f>
        <v>0</v>
      </c>
      <c r="V50" s="225">
        <f>'5. Lön'!BK54</f>
        <v>0</v>
      </c>
      <c r="W50" s="225">
        <f>'5. Lön'!BL54</f>
        <v>0</v>
      </c>
      <c r="X50" s="225">
        <f>'5. Lön'!BM54</f>
        <v>0</v>
      </c>
      <c r="Y50" s="225">
        <f>'5. Lön'!BN54</f>
        <v>0</v>
      </c>
      <c r="Z50" s="225">
        <f t="shared" si="1"/>
        <v>0</v>
      </c>
    </row>
    <row r="51" spans="2:26" s="64" customFormat="1" ht="12" x14ac:dyDescent="0.2">
      <c r="B51" s="496" t="str">
        <f>IF('5. Lön'!C55="","",'5. Lön'!C55)</f>
        <v/>
      </c>
      <c r="C51" s="506">
        <f>('5. Lön'!G55+'5. Lön'!H55+'5. Lön'!I55+'5. Lön'!J55+'5. Lön'!K55+'5. Lön'!L55+'5. Lön'!M55+'5. Lön'!N55+'5. Lön'!O55+'5. Lön'!P55)/((YEAR('2. Grunddata'!$C$21)-YEAR('2. Grunddata'!$C$20))*12+MONTH('2. Grunddata'!$C$21)-MONTH('2. Grunddata'!$C$20)+1)</f>
        <v>0</v>
      </c>
      <c r="D51" s="506">
        <f>(('5. Lön'!$G55+'5. Lön'!$H55+'5. Lön'!$I55+'5. Lön'!$J55+'5. Lön'!$K55+'5. Lön'!$L55+'5. Lön'!$M55+'5. Lön'!$N55+'5. Lön'!$O55+'5. Lön'!$P55)*(1-'5. Lön'!E55))/((YEAR('2. Grunddata'!$C$21)-YEAR('2. Grunddata'!$C$20))*12+MONTH('2. Grunddata'!$C$21)-MONTH('2. Grunddata'!$C$20)+1)</f>
        <v>0</v>
      </c>
      <c r="E51" s="170">
        <f>'5. Lön'!AS55</f>
        <v>0</v>
      </c>
      <c r="F51" s="170">
        <f>'5. Lön'!AT55</f>
        <v>0</v>
      </c>
      <c r="G51" s="170">
        <f>'5. Lön'!AU55</f>
        <v>0</v>
      </c>
      <c r="H51" s="170">
        <f>'5. Lön'!AV55</f>
        <v>0</v>
      </c>
      <c r="I51" s="170">
        <f>'5. Lön'!AW55</f>
        <v>0</v>
      </c>
      <c r="J51" s="170">
        <f>'5. Lön'!AX55</f>
        <v>0</v>
      </c>
      <c r="K51" s="170">
        <f>'5. Lön'!AY55</f>
        <v>0</v>
      </c>
      <c r="L51" s="170">
        <f>'5. Lön'!AZ55</f>
        <v>0</v>
      </c>
      <c r="M51" s="170">
        <f>'5. Lön'!BA55</f>
        <v>0</v>
      </c>
      <c r="N51" s="170">
        <f>'5. Lön'!BB55</f>
        <v>0</v>
      </c>
      <c r="O51" s="170">
        <f>'5. Lön'!BC55</f>
        <v>0</v>
      </c>
      <c r="P51" s="170">
        <f>'5. Lön'!BE55</f>
        <v>0</v>
      </c>
      <c r="Q51" s="170">
        <f>'5. Lön'!BF55</f>
        <v>0</v>
      </c>
      <c r="R51" s="170">
        <f>'5. Lön'!BG55</f>
        <v>0</v>
      </c>
      <c r="S51" s="170">
        <f>'5. Lön'!BH55</f>
        <v>0</v>
      </c>
      <c r="T51" s="170">
        <f>'5. Lön'!BI55</f>
        <v>0</v>
      </c>
      <c r="U51" s="170">
        <f>'5. Lön'!BJ55</f>
        <v>0</v>
      </c>
      <c r="V51" s="170">
        <f>'5. Lön'!BK55</f>
        <v>0</v>
      </c>
      <c r="W51" s="170">
        <f>'5. Lön'!BL55</f>
        <v>0</v>
      </c>
      <c r="X51" s="170">
        <f>'5. Lön'!BM55</f>
        <v>0</v>
      </c>
      <c r="Y51" s="170">
        <f>'5. Lön'!BN55</f>
        <v>0</v>
      </c>
      <c r="Z51" s="170">
        <f t="shared" si="1"/>
        <v>0</v>
      </c>
    </row>
    <row r="52" spans="2:26" s="64" customFormat="1" ht="12" x14ac:dyDescent="0.2">
      <c r="B52" s="505" t="str">
        <f>IF('5. Lön'!C56="","",'5. Lön'!C56)</f>
        <v/>
      </c>
      <c r="C52" s="507">
        <f>('5. Lön'!G56+'5. Lön'!H56+'5. Lön'!I56+'5. Lön'!J56+'5. Lön'!K56+'5. Lön'!L56+'5. Lön'!M56+'5. Lön'!N56+'5. Lön'!O56+'5. Lön'!P56)/((YEAR('2. Grunddata'!$C$21)-YEAR('2. Grunddata'!$C$20))*12+MONTH('2. Grunddata'!$C$21)-MONTH('2. Grunddata'!$C$20)+1)</f>
        <v>0</v>
      </c>
      <c r="D52" s="507">
        <f>(('5. Lön'!$G56+'5. Lön'!$H56+'5. Lön'!$I56+'5. Lön'!$J56+'5. Lön'!$K56+'5. Lön'!$L56+'5. Lön'!$M56+'5. Lön'!$N56+'5. Lön'!$O56+'5. Lön'!$P56)*(1-'5. Lön'!E56))/((YEAR('2. Grunddata'!$C$21)-YEAR('2. Grunddata'!$C$20))*12+MONTH('2. Grunddata'!$C$21)-MONTH('2. Grunddata'!$C$20)+1)</f>
        <v>0</v>
      </c>
      <c r="E52" s="225">
        <f>'5. Lön'!AS56</f>
        <v>0</v>
      </c>
      <c r="F52" s="225">
        <f>'5. Lön'!AT56</f>
        <v>0</v>
      </c>
      <c r="G52" s="225">
        <f>'5. Lön'!AU56</f>
        <v>0</v>
      </c>
      <c r="H52" s="225">
        <f>'5. Lön'!AV56</f>
        <v>0</v>
      </c>
      <c r="I52" s="225">
        <f>'5. Lön'!AW56</f>
        <v>0</v>
      </c>
      <c r="J52" s="225">
        <f>'5. Lön'!AX56</f>
        <v>0</v>
      </c>
      <c r="K52" s="225">
        <f>'5. Lön'!AY56</f>
        <v>0</v>
      </c>
      <c r="L52" s="225">
        <f>'5. Lön'!AZ56</f>
        <v>0</v>
      </c>
      <c r="M52" s="225">
        <f>'5. Lön'!BA56</f>
        <v>0</v>
      </c>
      <c r="N52" s="225">
        <f>'5. Lön'!BB56</f>
        <v>0</v>
      </c>
      <c r="O52" s="225">
        <f>'5. Lön'!BC56</f>
        <v>0</v>
      </c>
      <c r="P52" s="225">
        <f>'5. Lön'!BE56</f>
        <v>0</v>
      </c>
      <c r="Q52" s="225">
        <f>'5. Lön'!BF56</f>
        <v>0</v>
      </c>
      <c r="R52" s="225">
        <f>'5. Lön'!BG56</f>
        <v>0</v>
      </c>
      <c r="S52" s="225">
        <f>'5. Lön'!BH56</f>
        <v>0</v>
      </c>
      <c r="T52" s="225">
        <f>'5. Lön'!BI56</f>
        <v>0</v>
      </c>
      <c r="U52" s="225">
        <f>'5. Lön'!BJ56</f>
        <v>0</v>
      </c>
      <c r="V52" s="225">
        <f>'5. Lön'!BK56</f>
        <v>0</v>
      </c>
      <c r="W52" s="225">
        <f>'5. Lön'!BL56</f>
        <v>0</v>
      </c>
      <c r="X52" s="225">
        <f>'5. Lön'!BM56</f>
        <v>0</v>
      </c>
      <c r="Y52" s="225">
        <f>'5. Lön'!BN56</f>
        <v>0</v>
      </c>
      <c r="Z52" s="225">
        <f t="shared" si="1"/>
        <v>0</v>
      </c>
    </row>
    <row r="53" spans="2:26" s="64" customFormat="1" ht="12" x14ac:dyDescent="0.2">
      <c r="B53" s="496" t="str">
        <f>IF('5. Lön'!C57="","",'5. Lön'!C57)</f>
        <v/>
      </c>
      <c r="C53" s="506">
        <f>('5. Lön'!G57+'5. Lön'!H57+'5. Lön'!I57+'5. Lön'!J57+'5. Lön'!K57+'5. Lön'!L57+'5. Lön'!M57+'5. Lön'!N57+'5. Lön'!O57+'5. Lön'!P57)/((YEAR('2. Grunddata'!$C$21)-YEAR('2. Grunddata'!$C$20))*12+MONTH('2. Grunddata'!$C$21)-MONTH('2. Grunddata'!$C$20)+1)</f>
        <v>0</v>
      </c>
      <c r="D53" s="506">
        <f>(('5. Lön'!$G57+'5. Lön'!$H57+'5. Lön'!$I57+'5. Lön'!$J57+'5. Lön'!$K57+'5. Lön'!$L57+'5. Lön'!$M57+'5. Lön'!$N57+'5. Lön'!$O57+'5. Lön'!$P57)*(1-'5. Lön'!E57))/((YEAR('2. Grunddata'!$C$21)-YEAR('2. Grunddata'!$C$20))*12+MONTH('2. Grunddata'!$C$21)-MONTH('2. Grunddata'!$C$20)+1)</f>
        <v>0</v>
      </c>
      <c r="E53" s="170">
        <f>'5. Lön'!AS57</f>
        <v>0</v>
      </c>
      <c r="F53" s="170">
        <f>'5. Lön'!AT57</f>
        <v>0</v>
      </c>
      <c r="G53" s="170">
        <f>'5. Lön'!AU57</f>
        <v>0</v>
      </c>
      <c r="H53" s="170">
        <f>'5. Lön'!AV57</f>
        <v>0</v>
      </c>
      <c r="I53" s="170">
        <f>'5. Lön'!AW57</f>
        <v>0</v>
      </c>
      <c r="J53" s="170">
        <f>'5. Lön'!AX57</f>
        <v>0</v>
      </c>
      <c r="K53" s="170">
        <f>'5. Lön'!AY57</f>
        <v>0</v>
      </c>
      <c r="L53" s="170">
        <f>'5. Lön'!AZ57</f>
        <v>0</v>
      </c>
      <c r="M53" s="170">
        <f>'5. Lön'!BA57</f>
        <v>0</v>
      </c>
      <c r="N53" s="170">
        <f>'5. Lön'!BB57</f>
        <v>0</v>
      </c>
      <c r="O53" s="170">
        <f>'5. Lön'!BC57</f>
        <v>0</v>
      </c>
      <c r="P53" s="170">
        <f>'5. Lön'!BE57</f>
        <v>0</v>
      </c>
      <c r="Q53" s="170">
        <f>'5. Lön'!BF57</f>
        <v>0</v>
      </c>
      <c r="R53" s="170">
        <f>'5. Lön'!BG57</f>
        <v>0</v>
      </c>
      <c r="S53" s="170">
        <f>'5. Lön'!BH57</f>
        <v>0</v>
      </c>
      <c r="T53" s="170">
        <f>'5. Lön'!BI57</f>
        <v>0</v>
      </c>
      <c r="U53" s="170">
        <f>'5. Lön'!BJ57</f>
        <v>0</v>
      </c>
      <c r="V53" s="170">
        <f>'5. Lön'!BK57</f>
        <v>0</v>
      </c>
      <c r="W53" s="170">
        <f>'5. Lön'!BL57</f>
        <v>0</v>
      </c>
      <c r="X53" s="170">
        <f>'5. Lön'!BM57</f>
        <v>0</v>
      </c>
      <c r="Y53" s="170">
        <f>'5. Lön'!BN57</f>
        <v>0</v>
      </c>
      <c r="Z53" s="170">
        <f t="shared" si="1"/>
        <v>0</v>
      </c>
    </row>
    <row r="54" spans="2:26" s="64" customFormat="1" ht="12" x14ac:dyDescent="0.2">
      <c r="B54" s="505" t="str">
        <f>IF('5. Lön'!C58="","",'5. Lön'!C58)</f>
        <v/>
      </c>
      <c r="C54" s="507">
        <f>('5. Lön'!G58+'5. Lön'!H58+'5. Lön'!I58+'5. Lön'!J58+'5. Lön'!K58+'5. Lön'!L58+'5. Lön'!M58+'5. Lön'!N58+'5. Lön'!O58+'5. Lön'!P58)/((YEAR('2. Grunddata'!$C$21)-YEAR('2. Grunddata'!$C$20))*12+MONTH('2. Grunddata'!$C$21)-MONTH('2. Grunddata'!$C$20)+1)</f>
        <v>0</v>
      </c>
      <c r="D54" s="507">
        <f>(('5. Lön'!$G58+'5. Lön'!$H58+'5. Lön'!$I58+'5. Lön'!$J58+'5. Lön'!$K58+'5. Lön'!$L58+'5. Lön'!$M58+'5. Lön'!$N58+'5. Lön'!$O58+'5. Lön'!$P58)*(1-'5. Lön'!E58))/((YEAR('2. Grunddata'!$C$21)-YEAR('2. Grunddata'!$C$20))*12+MONTH('2. Grunddata'!$C$21)-MONTH('2. Grunddata'!$C$20)+1)</f>
        <v>0</v>
      </c>
      <c r="E54" s="225">
        <f>'5. Lön'!AS58</f>
        <v>0</v>
      </c>
      <c r="F54" s="225">
        <f>'5. Lön'!AT58</f>
        <v>0</v>
      </c>
      <c r="G54" s="225">
        <f>'5. Lön'!AU58</f>
        <v>0</v>
      </c>
      <c r="H54" s="225">
        <f>'5. Lön'!AV58</f>
        <v>0</v>
      </c>
      <c r="I54" s="225">
        <f>'5. Lön'!AW58</f>
        <v>0</v>
      </c>
      <c r="J54" s="225">
        <f>'5. Lön'!AX58</f>
        <v>0</v>
      </c>
      <c r="K54" s="225">
        <f>'5. Lön'!AY58</f>
        <v>0</v>
      </c>
      <c r="L54" s="225">
        <f>'5. Lön'!AZ58</f>
        <v>0</v>
      </c>
      <c r="M54" s="225">
        <f>'5. Lön'!BA58</f>
        <v>0</v>
      </c>
      <c r="N54" s="225">
        <f>'5. Lön'!BB58</f>
        <v>0</v>
      </c>
      <c r="O54" s="225">
        <f>'5. Lön'!BC58</f>
        <v>0</v>
      </c>
      <c r="P54" s="225">
        <f>'5. Lön'!BE58</f>
        <v>0</v>
      </c>
      <c r="Q54" s="225">
        <f>'5. Lön'!BF58</f>
        <v>0</v>
      </c>
      <c r="R54" s="225">
        <f>'5. Lön'!BG58</f>
        <v>0</v>
      </c>
      <c r="S54" s="225">
        <f>'5. Lön'!BH58</f>
        <v>0</v>
      </c>
      <c r="T54" s="225">
        <f>'5. Lön'!BI58</f>
        <v>0</v>
      </c>
      <c r="U54" s="225">
        <f>'5. Lön'!BJ58</f>
        <v>0</v>
      </c>
      <c r="V54" s="225">
        <f>'5. Lön'!BK58</f>
        <v>0</v>
      </c>
      <c r="W54" s="225">
        <f>'5. Lön'!BL58</f>
        <v>0</v>
      </c>
      <c r="X54" s="225">
        <f>'5. Lön'!BM58</f>
        <v>0</v>
      </c>
      <c r="Y54" s="225">
        <f>'5. Lön'!BN58</f>
        <v>0</v>
      </c>
      <c r="Z54" s="225">
        <f t="shared" si="1"/>
        <v>0</v>
      </c>
    </row>
    <row r="55" spans="2:26" s="64" customFormat="1" ht="12" x14ac:dyDescent="0.2">
      <c r="B55" s="496" t="str">
        <f>IF('5. Lön'!C59="","",'5. Lön'!C59)</f>
        <v/>
      </c>
      <c r="C55" s="506">
        <f>('5. Lön'!G59+'5. Lön'!H59+'5. Lön'!I59+'5. Lön'!J59+'5. Lön'!K59+'5. Lön'!L59+'5. Lön'!M59+'5. Lön'!N59+'5. Lön'!O59+'5. Lön'!P59)/((YEAR('2. Grunddata'!$C$21)-YEAR('2. Grunddata'!$C$20))*12+MONTH('2. Grunddata'!$C$21)-MONTH('2. Grunddata'!$C$20)+1)</f>
        <v>0</v>
      </c>
      <c r="D55" s="506">
        <f>(('5. Lön'!$G59+'5. Lön'!$H59+'5. Lön'!$I59+'5. Lön'!$J59+'5. Lön'!$K59+'5. Lön'!$L59+'5. Lön'!$M59+'5. Lön'!$N59+'5. Lön'!$O59+'5. Lön'!$P59)*(1-'5. Lön'!E59))/((YEAR('2. Grunddata'!$C$21)-YEAR('2. Grunddata'!$C$20))*12+MONTH('2. Grunddata'!$C$21)-MONTH('2. Grunddata'!$C$20)+1)</f>
        <v>0</v>
      </c>
      <c r="E55" s="170">
        <f>'5. Lön'!AS59</f>
        <v>0</v>
      </c>
      <c r="F55" s="170">
        <f>'5. Lön'!AT59</f>
        <v>0</v>
      </c>
      <c r="G55" s="170">
        <f>'5. Lön'!AU59</f>
        <v>0</v>
      </c>
      <c r="H55" s="170">
        <f>'5. Lön'!AV59</f>
        <v>0</v>
      </c>
      <c r="I55" s="170">
        <f>'5. Lön'!AW59</f>
        <v>0</v>
      </c>
      <c r="J55" s="170">
        <f>'5. Lön'!AX59</f>
        <v>0</v>
      </c>
      <c r="K55" s="170">
        <f>'5. Lön'!AY59</f>
        <v>0</v>
      </c>
      <c r="L55" s="170">
        <f>'5. Lön'!AZ59</f>
        <v>0</v>
      </c>
      <c r="M55" s="170">
        <f>'5. Lön'!BA59</f>
        <v>0</v>
      </c>
      <c r="N55" s="170">
        <f>'5. Lön'!BB59</f>
        <v>0</v>
      </c>
      <c r="O55" s="170">
        <f>'5. Lön'!BC59</f>
        <v>0</v>
      </c>
      <c r="P55" s="170">
        <f>'5. Lön'!BE59</f>
        <v>0</v>
      </c>
      <c r="Q55" s="170">
        <f>'5. Lön'!BF59</f>
        <v>0</v>
      </c>
      <c r="R55" s="170">
        <f>'5. Lön'!BG59</f>
        <v>0</v>
      </c>
      <c r="S55" s="170">
        <f>'5. Lön'!BH59</f>
        <v>0</v>
      </c>
      <c r="T55" s="170">
        <f>'5. Lön'!BI59</f>
        <v>0</v>
      </c>
      <c r="U55" s="170">
        <f>'5. Lön'!BJ59</f>
        <v>0</v>
      </c>
      <c r="V55" s="170">
        <f>'5. Lön'!BK59</f>
        <v>0</v>
      </c>
      <c r="W55" s="170">
        <f>'5. Lön'!BL59</f>
        <v>0</v>
      </c>
      <c r="X55" s="170">
        <f>'5. Lön'!BM59</f>
        <v>0</v>
      </c>
      <c r="Y55" s="170">
        <f>'5. Lön'!BN59</f>
        <v>0</v>
      </c>
      <c r="Z55" s="170">
        <f t="shared" si="1"/>
        <v>0</v>
      </c>
    </row>
    <row r="56" spans="2:26" s="64" customFormat="1" ht="12" x14ac:dyDescent="0.2">
      <c r="B56" s="505" t="str">
        <f>IF('5. Lön'!C60="","",'5. Lön'!C60)</f>
        <v/>
      </c>
      <c r="C56" s="507">
        <f>('5. Lön'!G60+'5. Lön'!H60+'5. Lön'!I60+'5. Lön'!J60+'5. Lön'!K60+'5. Lön'!L60+'5. Lön'!M60+'5. Lön'!N60+'5. Lön'!O60+'5. Lön'!P60)/((YEAR('2. Grunddata'!$C$21)-YEAR('2. Grunddata'!$C$20))*12+MONTH('2. Grunddata'!$C$21)-MONTH('2. Grunddata'!$C$20)+1)</f>
        <v>0</v>
      </c>
      <c r="D56" s="507">
        <f>(('5. Lön'!$G60+'5. Lön'!$H60+'5. Lön'!$I60+'5. Lön'!$J60+'5. Lön'!$K60+'5. Lön'!$L60+'5. Lön'!$M60+'5. Lön'!$N60+'5. Lön'!$O60+'5. Lön'!$P60)*(1-'5. Lön'!E60))/((YEAR('2. Grunddata'!$C$21)-YEAR('2. Grunddata'!$C$20))*12+MONTH('2. Grunddata'!$C$21)-MONTH('2. Grunddata'!$C$20)+1)</f>
        <v>0</v>
      </c>
      <c r="E56" s="225">
        <f>'5. Lön'!AS60</f>
        <v>0</v>
      </c>
      <c r="F56" s="225">
        <f>'5. Lön'!AT60</f>
        <v>0</v>
      </c>
      <c r="G56" s="225">
        <f>'5. Lön'!AU60</f>
        <v>0</v>
      </c>
      <c r="H56" s="225">
        <f>'5. Lön'!AV60</f>
        <v>0</v>
      </c>
      <c r="I56" s="225">
        <f>'5. Lön'!AW60</f>
        <v>0</v>
      </c>
      <c r="J56" s="225">
        <f>'5. Lön'!AX60</f>
        <v>0</v>
      </c>
      <c r="K56" s="225">
        <f>'5. Lön'!AY60</f>
        <v>0</v>
      </c>
      <c r="L56" s="225">
        <f>'5. Lön'!AZ60</f>
        <v>0</v>
      </c>
      <c r="M56" s="225">
        <f>'5. Lön'!BA60</f>
        <v>0</v>
      </c>
      <c r="N56" s="225">
        <f>'5. Lön'!BB60</f>
        <v>0</v>
      </c>
      <c r="O56" s="225">
        <f>'5. Lön'!BC60</f>
        <v>0</v>
      </c>
      <c r="P56" s="225">
        <f>'5. Lön'!BE60</f>
        <v>0</v>
      </c>
      <c r="Q56" s="225">
        <f>'5. Lön'!BF60</f>
        <v>0</v>
      </c>
      <c r="R56" s="225">
        <f>'5. Lön'!BG60</f>
        <v>0</v>
      </c>
      <c r="S56" s="225">
        <f>'5. Lön'!BH60</f>
        <v>0</v>
      </c>
      <c r="T56" s="225">
        <f>'5. Lön'!BI60</f>
        <v>0</v>
      </c>
      <c r="U56" s="225">
        <f>'5. Lön'!BJ60</f>
        <v>0</v>
      </c>
      <c r="V56" s="225">
        <f>'5. Lön'!BK60</f>
        <v>0</v>
      </c>
      <c r="W56" s="225">
        <f>'5. Lön'!BL60</f>
        <v>0</v>
      </c>
      <c r="X56" s="225">
        <f>'5. Lön'!BM60</f>
        <v>0</v>
      </c>
      <c r="Y56" s="225">
        <f>'5. Lön'!BN60</f>
        <v>0</v>
      </c>
      <c r="Z56" s="225">
        <f t="shared" si="1"/>
        <v>0</v>
      </c>
    </row>
    <row r="57" spans="2:26" s="64" customFormat="1" ht="12" x14ac:dyDescent="0.2">
      <c r="B57" s="496" t="str">
        <f>IF('5. Lön'!C61="","",'5. Lön'!C61)</f>
        <v/>
      </c>
      <c r="C57" s="506">
        <f>('5. Lön'!G61+'5. Lön'!H61+'5. Lön'!I61+'5. Lön'!J61+'5. Lön'!K61+'5. Lön'!L61+'5. Lön'!M61+'5. Lön'!N61+'5. Lön'!O61+'5. Lön'!P61)/((YEAR('2. Grunddata'!$C$21)-YEAR('2. Grunddata'!$C$20))*12+MONTH('2. Grunddata'!$C$21)-MONTH('2. Grunddata'!$C$20)+1)</f>
        <v>0</v>
      </c>
      <c r="D57" s="506">
        <f>(('5. Lön'!$G61+'5. Lön'!$H61+'5. Lön'!$I61+'5. Lön'!$J61+'5. Lön'!$K61+'5. Lön'!$L61+'5. Lön'!$M61+'5. Lön'!$N61+'5. Lön'!$O61+'5. Lön'!$P61)*(1-'5. Lön'!E61))/((YEAR('2. Grunddata'!$C$21)-YEAR('2. Grunddata'!$C$20))*12+MONTH('2. Grunddata'!$C$21)-MONTH('2. Grunddata'!$C$20)+1)</f>
        <v>0</v>
      </c>
      <c r="E57" s="170">
        <f>'5. Lön'!AS61</f>
        <v>0</v>
      </c>
      <c r="F57" s="170">
        <f>'5. Lön'!AT61</f>
        <v>0</v>
      </c>
      <c r="G57" s="170">
        <f>'5. Lön'!AU61</f>
        <v>0</v>
      </c>
      <c r="H57" s="170">
        <f>'5. Lön'!AV61</f>
        <v>0</v>
      </c>
      <c r="I57" s="170">
        <f>'5. Lön'!AW61</f>
        <v>0</v>
      </c>
      <c r="J57" s="170">
        <f>'5. Lön'!AX61</f>
        <v>0</v>
      </c>
      <c r="K57" s="170">
        <f>'5. Lön'!AY61</f>
        <v>0</v>
      </c>
      <c r="L57" s="170">
        <f>'5. Lön'!AZ61</f>
        <v>0</v>
      </c>
      <c r="M57" s="170">
        <f>'5. Lön'!BA61</f>
        <v>0</v>
      </c>
      <c r="N57" s="170">
        <f>'5. Lön'!BB61</f>
        <v>0</v>
      </c>
      <c r="O57" s="170">
        <f>'5. Lön'!BC61</f>
        <v>0</v>
      </c>
      <c r="P57" s="170">
        <f>'5. Lön'!BE61</f>
        <v>0</v>
      </c>
      <c r="Q57" s="170">
        <f>'5. Lön'!BF61</f>
        <v>0</v>
      </c>
      <c r="R57" s="170">
        <f>'5. Lön'!BG61</f>
        <v>0</v>
      </c>
      <c r="S57" s="170">
        <f>'5. Lön'!BH61</f>
        <v>0</v>
      </c>
      <c r="T57" s="170">
        <f>'5. Lön'!BI61</f>
        <v>0</v>
      </c>
      <c r="U57" s="170">
        <f>'5. Lön'!BJ61</f>
        <v>0</v>
      </c>
      <c r="V57" s="170">
        <f>'5. Lön'!BK61</f>
        <v>0</v>
      </c>
      <c r="W57" s="170">
        <f>'5. Lön'!BL61</f>
        <v>0</v>
      </c>
      <c r="X57" s="170">
        <f>'5. Lön'!BM61</f>
        <v>0</v>
      </c>
      <c r="Y57" s="170">
        <f>'5. Lön'!BN61</f>
        <v>0</v>
      </c>
      <c r="Z57" s="170">
        <f t="shared" si="1"/>
        <v>0</v>
      </c>
    </row>
    <row r="58" spans="2:26" s="64" customFormat="1" ht="12" x14ac:dyDescent="0.2">
      <c r="B58" s="505" t="str">
        <f>IF('5. Lön'!C62="","",'5. Lön'!C62)</f>
        <v/>
      </c>
      <c r="C58" s="507">
        <f>('5. Lön'!G62+'5. Lön'!H62+'5. Lön'!I62+'5. Lön'!J62+'5. Lön'!K62+'5. Lön'!L62+'5. Lön'!M62+'5. Lön'!N62+'5. Lön'!O62+'5. Lön'!P62)/((YEAR('2. Grunddata'!$C$21)-YEAR('2. Grunddata'!$C$20))*12+MONTH('2. Grunddata'!$C$21)-MONTH('2. Grunddata'!$C$20)+1)</f>
        <v>0</v>
      </c>
      <c r="D58" s="507">
        <f>(('5. Lön'!$G62+'5. Lön'!$H62+'5. Lön'!$I62+'5. Lön'!$J62+'5. Lön'!$K62+'5. Lön'!$L62+'5. Lön'!$M62+'5. Lön'!$N62+'5. Lön'!$O62+'5. Lön'!$P62)*(1-'5. Lön'!E62))/((YEAR('2. Grunddata'!$C$21)-YEAR('2. Grunddata'!$C$20))*12+MONTH('2. Grunddata'!$C$21)-MONTH('2. Grunddata'!$C$20)+1)</f>
        <v>0</v>
      </c>
      <c r="E58" s="225">
        <f>'5. Lön'!AS62</f>
        <v>0</v>
      </c>
      <c r="F58" s="225">
        <f>'5. Lön'!AT62</f>
        <v>0</v>
      </c>
      <c r="G58" s="225">
        <f>'5. Lön'!AU62</f>
        <v>0</v>
      </c>
      <c r="H58" s="225">
        <f>'5. Lön'!AV62</f>
        <v>0</v>
      </c>
      <c r="I58" s="225">
        <f>'5. Lön'!AW62</f>
        <v>0</v>
      </c>
      <c r="J58" s="225">
        <f>'5. Lön'!AX62</f>
        <v>0</v>
      </c>
      <c r="K58" s="225">
        <f>'5. Lön'!AY62</f>
        <v>0</v>
      </c>
      <c r="L58" s="225">
        <f>'5. Lön'!AZ62</f>
        <v>0</v>
      </c>
      <c r="M58" s="225">
        <f>'5. Lön'!BA62</f>
        <v>0</v>
      </c>
      <c r="N58" s="225">
        <f>'5. Lön'!BB62</f>
        <v>0</v>
      </c>
      <c r="O58" s="225">
        <f>'5. Lön'!BC62</f>
        <v>0</v>
      </c>
      <c r="P58" s="225">
        <f>'5. Lön'!BE62</f>
        <v>0</v>
      </c>
      <c r="Q58" s="225">
        <f>'5. Lön'!BF62</f>
        <v>0</v>
      </c>
      <c r="R58" s="225">
        <f>'5. Lön'!BG62</f>
        <v>0</v>
      </c>
      <c r="S58" s="225">
        <f>'5. Lön'!BH62</f>
        <v>0</v>
      </c>
      <c r="T58" s="225">
        <f>'5. Lön'!BI62</f>
        <v>0</v>
      </c>
      <c r="U58" s="225">
        <f>'5. Lön'!BJ62</f>
        <v>0</v>
      </c>
      <c r="V58" s="225">
        <f>'5. Lön'!BK62</f>
        <v>0</v>
      </c>
      <c r="W58" s="225">
        <f>'5. Lön'!BL62</f>
        <v>0</v>
      </c>
      <c r="X58" s="225">
        <f>'5. Lön'!BM62</f>
        <v>0</v>
      </c>
      <c r="Y58" s="225">
        <f>'5. Lön'!BN62</f>
        <v>0</v>
      </c>
      <c r="Z58" s="225">
        <f t="shared" si="1"/>
        <v>0</v>
      </c>
    </row>
    <row r="59" spans="2:26" s="64" customFormat="1" ht="12" x14ac:dyDescent="0.2">
      <c r="B59" s="496" t="str">
        <f>IF('5. Lön'!C63="","",'5. Lön'!C63)</f>
        <v/>
      </c>
      <c r="C59" s="506">
        <f>('5. Lön'!G63+'5. Lön'!H63+'5. Lön'!I63+'5. Lön'!J63+'5. Lön'!K63+'5. Lön'!L63+'5. Lön'!M63+'5. Lön'!N63+'5. Lön'!O63+'5. Lön'!P63)/((YEAR('2. Grunddata'!$C$21)-YEAR('2. Grunddata'!$C$20))*12+MONTH('2. Grunddata'!$C$21)-MONTH('2. Grunddata'!$C$20)+1)</f>
        <v>0</v>
      </c>
      <c r="D59" s="506">
        <f>(('5. Lön'!$G63+'5. Lön'!$H63+'5. Lön'!$I63+'5. Lön'!$J63+'5. Lön'!$K63+'5. Lön'!$L63+'5. Lön'!$M63+'5. Lön'!$N63+'5. Lön'!$O63+'5. Lön'!$P63)*(1-'5. Lön'!E63))/((YEAR('2. Grunddata'!$C$21)-YEAR('2. Grunddata'!$C$20))*12+MONTH('2. Grunddata'!$C$21)-MONTH('2. Grunddata'!$C$20)+1)</f>
        <v>0</v>
      </c>
      <c r="E59" s="170">
        <f>'5. Lön'!AS63</f>
        <v>0</v>
      </c>
      <c r="F59" s="170">
        <f>'5. Lön'!AT63</f>
        <v>0</v>
      </c>
      <c r="G59" s="170">
        <f>'5. Lön'!AU63</f>
        <v>0</v>
      </c>
      <c r="H59" s="170">
        <f>'5. Lön'!AV63</f>
        <v>0</v>
      </c>
      <c r="I59" s="170">
        <f>'5. Lön'!AW63</f>
        <v>0</v>
      </c>
      <c r="J59" s="170">
        <f>'5. Lön'!AX63</f>
        <v>0</v>
      </c>
      <c r="K59" s="170">
        <f>'5. Lön'!AY63</f>
        <v>0</v>
      </c>
      <c r="L59" s="170">
        <f>'5. Lön'!AZ63</f>
        <v>0</v>
      </c>
      <c r="M59" s="170">
        <f>'5. Lön'!BA63</f>
        <v>0</v>
      </c>
      <c r="N59" s="170">
        <f>'5. Lön'!BB63</f>
        <v>0</v>
      </c>
      <c r="O59" s="170">
        <f>'5. Lön'!BC63</f>
        <v>0</v>
      </c>
      <c r="P59" s="170">
        <f>'5. Lön'!BE63</f>
        <v>0</v>
      </c>
      <c r="Q59" s="170">
        <f>'5. Lön'!BF63</f>
        <v>0</v>
      </c>
      <c r="R59" s="170">
        <f>'5. Lön'!BG63</f>
        <v>0</v>
      </c>
      <c r="S59" s="170">
        <f>'5. Lön'!BH63</f>
        <v>0</v>
      </c>
      <c r="T59" s="170">
        <f>'5. Lön'!BI63</f>
        <v>0</v>
      </c>
      <c r="U59" s="170">
        <f>'5. Lön'!BJ63</f>
        <v>0</v>
      </c>
      <c r="V59" s="170">
        <f>'5. Lön'!BK63</f>
        <v>0</v>
      </c>
      <c r="W59" s="170">
        <f>'5. Lön'!BL63</f>
        <v>0</v>
      </c>
      <c r="X59" s="170">
        <f>'5. Lön'!BM63</f>
        <v>0</v>
      </c>
      <c r="Y59" s="170">
        <f>'5. Lön'!BN63</f>
        <v>0</v>
      </c>
      <c r="Z59" s="170">
        <f t="shared" si="1"/>
        <v>0</v>
      </c>
    </row>
    <row r="60" spans="2:26" s="64" customFormat="1" ht="12" x14ac:dyDescent="0.2">
      <c r="B60" s="505" t="str">
        <f>IF('5. Lön'!C64="","",'5. Lön'!C64)</f>
        <v/>
      </c>
      <c r="C60" s="507">
        <f>('5. Lön'!G64+'5. Lön'!H64+'5. Lön'!I64+'5. Lön'!J64+'5. Lön'!K64+'5. Lön'!L64+'5. Lön'!M64+'5. Lön'!N64+'5. Lön'!O64+'5. Lön'!P64)/((YEAR('2. Grunddata'!$C$21)-YEAR('2. Grunddata'!$C$20))*12+MONTH('2. Grunddata'!$C$21)-MONTH('2. Grunddata'!$C$20)+1)</f>
        <v>0</v>
      </c>
      <c r="D60" s="507">
        <f>(('5. Lön'!$G64+'5. Lön'!$H64+'5. Lön'!$I64+'5. Lön'!$J64+'5. Lön'!$K64+'5. Lön'!$L64+'5. Lön'!$M64+'5. Lön'!$N64+'5. Lön'!$O64+'5. Lön'!$P64)*(1-'5. Lön'!E64))/((YEAR('2. Grunddata'!$C$21)-YEAR('2. Grunddata'!$C$20))*12+MONTH('2. Grunddata'!$C$21)-MONTH('2. Grunddata'!$C$20)+1)</f>
        <v>0</v>
      </c>
      <c r="E60" s="225">
        <f>'5. Lön'!AS64</f>
        <v>0</v>
      </c>
      <c r="F60" s="225">
        <f>'5. Lön'!AT64</f>
        <v>0</v>
      </c>
      <c r="G60" s="225">
        <f>'5. Lön'!AU64</f>
        <v>0</v>
      </c>
      <c r="H60" s="225">
        <f>'5. Lön'!AV64</f>
        <v>0</v>
      </c>
      <c r="I60" s="225">
        <f>'5. Lön'!AW64</f>
        <v>0</v>
      </c>
      <c r="J60" s="225">
        <f>'5. Lön'!AX64</f>
        <v>0</v>
      </c>
      <c r="K60" s="225">
        <f>'5. Lön'!AY64</f>
        <v>0</v>
      </c>
      <c r="L60" s="225">
        <f>'5. Lön'!AZ64</f>
        <v>0</v>
      </c>
      <c r="M60" s="225">
        <f>'5. Lön'!BA64</f>
        <v>0</v>
      </c>
      <c r="N60" s="225">
        <f>'5. Lön'!BB64</f>
        <v>0</v>
      </c>
      <c r="O60" s="225">
        <f>'5. Lön'!BC64</f>
        <v>0</v>
      </c>
      <c r="P60" s="225">
        <f>'5. Lön'!BE64</f>
        <v>0</v>
      </c>
      <c r="Q60" s="225">
        <f>'5. Lön'!BF64</f>
        <v>0</v>
      </c>
      <c r="R60" s="225">
        <f>'5. Lön'!BG64</f>
        <v>0</v>
      </c>
      <c r="S60" s="225">
        <f>'5. Lön'!BH64</f>
        <v>0</v>
      </c>
      <c r="T60" s="225">
        <f>'5. Lön'!BI64</f>
        <v>0</v>
      </c>
      <c r="U60" s="225">
        <f>'5. Lön'!BJ64</f>
        <v>0</v>
      </c>
      <c r="V60" s="225">
        <f>'5. Lön'!BK64</f>
        <v>0</v>
      </c>
      <c r="W60" s="225">
        <f>'5. Lön'!BL64</f>
        <v>0</v>
      </c>
      <c r="X60" s="225">
        <f>'5. Lön'!BM64</f>
        <v>0</v>
      </c>
      <c r="Y60" s="225">
        <f>'5. Lön'!BN64</f>
        <v>0</v>
      </c>
      <c r="Z60" s="225">
        <f t="shared" si="1"/>
        <v>0</v>
      </c>
    </row>
    <row r="61" spans="2:26" s="64" customFormat="1" ht="12" x14ac:dyDescent="0.2">
      <c r="B61" s="496" t="str">
        <f>IF('5. Lön'!C65="","",'5. Lön'!C65)</f>
        <v/>
      </c>
      <c r="C61" s="506">
        <f>('5. Lön'!G65+'5. Lön'!H65+'5. Lön'!I65+'5. Lön'!J65+'5. Lön'!K65+'5. Lön'!L65+'5. Lön'!M65+'5. Lön'!N65+'5. Lön'!O65+'5. Lön'!P65)/((YEAR('2. Grunddata'!$C$21)-YEAR('2. Grunddata'!$C$20))*12+MONTH('2. Grunddata'!$C$21)-MONTH('2. Grunddata'!$C$20)+1)</f>
        <v>0</v>
      </c>
      <c r="D61" s="506">
        <f>(('5. Lön'!$G65+'5. Lön'!$H65+'5. Lön'!$I65+'5. Lön'!$J65+'5. Lön'!$K65+'5. Lön'!$L65+'5. Lön'!$M65+'5. Lön'!$N65+'5. Lön'!$O65+'5. Lön'!$P65)*(1-'5. Lön'!E65))/((YEAR('2. Grunddata'!$C$21)-YEAR('2. Grunddata'!$C$20))*12+MONTH('2. Grunddata'!$C$21)-MONTH('2. Grunddata'!$C$20)+1)</f>
        <v>0</v>
      </c>
      <c r="E61" s="170">
        <f>'5. Lön'!AS65</f>
        <v>0</v>
      </c>
      <c r="F61" s="170">
        <f>'5. Lön'!AT65</f>
        <v>0</v>
      </c>
      <c r="G61" s="170">
        <f>'5. Lön'!AU65</f>
        <v>0</v>
      </c>
      <c r="H61" s="170">
        <f>'5. Lön'!AV65</f>
        <v>0</v>
      </c>
      <c r="I61" s="170">
        <f>'5. Lön'!AW65</f>
        <v>0</v>
      </c>
      <c r="J61" s="170">
        <f>'5. Lön'!AX65</f>
        <v>0</v>
      </c>
      <c r="K61" s="170">
        <f>'5. Lön'!AY65</f>
        <v>0</v>
      </c>
      <c r="L61" s="170">
        <f>'5. Lön'!AZ65</f>
        <v>0</v>
      </c>
      <c r="M61" s="170">
        <f>'5. Lön'!BA65</f>
        <v>0</v>
      </c>
      <c r="N61" s="170">
        <f>'5. Lön'!BB65</f>
        <v>0</v>
      </c>
      <c r="O61" s="170">
        <f>'5. Lön'!BC65</f>
        <v>0</v>
      </c>
      <c r="P61" s="170">
        <f>'5. Lön'!BE65</f>
        <v>0</v>
      </c>
      <c r="Q61" s="170">
        <f>'5. Lön'!BF65</f>
        <v>0</v>
      </c>
      <c r="R61" s="170">
        <f>'5. Lön'!BG65</f>
        <v>0</v>
      </c>
      <c r="S61" s="170">
        <f>'5. Lön'!BH65</f>
        <v>0</v>
      </c>
      <c r="T61" s="170">
        <f>'5. Lön'!BI65</f>
        <v>0</v>
      </c>
      <c r="U61" s="170">
        <f>'5. Lön'!BJ65</f>
        <v>0</v>
      </c>
      <c r="V61" s="170">
        <f>'5. Lön'!BK65</f>
        <v>0</v>
      </c>
      <c r="W61" s="170">
        <f>'5. Lön'!BL65</f>
        <v>0</v>
      </c>
      <c r="X61" s="170">
        <f>'5. Lön'!BM65</f>
        <v>0</v>
      </c>
      <c r="Y61" s="170">
        <f>'5. Lön'!BN65</f>
        <v>0</v>
      </c>
      <c r="Z61" s="170">
        <f t="shared" si="1"/>
        <v>0</v>
      </c>
    </row>
    <row r="62" spans="2:26" s="64" customFormat="1" ht="12" x14ac:dyDescent="0.2">
      <c r="B62" s="505" t="str">
        <f>IF('5. Lön'!C66="","",'5. Lön'!C66)</f>
        <v/>
      </c>
      <c r="C62" s="507">
        <f>('5. Lön'!G66+'5. Lön'!H66+'5. Lön'!I66+'5. Lön'!J66+'5. Lön'!K66+'5. Lön'!L66+'5. Lön'!M66+'5. Lön'!N66+'5. Lön'!O66+'5. Lön'!P66)/((YEAR('2. Grunddata'!$C$21)-YEAR('2. Grunddata'!$C$20))*12+MONTH('2. Grunddata'!$C$21)-MONTH('2. Grunddata'!$C$20)+1)</f>
        <v>0</v>
      </c>
      <c r="D62" s="507">
        <f>(('5. Lön'!$G66+'5. Lön'!$H66+'5. Lön'!$I66+'5. Lön'!$J66+'5. Lön'!$K66+'5. Lön'!$L66+'5. Lön'!$M66+'5. Lön'!$N66+'5. Lön'!$O66+'5. Lön'!$P66)*(1-'5. Lön'!E66))/((YEAR('2. Grunddata'!$C$21)-YEAR('2. Grunddata'!$C$20))*12+MONTH('2. Grunddata'!$C$21)-MONTH('2. Grunddata'!$C$20)+1)</f>
        <v>0</v>
      </c>
      <c r="E62" s="225">
        <f>'5. Lön'!AS66</f>
        <v>0</v>
      </c>
      <c r="F62" s="225">
        <f>'5. Lön'!AT66</f>
        <v>0</v>
      </c>
      <c r="G62" s="225">
        <f>'5. Lön'!AU66</f>
        <v>0</v>
      </c>
      <c r="H62" s="225">
        <f>'5. Lön'!AV66</f>
        <v>0</v>
      </c>
      <c r="I62" s="225">
        <f>'5. Lön'!AW66</f>
        <v>0</v>
      </c>
      <c r="J62" s="225">
        <f>'5. Lön'!AX66</f>
        <v>0</v>
      </c>
      <c r="K62" s="225">
        <f>'5. Lön'!AY66</f>
        <v>0</v>
      </c>
      <c r="L62" s="225">
        <f>'5. Lön'!AZ66</f>
        <v>0</v>
      </c>
      <c r="M62" s="225">
        <f>'5. Lön'!BA66</f>
        <v>0</v>
      </c>
      <c r="N62" s="225">
        <f>'5. Lön'!BB66</f>
        <v>0</v>
      </c>
      <c r="O62" s="225">
        <f>'5. Lön'!BC66</f>
        <v>0</v>
      </c>
      <c r="P62" s="225">
        <f>'5. Lön'!BE66</f>
        <v>0</v>
      </c>
      <c r="Q62" s="225">
        <f>'5. Lön'!BF66</f>
        <v>0</v>
      </c>
      <c r="R62" s="225">
        <f>'5. Lön'!BG66</f>
        <v>0</v>
      </c>
      <c r="S62" s="225">
        <f>'5. Lön'!BH66</f>
        <v>0</v>
      </c>
      <c r="T62" s="225">
        <f>'5. Lön'!BI66</f>
        <v>0</v>
      </c>
      <c r="U62" s="225">
        <f>'5. Lön'!BJ66</f>
        <v>0</v>
      </c>
      <c r="V62" s="225">
        <f>'5. Lön'!BK66</f>
        <v>0</v>
      </c>
      <c r="W62" s="225">
        <f>'5. Lön'!BL66</f>
        <v>0</v>
      </c>
      <c r="X62" s="225">
        <f>'5. Lön'!BM66</f>
        <v>0</v>
      </c>
      <c r="Y62" s="225">
        <f>'5. Lön'!BN66</f>
        <v>0</v>
      </c>
      <c r="Z62" s="225">
        <f t="shared" si="1"/>
        <v>0</v>
      </c>
    </row>
    <row r="63" spans="2:26" s="64" customFormat="1" ht="12" x14ac:dyDescent="0.2">
      <c r="B63" s="496" t="str">
        <f>IF('5. Lön'!C67="","",'5. Lön'!C67)</f>
        <v/>
      </c>
      <c r="C63" s="506">
        <f>('5. Lön'!G67+'5. Lön'!H67+'5. Lön'!I67+'5. Lön'!J67+'5. Lön'!K67+'5. Lön'!L67+'5. Lön'!M67+'5. Lön'!N67+'5. Lön'!O67+'5. Lön'!P67)/((YEAR('2. Grunddata'!$C$21)-YEAR('2. Grunddata'!$C$20))*12+MONTH('2. Grunddata'!$C$21)-MONTH('2. Grunddata'!$C$20)+1)</f>
        <v>0</v>
      </c>
      <c r="D63" s="506">
        <f>(('5. Lön'!$G67+'5. Lön'!$H67+'5. Lön'!$I67+'5. Lön'!$J67+'5. Lön'!$K67+'5. Lön'!$L67+'5. Lön'!$M67+'5. Lön'!$N67+'5. Lön'!$O67+'5. Lön'!$P67)*(1-'5. Lön'!E67))/((YEAR('2. Grunddata'!$C$21)-YEAR('2. Grunddata'!$C$20))*12+MONTH('2. Grunddata'!$C$21)-MONTH('2. Grunddata'!$C$20)+1)</f>
        <v>0</v>
      </c>
      <c r="E63" s="170">
        <f>'5. Lön'!AS67</f>
        <v>0</v>
      </c>
      <c r="F63" s="170">
        <f>'5. Lön'!AT67</f>
        <v>0</v>
      </c>
      <c r="G63" s="170">
        <f>'5. Lön'!AU67</f>
        <v>0</v>
      </c>
      <c r="H63" s="170">
        <f>'5. Lön'!AV67</f>
        <v>0</v>
      </c>
      <c r="I63" s="170">
        <f>'5. Lön'!AW67</f>
        <v>0</v>
      </c>
      <c r="J63" s="170">
        <f>'5. Lön'!AX67</f>
        <v>0</v>
      </c>
      <c r="K63" s="170">
        <f>'5. Lön'!AY67</f>
        <v>0</v>
      </c>
      <c r="L63" s="170">
        <f>'5. Lön'!AZ67</f>
        <v>0</v>
      </c>
      <c r="M63" s="170">
        <f>'5. Lön'!BA67</f>
        <v>0</v>
      </c>
      <c r="N63" s="170">
        <f>'5. Lön'!BB67</f>
        <v>0</v>
      </c>
      <c r="O63" s="170">
        <f>'5. Lön'!BC67</f>
        <v>0</v>
      </c>
      <c r="P63" s="170">
        <f>'5. Lön'!BE67</f>
        <v>0</v>
      </c>
      <c r="Q63" s="170">
        <f>'5. Lön'!BF67</f>
        <v>0</v>
      </c>
      <c r="R63" s="170">
        <f>'5. Lön'!BG67</f>
        <v>0</v>
      </c>
      <c r="S63" s="170">
        <f>'5. Lön'!BH67</f>
        <v>0</v>
      </c>
      <c r="T63" s="170">
        <f>'5. Lön'!BI67</f>
        <v>0</v>
      </c>
      <c r="U63" s="170">
        <f>'5. Lön'!BJ67</f>
        <v>0</v>
      </c>
      <c r="V63" s="170">
        <f>'5. Lön'!BK67</f>
        <v>0</v>
      </c>
      <c r="W63" s="170">
        <f>'5. Lön'!BL67</f>
        <v>0</v>
      </c>
      <c r="X63" s="170">
        <f>'5. Lön'!BM67</f>
        <v>0</v>
      </c>
      <c r="Y63" s="170">
        <f>'5. Lön'!BN67</f>
        <v>0</v>
      </c>
      <c r="Z63" s="170">
        <f t="shared" si="1"/>
        <v>0</v>
      </c>
    </row>
    <row r="64" spans="2:26" s="64" customFormat="1" ht="12" x14ac:dyDescent="0.2">
      <c r="B64" s="505" t="str">
        <f>IF('5. Lön'!C68="","",'5. Lön'!C68)</f>
        <v/>
      </c>
      <c r="C64" s="507">
        <f>('5. Lön'!G68+'5. Lön'!H68+'5. Lön'!I68+'5. Lön'!J68+'5. Lön'!K68+'5. Lön'!L68+'5. Lön'!M68+'5. Lön'!N68+'5. Lön'!O68+'5. Lön'!P68)/((YEAR('2. Grunddata'!$C$21)-YEAR('2. Grunddata'!$C$20))*12+MONTH('2. Grunddata'!$C$21)-MONTH('2. Grunddata'!$C$20)+1)</f>
        <v>0</v>
      </c>
      <c r="D64" s="507">
        <f>(('5. Lön'!$G68+'5. Lön'!$H68+'5. Lön'!$I68+'5. Lön'!$J68+'5. Lön'!$K68+'5. Lön'!$L68+'5. Lön'!$M68+'5. Lön'!$N68+'5. Lön'!$O68+'5. Lön'!$P68)*(1-'5. Lön'!E68))/((YEAR('2. Grunddata'!$C$21)-YEAR('2. Grunddata'!$C$20))*12+MONTH('2. Grunddata'!$C$21)-MONTH('2. Grunddata'!$C$20)+1)</f>
        <v>0</v>
      </c>
      <c r="E64" s="225">
        <f>'5. Lön'!AS68</f>
        <v>0</v>
      </c>
      <c r="F64" s="225">
        <f>'5. Lön'!AT68</f>
        <v>0</v>
      </c>
      <c r="G64" s="225">
        <f>'5. Lön'!AU68</f>
        <v>0</v>
      </c>
      <c r="H64" s="225">
        <f>'5. Lön'!AV68</f>
        <v>0</v>
      </c>
      <c r="I64" s="225">
        <f>'5. Lön'!AW68</f>
        <v>0</v>
      </c>
      <c r="J64" s="225">
        <f>'5. Lön'!AX68</f>
        <v>0</v>
      </c>
      <c r="K64" s="225">
        <f>'5. Lön'!AY68</f>
        <v>0</v>
      </c>
      <c r="L64" s="225">
        <f>'5. Lön'!AZ68</f>
        <v>0</v>
      </c>
      <c r="M64" s="225">
        <f>'5. Lön'!BA68</f>
        <v>0</v>
      </c>
      <c r="N64" s="225">
        <f>'5. Lön'!BB68</f>
        <v>0</v>
      </c>
      <c r="O64" s="225">
        <f>'5. Lön'!BC68</f>
        <v>0</v>
      </c>
      <c r="P64" s="225">
        <f>'5. Lön'!BE68</f>
        <v>0</v>
      </c>
      <c r="Q64" s="225">
        <f>'5. Lön'!BF68</f>
        <v>0</v>
      </c>
      <c r="R64" s="225">
        <f>'5. Lön'!BG68</f>
        <v>0</v>
      </c>
      <c r="S64" s="225">
        <f>'5. Lön'!BH68</f>
        <v>0</v>
      </c>
      <c r="T64" s="225">
        <f>'5. Lön'!BI68</f>
        <v>0</v>
      </c>
      <c r="U64" s="225">
        <f>'5. Lön'!BJ68</f>
        <v>0</v>
      </c>
      <c r="V64" s="225">
        <f>'5. Lön'!BK68</f>
        <v>0</v>
      </c>
      <c r="W64" s="225">
        <f>'5. Lön'!BL68</f>
        <v>0</v>
      </c>
      <c r="X64" s="225">
        <f>'5. Lön'!BM68</f>
        <v>0</v>
      </c>
      <c r="Y64" s="225">
        <f>'5. Lön'!BN68</f>
        <v>0</v>
      </c>
      <c r="Z64" s="225">
        <f t="shared" si="1"/>
        <v>0</v>
      </c>
    </row>
    <row r="65" spans="2:26" s="64" customFormat="1" ht="12" x14ac:dyDescent="0.2">
      <c r="B65" s="496" t="str">
        <f>IF('5. Lön'!C69="","",'5. Lön'!C69)</f>
        <v/>
      </c>
      <c r="C65" s="506">
        <f>('5. Lön'!G69+'5. Lön'!H69+'5. Lön'!I69+'5. Lön'!J69+'5. Lön'!K69+'5. Lön'!L69+'5. Lön'!M69+'5. Lön'!N69+'5. Lön'!O69+'5. Lön'!P69)/((YEAR('2. Grunddata'!$C$21)-YEAR('2. Grunddata'!$C$20))*12+MONTH('2. Grunddata'!$C$21)-MONTH('2. Grunddata'!$C$20)+1)</f>
        <v>0</v>
      </c>
      <c r="D65" s="506">
        <f>(('5. Lön'!$G69+'5. Lön'!$H69+'5. Lön'!$I69+'5. Lön'!$J69+'5. Lön'!$K69+'5. Lön'!$L69+'5. Lön'!$M69+'5. Lön'!$N69+'5. Lön'!$O69+'5. Lön'!$P69)*(1-'5. Lön'!E69))/((YEAR('2. Grunddata'!$C$21)-YEAR('2. Grunddata'!$C$20))*12+MONTH('2. Grunddata'!$C$21)-MONTH('2. Grunddata'!$C$20)+1)</f>
        <v>0</v>
      </c>
      <c r="E65" s="170">
        <f>'5. Lön'!AS69</f>
        <v>0</v>
      </c>
      <c r="F65" s="170">
        <f>'5. Lön'!AT69</f>
        <v>0</v>
      </c>
      <c r="G65" s="170">
        <f>'5. Lön'!AU69</f>
        <v>0</v>
      </c>
      <c r="H65" s="170">
        <f>'5. Lön'!AV69</f>
        <v>0</v>
      </c>
      <c r="I65" s="170">
        <f>'5. Lön'!AW69</f>
        <v>0</v>
      </c>
      <c r="J65" s="170">
        <f>'5. Lön'!AX69</f>
        <v>0</v>
      </c>
      <c r="K65" s="170">
        <f>'5. Lön'!AY69</f>
        <v>0</v>
      </c>
      <c r="L65" s="170">
        <f>'5. Lön'!AZ69</f>
        <v>0</v>
      </c>
      <c r="M65" s="170">
        <f>'5. Lön'!BA69</f>
        <v>0</v>
      </c>
      <c r="N65" s="170">
        <f>'5. Lön'!BB69</f>
        <v>0</v>
      </c>
      <c r="O65" s="170">
        <f>'5. Lön'!BC69</f>
        <v>0</v>
      </c>
      <c r="P65" s="170">
        <f>'5. Lön'!BE69</f>
        <v>0</v>
      </c>
      <c r="Q65" s="170">
        <f>'5. Lön'!BF69</f>
        <v>0</v>
      </c>
      <c r="R65" s="170">
        <f>'5. Lön'!BG69</f>
        <v>0</v>
      </c>
      <c r="S65" s="170">
        <f>'5. Lön'!BH69</f>
        <v>0</v>
      </c>
      <c r="T65" s="170">
        <f>'5. Lön'!BI69</f>
        <v>0</v>
      </c>
      <c r="U65" s="170">
        <f>'5. Lön'!BJ69</f>
        <v>0</v>
      </c>
      <c r="V65" s="170">
        <f>'5. Lön'!BK69</f>
        <v>0</v>
      </c>
      <c r="W65" s="170">
        <f>'5. Lön'!BL69</f>
        <v>0</v>
      </c>
      <c r="X65" s="170">
        <f>'5. Lön'!BM69</f>
        <v>0</v>
      </c>
      <c r="Y65" s="170">
        <f>'5. Lön'!BN69</f>
        <v>0</v>
      </c>
      <c r="Z65" s="170">
        <f t="shared" si="1"/>
        <v>0</v>
      </c>
    </row>
    <row r="66" spans="2:26" s="64" customFormat="1" ht="12" x14ac:dyDescent="0.2">
      <c r="B66" s="505" t="str">
        <f>IF('5. Lön'!C70="","",'5. Lön'!C70)</f>
        <v/>
      </c>
      <c r="C66" s="507">
        <f>('5. Lön'!G70+'5. Lön'!H70+'5. Lön'!I70+'5. Lön'!J70+'5. Lön'!K70+'5. Lön'!L70+'5. Lön'!M70+'5. Lön'!N70+'5. Lön'!O70+'5. Lön'!P70)/((YEAR('2. Grunddata'!$C$21)-YEAR('2. Grunddata'!$C$20))*12+MONTH('2. Grunddata'!$C$21)-MONTH('2. Grunddata'!$C$20)+1)</f>
        <v>0</v>
      </c>
      <c r="D66" s="507">
        <f>(('5. Lön'!$G70+'5. Lön'!$H70+'5. Lön'!$I70+'5. Lön'!$J70+'5. Lön'!$K70+'5. Lön'!$L70+'5. Lön'!$M70+'5. Lön'!$N70+'5. Lön'!$O70+'5. Lön'!$P70)*(1-'5. Lön'!E70))/((YEAR('2. Grunddata'!$C$21)-YEAR('2. Grunddata'!$C$20))*12+MONTH('2. Grunddata'!$C$21)-MONTH('2. Grunddata'!$C$20)+1)</f>
        <v>0</v>
      </c>
      <c r="E66" s="225">
        <f>'5. Lön'!AS70</f>
        <v>0</v>
      </c>
      <c r="F66" s="225">
        <f>'5. Lön'!AT70</f>
        <v>0</v>
      </c>
      <c r="G66" s="225">
        <f>'5. Lön'!AU70</f>
        <v>0</v>
      </c>
      <c r="H66" s="225">
        <f>'5. Lön'!AV70</f>
        <v>0</v>
      </c>
      <c r="I66" s="225">
        <f>'5. Lön'!AW70</f>
        <v>0</v>
      </c>
      <c r="J66" s="225">
        <f>'5. Lön'!AX70</f>
        <v>0</v>
      </c>
      <c r="K66" s="225">
        <f>'5. Lön'!AY70</f>
        <v>0</v>
      </c>
      <c r="L66" s="225">
        <f>'5. Lön'!AZ70</f>
        <v>0</v>
      </c>
      <c r="M66" s="225">
        <f>'5. Lön'!BA70</f>
        <v>0</v>
      </c>
      <c r="N66" s="225">
        <f>'5. Lön'!BB70</f>
        <v>0</v>
      </c>
      <c r="O66" s="225">
        <f>'5. Lön'!BC70</f>
        <v>0</v>
      </c>
      <c r="P66" s="225">
        <f>'5. Lön'!BE70</f>
        <v>0</v>
      </c>
      <c r="Q66" s="225">
        <f>'5. Lön'!BF70</f>
        <v>0</v>
      </c>
      <c r="R66" s="225">
        <f>'5. Lön'!BG70</f>
        <v>0</v>
      </c>
      <c r="S66" s="225">
        <f>'5. Lön'!BH70</f>
        <v>0</v>
      </c>
      <c r="T66" s="225">
        <f>'5. Lön'!BI70</f>
        <v>0</v>
      </c>
      <c r="U66" s="225">
        <f>'5. Lön'!BJ70</f>
        <v>0</v>
      </c>
      <c r="V66" s="225">
        <f>'5. Lön'!BK70</f>
        <v>0</v>
      </c>
      <c r="W66" s="225">
        <f>'5. Lön'!BL70</f>
        <v>0</v>
      </c>
      <c r="X66" s="225">
        <f>'5. Lön'!BM70</f>
        <v>0</v>
      </c>
      <c r="Y66" s="225">
        <f>'5. Lön'!BN70</f>
        <v>0</v>
      </c>
      <c r="Z66" s="225">
        <f t="shared" si="1"/>
        <v>0</v>
      </c>
    </row>
    <row r="67" spans="2:26" s="64" customFormat="1" ht="12" x14ac:dyDescent="0.2">
      <c r="B67" s="496" t="str">
        <f>IF('5. Lön'!C71="","",'5. Lön'!C71)</f>
        <v/>
      </c>
      <c r="C67" s="506">
        <f>('5. Lön'!G71+'5. Lön'!H71+'5. Lön'!I71+'5. Lön'!J71+'5. Lön'!K71+'5. Lön'!L71+'5. Lön'!M71+'5. Lön'!N71+'5. Lön'!O71+'5. Lön'!P71)/((YEAR('2. Grunddata'!$C$21)-YEAR('2. Grunddata'!$C$20))*12+MONTH('2. Grunddata'!$C$21)-MONTH('2. Grunddata'!$C$20)+1)</f>
        <v>0</v>
      </c>
      <c r="D67" s="506">
        <f>(('5. Lön'!$G71+'5. Lön'!$H71+'5. Lön'!$I71+'5. Lön'!$J71+'5. Lön'!$K71+'5. Lön'!$L71+'5. Lön'!$M71+'5. Lön'!$N71+'5. Lön'!$O71+'5. Lön'!$P71)*(1-'5. Lön'!E71))/((YEAR('2. Grunddata'!$C$21)-YEAR('2. Grunddata'!$C$20))*12+MONTH('2. Grunddata'!$C$21)-MONTH('2. Grunddata'!$C$20)+1)</f>
        <v>0</v>
      </c>
      <c r="E67" s="170">
        <f>'5. Lön'!AS71</f>
        <v>0</v>
      </c>
      <c r="F67" s="170">
        <f>'5. Lön'!AT71</f>
        <v>0</v>
      </c>
      <c r="G67" s="170">
        <f>'5. Lön'!AU71</f>
        <v>0</v>
      </c>
      <c r="H67" s="170">
        <f>'5. Lön'!AV71</f>
        <v>0</v>
      </c>
      <c r="I67" s="170">
        <f>'5. Lön'!AW71</f>
        <v>0</v>
      </c>
      <c r="J67" s="170">
        <f>'5. Lön'!AX71</f>
        <v>0</v>
      </c>
      <c r="K67" s="170">
        <f>'5. Lön'!AY71</f>
        <v>0</v>
      </c>
      <c r="L67" s="170">
        <f>'5. Lön'!AZ71</f>
        <v>0</v>
      </c>
      <c r="M67" s="170">
        <f>'5. Lön'!BA71</f>
        <v>0</v>
      </c>
      <c r="N67" s="170">
        <f>'5. Lön'!BB71</f>
        <v>0</v>
      </c>
      <c r="O67" s="170">
        <f>'5. Lön'!BC71</f>
        <v>0</v>
      </c>
      <c r="P67" s="170">
        <f>'5. Lön'!BE71</f>
        <v>0</v>
      </c>
      <c r="Q67" s="170">
        <f>'5. Lön'!BF71</f>
        <v>0</v>
      </c>
      <c r="R67" s="170">
        <f>'5. Lön'!BG71</f>
        <v>0</v>
      </c>
      <c r="S67" s="170">
        <f>'5. Lön'!BH71</f>
        <v>0</v>
      </c>
      <c r="T67" s="170">
        <f>'5. Lön'!BI71</f>
        <v>0</v>
      </c>
      <c r="U67" s="170">
        <f>'5. Lön'!BJ71</f>
        <v>0</v>
      </c>
      <c r="V67" s="170">
        <f>'5. Lön'!BK71</f>
        <v>0</v>
      </c>
      <c r="W67" s="170">
        <f>'5. Lön'!BL71</f>
        <v>0</v>
      </c>
      <c r="X67" s="170">
        <f>'5. Lön'!BM71</f>
        <v>0</v>
      </c>
      <c r="Y67" s="170">
        <f>'5. Lön'!BN71</f>
        <v>0</v>
      </c>
      <c r="Z67" s="170">
        <f t="shared" si="1"/>
        <v>0</v>
      </c>
    </row>
    <row r="68" spans="2:26" s="64" customFormat="1" ht="12" x14ac:dyDescent="0.2">
      <c r="B68" s="505" t="str">
        <f>IF('5. Lön'!C72="","",'5. Lön'!C72)</f>
        <v/>
      </c>
      <c r="C68" s="507">
        <f>('5. Lön'!G72+'5. Lön'!H72+'5. Lön'!I72+'5. Lön'!J72+'5. Lön'!K72+'5. Lön'!L72+'5. Lön'!M72+'5. Lön'!N72+'5. Lön'!O72+'5. Lön'!P72)/((YEAR('2. Grunddata'!$C$21)-YEAR('2. Grunddata'!$C$20))*12+MONTH('2. Grunddata'!$C$21)-MONTH('2. Grunddata'!$C$20)+1)</f>
        <v>0</v>
      </c>
      <c r="D68" s="507">
        <f>(('5. Lön'!$G72+'5. Lön'!$H72+'5. Lön'!$I72+'5. Lön'!$J72+'5. Lön'!$K72+'5. Lön'!$L72+'5. Lön'!$M72+'5. Lön'!$N72+'5. Lön'!$O72+'5. Lön'!$P72)*(1-'5. Lön'!E72))/((YEAR('2. Grunddata'!$C$21)-YEAR('2. Grunddata'!$C$20))*12+MONTH('2. Grunddata'!$C$21)-MONTH('2. Grunddata'!$C$20)+1)</f>
        <v>0</v>
      </c>
      <c r="E68" s="225">
        <f>'5. Lön'!AS72</f>
        <v>0</v>
      </c>
      <c r="F68" s="225">
        <f>'5. Lön'!AT72</f>
        <v>0</v>
      </c>
      <c r="G68" s="225">
        <f>'5. Lön'!AU72</f>
        <v>0</v>
      </c>
      <c r="H68" s="225">
        <f>'5. Lön'!AV72</f>
        <v>0</v>
      </c>
      <c r="I68" s="225">
        <f>'5. Lön'!AW72</f>
        <v>0</v>
      </c>
      <c r="J68" s="225">
        <f>'5. Lön'!AX72</f>
        <v>0</v>
      </c>
      <c r="K68" s="225">
        <f>'5. Lön'!AY72</f>
        <v>0</v>
      </c>
      <c r="L68" s="225">
        <f>'5. Lön'!AZ72</f>
        <v>0</v>
      </c>
      <c r="M68" s="225">
        <f>'5. Lön'!BA72</f>
        <v>0</v>
      </c>
      <c r="N68" s="225">
        <f>'5. Lön'!BB72</f>
        <v>0</v>
      </c>
      <c r="O68" s="225">
        <f>'5. Lön'!BC72</f>
        <v>0</v>
      </c>
      <c r="P68" s="225">
        <f>'5. Lön'!BE72</f>
        <v>0</v>
      </c>
      <c r="Q68" s="225">
        <f>'5. Lön'!BF72</f>
        <v>0</v>
      </c>
      <c r="R68" s="225">
        <f>'5. Lön'!BG72</f>
        <v>0</v>
      </c>
      <c r="S68" s="225">
        <f>'5. Lön'!BH72</f>
        <v>0</v>
      </c>
      <c r="T68" s="225">
        <f>'5. Lön'!BI72</f>
        <v>0</v>
      </c>
      <c r="U68" s="225">
        <f>'5. Lön'!BJ72</f>
        <v>0</v>
      </c>
      <c r="V68" s="225">
        <f>'5. Lön'!BK72</f>
        <v>0</v>
      </c>
      <c r="W68" s="225">
        <f>'5. Lön'!BL72</f>
        <v>0</v>
      </c>
      <c r="X68" s="225">
        <f>'5. Lön'!BM72</f>
        <v>0</v>
      </c>
      <c r="Y68" s="225">
        <f>'5. Lön'!BN72</f>
        <v>0</v>
      </c>
      <c r="Z68" s="225">
        <f t="shared" si="1"/>
        <v>0</v>
      </c>
    </row>
    <row r="69" spans="2:26" s="64" customFormat="1" ht="12" x14ac:dyDescent="0.2">
      <c r="B69" s="496" t="str">
        <f>IF('5. Lön'!C73="","",'5. Lön'!C73)</f>
        <v/>
      </c>
      <c r="C69" s="506">
        <f>('5. Lön'!G73+'5. Lön'!H73+'5. Lön'!I73+'5. Lön'!J73+'5. Lön'!K73+'5. Lön'!L73+'5. Lön'!M73+'5. Lön'!N73+'5. Lön'!O73+'5. Lön'!P73)/((YEAR('2. Grunddata'!$C$21)-YEAR('2. Grunddata'!$C$20))*12+MONTH('2. Grunddata'!$C$21)-MONTH('2. Grunddata'!$C$20)+1)</f>
        <v>0</v>
      </c>
      <c r="D69" s="506">
        <f>(('5. Lön'!$G73+'5. Lön'!$H73+'5. Lön'!$I73+'5. Lön'!$J73+'5. Lön'!$K73+'5. Lön'!$L73+'5. Lön'!$M73+'5. Lön'!$N73+'5. Lön'!$O73+'5. Lön'!$P73)*(1-'5. Lön'!E73))/((YEAR('2. Grunddata'!$C$21)-YEAR('2. Grunddata'!$C$20))*12+MONTH('2. Grunddata'!$C$21)-MONTH('2. Grunddata'!$C$20)+1)</f>
        <v>0</v>
      </c>
      <c r="E69" s="170">
        <f>'5. Lön'!AS73</f>
        <v>0</v>
      </c>
      <c r="F69" s="170">
        <f>'5. Lön'!AT73</f>
        <v>0</v>
      </c>
      <c r="G69" s="170">
        <f>'5. Lön'!AU73</f>
        <v>0</v>
      </c>
      <c r="H69" s="170">
        <f>'5. Lön'!AV73</f>
        <v>0</v>
      </c>
      <c r="I69" s="170">
        <f>'5. Lön'!AW73</f>
        <v>0</v>
      </c>
      <c r="J69" s="170">
        <f>'5. Lön'!AX73</f>
        <v>0</v>
      </c>
      <c r="K69" s="170">
        <f>'5. Lön'!AY73</f>
        <v>0</v>
      </c>
      <c r="L69" s="170">
        <f>'5. Lön'!AZ73</f>
        <v>0</v>
      </c>
      <c r="M69" s="170">
        <f>'5. Lön'!BA73</f>
        <v>0</v>
      </c>
      <c r="N69" s="170">
        <f>'5. Lön'!BB73</f>
        <v>0</v>
      </c>
      <c r="O69" s="170">
        <f>'5. Lön'!BC73</f>
        <v>0</v>
      </c>
      <c r="P69" s="170">
        <f>'5. Lön'!BE73</f>
        <v>0</v>
      </c>
      <c r="Q69" s="170">
        <f>'5. Lön'!BF73</f>
        <v>0</v>
      </c>
      <c r="R69" s="170">
        <f>'5. Lön'!BG73</f>
        <v>0</v>
      </c>
      <c r="S69" s="170">
        <f>'5. Lön'!BH73</f>
        <v>0</v>
      </c>
      <c r="T69" s="170">
        <f>'5. Lön'!BI73</f>
        <v>0</v>
      </c>
      <c r="U69" s="170">
        <f>'5. Lön'!BJ73</f>
        <v>0</v>
      </c>
      <c r="V69" s="170">
        <f>'5. Lön'!BK73</f>
        <v>0</v>
      </c>
      <c r="W69" s="170">
        <f>'5. Lön'!BL73</f>
        <v>0</v>
      </c>
      <c r="X69" s="170">
        <f>'5. Lön'!BM73</f>
        <v>0</v>
      </c>
      <c r="Y69" s="170">
        <f>'5. Lön'!BN73</f>
        <v>0</v>
      </c>
      <c r="Z69" s="170">
        <f t="shared" si="1"/>
        <v>0</v>
      </c>
    </row>
    <row r="70" spans="2:26" s="64" customFormat="1" ht="12" x14ac:dyDescent="0.2">
      <c r="B70" s="505" t="str">
        <f>IF('5. Lön'!C74="","",'5. Lön'!C74)</f>
        <v/>
      </c>
      <c r="C70" s="507">
        <f>('5. Lön'!G74+'5. Lön'!H74+'5. Lön'!I74+'5. Lön'!J74+'5. Lön'!K74+'5. Lön'!L74+'5. Lön'!M74+'5. Lön'!N74+'5. Lön'!O74+'5. Lön'!P74)/((YEAR('2. Grunddata'!$C$21)-YEAR('2. Grunddata'!$C$20))*12+MONTH('2. Grunddata'!$C$21)-MONTH('2. Grunddata'!$C$20)+1)</f>
        <v>0</v>
      </c>
      <c r="D70" s="507">
        <f>(('5. Lön'!$G74+'5. Lön'!$H74+'5. Lön'!$I74+'5. Lön'!$J74+'5. Lön'!$K74+'5. Lön'!$L74+'5. Lön'!$M74+'5. Lön'!$N74+'5. Lön'!$O74+'5. Lön'!$P74)*(1-'5. Lön'!E74))/((YEAR('2. Grunddata'!$C$21)-YEAR('2. Grunddata'!$C$20))*12+MONTH('2. Grunddata'!$C$21)-MONTH('2. Grunddata'!$C$20)+1)</f>
        <v>0</v>
      </c>
      <c r="E70" s="225">
        <f>'5. Lön'!AS74</f>
        <v>0</v>
      </c>
      <c r="F70" s="225">
        <f>'5. Lön'!AT74</f>
        <v>0</v>
      </c>
      <c r="G70" s="225">
        <f>'5. Lön'!AU74</f>
        <v>0</v>
      </c>
      <c r="H70" s="225">
        <f>'5. Lön'!AV74</f>
        <v>0</v>
      </c>
      <c r="I70" s="225">
        <f>'5. Lön'!AW74</f>
        <v>0</v>
      </c>
      <c r="J70" s="225">
        <f>'5. Lön'!AX74</f>
        <v>0</v>
      </c>
      <c r="K70" s="225">
        <f>'5. Lön'!AY74</f>
        <v>0</v>
      </c>
      <c r="L70" s="225">
        <f>'5. Lön'!AZ74</f>
        <v>0</v>
      </c>
      <c r="M70" s="225">
        <f>'5. Lön'!BA74</f>
        <v>0</v>
      </c>
      <c r="N70" s="225">
        <f>'5. Lön'!BB74</f>
        <v>0</v>
      </c>
      <c r="O70" s="225">
        <f>'5. Lön'!BC74</f>
        <v>0</v>
      </c>
      <c r="P70" s="225">
        <f>'5. Lön'!BE74</f>
        <v>0</v>
      </c>
      <c r="Q70" s="225">
        <f>'5. Lön'!BF74</f>
        <v>0</v>
      </c>
      <c r="R70" s="225">
        <f>'5. Lön'!BG74</f>
        <v>0</v>
      </c>
      <c r="S70" s="225">
        <f>'5. Lön'!BH74</f>
        <v>0</v>
      </c>
      <c r="T70" s="225">
        <f>'5. Lön'!BI74</f>
        <v>0</v>
      </c>
      <c r="U70" s="225">
        <f>'5. Lön'!BJ74</f>
        <v>0</v>
      </c>
      <c r="V70" s="225">
        <f>'5. Lön'!BK74</f>
        <v>0</v>
      </c>
      <c r="W70" s="225">
        <f>'5. Lön'!BL74</f>
        <v>0</v>
      </c>
      <c r="X70" s="225">
        <f>'5. Lön'!BM74</f>
        <v>0</v>
      </c>
      <c r="Y70" s="225">
        <f>'5. Lön'!BN74</f>
        <v>0</v>
      </c>
      <c r="Z70" s="225">
        <f t="shared" si="1"/>
        <v>0</v>
      </c>
    </row>
    <row r="71" spans="2:26" s="64" customFormat="1" ht="12" x14ac:dyDescent="0.2">
      <c r="B71" s="496" t="str">
        <f>IF('5. Lön'!C75="","",'5. Lön'!C75)</f>
        <v/>
      </c>
      <c r="C71" s="506">
        <f>('5. Lön'!G75+'5. Lön'!H75+'5. Lön'!I75+'5. Lön'!J75+'5. Lön'!K75+'5. Lön'!L75+'5. Lön'!M75+'5. Lön'!N75+'5. Lön'!O75+'5. Lön'!P75)/((YEAR('2. Grunddata'!$C$21)-YEAR('2. Grunddata'!$C$20))*12+MONTH('2. Grunddata'!$C$21)-MONTH('2. Grunddata'!$C$20)+1)</f>
        <v>0</v>
      </c>
      <c r="D71" s="506">
        <f>(('5. Lön'!$G75+'5. Lön'!$H75+'5. Lön'!$I75+'5. Lön'!$J75+'5. Lön'!$K75+'5. Lön'!$L75+'5. Lön'!$M75+'5. Lön'!$N75+'5. Lön'!$O75+'5. Lön'!$P75)*(1-'5. Lön'!E75))/((YEAR('2. Grunddata'!$C$21)-YEAR('2. Grunddata'!$C$20))*12+MONTH('2. Grunddata'!$C$21)-MONTH('2. Grunddata'!$C$20)+1)</f>
        <v>0</v>
      </c>
      <c r="E71" s="170">
        <f>'5. Lön'!AS75</f>
        <v>0</v>
      </c>
      <c r="F71" s="170">
        <f>'5. Lön'!AT75</f>
        <v>0</v>
      </c>
      <c r="G71" s="170">
        <f>'5. Lön'!AU75</f>
        <v>0</v>
      </c>
      <c r="H71" s="170">
        <f>'5. Lön'!AV75</f>
        <v>0</v>
      </c>
      <c r="I71" s="170">
        <f>'5. Lön'!AW75</f>
        <v>0</v>
      </c>
      <c r="J71" s="170">
        <f>'5. Lön'!AX75</f>
        <v>0</v>
      </c>
      <c r="K71" s="170">
        <f>'5. Lön'!AY75</f>
        <v>0</v>
      </c>
      <c r="L71" s="170">
        <f>'5. Lön'!AZ75</f>
        <v>0</v>
      </c>
      <c r="M71" s="170">
        <f>'5. Lön'!BA75</f>
        <v>0</v>
      </c>
      <c r="N71" s="170">
        <f>'5. Lön'!BB75</f>
        <v>0</v>
      </c>
      <c r="O71" s="170">
        <f>'5. Lön'!BC75</f>
        <v>0</v>
      </c>
      <c r="P71" s="170">
        <f>'5. Lön'!BE75</f>
        <v>0</v>
      </c>
      <c r="Q71" s="170">
        <f>'5. Lön'!BF75</f>
        <v>0</v>
      </c>
      <c r="R71" s="170">
        <f>'5. Lön'!BG75</f>
        <v>0</v>
      </c>
      <c r="S71" s="170">
        <f>'5. Lön'!BH75</f>
        <v>0</v>
      </c>
      <c r="T71" s="170">
        <f>'5. Lön'!BI75</f>
        <v>0</v>
      </c>
      <c r="U71" s="170">
        <f>'5. Lön'!BJ75</f>
        <v>0</v>
      </c>
      <c r="V71" s="170">
        <f>'5. Lön'!BK75</f>
        <v>0</v>
      </c>
      <c r="W71" s="170">
        <f>'5. Lön'!BL75</f>
        <v>0</v>
      </c>
      <c r="X71" s="170">
        <f>'5. Lön'!BM75</f>
        <v>0</v>
      </c>
      <c r="Y71" s="170">
        <f>'5. Lön'!BN75</f>
        <v>0</v>
      </c>
      <c r="Z71" s="170">
        <f t="shared" si="1"/>
        <v>0</v>
      </c>
    </row>
    <row r="72" spans="2:26" s="64" customFormat="1" ht="12" x14ac:dyDescent="0.2">
      <c r="B72" s="505" t="str">
        <f>IF('5. Lön'!C76="","",'5. Lön'!C76)</f>
        <v/>
      </c>
      <c r="C72" s="507">
        <f>('5. Lön'!G76+'5. Lön'!H76+'5. Lön'!I76+'5. Lön'!J76+'5. Lön'!K76+'5. Lön'!L76+'5. Lön'!M76+'5. Lön'!N76+'5. Lön'!O76+'5. Lön'!P76)/((YEAR('2. Grunddata'!$C$21)-YEAR('2. Grunddata'!$C$20))*12+MONTH('2. Grunddata'!$C$21)-MONTH('2. Grunddata'!$C$20)+1)</f>
        <v>0</v>
      </c>
      <c r="D72" s="507">
        <f>(('5. Lön'!$G76+'5. Lön'!$H76+'5. Lön'!$I76+'5. Lön'!$J76+'5. Lön'!$K76+'5. Lön'!$L76+'5. Lön'!$M76+'5. Lön'!$N76+'5. Lön'!$O76+'5. Lön'!$P76)*(1-'5. Lön'!E76))/((YEAR('2. Grunddata'!$C$21)-YEAR('2. Grunddata'!$C$20))*12+MONTH('2. Grunddata'!$C$21)-MONTH('2. Grunddata'!$C$20)+1)</f>
        <v>0</v>
      </c>
      <c r="E72" s="225">
        <f>'5. Lön'!AS76</f>
        <v>0</v>
      </c>
      <c r="F72" s="225">
        <f>'5. Lön'!AT76</f>
        <v>0</v>
      </c>
      <c r="G72" s="225">
        <f>'5. Lön'!AU76</f>
        <v>0</v>
      </c>
      <c r="H72" s="225">
        <f>'5. Lön'!AV76</f>
        <v>0</v>
      </c>
      <c r="I72" s="225">
        <f>'5. Lön'!AW76</f>
        <v>0</v>
      </c>
      <c r="J72" s="225">
        <f>'5. Lön'!AX76</f>
        <v>0</v>
      </c>
      <c r="K72" s="225">
        <f>'5. Lön'!AY76</f>
        <v>0</v>
      </c>
      <c r="L72" s="225">
        <f>'5. Lön'!AZ76</f>
        <v>0</v>
      </c>
      <c r="M72" s="225">
        <f>'5. Lön'!BA76</f>
        <v>0</v>
      </c>
      <c r="N72" s="225">
        <f>'5. Lön'!BB76</f>
        <v>0</v>
      </c>
      <c r="O72" s="225">
        <f>'5. Lön'!BC76</f>
        <v>0</v>
      </c>
      <c r="P72" s="225">
        <f>'5. Lön'!BE76</f>
        <v>0</v>
      </c>
      <c r="Q72" s="225">
        <f>'5. Lön'!BF76</f>
        <v>0</v>
      </c>
      <c r="R72" s="225">
        <f>'5. Lön'!BG76</f>
        <v>0</v>
      </c>
      <c r="S72" s="225">
        <f>'5. Lön'!BH76</f>
        <v>0</v>
      </c>
      <c r="T72" s="225">
        <f>'5. Lön'!BI76</f>
        <v>0</v>
      </c>
      <c r="U72" s="225">
        <f>'5. Lön'!BJ76</f>
        <v>0</v>
      </c>
      <c r="V72" s="225">
        <f>'5. Lön'!BK76</f>
        <v>0</v>
      </c>
      <c r="W72" s="225">
        <f>'5. Lön'!BL76</f>
        <v>0</v>
      </c>
      <c r="X72" s="225">
        <f>'5. Lön'!BM76</f>
        <v>0</v>
      </c>
      <c r="Y72" s="225">
        <f>'5. Lön'!BN76</f>
        <v>0</v>
      </c>
      <c r="Z72" s="225">
        <f t="shared" si="1"/>
        <v>0</v>
      </c>
    </row>
    <row r="73" spans="2:26" s="64" customFormat="1" ht="12" x14ac:dyDescent="0.2">
      <c r="B73" s="496" t="str">
        <f>IF('5. Lön'!C77="","",'5. Lön'!C77)</f>
        <v/>
      </c>
      <c r="C73" s="506">
        <f>('5. Lön'!G77+'5. Lön'!H77+'5. Lön'!I77+'5. Lön'!J77+'5. Lön'!K77+'5. Lön'!L77+'5. Lön'!M77+'5. Lön'!N77+'5. Lön'!O77+'5. Lön'!P77)/((YEAR('2. Grunddata'!$C$21)-YEAR('2. Grunddata'!$C$20))*12+MONTH('2. Grunddata'!$C$21)-MONTH('2. Grunddata'!$C$20)+1)</f>
        <v>0</v>
      </c>
      <c r="D73" s="506">
        <f>(('5. Lön'!$G77+'5. Lön'!$H77+'5. Lön'!$I77+'5. Lön'!$J77+'5. Lön'!$K77+'5. Lön'!$L77+'5. Lön'!$M77+'5. Lön'!$N77+'5. Lön'!$O77+'5. Lön'!$P77)*(1-'5. Lön'!E77))/((YEAR('2. Grunddata'!$C$21)-YEAR('2. Grunddata'!$C$20))*12+MONTH('2. Grunddata'!$C$21)-MONTH('2. Grunddata'!$C$20)+1)</f>
        <v>0</v>
      </c>
      <c r="E73" s="170">
        <f>'5. Lön'!AS77</f>
        <v>0</v>
      </c>
      <c r="F73" s="170">
        <f>'5. Lön'!AT77</f>
        <v>0</v>
      </c>
      <c r="G73" s="170">
        <f>'5. Lön'!AU77</f>
        <v>0</v>
      </c>
      <c r="H73" s="170">
        <f>'5. Lön'!AV77</f>
        <v>0</v>
      </c>
      <c r="I73" s="170">
        <f>'5. Lön'!AW77</f>
        <v>0</v>
      </c>
      <c r="J73" s="170">
        <f>'5. Lön'!AX77</f>
        <v>0</v>
      </c>
      <c r="K73" s="170">
        <f>'5. Lön'!AY77</f>
        <v>0</v>
      </c>
      <c r="L73" s="170">
        <f>'5. Lön'!AZ77</f>
        <v>0</v>
      </c>
      <c r="M73" s="170">
        <f>'5. Lön'!BA77</f>
        <v>0</v>
      </c>
      <c r="N73" s="170">
        <f>'5. Lön'!BB77</f>
        <v>0</v>
      </c>
      <c r="O73" s="170">
        <f>'5. Lön'!BC77</f>
        <v>0</v>
      </c>
      <c r="P73" s="170">
        <f>'5. Lön'!BE77</f>
        <v>0</v>
      </c>
      <c r="Q73" s="170">
        <f>'5. Lön'!BF77</f>
        <v>0</v>
      </c>
      <c r="R73" s="170">
        <f>'5. Lön'!BG77</f>
        <v>0</v>
      </c>
      <c r="S73" s="170">
        <f>'5. Lön'!BH77</f>
        <v>0</v>
      </c>
      <c r="T73" s="170">
        <f>'5. Lön'!BI77</f>
        <v>0</v>
      </c>
      <c r="U73" s="170">
        <f>'5. Lön'!BJ77</f>
        <v>0</v>
      </c>
      <c r="V73" s="170">
        <f>'5. Lön'!BK77</f>
        <v>0</v>
      </c>
      <c r="W73" s="170">
        <f>'5. Lön'!BL77</f>
        <v>0</v>
      </c>
      <c r="X73" s="170">
        <f>'5. Lön'!BM77</f>
        <v>0</v>
      </c>
      <c r="Y73" s="170">
        <f>'5. Lön'!BN77</f>
        <v>0</v>
      </c>
      <c r="Z73" s="170">
        <f t="shared" si="1"/>
        <v>0</v>
      </c>
    </row>
    <row r="74" spans="2:26" s="64" customFormat="1" ht="12" x14ac:dyDescent="0.2">
      <c r="B74" s="505" t="str">
        <f>IF('5. Lön'!C78="","",'5. Lön'!C78)</f>
        <v/>
      </c>
      <c r="C74" s="507">
        <f>('5. Lön'!G78+'5. Lön'!H78+'5. Lön'!I78+'5. Lön'!J78+'5. Lön'!K78+'5. Lön'!L78+'5. Lön'!M78+'5. Lön'!N78+'5. Lön'!O78+'5. Lön'!P78)/((YEAR('2. Grunddata'!$C$21)-YEAR('2. Grunddata'!$C$20))*12+MONTH('2. Grunddata'!$C$21)-MONTH('2. Grunddata'!$C$20)+1)</f>
        <v>0</v>
      </c>
      <c r="D74" s="507">
        <f>(('5. Lön'!$G78+'5. Lön'!$H78+'5. Lön'!$I78+'5. Lön'!$J78+'5. Lön'!$K78+'5. Lön'!$L78+'5. Lön'!$M78+'5. Lön'!$N78+'5. Lön'!$O78+'5. Lön'!$P78)*(1-'5. Lön'!E78))/((YEAR('2. Grunddata'!$C$21)-YEAR('2. Grunddata'!$C$20))*12+MONTH('2. Grunddata'!$C$21)-MONTH('2. Grunddata'!$C$20)+1)</f>
        <v>0</v>
      </c>
      <c r="E74" s="225">
        <f>'5. Lön'!AS78</f>
        <v>0</v>
      </c>
      <c r="F74" s="225">
        <f>'5. Lön'!AT78</f>
        <v>0</v>
      </c>
      <c r="G74" s="225">
        <f>'5. Lön'!AU78</f>
        <v>0</v>
      </c>
      <c r="H74" s="225">
        <f>'5. Lön'!AV78</f>
        <v>0</v>
      </c>
      <c r="I74" s="225">
        <f>'5. Lön'!AW78</f>
        <v>0</v>
      </c>
      <c r="J74" s="225">
        <f>'5. Lön'!AX78</f>
        <v>0</v>
      </c>
      <c r="K74" s="225">
        <f>'5. Lön'!AY78</f>
        <v>0</v>
      </c>
      <c r="L74" s="225">
        <f>'5. Lön'!AZ78</f>
        <v>0</v>
      </c>
      <c r="M74" s="225">
        <f>'5. Lön'!BA78</f>
        <v>0</v>
      </c>
      <c r="N74" s="225">
        <f>'5. Lön'!BB78</f>
        <v>0</v>
      </c>
      <c r="O74" s="225">
        <f>'5. Lön'!BC78</f>
        <v>0</v>
      </c>
      <c r="P74" s="225">
        <f>'5. Lön'!BE78</f>
        <v>0</v>
      </c>
      <c r="Q74" s="225">
        <f>'5. Lön'!BF78</f>
        <v>0</v>
      </c>
      <c r="R74" s="225">
        <f>'5. Lön'!BG78</f>
        <v>0</v>
      </c>
      <c r="S74" s="225">
        <f>'5. Lön'!BH78</f>
        <v>0</v>
      </c>
      <c r="T74" s="225">
        <f>'5. Lön'!BI78</f>
        <v>0</v>
      </c>
      <c r="U74" s="225">
        <f>'5. Lön'!BJ78</f>
        <v>0</v>
      </c>
      <c r="V74" s="225">
        <f>'5. Lön'!BK78</f>
        <v>0</v>
      </c>
      <c r="W74" s="225">
        <f>'5. Lön'!BL78</f>
        <v>0</v>
      </c>
      <c r="X74" s="225">
        <f>'5. Lön'!BM78</f>
        <v>0</v>
      </c>
      <c r="Y74" s="225">
        <f>'5. Lön'!BN78</f>
        <v>0</v>
      </c>
      <c r="Z74" s="225">
        <f t="shared" si="1"/>
        <v>0</v>
      </c>
    </row>
    <row r="75" spans="2:26" s="64" customFormat="1" ht="12" x14ac:dyDescent="0.2">
      <c r="B75" s="496" t="str">
        <f>IF('5. Lön'!C79="","",'5. Lön'!C79)</f>
        <v/>
      </c>
      <c r="C75" s="506">
        <f>('5. Lön'!G79+'5. Lön'!H79+'5. Lön'!I79+'5. Lön'!J79+'5. Lön'!K79+'5. Lön'!L79+'5. Lön'!M79+'5. Lön'!N79+'5. Lön'!O79+'5. Lön'!P79)/((YEAR('2. Grunddata'!$C$21)-YEAR('2. Grunddata'!$C$20))*12+MONTH('2. Grunddata'!$C$21)-MONTH('2. Grunddata'!$C$20)+1)</f>
        <v>0</v>
      </c>
      <c r="D75" s="506">
        <f>(('5. Lön'!$G79+'5. Lön'!$H79+'5. Lön'!$I79+'5. Lön'!$J79+'5. Lön'!$K79+'5. Lön'!$L79+'5. Lön'!$M79+'5. Lön'!$N79+'5. Lön'!$O79+'5. Lön'!$P79)*(1-'5. Lön'!E79))/((YEAR('2. Grunddata'!$C$21)-YEAR('2. Grunddata'!$C$20))*12+MONTH('2. Grunddata'!$C$21)-MONTH('2. Grunddata'!$C$20)+1)</f>
        <v>0</v>
      </c>
      <c r="E75" s="170">
        <f>'5. Lön'!AS79</f>
        <v>0</v>
      </c>
      <c r="F75" s="170">
        <f>'5. Lön'!AT79</f>
        <v>0</v>
      </c>
      <c r="G75" s="170">
        <f>'5. Lön'!AU79</f>
        <v>0</v>
      </c>
      <c r="H75" s="170">
        <f>'5. Lön'!AV79</f>
        <v>0</v>
      </c>
      <c r="I75" s="170">
        <f>'5. Lön'!AW79</f>
        <v>0</v>
      </c>
      <c r="J75" s="170">
        <f>'5. Lön'!AX79</f>
        <v>0</v>
      </c>
      <c r="K75" s="170">
        <f>'5. Lön'!AY79</f>
        <v>0</v>
      </c>
      <c r="L75" s="170">
        <f>'5. Lön'!AZ79</f>
        <v>0</v>
      </c>
      <c r="M75" s="170">
        <f>'5. Lön'!BA79</f>
        <v>0</v>
      </c>
      <c r="N75" s="170">
        <f>'5. Lön'!BB79</f>
        <v>0</v>
      </c>
      <c r="O75" s="170">
        <f>'5. Lön'!BC79</f>
        <v>0</v>
      </c>
      <c r="P75" s="170">
        <f>'5. Lön'!BE79</f>
        <v>0</v>
      </c>
      <c r="Q75" s="170">
        <f>'5. Lön'!BF79</f>
        <v>0</v>
      </c>
      <c r="R75" s="170">
        <f>'5. Lön'!BG79</f>
        <v>0</v>
      </c>
      <c r="S75" s="170">
        <f>'5. Lön'!BH79</f>
        <v>0</v>
      </c>
      <c r="T75" s="170">
        <f>'5. Lön'!BI79</f>
        <v>0</v>
      </c>
      <c r="U75" s="170">
        <f>'5. Lön'!BJ79</f>
        <v>0</v>
      </c>
      <c r="V75" s="170">
        <f>'5. Lön'!BK79</f>
        <v>0</v>
      </c>
      <c r="W75" s="170">
        <f>'5. Lön'!BL79</f>
        <v>0</v>
      </c>
      <c r="X75" s="170">
        <f>'5. Lön'!BM79</f>
        <v>0</v>
      </c>
      <c r="Y75" s="170">
        <f>'5. Lön'!BN79</f>
        <v>0</v>
      </c>
      <c r="Z75" s="170">
        <f t="shared" si="1"/>
        <v>0</v>
      </c>
    </row>
    <row r="76" spans="2:26" s="64" customFormat="1" ht="12" x14ac:dyDescent="0.2">
      <c r="B76" s="505" t="str">
        <f>IF('5. Lön'!C80="","",'5. Lön'!C80)</f>
        <v/>
      </c>
      <c r="C76" s="507">
        <f>('5. Lön'!G80+'5. Lön'!H80+'5. Lön'!I80+'5. Lön'!J80+'5. Lön'!K80+'5. Lön'!L80+'5. Lön'!M80+'5. Lön'!N80+'5. Lön'!O80+'5. Lön'!P80)/((YEAR('2. Grunddata'!$C$21)-YEAR('2. Grunddata'!$C$20))*12+MONTH('2. Grunddata'!$C$21)-MONTH('2. Grunddata'!$C$20)+1)</f>
        <v>0</v>
      </c>
      <c r="D76" s="507">
        <f>(('5. Lön'!$G80+'5. Lön'!$H80+'5. Lön'!$I80+'5. Lön'!$J80+'5. Lön'!$K80+'5. Lön'!$L80+'5. Lön'!$M80+'5. Lön'!$N80+'5. Lön'!$O80+'5. Lön'!$P80)*(1-'5. Lön'!E80))/((YEAR('2. Grunddata'!$C$21)-YEAR('2. Grunddata'!$C$20))*12+MONTH('2. Grunddata'!$C$21)-MONTH('2. Grunddata'!$C$20)+1)</f>
        <v>0</v>
      </c>
      <c r="E76" s="225">
        <f>'5. Lön'!AS80</f>
        <v>0</v>
      </c>
      <c r="F76" s="225">
        <f>'5. Lön'!AT80</f>
        <v>0</v>
      </c>
      <c r="G76" s="225">
        <f>'5. Lön'!AU80</f>
        <v>0</v>
      </c>
      <c r="H76" s="225">
        <f>'5. Lön'!AV80</f>
        <v>0</v>
      </c>
      <c r="I76" s="225">
        <f>'5. Lön'!AW80</f>
        <v>0</v>
      </c>
      <c r="J76" s="225">
        <f>'5. Lön'!AX80</f>
        <v>0</v>
      </c>
      <c r="K76" s="225">
        <f>'5. Lön'!AY80</f>
        <v>0</v>
      </c>
      <c r="L76" s="225">
        <f>'5. Lön'!AZ80</f>
        <v>0</v>
      </c>
      <c r="M76" s="225">
        <f>'5. Lön'!BA80</f>
        <v>0</v>
      </c>
      <c r="N76" s="225">
        <f>'5. Lön'!BB80</f>
        <v>0</v>
      </c>
      <c r="O76" s="225">
        <f>'5. Lön'!BC80</f>
        <v>0</v>
      </c>
      <c r="P76" s="225">
        <f>'5. Lön'!BE80</f>
        <v>0</v>
      </c>
      <c r="Q76" s="225">
        <f>'5. Lön'!BF80</f>
        <v>0</v>
      </c>
      <c r="R76" s="225">
        <f>'5. Lön'!BG80</f>
        <v>0</v>
      </c>
      <c r="S76" s="225">
        <f>'5. Lön'!BH80</f>
        <v>0</v>
      </c>
      <c r="T76" s="225">
        <f>'5. Lön'!BI80</f>
        <v>0</v>
      </c>
      <c r="U76" s="225">
        <f>'5. Lön'!BJ80</f>
        <v>0</v>
      </c>
      <c r="V76" s="225">
        <f>'5. Lön'!BK80</f>
        <v>0</v>
      </c>
      <c r="W76" s="225">
        <f>'5. Lön'!BL80</f>
        <v>0</v>
      </c>
      <c r="X76" s="225">
        <f>'5. Lön'!BM80</f>
        <v>0</v>
      </c>
      <c r="Y76" s="225">
        <f>'5. Lön'!BN80</f>
        <v>0</v>
      </c>
      <c r="Z76" s="225">
        <f t="shared" si="1"/>
        <v>0</v>
      </c>
    </row>
    <row r="77" spans="2:26" s="64" customFormat="1" ht="12" x14ac:dyDescent="0.2">
      <c r="B77" s="496" t="str">
        <f>IF('5. Lön'!C81="","",'5. Lön'!C81)</f>
        <v/>
      </c>
      <c r="C77" s="506">
        <f>('5. Lön'!G81+'5. Lön'!H81+'5. Lön'!I81+'5. Lön'!J81+'5. Lön'!K81+'5. Lön'!L81+'5. Lön'!M81+'5. Lön'!N81+'5. Lön'!O81+'5. Lön'!P81)/((YEAR('2. Grunddata'!$C$21)-YEAR('2. Grunddata'!$C$20))*12+MONTH('2. Grunddata'!$C$21)-MONTH('2. Grunddata'!$C$20)+1)</f>
        <v>0</v>
      </c>
      <c r="D77" s="506">
        <f>(('5. Lön'!$G81+'5. Lön'!$H81+'5. Lön'!$I81+'5. Lön'!$J81+'5. Lön'!$K81+'5. Lön'!$L81+'5. Lön'!$M81+'5. Lön'!$N81+'5. Lön'!$O81+'5. Lön'!$P81)*(1-'5. Lön'!E81))/((YEAR('2. Grunddata'!$C$21)-YEAR('2. Grunddata'!$C$20))*12+MONTH('2. Grunddata'!$C$21)-MONTH('2. Grunddata'!$C$20)+1)</f>
        <v>0</v>
      </c>
      <c r="E77" s="170">
        <f>'5. Lön'!AS81</f>
        <v>0</v>
      </c>
      <c r="F77" s="170">
        <f>'5. Lön'!AT81</f>
        <v>0</v>
      </c>
      <c r="G77" s="170">
        <f>'5. Lön'!AU81</f>
        <v>0</v>
      </c>
      <c r="H77" s="170">
        <f>'5. Lön'!AV81</f>
        <v>0</v>
      </c>
      <c r="I77" s="170">
        <f>'5. Lön'!AW81</f>
        <v>0</v>
      </c>
      <c r="J77" s="170">
        <f>'5. Lön'!AX81</f>
        <v>0</v>
      </c>
      <c r="K77" s="170">
        <f>'5. Lön'!AY81</f>
        <v>0</v>
      </c>
      <c r="L77" s="170">
        <f>'5. Lön'!AZ81</f>
        <v>0</v>
      </c>
      <c r="M77" s="170">
        <f>'5. Lön'!BA81</f>
        <v>0</v>
      </c>
      <c r="N77" s="170">
        <f>'5. Lön'!BB81</f>
        <v>0</v>
      </c>
      <c r="O77" s="170">
        <f>'5. Lön'!BC81</f>
        <v>0</v>
      </c>
      <c r="P77" s="170">
        <f>'5. Lön'!BE81</f>
        <v>0</v>
      </c>
      <c r="Q77" s="170">
        <f>'5. Lön'!BF81</f>
        <v>0</v>
      </c>
      <c r="R77" s="170">
        <f>'5. Lön'!BG81</f>
        <v>0</v>
      </c>
      <c r="S77" s="170">
        <f>'5. Lön'!BH81</f>
        <v>0</v>
      </c>
      <c r="T77" s="170">
        <f>'5. Lön'!BI81</f>
        <v>0</v>
      </c>
      <c r="U77" s="170">
        <f>'5. Lön'!BJ81</f>
        <v>0</v>
      </c>
      <c r="V77" s="170">
        <f>'5. Lön'!BK81</f>
        <v>0</v>
      </c>
      <c r="W77" s="170">
        <f>'5. Lön'!BL81</f>
        <v>0</v>
      </c>
      <c r="X77" s="170">
        <f>'5. Lön'!BM81</f>
        <v>0</v>
      </c>
      <c r="Y77" s="170">
        <f>'5. Lön'!BN81</f>
        <v>0</v>
      </c>
      <c r="Z77" s="170">
        <f t="shared" si="1"/>
        <v>0</v>
      </c>
    </row>
    <row r="78" spans="2:26" s="64" customFormat="1" ht="12" x14ac:dyDescent="0.2">
      <c r="B78" s="505" t="str">
        <f>IF('5. Lön'!C82="","",'5. Lön'!C82)</f>
        <v/>
      </c>
      <c r="C78" s="507">
        <f>('5. Lön'!G82+'5. Lön'!H82+'5. Lön'!I82+'5. Lön'!J82+'5. Lön'!K82+'5. Lön'!L82+'5. Lön'!M82+'5. Lön'!N82+'5. Lön'!O82+'5. Lön'!P82)/((YEAR('2. Grunddata'!$C$21)-YEAR('2. Grunddata'!$C$20))*12+MONTH('2. Grunddata'!$C$21)-MONTH('2. Grunddata'!$C$20)+1)</f>
        <v>0</v>
      </c>
      <c r="D78" s="507">
        <f>(('5. Lön'!$G82+'5. Lön'!$H82+'5. Lön'!$I82+'5. Lön'!$J82+'5. Lön'!$K82+'5. Lön'!$L82+'5. Lön'!$M82+'5. Lön'!$N82+'5. Lön'!$O82+'5. Lön'!$P82)*(1-'5. Lön'!E82))/((YEAR('2. Grunddata'!$C$21)-YEAR('2. Grunddata'!$C$20))*12+MONTH('2. Grunddata'!$C$21)-MONTH('2. Grunddata'!$C$20)+1)</f>
        <v>0</v>
      </c>
      <c r="E78" s="225">
        <f>'5. Lön'!AS82</f>
        <v>0</v>
      </c>
      <c r="F78" s="225">
        <f>'5. Lön'!AT82</f>
        <v>0</v>
      </c>
      <c r="G78" s="225">
        <f>'5. Lön'!AU82</f>
        <v>0</v>
      </c>
      <c r="H78" s="225">
        <f>'5. Lön'!AV82</f>
        <v>0</v>
      </c>
      <c r="I78" s="225">
        <f>'5. Lön'!AW82</f>
        <v>0</v>
      </c>
      <c r="J78" s="225">
        <f>'5. Lön'!AX82</f>
        <v>0</v>
      </c>
      <c r="K78" s="225">
        <f>'5. Lön'!AY82</f>
        <v>0</v>
      </c>
      <c r="L78" s="225">
        <f>'5. Lön'!AZ82</f>
        <v>0</v>
      </c>
      <c r="M78" s="225">
        <f>'5. Lön'!BA82</f>
        <v>0</v>
      </c>
      <c r="N78" s="225">
        <f>'5. Lön'!BB82</f>
        <v>0</v>
      </c>
      <c r="O78" s="225">
        <f>'5. Lön'!BC82</f>
        <v>0</v>
      </c>
      <c r="P78" s="225">
        <f>'5. Lön'!BE82</f>
        <v>0</v>
      </c>
      <c r="Q78" s="225">
        <f>'5. Lön'!BF82</f>
        <v>0</v>
      </c>
      <c r="R78" s="225">
        <f>'5. Lön'!BG82</f>
        <v>0</v>
      </c>
      <c r="S78" s="225">
        <f>'5. Lön'!BH82</f>
        <v>0</v>
      </c>
      <c r="T78" s="225">
        <f>'5. Lön'!BI82</f>
        <v>0</v>
      </c>
      <c r="U78" s="225">
        <f>'5. Lön'!BJ82</f>
        <v>0</v>
      </c>
      <c r="V78" s="225">
        <f>'5. Lön'!BK82</f>
        <v>0</v>
      </c>
      <c r="W78" s="225">
        <f>'5. Lön'!BL82</f>
        <v>0</v>
      </c>
      <c r="X78" s="225">
        <f>'5. Lön'!BM82</f>
        <v>0</v>
      </c>
      <c r="Y78" s="225">
        <f>'5. Lön'!BN82</f>
        <v>0</v>
      </c>
      <c r="Z78" s="225">
        <f t="shared" si="1"/>
        <v>0</v>
      </c>
    </row>
    <row r="79" spans="2:26" s="64" customFormat="1" ht="12" x14ac:dyDescent="0.2">
      <c r="B79" s="496" t="str">
        <f>IF('5. Lön'!C83="","",'5. Lön'!C83)</f>
        <v/>
      </c>
      <c r="C79" s="506">
        <f>('5. Lön'!G83+'5. Lön'!H83+'5. Lön'!I83+'5. Lön'!J83+'5. Lön'!K83+'5. Lön'!L83+'5. Lön'!M83+'5. Lön'!N83+'5. Lön'!O83+'5. Lön'!P83)/((YEAR('2. Grunddata'!$C$21)-YEAR('2. Grunddata'!$C$20))*12+MONTH('2. Grunddata'!$C$21)-MONTH('2. Grunddata'!$C$20)+1)</f>
        <v>0</v>
      </c>
      <c r="D79" s="506">
        <f>(('5. Lön'!$G83+'5. Lön'!$H83+'5. Lön'!$I83+'5. Lön'!$J83+'5. Lön'!$K83+'5. Lön'!$L83+'5. Lön'!$M83+'5. Lön'!$N83+'5. Lön'!$O83+'5. Lön'!$P83)*(1-'5. Lön'!E83))/((YEAR('2. Grunddata'!$C$21)-YEAR('2. Grunddata'!$C$20))*12+MONTH('2. Grunddata'!$C$21)-MONTH('2. Grunddata'!$C$20)+1)</f>
        <v>0</v>
      </c>
      <c r="E79" s="170">
        <f>'5. Lön'!AS83</f>
        <v>0</v>
      </c>
      <c r="F79" s="170">
        <f>'5. Lön'!AT83</f>
        <v>0</v>
      </c>
      <c r="G79" s="170">
        <f>'5. Lön'!AU83</f>
        <v>0</v>
      </c>
      <c r="H79" s="170">
        <f>'5. Lön'!AV83</f>
        <v>0</v>
      </c>
      <c r="I79" s="170">
        <f>'5. Lön'!AW83</f>
        <v>0</v>
      </c>
      <c r="J79" s="170">
        <f>'5. Lön'!AX83</f>
        <v>0</v>
      </c>
      <c r="K79" s="170">
        <f>'5. Lön'!AY83</f>
        <v>0</v>
      </c>
      <c r="L79" s="170">
        <f>'5. Lön'!AZ83</f>
        <v>0</v>
      </c>
      <c r="M79" s="170">
        <f>'5. Lön'!BA83</f>
        <v>0</v>
      </c>
      <c r="N79" s="170">
        <f>'5. Lön'!BB83</f>
        <v>0</v>
      </c>
      <c r="O79" s="170">
        <f>'5. Lön'!BC83</f>
        <v>0</v>
      </c>
      <c r="P79" s="170">
        <f>'5. Lön'!BE83</f>
        <v>0</v>
      </c>
      <c r="Q79" s="170">
        <f>'5. Lön'!BF83</f>
        <v>0</v>
      </c>
      <c r="R79" s="170">
        <f>'5. Lön'!BG83</f>
        <v>0</v>
      </c>
      <c r="S79" s="170">
        <f>'5. Lön'!BH83</f>
        <v>0</v>
      </c>
      <c r="T79" s="170">
        <f>'5. Lön'!BI83</f>
        <v>0</v>
      </c>
      <c r="U79" s="170">
        <f>'5. Lön'!BJ83</f>
        <v>0</v>
      </c>
      <c r="V79" s="170">
        <f>'5. Lön'!BK83</f>
        <v>0</v>
      </c>
      <c r="W79" s="170">
        <f>'5. Lön'!BL83</f>
        <v>0</v>
      </c>
      <c r="X79" s="170">
        <f>'5. Lön'!BM83</f>
        <v>0</v>
      </c>
      <c r="Y79" s="170">
        <f>'5. Lön'!BN83</f>
        <v>0</v>
      </c>
      <c r="Z79" s="170">
        <f t="shared" si="1"/>
        <v>0</v>
      </c>
    </row>
    <row r="80" spans="2:26" s="64" customFormat="1" ht="12" x14ac:dyDescent="0.2">
      <c r="B80" s="505" t="str">
        <f>IF('5. Lön'!C84="","",'5. Lön'!C84)</f>
        <v/>
      </c>
      <c r="C80" s="507">
        <f>('5. Lön'!G84+'5. Lön'!H84+'5. Lön'!I84+'5. Lön'!J84+'5. Lön'!K84+'5. Lön'!L84+'5. Lön'!M84+'5. Lön'!N84+'5. Lön'!O84+'5. Lön'!P84)/((YEAR('2. Grunddata'!$C$21)-YEAR('2. Grunddata'!$C$20))*12+MONTH('2. Grunddata'!$C$21)-MONTH('2. Grunddata'!$C$20)+1)</f>
        <v>0</v>
      </c>
      <c r="D80" s="507">
        <f>(('5. Lön'!$G84+'5. Lön'!$H84+'5. Lön'!$I84+'5. Lön'!$J84+'5. Lön'!$K84+'5. Lön'!$L84+'5. Lön'!$M84+'5. Lön'!$N84+'5. Lön'!$O84+'5. Lön'!$P84)*(1-'5. Lön'!E84))/((YEAR('2. Grunddata'!$C$21)-YEAR('2. Grunddata'!$C$20))*12+MONTH('2. Grunddata'!$C$21)-MONTH('2. Grunddata'!$C$20)+1)</f>
        <v>0</v>
      </c>
      <c r="E80" s="225">
        <f>'5. Lön'!AS84</f>
        <v>0</v>
      </c>
      <c r="F80" s="225">
        <f>'5. Lön'!AT84</f>
        <v>0</v>
      </c>
      <c r="G80" s="225">
        <f>'5. Lön'!AU84</f>
        <v>0</v>
      </c>
      <c r="H80" s="225">
        <f>'5. Lön'!AV84</f>
        <v>0</v>
      </c>
      <c r="I80" s="225">
        <f>'5. Lön'!AW84</f>
        <v>0</v>
      </c>
      <c r="J80" s="225">
        <f>'5. Lön'!AX84</f>
        <v>0</v>
      </c>
      <c r="K80" s="225">
        <f>'5. Lön'!AY84</f>
        <v>0</v>
      </c>
      <c r="L80" s="225">
        <f>'5. Lön'!AZ84</f>
        <v>0</v>
      </c>
      <c r="M80" s="225">
        <f>'5. Lön'!BA84</f>
        <v>0</v>
      </c>
      <c r="N80" s="225">
        <f>'5. Lön'!BB84</f>
        <v>0</v>
      </c>
      <c r="O80" s="225">
        <f>'5. Lön'!BC84</f>
        <v>0</v>
      </c>
      <c r="P80" s="225">
        <f>'5. Lön'!BE84</f>
        <v>0</v>
      </c>
      <c r="Q80" s="225">
        <f>'5. Lön'!BF84</f>
        <v>0</v>
      </c>
      <c r="R80" s="225">
        <f>'5. Lön'!BG84</f>
        <v>0</v>
      </c>
      <c r="S80" s="225">
        <f>'5. Lön'!BH84</f>
        <v>0</v>
      </c>
      <c r="T80" s="225">
        <f>'5. Lön'!BI84</f>
        <v>0</v>
      </c>
      <c r="U80" s="225">
        <f>'5. Lön'!BJ84</f>
        <v>0</v>
      </c>
      <c r="V80" s="225">
        <f>'5. Lön'!BK84</f>
        <v>0</v>
      </c>
      <c r="W80" s="225">
        <f>'5. Lön'!BL84</f>
        <v>0</v>
      </c>
      <c r="X80" s="225">
        <f>'5. Lön'!BM84</f>
        <v>0</v>
      </c>
      <c r="Y80" s="225">
        <f>'5. Lön'!BN84</f>
        <v>0</v>
      </c>
      <c r="Z80" s="225">
        <f t="shared" si="1"/>
        <v>0</v>
      </c>
    </row>
    <row r="81" spans="2:26" s="64" customFormat="1" ht="12" x14ac:dyDescent="0.2">
      <c r="B81" s="496" t="str">
        <f>IF('5. Lön'!C85="","",'5. Lön'!C85)</f>
        <v/>
      </c>
      <c r="C81" s="506">
        <f>('5. Lön'!G85+'5. Lön'!H85+'5. Lön'!I85+'5. Lön'!J85+'5. Lön'!K85+'5. Lön'!L85+'5. Lön'!M85+'5. Lön'!N85+'5. Lön'!O85+'5. Lön'!P85)/((YEAR('2. Grunddata'!$C$21)-YEAR('2. Grunddata'!$C$20))*12+MONTH('2. Grunddata'!$C$21)-MONTH('2. Grunddata'!$C$20)+1)</f>
        <v>0</v>
      </c>
      <c r="D81" s="506">
        <f>(('5. Lön'!$G85+'5. Lön'!$H85+'5. Lön'!$I85+'5. Lön'!$J85+'5. Lön'!$K85+'5. Lön'!$L85+'5. Lön'!$M85+'5. Lön'!$N85+'5. Lön'!$O85+'5. Lön'!$P85)*(1-'5. Lön'!E85))/((YEAR('2. Grunddata'!$C$21)-YEAR('2. Grunddata'!$C$20))*12+MONTH('2. Grunddata'!$C$21)-MONTH('2. Grunddata'!$C$20)+1)</f>
        <v>0</v>
      </c>
      <c r="E81" s="170">
        <f>'5. Lön'!AS85</f>
        <v>0</v>
      </c>
      <c r="F81" s="170">
        <f>'5. Lön'!AT85</f>
        <v>0</v>
      </c>
      <c r="G81" s="170">
        <f>'5. Lön'!AU85</f>
        <v>0</v>
      </c>
      <c r="H81" s="170">
        <f>'5. Lön'!AV85</f>
        <v>0</v>
      </c>
      <c r="I81" s="170">
        <f>'5. Lön'!AW85</f>
        <v>0</v>
      </c>
      <c r="J81" s="170">
        <f>'5. Lön'!AX85</f>
        <v>0</v>
      </c>
      <c r="K81" s="170">
        <f>'5. Lön'!AY85</f>
        <v>0</v>
      </c>
      <c r="L81" s="170">
        <f>'5. Lön'!AZ85</f>
        <v>0</v>
      </c>
      <c r="M81" s="170">
        <f>'5. Lön'!BA85</f>
        <v>0</v>
      </c>
      <c r="N81" s="170">
        <f>'5. Lön'!BB85</f>
        <v>0</v>
      </c>
      <c r="O81" s="170">
        <f>'5. Lön'!BC85</f>
        <v>0</v>
      </c>
      <c r="P81" s="170">
        <f>'5. Lön'!BE85</f>
        <v>0</v>
      </c>
      <c r="Q81" s="170">
        <f>'5. Lön'!BF85</f>
        <v>0</v>
      </c>
      <c r="R81" s="170">
        <f>'5. Lön'!BG85</f>
        <v>0</v>
      </c>
      <c r="S81" s="170">
        <f>'5. Lön'!BH85</f>
        <v>0</v>
      </c>
      <c r="T81" s="170">
        <f>'5. Lön'!BI85</f>
        <v>0</v>
      </c>
      <c r="U81" s="170">
        <f>'5. Lön'!BJ85</f>
        <v>0</v>
      </c>
      <c r="V81" s="170">
        <f>'5. Lön'!BK85</f>
        <v>0</v>
      </c>
      <c r="W81" s="170">
        <f>'5. Lön'!BL85</f>
        <v>0</v>
      </c>
      <c r="X81" s="170">
        <f>'5. Lön'!BM85</f>
        <v>0</v>
      </c>
      <c r="Y81" s="170">
        <f>'5. Lön'!BN85</f>
        <v>0</v>
      </c>
      <c r="Z81" s="170">
        <f t="shared" si="1"/>
        <v>0</v>
      </c>
    </row>
    <row r="82" spans="2:26" s="64" customFormat="1" ht="12" x14ac:dyDescent="0.2">
      <c r="B82" s="505" t="str">
        <f>IF('5. Lön'!C86="","",'5. Lön'!C86)</f>
        <v/>
      </c>
      <c r="C82" s="507">
        <f>('5. Lön'!G86+'5. Lön'!H86+'5. Lön'!I86+'5. Lön'!J86+'5. Lön'!K86+'5. Lön'!L86+'5. Lön'!M86+'5. Lön'!N86+'5. Lön'!O86+'5. Lön'!P86)/((YEAR('2. Grunddata'!$C$21)-YEAR('2. Grunddata'!$C$20))*12+MONTH('2. Grunddata'!$C$21)-MONTH('2. Grunddata'!$C$20)+1)</f>
        <v>0</v>
      </c>
      <c r="D82" s="507">
        <f>(('5. Lön'!$G86+'5. Lön'!$H86+'5. Lön'!$I86+'5. Lön'!$J86+'5. Lön'!$K86+'5. Lön'!$L86+'5. Lön'!$M86+'5. Lön'!$N86+'5. Lön'!$O86+'5. Lön'!$P86)*(1-'5. Lön'!E86))/((YEAR('2. Grunddata'!$C$21)-YEAR('2. Grunddata'!$C$20))*12+MONTH('2. Grunddata'!$C$21)-MONTH('2. Grunddata'!$C$20)+1)</f>
        <v>0</v>
      </c>
      <c r="E82" s="225">
        <f>'5. Lön'!AS86</f>
        <v>0</v>
      </c>
      <c r="F82" s="225">
        <f>'5. Lön'!AT86</f>
        <v>0</v>
      </c>
      <c r="G82" s="225">
        <f>'5. Lön'!AU86</f>
        <v>0</v>
      </c>
      <c r="H82" s="225">
        <f>'5. Lön'!AV86</f>
        <v>0</v>
      </c>
      <c r="I82" s="225">
        <f>'5. Lön'!AW86</f>
        <v>0</v>
      </c>
      <c r="J82" s="225">
        <f>'5. Lön'!AX86</f>
        <v>0</v>
      </c>
      <c r="K82" s="225">
        <f>'5. Lön'!AY86</f>
        <v>0</v>
      </c>
      <c r="L82" s="225">
        <f>'5. Lön'!AZ86</f>
        <v>0</v>
      </c>
      <c r="M82" s="225">
        <f>'5. Lön'!BA86</f>
        <v>0</v>
      </c>
      <c r="N82" s="225">
        <f>'5. Lön'!BB86</f>
        <v>0</v>
      </c>
      <c r="O82" s="225">
        <f>'5. Lön'!BC86</f>
        <v>0</v>
      </c>
      <c r="P82" s="225">
        <f>'5. Lön'!BE86</f>
        <v>0</v>
      </c>
      <c r="Q82" s="225">
        <f>'5. Lön'!BF86</f>
        <v>0</v>
      </c>
      <c r="R82" s="225">
        <f>'5. Lön'!BG86</f>
        <v>0</v>
      </c>
      <c r="S82" s="225">
        <f>'5. Lön'!BH86</f>
        <v>0</v>
      </c>
      <c r="T82" s="225">
        <f>'5. Lön'!BI86</f>
        <v>0</v>
      </c>
      <c r="U82" s="225">
        <f>'5. Lön'!BJ86</f>
        <v>0</v>
      </c>
      <c r="V82" s="225">
        <f>'5. Lön'!BK86</f>
        <v>0</v>
      </c>
      <c r="W82" s="225">
        <f>'5. Lön'!BL86</f>
        <v>0</v>
      </c>
      <c r="X82" s="225">
        <f>'5. Lön'!BM86</f>
        <v>0</v>
      </c>
      <c r="Y82" s="225">
        <f>'5. Lön'!BN86</f>
        <v>0</v>
      </c>
      <c r="Z82" s="225">
        <f t="shared" si="1"/>
        <v>0</v>
      </c>
    </row>
    <row r="83" spans="2:26" s="64" customFormat="1" ht="12" x14ac:dyDescent="0.2">
      <c r="B83" s="496" t="str">
        <f>IF('5. Lön'!C87="","",'5. Lön'!C87)</f>
        <v/>
      </c>
      <c r="C83" s="506">
        <f>('5. Lön'!G87+'5. Lön'!H87+'5. Lön'!I87+'5. Lön'!J87+'5. Lön'!K87+'5. Lön'!L87+'5. Lön'!M87+'5. Lön'!N87+'5. Lön'!O87+'5. Lön'!P87)/((YEAR('2. Grunddata'!$C$21)-YEAR('2. Grunddata'!$C$20))*12+MONTH('2. Grunddata'!$C$21)-MONTH('2. Grunddata'!$C$20)+1)</f>
        <v>0</v>
      </c>
      <c r="D83" s="506">
        <f>(('5. Lön'!$G87+'5. Lön'!$H87+'5. Lön'!$I87+'5. Lön'!$J87+'5. Lön'!$K87+'5. Lön'!$L87+'5. Lön'!$M87+'5. Lön'!$N87+'5. Lön'!$O87+'5. Lön'!$P87)*(1-'5. Lön'!E87))/((YEAR('2. Grunddata'!$C$21)-YEAR('2. Grunddata'!$C$20))*12+MONTH('2. Grunddata'!$C$21)-MONTH('2. Grunddata'!$C$20)+1)</f>
        <v>0</v>
      </c>
      <c r="E83" s="170">
        <f>'5. Lön'!AS87</f>
        <v>0</v>
      </c>
      <c r="F83" s="170">
        <f>'5. Lön'!AT87</f>
        <v>0</v>
      </c>
      <c r="G83" s="170">
        <f>'5. Lön'!AU87</f>
        <v>0</v>
      </c>
      <c r="H83" s="170">
        <f>'5. Lön'!AV87</f>
        <v>0</v>
      </c>
      <c r="I83" s="170">
        <f>'5. Lön'!AW87</f>
        <v>0</v>
      </c>
      <c r="J83" s="170">
        <f>'5. Lön'!AX87</f>
        <v>0</v>
      </c>
      <c r="K83" s="170">
        <f>'5. Lön'!AY87</f>
        <v>0</v>
      </c>
      <c r="L83" s="170">
        <f>'5. Lön'!AZ87</f>
        <v>0</v>
      </c>
      <c r="M83" s="170">
        <f>'5. Lön'!BA87</f>
        <v>0</v>
      </c>
      <c r="N83" s="170">
        <f>'5. Lön'!BB87</f>
        <v>0</v>
      </c>
      <c r="O83" s="170">
        <f>'5. Lön'!BC87</f>
        <v>0</v>
      </c>
      <c r="P83" s="170">
        <f>'5. Lön'!BE87</f>
        <v>0</v>
      </c>
      <c r="Q83" s="170">
        <f>'5. Lön'!BF87</f>
        <v>0</v>
      </c>
      <c r="R83" s="170">
        <f>'5. Lön'!BG87</f>
        <v>0</v>
      </c>
      <c r="S83" s="170">
        <f>'5. Lön'!BH87</f>
        <v>0</v>
      </c>
      <c r="T83" s="170">
        <f>'5. Lön'!BI87</f>
        <v>0</v>
      </c>
      <c r="U83" s="170">
        <f>'5. Lön'!BJ87</f>
        <v>0</v>
      </c>
      <c r="V83" s="170">
        <f>'5. Lön'!BK87</f>
        <v>0</v>
      </c>
      <c r="W83" s="170">
        <f>'5. Lön'!BL87</f>
        <v>0</v>
      </c>
      <c r="X83" s="170">
        <f>'5. Lön'!BM87</f>
        <v>0</v>
      </c>
      <c r="Y83" s="170">
        <f>'5. Lön'!BN87</f>
        <v>0</v>
      </c>
      <c r="Z83" s="170">
        <f t="shared" si="1"/>
        <v>0</v>
      </c>
    </row>
    <row r="84" spans="2:26" s="64" customFormat="1" ht="12" x14ac:dyDescent="0.2">
      <c r="B84" s="505" t="str">
        <f>IF('5. Lön'!C88="","",'5. Lön'!C88)</f>
        <v/>
      </c>
      <c r="C84" s="507">
        <f>('5. Lön'!G88+'5. Lön'!H88+'5. Lön'!I88+'5. Lön'!J88+'5. Lön'!K88+'5. Lön'!L88+'5. Lön'!M88+'5. Lön'!N88+'5. Lön'!O88+'5. Lön'!P88)/((YEAR('2. Grunddata'!$C$21)-YEAR('2. Grunddata'!$C$20))*12+MONTH('2. Grunddata'!$C$21)-MONTH('2. Grunddata'!$C$20)+1)</f>
        <v>0</v>
      </c>
      <c r="D84" s="507">
        <f>(('5. Lön'!$G88+'5. Lön'!$H88+'5. Lön'!$I88+'5. Lön'!$J88+'5. Lön'!$K88+'5. Lön'!$L88+'5. Lön'!$M88+'5. Lön'!$N88+'5. Lön'!$O88+'5. Lön'!$P88)*(1-'5. Lön'!E88))/((YEAR('2. Grunddata'!$C$21)-YEAR('2. Grunddata'!$C$20))*12+MONTH('2. Grunddata'!$C$21)-MONTH('2. Grunddata'!$C$20)+1)</f>
        <v>0</v>
      </c>
      <c r="E84" s="225">
        <f>'5. Lön'!AS88</f>
        <v>0</v>
      </c>
      <c r="F84" s="225">
        <f>'5. Lön'!AT88</f>
        <v>0</v>
      </c>
      <c r="G84" s="225">
        <f>'5. Lön'!AU88</f>
        <v>0</v>
      </c>
      <c r="H84" s="225">
        <f>'5. Lön'!AV88</f>
        <v>0</v>
      </c>
      <c r="I84" s="225">
        <f>'5. Lön'!AW88</f>
        <v>0</v>
      </c>
      <c r="J84" s="225">
        <f>'5. Lön'!AX88</f>
        <v>0</v>
      </c>
      <c r="K84" s="225">
        <f>'5. Lön'!AY88</f>
        <v>0</v>
      </c>
      <c r="L84" s="225">
        <f>'5. Lön'!AZ88</f>
        <v>0</v>
      </c>
      <c r="M84" s="225">
        <f>'5. Lön'!BA88</f>
        <v>0</v>
      </c>
      <c r="N84" s="225">
        <f>'5. Lön'!BB88</f>
        <v>0</v>
      </c>
      <c r="O84" s="225">
        <f>'5. Lön'!BC88</f>
        <v>0</v>
      </c>
      <c r="P84" s="225">
        <f>'5. Lön'!BE88</f>
        <v>0</v>
      </c>
      <c r="Q84" s="225">
        <f>'5. Lön'!BF88</f>
        <v>0</v>
      </c>
      <c r="R84" s="225">
        <f>'5. Lön'!BG88</f>
        <v>0</v>
      </c>
      <c r="S84" s="225">
        <f>'5. Lön'!BH88</f>
        <v>0</v>
      </c>
      <c r="T84" s="225">
        <f>'5. Lön'!BI88</f>
        <v>0</v>
      </c>
      <c r="U84" s="225">
        <f>'5. Lön'!BJ88</f>
        <v>0</v>
      </c>
      <c r="V84" s="225">
        <f>'5. Lön'!BK88</f>
        <v>0</v>
      </c>
      <c r="W84" s="225">
        <f>'5. Lön'!BL88</f>
        <v>0</v>
      </c>
      <c r="X84" s="225">
        <f>'5. Lön'!BM88</f>
        <v>0</v>
      </c>
      <c r="Y84" s="225">
        <f>'5. Lön'!BN88</f>
        <v>0</v>
      </c>
      <c r="Z84" s="225">
        <f t="shared" si="1"/>
        <v>0</v>
      </c>
    </row>
    <row r="85" spans="2:26" s="64" customFormat="1" ht="12" x14ac:dyDescent="0.2">
      <c r="B85" s="496" t="str">
        <f>IF('5. Lön'!C89="","",'5. Lön'!C89)</f>
        <v/>
      </c>
      <c r="C85" s="506">
        <f>('5. Lön'!G89+'5. Lön'!H89+'5. Lön'!I89+'5. Lön'!J89+'5. Lön'!K89+'5. Lön'!L89+'5. Lön'!M89+'5. Lön'!N89+'5. Lön'!O89+'5. Lön'!P89)/((YEAR('2. Grunddata'!$C$21)-YEAR('2. Grunddata'!$C$20))*12+MONTH('2. Grunddata'!$C$21)-MONTH('2. Grunddata'!$C$20)+1)</f>
        <v>0</v>
      </c>
      <c r="D85" s="506">
        <f>(('5. Lön'!$G89+'5. Lön'!$H89+'5. Lön'!$I89+'5. Lön'!$J89+'5. Lön'!$K89+'5. Lön'!$L89+'5. Lön'!$M89+'5. Lön'!$N89+'5. Lön'!$O89+'5. Lön'!$P89)*(1-'5. Lön'!E89))/((YEAR('2. Grunddata'!$C$21)-YEAR('2. Grunddata'!$C$20))*12+MONTH('2. Grunddata'!$C$21)-MONTH('2. Grunddata'!$C$20)+1)</f>
        <v>0</v>
      </c>
      <c r="E85" s="170">
        <f>'5. Lön'!AS89</f>
        <v>0</v>
      </c>
      <c r="F85" s="170">
        <f>'5. Lön'!AT89</f>
        <v>0</v>
      </c>
      <c r="G85" s="170">
        <f>'5. Lön'!AU89</f>
        <v>0</v>
      </c>
      <c r="H85" s="170">
        <f>'5. Lön'!AV89</f>
        <v>0</v>
      </c>
      <c r="I85" s="170">
        <f>'5. Lön'!AW89</f>
        <v>0</v>
      </c>
      <c r="J85" s="170">
        <f>'5. Lön'!AX89</f>
        <v>0</v>
      </c>
      <c r="K85" s="170">
        <f>'5. Lön'!AY89</f>
        <v>0</v>
      </c>
      <c r="L85" s="170">
        <f>'5. Lön'!AZ89</f>
        <v>0</v>
      </c>
      <c r="M85" s="170">
        <f>'5. Lön'!BA89</f>
        <v>0</v>
      </c>
      <c r="N85" s="170">
        <f>'5. Lön'!BB89</f>
        <v>0</v>
      </c>
      <c r="O85" s="170">
        <f>'5. Lön'!BC89</f>
        <v>0</v>
      </c>
      <c r="P85" s="170">
        <f>'5. Lön'!BE89</f>
        <v>0</v>
      </c>
      <c r="Q85" s="170">
        <f>'5. Lön'!BF89</f>
        <v>0</v>
      </c>
      <c r="R85" s="170">
        <f>'5. Lön'!BG89</f>
        <v>0</v>
      </c>
      <c r="S85" s="170">
        <f>'5. Lön'!BH89</f>
        <v>0</v>
      </c>
      <c r="T85" s="170">
        <f>'5. Lön'!BI89</f>
        <v>0</v>
      </c>
      <c r="U85" s="170">
        <f>'5. Lön'!BJ89</f>
        <v>0</v>
      </c>
      <c r="V85" s="170">
        <f>'5. Lön'!BK89</f>
        <v>0</v>
      </c>
      <c r="W85" s="170">
        <f>'5. Lön'!BL89</f>
        <v>0</v>
      </c>
      <c r="X85" s="170">
        <f>'5. Lön'!BM89</f>
        <v>0</v>
      </c>
      <c r="Y85" s="170">
        <f>'5. Lön'!BN89</f>
        <v>0</v>
      </c>
      <c r="Z85" s="170">
        <f t="shared" si="1"/>
        <v>0</v>
      </c>
    </row>
    <row r="86" spans="2:26" s="64" customFormat="1" ht="12" x14ac:dyDescent="0.2">
      <c r="B86" s="505" t="str">
        <f>IF('5. Lön'!C90="","",'5. Lön'!C90)</f>
        <v/>
      </c>
      <c r="C86" s="507">
        <f>('5. Lön'!G90+'5. Lön'!H90+'5. Lön'!I90+'5. Lön'!J90+'5. Lön'!K90+'5. Lön'!L90+'5. Lön'!M90+'5. Lön'!N90+'5. Lön'!O90+'5. Lön'!P90)/((YEAR('2. Grunddata'!$C$21)-YEAR('2. Grunddata'!$C$20))*12+MONTH('2. Grunddata'!$C$21)-MONTH('2. Grunddata'!$C$20)+1)</f>
        <v>0</v>
      </c>
      <c r="D86" s="507">
        <f>(('5. Lön'!$G90+'5. Lön'!$H90+'5. Lön'!$I90+'5. Lön'!$J90+'5. Lön'!$K90+'5. Lön'!$L90+'5. Lön'!$M90+'5. Lön'!$N90+'5. Lön'!$O90+'5. Lön'!$P90)*(1-'5. Lön'!E90))/((YEAR('2. Grunddata'!$C$21)-YEAR('2. Grunddata'!$C$20))*12+MONTH('2. Grunddata'!$C$21)-MONTH('2. Grunddata'!$C$20)+1)</f>
        <v>0</v>
      </c>
      <c r="E86" s="225">
        <f>'5. Lön'!AS90</f>
        <v>0</v>
      </c>
      <c r="F86" s="225">
        <f>'5. Lön'!AT90</f>
        <v>0</v>
      </c>
      <c r="G86" s="225">
        <f>'5. Lön'!AU90</f>
        <v>0</v>
      </c>
      <c r="H86" s="225">
        <f>'5. Lön'!AV90</f>
        <v>0</v>
      </c>
      <c r="I86" s="225">
        <f>'5. Lön'!AW90</f>
        <v>0</v>
      </c>
      <c r="J86" s="225">
        <f>'5. Lön'!AX90</f>
        <v>0</v>
      </c>
      <c r="K86" s="225">
        <f>'5. Lön'!AY90</f>
        <v>0</v>
      </c>
      <c r="L86" s="225">
        <f>'5. Lön'!AZ90</f>
        <v>0</v>
      </c>
      <c r="M86" s="225">
        <f>'5. Lön'!BA90</f>
        <v>0</v>
      </c>
      <c r="N86" s="225">
        <f>'5. Lön'!BB90</f>
        <v>0</v>
      </c>
      <c r="O86" s="225">
        <f>'5. Lön'!BC90</f>
        <v>0</v>
      </c>
      <c r="P86" s="225">
        <f>'5. Lön'!BE90</f>
        <v>0</v>
      </c>
      <c r="Q86" s="225">
        <f>'5. Lön'!BF90</f>
        <v>0</v>
      </c>
      <c r="R86" s="225">
        <f>'5. Lön'!BG90</f>
        <v>0</v>
      </c>
      <c r="S86" s="225">
        <f>'5. Lön'!BH90</f>
        <v>0</v>
      </c>
      <c r="T86" s="225">
        <f>'5. Lön'!BI90</f>
        <v>0</v>
      </c>
      <c r="U86" s="225">
        <f>'5. Lön'!BJ90</f>
        <v>0</v>
      </c>
      <c r="V86" s="225">
        <f>'5. Lön'!BK90</f>
        <v>0</v>
      </c>
      <c r="W86" s="225">
        <f>'5. Lön'!BL90</f>
        <v>0</v>
      </c>
      <c r="X86" s="225">
        <f>'5. Lön'!BM90</f>
        <v>0</v>
      </c>
      <c r="Y86" s="225">
        <f>'5. Lön'!BN90</f>
        <v>0</v>
      </c>
      <c r="Z86" s="225">
        <f t="shared" ref="Z86:Z147" si="2">SUM(P86:Y86)</f>
        <v>0</v>
      </c>
    </row>
    <row r="87" spans="2:26" s="64" customFormat="1" ht="12" x14ac:dyDescent="0.2">
      <c r="B87" s="496" t="str">
        <f>IF('5. Lön'!C91="","",'5. Lön'!C91)</f>
        <v/>
      </c>
      <c r="C87" s="506">
        <f>('5. Lön'!G91+'5. Lön'!H91+'5. Lön'!I91+'5. Lön'!J91+'5. Lön'!K91+'5. Lön'!L91+'5. Lön'!M91+'5. Lön'!N91+'5. Lön'!O91+'5. Lön'!P91)/((YEAR('2. Grunddata'!$C$21)-YEAR('2. Grunddata'!$C$20))*12+MONTH('2. Grunddata'!$C$21)-MONTH('2. Grunddata'!$C$20)+1)</f>
        <v>0</v>
      </c>
      <c r="D87" s="506">
        <f>(('5. Lön'!$G91+'5. Lön'!$H91+'5. Lön'!$I91+'5. Lön'!$J91+'5. Lön'!$K91+'5. Lön'!$L91+'5. Lön'!$M91+'5. Lön'!$N91+'5. Lön'!$O91+'5. Lön'!$P91)*(1-'5. Lön'!E91))/((YEAR('2. Grunddata'!$C$21)-YEAR('2. Grunddata'!$C$20))*12+MONTH('2. Grunddata'!$C$21)-MONTH('2. Grunddata'!$C$20)+1)</f>
        <v>0</v>
      </c>
      <c r="E87" s="170">
        <f>'5. Lön'!AS91</f>
        <v>0</v>
      </c>
      <c r="F87" s="170">
        <f>'5. Lön'!AT91</f>
        <v>0</v>
      </c>
      <c r="G87" s="170">
        <f>'5. Lön'!AU91</f>
        <v>0</v>
      </c>
      <c r="H87" s="170">
        <f>'5. Lön'!AV91</f>
        <v>0</v>
      </c>
      <c r="I87" s="170">
        <f>'5. Lön'!AW91</f>
        <v>0</v>
      </c>
      <c r="J87" s="170">
        <f>'5. Lön'!AX91</f>
        <v>0</v>
      </c>
      <c r="K87" s="170">
        <f>'5. Lön'!AY91</f>
        <v>0</v>
      </c>
      <c r="L87" s="170">
        <f>'5. Lön'!AZ91</f>
        <v>0</v>
      </c>
      <c r="M87" s="170">
        <f>'5. Lön'!BA91</f>
        <v>0</v>
      </c>
      <c r="N87" s="170">
        <f>'5. Lön'!BB91</f>
        <v>0</v>
      </c>
      <c r="O87" s="170">
        <f>'5. Lön'!BC91</f>
        <v>0</v>
      </c>
      <c r="P87" s="170">
        <f>'5. Lön'!BE91</f>
        <v>0</v>
      </c>
      <c r="Q87" s="170">
        <f>'5. Lön'!BF91</f>
        <v>0</v>
      </c>
      <c r="R87" s="170">
        <f>'5. Lön'!BG91</f>
        <v>0</v>
      </c>
      <c r="S87" s="170">
        <f>'5. Lön'!BH91</f>
        <v>0</v>
      </c>
      <c r="T87" s="170">
        <f>'5. Lön'!BI91</f>
        <v>0</v>
      </c>
      <c r="U87" s="170">
        <f>'5. Lön'!BJ91</f>
        <v>0</v>
      </c>
      <c r="V87" s="170">
        <f>'5. Lön'!BK91</f>
        <v>0</v>
      </c>
      <c r="W87" s="170">
        <f>'5. Lön'!BL91</f>
        <v>0</v>
      </c>
      <c r="X87" s="170">
        <f>'5. Lön'!BM91</f>
        <v>0</v>
      </c>
      <c r="Y87" s="170">
        <f>'5. Lön'!BN91</f>
        <v>0</v>
      </c>
      <c r="Z87" s="170">
        <f t="shared" si="2"/>
        <v>0</v>
      </c>
    </row>
    <row r="88" spans="2:26" s="64" customFormat="1" ht="12" x14ac:dyDescent="0.2">
      <c r="B88" s="505" t="str">
        <f>IF('5. Lön'!C92="","",'5. Lön'!C92)</f>
        <v/>
      </c>
      <c r="C88" s="507">
        <f>('5. Lön'!G92+'5. Lön'!H92+'5. Lön'!I92+'5. Lön'!J92+'5. Lön'!K92+'5. Lön'!L92+'5. Lön'!M92+'5. Lön'!N92+'5. Lön'!O92+'5. Lön'!P92)/((YEAR('2. Grunddata'!$C$21)-YEAR('2. Grunddata'!$C$20))*12+MONTH('2. Grunddata'!$C$21)-MONTH('2. Grunddata'!$C$20)+1)</f>
        <v>0</v>
      </c>
      <c r="D88" s="507">
        <f>(('5. Lön'!$G92+'5. Lön'!$H92+'5. Lön'!$I92+'5. Lön'!$J92+'5. Lön'!$K92+'5. Lön'!$L92+'5. Lön'!$M92+'5. Lön'!$N92+'5. Lön'!$O92+'5. Lön'!$P92)*(1-'5. Lön'!E92))/((YEAR('2. Grunddata'!$C$21)-YEAR('2. Grunddata'!$C$20))*12+MONTH('2. Grunddata'!$C$21)-MONTH('2. Grunddata'!$C$20)+1)</f>
        <v>0</v>
      </c>
      <c r="E88" s="225">
        <f>'5. Lön'!AS92</f>
        <v>0</v>
      </c>
      <c r="F88" s="225">
        <f>'5. Lön'!AT92</f>
        <v>0</v>
      </c>
      <c r="G88" s="225">
        <f>'5. Lön'!AU92</f>
        <v>0</v>
      </c>
      <c r="H88" s="225">
        <f>'5. Lön'!AV92</f>
        <v>0</v>
      </c>
      <c r="I88" s="225">
        <f>'5. Lön'!AW92</f>
        <v>0</v>
      </c>
      <c r="J88" s="225">
        <f>'5. Lön'!AX92</f>
        <v>0</v>
      </c>
      <c r="K88" s="225">
        <f>'5. Lön'!AY92</f>
        <v>0</v>
      </c>
      <c r="L88" s="225">
        <f>'5. Lön'!AZ92</f>
        <v>0</v>
      </c>
      <c r="M88" s="225">
        <f>'5. Lön'!BA92</f>
        <v>0</v>
      </c>
      <c r="N88" s="225">
        <f>'5. Lön'!BB92</f>
        <v>0</v>
      </c>
      <c r="O88" s="225">
        <f>'5. Lön'!BC92</f>
        <v>0</v>
      </c>
      <c r="P88" s="225">
        <f>'5. Lön'!BE92</f>
        <v>0</v>
      </c>
      <c r="Q88" s="225">
        <f>'5. Lön'!BF92</f>
        <v>0</v>
      </c>
      <c r="R88" s="225">
        <f>'5. Lön'!BG92</f>
        <v>0</v>
      </c>
      <c r="S88" s="225">
        <f>'5. Lön'!BH92</f>
        <v>0</v>
      </c>
      <c r="T88" s="225">
        <f>'5. Lön'!BI92</f>
        <v>0</v>
      </c>
      <c r="U88" s="225">
        <f>'5. Lön'!BJ92</f>
        <v>0</v>
      </c>
      <c r="V88" s="225">
        <f>'5. Lön'!BK92</f>
        <v>0</v>
      </c>
      <c r="W88" s="225">
        <f>'5. Lön'!BL92</f>
        <v>0</v>
      </c>
      <c r="X88" s="225">
        <f>'5. Lön'!BM92</f>
        <v>0</v>
      </c>
      <c r="Y88" s="225">
        <f>'5. Lön'!BN92</f>
        <v>0</v>
      </c>
      <c r="Z88" s="225">
        <f t="shared" si="2"/>
        <v>0</v>
      </c>
    </row>
    <row r="89" spans="2:26" s="64" customFormat="1" ht="12" x14ac:dyDescent="0.2">
      <c r="B89" s="496" t="str">
        <f>IF('5. Lön'!C93="","",'5. Lön'!C93)</f>
        <v/>
      </c>
      <c r="C89" s="506">
        <f>('5. Lön'!G93+'5. Lön'!H93+'5. Lön'!I93+'5. Lön'!J93+'5. Lön'!K93+'5. Lön'!L93+'5. Lön'!M93+'5. Lön'!N93+'5. Lön'!O93+'5. Lön'!P93)/((YEAR('2. Grunddata'!$C$21)-YEAR('2. Grunddata'!$C$20))*12+MONTH('2. Grunddata'!$C$21)-MONTH('2. Grunddata'!$C$20)+1)</f>
        <v>0</v>
      </c>
      <c r="D89" s="506">
        <f>(('5. Lön'!$G93+'5. Lön'!$H93+'5. Lön'!$I93+'5. Lön'!$J93+'5. Lön'!$K93+'5. Lön'!$L93+'5. Lön'!$M93+'5. Lön'!$N93+'5. Lön'!$O93+'5. Lön'!$P93)*(1-'5. Lön'!E93))/((YEAR('2. Grunddata'!$C$21)-YEAR('2. Grunddata'!$C$20))*12+MONTH('2. Grunddata'!$C$21)-MONTH('2. Grunddata'!$C$20)+1)</f>
        <v>0</v>
      </c>
      <c r="E89" s="170">
        <f>'5. Lön'!AS93</f>
        <v>0</v>
      </c>
      <c r="F89" s="170">
        <f>'5. Lön'!AT93</f>
        <v>0</v>
      </c>
      <c r="G89" s="170">
        <f>'5. Lön'!AU93</f>
        <v>0</v>
      </c>
      <c r="H89" s="170">
        <f>'5. Lön'!AV93</f>
        <v>0</v>
      </c>
      <c r="I89" s="170">
        <f>'5. Lön'!AW93</f>
        <v>0</v>
      </c>
      <c r="J89" s="170">
        <f>'5. Lön'!AX93</f>
        <v>0</v>
      </c>
      <c r="K89" s="170">
        <f>'5. Lön'!AY93</f>
        <v>0</v>
      </c>
      <c r="L89" s="170">
        <f>'5. Lön'!AZ93</f>
        <v>0</v>
      </c>
      <c r="M89" s="170">
        <f>'5. Lön'!BA93</f>
        <v>0</v>
      </c>
      <c r="N89" s="170">
        <f>'5. Lön'!BB93</f>
        <v>0</v>
      </c>
      <c r="O89" s="170">
        <f>'5. Lön'!BC93</f>
        <v>0</v>
      </c>
      <c r="P89" s="170">
        <f>'5. Lön'!BE93</f>
        <v>0</v>
      </c>
      <c r="Q89" s="170">
        <f>'5. Lön'!BF93</f>
        <v>0</v>
      </c>
      <c r="R89" s="170">
        <f>'5. Lön'!BG93</f>
        <v>0</v>
      </c>
      <c r="S89" s="170">
        <f>'5. Lön'!BH93</f>
        <v>0</v>
      </c>
      <c r="T89" s="170">
        <f>'5. Lön'!BI93</f>
        <v>0</v>
      </c>
      <c r="U89" s="170">
        <f>'5. Lön'!BJ93</f>
        <v>0</v>
      </c>
      <c r="V89" s="170">
        <f>'5. Lön'!BK93</f>
        <v>0</v>
      </c>
      <c r="W89" s="170">
        <f>'5. Lön'!BL93</f>
        <v>0</v>
      </c>
      <c r="X89" s="170">
        <f>'5. Lön'!BM93</f>
        <v>0</v>
      </c>
      <c r="Y89" s="170">
        <f>'5. Lön'!BN93</f>
        <v>0</v>
      </c>
      <c r="Z89" s="170">
        <f t="shared" si="2"/>
        <v>0</v>
      </c>
    </row>
    <row r="90" spans="2:26" s="64" customFormat="1" ht="12" x14ac:dyDescent="0.2">
      <c r="B90" s="505" t="str">
        <f>IF('5. Lön'!C94="","",'5. Lön'!C94)</f>
        <v/>
      </c>
      <c r="C90" s="507">
        <f>('5. Lön'!G94+'5. Lön'!H94+'5. Lön'!I94+'5. Lön'!J94+'5. Lön'!K94+'5. Lön'!L94+'5. Lön'!M94+'5. Lön'!N94+'5. Lön'!O94+'5. Lön'!P94)/((YEAR('2. Grunddata'!$C$21)-YEAR('2. Grunddata'!$C$20))*12+MONTH('2. Grunddata'!$C$21)-MONTH('2. Grunddata'!$C$20)+1)</f>
        <v>0</v>
      </c>
      <c r="D90" s="507">
        <f>(('5. Lön'!$G94+'5. Lön'!$H94+'5. Lön'!$I94+'5. Lön'!$J94+'5. Lön'!$K94+'5. Lön'!$L94+'5. Lön'!$M94+'5. Lön'!$N94+'5. Lön'!$O94+'5. Lön'!$P94)*(1-'5. Lön'!E94))/((YEAR('2. Grunddata'!$C$21)-YEAR('2. Grunddata'!$C$20))*12+MONTH('2. Grunddata'!$C$21)-MONTH('2. Grunddata'!$C$20)+1)</f>
        <v>0</v>
      </c>
      <c r="E90" s="225">
        <f>'5. Lön'!AS94</f>
        <v>0</v>
      </c>
      <c r="F90" s="225">
        <f>'5. Lön'!AT94</f>
        <v>0</v>
      </c>
      <c r="G90" s="225">
        <f>'5. Lön'!AU94</f>
        <v>0</v>
      </c>
      <c r="H90" s="225">
        <f>'5. Lön'!AV94</f>
        <v>0</v>
      </c>
      <c r="I90" s="225">
        <f>'5. Lön'!AW94</f>
        <v>0</v>
      </c>
      <c r="J90" s="225">
        <f>'5. Lön'!AX94</f>
        <v>0</v>
      </c>
      <c r="K90" s="225">
        <f>'5. Lön'!AY94</f>
        <v>0</v>
      </c>
      <c r="L90" s="225">
        <f>'5. Lön'!AZ94</f>
        <v>0</v>
      </c>
      <c r="M90" s="225">
        <f>'5. Lön'!BA94</f>
        <v>0</v>
      </c>
      <c r="N90" s="225">
        <f>'5. Lön'!BB94</f>
        <v>0</v>
      </c>
      <c r="O90" s="225">
        <f>'5. Lön'!BC94</f>
        <v>0</v>
      </c>
      <c r="P90" s="225">
        <f>'5. Lön'!BE94</f>
        <v>0</v>
      </c>
      <c r="Q90" s="225">
        <f>'5. Lön'!BF94</f>
        <v>0</v>
      </c>
      <c r="R90" s="225">
        <f>'5. Lön'!BG94</f>
        <v>0</v>
      </c>
      <c r="S90" s="225">
        <f>'5. Lön'!BH94</f>
        <v>0</v>
      </c>
      <c r="T90" s="225">
        <f>'5. Lön'!BI94</f>
        <v>0</v>
      </c>
      <c r="U90" s="225">
        <f>'5. Lön'!BJ94</f>
        <v>0</v>
      </c>
      <c r="V90" s="225">
        <f>'5. Lön'!BK94</f>
        <v>0</v>
      </c>
      <c r="W90" s="225">
        <f>'5. Lön'!BL94</f>
        <v>0</v>
      </c>
      <c r="X90" s="225">
        <f>'5. Lön'!BM94</f>
        <v>0</v>
      </c>
      <c r="Y90" s="225">
        <f>'5. Lön'!BN94</f>
        <v>0</v>
      </c>
      <c r="Z90" s="225">
        <f t="shared" si="2"/>
        <v>0</v>
      </c>
    </row>
    <row r="91" spans="2:26" s="64" customFormat="1" ht="12" x14ac:dyDescent="0.2">
      <c r="B91" s="496" t="str">
        <f>IF('5. Lön'!C95="","",'5. Lön'!C95)</f>
        <v/>
      </c>
      <c r="C91" s="506">
        <f>('5. Lön'!G95+'5. Lön'!H95+'5. Lön'!I95+'5. Lön'!J95+'5. Lön'!K95+'5. Lön'!L95+'5. Lön'!M95+'5. Lön'!N95+'5. Lön'!O95+'5. Lön'!P95)/((YEAR('2. Grunddata'!$C$21)-YEAR('2. Grunddata'!$C$20))*12+MONTH('2. Grunddata'!$C$21)-MONTH('2. Grunddata'!$C$20)+1)</f>
        <v>0</v>
      </c>
      <c r="D91" s="506">
        <f>(('5. Lön'!$G95+'5. Lön'!$H95+'5. Lön'!$I95+'5. Lön'!$J95+'5. Lön'!$K95+'5. Lön'!$L95+'5. Lön'!$M95+'5. Lön'!$N95+'5. Lön'!$O95+'5. Lön'!$P95)*(1-'5. Lön'!E95))/((YEAR('2. Grunddata'!$C$21)-YEAR('2. Grunddata'!$C$20))*12+MONTH('2. Grunddata'!$C$21)-MONTH('2. Grunddata'!$C$20)+1)</f>
        <v>0</v>
      </c>
      <c r="E91" s="170">
        <f>'5. Lön'!AS95</f>
        <v>0</v>
      </c>
      <c r="F91" s="170">
        <f>'5. Lön'!AT95</f>
        <v>0</v>
      </c>
      <c r="G91" s="170">
        <f>'5. Lön'!AU95</f>
        <v>0</v>
      </c>
      <c r="H91" s="170">
        <f>'5. Lön'!AV95</f>
        <v>0</v>
      </c>
      <c r="I91" s="170">
        <f>'5. Lön'!AW95</f>
        <v>0</v>
      </c>
      <c r="J91" s="170">
        <f>'5. Lön'!AX95</f>
        <v>0</v>
      </c>
      <c r="K91" s="170">
        <f>'5. Lön'!AY95</f>
        <v>0</v>
      </c>
      <c r="L91" s="170">
        <f>'5. Lön'!AZ95</f>
        <v>0</v>
      </c>
      <c r="M91" s="170">
        <f>'5. Lön'!BA95</f>
        <v>0</v>
      </c>
      <c r="N91" s="170">
        <f>'5. Lön'!BB95</f>
        <v>0</v>
      </c>
      <c r="O91" s="170">
        <f>'5. Lön'!BC95</f>
        <v>0</v>
      </c>
      <c r="P91" s="170">
        <f>'5. Lön'!BE95</f>
        <v>0</v>
      </c>
      <c r="Q91" s="170">
        <f>'5. Lön'!BF95</f>
        <v>0</v>
      </c>
      <c r="R91" s="170">
        <f>'5. Lön'!BG95</f>
        <v>0</v>
      </c>
      <c r="S91" s="170">
        <f>'5. Lön'!BH95</f>
        <v>0</v>
      </c>
      <c r="T91" s="170">
        <f>'5. Lön'!BI95</f>
        <v>0</v>
      </c>
      <c r="U91" s="170">
        <f>'5. Lön'!BJ95</f>
        <v>0</v>
      </c>
      <c r="V91" s="170">
        <f>'5. Lön'!BK95</f>
        <v>0</v>
      </c>
      <c r="W91" s="170">
        <f>'5. Lön'!BL95</f>
        <v>0</v>
      </c>
      <c r="X91" s="170">
        <f>'5. Lön'!BM95</f>
        <v>0</v>
      </c>
      <c r="Y91" s="170">
        <f>'5. Lön'!BN95</f>
        <v>0</v>
      </c>
      <c r="Z91" s="170">
        <f t="shared" si="2"/>
        <v>0</v>
      </c>
    </row>
    <row r="92" spans="2:26" s="64" customFormat="1" ht="12" x14ac:dyDescent="0.2">
      <c r="B92" s="505" t="str">
        <f>IF('5. Lön'!C96="","",'5. Lön'!C96)</f>
        <v/>
      </c>
      <c r="C92" s="507">
        <f>('5. Lön'!G96+'5. Lön'!H96+'5. Lön'!I96+'5. Lön'!J96+'5. Lön'!K96+'5. Lön'!L96+'5. Lön'!M96+'5. Lön'!N96+'5. Lön'!O96+'5. Lön'!P96)/((YEAR('2. Grunddata'!$C$21)-YEAR('2. Grunddata'!$C$20))*12+MONTH('2. Grunddata'!$C$21)-MONTH('2. Grunddata'!$C$20)+1)</f>
        <v>0</v>
      </c>
      <c r="D92" s="507">
        <f>(('5. Lön'!$G96+'5. Lön'!$H96+'5. Lön'!$I96+'5. Lön'!$J96+'5. Lön'!$K96+'5. Lön'!$L96+'5. Lön'!$M96+'5. Lön'!$N96+'5. Lön'!$O96+'5. Lön'!$P96)*(1-'5. Lön'!E96))/((YEAR('2. Grunddata'!$C$21)-YEAR('2. Grunddata'!$C$20))*12+MONTH('2. Grunddata'!$C$21)-MONTH('2. Grunddata'!$C$20)+1)</f>
        <v>0</v>
      </c>
      <c r="E92" s="225">
        <f>'5. Lön'!AS96</f>
        <v>0</v>
      </c>
      <c r="F92" s="225">
        <f>'5. Lön'!AT96</f>
        <v>0</v>
      </c>
      <c r="G92" s="225">
        <f>'5. Lön'!AU96</f>
        <v>0</v>
      </c>
      <c r="H92" s="225">
        <f>'5. Lön'!AV96</f>
        <v>0</v>
      </c>
      <c r="I92" s="225">
        <f>'5. Lön'!AW96</f>
        <v>0</v>
      </c>
      <c r="J92" s="225">
        <f>'5. Lön'!AX96</f>
        <v>0</v>
      </c>
      <c r="K92" s="225">
        <f>'5. Lön'!AY96</f>
        <v>0</v>
      </c>
      <c r="L92" s="225">
        <f>'5. Lön'!AZ96</f>
        <v>0</v>
      </c>
      <c r="M92" s="225">
        <f>'5. Lön'!BA96</f>
        <v>0</v>
      </c>
      <c r="N92" s="225">
        <f>'5. Lön'!BB96</f>
        <v>0</v>
      </c>
      <c r="O92" s="225">
        <f>'5. Lön'!BC96</f>
        <v>0</v>
      </c>
      <c r="P92" s="225">
        <f>'5. Lön'!BE96</f>
        <v>0</v>
      </c>
      <c r="Q92" s="225">
        <f>'5. Lön'!BF96</f>
        <v>0</v>
      </c>
      <c r="R92" s="225">
        <f>'5. Lön'!BG96</f>
        <v>0</v>
      </c>
      <c r="S92" s="225">
        <f>'5. Lön'!BH96</f>
        <v>0</v>
      </c>
      <c r="T92" s="225">
        <f>'5. Lön'!BI96</f>
        <v>0</v>
      </c>
      <c r="U92" s="225">
        <f>'5. Lön'!BJ96</f>
        <v>0</v>
      </c>
      <c r="V92" s="225">
        <f>'5. Lön'!BK96</f>
        <v>0</v>
      </c>
      <c r="W92" s="225">
        <f>'5. Lön'!BL96</f>
        <v>0</v>
      </c>
      <c r="X92" s="225">
        <f>'5. Lön'!BM96</f>
        <v>0</v>
      </c>
      <c r="Y92" s="225">
        <f>'5. Lön'!BN96</f>
        <v>0</v>
      </c>
      <c r="Z92" s="225">
        <f t="shared" si="2"/>
        <v>0</v>
      </c>
    </row>
    <row r="93" spans="2:26" s="64" customFormat="1" ht="12" x14ac:dyDescent="0.2">
      <c r="B93" s="496" t="str">
        <f>IF('5. Lön'!C97="","",'5. Lön'!C97)</f>
        <v/>
      </c>
      <c r="C93" s="506">
        <f>('5. Lön'!G97+'5. Lön'!H97+'5. Lön'!I97+'5. Lön'!J97+'5. Lön'!K97+'5. Lön'!L97+'5. Lön'!M97+'5. Lön'!N97+'5. Lön'!O97+'5. Lön'!P97)/((YEAR('2. Grunddata'!$C$21)-YEAR('2. Grunddata'!$C$20))*12+MONTH('2. Grunddata'!$C$21)-MONTH('2. Grunddata'!$C$20)+1)</f>
        <v>0</v>
      </c>
      <c r="D93" s="506">
        <f>(('5. Lön'!$G97+'5. Lön'!$H97+'5. Lön'!$I97+'5. Lön'!$J97+'5. Lön'!$K97+'5. Lön'!$L97+'5. Lön'!$M97+'5. Lön'!$N97+'5. Lön'!$O97+'5. Lön'!$P97)*(1-'5. Lön'!E97))/((YEAR('2. Grunddata'!$C$21)-YEAR('2. Grunddata'!$C$20))*12+MONTH('2. Grunddata'!$C$21)-MONTH('2. Grunddata'!$C$20)+1)</f>
        <v>0</v>
      </c>
      <c r="E93" s="170">
        <f>'5. Lön'!AS97</f>
        <v>0</v>
      </c>
      <c r="F93" s="170">
        <f>'5. Lön'!AT97</f>
        <v>0</v>
      </c>
      <c r="G93" s="170">
        <f>'5. Lön'!AU97</f>
        <v>0</v>
      </c>
      <c r="H93" s="170">
        <f>'5. Lön'!AV97</f>
        <v>0</v>
      </c>
      <c r="I93" s="170">
        <f>'5. Lön'!AW97</f>
        <v>0</v>
      </c>
      <c r="J93" s="170">
        <f>'5. Lön'!AX97</f>
        <v>0</v>
      </c>
      <c r="K93" s="170">
        <f>'5. Lön'!AY97</f>
        <v>0</v>
      </c>
      <c r="L93" s="170">
        <f>'5. Lön'!AZ97</f>
        <v>0</v>
      </c>
      <c r="M93" s="170">
        <f>'5. Lön'!BA97</f>
        <v>0</v>
      </c>
      <c r="N93" s="170">
        <f>'5. Lön'!BB97</f>
        <v>0</v>
      </c>
      <c r="O93" s="170">
        <f>'5. Lön'!BC97</f>
        <v>0</v>
      </c>
      <c r="P93" s="170">
        <f>'5. Lön'!BE97</f>
        <v>0</v>
      </c>
      <c r="Q93" s="170">
        <f>'5. Lön'!BF97</f>
        <v>0</v>
      </c>
      <c r="R93" s="170">
        <f>'5. Lön'!BG97</f>
        <v>0</v>
      </c>
      <c r="S93" s="170">
        <f>'5. Lön'!BH97</f>
        <v>0</v>
      </c>
      <c r="T93" s="170">
        <f>'5. Lön'!BI97</f>
        <v>0</v>
      </c>
      <c r="U93" s="170">
        <f>'5. Lön'!BJ97</f>
        <v>0</v>
      </c>
      <c r="V93" s="170">
        <f>'5. Lön'!BK97</f>
        <v>0</v>
      </c>
      <c r="W93" s="170">
        <f>'5. Lön'!BL97</f>
        <v>0</v>
      </c>
      <c r="X93" s="170">
        <f>'5. Lön'!BM97</f>
        <v>0</v>
      </c>
      <c r="Y93" s="170">
        <f>'5. Lön'!BN97</f>
        <v>0</v>
      </c>
      <c r="Z93" s="170">
        <f t="shared" si="2"/>
        <v>0</v>
      </c>
    </row>
    <row r="94" spans="2:26" s="64" customFormat="1" ht="12" x14ac:dyDescent="0.2">
      <c r="B94" s="505" t="str">
        <f>IF('5. Lön'!C98="","",'5. Lön'!C98)</f>
        <v/>
      </c>
      <c r="C94" s="507">
        <f>('5. Lön'!G98+'5. Lön'!H98+'5. Lön'!I98+'5. Lön'!J98+'5. Lön'!K98+'5. Lön'!L98+'5. Lön'!M98+'5. Lön'!N98+'5. Lön'!O98+'5. Lön'!P98)/((YEAR('2. Grunddata'!$C$21)-YEAR('2. Grunddata'!$C$20))*12+MONTH('2. Grunddata'!$C$21)-MONTH('2. Grunddata'!$C$20)+1)</f>
        <v>0</v>
      </c>
      <c r="D94" s="507">
        <f>(('5. Lön'!$G98+'5. Lön'!$H98+'5. Lön'!$I98+'5. Lön'!$J98+'5. Lön'!$K98+'5. Lön'!$L98+'5. Lön'!$M98+'5. Lön'!$N98+'5. Lön'!$O98+'5. Lön'!$P98)*(1-'5. Lön'!E98))/((YEAR('2. Grunddata'!$C$21)-YEAR('2. Grunddata'!$C$20))*12+MONTH('2. Grunddata'!$C$21)-MONTH('2. Grunddata'!$C$20)+1)</f>
        <v>0</v>
      </c>
      <c r="E94" s="225">
        <f>'5. Lön'!AS98</f>
        <v>0</v>
      </c>
      <c r="F94" s="225">
        <f>'5. Lön'!AT98</f>
        <v>0</v>
      </c>
      <c r="G94" s="225">
        <f>'5. Lön'!AU98</f>
        <v>0</v>
      </c>
      <c r="H94" s="225">
        <f>'5. Lön'!AV98</f>
        <v>0</v>
      </c>
      <c r="I94" s="225">
        <f>'5. Lön'!AW98</f>
        <v>0</v>
      </c>
      <c r="J94" s="225">
        <f>'5. Lön'!AX98</f>
        <v>0</v>
      </c>
      <c r="K94" s="225">
        <f>'5. Lön'!AY98</f>
        <v>0</v>
      </c>
      <c r="L94" s="225">
        <f>'5. Lön'!AZ98</f>
        <v>0</v>
      </c>
      <c r="M94" s="225">
        <f>'5. Lön'!BA98</f>
        <v>0</v>
      </c>
      <c r="N94" s="225">
        <f>'5. Lön'!BB98</f>
        <v>0</v>
      </c>
      <c r="O94" s="225">
        <f>'5. Lön'!BC98</f>
        <v>0</v>
      </c>
      <c r="P94" s="225">
        <f>'5. Lön'!BE98</f>
        <v>0</v>
      </c>
      <c r="Q94" s="225">
        <f>'5. Lön'!BF98</f>
        <v>0</v>
      </c>
      <c r="R94" s="225">
        <f>'5. Lön'!BG98</f>
        <v>0</v>
      </c>
      <c r="S94" s="225">
        <f>'5. Lön'!BH98</f>
        <v>0</v>
      </c>
      <c r="T94" s="225">
        <f>'5. Lön'!BI98</f>
        <v>0</v>
      </c>
      <c r="U94" s="225">
        <f>'5. Lön'!BJ98</f>
        <v>0</v>
      </c>
      <c r="V94" s="225">
        <f>'5. Lön'!BK98</f>
        <v>0</v>
      </c>
      <c r="W94" s="225">
        <f>'5. Lön'!BL98</f>
        <v>0</v>
      </c>
      <c r="X94" s="225">
        <f>'5. Lön'!BM98</f>
        <v>0</v>
      </c>
      <c r="Y94" s="225">
        <f>'5. Lön'!BN98</f>
        <v>0</v>
      </c>
      <c r="Z94" s="225">
        <f t="shared" si="2"/>
        <v>0</v>
      </c>
    </row>
    <row r="95" spans="2:26" s="64" customFormat="1" ht="12" x14ac:dyDescent="0.2">
      <c r="B95" s="496" t="str">
        <f>IF('5. Lön'!C99="","",'5. Lön'!C99)</f>
        <v/>
      </c>
      <c r="C95" s="506">
        <f>('5. Lön'!G99+'5. Lön'!H99+'5. Lön'!I99+'5. Lön'!J99+'5. Lön'!K99+'5. Lön'!L99+'5. Lön'!M99+'5. Lön'!N99+'5. Lön'!O99+'5. Lön'!P99)/((YEAR('2. Grunddata'!$C$21)-YEAR('2. Grunddata'!$C$20))*12+MONTH('2. Grunddata'!$C$21)-MONTH('2. Grunddata'!$C$20)+1)</f>
        <v>0</v>
      </c>
      <c r="D95" s="506">
        <f>(('5. Lön'!$G99+'5. Lön'!$H99+'5. Lön'!$I99+'5. Lön'!$J99+'5. Lön'!$K99+'5. Lön'!$L99+'5. Lön'!$M99+'5. Lön'!$N99+'5. Lön'!$O99+'5. Lön'!$P99)*(1-'5. Lön'!E99))/((YEAR('2. Grunddata'!$C$21)-YEAR('2. Grunddata'!$C$20))*12+MONTH('2. Grunddata'!$C$21)-MONTH('2. Grunddata'!$C$20)+1)</f>
        <v>0</v>
      </c>
      <c r="E95" s="170">
        <f>'5. Lön'!AS99</f>
        <v>0</v>
      </c>
      <c r="F95" s="170">
        <f>'5. Lön'!AT99</f>
        <v>0</v>
      </c>
      <c r="G95" s="170">
        <f>'5. Lön'!AU99</f>
        <v>0</v>
      </c>
      <c r="H95" s="170">
        <f>'5. Lön'!AV99</f>
        <v>0</v>
      </c>
      <c r="I95" s="170">
        <f>'5. Lön'!AW99</f>
        <v>0</v>
      </c>
      <c r="J95" s="170">
        <f>'5. Lön'!AX99</f>
        <v>0</v>
      </c>
      <c r="K95" s="170">
        <f>'5. Lön'!AY99</f>
        <v>0</v>
      </c>
      <c r="L95" s="170">
        <f>'5. Lön'!AZ99</f>
        <v>0</v>
      </c>
      <c r="M95" s="170">
        <f>'5. Lön'!BA99</f>
        <v>0</v>
      </c>
      <c r="N95" s="170">
        <f>'5. Lön'!BB99</f>
        <v>0</v>
      </c>
      <c r="O95" s="170">
        <f>'5. Lön'!BC99</f>
        <v>0</v>
      </c>
      <c r="P95" s="170">
        <f>'5. Lön'!BE99</f>
        <v>0</v>
      </c>
      <c r="Q95" s="170">
        <f>'5. Lön'!BF99</f>
        <v>0</v>
      </c>
      <c r="R95" s="170">
        <f>'5. Lön'!BG99</f>
        <v>0</v>
      </c>
      <c r="S95" s="170">
        <f>'5. Lön'!BH99</f>
        <v>0</v>
      </c>
      <c r="T95" s="170">
        <f>'5. Lön'!BI99</f>
        <v>0</v>
      </c>
      <c r="U95" s="170">
        <f>'5. Lön'!BJ99</f>
        <v>0</v>
      </c>
      <c r="V95" s="170">
        <f>'5. Lön'!BK99</f>
        <v>0</v>
      </c>
      <c r="W95" s="170">
        <f>'5. Lön'!BL99</f>
        <v>0</v>
      </c>
      <c r="X95" s="170">
        <f>'5. Lön'!BM99</f>
        <v>0</v>
      </c>
      <c r="Y95" s="170">
        <f>'5. Lön'!BN99</f>
        <v>0</v>
      </c>
      <c r="Z95" s="170">
        <f t="shared" si="2"/>
        <v>0</v>
      </c>
    </row>
    <row r="96" spans="2:26" s="64" customFormat="1" ht="12" x14ac:dyDescent="0.2">
      <c r="B96" s="505" t="str">
        <f>IF('5. Lön'!C100="","",'5. Lön'!C100)</f>
        <v/>
      </c>
      <c r="C96" s="507">
        <f>('5. Lön'!G100+'5. Lön'!H100+'5. Lön'!I100+'5. Lön'!J100+'5. Lön'!K100+'5. Lön'!L100+'5. Lön'!M100+'5. Lön'!N100+'5. Lön'!O100+'5. Lön'!P100)/((YEAR('2. Grunddata'!$C$21)-YEAR('2. Grunddata'!$C$20))*12+MONTH('2. Grunddata'!$C$21)-MONTH('2. Grunddata'!$C$20)+1)</f>
        <v>0</v>
      </c>
      <c r="D96" s="507">
        <f>(('5. Lön'!$G100+'5. Lön'!$H100+'5. Lön'!$I100+'5. Lön'!$J100+'5. Lön'!$K100+'5. Lön'!$L100+'5. Lön'!$M100+'5. Lön'!$N100+'5. Lön'!$O100+'5. Lön'!$P100)*(1-'5. Lön'!E100))/((YEAR('2. Grunddata'!$C$21)-YEAR('2. Grunddata'!$C$20))*12+MONTH('2. Grunddata'!$C$21)-MONTH('2. Grunddata'!$C$20)+1)</f>
        <v>0</v>
      </c>
      <c r="E96" s="225">
        <f>'5. Lön'!AS100</f>
        <v>0</v>
      </c>
      <c r="F96" s="225">
        <f>'5. Lön'!AT100</f>
        <v>0</v>
      </c>
      <c r="G96" s="225">
        <f>'5. Lön'!AU100</f>
        <v>0</v>
      </c>
      <c r="H96" s="225">
        <f>'5. Lön'!AV100</f>
        <v>0</v>
      </c>
      <c r="I96" s="225">
        <f>'5. Lön'!AW100</f>
        <v>0</v>
      </c>
      <c r="J96" s="225">
        <f>'5. Lön'!AX100</f>
        <v>0</v>
      </c>
      <c r="K96" s="225">
        <f>'5. Lön'!AY100</f>
        <v>0</v>
      </c>
      <c r="L96" s="225">
        <f>'5. Lön'!AZ100</f>
        <v>0</v>
      </c>
      <c r="M96" s="225">
        <f>'5. Lön'!BA100</f>
        <v>0</v>
      </c>
      <c r="N96" s="225">
        <f>'5. Lön'!BB100</f>
        <v>0</v>
      </c>
      <c r="O96" s="225">
        <f>'5. Lön'!BC100</f>
        <v>0</v>
      </c>
      <c r="P96" s="225">
        <f>'5. Lön'!BE100</f>
        <v>0</v>
      </c>
      <c r="Q96" s="225">
        <f>'5. Lön'!BF100</f>
        <v>0</v>
      </c>
      <c r="R96" s="225">
        <f>'5. Lön'!BG100</f>
        <v>0</v>
      </c>
      <c r="S96" s="225">
        <f>'5. Lön'!BH100</f>
        <v>0</v>
      </c>
      <c r="T96" s="225">
        <f>'5. Lön'!BI100</f>
        <v>0</v>
      </c>
      <c r="U96" s="225">
        <f>'5. Lön'!BJ100</f>
        <v>0</v>
      </c>
      <c r="V96" s="225">
        <f>'5. Lön'!BK100</f>
        <v>0</v>
      </c>
      <c r="W96" s="225">
        <f>'5. Lön'!BL100</f>
        <v>0</v>
      </c>
      <c r="X96" s="225">
        <f>'5. Lön'!BM100</f>
        <v>0</v>
      </c>
      <c r="Y96" s="225">
        <f>'5. Lön'!BN100</f>
        <v>0</v>
      </c>
      <c r="Z96" s="225">
        <f t="shared" si="2"/>
        <v>0</v>
      </c>
    </row>
    <row r="97" spans="2:26" s="64" customFormat="1" ht="12" x14ac:dyDescent="0.2">
      <c r="B97" s="496" t="str">
        <f>IF('5. Lön'!C101="","",'5. Lön'!C101)</f>
        <v/>
      </c>
      <c r="C97" s="506">
        <f>('5. Lön'!G101+'5. Lön'!H101+'5. Lön'!I101+'5. Lön'!J101+'5. Lön'!K101+'5. Lön'!L101+'5. Lön'!M101+'5. Lön'!N101+'5. Lön'!O101+'5. Lön'!P101)/((YEAR('2. Grunddata'!$C$21)-YEAR('2. Grunddata'!$C$20))*12+MONTH('2. Grunddata'!$C$21)-MONTH('2. Grunddata'!$C$20)+1)</f>
        <v>0</v>
      </c>
      <c r="D97" s="506">
        <f>(('5. Lön'!$G101+'5. Lön'!$H101+'5. Lön'!$I101+'5. Lön'!$J101+'5. Lön'!$K101+'5. Lön'!$L101+'5. Lön'!$M101+'5. Lön'!$N101+'5. Lön'!$O101+'5. Lön'!$P101)*(1-'5. Lön'!E101))/((YEAR('2. Grunddata'!$C$21)-YEAR('2. Grunddata'!$C$20))*12+MONTH('2. Grunddata'!$C$21)-MONTH('2. Grunddata'!$C$20)+1)</f>
        <v>0</v>
      </c>
      <c r="E97" s="170">
        <f>'5. Lön'!AS101</f>
        <v>0</v>
      </c>
      <c r="F97" s="170">
        <f>'5. Lön'!AT101</f>
        <v>0</v>
      </c>
      <c r="G97" s="170">
        <f>'5. Lön'!AU101</f>
        <v>0</v>
      </c>
      <c r="H97" s="170">
        <f>'5. Lön'!AV101</f>
        <v>0</v>
      </c>
      <c r="I97" s="170">
        <f>'5. Lön'!AW101</f>
        <v>0</v>
      </c>
      <c r="J97" s="170">
        <f>'5. Lön'!AX101</f>
        <v>0</v>
      </c>
      <c r="K97" s="170">
        <f>'5. Lön'!AY101</f>
        <v>0</v>
      </c>
      <c r="L97" s="170">
        <f>'5. Lön'!AZ101</f>
        <v>0</v>
      </c>
      <c r="M97" s="170">
        <f>'5. Lön'!BA101</f>
        <v>0</v>
      </c>
      <c r="N97" s="170">
        <f>'5. Lön'!BB101</f>
        <v>0</v>
      </c>
      <c r="O97" s="170">
        <f>'5. Lön'!BC101</f>
        <v>0</v>
      </c>
      <c r="P97" s="170">
        <f>'5. Lön'!BE101</f>
        <v>0</v>
      </c>
      <c r="Q97" s="170">
        <f>'5. Lön'!BF101</f>
        <v>0</v>
      </c>
      <c r="R97" s="170">
        <f>'5. Lön'!BG101</f>
        <v>0</v>
      </c>
      <c r="S97" s="170">
        <f>'5. Lön'!BH101</f>
        <v>0</v>
      </c>
      <c r="T97" s="170">
        <f>'5. Lön'!BI101</f>
        <v>0</v>
      </c>
      <c r="U97" s="170">
        <f>'5. Lön'!BJ101</f>
        <v>0</v>
      </c>
      <c r="V97" s="170">
        <f>'5. Lön'!BK101</f>
        <v>0</v>
      </c>
      <c r="W97" s="170">
        <f>'5. Lön'!BL101</f>
        <v>0</v>
      </c>
      <c r="X97" s="170">
        <f>'5. Lön'!BM101</f>
        <v>0</v>
      </c>
      <c r="Y97" s="170">
        <f>'5. Lön'!BN101</f>
        <v>0</v>
      </c>
      <c r="Z97" s="170">
        <f t="shared" si="2"/>
        <v>0</v>
      </c>
    </row>
    <row r="98" spans="2:26" s="64" customFormat="1" ht="12" x14ac:dyDescent="0.2">
      <c r="B98" s="505" t="str">
        <f>IF('5. Lön'!C102="","",'5. Lön'!C102)</f>
        <v/>
      </c>
      <c r="C98" s="507">
        <f>('5. Lön'!G102+'5. Lön'!H102+'5. Lön'!I102+'5. Lön'!J102+'5. Lön'!K102+'5. Lön'!L102+'5. Lön'!M102+'5. Lön'!N102+'5. Lön'!O102+'5. Lön'!P102)/((YEAR('2. Grunddata'!$C$21)-YEAR('2. Grunddata'!$C$20))*12+MONTH('2. Grunddata'!$C$21)-MONTH('2. Grunddata'!$C$20)+1)</f>
        <v>0</v>
      </c>
      <c r="D98" s="507">
        <f>(('5. Lön'!$G102+'5. Lön'!$H102+'5. Lön'!$I102+'5. Lön'!$J102+'5. Lön'!$K102+'5. Lön'!$L102+'5. Lön'!$M102+'5. Lön'!$N102+'5. Lön'!$O102+'5. Lön'!$P102)*(1-'5. Lön'!E102))/((YEAR('2. Grunddata'!$C$21)-YEAR('2. Grunddata'!$C$20))*12+MONTH('2. Grunddata'!$C$21)-MONTH('2. Grunddata'!$C$20)+1)</f>
        <v>0</v>
      </c>
      <c r="E98" s="225">
        <f>'5. Lön'!AS102</f>
        <v>0</v>
      </c>
      <c r="F98" s="225">
        <f>'5. Lön'!AT102</f>
        <v>0</v>
      </c>
      <c r="G98" s="225">
        <f>'5. Lön'!AU102</f>
        <v>0</v>
      </c>
      <c r="H98" s="225">
        <f>'5. Lön'!AV102</f>
        <v>0</v>
      </c>
      <c r="I98" s="225">
        <f>'5. Lön'!AW102</f>
        <v>0</v>
      </c>
      <c r="J98" s="225">
        <f>'5. Lön'!AX102</f>
        <v>0</v>
      </c>
      <c r="K98" s="225">
        <f>'5. Lön'!AY102</f>
        <v>0</v>
      </c>
      <c r="L98" s="225">
        <f>'5. Lön'!AZ102</f>
        <v>0</v>
      </c>
      <c r="M98" s="225">
        <f>'5. Lön'!BA102</f>
        <v>0</v>
      </c>
      <c r="N98" s="225">
        <f>'5. Lön'!BB102</f>
        <v>0</v>
      </c>
      <c r="O98" s="225">
        <f>'5. Lön'!BC102</f>
        <v>0</v>
      </c>
      <c r="P98" s="225">
        <f>'5. Lön'!BE102</f>
        <v>0</v>
      </c>
      <c r="Q98" s="225">
        <f>'5. Lön'!BF102</f>
        <v>0</v>
      </c>
      <c r="R98" s="225">
        <f>'5. Lön'!BG102</f>
        <v>0</v>
      </c>
      <c r="S98" s="225">
        <f>'5. Lön'!BH102</f>
        <v>0</v>
      </c>
      <c r="T98" s="225">
        <f>'5. Lön'!BI102</f>
        <v>0</v>
      </c>
      <c r="U98" s="225">
        <f>'5. Lön'!BJ102</f>
        <v>0</v>
      </c>
      <c r="V98" s="225">
        <f>'5. Lön'!BK102</f>
        <v>0</v>
      </c>
      <c r="W98" s="225">
        <f>'5. Lön'!BL102</f>
        <v>0</v>
      </c>
      <c r="X98" s="225">
        <f>'5. Lön'!BM102</f>
        <v>0</v>
      </c>
      <c r="Y98" s="225">
        <f>'5. Lön'!BN102</f>
        <v>0</v>
      </c>
      <c r="Z98" s="225">
        <f t="shared" si="2"/>
        <v>0</v>
      </c>
    </row>
    <row r="99" spans="2:26" s="64" customFormat="1" ht="12" x14ac:dyDescent="0.2">
      <c r="B99" s="496" t="str">
        <f>IF('5. Lön'!C103="","",'5. Lön'!C103)</f>
        <v/>
      </c>
      <c r="C99" s="506">
        <f>('5. Lön'!G103+'5. Lön'!H103+'5. Lön'!I103+'5. Lön'!J103+'5. Lön'!K103+'5. Lön'!L103+'5. Lön'!M103+'5. Lön'!N103+'5. Lön'!O103+'5. Lön'!P103)/((YEAR('2. Grunddata'!$C$21)-YEAR('2. Grunddata'!$C$20))*12+MONTH('2. Grunddata'!$C$21)-MONTH('2. Grunddata'!$C$20)+1)</f>
        <v>0</v>
      </c>
      <c r="D99" s="506">
        <f>(('5. Lön'!$G103+'5. Lön'!$H103+'5. Lön'!$I103+'5. Lön'!$J103+'5. Lön'!$K103+'5. Lön'!$L103+'5. Lön'!$M103+'5. Lön'!$N103+'5. Lön'!$O103+'5. Lön'!$P103)*(1-'5. Lön'!E103))/((YEAR('2. Grunddata'!$C$21)-YEAR('2. Grunddata'!$C$20))*12+MONTH('2. Grunddata'!$C$21)-MONTH('2. Grunddata'!$C$20)+1)</f>
        <v>0</v>
      </c>
      <c r="E99" s="170">
        <f>'5. Lön'!AS103</f>
        <v>0</v>
      </c>
      <c r="F99" s="170">
        <f>'5. Lön'!AT103</f>
        <v>0</v>
      </c>
      <c r="G99" s="170">
        <f>'5. Lön'!AU103</f>
        <v>0</v>
      </c>
      <c r="H99" s="170">
        <f>'5. Lön'!AV103</f>
        <v>0</v>
      </c>
      <c r="I99" s="170">
        <f>'5. Lön'!AW103</f>
        <v>0</v>
      </c>
      <c r="J99" s="170">
        <f>'5. Lön'!AX103</f>
        <v>0</v>
      </c>
      <c r="K99" s="170">
        <f>'5. Lön'!AY103</f>
        <v>0</v>
      </c>
      <c r="L99" s="170">
        <f>'5. Lön'!AZ103</f>
        <v>0</v>
      </c>
      <c r="M99" s="170">
        <f>'5. Lön'!BA103</f>
        <v>0</v>
      </c>
      <c r="N99" s="170">
        <f>'5. Lön'!BB103</f>
        <v>0</v>
      </c>
      <c r="O99" s="170">
        <f>'5. Lön'!BC103</f>
        <v>0</v>
      </c>
      <c r="P99" s="170">
        <f>'5. Lön'!BE103</f>
        <v>0</v>
      </c>
      <c r="Q99" s="170">
        <f>'5. Lön'!BF103</f>
        <v>0</v>
      </c>
      <c r="R99" s="170">
        <f>'5. Lön'!BG103</f>
        <v>0</v>
      </c>
      <c r="S99" s="170">
        <f>'5. Lön'!BH103</f>
        <v>0</v>
      </c>
      <c r="T99" s="170">
        <f>'5. Lön'!BI103</f>
        <v>0</v>
      </c>
      <c r="U99" s="170">
        <f>'5. Lön'!BJ103</f>
        <v>0</v>
      </c>
      <c r="V99" s="170">
        <f>'5. Lön'!BK103</f>
        <v>0</v>
      </c>
      <c r="W99" s="170">
        <f>'5. Lön'!BL103</f>
        <v>0</v>
      </c>
      <c r="X99" s="170">
        <f>'5. Lön'!BM103</f>
        <v>0</v>
      </c>
      <c r="Y99" s="170">
        <f>'5. Lön'!BN103</f>
        <v>0</v>
      </c>
      <c r="Z99" s="170">
        <f t="shared" si="2"/>
        <v>0</v>
      </c>
    </row>
    <row r="100" spans="2:26" s="64" customFormat="1" ht="12" x14ac:dyDescent="0.2">
      <c r="B100" s="505" t="str">
        <f>IF('5. Lön'!C104="","",'5. Lön'!C104)</f>
        <v/>
      </c>
      <c r="C100" s="507">
        <f>('5. Lön'!G104+'5. Lön'!H104+'5. Lön'!I104+'5. Lön'!J104+'5. Lön'!K104+'5. Lön'!L104+'5. Lön'!M104+'5. Lön'!N104+'5. Lön'!O104+'5. Lön'!P104)/((YEAR('2. Grunddata'!$C$21)-YEAR('2. Grunddata'!$C$20))*12+MONTH('2. Grunddata'!$C$21)-MONTH('2. Grunddata'!$C$20)+1)</f>
        <v>0</v>
      </c>
      <c r="D100" s="507">
        <f>(('5. Lön'!$G104+'5. Lön'!$H104+'5. Lön'!$I104+'5. Lön'!$J104+'5. Lön'!$K104+'5. Lön'!$L104+'5. Lön'!$M104+'5. Lön'!$N104+'5. Lön'!$O104+'5. Lön'!$P104)*(1-'5. Lön'!E104))/((YEAR('2. Grunddata'!$C$21)-YEAR('2. Grunddata'!$C$20))*12+MONTH('2. Grunddata'!$C$21)-MONTH('2. Grunddata'!$C$20)+1)</f>
        <v>0</v>
      </c>
      <c r="E100" s="225">
        <f>'5. Lön'!AS104</f>
        <v>0</v>
      </c>
      <c r="F100" s="225">
        <f>'5. Lön'!AT104</f>
        <v>0</v>
      </c>
      <c r="G100" s="225">
        <f>'5. Lön'!AU104</f>
        <v>0</v>
      </c>
      <c r="H100" s="225">
        <f>'5. Lön'!AV104</f>
        <v>0</v>
      </c>
      <c r="I100" s="225">
        <f>'5. Lön'!AW104</f>
        <v>0</v>
      </c>
      <c r="J100" s="225">
        <f>'5. Lön'!AX104</f>
        <v>0</v>
      </c>
      <c r="K100" s="225">
        <f>'5. Lön'!AY104</f>
        <v>0</v>
      </c>
      <c r="L100" s="225">
        <f>'5. Lön'!AZ104</f>
        <v>0</v>
      </c>
      <c r="M100" s="225">
        <f>'5. Lön'!BA104</f>
        <v>0</v>
      </c>
      <c r="N100" s="225">
        <f>'5. Lön'!BB104</f>
        <v>0</v>
      </c>
      <c r="O100" s="225">
        <f>'5. Lön'!BC104</f>
        <v>0</v>
      </c>
      <c r="P100" s="225">
        <f>'5. Lön'!BE104</f>
        <v>0</v>
      </c>
      <c r="Q100" s="225">
        <f>'5. Lön'!BF104</f>
        <v>0</v>
      </c>
      <c r="R100" s="225">
        <f>'5. Lön'!BG104</f>
        <v>0</v>
      </c>
      <c r="S100" s="225">
        <f>'5. Lön'!BH104</f>
        <v>0</v>
      </c>
      <c r="T100" s="225">
        <f>'5. Lön'!BI104</f>
        <v>0</v>
      </c>
      <c r="U100" s="225">
        <f>'5. Lön'!BJ104</f>
        <v>0</v>
      </c>
      <c r="V100" s="225">
        <f>'5. Lön'!BK104</f>
        <v>0</v>
      </c>
      <c r="W100" s="225">
        <f>'5. Lön'!BL104</f>
        <v>0</v>
      </c>
      <c r="X100" s="225">
        <f>'5. Lön'!BM104</f>
        <v>0</v>
      </c>
      <c r="Y100" s="225">
        <f>'5. Lön'!BN104</f>
        <v>0</v>
      </c>
      <c r="Z100" s="225">
        <f t="shared" si="2"/>
        <v>0</v>
      </c>
    </row>
    <row r="101" spans="2:26" s="64" customFormat="1" ht="12" x14ac:dyDescent="0.2">
      <c r="B101" s="496" t="str">
        <f>IF('5. Lön'!C105="","",'5. Lön'!C105)</f>
        <v/>
      </c>
      <c r="C101" s="506">
        <f>('5. Lön'!G105+'5. Lön'!H105+'5. Lön'!I105+'5. Lön'!J105+'5. Lön'!K105+'5. Lön'!L105+'5. Lön'!M105+'5. Lön'!N105+'5. Lön'!O105+'5. Lön'!P105)/((YEAR('2. Grunddata'!$C$21)-YEAR('2. Grunddata'!$C$20))*12+MONTH('2. Grunddata'!$C$21)-MONTH('2. Grunddata'!$C$20)+1)</f>
        <v>0</v>
      </c>
      <c r="D101" s="506">
        <f>(('5. Lön'!$G105+'5. Lön'!$H105+'5. Lön'!$I105+'5. Lön'!$J105+'5. Lön'!$K105+'5. Lön'!$L105+'5. Lön'!$M105+'5. Lön'!$N105+'5. Lön'!$O105+'5. Lön'!$P105)*(1-'5. Lön'!E105))/((YEAR('2. Grunddata'!$C$21)-YEAR('2. Grunddata'!$C$20))*12+MONTH('2. Grunddata'!$C$21)-MONTH('2. Grunddata'!$C$20)+1)</f>
        <v>0</v>
      </c>
      <c r="E101" s="170">
        <f>'5. Lön'!AS105</f>
        <v>0</v>
      </c>
      <c r="F101" s="170">
        <f>'5. Lön'!AT105</f>
        <v>0</v>
      </c>
      <c r="G101" s="170">
        <f>'5. Lön'!AU105</f>
        <v>0</v>
      </c>
      <c r="H101" s="170">
        <f>'5. Lön'!AV105</f>
        <v>0</v>
      </c>
      <c r="I101" s="170">
        <f>'5. Lön'!AW105</f>
        <v>0</v>
      </c>
      <c r="J101" s="170">
        <f>'5. Lön'!AX105</f>
        <v>0</v>
      </c>
      <c r="K101" s="170">
        <f>'5. Lön'!AY105</f>
        <v>0</v>
      </c>
      <c r="L101" s="170">
        <f>'5. Lön'!AZ105</f>
        <v>0</v>
      </c>
      <c r="M101" s="170">
        <f>'5. Lön'!BA105</f>
        <v>0</v>
      </c>
      <c r="N101" s="170">
        <f>'5. Lön'!BB105</f>
        <v>0</v>
      </c>
      <c r="O101" s="170">
        <f>'5. Lön'!BC105</f>
        <v>0</v>
      </c>
      <c r="P101" s="170">
        <f>'5. Lön'!BE105</f>
        <v>0</v>
      </c>
      <c r="Q101" s="170">
        <f>'5. Lön'!BF105</f>
        <v>0</v>
      </c>
      <c r="R101" s="170">
        <f>'5. Lön'!BG105</f>
        <v>0</v>
      </c>
      <c r="S101" s="170">
        <f>'5. Lön'!BH105</f>
        <v>0</v>
      </c>
      <c r="T101" s="170">
        <f>'5. Lön'!BI105</f>
        <v>0</v>
      </c>
      <c r="U101" s="170">
        <f>'5. Lön'!BJ105</f>
        <v>0</v>
      </c>
      <c r="V101" s="170">
        <f>'5. Lön'!BK105</f>
        <v>0</v>
      </c>
      <c r="W101" s="170">
        <f>'5. Lön'!BL105</f>
        <v>0</v>
      </c>
      <c r="X101" s="170">
        <f>'5. Lön'!BM105</f>
        <v>0</v>
      </c>
      <c r="Y101" s="170">
        <f>'5. Lön'!BN105</f>
        <v>0</v>
      </c>
      <c r="Z101" s="170">
        <f t="shared" si="2"/>
        <v>0</v>
      </c>
    </row>
    <row r="102" spans="2:26" s="64" customFormat="1" ht="12" x14ac:dyDescent="0.2">
      <c r="B102" s="505" t="str">
        <f>IF('5. Lön'!C106="","",'5. Lön'!C106)</f>
        <v/>
      </c>
      <c r="C102" s="507">
        <f>('5. Lön'!G106+'5. Lön'!H106+'5. Lön'!I106+'5. Lön'!J106+'5. Lön'!K106+'5. Lön'!L106+'5. Lön'!M106+'5. Lön'!N106+'5. Lön'!O106+'5. Lön'!P106)/((YEAR('2. Grunddata'!$C$21)-YEAR('2. Grunddata'!$C$20))*12+MONTH('2. Grunddata'!$C$21)-MONTH('2. Grunddata'!$C$20)+1)</f>
        <v>0</v>
      </c>
      <c r="D102" s="507">
        <f>(('5. Lön'!$G106+'5. Lön'!$H106+'5. Lön'!$I106+'5. Lön'!$J106+'5. Lön'!$K106+'5. Lön'!$L106+'5. Lön'!$M106+'5. Lön'!$N106+'5. Lön'!$O106+'5. Lön'!$P106)*(1-'5. Lön'!E106))/((YEAR('2. Grunddata'!$C$21)-YEAR('2. Grunddata'!$C$20))*12+MONTH('2. Grunddata'!$C$21)-MONTH('2. Grunddata'!$C$20)+1)</f>
        <v>0</v>
      </c>
      <c r="E102" s="225">
        <f>'5. Lön'!AS106</f>
        <v>0</v>
      </c>
      <c r="F102" s="225">
        <f>'5. Lön'!AT106</f>
        <v>0</v>
      </c>
      <c r="G102" s="225">
        <f>'5. Lön'!AU106</f>
        <v>0</v>
      </c>
      <c r="H102" s="225">
        <f>'5. Lön'!AV106</f>
        <v>0</v>
      </c>
      <c r="I102" s="225">
        <f>'5. Lön'!AW106</f>
        <v>0</v>
      </c>
      <c r="J102" s="225">
        <f>'5. Lön'!AX106</f>
        <v>0</v>
      </c>
      <c r="K102" s="225">
        <f>'5. Lön'!AY106</f>
        <v>0</v>
      </c>
      <c r="L102" s="225">
        <f>'5. Lön'!AZ106</f>
        <v>0</v>
      </c>
      <c r="M102" s="225">
        <f>'5. Lön'!BA106</f>
        <v>0</v>
      </c>
      <c r="N102" s="225">
        <f>'5. Lön'!BB106</f>
        <v>0</v>
      </c>
      <c r="O102" s="225">
        <f>'5. Lön'!BC106</f>
        <v>0</v>
      </c>
      <c r="P102" s="225">
        <f>'5. Lön'!BE106</f>
        <v>0</v>
      </c>
      <c r="Q102" s="225">
        <f>'5. Lön'!BF106</f>
        <v>0</v>
      </c>
      <c r="R102" s="225">
        <f>'5. Lön'!BG106</f>
        <v>0</v>
      </c>
      <c r="S102" s="225">
        <f>'5. Lön'!BH106</f>
        <v>0</v>
      </c>
      <c r="T102" s="225">
        <f>'5. Lön'!BI106</f>
        <v>0</v>
      </c>
      <c r="U102" s="225">
        <f>'5. Lön'!BJ106</f>
        <v>0</v>
      </c>
      <c r="V102" s="225">
        <f>'5. Lön'!BK106</f>
        <v>0</v>
      </c>
      <c r="W102" s="225">
        <f>'5. Lön'!BL106</f>
        <v>0</v>
      </c>
      <c r="X102" s="225">
        <f>'5. Lön'!BM106</f>
        <v>0</v>
      </c>
      <c r="Y102" s="225">
        <f>'5. Lön'!BN106</f>
        <v>0</v>
      </c>
      <c r="Z102" s="225">
        <f t="shared" si="2"/>
        <v>0</v>
      </c>
    </row>
    <row r="103" spans="2:26" s="64" customFormat="1" ht="12" x14ac:dyDescent="0.2">
      <c r="B103" s="496" t="str">
        <f>IF('5. Lön'!C107="","",'5. Lön'!C107)</f>
        <v/>
      </c>
      <c r="C103" s="506">
        <f>('5. Lön'!G107+'5. Lön'!H107+'5. Lön'!I107+'5. Lön'!J107+'5. Lön'!K107+'5. Lön'!L107+'5. Lön'!M107+'5. Lön'!N107+'5. Lön'!O107+'5. Lön'!P107)/((YEAR('2. Grunddata'!$C$21)-YEAR('2. Grunddata'!$C$20))*12+MONTH('2. Grunddata'!$C$21)-MONTH('2. Grunddata'!$C$20)+1)</f>
        <v>0</v>
      </c>
      <c r="D103" s="506">
        <f>(('5. Lön'!$G107+'5. Lön'!$H107+'5. Lön'!$I107+'5. Lön'!$J107+'5. Lön'!$K107+'5. Lön'!$L107+'5. Lön'!$M107+'5. Lön'!$N107+'5. Lön'!$O107+'5. Lön'!$P107)*(1-'5. Lön'!E107))/((YEAR('2. Grunddata'!$C$21)-YEAR('2. Grunddata'!$C$20))*12+MONTH('2. Grunddata'!$C$21)-MONTH('2. Grunddata'!$C$20)+1)</f>
        <v>0</v>
      </c>
      <c r="E103" s="170">
        <f>'5. Lön'!AS107</f>
        <v>0</v>
      </c>
      <c r="F103" s="170">
        <f>'5. Lön'!AT107</f>
        <v>0</v>
      </c>
      <c r="G103" s="170">
        <f>'5. Lön'!AU107</f>
        <v>0</v>
      </c>
      <c r="H103" s="170">
        <f>'5. Lön'!AV107</f>
        <v>0</v>
      </c>
      <c r="I103" s="170">
        <f>'5. Lön'!AW107</f>
        <v>0</v>
      </c>
      <c r="J103" s="170">
        <f>'5. Lön'!AX107</f>
        <v>0</v>
      </c>
      <c r="K103" s="170">
        <f>'5. Lön'!AY107</f>
        <v>0</v>
      </c>
      <c r="L103" s="170">
        <f>'5. Lön'!AZ107</f>
        <v>0</v>
      </c>
      <c r="M103" s="170">
        <f>'5. Lön'!BA107</f>
        <v>0</v>
      </c>
      <c r="N103" s="170">
        <f>'5. Lön'!BB107</f>
        <v>0</v>
      </c>
      <c r="O103" s="170">
        <f>'5. Lön'!BC107</f>
        <v>0</v>
      </c>
      <c r="P103" s="170">
        <f>'5. Lön'!BE107</f>
        <v>0</v>
      </c>
      <c r="Q103" s="170">
        <f>'5. Lön'!BF107</f>
        <v>0</v>
      </c>
      <c r="R103" s="170">
        <f>'5. Lön'!BG107</f>
        <v>0</v>
      </c>
      <c r="S103" s="170">
        <f>'5. Lön'!BH107</f>
        <v>0</v>
      </c>
      <c r="T103" s="170">
        <f>'5. Lön'!BI107</f>
        <v>0</v>
      </c>
      <c r="U103" s="170">
        <f>'5. Lön'!BJ107</f>
        <v>0</v>
      </c>
      <c r="V103" s="170">
        <f>'5. Lön'!BK107</f>
        <v>0</v>
      </c>
      <c r="W103" s="170">
        <f>'5. Lön'!BL107</f>
        <v>0</v>
      </c>
      <c r="X103" s="170">
        <f>'5. Lön'!BM107</f>
        <v>0</v>
      </c>
      <c r="Y103" s="170">
        <f>'5. Lön'!BN107</f>
        <v>0</v>
      </c>
      <c r="Z103" s="170">
        <f t="shared" si="2"/>
        <v>0</v>
      </c>
    </row>
    <row r="104" spans="2:26" s="64" customFormat="1" ht="12" x14ac:dyDescent="0.2">
      <c r="B104" s="505" t="str">
        <f>IF('5. Lön'!C108="","",'5. Lön'!C108)</f>
        <v/>
      </c>
      <c r="C104" s="507">
        <f>('5. Lön'!G108+'5. Lön'!H108+'5. Lön'!I108+'5. Lön'!J108+'5. Lön'!K108+'5. Lön'!L108+'5. Lön'!M108+'5. Lön'!N108+'5. Lön'!O108+'5. Lön'!P108)/((YEAR('2. Grunddata'!$C$21)-YEAR('2. Grunddata'!$C$20))*12+MONTH('2. Grunddata'!$C$21)-MONTH('2. Grunddata'!$C$20)+1)</f>
        <v>0</v>
      </c>
      <c r="D104" s="507">
        <f>(('5. Lön'!$G108+'5. Lön'!$H108+'5. Lön'!$I108+'5. Lön'!$J108+'5. Lön'!$K108+'5. Lön'!$L108+'5. Lön'!$M108+'5. Lön'!$N108+'5. Lön'!$O108+'5. Lön'!$P108)*(1-'5. Lön'!E108))/((YEAR('2. Grunddata'!$C$21)-YEAR('2. Grunddata'!$C$20))*12+MONTH('2. Grunddata'!$C$21)-MONTH('2. Grunddata'!$C$20)+1)</f>
        <v>0</v>
      </c>
      <c r="E104" s="225">
        <f>'5. Lön'!AS108</f>
        <v>0</v>
      </c>
      <c r="F104" s="225">
        <f>'5. Lön'!AT108</f>
        <v>0</v>
      </c>
      <c r="G104" s="225">
        <f>'5. Lön'!AU108</f>
        <v>0</v>
      </c>
      <c r="H104" s="225">
        <f>'5. Lön'!AV108</f>
        <v>0</v>
      </c>
      <c r="I104" s="225">
        <f>'5. Lön'!AW108</f>
        <v>0</v>
      </c>
      <c r="J104" s="225">
        <f>'5. Lön'!AX108</f>
        <v>0</v>
      </c>
      <c r="K104" s="225">
        <f>'5. Lön'!AY108</f>
        <v>0</v>
      </c>
      <c r="L104" s="225">
        <f>'5. Lön'!AZ108</f>
        <v>0</v>
      </c>
      <c r="M104" s="225">
        <f>'5. Lön'!BA108</f>
        <v>0</v>
      </c>
      <c r="N104" s="225">
        <f>'5. Lön'!BB108</f>
        <v>0</v>
      </c>
      <c r="O104" s="225">
        <f>'5. Lön'!BC108</f>
        <v>0</v>
      </c>
      <c r="P104" s="225">
        <f>'5. Lön'!BE108</f>
        <v>0</v>
      </c>
      <c r="Q104" s="225">
        <f>'5. Lön'!BF108</f>
        <v>0</v>
      </c>
      <c r="R104" s="225">
        <f>'5. Lön'!BG108</f>
        <v>0</v>
      </c>
      <c r="S104" s="225">
        <f>'5. Lön'!BH108</f>
        <v>0</v>
      </c>
      <c r="T104" s="225">
        <f>'5. Lön'!BI108</f>
        <v>0</v>
      </c>
      <c r="U104" s="225">
        <f>'5. Lön'!BJ108</f>
        <v>0</v>
      </c>
      <c r="V104" s="225">
        <f>'5. Lön'!BK108</f>
        <v>0</v>
      </c>
      <c r="W104" s="225">
        <f>'5. Lön'!BL108</f>
        <v>0</v>
      </c>
      <c r="X104" s="225">
        <f>'5. Lön'!BM108</f>
        <v>0</v>
      </c>
      <c r="Y104" s="225">
        <f>'5. Lön'!BN108</f>
        <v>0</v>
      </c>
      <c r="Z104" s="225">
        <f t="shared" si="2"/>
        <v>0</v>
      </c>
    </row>
    <row r="105" spans="2:26" s="64" customFormat="1" ht="12" x14ac:dyDescent="0.2">
      <c r="B105" s="496" t="str">
        <f>IF('5. Lön'!C109="","",'5. Lön'!C109)</f>
        <v/>
      </c>
      <c r="C105" s="506">
        <f>('5. Lön'!G109+'5. Lön'!H109+'5. Lön'!I109+'5. Lön'!J109+'5. Lön'!K109+'5. Lön'!L109+'5. Lön'!M109+'5. Lön'!N109+'5. Lön'!O109+'5. Lön'!P109)/((YEAR('2. Grunddata'!$C$21)-YEAR('2. Grunddata'!$C$20))*12+MONTH('2. Grunddata'!$C$21)-MONTH('2. Grunddata'!$C$20)+1)</f>
        <v>0</v>
      </c>
      <c r="D105" s="506">
        <f>(('5. Lön'!$G109+'5. Lön'!$H109+'5. Lön'!$I109+'5. Lön'!$J109+'5. Lön'!$K109+'5. Lön'!$L109+'5. Lön'!$M109+'5. Lön'!$N109+'5. Lön'!$O109+'5. Lön'!$P109)*(1-'5. Lön'!E109))/((YEAR('2. Grunddata'!$C$21)-YEAR('2. Grunddata'!$C$20))*12+MONTH('2. Grunddata'!$C$21)-MONTH('2. Grunddata'!$C$20)+1)</f>
        <v>0</v>
      </c>
      <c r="E105" s="170">
        <f>'5. Lön'!AS109</f>
        <v>0</v>
      </c>
      <c r="F105" s="170">
        <f>'5. Lön'!AT109</f>
        <v>0</v>
      </c>
      <c r="G105" s="170">
        <f>'5. Lön'!AU109</f>
        <v>0</v>
      </c>
      <c r="H105" s="170">
        <f>'5. Lön'!AV109</f>
        <v>0</v>
      </c>
      <c r="I105" s="170">
        <f>'5. Lön'!AW109</f>
        <v>0</v>
      </c>
      <c r="J105" s="170">
        <f>'5. Lön'!AX109</f>
        <v>0</v>
      </c>
      <c r="K105" s="170">
        <f>'5. Lön'!AY109</f>
        <v>0</v>
      </c>
      <c r="L105" s="170">
        <f>'5. Lön'!AZ109</f>
        <v>0</v>
      </c>
      <c r="M105" s="170">
        <f>'5. Lön'!BA109</f>
        <v>0</v>
      </c>
      <c r="N105" s="170">
        <f>'5. Lön'!BB109</f>
        <v>0</v>
      </c>
      <c r="O105" s="170">
        <f>'5. Lön'!BC109</f>
        <v>0</v>
      </c>
      <c r="P105" s="170">
        <f>'5. Lön'!BE109</f>
        <v>0</v>
      </c>
      <c r="Q105" s="170">
        <f>'5. Lön'!BF109</f>
        <v>0</v>
      </c>
      <c r="R105" s="170">
        <f>'5. Lön'!BG109</f>
        <v>0</v>
      </c>
      <c r="S105" s="170">
        <f>'5. Lön'!BH109</f>
        <v>0</v>
      </c>
      <c r="T105" s="170">
        <f>'5. Lön'!BI109</f>
        <v>0</v>
      </c>
      <c r="U105" s="170">
        <f>'5. Lön'!BJ109</f>
        <v>0</v>
      </c>
      <c r="V105" s="170">
        <f>'5. Lön'!BK109</f>
        <v>0</v>
      </c>
      <c r="W105" s="170">
        <f>'5. Lön'!BL109</f>
        <v>0</v>
      </c>
      <c r="X105" s="170">
        <f>'5. Lön'!BM109</f>
        <v>0</v>
      </c>
      <c r="Y105" s="170">
        <f>'5. Lön'!BN109</f>
        <v>0</v>
      </c>
      <c r="Z105" s="170">
        <f t="shared" si="2"/>
        <v>0</v>
      </c>
    </row>
    <row r="106" spans="2:26" s="64" customFormat="1" ht="12" x14ac:dyDescent="0.2">
      <c r="B106" s="505" t="str">
        <f>IF('5. Lön'!C110="","",'5. Lön'!C110)</f>
        <v/>
      </c>
      <c r="C106" s="507">
        <f>('5. Lön'!G110+'5. Lön'!H110+'5. Lön'!I110+'5. Lön'!J110+'5. Lön'!K110+'5. Lön'!L110+'5. Lön'!M110+'5. Lön'!N110+'5. Lön'!O110+'5. Lön'!P110)/((YEAR('2. Grunddata'!$C$21)-YEAR('2. Grunddata'!$C$20))*12+MONTH('2. Grunddata'!$C$21)-MONTH('2. Grunddata'!$C$20)+1)</f>
        <v>0</v>
      </c>
      <c r="D106" s="507">
        <f>(('5. Lön'!$G110+'5. Lön'!$H110+'5. Lön'!$I110+'5. Lön'!$J110+'5. Lön'!$K110+'5. Lön'!$L110+'5. Lön'!$M110+'5. Lön'!$N110+'5. Lön'!$O110+'5. Lön'!$P110)*(1-'5. Lön'!E110))/((YEAR('2. Grunddata'!$C$21)-YEAR('2. Grunddata'!$C$20))*12+MONTH('2. Grunddata'!$C$21)-MONTH('2. Grunddata'!$C$20)+1)</f>
        <v>0</v>
      </c>
      <c r="E106" s="225">
        <f>'5. Lön'!AS110</f>
        <v>0</v>
      </c>
      <c r="F106" s="225">
        <f>'5. Lön'!AT110</f>
        <v>0</v>
      </c>
      <c r="G106" s="225">
        <f>'5. Lön'!AU110</f>
        <v>0</v>
      </c>
      <c r="H106" s="225">
        <f>'5. Lön'!AV110</f>
        <v>0</v>
      </c>
      <c r="I106" s="225">
        <f>'5. Lön'!AW110</f>
        <v>0</v>
      </c>
      <c r="J106" s="225">
        <f>'5. Lön'!AX110</f>
        <v>0</v>
      </c>
      <c r="K106" s="225">
        <f>'5. Lön'!AY110</f>
        <v>0</v>
      </c>
      <c r="L106" s="225">
        <f>'5. Lön'!AZ110</f>
        <v>0</v>
      </c>
      <c r="M106" s="225">
        <f>'5. Lön'!BA110</f>
        <v>0</v>
      </c>
      <c r="N106" s="225">
        <f>'5. Lön'!BB110</f>
        <v>0</v>
      </c>
      <c r="O106" s="225">
        <f>'5. Lön'!BC110</f>
        <v>0</v>
      </c>
      <c r="P106" s="225">
        <f>'5. Lön'!BE110</f>
        <v>0</v>
      </c>
      <c r="Q106" s="225">
        <f>'5. Lön'!BF110</f>
        <v>0</v>
      </c>
      <c r="R106" s="225">
        <f>'5. Lön'!BG110</f>
        <v>0</v>
      </c>
      <c r="S106" s="225">
        <f>'5. Lön'!BH110</f>
        <v>0</v>
      </c>
      <c r="T106" s="225">
        <f>'5. Lön'!BI110</f>
        <v>0</v>
      </c>
      <c r="U106" s="225">
        <f>'5. Lön'!BJ110</f>
        <v>0</v>
      </c>
      <c r="V106" s="225">
        <f>'5. Lön'!BK110</f>
        <v>0</v>
      </c>
      <c r="W106" s="225">
        <f>'5. Lön'!BL110</f>
        <v>0</v>
      </c>
      <c r="X106" s="225">
        <f>'5. Lön'!BM110</f>
        <v>0</v>
      </c>
      <c r="Y106" s="225">
        <f>'5. Lön'!BN110</f>
        <v>0</v>
      </c>
      <c r="Z106" s="225">
        <f t="shared" si="2"/>
        <v>0</v>
      </c>
    </row>
    <row r="107" spans="2:26" s="64" customFormat="1" ht="12" x14ac:dyDescent="0.2">
      <c r="B107" s="496" t="str">
        <f>IF('5. Lön'!C111="","",'5. Lön'!C111)</f>
        <v/>
      </c>
      <c r="C107" s="506">
        <f>('5. Lön'!G111+'5. Lön'!H111+'5. Lön'!I111+'5. Lön'!J111+'5. Lön'!K111+'5. Lön'!L111+'5. Lön'!M111+'5. Lön'!N111+'5. Lön'!O111+'5. Lön'!P111)/((YEAR('2. Grunddata'!$C$21)-YEAR('2. Grunddata'!$C$20))*12+MONTH('2. Grunddata'!$C$21)-MONTH('2. Grunddata'!$C$20)+1)</f>
        <v>0</v>
      </c>
      <c r="D107" s="506">
        <f>(('5. Lön'!$G111+'5. Lön'!$H111+'5. Lön'!$I111+'5. Lön'!$J111+'5. Lön'!$K111+'5. Lön'!$L111+'5. Lön'!$M111+'5. Lön'!$N111+'5. Lön'!$O111+'5. Lön'!$P111)*(1-'5. Lön'!E111))/((YEAR('2. Grunddata'!$C$21)-YEAR('2. Grunddata'!$C$20))*12+MONTH('2. Grunddata'!$C$21)-MONTH('2. Grunddata'!$C$20)+1)</f>
        <v>0</v>
      </c>
      <c r="E107" s="170">
        <f>'5. Lön'!AS111</f>
        <v>0</v>
      </c>
      <c r="F107" s="170">
        <f>'5. Lön'!AT111</f>
        <v>0</v>
      </c>
      <c r="G107" s="170">
        <f>'5. Lön'!AU111</f>
        <v>0</v>
      </c>
      <c r="H107" s="170">
        <f>'5. Lön'!AV111</f>
        <v>0</v>
      </c>
      <c r="I107" s="170">
        <f>'5. Lön'!AW111</f>
        <v>0</v>
      </c>
      <c r="J107" s="170">
        <f>'5. Lön'!AX111</f>
        <v>0</v>
      </c>
      <c r="K107" s="170">
        <f>'5. Lön'!AY111</f>
        <v>0</v>
      </c>
      <c r="L107" s="170">
        <f>'5. Lön'!AZ111</f>
        <v>0</v>
      </c>
      <c r="M107" s="170">
        <f>'5. Lön'!BA111</f>
        <v>0</v>
      </c>
      <c r="N107" s="170">
        <f>'5. Lön'!BB111</f>
        <v>0</v>
      </c>
      <c r="O107" s="170">
        <f>'5. Lön'!BC111</f>
        <v>0</v>
      </c>
      <c r="P107" s="170">
        <f>'5. Lön'!BE111</f>
        <v>0</v>
      </c>
      <c r="Q107" s="170">
        <f>'5. Lön'!BF111</f>
        <v>0</v>
      </c>
      <c r="R107" s="170">
        <f>'5. Lön'!BG111</f>
        <v>0</v>
      </c>
      <c r="S107" s="170">
        <f>'5. Lön'!BH111</f>
        <v>0</v>
      </c>
      <c r="T107" s="170">
        <f>'5. Lön'!BI111</f>
        <v>0</v>
      </c>
      <c r="U107" s="170">
        <f>'5. Lön'!BJ111</f>
        <v>0</v>
      </c>
      <c r="V107" s="170">
        <f>'5. Lön'!BK111</f>
        <v>0</v>
      </c>
      <c r="W107" s="170">
        <f>'5. Lön'!BL111</f>
        <v>0</v>
      </c>
      <c r="X107" s="170">
        <f>'5. Lön'!BM111</f>
        <v>0</v>
      </c>
      <c r="Y107" s="170">
        <f>'5. Lön'!BN111</f>
        <v>0</v>
      </c>
      <c r="Z107" s="170">
        <f t="shared" si="2"/>
        <v>0</v>
      </c>
    </row>
    <row r="108" spans="2:26" s="64" customFormat="1" ht="12" x14ac:dyDescent="0.2">
      <c r="B108" s="505" t="str">
        <f>IF('5. Lön'!C112="","",'5. Lön'!C112)</f>
        <v/>
      </c>
      <c r="C108" s="507">
        <f>('5. Lön'!G112+'5. Lön'!H112+'5. Lön'!I112+'5. Lön'!J112+'5. Lön'!K112+'5. Lön'!L112+'5. Lön'!M112+'5. Lön'!N112+'5. Lön'!O112+'5. Lön'!P112)/((YEAR('2. Grunddata'!$C$21)-YEAR('2. Grunddata'!$C$20))*12+MONTH('2. Grunddata'!$C$21)-MONTH('2. Grunddata'!$C$20)+1)</f>
        <v>0</v>
      </c>
      <c r="D108" s="507">
        <f>(('5. Lön'!$G112+'5. Lön'!$H112+'5. Lön'!$I112+'5. Lön'!$J112+'5. Lön'!$K112+'5. Lön'!$L112+'5. Lön'!$M112+'5. Lön'!$N112+'5. Lön'!$O112+'5. Lön'!$P112)*(1-'5. Lön'!E112))/((YEAR('2. Grunddata'!$C$21)-YEAR('2. Grunddata'!$C$20))*12+MONTH('2. Grunddata'!$C$21)-MONTH('2. Grunddata'!$C$20)+1)</f>
        <v>0</v>
      </c>
      <c r="E108" s="225">
        <f>'5. Lön'!AS112</f>
        <v>0</v>
      </c>
      <c r="F108" s="225">
        <f>'5. Lön'!AT112</f>
        <v>0</v>
      </c>
      <c r="G108" s="225">
        <f>'5. Lön'!AU112</f>
        <v>0</v>
      </c>
      <c r="H108" s="225">
        <f>'5. Lön'!AV112</f>
        <v>0</v>
      </c>
      <c r="I108" s="225">
        <f>'5. Lön'!AW112</f>
        <v>0</v>
      </c>
      <c r="J108" s="225">
        <f>'5. Lön'!AX112</f>
        <v>0</v>
      </c>
      <c r="K108" s="225">
        <f>'5. Lön'!AY112</f>
        <v>0</v>
      </c>
      <c r="L108" s="225">
        <f>'5. Lön'!AZ112</f>
        <v>0</v>
      </c>
      <c r="M108" s="225">
        <f>'5. Lön'!BA112</f>
        <v>0</v>
      </c>
      <c r="N108" s="225">
        <f>'5. Lön'!BB112</f>
        <v>0</v>
      </c>
      <c r="O108" s="225">
        <f>'5. Lön'!BC112</f>
        <v>0</v>
      </c>
      <c r="P108" s="225">
        <f>'5. Lön'!BE112</f>
        <v>0</v>
      </c>
      <c r="Q108" s="225">
        <f>'5. Lön'!BF112</f>
        <v>0</v>
      </c>
      <c r="R108" s="225">
        <f>'5. Lön'!BG112</f>
        <v>0</v>
      </c>
      <c r="S108" s="225">
        <f>'5. Lön'!BH112</f>
        <v>0</v>
      </c>
      <c r="T108" s="225">
        <f>'5. Lön'!BI112</f>
        <v>0</v>
      </c>
      <c r="U108" s="225">
        <f>'5. Lön'!BJ112</f>
        <v>0</v>
      </c>
      <c r="V108" s="225">
        <f>'5. Lön'!BK112</f>
        <v>0</v>
      </c>
      <c r="W108" s="225">
        <f>'5. Lön'!BL112</f>
        <v>0</v>
      </c>
      <c r="X108" s="225">
        <f>'5. Lön'!BM112</f>
        <v>0</v>
      </c>
      <c r="Y108" s="225">
        <f>'5. Lön'!BN112</f>
        <v>0</v>
      </c>
      <c r="Z108" s="225">
        <f t="shared" si="2"/>
        <v>0</v>
      </c>
    </row>
    <row r="109" spans="2:26" s="64" customFormat="1" ht="12" x14ac:dyDescent="0.2">
      <c r="B109" s="496" t="str">
        <f>IF('5. Lön'!C113="","",'5. Lön'!C113)</f>
        <v/>
      </c>
      <c r="C109" s="506">
        <f>('5. Lön'!G113+'5. Lön'!H113+'5. Lön'!I113+'5. Lön'!J113+'5. Lön'!K113+'5. Lön'!L113+'5. Lön'!M113+'5. Lön'!N113+'5. Lön'!O113+'5. Lön'!P113)/((YEAR('2. Grunddata'!$C$21)-YEAR('2. Grunddata'!$C$20))*12+MONTH('2. Grunddata'!$C$21)-MONTH('2. Grunddata'!$C$20)+1)</f>
        <v>0</v>
      </c>
      <c r="D109" s="506">
        <f>(('5. Lön'!$G113+'5. Lön'!$H113+'5. Lön'!$I113+'5. Lön'!$J113+'5. Lön'!$K113+'5. Lön'!$L113+'5. Lön'!$M113+'5. Lön'!$N113+'5. Lön'!$O113+'5. Lön'!$P113)*(1-'5. Lön'!E113))/((YEAR('2. Grunddata'!$C$21)-YEAR('2. Grunddata'!$C$20))*12+MONTH('2. Grunddata'!$C$21)-MONTH('2. Grunddata'!$C$20)+1)</f>
        <v>0</v>
      </c>
      <c r="E109" s="170">
        <f>'5. Lön'!AS113</f>
        <v>0</v>
      </c>
      <c r="F109" s="170">
        <f>'5. Lön'!AT113</f>
        <v>0</v>
      </c>
      <c r="G109" s="170">
        <f>'5. Lön'!AU113</f>
        <v>0</v>
      </c>
      <c r="H109" s="170">
        <f>'5. Lön'!AV113</f>
        <v>0</v>
      </c>
      <c r="I109" s="170">
        <f>'5. Lön'!AW113</f>
        <v>0</v>
      </c>
      <c r="J109" s="170">
        <f>'5. Lön'!AX113</f>
        <v>0</v>
      </c>
      <c r="K109" s="170">
        <f>'5. Lön'!AY113</f>
        <v>0</v>
      </c>
      <c r="L109" s="170">
        <f>'5. Lön'!AZ113</f>
        <v>0</v>
      </c>
      <c r="M109" s="170">
        <f>'5. Lön'!BA113</f>
        <v>0</v>
      </c>
      <c r="N109" s="170">
        <f>'5. Lön'!BB113</f>
        <v>0</v>
      </c>
      <c r="O109" s="170">
        <f>'5. Lön'!BC113</f>
        <v>0</v>
      </c>
      <c r="P109" s="170">
        <f>'5. Lön'!BE113</f>
        <v>0</v>
      </c>
      <c r="Q109" s="170">
        <f>'5. Lön'!BF113</f>
        <v>0</v>
      </c>
      <c r="R109" s="170">
        <f>'5. Lön'!BG113</f>
        <v>0</v>
      </c>
      <c r="S109" s="170">
        <f>'5. Lön'!BH113</f>
        <v>0</v>
      </c>
      <c r="T109" s="170">
        <f>'5. Lön'!BI113</f>
        <v>0</v>
      </c>
      <c r="U109" s="170">
        <f>'5. Lön'!BJ113</f>
        <v>0</v>
      </c>
      <c r="V109" s="170">
        <f>'5. Lön'!BK113</f>
        <v>0</v>
      </c>
      <c r="W109" s="170">
        <f>'5. Lön'!BL113</f>
        <v>0</v>
      </c>
      <c r="X109" s="170">
        <f>'5. Lön'!BM113</f>
        <v>0</v>
      </c>
      <c r="Y109" s="170">
        <f>'5. Lön'!BN113</f>
        <v>0</v>
      </c>
      <c r="Z109" s="170">
        <f t="shared" si="2"/>
        <v>0</v>
      </c>
    </row>
    <row r="110" spans="2:26" s="64" customFormat="1" ht="12" x14ac:dyDescent="0.2">
      <c r="B110" s="505" t="str">
        <f>IF('5. Lön'!C114="","",'5. Lön'!C114)</f>
        <v/>
      </c>
      <c r="C110" s="507">
        <f>('5. Lön'!G114+'5. Lön'!H114+'5. Lön'!I114+'5. Lön'!J114+'5. Lön'!K114+'5. Lön'!L114+'5. Lön'!M114+'5. Lön'!N114+'5. Lön'!O114+'5. Lön'!P114)/((YEAR('2. Grunddata'!$C$21)-YEAR('2. Grunddata'!$C$20))*12+MONTH('2. Grunddata'!$C$21)-MONTH('2. Grunddata'!$C$20)+1)</f>
        <v>0</v>
      </c>
      <c r="D110" s="507">
        <f>(('5. Lön'!$G114+'5. Lön'!$H114+'5. Lön'!$I114+'5. Lön'!$J114+'5. Lön'!$K114+'5. Lön'!$L114+'5. Lön'!$M114+'5. Lön'!$N114+'5. Lön'!$O114+'5. Lön'!$P114)*(1-'5. Lön'!E114))/((YEAR('2. Grunddata'!$C$21)-YEAR('2. Grunddata'!$C$20))*12+MONTH('2. Grunddata'!$C$21)-MONTH('2. Grunddata'!$C$20)+1)</f>
        <v>0</v>
      </c>
      <c r="E110" s="225">
        <f>'5. Lön'!AS114</f>
        <v>0</v>
      </c>
      <c r="F110" s="225">
        <f>'5. Lön'!AT114</f>
        <v>0</v>
      </c>
      <c r="G110" s="225">
        <f>'5. Lön'!AU114</f>
        <v>0</v>
      </c>
      <c r="H110" s="225">
        <f>'5. Lön'!AV114</f>
        <v>0</v>
      </c>
      <c r="I110" s="225">
        <f>'5. Lön'!AW114</f>
        <v>0</v>
      </c>
      <c r="J110" s="225">
        <f>'5. Lön'!AX114</f>
        <v>0</v>
      </c>
      <c r="K110" s="225">
        <f>'5. Lön'!AY114</f>
        <v>0</v>
      </c>
      <c r="L110" s="225">
        <f>'5. Lön'!AZ114</f>
        <v>0</v>
      </c>
      <c r="M110" s="225">
        <f>'5. Lön'!BA114</f>
        <v>0</v>
      </c>
      <c r="N110" s="225">
        <f>'5. Lön'!BB114</f>
        <v>0</v>
      </c>
      <c r="O110" s="225">
        <f>'5. Lön'!BC114</f>
        <v>0</v>
      </c>
      <c r="P110" s="225">
        <f>'5. Lön'!BE114</f>
        <v>0</v>
      </c>
      <c r="Q110" s="225">
        <f>'5. Lön'!BF114</f>
        <v>0</v>
      </c>
      <c r="R110" s="225">
        <f>'5. Lön'!BG114</f>
        <v>0</v>
      </c>
      <c r="S110" s="225">
        <f>'5. Lön'!BH114</f>
        <v>0</v>
      </c>
      <c r="T110" s="225">
        <f>'5. Lön'!BI114</f>
        <v>0</v>
      </c>
      <c r="U110" s="225">
        <f>'5. Lön'!BJ114</f>
        <v>0</v>
      </c>
      <c r="V110" s="225">
        <f>'5. Lön'!BK114</f>
        <v>0</v>
      </c>
      <c r="W110" s="225">
        <f>'5. Lön'!BL114</f>
        <v>0</v>
      </c>
      <c r="X110" s="225">
        <f>'5. Lön'!BM114</f>
        <v>0</v>
      </c>
      <c r="Y110" s="225">
        <f>'5. Lön'!BN114</f>
        <v>0</v>
      </c>
      <c r="Z110" s="225">
        <f t="shared" si="2"/>
        <v>0</v>
      </c>
    </row>
    <row r="111" spans="2:26" s="64" customFormat="1" ht="12" x14ac:dyDescent="0.2">
      <c r="B111" s="496" t="str">
        <f>IF('5. Lön'!C115="","",'5. Lön'!C115)</f>
        <v/>
      </c>
      <c r="C111" s="506">
        <f>('5. Lön'!G115+'5. Lön'!H115+'5. Lön'!I115+'5. Lön'!J115+'5. Lön'!K115+'5. Lön'!L115+'5. Lön'!M115+'5. Lön'!N115+'5. Lön'!O115+'5. Lön'!P115)/((YEAR('2. Grunddata'!$C$21)-YEAR('2. Grunddata'!$C$20))*12+MONTH('2. Grunddata'!$C$21)-MONTH('2. Grunddata'!$C$20)+1)</f>
        <v>0</v>
      </c>
      <c r="D111" s="506">
        <f>(('5. Lön'!$G115+'5. Lön'!$H115+'5. Lön'!$I115+'5. Lön'!$J115+'5. Lön'!$K115+'5. Lön'!$L115+'5. Lön'!$M115+'5. Lön'!$N115+'5. Lön'!$O115+'5. Lön'!$P115)*(1-'5. Lön'!E115))/((YEAR('2. Grunddata'!$C$21)-YEAR('2. Grunddata'!$C$20))*12+MONTH('2. Grunddata'!$C$21)-MONTH('2. Grunddata'!$C$20)+1)</f>
        <v>0</v>
      </c>
      <c r="E111" s="170">
        <f>'5. Lön'!AS115</f>
        <v>0</v>
      </c>
      <c r="F111" s="170">
        <f>'5. Lön'!AT115</f>
        <v>0</v>
      </c>
      <c r="G111" s="170">
        <f>'5. Lön'!AU115</f>
        <v>0</v>
      </c>
      <c r="H111" s="170">
        <f>'5. Lön'!AV115</f>
        <v>0</v>
      </c>
      <c r="I111" s="170">
        <f>'5. Lön'!AW115</f>
        <v>0</v>
      </c>
      <c r="J111" s="170">
        <f>'5. Lön'!AX115</f>
        <v>0</v>
      </c>
      <c r="K111" s="170">
        <f>'5. Lön'!AY115</f>
        <v>0</v>
      </c>
      <c r="L111" s="170">
        <f>'5. Lön'!AZ115</f>
        <v>0</v>
      </c>
      <c r="M111" s="170">
        <f>'5. Lön'!BA115</f>
        <v>0</v>
      </c>
      <c r="N111" s="170">
        <f>'5. Lön'!BB115</f>
        <v>0</v>
      </c>
      <c r="O111" s="170">
        <f>'5. Lön'!BC115</f>
        <v>0</v>
      </c>
      <c r="P111" s="170">
        <f>'5. Lön'!BE115</f>
        <v>0</v>
      </c>
      <c r="Q111" s="170">
        <f>'5. Lön'!BF115</f>
        <v>0</v>
      </c>
      <c r="R111" s="170">
        <f>'5. Lön'!BG115</f>
        <v>0</v>
      </c>
      <c r="S111" s="170">
        <f>'5. Lön'!BH115</f>
        <v>0</v>
      </c>
      <c r="T111" s="170">
        <f>'5. Lön'!BI115</f>
        <v>0</v>
      </c>
      <c r="U111" s="170">
        <f>'5. Lön'!BJ115</f>
        <v>0</v>
      </c>
      <c r="V111" s="170">
        <f>'5. Lön'!BK115</f>
        <v>0</v>
      </c>
      <c r="W111" s="170">
        <f>'5. Lön'!BL115</f>
        <v>0</v>
      </c>
      <c r="X111" s="170">
        <f>'5. Lön'!BM115</f>
        <v>0</v>
      </c>
      <c r="Y111" s="170">
        <f>'5. Lön'!BN115</f>
        <v>0</v>
      </c>
      <c r="Z111" s="170">
        <f t="shared" si="2"/>
        <v>0</v>
      </c>
    </row>
    <row r="112" spans="2:26" s="64" customFormat="1" ht="12" x14ac:dyDescent="0.2">
      <c r="B112" s="505" t="str">
        <f>IF('5. Lön'!C116="","",'5. Lön'!C116)</f>
        <v/>
      </c>
      <c r="C112" s="507">
        <f>('5. Lön'!G116+'5. Lön'!H116+'5. Lön'!I116+'5. Lön'!J116+'5. Lön'!K116+'5. Lön'!L116+'5. Lön'!M116+'5. Lön'!N116+'5. Lön'!O116+'5. Lön'!P116)/((YEAR('2. Grunddata'!$C$21)-YEAR('2. Grunddata'!$C$20))*12+MONTH('2. Grunddata'!$C$21)-MONTH('2. Grunddata'!$C$20)+1)</f>
        <v>0</v>
      </c>
      <c r="D112" s="507">
        <f>(('5. Lön'!$G116+'5. Lön'!$H116+'5. Lön'!$I116+'5. Lön'!$J116+'5. Lön'!$K116+'5. Lön'!$L116+'5. Lön'!$M116+'5. Lön'!$N116+'5. Lön'!$O116+'5. Lön'!$P116)*(1-'5. Lön'!E116))/((YEAR('2. Grunddata'!$C$21)-YEAR('2. Grunddata'!$C$20))*12+MONTH('2. Grunddata'!$C$21)-MONTH('2. Grunddata'!$C$20)+1)</f>
        <v>0</v>
      </c>
      <c r="E112" s="225">
        <f>'5. Lön'!AS116</f>
        <v>0</v>
      </c>
      <c r="F112" s="225">
        <f>'5. Lön'!AT116</f>
        <v>0</v>
      </c>
      <c r="G112" s="225">
        <f>'5. Lön'!AU116</f>
        <v>0</v>
      </c>
      <c r="H112" s="225">
        <f>'5. Lön'!AV116</f>
        <v>0</v>
      </c>
      <c r="I112" s="225">
        <f>'5. Lön'!AW116</f>
        <v>0</v>
      </c>
      <c r="J112" s="225">
        <f>'5. Lön'!AX116</f>
        <v>0</v>
      </c>
      <c r="K112" s="225">
        <f>'5. Lön'!AY116</f>
        <v>0</v>
      </c>
      <c r="L112" s="225">
        <f>'5. Lön'!AZ116</f>
        <v>0</v>
      </c>
      <c r="M112" s="225">
        <f>'5. Lön'!BA116</f>
        <v>0</v>
      </c>
      <c r="N112" s="225">
        <f>'5. Lön'!BB116</f>
        <v>0</v>
      </c>
      <c r="O112" s="225">
        <f>'5. Lön'!BC116</f>
        <v>0</v>
      </c>
      <c r="P112" s="225">
        <f>'5. Lön'!BE116</f>
        <v>0</v>
      </c>
      <c r="Q112" s="225">
        <f>'5. Lön'!BF116</f>
        <v>0</v>
      </c>
      <c r="R112" s="225">
        <f>'5. Lön'!BG116</f>
        <v>0</v>
      </c>
      <c r="S112" s="225">
        <f>'5. Lön'!BH116</f>
        <v>0</v>
      </c>
      <c r="T112" s="225">
        <f>'5. Lön'!BI116</f>
        <v>0</v>
      </c>
      <c r="U112" s="225">
        <f>'5. Lön'!BJ116</f>
        <v>0</v>
      </c>
      <c r="V112" s="225">
        <f>'5. Lön'!BK116</f>
        <v>0</v>
      </c>
      <c r="W112" s="225">
        <f>'5. Lön'!BL116</f>
        <v>0</v>
      </c>
      <c r="X112" s="225">
        <f>'5. Lön'!BM116</f>
        <v>0</v>
      </c>
      <c r="Y112" s="225">
        <f>'5. Lön'!BN116</f>
        <v>0</v>
      </c>
      <c r="Z112" s="225">
        <f t="shared" si="2"/>
        <v>0</v>
      </c>
    </row>
    <row r="113" spans="2:26" s="64" customFormat="1" ht="12" x14ac:dyDescent="0.2">
      <c r="B113" s="496" t="str">
        <f>IF('5. Lön'!C117="","",'5. Lön'!C117)</f>
        <v/>
      </c>
      <c r="C113" s="506">
        <f>('5. Lön'!G117+'5. Lön'!H117+'5. Lön'!I117+'5. Lön'!J117+'5. Lön'!K117+'5. Lön'!L117+'5. Lön'!M117+'5. Lön'!N117+'5. Lön'!O117+'5. Lön'!P117)/((YEAR('2. Grunddata'!$C$21)-YEAR('2. Grunddata'!$C$20))*12+MONTH('2. Grunddata'!$C$21)-MONTH('2. Grunddata'!$C$20)+1)</f>
        <v>0</v>
      </c>
      <c r="D113" s="506">
        <f>(('5. Lön'!$G117+'5. Lön'!$H117+'5. Lön'!$I117+'5. Lön'!$J117+'5. Lön'!$K117+'5. Lön'!$L117+'5. Lön'!$M117+'5. Lön'!$N117+'5. Lön'!$O117+'5. Lön'!$P117)*(1-'5. Lön'!E117))/((YEAR('2. Grunddata'!$C$21)-YEAR('2. Grunddata'!$C$20))*12+MONTH('2. Grunddata'!$C$21)-MONTH('2. Grunddata'!$C$20)+1)</f>
        <v>0</v>
      </c>
      <c r="E113" s="170">
        <f>'5. Lön'!AS117</f>
        <v>0</v>
      </c>
      <c r="F113" s="170">
        <f>'5. Lön'!AT117</f>
        <v>0</v>
      </c>
      <c r="G113" s="170">
        <f>'5. Lön'!AU117</f>
        <v>0</v>
      </c>
      <c r="H113" s="170">
        <f>'5. Lön'!AV117</f>
        <v>0</v>
      </c>
      <c r="I113" s="170">
        <f>'5. Lön'!AW117</f>
        <v>0</v>
      </c>
      <c r="J113" s="170">
        <f>'5. Lön'!AX117</f>
        <v>0</v>
      </c>
      <c r="K113" s="170">
        <f>'5. Lön'!AY117</f>
        <v>0</v>
      </c>
      <c r="L113" s="170">
        <f>'5. Lön'!AZ117</f>
        <v>0</v>
      </c>
      <c r="M113" s="170">
        <f>'5. Lön'!BA117</f>
        <v>0</v>
      </c>
      <c r="N113" s="170">
        <f>'5. Lön'!BB117</f>
        <v>0</v>
      </c>
      <c r="O113" s="170">
        <f>'5. Lön'!BC117</f>
        <v>0</v>
      </c>
      <c r="P113" s="170">
        <f>'5. Lön'!BE117</f>
        <v>0</v>
      </c>
      <c r="Q113" s="170">
        <f>'5. Lön'!BF117</f>
        <v>0</v>
      </c>
      <c r="R113" s="170">
        <f>'5. Lön'!BG117</f>
        <v>0</v>
      </c>
      <c r="S113" s="170">
        <f>'5. Lön'!BH117</f>
        <v>0</v>
      </c>
      <c r="T113" s="170">
        <f>'5. Lön'!BI117</f>
        <v>0</v>
      </c>
      <c r="U113" s="170">
        <f>'5. Lön'!BJ117</f>
        <v>0</v>
      </c>
      <c r="V113" s="170">
        <f>'5. Lön'!BK117</f>
        <v>0</v>
      </c>
      <c r="W113" s="170">
        <f>'5. Lön'!BL117</f>
        <v>0</v>
      </c>
      <c r="X113" s="170">
        <f>'5. Lön'!BM117</f>
        <v>0</v>
      </c>
      <c r="Y113" s="170">
        <f>'5. Lön'!BN117</f>
        <v>0</v>
      </c>
      <c r="Z113" s="170">
        <f t="shared" si="2"/>
        <v>0</v>
      </c>
    </row>
    <row r="114" spans="2:26" s="64" customFormat="1" ht="12" x14ac:dyDescent="0.2">
      <c r="B114" s="505" t="str">
        <f>IF('5. Lön'!C118="","",'5. Lön'!C118)</f>
        <v/>
      </c>
      <c r="C114" s="507">
        <f>('5. Lön'!G118+'5. Lön'!H118+'5. Lön'!I118+'5. Lön'!J118+'5. Lön'!K118+'5. Lön'!L118+'5. Lön'!M118+'5. Lön'!N118+'5. Lön'!O118+'5. Lön'!P118)/((YEAR('2. Grunddata'!$C$21)-YEAR('2. Grunddata'!$C$20))*12+MONTH('2. Grunddata'!$C$21)-MONTH('2. Grunddata'!$C$20)+1)</f>
        <v>0</v>
      </c>
      <c r="D114" s="507">
        <f>(('5. Lön'!$G118+'5. Lön'!$H118+'5. Lön'!$I118+'5. Lön'!$J118+'5. Lön'!$K118+'5. Lön'!$L118+'5. Lön'!$M118+'5. Lön'!$N118+'5. Lön'!$O118+'5. Lön'!$P118)*(1-'5. Lön'!E118))/((YEAR('2. Grunddata'!$C$21)-YEAR('2. Grunddata'!$C$20))*12+MONTH('2. Grunddata'!$C$21)-MONTH('2. Grunddata'!$C$20)+1)</f>
        <v>0</v>
      </c>
      <c r="E114" s="225">
        <f>'5. Lön'!AS118</f>
        <v>0</v>
      </c>
      <c r="F114" s="225">
        <f>'5. Lön'!AT118</f>
        <v>0</v>
      </c>
      <c r="G114" s="225">
        <f>'5. Lön'!AU118</f>
        <v>0</v>
      </c>
      <c r="H114" s="225">
        <f>'5. Lön'!AV118</f>
        <v>0</v>
      </c>
      <c r="I114" s="225">
        <f>'5. Lön'!AW118</f>
        <v>0</v>
      </c>
      <c r="J114" s="225">
        <f>'5. Lön'!AX118</f>
        <v>0</v>
      </c>
      <c r="K114" s="225">
        <f>'5. Lön'!AY118</f>
        <v>0</v>
      </c>
      <c r="L114" s="225">
        <f>'5. Lön'!AZ118</f>
        <v>0</v>
      </c>
      <c r="M114" s="225">
        <f>'5. Lön'!BA118</f>
        <v>0</v>
      </c>
      <c r="N114" s="225">
        <f>'5. Lön'!BB118</f>
        <v>0</v>
      </c>
      <c r="O114" s="225">
        <f>'5. Lön'!BC118</f>
        <v>0</v>
      </c>
      <c r="P114" s="225">
        <f>'5. Lön'!BE118</f>
        <v>0</v>
      </c>
      <c r="Q114" s="225">
        <f>'5. Lön'!BF118</f>
        <v>0</v>
      </c>
      <c r="R114" s="225">
        <f>'5. Lön'!BG118</f>
        <v>0</v>
      </c>
      <c r="S114" s="225">
        <f>'5. Lön'!BH118</f>
        <v>0</v>
      </c>
      <c r="T114" s="225">
        <f>'5. Lön'!BI118</f>
        <v>0</v>
      </c>
      <c r="U114" s="225">
        <f>'5. Lön'!BJ118</f>
        <v>0</v>
      </c>
      <c r="V114" s="225">
        <f>'5. Lön'!BK118</f>
        <v>0</v>
      </c>
      <c r="W114" s="225">
        <f>'5. Lön'!BL118</f>
        <v>0</v>
      </c>
      <c r="X114" s="225">
        <f>'5. Lön'!BM118</f>
        <v>0</v>
      </c>
      <c r="Y114" s="225">
        <f>'5. Lön'!BN118</f>
        <v>0</v>
      </c>
      <c r="Z114" s="225">
        <f t="shared" si="2"/>
        <v>0</v>
      </c>
    </row>
    <row r="115" spans="2:26" s="64" customFormat="1" ht="12" x14ac:dyDescent="0.2">
      <c r="B115" s="496" t="str">
        <f>IF('5. Lön'!C119="","",'5. Lön'!C119)</f>
        <v/>
      </c>
      <c r="C115" s="506">
        <f>('5. Lön'!G119+'5. Lön'!H119+'5. Lön'!I119+'5. Lön'!J119+'5. Lön'!K119+'5. Lön'!L119+'5. Lön'!M119+'5. Lön'!N119+'5. Lön'!O119+'5. Lön'!P119)/((YEAR('2. Grunddata'!$C$21)-YEAR('2. Grunddata'!$C$20))*12+MONTH('2. Grunddata'!$C$21)-MONTH('2. Grunddata'!$C$20)+1)</f>
        <v>0</v>
      </c>
      <c r="D115" s="506">
        <f>(('5. Lön'!$G119+'5. Lön'!$H119+'5. Lön'!$I119+'5. Lön'!$J119+'5. Lön'!$K119+'5. Lön'!$L119+'5. Lön'!$M119+'5. Lön'!$N119+'5. Lön'!$O119+'5. Lön'!$P119)*(1-'5. Lön'!E119))/((YEAR('2. Grunddata'!$C$21)-YEAR('2. Grunddata'!$C$20))*12+MONTH('2. Grunddata'!$C$21)-MONTH('2. Grunddata'!$C$20)+1)</f>
        <v>0</v>
      </c>
      <c r="E115" s="170">
        <f>'5. Lön'!AS119</f>
        <v>0</v>
      </c>
      <c r="F115" s="170">
        <f>'5. Lön'!AT119</f>
        <v>0</v>
      </c>
      <c r="G115" s="170">
        <f>'5. Lön'!AU119</f>
        <v>0</v>
      </c>
      <c r="H115" s="170">
        <f>'5. Lön'!AV119</f>
        <v>0</v>
      </c>
      <c r="I115" s="170">
        <f>'5. Lön'!AW119</f>
        <v>0</v>
      </c>
      <c r="J115" s="170">
        <f>'5. Lön'!AX119</f>
        <v>0</v>
      </c>
      <c r="K115" s="170">
        <f>'5. Lön'!AY119</f>
        <v>0</v>
      </c>
      <c r="L115" s="170">
        <f>'5. Lön'!AZ119</f>
        <v>0</v>
      </c>
      <c r="M115" s="170">
        <f>'5. Lön'!BA119</f>
        <v>0</v>
      </c>
      <c r="N115" s="170">
        <f>'5. Lön'!BB119</f>
        <v>0</v>
      </c>
      <c r="O115" s="170">
        <f>'5. Lön'!BC119</f>
        <v>0</v>
      </c>
      <c r="P115" s="170">
        <f>'5. Lön'!BE119</f>
        <v>0</v>
      </c>
      <c r="Q115" s="170">
        <f>'5. Lön'!BF119</f>
        <v>0</v>
      </c>
      <c r="R115" s="170">
        <f>'5. Lön'!BG119</f>
        <v>0</v>
      </c>
      <c r="S115" s="170">
        <f>'5. Lön'!BH119</f>
        <v>0</v>
      </c>
      <c r="T115" s="170">
        <f>'5. Lön'!BI119</f>
        <v>0</v>
      </c>
      <c r="U115" s="170">
        <f>'5. Lön'!BJ119</f>
        <v>0</v>
      </c>
      <c r="V115" s="170">
        <f>'5. Lön'!BK119</f>
        <v>0</v>
      </c>
      <c r="W115" s="170">
        <f>'5. Lön'!BL119</f>
        <v>0</v>
      </c>
      <c r="X115" s="170">
        <f>'5. Lön'!BM119</f>
        <v>0</v>
      </c>
      <c r="Y115" s="170">
        <f>'5. Lön'!BN119</f>
        <v>0</v>
      </c>
      <c r="Z115" s="170">
        <f t="shared" si="2"/>
        <v>0</v>
      </c>
    </row>
    <row r="116" spans="2:26" s="64" customFormat="1" ht="12" x14ac:dyDescent="0.2">
      <c r="B116" s="505" t="str">
        <f>IF('5. Lön'!C120="","",'5. Lön'!C120)</f>
        <v/>
      </c>
      <c r="C116" s="507">
        <f>('5. Lön'!G120+'5. Lön'!H120+'5. Lön'!I120+'5. Lön'!J120+'5. Lön'!K120+'5. Lön'!L120+'5. Lön'!M120+'5. Lön'!N120+'5. Lön'!O120+'5. Lön'!P120)/((YEAR('2. Grunddata'!$C$21)-YEAR('2. Grunddata'!$C$20))*12+MONTH('2. Grunddata'!$C$21)-MONTH('2. Grunddata'!$C$20)+1)</f>
        <v>0</v>
      </c>
      <c r="D116" s="507">
        <f>(('5. Lön'!$G120+'5. Lön'!$H120+'5. Lön'!$I120+'5. Lön'!$J120+'5. Lön'!$K120+'5. Lön'!$L120+'5. Lön'!$M120+'5. Lön'!$N120+'5. Lön'!$O120+'5. Lön'!$P120)*(1-'5. Lön'!E120))/((YEAR('2. Grunddata'!$C$21)-YEAR('2. Grunddata'!$C$20))*12+MONTH('2. Grunddata'!$C$21)-MONTH('2. Grunddata'!$C$20)+1)</f>
        <v>0</v>
      </c>
      <c r="E116" s="225">
        <f>'5. Lön'!AS120</f>
        <v>0</v>
      </c>
      <c r="F116" s="225">
        <f>'5. Lön'!AT120</f>
        <v>0</v>
      </c>
      <c r="G116" s="225">
        <f>'5. Lön'!AU120</f>
        <v>0</v>
      </c>
      <c r="H116" s="225">
        <f>'5. Lön'!AV120</f>
        <v>0</v>
      </c>
      <c r="I116" s="225">
        <f>'5. Lön'!AW120</f>
        <v>0</v>
      </c>
      <c r="J116" s="225">
        <f>'5. Lön'!AX120</f>
        <v>0</v>
      </c>
      <c r="K116" s="225">
        <f>'5. Lön'!AY120</f>
        <v>0</v>
      </c>
      <c r="L116" s="225">
        <f>'5. Lön'!AZ120</f>
        <v>0</v>
      </c>
      <c r="M116" s="225">
        <f>'5. Lön'!BA120</f>
        <v>0</v>
      </c>
      <c r="N116" s="225">
        <f>'5. Lön'!BB120</f>
        <v>0</v>
      </c>
      <c r="O116" s="225">
        <f>'5. Lön'!BC120</f>
        <v>0</v>
      </c>
      <c r="P116" s="225">
        <f>'5. Lön'!BE120</f>
        <v>0</v>
      </c>
      <c r="Q116" s="225">
        <f>'5. Lön'!BF120</f>
        <v>0</v>
      </c>
      <c r="R116" s="225">
        <f>'5. Lön'!BG120</f>
        <v>0</v>
      </c>
      <c r="S116" s="225">
        <f>'5. Lön'!BH120</f>
        <v>0</v>
      </c>
      <c r="T116" s="225">
        <f>'5. Lön'!BI120</f>
        <v>0</v>
      </c>
      <c r="U116" s="225">
        <f>'5. Lön'!BJ120</f>
        <v>0</v>
      </c>
      <c r="V116" s="225">
        <f>'5. Lön'!BK120</f>
        <v>0</v>
      </c>
      <c r="W116" s="225">
        <f>'5. Lön'!BL120</f>
        <v>0</v>
      </c>
      <c r="X116" s="225">
        <f>'5. Lön'!BM120</f>
        <v>0</v>
      </c>
      <c r="Y116" s="225">
        <f>'5. Lön'!BN120</f>
        <v>0</v>
      </c>
      <c r="Z116" s="225">
        <f t="shared" si="2"/>
        <v>0</v>
      </c>
    </row>
    <row r="117" spans="2:26" s="64" customFormat="1" ht="12" x14ac:dyDescent="0.2">
      <c r="B117" s="496" t="str">
        <f>IF('5. Lön'!C121="","",'5. Lön'!C121)</f>
        <v/>
      </c>
      <c r="C117" s="506">
        <f>('5. Lön'!G121+'5. Lön'!H121+'5. Lön'!I121+'5. Lön'!J121+'5. Lön'!K121+'5. Lön'!L121+'5. Lön'!M121+'5. Lön'!N121+'5. Lön'!O121+'5. Lön'!P121)/((YEAR('2. Grunddata'!$C$21)-YEAR('2. Grunddata'!$C$20))*12+MONTH('2. Grunddata'!$C$21)-MONTH('2. Grunddata'!$C$20)+1)</f>
        <v>0</v>
      </c>
      <c r="D117" s="506">
        <f>(('5. Lön'!$G121+'5. Lön'!$H121+'5. Lön'!$I121+'5. Lön'!$J121+'5. Lön'!$K121+'5. Lön'!$L121+'5. Lön'!$M121+'5. Lön'!$N121+'5. Lön'!$O121+'5. Lön'!$P121)*(1-'5. Lön'!E121))/((YEAR('2. Grunddata'!$C$21)-YEAR('2. Grunddata'!$C$20))*12+MONTH('2. Grunddata'!$C$21)-MONTH('2. Grunddata'!$C$20)+1)</f>
        <v>0</v>
      </c>
      <c r="E117" s="170">
        <f>'5. Lön'!AS121</f>
        <v>0</v>
      </c>
      <c r="F117" s="170">
        <f>'5. Lön'!AT121</f>
        <v>0</v>
      </c>
      <c r="G117" s="170">
        <f>'5. Lön'!AU121</f>
        <v>0</v>
      </c>
      <c r="H117" s="170">
        <f>'5. Lön'!AV121</f>
        <v>0</v>
      </c>
      <c r="I117" s="170">
        <f>'5. Lön'!AW121</f>
        <v>0</v>
      </c>
      <c r="J117" s="170">
        <f>'5. Lön'!AX121</f>
        <v>0</v>
      </c>
      <c r="K117" s="170">
        <f>'5. Lön'!AY121</f>
        <v>0</v>
      </c>
      <c r="L117" s="170">
        <f>'5. Lön'!AZ121</f>
        <v>0</v>
      </c>
      <c r="M117" s="170">
        <f>'5. Lön'!BA121</f>
        <v>0</v>
      </c>
      <c r="N117" s="170">
        <f>'5. Lön'!BB121</f>
        <v>0</v>
      </c>
      <c r="O117" s="170">
        <f>'5. Lön'!BC121</f>
        <v>0</v>
      </c>
      <c r="P117" s="170">
        <f>'5. Lön'!BE121</f>
        <v>0</v>
      </c>
      <c r="Q117" s="170">
        <f>'5. Lön'!BF121</f>
        <v>0</v>
      </c>
      <c r="R117" s="170">
        <f>'5. Lön'!BG121</f>
        <v>0</v>
      </c>
      <c r="S117" s="170">
        <f>'5. Lön'!BH121</f>
        <v>0</v>
      </c>
      <c r="T117" s="170">
        <f>'5. Lön'!BI121</f>
        <v>0</v>
      </c>
      <c r="U117" s="170">
        <f>'5. Lön'!BJ121</f>
        <v>0</v>
      </c>
      <c r="V117" s="170">
        <f>'5. Lön'!BK121</f>
        <v>0</v>
      </c>
      <c r="W117" s="170">
        <f>'5. Lön'!BL121</f>
        <v>0</v>
      </c>
      <c r="X117" s="170">
        <f>'5. Lön'!BM121</f>
        <v>0</v>
      </c>
      <c r="Y117" s="170">
        <f>'5. Lön'!BN121</f>
        <v>0</v>
      </c>
      <c r="Z117" s="170">
        <f t="shared" si="2"/>
        <v>0</v>
      </c>
    </row>
    <row r="118" spans="2:26" s="64" customFormat="1" ht="12" x14ac:dyDescent="0.2">
      <c r="B118" s="505" t="str">
        <f>IF('5. Lön'!C122="","",'5. Lön'!C122)</f>
        <v/>
      </c>
      <c r="C118" s="507">
        <f>('5. Lön'!G122+'5. Lön'!H122+'5. Lön'!I122+'5. Lön'!J122+'5. Lön'!K122+'5. Lön'!L122+'5. Lön'!M122+'5. Lön'!N122+'5. Lön'!O122+'5. Lön'!P122)/((YEAR('2. Grunddata'!$C$21)-YEAR('2. Grunddata'!$C$20))*12+MONTH('2. Grunddata'!$C$21)-MONTH('2. Grunddata'!$C$20)+1)</f>
        <v>0</v>
      </c>
      <c r="D118" s="507">
        <f>(('5. Lön'!$G122+'5. Lön'!$H122+'5. Lön'!$I122+'5. Lön'!$J122+'5. Lön'!$K122+'5. Lön'!$L122+'5. Lön'!$M122+'5. Lön'!$N122+'5. Lön'!$O122+'5. Lön'!$P122)*(1-'5. Lön'!E122))/((YEAR('2. Grunddata'!$C$21)-YEAR('2. Grunddata'!$C$20))*12+MONTH('2. Grunddata'!$C$21)-MONTH('2. Grunddata'!$C$20)+1)</f>
        <v>0</v>
      </c>
      <c r="E118" s="225">
        <f>'5. Lön'!AS122</f>
        <v>0</v>
      </c>
      <c r="F118" s="225">
        <f>'5. Lön'!AT122</f>
        <v>0</v>
      </c>
      <c r="G118" s="225">
        <f>'5. Lön'!AU122</f>
        <v>0</v>
      </c>
      <c r="H118" s="225">
        <f>'5. Lön'!AV122</f>
        <v>0</v>
      </c>
      <c r="I118" s="225">
        <f>'5. Lön'!AW122</f>
        <v>0</v>
      </c>
      <c r="J118" s="225">
        <f>'5. Lön'!AX122</f>
        <v>0</v>
      </c>
      <c r="K118" s="225">
        <f>'5. Lön'!AY122</f>
        <v>0</v>
      </c>
      <c r="L118" s="225">
        <f>'5. Lön'!AZ122</f>
        <v>0</v>
      </c>
      <c r="M118" s="225">
        <f>'5. Lön'!BA122</f>
        <v>0</v>
      </c>
      <c r="N118" s="225">
        <f>'5. Lön'!BB122</f>
        <v>0</v>
      </c>
      <c r="O118" s="225">
        <f>'5. Lön'!BC122</f>
        <v>0</v>
      </c>
      <c r="P118" s="225">
        <f>'5. Lön'!BE122</f>
        <v>0</v>
      </c>
      <c r="Q118" s="225">
        <f>'5. Lön'!BF122</f>
        <v>0</v>
      </c>
      <c r="R118" s="225">
        <f>'5. Lön'!BG122</f>
        <v>0</v>
      </c>
      <c r="S118" s="225">
        <f>'5. Lön'!BH122</f>
        <v>0</v>
      </c>
      <c r="T118" s="225">
        <f>'5. Lön'!BI122</f>
        <v>0</v>
      </c>
      <c r="U118" s="225">
        <f>'5. Lön'!BJ122</f>
        <v>0</v>
      </c>
      <c r="V118" s="225">
        <f>'5. Lön'!BK122</f>
        <v>0</v>
      </c>
      <c r="W118" s="225">
        <f>'5. Lön'!BL122</f>
        <v>0</v>
      </c>
      <c r="X118" s="225">
        <f>'5. Lön'!BM122</f>
        <v>0</v>
      </c>
      <c r="Y118" s="225">
        <f>'5. Lön'!BN122</f>
        <v>0</v>
      </c>
      <c r="Z118" s="225">
        <f t="shared" si="2"/>
        <v>0</v>
      </c>
    </row>
    <row r="119" spans="2:26" s="64" customFormat="1" ht="12" x14ac:dyDescent="0.2">
      <c r="B119" s="496" t="str">
        <f>IF('5. Lön'!C123="","",'5. Lön'!C123)</f>
        <v/>
      </c>
      <c r="C119" s="506">
        <f>('5. Lön'!G123+'5. Lön'!H123+'5. Lön'!I123+'5. Lön'!J123+'5. Lön'!K123+'5. Lön'!L123+'5. Lön'!M123+'5. Lön'!N123+'5. Lön'!O123+'5. Lön'!P123)/((YEAR('2. Grunddata'!$C$21)-YEAR('2. Grunddata'!$C$20))*12+MONTH('2. Grunddata'!$C$21)-MONTH('2. Grunddata'!$C$20)+1)</f>
        <v>0</v>
      </c>
      <c r="D119" s="506">
        <f>(('5. Lön'!$G123+'5. Lön'!$H123+'5. Lön'!$I123+'5. Lön'!$J123+'5. Lön'!$K123+'5. Lön'!$L123+'5. Lön'!$M123+'5. Lön'!$N123+'5. Lön'!$O123+'5. Lön'!$P123)*(1-'5. Lön'!E123))/((YEAR('2. Grunddata'!$C$21)-YEAR('2. Grunddata'!$C$20))*12+MONTH('2. Grunddata'!$C$21)-MONTH('2. Grunddata'!$C$20)+1)</f>
        <v>0</v>
      </c>
      <c r="E119" s="170">
        <f>'5. Lön'!AS123</f>
        <v>0</v>
      </c>
      <c r="F119" s="170">
        <f>'5. Lön'!AT123</f>
        <v>0</v>
      </c>
      <c r="G119" s="170">
        <f>'5. Lön'!AU123</f>
        <v>0</v>
      </c>
      <c r="H119" s="170">
        <f>'5. Lön'!AV123</f>
        <v>0</v>
      </c>
      <c r="I119" s="170">
        <f>'5. Lön'!AW123</f>
        <v>0</v>
      </c>
      <c r="J119" s="170">
        <f>'5. Lön'!AX123</f>
        <v>0</v>
      </c>
      <c r="K119" s="170">
        <f>'5. Lön'!AY123</f>
        <v>0</v>
      </c>
      <c r="L119" s="170">
        <f>'5. Lön'!AZ123</f>
        <v>0</v>
      </c>
      <c r="M119" s="170">
        <f>'5. Lön'!BA123</f>
        <v>0</v>
      </c>
      <c r="N119" s="170">
        <f>'5. Lön'!BB123</f>
        <v>0</v>
      </c>
      <c r="O119" s="170">
        <f>'5. Lön'!BC123</f>
        <v>0</v>
      </c>
      <c r="P119" s="170">
        <f>'5. Lön'!BE123</f>
        <v>0</v>
      </c>
      <c r="Q119" s="170">
        <f>'5. Lön'!BF123</f>
        <v>0</v>
      </c>
      <c r="R119" s="170">
        <f>'5. Lön'!BG123</f>
        <v>0</v>
      </c>
      <c r="S119" s="170">
        <f>'5. Lön'!BH123</f>
        <v>0</v>
      </c>
      <c r="T119" s="170">
        <f>'5. Lön'!BI123</f>
        <v>0</v>
      </c>
      <c r="U119" s="170">
        <f>'5. Lön'!BJ123</f>
        <v>0</v>
      </c>
      <c r="V119" s="170">
        <f>'5. Lön'!BK123</f>
        <v>0</v>
      </c>
      <c r="W119" s="170">
        <f>'5. Lön'!BL123</f>
        <v>0</v>
      </c>
      <c r="X119" s="170">
        <f>'5. Lön'!BM123</f>
        <v>0</v>
      </c>
      <c r="Y119" s="170">
        <f>'5. Lön'!BN123</f>
        <v>0</v>
      </c>
      <c r="Z119" s="170">
        <f t="shared" si="2"/>
        <v>0</v>
      </c>
    </row>
    <row r="120" spans="2:26" s="64" customFormat="1" ht="12" x14ac:dyDescent="0.2">
      <c r="B120" s="505" t="str">
        <f>IF('5. Lön'!C124="","",'5. Lön'!C124)</f>
        <v/>
      </c>
      <c r="C120" s="507">
        <f>('5. Lön'!G124+'5. Lön'!H124+'5. Lön'!I124+'5. Lön'!J124+'5. Lön'!K124+'5. Lön'!L124+'5. Lön'!M124+'5. Lön'!N124+'5. Lön'!O124+'5. Lön'!P124)/((YEAR('2. Grunddata'!$C$21)-YEAR('2. Grunddata'!$C$20))*12+MONTH('2. Grunddata'!$C$21)-MONTH('2. Grunddata'!$C$20)+1)</f>
        <v>0</v>
      </c>
      <c r="D120" s="507">
        <f>(('5. Lön'!$G124+'5. Lön'!$H124+'5. Lön'!$I124+'5. Lön'!$J124+'5. Lön'!$K124+'5. Lön'!$L124+'5. Lön'!$M124+'5. Lön'!$N124+'5. Lön'!$O124+'5. Lön'!$P124)*(1-'5. Lön'!E124))/((YEAR('2. Grunddata'!$C$21)-YEAR('2. Grunddata'!$C$20))*12+MONTH('2. Grunddata'!$C$21)-MONTH('2. Grunddata'!$C$20)+1)</f>
        <v>0</v>
      </c>
      <c r="E120" s="225">
        <f>'5. Lön'!AS124</f>
        <v>0</v>
      </c>
      <c r="F120" s="225">
        <f>'5. Lön'!AT124</f>
        <v>0</v>
      </c>
      <c r="G120" s="225">
        <f>'5. Lön'!AU124</f>
        <v>0</v>
      </c>
      <c r="H120" s="225">
        <f>'5. Lön'!AV124</f>
        <v>0</v>
      </c>
      <c r="I120" s="225">
        <f>'5. Lön'!AW124</f>
        <v>0</v>
      </c>
      <c r="J120" s="225">
        <f>'5. Lön'!AX124</f>
        <v>0</v>
      </c>
      <c r="K120" s="225">
        <f>'5. Lön'!AY124</f>
        <v>0</v>
      </c>
      <c r="L120" s="225">
        <f>'5. Lön'!AZ124</f>
        <v>0</v>
      </c>
      <c r="M120" s="225">
        <f>'5. Lön'!BA124</f>
        <v>0</v>
      </c>
      <c r="N120" s="225">
        <f>'5. Lön'!BB124</f>
        <v>0</v>
      </c>
      <c r="O120" s="225">
        <f>'5. Lön'!BC124</f>
        <v>0</v>
      </c>
      <c r="P120" s="225">
        <f>'5. Lön'!BE124</f>
        <v>0</v>
      </c>
      <c r="Q120" s="225">
        <f>'5. Lön'!BF124</f>
        <v>0</v>
      </c>
      <c r="R120" s="225">
        <f>'5. Lön'!BG124</f>
        <v>0</v>
      </c>
      <c r="S120" s="225">
        <f>'5. Lön'!BH124</f>
        <v>0</v>
      </c>
      <c r="T120" s="225">
        <f>'5. Lön'!BI124</f>
        <v>0</v>
      </c>
      <c r="U120" s="225">
        <f>'5. Lön'!BJ124</f>
        <v>0</v>
      </c>
      <c r="V120" s="225">
        <f>'5. Lön'!BK124</f>
        <v>0</v>
      </c>
      <c r="W120" s="225">
        <f>'5. Lön'!BL124</f>
        <v>0</v>
      </c>
      <c r="X120" s="225">
        <f>'5. Lön'!BM124</f>
        <v>0</v>
      </c>
      <c r="Y120" s="225">
        <f>'5. Lön'!BN124</f>
        <v>0</v>
      </c>
      <c r="Z120" s="225">
        <f t="shared" si="2"/>
        <v>0</v>
      </c>
    </row>
    <row r="121" spans="2:26" s="64" customFormat="1" ht="12" x14ac:dyDescent="0.2">
      <c r="B121" s="496" t="str">
        <f>IF('5. Lön'!C125="","",'5. Lön'!C125)</f>
        <v/>
      </c>
      <c r="C121" s="506">
        <f>('5. Lön'!G125+'5. Lön'!H125+'5. Lön'!I125+'5. Lön'!J125+'5. Lön'!K125+'5. Lön'!L125+'5. Lön'!M125+'5. Lön'!N125+'5. Lön'!O125+'5. Lön'!P125)/((YEAR('2. Grunddata'!$C$21)-YEAR('2. Grunddata'!$C$20))*12+MONTH('2. Grunddata'!$C$21)-MONTH('2. Grunddata'!$C$20)+1)</f>
        <v>0</v>
      </c>
      <c r="D121" s="506">
        <f>(('5. Lön'!$G125+'5. Lön'!$H125+'5. Lön'!$I125+'5. Lön'!$J125+'5. Lön'!$K125+'5. Lön'!$L125+'5. Lön'!$M125+'5. Lön'!$N125+'5. Lön'!$O125+'5. Lön'!$P125)*(1-'5. Lön'!E125))/((YEAR('2. Grunddata'!$C$21)-YEAR('2. Grunddata'!$C$20))*12+MONTH('2. Grunddata'!$C$21)-MONTH('2. Grunddata'!$C$20)+1)</f>
        <v>0</v>
      </c>
      <c r="E121" s="170">
        <f>'5. Lön'!AS125</f>
        <v>0</v>
      </c>
      <c r="F121" s="170">
        <f>'5. Lön'!AT125</f>
        <v>0</v>
      </c>
      <c r="G121" s="170">
        <f>'5. Lön'!AU125</f>
        <v>0</v>
      </c>
      <c r="H121" s="170">
        <f>'5. Lön'!AV125</f>
        <v>0</v>
      </c>
      <c r="I121" s="170">
        <f>'5. Lön'!AW125</f>
        <v>0</v>
      </c>
      <c r="J121" s="170">
        <f>'5. Lön'!AX125</f>
        <v>0</v>
      </c>
      <c r="K121" s="170">
        <f>'5. Lön'!AY125</f>
        <v>0</v>
      </c>
      <c r="L121" s="170">
        <f>'5. Lön'!AZ125</f>
        <v>0</v>
      </c>
      <c r="M121" s="170">
        <f>'5. Lön'!BA125</f>
        <v>0</v>
      </c>
      <c r="N121" s="170">
        <f>'5. Lön'!BB125</f>
        <v>0</v>
      </c>
      <c r="O121" s="170">
        <f>'5. Lön'!BC125</f>
        <v>0</v>
      </c>
      <c r="P121" s="170">
        <f>'5. Lön'!BE125</f>
        <v>0</v>
      </c>
      <c r="Q121" s="170">
        <f>'5. Lön'!BF125</f>
        <v>0</v>
      </c>
      <c r="R121" s="170">
        <f>'5. Lön'!BG125</f>
        <v>0</v>
      </c>
      <c r="S121" s="170">
        <f>'5. Lön'!BH125</f>
        <v>0</v>
      </c>
      <c r="T121" s="170">
        <f>'5. Lön'!BI125</f>
        <v>0</v>
      </c>
      <c r="U121" s="170">
        <f>'5. Lön'!BJ125</f>
        <v>0</v>
      </c>
      <c r="V121" s="170">
        <f>'5. Lön'!BK125</f>
        <v>0</v>
      </c>
      <c r="W121" s="170">
        <f>'5. Lön'!BL125</f>
        <v>0</v>
      </c>
      <c r="X121" s="170">
        <f>'5. Lön'!BM125</f>
        <v>0</v>
      </c>
      <c r="Y121" s="170">
        <f>'5. Lön'!BN125</f>
        <v>0</v>
      </c>
      <c r="Z121" s="170">
        <f t="shared" si="2"/>
        <v>0</v>
      </c>
    </row>
    <row r="122" spans="2:26" s="64" customFormat="1" ht="12" x14ac:dyDescent="0.2">
      <c r="B122" s="505" t="str">
        <f>IF('5. Lön'!C126="","",'5. Lön'!C126)</f>
        <v/>
      </c>
      <c r="C122" s="507">
        <f>('5. Lön'!G126+'5. Lön'!H126+'5. Lön'!I126+'5. Lön'!J126+'5. Lön'!K126+'5. Lön'!L126+'5. Lön'!M126+'5. Lön'!N126+'5. Lön'!O126+'5. Lön'!P126)/((YEAR('2. Grunddata'!$C$21)-YEAR('2. Grunddata'!$C$20))*12+MONTH('2. Grunddata'!$C$21)-MONTH('2. Grunddata'!$C$20)+1)</f>
        <v>0</v>
      </c>
      <c r="D122" s="507">
        <f>(('5. Lön'!$G126+'5. Lön'!$H126+'5. Lön'!$I126+'5. Lön'!$J126+'5. Lön'!$K126+'5. Lön'!$L126+'5. Lön'!$M126+'5. Lön'!$N126+'5. Lön'!$O126+'5. Lön'!$P126)*(1-'5. Lön'!E126))/((YEAR('2. Grunddata'!$C$21)-YEAR('2. Grunddata'!$C$20))*12+MONTH('2. Grunddata'!$C$21)-MONTH('2. Grunddata'!$C$20)+1)</f>
        <v>0</v>
      </c>
      <c r="E122" s="225">
        <f>'5. Lön'!AS126</f>
        <v>0</v>
      </c>
      <c r="F122" s="225">
        <f>'5. Lön'!AT126</f>
        <v>0</v>
      </c>
      <c r="G122" s="225">
        <f>'5. Lön'!AU126</f>
        <v>0</v>
      </c>
      <c r="H122" s="225">
        <f>'5. Lön'!AV126</f>
        <v>0</v>
      </c>
      <c r="I122" s="225">
        <f>'5. Lön'!AW126</f>
        <v>0</v>
      </c>
      <c r="J122" s="225">
        <f>'5. Lön'!AX126</f>
        <v>0</v>
      </c>
      <c r="K122" s="225">
        <f>'5. Lön'!AY126</f>
        <v>0</v>
      </c>
      <c r="L122" s="225">
        <f>'5. Lön'!AZ126</f>
        <v>0</v>
      </c>
      <c r="M122" s="225">
        <f>'5. Lön'!BA126</f>
        <v>0</v>
      </c>
      <c r="N122" s="225">
        <f>'5. Lön'!BB126</f>
        <v>0</v>
      </c>
      <c r="O122" s="225">
        <f>'5. Lön'!BC126</f>
        <v>0</v>
      </c>
      <c r="P122" s="225">
        <f>'5. Lön'!BE126</f>
        <v>0</v>
      </c>
      <c r="Q122" s="225">
        <f>'5. Lön'!BF126</f>
        <v>0</v>
      </c>
      <c r="R122" s="225">
        <f>'5. Lön'!BG126</f>
        <v>0</v>
      </c>
      <c r="S122" s="225">
        <f>'5. Lön'!BH126</f>
        <v>0</v>
      </c>
      <c r="T122" s="225">
        <f>'5. Lön'!BI126</f>
        <v>0</v>
      </c>
      <c r="U122" s="225">
        <f>'5. Lön'!BJ126</f>
        <v>0</v>
      </c>
      <c r="V122" s="225">
        <f>'5. Lön'!BK126</f>
        <v>0</v>
      </c>
      <c r="W122" s="225">
        <f>'5. Lön'!BL126</f>
        <v>0</v>
      </c>
      <c r="X122" s="225">
        <f>'5. Lön'!BM126</f>
        <v>0</v>
      </c>
      <c r="Y122" s="225">
        <f>'5. Lön'!BN126</f>
        <v>0</v>
      </c>
      <c r="Z122" s="225">
        <f t="shared" si="2"/>
        <v>0</v>
      </c>
    </row>
    <row r="123" spans="2:26" s="64" customFormat="1" ht="12" x14ac:dyDescent="0.2">
      <c r="B123" s="496" t="str">
        <f>IF('5. Lön'!C127="","",'5. Lön'!C127)</f>
        <v/>
      </c>
      <c r="C123" s="506">
        <f>('5. Lön'!G127+'5. Lön'!H127+'5. Lön'!I127+'5. Lön'!J127+'5. Lön'!K127+'5. Lön'!L127+'5. Lön'!M127+'5. Lön'!N127+'5. Lön'!O127+'5. Lön'!P127)/((YEAR('2. Grunddata'!$C$21)-YEAR('2. Grunddata'!$C$20))*12+MONTH('2. Grunddata'!$C$21)-MONTH('2. Grunddata'!$C$20)+1)</f>
        <v>0</v>
      </c>
      <c r="D123" s="506">
        <f>(('5. Lön'!$G127+'5. Lön'!$H127+'5. Lön'!$I127+'5. Lön'!$J127+'5. Lön'!$K127+'5. Lön'!$L127+'5. Lön'!$M127+'5. Lön'!$N127+'5. Lön'!$O127+'5. Lön'!$P127)*(1-'5. Lön'!E127))/((YEAR('2. Grunddata'!$C$21)-YEAR('2. Grunddata'!$C$20))*12+MONTH('2. Grunddata'!$C$21)-MONTH('2. Grunddata'!$C$20)+1)</f>
        <v>0</v>
      </c>
      <c r="E123" s="170">
        <f>'5. Lön'!AS127</f>
        <v>0</v>
      </c>
      <c r="F123" s="170">
        <f>'5. Lön'!AT127</f>
        <v>0</v>
      </c>
      <c r="G123" s="170">
        <f>'5. Lön'!AU127</f>
        <v>0</v>
      </c>
      <c r="H123" s="170">
        <f>'5. Lön'!AV127</f>
        <v>0</v>
      </c>
      <c r="I123" s="170">
        <f>'5. Lön'!AW127</f>
        <v>0</v>
      </c>
      <c r="J123" s="170">
        <f>'5. Lön'!AX127</f>
        <v>0</v>
      </c>
      <c r="K123" s="170">
        <f>'5. Lön'!AY127</f>
        <v>0</v>
      </c>
      <c r="L123" s="170">
        <f>'5. Lön'!AZ127</f>
        <v>0</v>
      </c>
      <c r="M123" s="170">
        <f>'5. Lön'!BA127</f>
        <v>0</v>
      </c>
      <c r="N123" s="170">
        <f>'5. Lön'!BB127</f>
        <v>0</v>
      </c>
      <c r="O123" s="170">
        <f>'5. Lön'!BC127</f>
        <v>0</v>
      </c>
      <c r="P123" s="170">
        <f>'5. Lön'!BE127</f>
        <v>0</v>
      </c>
      <c r="Q123" s="170">
        <f>'5. Lön'!BF127</f>
        <v>0</v>
      </c>
      <c r="R123" s="170">
        <f>'5. Lön'!BG127</f>
        <v>0</v>
      </c>
      <c r="S123" s="170">
        <f>'5. Lön'!BH127</f>
        <v>0</v>
      </c>
      <c r="T123" s="170">
        <f>'5. Lön'!BI127</f>
        <v>0</v>
      </c>
      <c r="U123" s="170">
        <f>'5. Lön'!BJ127</f>
        <v>0</v>
      </c>
      <c r="V123" s="170">
        <f>'5. Lön'!BK127</f>
        <v>0</v>
      </c>
      <c r="W123" s="170">
        <f>'5. Lön'!BL127</f>
        <v>0</v>
      </c>
      <c r="X123" s="170">
        <f>'5. Lön'!BM127</f>
        <v>0</v>
      </c>
      <c r="Y123" s="170">
        <f>'5. Lön'!BN127</f>
        <v>0</v>
      </c>
      <c r="Z123" s="170">
        <f t="shared" si="2"/>
        <v>0</v>
      </c>
    </row>
    <row r="124" spans="2:26" s="64" customFormat="1" ht="12" x14ac:dyDescent="0.2">
      <c r="B124" s="505" t="str">
        <f>IF('5. Lön'!C128="","",'5. Lön'!C128)</f>
        <v/>
      </c>
      <c r="C124" s="507">
        <f>('5. Lön'!G128+'5. Lön'!H128+'5. Lön'!I128+'5. Lön'!J128+'5. Lön'!K128+'5. Lön'!L128+'5. Lön'!M128+'5. Lön'!N128+'5. Lön'!O128+'5. Lön'!P128)/((YEAR('2. Grunddata'!$C$21)-YEAR('2. Grunddata'!$C$20))*12+MONTH('2. Grunddata'!$C$21)-MONTH('2. Grunddata'!$C$20)+1)</f>
        <v>0</v>
      </c>
      <c r="D124" s="507">
        <f>(('5. Lön'!$G128+'5. Lön'!$H128+'5. Lön'!$I128+'5. Lön'!$J128+'5. Lön'!$K128+'5. Lön'!$L128+'5. Lön'!$M128+'5. Lön'!$N128+'5. Lön'!$O128+'5. Lön'!$P128)*(1-'5. Lön'!E128))/((YEAR('2. Grunddata'!$C$21)-YEAR('2. Grunddata'!$C$20))*12+MONTH('2. Grunddata'!$C$21)-MONTH('2. Grunddata'!$C$20)+1)</f>
        <v>0</v>
      </c>
      <c r="E124" s="225">
        <f>'5. Lön'!AS128</f>
        <v>0</v>
      </c>
      <c r="F124" s="225">
        <f>'5. Lön'!AT128</f>
        <v>0</v>
      </c>
      <c r="G124" s="225">
        <f>'5. Lön'!AU128</f>
        <v>0</v>
      </c>
      <c r="H124" s="225">
        <f>'5. Lön'!AV128</f>
        <v>0</v>
      </c>
      <c r="I124" s="225">
        <f>'5. Lön'!AW128</f>
        <v>0</v>
      </c>
      <c r="J124" s="225">
        <f>'5. Lön'!AX128</f>
        <v>0</v>
      </c>
      <c r="K124" s="225">
        <f>'5. Lön'!AY128</f>
        <v>0</v>
      </c>
      <c r="L124" s="225">
        <f>'5. Lön'!AZ128</f>
        <v>0</v>
      </c>
      <c r="M124" s="225">
        <f>'5. Lön'!BA128</f>
        <v>0</v>
      </c>
      <c r="N124" s="225">
        <f>'5. Lön'!BB128</f>
        <v>0</v>
      </c>
      <c r="O124" s="225">
        <f>'5. Lön'!BC128</f>
        <v>0</v>
      </c>
      <c r="P124" s="225">
        <f>'5. Lön'!BE128</f>
        <v>0</v>
      </c>
      <c r="Q124" s="225">
        <f>'5. Lön'!BF128</f>
        <v>0</v>
      </c>
      <c r="R124" s="225">
        <f>'5. Lön'!BG128</f>
        <v>0</v>
      </c>
      <c r="S124" s="225">
        <f>'5. Lön'!BH128</f>
        <v>0</v>
      </c>
      <c r="T124" s="225">
        <f>'5. Lön'!BI128</f>
        <v>0</v>
      </c>
      <c r="U124" s="225">
        <f>'5. Lön'!BJ128</f>
        <v>0</v>
      </c>
      <c r="V124" s="225">
        <f>'5. Lön'!BK128</f>
        <v>0</v>
      </c>
      <c r="W124" s="225">
        <f>'5. Lön'!BL128</f>
        <v>0</v>
      </c>
      <c r="X124" s="225">
        <f>'5. Lön'!BM128</f>
        <v>0</v>
      </c>
      <c r="Y124" s="225">
        <f>'5. Lön'!BN128</f>
        <v>0</v>
      </c>
      <c r="Z124" s="225">
        <f t="shared" si="2"/>
        <v>0</v>
      </c>
    </row>
    <row r="125" spans="2:26" s="64" customFormat="1" ht="12" x14ac:dyDescent="0.2">
      <c r="B125" s="496" t="str">
        <f>IF('5. Lön'!C129="","",'5. Lön'!C129)</f>
        <v/>
      </c>
      <c r="C125" s="506">
        <f>('5. Lön'!G129+'5. Lön'!H129+'5. Lön'!I129+'5. Lön'!J129+'5. Lön'!K129+'5. Lön'!L129+'5. Lön'!M129+'5. Lön'!N129+'5. Lön'!O129+'5. Lön'!P129)/((YEAR('2. Grunddata'!$C$21)-YEAR('2. Grunddata'!$C$20))*12+MONTH('2. Grunddata'!$C$21)-MONTH('2. Grunddata'!$C$20)+1)</f>
        <v>0</v>
      </c>
      <c r="D125" s="506">
        <f>(('5. Lön'!$G129+'5. Lön'!$H129+'5. Lön'!$I129+'5. Lön'!$J129+'5. Lön'!$K129+'5. Lön'!$L129+'5. Lön'!$M129+'5. Lön'!$N129+'5. Lön'!$O129+'5. Lön'!$P129)*(1-'5. Lön'!E129))/((YEAR('2. Grunddata'!$C$21)-YEAR('2. Grunddata'!$C$20))*12+MONTH('2. Grunddata'!$C$21)-MONTH('2. Grunddata'!$C$20)+1)</f>
        <v>0</v>
      </c>
      <c r="E125" s="170">
        <f>'5. Lön'!AS129</f>
        <v>0</v>
      </c>
      <c r="F125" s="170">
        <f>'5. Lön'!AT129</f>
        <v>0</v>
      </c>
      <c r="G125" s="170">
        <f>'5. Lön'!AU129</f>
        <v>0</v>
      </c>
      <c r="H125" s="170">
        <f>'5. Lön'!AV129</f>
        <v>0</v>
      </c>
      <c r="I125" s="170">
        <f>'5. Lön'!AW129</f>
        <v>0</v>
      </c>
      <c r="J125" s="170">
        <f>'5. Lön'!AX129</f>
        <v>0</v>
      </c>
      <c r="K125" s="170">
        <f>'5. Lön'!AY129</f>
        <v>0</v>
      </c>
      <c r="L125" s="170">
        <f>'5. Lön'!AZ129</f>
        <v>0</v>
      </c>
      <c r="M125" s="170">
        <f>'5. Lön'!BA129</f>
        <v>0</v>
      </c>
      <c r="N125" s="170">
        <f>'5. Lön'!BB129</f>
        <v>0</v>
      </c>
      <c r="O125" s="170">
        <f>'5. Lön'!BC129</f>
        <v>0</v>
      </c>
      <c r="P125" s="170">
        <f>'5. Lön'!BE129</f>
        <v>0</v>
      </c>
      <c r="Q125" s="170">
        <f>'5. Lön'!BF129</f>
        <v>0</v>
      </c>
      <c r="R125" s="170">
        <f>'5. Lön'!BG129</f>
        <v>0</v>
      </c>
      <c r="S125" s="170">
        <f>'5. Lön'!BH129</f>
        <v>0</v>
      </c>
      <c r="T125" s="170">
        <f>'5. Lön'!BI129</f>
        <v>0</v>
      </c>
      <c r="U125" s="170">
        <f>'5. Lön'!BJ129</f>
        <v>0</v>
      </c>
      <c r="V125" s="170">
        <f>'5. Lön'!BK129</f>
        <v>0</v>
      </c>
      <c r="W125" s="170">
        <f>'5. Lön'!BL129</f>
        <v>0</v>
      </c>
      <c r="X125" s="170">
        <f>'5. Lön'!BM129</f>
        <v>0</v>
      </c>
      <c r="Y125" s="170">
        <f>'5. Lön'!BN129</f>
        <v>0</v>
      </c>
      <c r="Z125" s="170">
        <f t="shared" si="2"/>
        <v>0</v>
      </c>
    </row>
    <row r="126" spans="2:26" s="64" customFormat="1" ht="12" x14ac:dyDescent="0.2">
      <c r="B126" s="505" t="str">
        <f>IF('5. Lön'!C130="","",'5. Lön'!C130)</f>
        <v/>
      </c>
      <c r="C126" s="507">
        <f>('5. Lön'!G130+'5. Lön'!H130+'5. Lön'!I130+'5. Lön'!J130+'5. Lön'!K130+'5. Lön'!L130+'5. Lön'!M130+'5. Lön'!N130+'5. Lön'!O130+'5. Lön'!P130)/((YEAR('2. Grunddata'!$C$21)-YEAR('2. Grunddata'!$C$20))*12+MONTH('2. Grunddata'!$C$21)-MONTH('2. Grunddata'!$C$20)+1)</f>
        <v>0</v>
      </c>
      <c r="D126" s="507">
        <f>(('5. Lön'!$G130+'5. Lön'!$H130+'5. Lön'!$I130+'5. Lön'!$J130+'5. Lön'!$K130+'5. Lön'!$L130+'5. Lön'!$M130+'5. Lön'!$N130+'5. Lön'!$O130+'5. Lön'!$P130)*(1-'5. Lön'!E130))/((YEAR('2. Grunddata'!$C$21)-YEAR('2. Grunddata'!$C$20))*12+MONTH('2. Grunddata'!$C$21)-MONTH('2. Grunddata'!$C$20)+1)</f>
        <v>0</v>
      </c>
      <c r="E126" s="225">
        <f>'5. Lön'!AS130</f>
        <v>0</v>
      </c>
      <c r="F126" s="225">
        <f>'5. Lön'!AT130</f>
        <v>0</v>
      </c>
      <c r="G126" s="225">
        <f>'5. Lön'!AU130</f>
        <v>0</v>
      </c>
      <c r="H126" s="225">
        <f>'5. Lön'!AV130</f>
        <v>0</v>
      </c>
      <c r="I126" s="225">
        <f>'5. Lön'!AW130</f>
        <v>0</v>
      </c>
      <c r="J126" s="225">
        <f>'5. Lön'!AX130</f>
        <v>0</v>
      </c>
      <c r="K126" s="225">
        <f>'5. Lön'!AY130</f>
        <v>0</v>
      </c>
      <c r="L126" s="225">
        <f>'5. Lön'!AZ130</f>
        <v>0</v>
      </c>
      <c r="M126" s="225">
        <f>'5. Lön'!BA130</f>
        <v>0</v>
      </c>
      <c r="N126" s="225">
        <f>'5. Lön'!BB130</f>
        <v>0</v>
      </c>
      <c r="O126" s="225">
        <f>'5. Lön'!BC130</f>
        <v>0</v>
      </c>
      <c r="P126" s="225">
        <f>'5. Lön'!BE130</f>
        <v>0</v>
      </c>
      <c r="Q126" s="225">
        <f>'5. Lön'!BF130</f>
        <v>0</v>
      </c>
      <c r="R126" s="225">
        <f>'5. Lön'!BG130</f>
        <v>0</v>
      </c>
      <c r="S126" s="225">
        <f>'5. Lön'!BH130</f>
        <v>0</v>
      </c>
      <c r="T126" s="225">
        <f>'5. Lön'!BI130</f>
        <v>0</v>
      </c>
      <c r="U126" s="225">
        <f>'5. Lön'!BJ130</f>
        <v>0</v>
      </c>
      <c r="V126" s="225">
        <f>'5. Lön'!BK130</f>
        <v>0</v>
      </c>
      <c r="W126" s="225">
        <f>'5. Lön'!BL130</f>
        <v>0</v>
      </c>
      <c r="X126" s="225">
        <f>'5. Lön'!BM130</f>
        <v>0</v>
      </c>
      <c r="Y126" s="225">
        <f>'5. Lön'!BN130</f>
        <v>0</v>
      </c>
      <c r="Z126" s="225">
        <f t="shared" si="2"/>
        <v>0</v>
      </c>
    </row>
    <row r="127" spans="2:26" s="64" customFormat="1" ht="12" x14ac:dyDescent="0.2">
      <c r="B127" s="496" t="str">
        <f>IF('5. Lön'!C131="","",'5. Lön'!C131)</f>
        <v/>
      </c>
      <c r="C127" s="506">
        <f>('5. Lön'!G131+'5. Lön'!H131+'5. Lön'!I131+'5. Lön'!J131+'5. Lön'!K131+'5. Lön'!L131+'5. Lön'!M131+'5. Lön'!N131+'5. Lön'!O131+'5. Lön'!P131)/((YEAR('2. Grunddata'!$C$21)-YEAR('2. Grunddata'!$C$20))*12+MONTH('2. Grunddata'!$C$21)-MONTH('2. Grunddata'!$C$20)+1)</f>
        <v>0</v>
      </c>
      <c r="D127" s="506">
        <f>(('5. Lön'!$G131+'5. Lön'!$H131+'5. Lön'!$I131+'5. Lön'!$J131+'5. Lön'!$K131+'5. Lön'!$L131+'5. Lön'!$M131+'5. Lön'!$N131+'5. Lön'!$O131+'5. Lön'!$P131)*(1-'5. Lön'!E131))/((YEAR('2. Grunddata'!$C$21)-YEAR('2. Grunddata'!$C$20))*12+MONTH('2. Grunddata'!$C$21)-MONTH('2. Grunddata'!$C$20)+1)</f>
        <v>0</v>
      </c>
      <c r="E127" s="170">
        <f>'5. Lön'!AS131</f>
        <v>0</v>
      </c>
      <c r="F127" s="170">
        <f>'5. Lön'!AT131</f>
        <v>0</v>
      </c>
      <c r="G127" s="170">
        <f>'5. Lön'!AU131</f>
        <v>0</v>
      </c>
      <c r="H127" s="170">
        <f>'5. Lön'!AV131</f>
        <v>0</v>
      </c>
      <c r="I127" s="170">
        <f>'5. Lön'!AW131</f>
        <v>0</v>
      </c>
      <c r="J127" s="170">
        <f>'5. Lön'!AX131</f>
        <v>0</v>
      </c>
      <c r="K127" s="170">
        <f>'5. Lön'!AY131</f>
        <v>0</v>
      </c>
      <c r="L127" s="170">
        <f>'5. Lön'!AZ131</f>
        <v>0</v>
      </c>
      <c r="M127" s="170">
        <f>'5. Lön'!BA131</f>
        <v>0</v>
      </c>
      <c r="N127" s="170">
        <f>'5. Lön'!BB131</f>
        <v>0</v>
      </c>
      <c r="O127" s="170">
        <f>'5. Lön'!BC131</f>
        <v>0</v>
      </c>
      <c r="P127" s="170">
        <f>'5. Lön'!BE131</f>
        <v>0</v>
      </c>
      <c r="Q127" s="170">
        <f>'5. Lön'!BF131</f>
        <v>0</v>
      </c>
      <c r="R127" s="170">
        <f>'5. Lön'!BG131</f>
        <v>0</v>
      </c>
      <c r="S127" s="170">
        <f>'5. Lön'!BH131</f>
        <v>0</v>
      </c>
      <c r="T127" s="170">
        <f>'5. Lön'!BI131</f>
        <v>0</v>
      </c>
      <c r="U127" s="170">
        <f>'5. Lön'!BJ131</f>
        <v>0</v>
      </c>
      <c r="V127" s="170">
        <f>'5. Lön'!BK131</f>
        <v>0</v>
      </c>
      <c r="W127" s="170">
        <f>'5. Lön'!BL131</f>
        <v>0</v>
      </c>
      <c r="X127" s="170">
        <f>'5. Lön'!BM131</f>
        <v>0</v>
      </c>
      <c r="Y127" s="170">
        <f>'5. Lön'!BN131</f>
        <v>0</v>
      </c>
      <c r="Z127" s="170">
        <f t="shared" si="2"/>
        <v>0</v>
      </c>
    </row>
    <row r="128" spans="2:26" s="64" customFormat="1" ht="12" x14ac:dyDescent="0.2">
      <c r="B128" s="505" t="str">
        <f>IF('5. Lön'!C132="","",'5. Lön'!C132)</f>
        <v/>
      </c>
      <c r="C128" s="507">
        <f>('5. Lön'!G132+'5. Lön'!H132+'5. Lön'!I132+'5. Lön'!J132+'5. Lön'!K132+'5. Lön'!L132+'5. Lön'!M132+'5. Lön'!N132+'5. Lön'!O132+'5. Lön'!P132)/((YEAR('2. Grunddata'!$C$21)-YEAR('2. Grunddata'!$C$20))*12+MONTH('2. Grunddata'!$C$21)-MONTH('2. Grunddata'!$C$20)+1)</f>
        <v>0</v>
      </c>
      <c r="D128" s="507">
        <f>(('5. Lön'!$G132+'5. Lön'!$H132+'5. Lön'!$I132+'5. Lön'!$J132+'5. Lön'!$K132+'5. Lön'!$L132+'5. Lön'!$M132+'5. Lön'!$N132+'5. Lön'!$O132+'5. Lön'!$P132)*(1-'5. Lön'!E132))/((YEAR('2. Grunddata'!$C$21)-YEAR('2. Grunddata'!$C$20))*12+MONTH('2. Grunddata'!$C$21)-MONTH('2. Grunddata'!$C$20)+1)</f>
        <v>0</v>
      </c>
      <c r="E128" s="225">
        <f>'5. Lön'!AS132</f>
        <v>0</v>
      </c>
      <c r="F128" s="225">
        <f>'5. Lön'!AT132</f>
        <v>0</v>
      </c>
      <c r="G128" s="225">
        <f>'5. Lön'!AU132</f>
        <v>0</v>
      </c>
      <c r="H128" s="225">
        <f>'5. Lön'!AV132</f>
        <v>0</v>
      </c>
      <c r="I128" s="225">
        <f>'5. Lön'!AW132</f>
        <v>0</v>
      </c>
      <c r="J128" s="225">
        <f>'5. Lön'!AX132</f>
        <v>0</v>
      </c>
      <c r="K128" s="225">
        <f>'5. Lön'!AY132</f>
        <v>0</v>
      </c>
      <c r="L128" s="225">
        <f>'5. Lön'!AZ132</f>
        <v>0</v>
      </c>
      <c r="M128" s="225">
        <f>'5. Lön'!BA132</f>
        <v>0</v>
      </c>
      <c r="N128" s="225">
        <f>'5. Lön'!BB132</f>
        <v>0</v>
      </c>
      <c r="O128" s="225">
        <f>'5. Lön'!BC132</f>
        <v>0</v>
      </c>
      <c r="P128" s="225">
        <f>'5. Lön'!BE132</f>
        <v>0</v>
      </c>
      <c r="Q128" s="225">
        <f>'5. Lön'!BF132</f>
        <v>0</v>
      </c>
      <c r="R128" s="225">
        <f>'5. Lön'!BG132</f>
        <v>0</v>
      </c>
      <c r="S128" s="225">
        <f>'5. Lön'!BH132</f>
        <v>0</v>
      </c>
      <c r="T128" s="225">
        <f>'5. Lön'!BI132</f>
        <v>0</v>
      </c>
      <c r="U128" s="225">
        <f>'5. Lön'!BJ132</f>
        <v>0</v>
      </c>
      <c r="V128" s="225">
        <f>'5. Lön'!BK132</f>
        <v>0</v>
      </c>
      <c r="W128" s="225">
        <f>'5. Lön'!BL132</f>
        <v>0</v>
      </c>
      <c r="X128" s="225">
        <f>'5. Lön'!BM132</f>
        <v>0</v>
      </c>
      <c r="Y128" s="225">
        <f>'5. Lön'!BN132</f>
        <v>0</v>
      </c>
      <c r="Z128" s="225">
        <f t="shared" si="2"/>
        <v>0</v>
      </c>
    </row>
    <row r="129" spans="2:26" s="64" customFormat="1" ht="12" x14ac:dyDescent="0.2">
      <c r="B129" s="496" t="str">
        <f>IF('5. Lön'!C133="","",'5. Lön'!C133)</f>
        <v/>
      </c>
      <c r="C129" s="506">
        <f>('5. Lön'!G133+'5. Lön'!H133+'5. Lön'!I133+'5. Lön'!J133+'5. Lön'!K133+'5. Lön'!L133+'5. Lön'!M133+'5. Lön'!N133+'5. Lön'!O133+'5. Lön'!P133)/((YEAR('2. Grunddata'!$C$21)-YEAR('2. Grunddata'!$C$20))*12+MONTH('2. Grunddata'!$C$21)-MONTH('2. Grunddata'!$C$20)+1)</f>
        <v>0</v>
      </c>
      <c r="D129" s="506">
        <f>(('5. Lön'!$G133+'5. Lön'!$H133+'5. Lön'!$I133+'5. Lön'!$J133+'5. Lön'!$K133+'5. Lön'!$L133+'5. Lön'!$M133+'5. Lön'!$N133+'5. Lön'!$O133+'5. Lön'!$P133)*(1-'5. Lön'!E133))/((YEAR('2. Grunddata'!$C$21)-YEAR('2. Grunddata'!$C$20))*12+MONTH('2. Grunddata'!$C$21)-MONTH('2. Grunddata'!$C$20)+1)</f>
        <v>0</v>
      </c>
      <c r="E129" s="170">
        <f>'5. Lön'!AS133</f>
        <v>0</v>
      </c>
      <c r="F129" s="170">
        <f>'5. Lön'!AT133</f>
        <v>0</v>
      </c>
      <c r="G129" s="170">
        <f>'5. Lön'!AU133</f>
        <v>0</v>
      </c>
      <c r="H129" s="170">
        <f>'5. Lön'!AV133</f>
        <v>0</v>
      </c>
      <c r="I129" s="170">
        <f>'5. Lön'!AW133</f>
        <v>0</v>
      </c>
      <c r="J129" s="170">
        <f>'5. Lön'!AX133</f>
        <v>0</v>
      </c>
      <c r="K129" s="170">
        <f>'5. Lön'!AY133</f>
        <v>0</v>
      </c>
      <c r="L129" s="170">
        <f>'5. Lön'!AZ133</f>
        <v>0</v>
      </c>
      <c r="M129" s="170">
        <f>'5. Lön'!BA133</f>
        <v>0</v>
      </c>
      <c r="N129" s="170">
        <f>'5. Lön'!BB133</f>
        <v>0</v>
      </c>
      <c r="O129" s="170">
        <f>'5. Lön'!BC133</f>
        <v>0</v>
      </c>
      <c r="P129" s="170">
        <f>'5. Lön'!BE133</f>
        <v>0</v>
      </c>
      <c r="Q129" s="170">
        <f>'5. Lön'!BF133</f>
        <v>0</v>
      </c>
      <c r="R129" s="170">
        <f>'5. Lön'!BG133</f>
        <v>0</v>
      </c>
      <c r="S129" s="170">
        <f>'5. Lön'!BH133</f>
        <v>0</v>
      </c>
      <c r="T129" s="170">
        <f>'5. Lön'!BI133</f>
        <v>0</v>
      </c>
      <c r="U129" s="170">
        <f>'5. Lön'!BJ133</f>
        <v>0</v>
      </c>
      <c r="V129" s="170">
        <f>'5. Lön'!BK133</f>
        <v>0</v>
      </c>
      <c r="W129" s="170">
        <f>'5. Lön'!BL133</f>
        <v>0</v>
      </c>
      <c r="X129" s="170">
        <f>'5. Lön'!BM133</f>
        <v>0</v>
      </c>
      <c r="Y129" s="170">
        <f>'5. Lön'!BN133</f>
        <v>0</v>
      </c>
      <c r="Z129" s="170">
        <f t="shared" si="2"/>
        <v>0</v>
      </c>
    </row>
    <row r="130" spans="2:26" s="64" customFormat="1" ht="12" x14ac:dyDescent="0.2">
      <c r="B130" s="505" t="str">
        <f>IF('5. Lön'!C134="","",'5. Lön'!C134)</f>
        <v/>
      </c>
      <c r="C130" s="507">
        <f>('5. Lön'!G134+'5. Lön'!H134+'5. Lön'!I134+'5. Lön'!J134+'5. Lön'!K134+'5. Lön'!L134+'5. Lön'!M134+'5. Lön'!N134+'5. Lön'!O134+'5. Lön'!P134)/((YEAR('2. Grunddata'!$C$21)-YEAR('2. Grunddata'!$C$20))*12+MONTH('2. Grunddata'!$C$21)-MONTH('2. Grunddata'!$C$20)+1)</f>
        <v>0</v>
      </c>
      <c r="D130" s="507">
        <f>(('5. Lön'!$G134+'5. Lön'!$H134+'5. Lön'!$I134+'5. Lön'!$J134+'5. Lön'!$K134+'5. Lön'!$L134+'5. Lön'!$M134+'5. Lön'!$N134+'5. Lön'!$O134+'5. Lön'!$P134)*(1-'5. Lön'!E134))/((YEAR('2. Grunddata'!$C$21)-YEAR('2. Grunddata'!$C$20))*12+MONTH('2. Grunddata'!$C$21)-MONTH('2. Grunddata'!$C$20)+1)</f>
        <v>0</v>
      </c>
      <c r="E130" s="225">
        <f>'5. Lön'!AS134</f>
        <v>0</v>
      </c>
      <c r="F130" s="225">
        <f>'5. Lön'!AT134</f>
        <v>0</v>
      </c>
      <c r="G130" s="225">
        <f>'5. Lön'!AU134</f>
        <v>0</v>
      </c>
      <c r="H130" s="225">
        <f>'5. Lön'!AV134</f>
        <v>0</v>
      </c>
      <c r="I130" s="225">
        <f>'5. Lön'!AW134</f>
        <v>0</v>
      </c>
      <c r="J130" s="225">
        <f>'5. Lön'!AX134</f>
        <v>0</v>
      </c>
      <c r="K130" s="225">
        <f>'5. Lön'!AY134</f>
        <v>0</v>
      </c>
      <c r="L130" s="225">
        <f>'5. Lön'!AZ134</f>
        <v>0</v>
      </c>
      <c r="M130" s="225">
        <f>'5. Lön'!BA134</f>
        <v>0</v>
      </c>
      <c r="N130" s="225">
        <f>'5. Lön'!BB134</f>
        <v>0</v>
      </c>
      <c r="O130" s="225">
        <f>'5. Lön'!BC134</f>
        <v>0</v>
      </c>
      <c r="P130" s="225">
        <f>'5. Lön'!BE134</f>
        <v>0</v>
      </c>
      <c r="Q130" s="225">
        <f>'5. Lön'!BF134</f>
        <v>0</v>
      </c>
      <c r="R130" s="225">
        <f>'5. Lön'!BG134</f>
        <v>0</v>
      </c>
      <c r="S130" s="225">
        <f>'5. Lön'!BH134</f>
        <v>0</v>
      </c>
      <c r="T130" s="225">
        <f>'5. Lön'!BI134</f>
        <v>0</v>
      </c>
      <c r="U130" s="225">
        <f>'5. Lön'!BJ134</f>
        <v>0</v>
      </c>
      <c r="V130" s="225">
        <f>'5. Lön'!BK134</f>
        <v>0</v>
      </c>
      <c r="W130" s="225">
        <f>'5. Lön'!BL134</f>
        <v>0</v>
      </c>
      <c r="X130" s="225">
        <f>'5. Lön'!BM134</f>
        <v>0</v>
      </c>
      <c r="Y130" s="225">
        <f>'5. Lön'!BN134</f>
        <v>0</v>
      </c>
      <c r="Z130" s="225">
        <f t="shared" si="2"/>
        <v>0</v>
      </c>
    </row>
    <row r="131" spans="2:26" s="64" customFormat="1" ht="12" x14ac:dyDescent="0.2">
      <c r="B131" s="496" t="str">
        <f>IF('5. Lön'!C135="","",'5. Lön'!C135)</f>
        <v/>
      </c>
      <c r="C131" s="506">
        <f>('5. Lön'!G135+'5. Lön'!H135+'5. Lön'!I135+'5. Lön'!J135+'5. Lön'!K135+'5. Lön'!L135+'5. Lön'!M135+'5. Lön'!N135+'5. Lön'!O135+'5. Lön'!P135)/((YEAR('2. Grunddata'!$C$21)-YEAR('2. Grunddata'!$C$20))*12+MONTH('2. Grunddata'!$C$21)-MONTH('2. Grunddata'!$C$20)+1)</f>
        <v>0</v>
      </c>
      <c r="D131" s="506">
        <f>(('5. Lön'!$G135+'5. Lön'!$H135+'5. Lön'!$I135+'5. Lön'!$J135+'5. Lön'!$K135+'5. Lön'!$L135+'5. Lön'!$M135+'5. Lön'!$N135+'5. Lön'!$O135+'5. Lön'!$P135)*(1-'5. Lön'!E135))/((YEAR('2. Grunddata'!$C$21)-YEAR('2. Grunddata'!$C$20))*12+MONTH('2. Grunddata'!$C$21)-MONTH('2. Grunddata'!$C$20)+1)</f>
        <v>0</v>
      </c>
      <c r="E131" s="170">
        <f>'5. Lön'!AS135</f>
        <v>0</v>
      </c>
      <c r="F131" s="170">
        <f>'5. Lön'!AT135</f>
        <v>0</v>
      </c>
      <c r="G131" s="170">
        <f>'5. Lön'!AU135</f>
        <v>0</v>
      </c>
      <c r="H131" s="170">
        <f>'5. Lön'!AV135</f>
        <v>0</v>
      </c>
      <c r="I131" s="170">
        <f>'5. Lön'!AW135</f>
        <v>0</v>
      </c>
      <c r="J131" s="170">
        <f>'5. Lön'!AX135</f>
        <v>0</v>
      </c>
      <c r="K131" s="170">
        <f>'5. Lön'!AY135</f>
        <v>0</v>
      </c>
      <c r="L131" s="170">
        <f>'5. Lön'!AZ135</f>
        <v>0</v>
      </c>
      <c r="M131" s="170">
        <f>'5. Lön'!BA135</f>
        <v>0</v>
      </c>
      <c r="N131" s="170">
        <f>'5. Lön'!BB135</f>
        <v>0</v>
      </c>
      <c r="O131" s="170">
        <f>'5. Lön'!BC135</f>
        <v>0</v>
      </c>
      <c r="P131" s="170">
        <f>'5. Lön'!BE135</f>
        <v>0</v>
      </c>
      <c r="Q131" s="170">
        <f>'5. Lön'!BF135</f>
        <v>0</v>
      </c>
      <c r="R131" s="170">
        <f>'5. Lön'!BG135</f>
        <v>0</v>
      </c>
      <c r="S131" s="170">
        <f>'5. Lön'!BH135</f>
        <v>0</v>
      </c>
      <c r="T131" s="170">
        <f>'5. Lön'!BI135</f>
        <v>0</v>
      </c>
      <c r="U131" s="170">
        <f>'5. Lön'!BJ135</f>
        <v>0</v>
      </c>
      <c r="V131" s="170">
        <f>'5. Lön'!BK135</f>
        <v>0</v>
      </c>
      <c r="W131" s="170">
        <f>'5. Lön'!BL135</f>
        <v>0</v>
      </c>
      <c r="X131" s="170">
        <f>'5. Lön'!BM135</f>
        <v>0</v>
      </c>
      <c r="Y131" s="170">
        <f>'5. Lön'!BN135</f>
        <v>0</v>
      </c>
      <c r="Z131" s="170">
        <f t="shared" si="2"/>
        <v>0</v>
      </c>
    </row>
    <row r="132" spans="2:26" s="64" customFormat="1" ht="12" x14ac:dyDescent="0.2">
      <c r="B132" s="505" t="str">
        <f>IF('5. Lön'!C136="","",'5. Lön'!C136)</f>
        <v/>
      </c>
      <c r="C132" s="507">
        <f>('5. Lön'!G136+'5. Lön'!H136+'5. Lön'!I136+'5. Lön'!J136+'5. Lön'!K136+'5. Lön'!L136+'5. Lön'!M136+'5. Lön'!N136+'5. Lön'!O136+'5. Lön'!P136)/((YEAR('2. Grunddata'!$C$21)-YEAR('2. Grunddata'!$C$20))*12+MONTH('2. Grunddata'!$C$21)-MONTH('2. Grunddata'!$C$20)+1)</f>
        <v>0</v>
      </c>
      <c r="D132" s="507">
        <f>(('5. Lön'!$G136+'5. Lön'!$H136+'5. Lön'!$I136+'5. Lön'!$J136+'5. Lön'!$K136+'5. Lön'!$L136+'5. Lön'!$M136+'5. Lön'!$N136+'5. Lön'!$O136+'5. Lön'!$P136)*(1-'5. Lön'!E136))/((YEAR('2. Grunddata'!$C$21)-YEAR('2. Grunddata'!$C$20))*12+MONTH('2. Grunddata'!$C$21)-MONTH('2. Grunddata'!$C$20)+1)</f>
        <v>0</v>
      </c>
      <c r="E132" s="225">
        <f>'5. Lön'!AS136</f>
        <v>0</v>
      </c>
      <c r="F132" s="225">
        <f>'5. Lön'!AT136</f>
        <v>0</v>
      </c>
      <c r="G132" s="225">
        <f>'5. Lön'!AU136</f>
        <v>0</v>
      </c>
      <c r="H132" s="225">
        <f>'5. Lön'!AV136</f>
        <v>0</v>
      </c>
      <c r="I132" s="225">
        <f>'5. Lön'!AW136</f>
        <v>0</v>
      </c>
      <c r="J132" s="225">
        <f>'5. Lön'!AX136</f>
        <v>0</v>
      </c>
      <c r="K132" s="225">
        <f>'5. Lön'!AY136</f>
        <v>0</v>
      </c>
      <c r="L132" s="225">
        <f>'5. Lön'!AZ136</f>
        <v>0</v>
      </c>
      <c r="M132" s="225">
        <f>'5. Lön'!BA136</f>
        <v>0</v>
      </c>
      <c r="N132" s="225">
        <f>'5. Lön'!BB136</f>
        <v>0</v>
      </c>
      <c r="O132" s="225">
        <f>'5. Lön'!BC136</f>
        <v>0</v>
      </c>
      <c r="P132" s="225">
        <f>'5. Lön'!BE136</f>
        <v>0</v>
      </c>
      <c r="Q132" s="225">
        <f>'5. Lön'!BF136</f>
        <v>0</v>
      </c>
      <c r="R132" s="225">
        <f>'5. Lön'!BG136</f>
        <v>0</v>
      </c>
      <c r="S132" s="225">
        <f>'5. Lön'!BH136</f>
        <v>0</v>
      </c>
      <c r="T132" s="225">
        <f>'5. Lön'!BI136</f>
        <v>0</v>
      </c>
      <c r="U132" s="225">
        <f>'5. Lön'!BJ136</f>
        <v>0</v>
      </c>
      <c r="V132" s="225">
        <f>'5. Lön'!BK136</f>
        <v>0</v>
      </c>
      <c r="W132" s="225">
        <f>'5. Lön'!BL136</f>
        <v>0</v>
      </c>
      <c r="X132" s="225">
        <f>'5. Lön'!BM136</f>
        <v>0</v>
      </c>
      <c r="Y132" s="225">
        <f>'5. Lön'!BN136</f>
        <v>0</v>
      </c>
      <c r="Z132" s="225">
        <f t="shared" si="2"/>
        <v>0</v>
      </c>
    </row>
    <row r="133" spans="2:26" s="64" customFormat="1" ht="12" x14ac:dyDescent="0.2">
      <c r="B133" s="496" t="str">
        <f>IF('5. Lön'!C137="","",'5. Lön'!C137)</f>
        <v/>
      </c>
      <c r="C133" s="506">
        <f>('5. Lön'!G137+'5. Lön'!H137+'5. Lön'!I137+'5. Lön'!J137+'5. Lön'!K137+'5. Lön'!L137+'5. Lön'!M137+'5. Lön'!N137+'5. Lön'!O137+'5. Lön'!P137)/((YEAR('2. Grunddata'!$C$21)-YEAR('2. Grunddata'!$C$20))*12+MONTH('2. Grunddata'!$C$21)-MONTH('2. Grunddata'!$C$20)+1)</f>
        <v>0</v>
      </c>
      <c r="D133" s="506">
        <f>(('5. Lön'!$G137+'5. Lön'!$H137+'5. Lön'!$I137+'5. Lön'!$J137+'5. Lön'!$K137+'5. Lön'!$L137+'5. Lön'!$M137+'5. Lön'!$N137+'5. Lön'!$O137+'5. Lön'!$P137)*(1-'5. Lön'!E137))/((YEAR('2. Grunddata'!$C$21)-YEAR('2. Grunddata'!$C$20))*12+MONTH('2. Grunddata'!$C$21)-MONTH('2. Grunddata'!$C$20)+1)</f>
        <v>0</v>
      </c>
      <c r="E133" s="170">
        <f>'5. Lön'!AS137</f>
        <v>0</v>
      </c>
      <c r="F133" s="170">
        <f>'5. Lön'!AT137</f>
        <v>0</v>
      </c>
      <c r="G133" s="170">
        <f>'5. Lön'!AU137</f>
        <v>0</v>
      </c>
      <c r="H133" s="170">
        <f>'5. Lön'!AV137</f>
        <v>0</v>
      </c>
      <c r="I133" s="170">
        <f>'5. Lön'!AW137</f>
        <v>0</v>
      </c>
      <c r="J133" s="170">
        <f>'5. Lön'!AX137</f>
        <v>0</v>
      </c>
      <c r="K133" s="170">
        <f>'5. Lön'!AY137</f>
        <v>0</v>
      </c>
      <c r="L133" s="170">
        <f>'5. Lön'!AZ137</f>
        <v>0</v>
      </c>
      <c r="M133" s="170">
        <f>'5. Lön'!BA137</f>
        <v>0</v>
      </c>
      <c r="N133" s="170">
        <f>'5. Lön'!BB137</f>
        <v>0</v>
      </c>
      <c r="O133" s="170">
        <f>'5. Lön'!BC137</f>
        <v>0</v>
      </c>
      <c r="P133" s="170">
        <f>'5. Lön'!BE137</f>
        <v>0</v>
      </c>
      <c r="Q133" s="170">
        <f>'5. Lön'!BF137</f>
        <v>0</v>
      </c>
      <c r="R133" s="170">
        <f>'5. Lön'!BG137</f>
        <v>0</v>
      </c>
      <c r="S133" s="170">
        <f>'5. Lön'!BH137</f>
        <v>0</v>
      </c>
      <c r="T133" s="170">
        <f>'5. Lön'!BI137</f>
        <v>0</v>
      </c>
      <c r="U133" s="170">
        <f>'5. Lön'!BJ137</f>
        <v>0</v>
      </c>
      <c r="V133" s="170">
        <f>'5. Lön'!BK137</f>
        <v>0</v>
      </c>
      <c r="W133" s="170">
        <f>'5. Lön'!BL137</f>
        <v>0</v>
      </c>
      <c r="X133" s="170">
        <f>'5. Lön'!BM137</f>
        <v>0</v>
      </c>
      <c r="Y133" s="170">
        <f>'5. Lön'!BN137</f>
        <v>0</v>
      </c>
      <c r="Z133" s="170">
        <f t="shared" si="2"/>
        <v>0</v>
      </c>
    </row>
    <row r="134" spans="2:26" s="64" customFormat="1" ht="12" x14ac:dyDescent="0.2">
      <c r="B134" s="505" t="str">
        <f>IF('5. Lön'!C138="","",'5. Lön'!C138)</f>
        <v/>
      </c>
      <c r="C134" s="507">
        <f>('5. Lön'!G138+'5. Lön'!H138+'5. Lön'!I138+'5. Lön'!J138+'5. Lön'!K138+'5. Lön'!L138+'5. Lön'!M138+'5. Lön'!N138+'5. Lön'!O138+'5. Lön'!P138)/((YEAR('2. Grunddata'!$C$21)-YEAR('2. Grunddata'!$C$20))*12+MONTH('2. Grunddata'!$C$21)-MONTH('2. Grunddata'!$C$20)+1)</f>
        <v>0</v>
      </c>
      <c r="D134" s="507">
        <f>(('5. Lön'!$G138+'5. Lön'!$H138+'5. Lön'!$I138+'5. Lön'!$J138+'5. Lön'!$K138+'5. Lön'!$L138+'5. Lön'!$M138+'5. Lön'!$N138+'5. Lön'!$O138+'5. Lön'!$P138)*(1-'5. Lön'!E138))/((YEAR('2. Grunddata'!$C$21)-YEAR('2. Grunddata'!$C$20))*12+MONTH('2. Grunddata'!$C$21)-MONTH('2. Grunddata'!$C$20)+1)</f>
        <v>0</v>
      </c>
      <c r="E134" s="225">
        <f>'5. Lön'!AS138</f>
        <v>0</v>
      </c>
      <c r="F134" s="225">
        <f>'5. Lön'!AT138</f>
        <v>0</v>
      </c>
      <c r="G134" s="225">
        <f>'5. Lön'!AU138</f>
        <v>0</v>
      </c>
      <c r="H134" s="225">
        <f>'5. Lön'!AV138</f>
        <v>0</v>
      </c>
      <c r="I134" s="225">
        <f>'5. Lön'!AW138</f>
        <v>0</v>
      </c>
      <c r="J134" s="225">
        <f>'5. Lön'!AX138</f>
        <v>0</v>
      </c>
      <c r="K134" s="225">
        <f>'5. Lön'!AY138</f>
        <v>0</v>
      </c>
      <c r="L134" s="225">
        <f>'5. Lön'!AZ138</f>
        <v>0</v>
      </c>
      <c r="M134" s="225">
        <f>'5. Lön'!BA138</f>
        <v>0</v>
      </c>
      <c r="N134" s="225">
        <f>'5. Lön'!BB138</f>
        <v>0</v>
      </c>
      <c r="O134" s="225">
        <f>'5. Lön'!BC138</f>
        <v>0</v>
      </c>
      <c r="P134" s="225">
        <f>'5. Lön'!BE138</f>
        <v>0</v>
      </c>
      <c r="Q134" s="225">
        <f>'5. Lön'!BF138</f>
        <v>0</v>
      </c>
      <c r="R134" s="225">
        <f>'5. Lön'!BG138</f>
        <v>0</v>
      </c>
      <c r="S134" s="225">
        <f>'5. Lön'!BH138</f>
        <v>0</v>
      </c>
      <c r="T134" s="225">
        <f>'5. Lön'!BI138</f>
        <v>0</v>
      </c>
      <c r="U134" s="225">
        <f>'5. Lön'!BJ138</f>
        <v>0</v>
      </c>
      <c r="V134" s="225">
        <f>'5. Lön'!BK138</f>
        <v>0</v>
      </c>
      <c r="W134" s="225">
        <f>'5. Lön'!BL138</f>
        <v>0</v>
      </c>
      <c r="X134" s="225">
        <f>'5. Lön'!BM138</f>
        <v>0</v>
      </c>
      <c r="Y134" s="225">
        <f>'5. Lön'!BN138</f>
        <v>0</v>
      </c>
      <c r="Z134" s="225">
        <f t="shared" si="2"/>
        <v>0</v>
      </c>
    </row>
    <row r="135" spans="2:26" s="64" customFormat="1" ht="12" x14ac:dyDescent="0.2">
      <c r="B135" s="496" t="str">
        <f>IF('5. Lön'!C139="","",'5. Lön'!C139)</f>
        <v/>
      </c>
      <c r="C135" s="506">
        <f>('5. Lön'!G139+'5. Lön'!H139+'5. Lön'!I139+'5. Lön'!J139+'5. Lön'!K139+'5. Lön'!L139+'5. Lön'!M139+'5. Lön'!N139+'5. Lön'!O139+'5. Lön'!P139)/((YEAR('2. Grunddata'!$C$21)-YEAR('2. Grunddata'!$C$20))*12+MONTH('2. Grunddata'!$C$21)-MONTH('2. Grunddata'!$C$20)+1)</f>
        <v>0</v>
      </c>
      <c r="D135" s="506">
        <f>(('5. Lön'!$G139+'5. Lön'!$H139+'5. Lön'!$I139+'5. Lön'!$J139+'5. Lön'!$K139+'5. Lön'!$L139+'5. Lön'!$M139+'5. Lön'!$N139+'5. Lön'!$O139+'5. Lön'!$P139)*(1-'5. Lön'!E139))/((YEAR('2. Grunddata'!$C$21)-YEAR('2. Grunddata'!$C$20))*12+MONTH('2. Grunddata'!$C$21)-MONTH('2. Grunddata'!$C$20)+1)</f>
        <v>0</v>
      </c>
      <c r="E135" s="170">
        <f>'5. Lön'!AS139</f>
        <v>0</v>
      </c>
      <c r="F135" s="170">
        <f>'5. Lön'!AT139</f>
        <v>0</v>
      </c>
      <c r="G135" s="170">
        <f>'5. Lön'!AU139</f>
        <v>0</v>
      </c>
      <c r="H135" s="170">
        <f>'5. Lön'!AV139</f>
        <v>0</v>
      </c>
      <c r="I135" s="170">
        <f>'5. Lön'!AW139</f>
        <v>0</v>
      </c>
      <c r="J135" s="170">
        <f>'5. Lön'!AX139</f>
        <v>0</v>
      </c>
      <c r="K135" s="170">
        <f>'5. Lön'!AY139</f>
        <v>0</v>
      </c>
      <c r="L135" s="170">
        <f>'5. Lön'!AZ139</f>
        <v>0</v>
      </c>
      <c r="M135" s="170">
        <f>'5. Lön'!BA139</f>
        <v>0</v>
      </c>
      <c r="N135" s="170">
        <f>'5. Lön'!BB139</f>
        <v>0</v>
      </c>
      <c r="O135" s="170">
        <f>'5. Lön'!BC139</f>
        <v>0</v>
      </c>
      <c r="P135" s="170">
        <f>'5. Lön'!BE139</f>
        <v>0</v>
      </c>
      <c r="Q135" s="170">
        <f>'5. Lön'!BF139</f>
        <v>0</v>
      </c>
      <c r="R135" s="170">
        <f>'5. Lön'!BG139</f>
        <v>0</v>
      </c>
      <c r="S135" s="170">
        <f>'5. Lön'!BH139</f>
        <v>0</v>
      </c>
      <c r="T135" s="170">
        <f>'5. Lön'!BI139</f>
        <v>0</v>
      </c>
      <c r="U135" s="170">
        <f>'5. Lön'!BJ139</f>
        <v>0</v>
      </c>
      <c r="V135" s="170">
        <f>'5. Lön'!BK139</f>
        <v>0</v>
      </c>
      <c r="W135" s="170">
        <f>'5. Lön'!BL139</f>
        <v>0</v>
      </c>
      <c r="X135" s="170">
        <f>'5. Lön'!BM139</f>
        <v>0</v>
      </c>
      <c r="Y135" s="170">
        <f>'5. Lön'!BN139</f>
        <v>0</v>
      </c>
      <c r="Z135" s="170">
        <f t="shared" si="2"/>
        <v>0</v>
      </c>
    </row>
    <row r="136" spans="2:26" s="64" customFormat="1" ht="12" x14ac:dyDescent="0.2">
      <c r="B136" s="505" t="str">
        <f>IF('5. Lön'!C140="","",'5. Lön'!C140)</f>
        <v/>
      </c>
      <c r="C136" s="507">
        <f>('5. Lön'!G140+'5. Lön'!H140+'5. Lön'!I140+'5. Lön'!J140+'5. Lön'!K140+'5. Lön'!L140+'5. Lön'!M140+'5. Lön'!N140+'5. Lön'!O140+'5. Lön'!P140)/((YEAR('2. Grunddata'!$C$21)-YEAR('2. Grunddata'!$C$20))*12+MONTH('2. Grunddata'!$C$21)-MONTH('2. Grunddata'!$C$20)+1)</f>
        <v>0</v>
      </c>
      <c r="D136" s="507">
        <f>(('5. Lön'!$G140+'5. Lön'!$H140+'5. Lön'!$I140+'5. Lön'!$J140+'5. Lön'!$K140+'5. Lön'!$L140+'5. Lön'!$M140+'5. Lön'!$N140+'5. Lön'!$O140+'5. Lön'!$P140)*(1-'5. Lön'!E140))/((YEAR('2. Grunddata'!$C$21)-YEAR('2. Grunddata'!$C$20))*12+MONTH('2. Grunddata'!$C$21)-MONTH('2. Grunddata'!$C$20)+1)</f>
        <v>0</v>
      </c>
      <c r="E136" s="225">
        <f>'5. Lön'!AS140</f>
        <v>0</v>
      </c>
      <c r="F136" s="225">
        <f>'5. Lön'!AT140</f>
        <v>0</v>
      </c>
      <c r="G136" s="225">
        <f>'5. Lön'!AU140</f>
        <v>0</v>
      </c>
      <c r="H136" s="225">
        <f>'5. Lön'!AV140</f>
        <v>0</v>
      </c>
      <c r="I136" s="225">
        <f>'5. Lön'!AW140</f>
        <v>0</v>
      </c>
      <c r="J136" s="225">
        <f>'5. Lön'!AX140</f>
        <v>0</v>
      </c>
      <c r="K136" s="225">
        <f>'5. Lön'!AY140</f>
        <v>0</v>
      </c>
      <c r="L136" s="225">
        <f>'5. Lön'!AZ140</f>
        <v>0</v>
      </c>
      <c r="M136" s="225">
        <f>'5. Lön'!BA140</f>
        <v>0</v>
      </c>
      <c r="N136" s="225">
        <f>'5. Lön'!BB140</f>
        <v>0</v>
      </c>
      <c r="O136" s="225">
        <f>'5. Lön'!BC140</f>
        <v>0</v>
      </c>
      <c r="P136" s="225">
        <f>'5. Lön'!BE140</f>
        <v>0</v>
      </c>
      <c r="Q136" s="225">
        <f>'5. Lön'!BF140</f>
        <v>0</v>
      </c>
      <c r="R136" s="225">
        <f>'5. Lön'!BG140</f>
        <v>0</v>
      </c>
      <c r="S136" s="225">
        <f>'5. Lön'!BH140</f>
        <v>0</v>
      </c>
      <c r="T136" s="225">
        <f>'5. Lön'!BI140</f>
        <v>0</v>
      </c>
      <c r="U136" s="225">
        <f>'5. Lön'!BJ140</f>
        <v>0</v>
      </c>
      <c r="V136" s="225">
        <f>'5. Lön'!BK140</f>
        <v>0</v>
      </c>
      <c r="W136" s="225">
        <f>'5. Lön'!BL140</f>
        <v>0</v>
      </c>
      <c r="X136" s="225">
        <f>'5. Lön'!BM140</f>
        <v>0</v>
      </c>
      <c r="Y136" s="225">
        <f>'5. Lön'!BN140</f>
        <v>0</v>
      </c>
      <c r="Z136" s="225">
        <f t="shared" si="2"/>
        <v>0</v>
      </c>
    </row>
    <row r="137" spans="2:26" s="64" customFormat="1" ht="12" x14ac:dyDescent="0.2">
      <c r="B137" s="496" t="str">
        <f>IF('5. Lön'!C141="","",'5. Lön'!C141)</f>
        <v/>
      </c>
      <c r="C137" s="506">
        <f>('5. Lön'!G141+'5. Lön'!H141+'5. Lön'!I141+'5. Lön'!J141+'5. Lön'!K141+'5. Lön'!L141+'5. Lön'!M141+'5. Lön'!N141+'5. Lön'!O141+'5. Lön'!P141)/((YEAR('2. Grunddata'!$C$21)-YEAR('2. Grunddata'!$C$20))*12+MONTH('2. Grunddata'!$C$21)-MONTH('2. Grunddata'!$C$20)+1)</f>
        <v>0</v>
      </c>
      <c r="D137" s="506">
        <f>(('5. Lön'!$G141+'5. Lön'!$H141+'5. Lön'!$I141+'5. Lön'!$J141+'5. Lön'!$K141+'5. Lön'!$L141+'5. Lön'!$M141+'5. Lön'!$N141+'5. Lön'!$O141+'5. Lön'!$P141)*(1-'5. Lön'!E141))/((YEAR('2. Grunddata'!$C$21)-YEAR('2. Grunddata'!$C$20))*12+MONTH('2. Grunddata'!$C$21)-MONTH('2. Grunddata'!$C$20)+1)</f>
        <v>0</v>
      </c>
      <c r="E137" s="170">
        <f>'5. Lön'!AS141</f>
        <v>0</v>
      </c>
      <c r="F137" s="170">
        <f>'5. Lön'!AT141</f>
        <v>0</v>
      </c>
      <c r="G137" s="170">
        <f>'5. Lön'!AU141</f>
        <v>0</v>
      </c>
      <c r="H137" s="170">
        <f>'5. Lön'!AV141</f>
        <v>0</v>
      </c>
      <c r="I137" s="170">
        <f>'5. Lön'!AW141</f>
        <v>0</v>
      </c>
      <c r="J137" s="170">
        <f>'5. Lön'!AX141</f>
        <v>0</v>
      </c>
      <c r="K137" s="170">
        <f>'5. Lön'!AY141</f>
        <v>0</v>
      </c>
      <c r="L137" s="170">
        <f>'5. Lön'!AZ141</f>
        <v>0</v>
      </c>
      <c r="M137" s="170">
        <f>'5. Lön'!BA141</f>
        <v>0</v>
      </c>
      <c r="N137" s="170">
        <f>'5. Lön'!BB141</f>
        <v>0</v>
      </c>
      <c r="O137" s="170">
        <f>'5. Lön'!BC141</f>
        <v>0</v>
      </c>
      <c r="P137" s="170">
        <f>'5. Lön'!BE141</f>
        <v>0</v>
      </c>
      <c r="Q137" s="170">
        <f>'5. Lön'!BF141</f>
        <v>0</v>
      </c>
      <c r="R137" s="170">
        <f>'5. Lön'!BG141</f>
        <v>0</v>
      </c>
      <c r="S137" s="170">
        <f>'5. Lön'!BH141</f>
        <v>0</v>
      </c>
      <c r="T137" s="170">
        <f>'5. Lön'!BI141</f>
        <v>0</v>
      </c>
      <c r="U137" s="170">
        <f>'5. Lön'!BJ141</f>
        <v>0</v>
      </c>
      <c r="V137" s="170">
        <f>'5. Lön'!BK141</f>
        <v>0</v>
      </c>
      <c r="W137" s="170">
        <f>'5. Lön'!BL141</f>
        <v>0</v>
      </c>
      <c r="X137" s="170">
        <f>'5. Lön'!BM141</f>
        <v>0</v>
      </c>
      <c r="Y137" s="170">
        <f>'5. Lön'!BN141</f>
        <v>0</v>
      </c>
      <c r="Z137" s="170">
        <f t="shared" si="2"/>
        <v>0</v>
      </c>
    </row>
    <row r="138" spans="2:26" s="64" customFormat="1" ht="12" x14ac:dyDescent="0.2">
      <c r="B138" s="505" t="str">
        <f>IF('5. Lön'!C142="","",'5. Lön'!C142)</f>
        <v/>
      </c>
      <c r="C138" s="507">
        <f>('5. Lön'!G142+'5. Lön'!H142+'5. Lön'!I142+'5. Lön'!J142+'5. Lön'!K142+'5. Lön'!L142+'5. Lön'!M142+'5. Lön'!N142+'5. Lön'!O142+'5. Lön'!P142)/((YEAR('2. Grunddata'!$C$21)-YEAR('2. Grunddata'!$C$20))*12+MONTH('2. Grunddata'!$C$21)-MONTH('2. Grunddata'!$C$20)+1)</f>
        <v>0</v>
      </c>
      <c r="D138" s="507">
        <f>(('5. Lön'!$G142+'5. Lön'!$H142+'5. Lön'!$I142+'5. Lön'!$J142+'5. Lön'!$K142+'5. Lön'!$L142+'5. Lön'!$M142+'5. Lön'!$N142+'5. Lön'!$O142+'5. Lön'!$P142)*(1-'5. Lön'!E142))/((YEAR('2. Grunddata'!$C$21)-YEAR('2. Grunddata'!$C$20))*12+MONTH('2. Grunddata'!$C$21)-MONTH('2. Grunddata'!$C$20)+1)</f>
        <v>0</v>
      </c>
      <c r="E138" s="225">
        <f>'5. Lön'!AS142</f>
        <v>0</v>
      </c>
      <c r="F138" s="225">
        <f>'5. Lön'!AT142</f>
        <v>0</v>
      </c>
      <c r="G138" s="225">
        <f>'5. Lön'!AU142</f>
        <v>0</v>
      </c>
      <c r="H138" s="225">
        <f>'5. Lön'!AV142</f>
        <v>0</v>
      </c>
      <c r="I138" s="225">
        <f>'5. Lön'!AW142</f>
        <v>0</v>
      </c>
      <c r="J138" s="225">
        <f>'5. Lön'!AX142</f>
        <v>0</v>
      </c>
      <c r="K138" s="225">
        <f>'5. Lön'!AY142</f>
        <v>0</v>
      </c>
      <c r="L138" s="225">
        <f>'5. Lön'!AZ142</f>
        <v>0</v>
      </c>
      <c r="M138" s="225">
        <f>'5. Lön'!BA142</f>
        <v>0</v>
      </c>
      <c r="N138" s="225">
        <f>'5. Lön'!BB142</f>
        <v>0</v>
      </c>
      <c r="O138" s="225">
        <f>'5. Lön'!BC142</f>
        <v>0</v>
      </c>
      <c r="P138" s="225">
        <f>'5. Lön'!BE142</f>
        <v>0</v>
      </c>
      <c r="Q138" s="225">
        <f>'5. Lön'!BF142</f>
        <v>0</v>
      </c>
      <c r="R138" s="225">
        <f>'5. Lön'!BG142</f>
        <v>0</v>
      </c>
      <c r="S138" s="225">
        <f>'5. Lön'!BH142</f>
        <v>0</v>
      </c>
      <c r="T138" s="225">
        <f>'5. Lön'!BI142</f>
        <v>0</v>
      </c>
      <c r="U138" s="225">
        <f>'5. Lön'!BJ142</f>
        <v>0</v>
      </c>
      <c r="V138" s="225">
        <f>'5. Lön'!BK142</f>
        <v>0</v>
      </c>
      <c r="W138" s="225">
        <f>'5. Lön'!BL142</f>
        <v>0</v>
      </c>
      <c r="X138" s="225">
        <f>'5. Lön'!BM142</f>
        <v>0</v>
      </c>
      <c r="Y138" s="225">
        <f>'5. Lön'!BN142</f>
        <v>0</v>
      </c>
      <c r="Z138" s="225">
        <f t="shared" si="2"/>
        <v>0</v>
      </c>
    </row>
    <row r="139" spans="2:26" s="64" customFormat="1" ht="12" x14ac:dyDescent="0.2">
      <c r="B139" s="496" t="str">
        <f>IF('5. Lön'!C143="","",'5. Lön'!C143)</f>
        <v/>
      </c>
      <c r="C139" s="506">
        <f>('5. Lön'!G143+'5. Lön'!H143+'5. Lön'!I143+'5. Lön'!J143+'5. Lön'!K143+'5. Lön'!L143+'5. Lön'!M143+'5. Lön'!N143+'5. Lön'!O143+'5. Lön'!P143)/((YEAR('2. Grunddata'!$C$21)-YEAR('2. Grunddata'!$C$20))*12+MONTH('2. Grunddata'!$C$21)-MONTH('2. Grunddata'!$C$20)+1)</f>
        <v>0</v>
      </c>
      <c r="D139" s="506">
        <f>(('5. Lön'!$G143+'5. Lön'!$H143+'5. Lön'!$I143+'5. Lön'!$J143+'5. Lön'!$K143+'5. Lön'!$L143+'5. Lön'!$M143+'5. Lön'!$N143+'5. Lön'!$O143+'5. Lön'!$P143)*(1-'5. Lön'!E143))/((YEAR('2. Grunddata'!$C$21)-YEAR('2. Grunddata'!$C$20))*12+MONTH('2. Grunddata'!$C$21)-MONTH('2. Grunddata'!$C$20)+1)</f>
        <v>0</v>
      </c>
      <c r="E139" s="170">
        <f>'5. Lön'!AS143</f>
        <v>0</v>
      </c>
      <c r="F139" s="170">
        <f>'5. Lön'!AT143</f>
        <v>0</v>
      </c>
      <c r="G139" s="170">
        <f>'5. Lön'!AU143</f>
        <v>0</v>
      </c>
      <c r="H139" s="170">
        <f>'5. Lön'!AV143</f>
        <v>0</v>
      </c>
      <c r="I139" s="170">
        <f>'5. Lön'!AW143</f>
        <v>0</v>
      </c>
      <c r="J139" s="170">
        <f>'5. Lön'!AX143</f>
        <v>0</v>
      </c>
      <c r="K139" s="170">
        <f>'5. Lön'!AY143</f>
        <v>0</v>
      </c>
      <c r="L139" s="170">
        <f>'5. Lön'!AZ143</f>
        <v>0</v>
      </c>
      <c r="M139" s="170">
        <f>'5. Lön'!BA143</f>
        <v>0</v>
      </c>
      <c r="N139" s="170">
        <f>'5. Lön'!BB143</f>
        <v>0</v>
      </c>
      <c r="O139" s="170">
        <f>'5. Lön'!BC143</f>
        <v>0</v>
      </c>
      <c r="P139" s="170">
        <f>'5. Lön'!BE143</f>
        <v>0</v>
      </c>
      <c r="Q139" s="170">
        <f>'5. Lön'!BF143</f>
        <v>0</v>
      </c>
      <c r="R139" s="170">
        <f>'5. Lön'!BG143</f>
        <v>0</v>
      </c>
      <c r="S139" s="170">
        <f>'5. Lön'!BH143</f>
        <v>0</v>
      </c>
      <c r="T139" s="170">
        <f>'5. Lön'!BI143</f>
        <v>0</v>
      </c>
      <c r="U139" s="170">
        <f>'5. Lön'!BJ143</f>
        <v>0</v>
      </c>
      <c r="V139" s="170">
        <f>'5. Lön'!BK143</f>
        <v>0</v>
      </c>
      <c r="W139" s="170">
        <f>'5. Lön'!BL143</f>
        <v>0</v>
      </c>
      <c r="X139" s="170">
        <f>'5. Lön'!BM143</f>
        <v>0</v>
      </c>
      <c r="Y139" s="170">
        <f>'5. Lön'!BN143</f>
        <v>0</v>
      </c>
      <c r="Z139" s="170">
        <f t="shared" si="2"/>
        <v>0</v>
      </c>
    </row>
    <row r="140" spans="2:26" s="64" customFormat="1" ht="12" x14ac:dyDescent="0.2">
      <c r="B140" s="505" t="str">
        <f>IF('5. Lön'!C144="","",'5. Lön'!C144)</f>
        <v/>
      </c>
      <c r="C140" s="507">
        <f>('5. Lön'!G144+'5. Lön'!H144+'5. Lön'!I144+'5. Lön'!J144+'5. Lön'!K144+'5. Lön'!L144+'5. Lön'!M144+'5. Lön'!N144+'5. Lön'!O144+'5. Lön'!P144)/((YEAR('2. Grunddata'!$C$21)-YEAR('2. Grunddata'!$C$20))*12+MONTH('2. Grunddata'!$C$21)-MONTH('2. Grunddata'!$C$20)+1)</f>
        <v>0</v>
      </c>
      <c r="D140" s="507">
        <f>(('5. Lön'!$G144+'5. Lön'!$H144+'5. Lön'!$I144+'5. Lön'!$J144+'5. Lön'!$K144+'5. Lön'!$L144+'5. Lön'!$M144+'5. Lön'!$N144+'5. Lön'!$O144+'5. Lön'!$P144)*(1-'5. Lön'!E144))/((YEAR('2. Grunddata'!$C$21)-YEAR('2. Grunddata'!$C$20))*12+MONTH('2. Grunddata'!$C$21)-MONTH('2. Grunddata'!$C$20)+1)</f>
        <v>0</v>
      </c>
      <c r="E140" s="225">
        <f>'5. Lön'!AS144</f>
        <v>0</v>
      </c>
      <c r="F140" s="225">
        <f>'5. Lön'!AT144</f>
        <v>0</v>
      </c>
      <c r="G140" s="225">
        <f>'5. Lön'!AU144</f>
        <v>0</v>
      </c>
      <c r="H140" s="225">
        <f>'5. Lön'!AV144</f>
        <v>0</v>
      </c>
      <c r="I140" s="225">
        <f>'5. Lön'!AW144</f>
        <v>0</v>
      </c>
      <c r="J140" s="225">
        <f>'5. Lön'!AX144</f>
        <v>0</v>
      </c>
      <c r="K140" s="225">
        <f>'5. Lön'!AY144</f>
        <v>0</v>
      </c>
      <c r="L140" s="225">
        <f>'5. Lön'!AZ144</f>
        <v>0</v>
      </c>
      <c r="M140" s="225">
        <f>'5. Lön'!BA144</f>
        <v>0</v>
      </c>
      <c r="N140" s="225">
        <f>'5. Lön'!BB144</f>
        <v>0</v>
      </c>
      <c r="O140" s="225">
        <f>'5. Lön'!BC144</f>
        <v>0</v>
      </c>
      <c r="P140" s="225">
        <f>'5. Lön'!BE144</f>
        <v>0</v>
      </c>
      <c r="Q140" s="225">
        <f>'5. Lön'!BF144</f>
        <v>0</v>
      </c>
      <c r="R140" s="225">
        <f>'5. Lön'!BG144</f>
        <v>0</v>
      </c>
      <c r="S140" s="225">
        <f>'5. Lön'!BH144</f>
        <v>0</v>
      </c>
      <c r="T140" s="225">
        <f>'5. Lön'!BI144</f>
        <v>0</v>
      </c>
      <c r="U140" s="225">
        <f>'5. Lön'!BJ144</f>
        <v>0</v>
      </c>
      <c r="V140" s="225">
        <f>'5. Lön'!BK144</f>
        <v>0</v>
      </c>
      <c r="W140" s="225">
        <f>'5. Lön'!BL144</f>
        <v>0</v>
      </c>
      <c r="X140" s="225">
        <f>'5. Lön'!BM144</f>
        <v>0</v>
      </c>
      <c r="Y140" s="225">
        <f>'5. Lön'!BN144</f>
        <v>0</v>
      </c>
      <c r="Z140" s="225">
        <f t="shared" si="2"/>
        <v>0</v>
      </c>
    </row>
    <row r="141" spans="2:26" s="64" customFormat="1" ht="12" x14ac:dyDescent="0.2">
      <c r="B141" s="496" t="str">
        <f>IF('5. Lön'!C145="","",'5. Lön'!C145)</f>
        <v/>
      </c>
      <c r="C141" s="506">
        <f>('5. Lön'!G145+'5. Lön'!H145+'5. Lön'!I145+'5. Lön'!J145+'5. Lön'!K145+'5. Lön'!L145+'5. Lön'!M145+'5. Lön'!N145+'5. Lön'!O145+'5. Lön'!P145)/((YEAR('2. Grunddata'!$C$21)-YEAR('2. Grunddata'!$C$20))*12+MONTH('2. Grunddata'!$C$21)-MONTH('2. Grunddata'!$C$20)+1)</f>
        <v>0</v>
      </c>
      <c r="D141" s="506">
        <f>(('5. Lön'!$G145+'5. Lön'!$H145+'5. Lön'!$I145+'5. Lön'!$J145+'5. Lön'!$K145+'5. Lön'!$L145+'5. Lön'!$M145+'5. Lön'!$N145+'5. Lön'!$O145+'5. Lön'!$P145)*(1-'5. Lön'!E145))/((YEAR('2. Grunddata'!$C$21)-YEAR('2. Grunddata'!$C$20))*12+MONTH('2. Grunddata'!$C$21)-MONTH('2. Grunddata'!$C$20)+1)</f>
        <v>0</v>
      </c>
      <c r="E141" s="170">
        <f>'5. Lön'!AS145</f>
        <v>0</v>
      </c>
      <c r="F141" s="170">
        <f>'5. Lön'!AT145</f>
        <v>0</v>
      </c>
      <c r="G141" s="170">
        <f>'5. Lön'!AU145</f>
        <v>0</v>
      </c>
      <c r="H141" s="170">
        <f>'5. Lön'!AV145</f>
        <v>0</v>
      </c>
      <c r="I141" s="170">
        <f>'5. Lön'!AW145</f>
        <v>0</v>
      </c>
      <c r="J141" s="170">
        <f>'5. Lön'!AX145</f>
        <v>0</v>
      </c>
      <c r="K141" s="170">
        <f>'5. Lön'!AY145</f>
        <v>0</v>
      </c>
      <c r="L141" s="170">
        <f>'5. Lön'!AZ145</f>
        <v>0</v>
      </c>
      <c r="M141" s="170">
        <f>'5. Lön'!BA145</f>
        <v>0</v>
      </c>
      <c r="N141" s="170">
        <f>'5. Lön'!BB145</f>
        <v>0</v>
      </c>
      <c r="O141" s="170">
        <f>'5. Lön'!BC145</f>
        <v>0</v>
      </c>
      <c r="P141" s="170">
        <f>'5. Lön'!BE145</f>
        <v>0</v>
      </c>
      <c r="Q141" s="170">
        <f>'5. Lön'!BF145</f>
        <v>0</v>
      </c>
      <c r="R141" s="170">
        <f>'5. Lön'!BG145</f>
        <v>0</v>
      </c>
      <c r="S141" s="170">
        <f>'5. Lön'!BH145</f>
        <v>0</v>
      </c>
      <c r="T141" s="170">
        <f>'5. Lön'!BI145</f>
        <v>0</v>
      </c>
      <c r="U141" s="170">
        <f>'5. Lön'!BJ145</f>
        <v>0</v>
      </c>
      <c r="V141" s="170">
        <f>'5. Lön'!BK145</f>
        <v>0</v>
      </c>
      <c r="W141" s="170">
        <f>'5. Lön'!BL145</f>
        <v>0</v>
      </c>
      <c r="X141" s="170">
        <f>'5. Lön'!BM145</f>
        <v>0</v>
      </c>
      <c r="Y141" s="170">
        <f>'5. Lön'!BN145</f>
        <v>0</v>
      </c>
      <c r="Z141" s="170">
        <f t="shared" si="2"/>
        <v>0</v>
      </c>
    </row>
    <row r="142" spans="2:26" s="64" customFormat="1" ht="12" x14ac:dyDescent="0.2">
      <c r="B142" s="505" t="str">
        <f>IF('5. Lön'!C146="","",'5. Lön'!C146)</f>
        <v/>
      </c>
      <c r="C142" s="507">
        <f>('5. Lön'!G146+'5. Lön'!H146+'5. Lön'!I146+'5. Lön'!J146+'5. Lön'!K146+'5. Lön'!L146+'5. Lön'!M146+'5. Lön'!N146+'5. Lön'!O146+'5. Lön'!P146)/((YEAR('2. Grunddata'!$C$21)-YEAR('2. Grunddata'!$C$20))*12+MONTH('2. Grunddata'!$C$21)-MONTH('2. Grunddata'!$C$20)+1)</f>
        <v>0</v>
      </c>
      <c r="D142" s="507">
        <f>(('5. Lön'!$G146+'5. Lön'!$H146+'5. Lön'!$I146+'5. Lön'!$J146+'5. Lön'!$K146+'5. Lön'!$L146+'5. Lön'!$M146+'5. Lön'!$N146+'5. Lön'!$O146+'5. Lön'!$P146)*(1-'5. Lön'!E146))/((YEAR('2. Grunddata'!$C$21)-YEAR('2. Grunddata'!$C$20))*12+MONTH('2. Grunddata'!$C$21)-MONTH('2. Grunddata'!$C$20)+1)</f>
        <v>0</v>
      </c>
      <c r="E142" s="225">
        <f>'5. Lön'!AS146</f>
        <v>0</v>
      </c>
      <c r="F142" s="225">
        <f>'5. Lön'!AT146</f>
        <v>0</v>
      </c>
      <c r="G142" s="225">
        <f>'5. Lön'!AU146</f>
        <v>0</v>
      </c>
      <c r="H142" s="225">
        <f>'5. Lön'!AV146</f>
        <v>0</v>
      </c>
      <c r="I142" s="225">
        <f>'5. Lön'!AW146</f>
        <v>0</v>
      </c>
      <c r="J142" s="225">
        <f>'5. Lön'!AX146</f>
        <v>0</v>
      </c>
      <c r="K142" s="225">
        <f>'5. Lön'!AY146</f>
        <v>0</v>
      </c>
      <c r="L142" s="225">
        <f>'5. Lön'!AZ146</f>
        <v>0</v>
      </c>
      <c r="M142" s="225">
        <f>'5. Lön'!BA146</f>
        <v>0</v>
      </c>
      <c r="N142" s="225">
        <f>'5. Lön'!BB146</f>
        <v>0</v>
      </c>
      <c r="O142" s="225">
        <f>'5. Lön'!BC146</f>
        <v>0</v>
      </c>
      <c r="P142" s="225">
        <f>'5. Lön'!BE146</f>
        <v>0</v>
      </c>
      <c r="Q142" s="225">
        <f>'5. Lön'!BF146</f>
        <v>0</v>
      </c>
      <c r="R142" s="225">
        <f>'5. Lön'!BG146</f>
        <v>0</v>
      </c>
      <c r="S142" s="225">
        <f>'5. Lön'!BH146</f>
        <v>0</v>
      </c>
      <c r="T142" s="225">
        <f>'5. Lön'!BI146</f>
        <v>0</v>
      </c>
      <c r="U142" s="225">
        <f>'5. Lön'!BJ146</f>
        <v>0</v>
      </c>
      <c r="V142" s="225">
        <f>'5. Lön'!BK146</f>
        <v>0</v>
      </c>
      <c r="W142" s="225">
        <f>'5. Lön'!BL146</f>
        <v>0</v>
      </c>
      <c r="X142" s="225">
        <f>'5. Lön'!BM146</f>
        <v>0</v>
      </c>
      <c r="Y142" s="225">
        <f>'5. Lön'!BN146</f>
        <v>0</v>
      </c>
      <c r="Z142" s="225">
        <f t="shared" si="2"/>
        <v>0</v>
      </c>
    </row>
    <row r="143" spans="2:26" s="64" customFormat="1" ht="12" x14ac:dyDescent="0.2">
      <c r="B143" s="496" t="str">
        <f>IF('5. Lön'!C147="","",'5. Lön'!C147)</f>
        <v/>
      </c>
      <c r="C143" s="506">
        <f>('5. Lön'!G147+'5. Lön'!H147+'5. Lön'!I147+'5. Lön'!J147+'5. Lön'!K147+'5. Lön'!L147+'5. Lön'!M147+'5. Lön'!N147+'5. Lön'!O147+'5. Lön'!P147)/((YEAR('2. Grunddata'!$C$21)-YEAR('2. Grunddata'!$C$20))*12+MONTH('2. Grunddata'!$C$21)-MONTH('2. Grunddata'!$C$20)+1)</f>
        <v>0</v>
      </c>
      <c r="D143" s="506">
        <f>(('5. Lön'!$G147+'5. Lön'!$H147+'5. Lön'!$I147+'5. Lön'!$J147+'5. Lön'!$K147+'5. Lön'!$L147+'5. Lön'!$M147+'5. Lön'!$N147+'5. Lön'!$O147+'5. Lön'!$P147)*(1-'5. Lön'!E147))/((YEAR('2. Grunddata'!$C$21)-YEAR('2. Grunddata'!$C$20))*12+MONTH('2. Grunddata'!$C$21)-MONTH('2. Grunddata'!$C$20)+1)</f>
        <v>0</v>
      </c>
      <c r="E143" s="170">
        <f>'5. Lön'!AS147</f>
        <v>0</v>
      </c>
      <c r="F143" s="170">
        <f>'5. Lön'!AT147</f>
        <v>0</v>
      </c>
      <c r="G143" s="170">
        <f>'5. Lön'!AU147</f>
        <v>0</v>
      </c>
      <c r="H143" s="170">
        <f>'5. Lön'!AV147</f>
        <v>0</v>
      </c>
      <c r="I143" s="170">
        <f>'5. Lön'!AW147</f>
        <v>0</v>
      </c>
      <c r="J143" s="170">
        <f>'5. Lön'!AX147</f>
        <v>0</v>
      </c>
      <c r="K143" s="170">
        <f>'5. Lön'!AY147</f>
        <v>0</v>
      </c>
      <c r="L143" s="170">
        <f>'5. Lön'!AZ147</f>
        <v>0</v>
      </c>
      <c r="M143" s="170">
        <f>'5. Lön'!BA147</f>
        <v>0</v>
      </c>
      <c r="N143" s="170">
        <f>'5. Lön'!BB147</f>
        <v>0</v>
      </c>
      <c r="O143" s="170">
        <f>'5. Lön'!BC147</f>
        <v>0</v>
      </c>
      <c r="P143" s="170">
        <f>'5. Lön'!BE147</f>
        <v>0</v>
      </c>
      <c r="Q143" s="170">
        <f>'5. Lön'!BF147</f>
        <v>0</v>
      </c>
      <c r="R143" s="170">
        <f>'5. Lön'!BG147</f>
        <v>0</v>
      </c>
      <c r="S143" s="170">
        <f>'5. Lön'!BH147</f>
        <v>0</v>
      </c>
      <c r="T143" s="170">
        <f>'5. Lön'!BI147</f>
        <v>0</v>
      </c>
      <c r="U143" s="170">
        <f>'5. Lön'!BJ147</f>
        <v>0</v>
      </c>
      <c r="V143" s="170">
        <f>'5. Lön'!BK147</f>
        <v>0</v>
      </c>
      <c r="W143" s="170">
        <f>'5. Lön'!BL147</f>
        <v>0</v>
      </c>
      <c r="X143" s="170">
        <f>'5. Lön'!BM147</f>
        <v>0</v>
      </c>
      <c r="Y143" s="170">
        <f>'5. Lön'!BN147</f>
        <v>0</v>
      </c>
      <c r="Z143" s="170">
        <f t="shared" si="2"/>
        <v>0</v>
      </c>
    </row>
    <row r="144" spans="2:26" s="64" customFormat="1" ht="12" x14ac:dyDescent="0.2">
      <c r="B144" s="505" t="str">
        <f>IF('5. Lön'!C148="","",'5. Lön'!C148)</f>
        <v/>
      </c>
      <c r="C144" s="507">
        <f>('5. Lön'!G148+'5. Lön'!H148+'5. Lön'!I148+'5. Lön'!J148+'5. Lön'!K148+'5. Lön'!L148+'5. Lön'!M148+'5. Lön'!N148+'5. Lön'!O148+'5. Lön'!P148)/((YEAR('2. Grunddata'!$C$21)-YEAR('2. Grunddata'!$C$20))*12+MONTH('2. Grunddata'!$C$21)-MONTH('2. Grunddata'!$C$20)+1)</f>
        <v>0</v>
      </c>
      <c r="D144" s="507">
        <f>(('5. Lön'!$G148+'5. Lön'!$H148+'5. Lön'!$I148+'5. Lön'!$J148+'5. Lön'!$K148+'5. Lön'!$L148+'5. Lön'!$M148+'5. Lön'!$N148+'5. Lön'!$O148+'5. Lön'!$P148)*(1-'5. Lön'!E148))/((YEAR('2. Grunddata'!$C$21)-YEAR('2. Grunddata'!$C$20))*12+MONTH('2. Grunddata'!$C$21)-MONTH('2. Grunddata'!$C$20)+1)</f>
        <v>0</v>
      </c>
      <c r="E144" s="225">
        <f>'5. Lön'!AS148</f>
        <v>0</v>
      </c>
      <c r="F144" s="225">
        <f>'5. Lön'!AT148</f>
        <v>0</v>
      </c>
      <c r="G144" s="225">
        <f>'5. Lön'!AU148</f>
        <v>0</v>
      </c>
      <c r="H144" s="225">
        <f>'5. Lön'!AV148</f>
        <v>0</v>
      </c>
      <c r="I144" s="225">
        <f>'5. Lön'!AW148</f>
        <v>0</v>
      </c>
      <c r="J144" s="225">
        <f>'5. Lön'!AX148</f>
        <v>0</v>
      </c>
      <c r="K144" s="225">
        <f>'5. Lön'!AY148</f>
        <v>0</v>
      </c>
      <c r="L144" s="225">
        <f>'5. Lön'!AZ148</f>
        <v>0</v>
      </c>
      <c r="M144" s="225">
        <f>'5. Lön'!BA148</f>
        <v>0</v>
      </c>
      <c r="N144" s="225">
        <f>'5. Lön'!BB148</f>
        <v>0</v>
      </c>
      <c r="O144" s="225">
        <f>'5. Lön'!BC148</f>
        <v>0</v>
      </c>
      <c r="P144" s="225">
        <f>'5. Lön'!BE148</f>
        <v>0</v>
      </c>
      <c r="Q144" s="225">
        <f>'5. Lön'!BF148</f>
        <v>0</v>
      </c>
      <c r="R144" s="225">
        <f>'5. Lön'!BG148</f>
        <v>0</v>
      </c>
      <c r="S144" s="225">
        <f>'5. Lön'!BH148</f>
        <v>0</v>
      </c>
      <c r="T144" s="225">
        <f>'5. Lön'!BI148</f>
        <v>0</v>
      </c>
      <c r="U144" s="225">
        <f>'5. Lön'!BJ148</f>
        <v>0</v>
      </c>
      <c r="V144" s="225">
        <f>'5. Lön'!BK148</f>
        <v>0</v>
      </c>
      <c r="W144" s="225">
        <f>'5. Lön'!BL148</f>
        <v>0</v>
      </c>
      <c r="X144" s="225">
        <f>'5. Lön'!BM148</f>
        <v>0</v>
      </c>
      <c r="Y144" s="225">
        <f>'5. Lön'!BN148</f>
        <v>0</v>
      </c>
      <c r="Z144" s="225">
        <f t="shared" si="2"/>
        <v>0</v>
      </c>
    </row>
    <row r="145" spans="2:26" s="64" customFormat="1" ht="12" x14ac:dyDescent="0.2">
      <c r="B145" s="496" t="str">
        <f>IF('5. Lön'!C149="","",'5. Lön'!C149)</f>
        <v/>
      </c>
      <c r="C145" s="506">
        <f>('5. Lön'!G149+'5. Lön'!H149+'5. Lön'!I149+'5. Lön'!J149+'5. Lön'!K149+'5. Lön'!L149+'5. Lön'!M149+'5. Lön'!N149+'5. Lön'!O149+'5. Lön'!P149)/((YEAR('2. Grunddata'!$C$21)-YEAR('2. Grunddata'!$C$20))*12+MONTH('2. Grunddata'!$C$21)-MONTH('2. Grunddata'!$C$20)+1)</f>
        <v>0</v>
      </c>
      <c r="D145" s="506">
        <f>(('5. Lön'!$G149+'5. Lön'!$H149+'5. Lön'!$I149+'5. Lön'!$J149+'5. Lön'!$K149+'5. Lön'!$L149+'5. Lön'!$M149+'5. Lön'!$N149+'5. Lön'!$O149+'5. Lön'!$P149)*(1-'5. Lön'!E149))/((YEAR('2. Grunddata'!$C$21)-YEAR('2. Grunddata'!$C$20))*12+MONTH('2. Grunddata'!$C$21)-MONTH('2. Grunddata'!$C$20)+1)</f>
        <v>0</v>
      </c>
      <c r="E145" s="170">
        <f>'5. Lön'!AS149</f>
        <v>0</v>
      </c>
      <c r="F145" s="170">
        <f>'5. Lön'!AT149</f>
        <v>0</v>
      </c>
      <c r="G145" s="170">
        <f>'5. Lön'!AU149</f>
        <v>0</v>
      </c>
      <c r="H145" s="170">
        <f>'5. Lön'!AV149</f>
        <v>0</v>
      </c>
      <c r="I145" s="170">
        <f>'5. Lön'!AW149</f>
        <v>0</v>
      </c>
      <c r="J145" s="170">
        <f>'5. Lön'!AX149</f>
        <v>0</v>
      </c>
      <c r="K145" s="170">
        <f>'5. Lön'!AY149</f>
        <v>0</v>
      </c>
      <c r="L145" s="170">
        <f>'5. Lön'!AZ149</f>
        <v>0</v>
      </c>
      <c r="M145" s="170">
        <f>'5. Lön'!BA149</f>
        <v>0</v>
      </c>
      <c r="N145" s="170">
        <f>'5. Lön'!BB149</f>
        <v>0</v>
      </c>
      <c r="O145" s="170">
        <f>'5. Lön'!BC149</f>
        <v>0</v>
      </c>
      <c r="P145" s="170">
        <f>'5. Lön'!BE149</f>
        <v>0</v>
      </c>
      <c r="Q145" s="170">
        <f>'5. Lön'!BF149</f>
        <v>0</v>
      </c>
      <c r="R145" s="170">
        <f>'5. Lön'!BG149</f>
        <v>0</v>
      </c>
      <c r="S145" s="170">
        <f>'5. Lön'!BH149</f>
        <v>0</v>
      </c>
      <c r="T145" s="170">
        <f>'5. Lön'!BI149</f>
        <v>0</v>
      </c>
      <c r="U145" s="170">
        <f>'5. Lön'!BJ149</f>
        <v>0</v>
      </c>
      <c r="V145" s="170">
        <f>'5. Lön'!BK149</f>
        <v>0</v>
      </c>
      <c r="W145" s="170">
        <f>'5. Lön'!BL149</f>
        <v>0</v>
      </c>
      <c r="X145" s="170">
        <f>'5. Lön'!BM149</f>
        <v>0</v>
      </c>
      <c r="Y145" s="170">
        <f>'5. Lön'!BN149</f>
        <v>0</v>
      </c>
      <c r="Z145" s="170">
        <f t="shared" si="2"/>
        <v>0</v>
      </c>
    </row>
    <row r="146" spans="2:26" s="64" customFormat="1" ht="12" x14ac:dyDescent="0.2">
      <c r="B146" s="505" t="str">
        <f>IF('5. Lön'!C150="","",'5. Lön'!C150)</f>
        <v/>
      </c>
      <c r="C146" s="507">
        <f>('5. Lön'!G150+'5. Lön'!H150+'5. Lön'!I150+'5. Lön'!J150+'5. Lön'!K150+'5. Lön'!L150+'5. Lön'!M150+'5. Lön'!N150+'5. Lön'!O150+'5. Lön'!P150)/((YEAR('2. Grunddata'!$C$21)-YEAR('2. Grunddata'!$C$20))*12+MONTH('2. Grunddata'!$C$21)-MONTH('2. Grunddata'!$C$20)+1)</f>
        <v>0</v>
      </c>
      <c r="D146" s="507">
        <f>(('5. Lön'!$G150+'5. Lön'!$H150+'5. Lön'!$I150+'5. Lön'!$J150+'5. Lön'!$K150+'5. Lön'!$L150+'5. Lön'!$M150+'5. Lön'!$N150+'5. Lön'!$O150+'5. Lön'!$P150)*(1-'5. Lön'!E150))/((YEAR('2. Grunddata'!$C$21)-YEAR('2. Grunddata'!$C$20))*12+MONTH('2. Grunddata'!$C$21)-MONTH('2. Grunddata'!$C$20)+1)</f>
        <v>0</v>
      </c>
      <c r="E146" s="225">
        <f>'5. Lön'!AS150</f>
        <v>0</v>
      </c>
      <c r="F146" s="225">
        <f>'5. Lön'!AT150</f>
        <v>0</v>
      </c>
      <c r="G146" s="225">
        <f>'5. Lön'!AU150</f>
        <v>0</v>
      </c>
      <c r="H146" s="225">
        <f>'5. Lön'!AV150</f>
        <v>0</v>
      </c>
      <c r="I146" s="225">
        <f>'5. Lön'!AW150</f>
        <v>0</v>
      </c>
      <c r="J146" s="225">
        <f>'5. Lön'!AX150</f>
        <v>0</v>
      </c>
      <c r="K146" s="225">
        <f>'5. Lön'!AY150</f>
        <v>0</v>
      </c>
      <c r="L146" s="225">
        <f>'5. Lön'!AZ150</f>
        <v>0</v>
      </c>
      <c r="M146" s="225">
        <f>'5. Lön'!BA150</f>
        <v>0</v>
      </c>
      <c r="N146" s="225">
        <f>'5. Lön'!BB150</f>
        <v>0</v>
      </c>
      <c r="O146" s="225">
        <f>'5. Lön'!BC150</f>
        <v>0</v>
      </c>
      <c r="P146" s="225">
        <f>'5. Lön'!BE150</f>
        <v>0</v>
      </c>
      <c r="Q146" s="225">
        <f>'5. Lön'!BF150</f>
        <v>0</v>
      </c>
      <c r="R146" s="225">
        <f>'5. Lön'!BG150</f>
        <v>0</v>
      </c>
      <c r="S146" s="225">
        <f>'5. Lön'!BH150</f>
        <v>0</v>
      </c>
      <c r="T146" s="225">
        <f>'5. Lön'!BI150</f>
        <v>0</v>
      </c>
      <c r="U146" s="225">
        <f>'5. Lön'!BJ150</f>
        <v>0</v>
      </c>
      <c r="V146" s="225">
        <f>'5. Lön'!BK150</f>
        <v>0</v>
      </c>
      <c r="W146" s="225">
        <f>'5. Lön'!BL150</f>
        <v>0</v>
      </c>
      <c r="X146" s="225">
        <f>'5. Lön'!BM150</f>
        <v>0</v>
      </c>
      <c r="Y146" s="225">
        <f>'5. Lön'!BN150</f>
        <v>0</v>
      </c>
      <c r="Z146" s="225">
        <f t="shared" si="2"/>
        <v>0</v>
      </c>
    </row>
    <row r="147" spans="2:26" s="64" customFormat="1" ht="12" x14ac:dyDescent="0.2">
      <c r="B147" s="496" t="str">
        <f>IF('5. Lön'!C151="","",'5. Lön'!C151)</f>
        <v/>
      </c>
      <c r="C147" s="506">
        <f>('5. Lön'!G151+'5. Lön'!H151+'5. Lön'!I151+'5. Lön'!J151+'5. Lön'!K151+'5. Lön'!L151+'5. Lön'!M151+'5. Lön'!N151+'5. Lön'!O151+'5. Lön'!P151)/((YEAR('2. Grunddata'!$C$21)-YEAR('2. Grunddata'!$C$20))*12+MONTH('2. Grunddata'!$C$21)-MONTH('2. Grunddata'!$C$20)+1)</f>
        <v>0</v>
      </c>
      <c r="D147" s="506">
        <f>(('5. Lön'!$G151+'5. Lön'!$H151+'5. Lön'!$I151+'5. Lön'!$J151+'5. Lön'!$K151+'5. Lön'!$L151+'5. Lön'!$M151+'5. Lön'!$N151+'5. Lön'!$O151+'5. Lön'!$P151)*(1-'5. Lön'!E151))/((YEAR('2. Grunddata'!$C$21)-YEAR('2. Grunddata'!$C$20))*12+MONTH('2. Grunddata'!$C$21)-MONTH('2. Grunddata'!$C$20)+1)</f>
        <v>0</v>
      </c>
      <c r="E147" s="170">
        <f>'5. Lön'!AS151</f>
        <v>0</v>
      </c>
      <c r="F147" s="170">
        <f>'5. Lön'!AT151</f>
        <v>0</v>
      </c>
      <c r="G147" s="170">
        <f>'5. Lön'!AU151</f>
        <v>0</v>
      </c>
      <c r="H147" s="170">
        <f>'5. Lön'!AV151</f>
        <v>0</v>
      </c>
      <c r="I147" s="170">
        <f>'5. Lön'!AW151</f>
        <v>0</v>
      </c>
      <c r="J147" s="170">
        <f>'5. Lön'!AX151</f>
        <v>0</v>
      </c>
      <c r="K147" s="170">
        <f>'5. Lön'!AY151</f>
        <v>0</v>
      </c>
      <c r="L147" s="170">
        <f>'5. Lön'!AZ151</f>
        <v>0</v>
      </c>
      <c r="M147" s="170">
        <f>'5. Lön'!BA151</f>
        <v>0</v>
      </c>
      <c r="N147" s="170">
        <f>'5. Lön'!BB151</f>
        <v>0</v>
      </c>
      <c r="O147" s="170">
        <f>'5. Lön'!BC151</f>
        <v>0</v>
      </c>
      <c r="P147" s="170">
        <f>'5. Lön'!BE151</f>
        <v>0</v>
      </c>
      <c r="Q147" s="170">
        <f>'5. Lön'!BF151</f>
        <v>0</v>
      </c>
      <c r="R147" s="170">
        <f>'5. Lön'!BG151</f>
        <v>0</v>
      </c>
      <c r="S147" s="170">
        <f>'5. Lön'!BH151</f>
        <v>0</v>
      </c>
      <c r="T147" s="170">
        <f>'5. Lön'!BI151</f>
        <v>0</v>
      </c>
      <c r="U147" s="170">
        <f>'5. Lön'!BJ151</f>
        <v>0</v>
      </c>
      <c r="V147" s="170">
        <f>'5. Lön'!BK151</f>
        <v>0</v>
      </c>
      <c r="W147" s="170">
        <f>'5. Lön'!BL151</f>
        <v>0</v>
      </c>
      <c r="X147" s="170">
        <f>'5. Lön'!BM151</f>
        <v>0</v>
      </c>
      <c r="Y147" s="170">
        <f>'5. Lön'!BN151</f>
        <v>0</v>
      </c>
      <c r="Z147" s="170">
        <f t="shared" si="2"/>
        <v>0</v>
      </c>
    </row>
    <row r="148" spans="2:26" x14ac:dyDescent="0.2">
      <c r="B148" s="199" t="s">
        <v>178</v>
      </c>
      <c r="C148" s="501"/>
      <c r="D148" s="502"/>
      <c r="E148" s="503">
        <f>SUM(E21:E147)</f>
        <v>70892.55</v>
      </c>
      <c r="F148" s="503">
        <f t="shared" ref="F148:Z148" si="3">SUM(F21:F147)</f>
        <v>72310.400999999998</v>
      </c>
      <c r="G148" s="503">
        <f t="shared" si="3"/>
        <v>147513.21804000001</v>
      </c>
      <c r="H148" s="503">
        <f t="shared" si="3"/>
        <v>0</v>
      </c>
      <c r="I148" s="503">
        <f t="shared" si="3"/>
        <v>0</v>
      </c>
      <c r="J148" s="503">
        <f t="shared" si="3"/>
        <v>0</v>
      </c>
      <c r="K148" s="503">
        <f t="shared" si="3"/>
        <v>0</v>
      </c>
      <c r="L148" s="503">
        <f t="shared" si="3"/>
        <v>0</v>
      </c>
      <c r="M148" s="503">
        <f t="shared" si="3"/>
        <v>0</v>
      </c>
      <c r="N148" s="503">
        <f t="shared" si="3"/>
        <v>0</v>
      </c>
      <c r="O148" s="503">
        <f t="shared" si="3"/>
        <v>290716.16904000001</v>
      </c>
      <c r="P148" s="503">
        <f t="shared" si="3"/>
        <v>35446.275000000001</v>
      </c>
      <c r="Q148" s="503">
        <f t="shared" si="3"/>
        <v>36155.200499999999</v>
      </c>
      <c r="R148" s="503">
        <f t="shared" si="3"/>
        <v>73756.609020000004</v>
      </c>
      <c r="S148" s="503">
        <f t="shared" si="3"/>
        <v>0</v>
      </c>
      <c r="T148" s="503">
        <f t="shared" si="3"/>
        <v>0</v>
      </c>
      <c r="U148" s="503">
        <f t="shared" si="3"/>
        <v>0</v>
      </c>
      <c r="V148" s="503">
        <f t="shared" si="3"/>
        <v>0</v>
      </c>
      <c r="W148" s="503">
        <f t="shared" si="3"/>
        <v>0</v>
      </c>
      <c r="X148" s="503">
        <f t="shared" si="3"/>
        <v>0</v>
      </c>
      <c r="Y148" s="503">
        <f t="shared" si="3"/>
        <v>0</v>
      </c>
      <c r="Z148" s="503">
        <f t="shared" si="3"/>
        <v>145358.08452</v>
      </c>
    </row>
  </sheetData>
  <sheetProtection formatCells="0"/>
  <mergeCells count="8">
    <mergeCell ref="C2:D2"/>
    <mergeCell ref="C14:F14"/>
    <mergeCell ref="C11:D11"/>
    <mergeCell ref="C4:O8"/>
    <mergeCell ref="N9:O9"/>
    <mergeCell ref="M10:N10"/>
    <mergeCell ref="C10:L10"/>
    <mergeCell ref="C12:L12"/>
  </mergeCells>
  <hyperlinks>
    <hyperlink ref="B4" r:id="rId1"/>
  </hyperlinks>
  <pageMargins left="0.43307086614173229" right="0.43307086614173229" top="0.82677165354330717" bottom="0.43307086614173229" header="0" footer="0"/>
  <pageSetup paperSize="9" scale="75"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50"/>
  <sheetViews>
    <sheetView tabSelected="1" workbookViewId="0">
      <selection activeCell="B12" sqref="B12"/>
    </sheetView>
  </sheetViews>
  <sheetFormatPr defaultRowHeight="12.75" x14ac:dyDescent="0.2"/>
  <cols>
    <col min="1" max="1" width="14" customWidth="1"/>
    <col min="2" max="2" width="88.5703125" bestFit="1" customWidth="1"/>
  </cols>
  <sheetData>
    <row r="1" spans="1:2" ht="18" x14ac:dyDescent="0.25">
      <c r="A1" s="629" t="s">
        <v>356</v>
      </c>
    </row>
    <row r="2" spans="1:2" ht="15" x14ac:dyDescent="0.25">
      <c r="A2" s="628"/>
    </row>
    <row r="3" spans="1:2" ht="15" x14ac:dyDescent="0.25">
      <c r="A3" s="628" t="s">
        <v>376</v>
      </c>
    </row>
    <row r="4" spans="1:2" ht="15" x14ac:dyDescent="0.25">
      <c r="A4" s="628"/>
      <c r="B4" s="631" t="s">
        <v>375</v>
      </c>
    </row>
    <row r="5" spans="1:2" ht="15" x14ac:dyDescent="0.25">
      <c r="A5" s="628"/>
      <c r="B5" s="630" t="s">
        <v>377</v>
      </c>
    </row>
    <row r="6" spans="1:2" ht="15" x14ac:dyDescent="0.25">
      <c r="A6" s="628"/>
    </row>
    <row r="7" spans="1:2" ht="15" x14ac:dyDescent="0.25">
      <c r="A7" s="628" t="s">
        <v>357</v>
      </c>
      <c r="B7" s="630" t="s">
        <v>358</v>
      </c>
    </row>
    <row r="8" spans="1:2" ht="15" x14ac:dyDescent="0.25">
      <c r="A8" s="628"/>
    </row>
    <row r="9" spans="1:2" ht="15" x14ac:dyDescent="0.25">
      <c r="A9" s="628" t="s">
        <v>359</v>
      </c>
      <c r="B9" s="630" t="s">
        <v>379</v>
      </c>
    </row>
    <row r="10" spans="1:2" ht="15" x14ac:dyDescent="0.25">
      <c r="A10" s="628"/>
    </row>
    <row r="11" spans="1:2" ht="15" x14ac:dyDescent="0.25">
      <c r="A11" s="628" t="s">
        <v>136</v>
      </c>
      <c r="B11" s="630" t="s">
        <v>380</v>
      </c>
    </row>
    <row r="12" spans="1:2" ht="15" x14ac:dyDescent="0.25">
      <c r="A12" s="628"/>
    </row>
    <row r="13" spans="1:2" ht="15" x14ac:dyDescent="0.25">
      <c r="A13" s="628" t="s">
        <v>197</v>
      </c>
      <c r="B13" s="630" t="s">
        <v>360</v>
      </c>
    </row>
    <row r="14" spans="1:2" ht="15" x14ac:dyDescent="0.25">
      <c r="A14" s="628"/>
      <c r="B14" s="630" t="s">
        <v>361</v>
      </c>
    </row>
    <row r="15" spans="1:2" ht="15" x14ac:dyDescent="0.25">
      <c r="A15" s="628"/>
      <c r="B15" s="630" t="s">
        <v>362</v>
      </c>
    </row>
    <row r="16" spans="1:2" ht="15" x14ac:dyDescent="0.25">
      <c r="A16" s="628"/>
      <c r="B16" s="631" t="s">
        <v>378</v>
      </c>
    </row>
    <row r="17" spans="1:2" ht="15" x14ac:dyDescent="0.25">
      <c r="A17" s="628"/>
    </row>
    <row r="18" spans="1:2" ht="15" x14ac:dyDescent="0.25">
      <c r="A18" s="628"/>
      <c r="B18" s="630" t="s">
        <v>363</v>
      </c>
    </row>
    <row r="19" spans="1:2" ht="15" x14ac:dyDescent="0.25">
      <c r="A19" s="628"/>
      <c r="B19" s="630" t="s">
        <v>364</v>
      </c>
    </row>
    <row r="20" spans="1:2" ht="15" x14ac:dyDescent="0.25">
      <c r="A20" s="628"/>
    </row>
    <row r="21" spans="1:2" ht="15" x14ac:dyDescent="0.25">
      <c r="A21" s="628" t="s">
        <v>202</v>
      </c>
      <c r="B21" s="630" t="s">
        <v>365</v>
      </c>
    </row>
    <row r="22" spans="1:2" ht="15" x14ac:dyDescent="0.25">
      <c r="A22" s="628"/>
      <c r="B22" s="630" t="s">
        <v>366</v>
      </c>
    </row>
    <row r="23" spans="1:2" ht="15" x14ac:dyDescent="0.25">
      <c r="A23" s="628"/>
    </row>
    <row r="24" spans="1:2" ht="15" x14ac:dyDescent="0.25">
      <c r="A24" s="628" t="s">
        <v>30</v>
      </c>
      <c r="B24" s="630" t="s">
        <v>367</v>
      </c>
    </row>
    <row r="25" spans="1:2" ht="15" x14ac:dyDescent="0.25">
      <c r="A25" s="628"/>
      <c r="B25" s="630" t="s">
        <v>366</v>
      </c>
    </row>
    <row r="26" spans="1:2" ht="15" x14ac:dyDescent="0.25">
      <c r="A26" s="628"/>
      <c r="B26" s="630" t="s">
        <v>369</v>
      </c>
    </row>
    <row r="27" spans="1:2" ht="15" x14ac:dyDescent="0.25">
      <c r="A27" s="628"/>
      <c r="B27" s="630" t="s">
        <v>368</v>
      </c>
    </row>
    <row r="28" spans="1:2" ht="15" x14ac:dyDescent="0.25">
      <c r="A28" s="628"/>
    </row>
    <row r="29" spans="1:2" ht="15" x14ac:dyDescent="0.25">
      <c r="A29" s="628" t="s">
        <v>2</v>
      </c>
      <c r="B29" s="630" t="s">
        <v>370</v>
      </c>
    </row>
    <row r="30" spans="1:2" ht="15" x14ac:dyDescent="0.25">
      <c r="A30" s="628"/>
    </row>
    <row r="31" spans="1:2" ht="15" x14ac:dyDescent="0.25">
      <c r="A31" s="628" t="s">
        <v>359</v>
      </c>
      <c r="B31" s="630" t="s">
        <v>371</v>
      </c>
    </row>
    <row r="32" spans="1:2" ht="15" x14ac:dyDescent="0.25">
      <c r="A32" s="628"/>
    </row>
    <row r="33" spans="1:2" ht="15" x14ac:dyDescent="0.25">
      <c r="A33" s="628" t="s">
        <v>372</v>
      </c>
      <c r="B33" s="630" t="s">
        <v>373</v>
      </c>
    </row>
    <row r="34" spans="1:2" ht="15" x14ac:dyDescent="0.25">
      <c r="A34" s="628"/>
      <c r="B34" s="630" t="s">
        <v>374</v>
      </c>
    </row>
    <row r="35" spans="1:2" ht="15" x14ac:dyDescent="0.25">
      <c r="A35" s="628"/>
    </row>
    <row r="36" spans="1:2" ht="15" x14ac:dyDescent="0.25">
      <c r="A36" s="628"/>
    </row>
    <row r="37" spans="1:2" ht="15" x14ac:dyDescent="0.25">
      <c r="A37" s="628"/>
    </row>
    <row r="38" spans="1:2" ht="15" x14ac:dyDescent="0.25">
      <c r="A38" s="628"/>
    </row>
    <row r="39" spans="1:2" ht="15" x14ac:dyDescent="0.25">
      <c r="A39" s="628"/>
    </row>
    <row r="40" spans="1:2" ht="15" x14ac:dyDescent="0.25">
      <c r="A40" s="628"/>
    </row>
    <row r="41" spans="1:2" ht="15" x14ac:dyDescent="0.25">
      <c r="A41" s="628"/>
    </row>
    <row r="42" spans="1:2" ht="15" x14ac:dyDescent="0.25">
      <c r="A42" s="628"/>
    </row>
    <row r="43" spans="1:2" ht="15" x14ac:dyDescent="0.25">
      <c r="A43" s="628"/>
    </row>
    <row r="44" spans="1:2" ht="15" x14ac:dyDescent="0.25">
      <c r="A44" s="628"/>
    </row>
    <row r="45" spans="1:2" ht="15" x14ac:dyDescent="0.25">
      <c r="A45" s="628"/>
    </row>
    <row r="46" spans="1:2" ht="15" x14ac:dyDescent="0.25">
      <c r="A46" s="628"/>
    </row>
    <row r="47" spans="1:2" ht="15" x14ac:dyDescent="0.25">
      <c r="A47" s="628"/>
    </row>
    <row r="48" spans="1:2" ht="15" x14ac:dyDescent="0.25">
      <c r="A48" s="628"/>
    </row>
    <row r="49" spans="1:1" ht="15" x14ac:dyDescent="0.25">
      <c r="A49" s="628"/>
    </row>
    <row r="50" spans="1:1" ht="15" x14ac:dyDescent="0.25">
      <c r="A50" s="628"/>
    </row>
  </sheetData>
  <hyperlinks>
    <hyperlink ref="B4" r:id="rId1" display="https://internt.slu.se/stod-service/externfinansiering/generellt-stod/projektkalkyl/"/>
    <hyperlink ref="B16" r:id="rId2" display="https://internt.slu.se/stod-service/admin-stod/hr/loner/lonesattning-och-lonebildning/doktorandstege/"/>
  </hyperlinks>
  <pageMargins left="0.7" right="0.7" top="0.75" bottom="0.75" header="0.3" footer="0.3"/>
  <pageSetup paperSize="9" scale="85" fitToHeight="0"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2:FA61"/>
  <sheetViews>
    <sheetView showGridLines="0" zoomScaleNormal="100" workbookViewId="0">
      <selection activeCell="C9" sqref="C9:D9"/>
    </sheetView>
  </sheetViews>
  <sheetFormatPr defaultRowHeight="12.75" x14ac:dyDescent="0.2"/>
  <cols>
    <col min="1" max="1" width="3.5703125" style="3" customWidth="1"/>
    <col min="2" max="2" width="25.7109375" style="3" customWidth="1" collapsed="1"/>
    <col min="3" max="3" width="75.85546875" style="3" customWidth="1"/>
    <col min="4" max="4" width="31.42578125" style="3" customWidth="1" collapsed="1"/>
    <col min="5" max="5" width="7.140625" style="3" hidden="1" customWidth="1" collapsed="1"/>
    <col min="6" max="6" width="15.5703125" style="70" hidden="1" customWidth="1" collapsed="1"/>
    <col min="7" max="7" width="75.85546875" style="3" hidden="1" customWidth="1" collapsed="1"/>
    <col min="8" max="8" width="31.42578125" style="3" hidden="1" customWidth="1" collapsed="1"/>
    <col min="9" max="9" width="75.85546875" style="3" hidden="1" customWidth="1" collapsed="1"/>
    <col min="10" max="10" width="31.42578125" style="3" hidden="1" customWidth="1" collapsed="1"/>
    <col min="11" max="11" width="76" style="3" hidden="1" customWidth="1" collapsed="1"/>
    <col min="12" max="12" width="31.42578125" style="3" hidden="1" customWidth="1" collapsed="1"/>
    <col min="13" max="13" width="75.85546875" style="3" hidden="1" customWidth="1"/>
    <col min="14" max="14" width="31.42578125" style="3" hidden="1" customWidth="1"/>
    <col min="15" max="15" width="75.85546875" style="3" hidden="1" customWidth="1"/>
    <col min="16" max="16" width="31.28515625" style="3" hidden="1" customWidth="1" collapsed="1"/>
    <col min="17" max="17" width="75.85546875" style="3" hidden="1" customWidth="1"/>
    <col min="18" max="18" width="31.42578125" style="3" hidden="1" customWidth="1" collapsed="1"/>
    <col min="19" max="19" width="75.85546875" style="3" hidden="1" customWidth="1" collapsed="1"/>
    <col min="20" max="20" width="31.42578125" style="3" hidden="1" customWidth="1" collapsed="1"/>
    <col min="21" max="21" width="75.85546875" style="3" hidden="1" customWidth="1" collapsed="1"/>
    <col min="22" max="22" width="31.42578125" style="3" hidden="1" customWidth="1" collapsed="1"/>
    <col min="23" max="23" width="75.85546875" style="3" hidden="1" customWidth="1" collapsed="1"/>
    <col min="24" max="24" width="31.42578125" style="3" hidden="1" customWidth="1" collapsed="1"/>
    <col min="25" max="25" width="75.85546875" style="3" hidden="1" customWidth="1"/>
    <col min="26" max="26" width="31.42578125" style="3" hidden="1" customWidth="1"/>
    <col min="27" max="27" width="9.5703125" style="3" customWidth="1"/>
    <col min="28" max="28" width="10.7109375" style="3" customWidth="1" collapsed="1"/>
    <col min="29" max="30" width="10.85546875" style="3" customWidth="1" collapsed="1"/>
    <col min="31" max="38" width="10.85546875" style="3" customWidth="1"/>
    <col min="39" max="39" width="12" style="3" customWidth="1"/>
    <col min="40" max="40" width="5.5703125" style="3" customWidth="1"/>
    <col min="41" max="41" width="11" style="3" customWidth="1"/>
    <col min="42" max="42" width="10.85546875" style="3" customWidth="1"/>
    <col min="43" max="43" width="11" style="3" customWidth="1"/>
    <col min="44" max="44" width="11" style="3" customWidth="1" collapsed="1"/>
    <col min="45" max="50" width="11" style="3" customWidth="1"/>
    <col min="51" max="51" width="11.85546875" style="3" customWidth="1"/>
    <col min="52" max="52" width="5.5703125" style="3" customWidth="1"/>
    <col min="53" max="62" width="11" style="3" customWidth="1"/>
    <col min="63" max="63" width="11.85546875" style="3" customWidth="1"/>
    <col min="64" max="64" width="5.85546875" style="3" customWidth="1"/>
    <col min="65" max="68" width="11.7109375" style="3" customWidth="1"/>
    <col min="69" max="69" width="11.5703125" style="3" customWidth="1"/>
    <col min="70" max="73" width="11.7109375" style="3" customWidth="1"/>
    <col min="74" max="74" width="11.7109375" style="3" customWidth="1" collapsed="1"/>
    <col min="75" max="75" width="12" style="3" customWidth="1" collapsed="1"/>
    <col min="76" max="76" width="5.7109375" style="3" customWidth="1" collapsed="1"/>
    <col min="77" max="83" width="11.140625" style="3" customWidth="1" collapsed="1"/>
    <col min="84" max="84" width="11.28515625" style="3" customWidth="1" collapsed="1"/>
    <col min="85" max="86" width="11.140625" style="3" customWidth="1" collapsed="1"/>
    <col min="87" max="87" width="13" style="3" customWidth="1" collapsed="1"/>
    <col min="88" max="88" width="5.85546875" style="3" customWidth="1" collapsed="1"/>
    <col min="89" max="89" width="11.7109375" style="3" customWidth="1" collapsed="1"/>
    <col min="90" max="91" width="11.28515625" style="3" customWidth="1" collapsed="1"/>
    <col min="92" max="92" width="11.140625" style="3" customWidth="1" collapsed="1"/>
    <col min="93"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2.7109375" style="3" customWidth="1" collapsed="1"/>
    <col min="100" max="100" width="5.85546875" style="3" customWidth="1" collapsed="1"/>
    <col min="101" max="102" width="11.140625" style="3" customWidth="1" collapsed="1"/>
    <col min="103" max="104" width="11.42578125" style="3" customWidth="1" collapsed="1"/>
    <col min="105" max="106" width="11.28515625" style="3" customWidth="1" collapsed="1"/>
    <col min="107" max="107" width="11.140625" style="3" customWidth="1" collapsed="1"/>
    <col min="108" max="108" width="11.28515625" style="3" customWidth="1" collapsed="1"/>
    <col min="109" max="109" width="11.140625" style="3" customWidth="1" collapsed="1"/>
    <col min="110" max="110" width="11.28515625" style="3" customWidth="1" collapsed="1"/>
    <col min="111" max="111" width="13.5703125" style="3" customWidth="1" collapsed="1"/>
    <col min="112" max="112" width="5.5703125" style="3" customWidth="1" collapsed="1"/>
    <col min="113" max="113" width="9.140625" style="3" collapsed="1"/>
    <col min="114" max="155" width="9.140625" style="3"/>
    <col min="156" max="156" width="9.140625" style="3" collapsed="1"/>
    <col min="157" max="157" width="9.140625" style="3"/>
    <col min="158" max="16384" width="9.140625" style="3" collapsed="1"/>
  </cols>
  <sheetData>
    <row r="2" spans="2:77" s="2" customFormat="1" ht="15.75" x14ac:dyDescent="0.25">
      <c r="B2" s="296" t="s">
        <v>12</v>
      </c>
      <c r="C2" s="295" t="s">
        <v>212</v>
      </c>
      <c r="D2" s="578" t="str">
        <f>'1. Instruktion'!M2</f>
        <v>projektkalkyl@slu.se 2021-01-07</v>
      </c>
      <c r="F2" s="24"/>
      <c r="M2" s="36"/>
      <c r="N2" s="36"/>
      <c r="O2" s="36"/>
      <c r="P2" s="37"/>
      <c r="Q2" s="37"/>
      <c r="R2" s="72"/>
      <c r="S2" s="72"/>
      <c r="AA2" s="11"/>
    </row>
    <row r="3" spans="2:77" s="2" customFormat="1" ht="15" customHeight="1" x14ac:dyDescent="0.25">
      <c r="B3" s="8"/>
      <c r="F3" s="24"/>
      <c r="M3" s="36"/>
      <c r="N3" s="36"/>
      <c r="O3" s="36"/>
      <c r="P3" s="37"/>
      <c r="Q3" s="37"/>
      <c r="R3" s="72"/>
      <c r="S3" s="72"/>
      <c r="AA3" s="11"/>
    </row>
    <row r="4" spans="2:77" s="2" customFormat="1" ht="15" customHeight="1" x14ac:dyDescent="0.25">
      <c r="B4" s="8"/>
      <c r="C4" s="78" t="s">
        <v>196</v>
      </c>
      <c r="F4" s="24"/>
      <c r="M4" s="36"/>
      <c r="N4" s="36"/>
      <c r="O4" s="36"/>
      <c r="P4" s="37"/>
      <c r="Q4" s="37"/>
      <c r="R4" s="72"/>
      <c r="S4" s="72"/>
      <c r="AA4" s="11"/>
    </row>
    <row r="5" spans="2:77" s="2" customFormat="1" ht="6" customHeight="1" thickBot="1" x14ac:dyDescent="0.3">
      <c r="B5" s="6"/>
      <c r="D5" s="41"/>
      <c r="E5" s="41"/>
      <c r="F5" s="41"/>
      <c r="G5" s="41"/>
      <c r="H5" s="41"/>
      <c r="I5" s="41"/>
      <c r="J5" s="41"/>
      <c r="K5" s="37"/>
      <c r="R5" s="5"/>
      <c r="S5" s="1"/>
      <c r="AA5" s="9"/>
    </row>
    <row r="6" spans="2:77" s="2" customFormat="1" ht="15" customHeight="1" thickBot="1" x14ac:dyDescent="0.25">
      <c r="B6" s="71" t="s">
        <v>122</v>
      </c>
      <c r="C6" s="658" t="s">
        <v>17</v>
      </c>
      <c r="D6" s="650"/>
      <c r="E6" s="7"/>
      <c r="F6" s="79" t="s">
        <v>17</v>
      </c>
      <c r="G6" s="63"/>
      <c r="I6" s="59"/>
      <c r="J6" s="59"/>
      <c r="K6" s="59"/>
      <c r="L6" s="59"/>
      <c r="M6" s="59"/>
      <c r="N6" s="59"/>
      <c r="O6" s="59"/>
      <c r="P6" s="59"/>
      <c r="Q6" s="59"/>
      <c r="R6" s="59"/>
      <c r="S6" s="59"/>
      <c r="U6" s="14"/>
      <c r="V6" s="15"/>
      <c r="W6" s="15"/>
      <c r="X6" s="15"/>
      <c r="Y6" s="15"/>
      <c r="Z6" s="15"/>
      <c r="AA6" s="15"/>
    </row>
    <row r="7" spans="2:77" s="2" customFormat="1" ht="15" customHeight="1" x14ac:dyDescent="0.2">
      <c r="B7" s="62" t="s">
        <v>21</v>
      </c>
      <c r="C7" s="656" t="s">
        <v>348</v>
      </c>
      <c r="D7" s="657"/>
      <c r="E7" s="7"/>
      <c r="F7" s="79" t="s">
        <v>18</v>
      </c>
      <c r="G7" s="63"/>
      <c r="I7" s="59"/>
      <c r="J7" s="59"/>
      <c r="K7" s="59"/>
      <c r="L7" s="59"/>
      <c r="M7" s="59"/>
      <c r="N7" s="59"/>
      <c r="O7" s="59"/>
      <c r="P7" s="59"/>
      <c r="Q7" s="59"/>
      <c r="R7" s="59"/>
      <c r="S7" s="59"/>
      <c r="U7" s="30"/>
      <c r="V7" s="15"/>
      <c r="W7" s="15"/>
      <c r="X7" s="15"/>
      <c r="Y7" s="15"/>
      <c r="Z7" s="15"/>
      <c r="AA7" s="15"/>
    </row>
    <row r="8" spans="2:77" s="2" customFormat="1" ht="15" customHeight="1" thickBot="1" x14ac:dyDescent="0.25">
      <c r="B8" s="62" t="s">
        <v>254</v>
      </c>
      <c r="C8" s="647" t="s">
        <v>352</v>
      </c>
      <c r="D8" s="648"/>
      <c r="E8" s="7"/>
      <c r="F8" s="80"/>
      <c r="G8" s="63"/>
      <c r="I8" s="59"/>
      <c r="J8" s="59"/>
      <c r="K8" s="59"/>
      <c r="L8" s="59"/>
      <c r="M8" s="59"/>
      <c r="N8" s="59"/>
      <c r="O8" s="59"/>
      <c r="P8" s="59"/>
      <c r="Q8" s="59"/>
      <c r="R8" s="59"/>
      <c r="S8" s="59"/>
      <c r="U8" s="73"/>
      <c r="V8" s="21"/>
      <c r="W8" s="21"/>
      <c r="X8" s="21"/>
      <c r="Y8" s="21"/>
      <c r="Z8" s="21"/>
      <c r="AA8" s="21"/>
    </row>
    <row r="9" spans="2:77" s="2" customFormat="1" ht="15" customHeight="1" thickBot="1" x14ac:dyDescent="0.25">
      <c r="B9" s="62" t="s">
        <v>255</v>
      </c>
      <c r="C9" s="649" t="s">
        <v>46</v>
      </c>
      <c r="D9" s="650"/>
      <c r="E9" s="7"/>
      <c r="F9" s="79" t="s">
        <v>19</v>
      </c>
      <c r="G9" s="63"/>
      <c r="I9" s="59"/>
      <c r="J9" s="59"/>
      <c r="K9" s="59"/>
      <c r="L9" s="59"/>
      <c r="M9" s="59"/>
      <c r="N9" s="59"/>
      <c r="O9" s="59"/>
      <c r="P9" s="59"/>
      <c r="Q9" s="59"/>
      <c r="R9" s="59"/>
      <c r="S9" s="59"/>
      <c r="U9" s="15"/>
      <c r="V9" s="15"/>
      <c r="W9" s="15"/>
      <c r="X9" s="15"/>
      <c r="Y9" s="15"/>
      <c r="Z9" s="15"/>
      <c r="AA9" s="15"/>
    </row>
    <row r="10" spans="2:77" s="2" customFormat="1" ht="15" customHeight="1" thickBot="1" x14ac:dyDescent="0.25">
      <c r="B10" s="62" t="s">
        <v>22</v>
      </c>
      <c r="C10" s="658" t="s">
        <v>175</v>
      </c>
      <c r="D10" s="650"/>
      <c r="E10" s="72"/>
      <c r="F10" s="79" t="s">
        <v>20</v>
      </c>
      <c r="G10" s="81"/>
      <c r="H10" s="72"/>
      <c r="I10" s="32"/>
      <c r="J10" s="20"/>
      <c r="K10" s="18"/>
      <c r="L10" s="21"/>
      <c r="M10" s="21"/>
      <c r="N10" s="21"/>
      <c r="O10" s="21"/>
      <c r="P10" s="21"/>
      <c r="Q10" s="21"/>
      <c r="R10" s="21"/>
      <c r="S10" s="21"/>
      <c r="U10" s="16"/>
      <c r="V10" s="17"/>
      <c r="W10" s="17"/>
      <c r="X10" s="17"/>
      <c r="Y10" s="17"/>
      <c r="Z10" s="17"/>
      <c r="AA10" s="17"/>
    </row>
    <row r="11" spans="2:77" s="2" customFormat="1" ht="15" customHeight="1" x14ac:dyDescent="0.2">
      <c r="B11" s="62" t="s">
        <v>204</v>
      </c>
      <c r="C11" s="656"/>
      <c r="D11" s="657"/>
      <c r="E11" s="72"/>
      <c r="F11" s="82"/>
      <c r="G11" s="81"/>
      <c r="H11" s="72"/>
      <c r="I11" s="32"/>
      <c r="J11" s="20"/>
      <c r="K11" s="18"/>
      <c r="L11" s="21"/>
      <c r="M11" s="21"/>
      <c r="N11" s="21"/>
      <c r="O11" s="21"/>
      <c r="P11" s="21"/>
      <c r="Q11" s="21"/>
      <c r="R11" s="21"/>
      <c r="S11" s="21"/>
      <c r="U11" s="16"/>
      <c r="V11" s="17"/>
      <c r="W11" s="17"/>
      <c r="X11" s="17"/>
      <c r="Y11" s="17"/>
      <c r="Z11" s="17"/>
      <c r="AA11" s="17"/>
      <c r="BY11" s="1"/>
    </row>
    <row r="12" spans="2:77" s="2" customFormat="1" ht="15" customHeight="1" thickBot="1" x14ac:dyDescent="0.25">
      <c r="B12" s="62" t="s">
        <v>128</v>
      </c>
      <c r="C12" s="647" t="s">
        <v>349</v>
      </c>
      <c r="D12" s="648"/>
      <c r="E12" s="72"/>
      <c r="F12" s="82" t="s">
        <v>129</v>
      </c>
      <c r="G12" s="81"/>
      <c r="H12" s="72"/>
      <c r="I12" s="32"/>
      <c r="J12" s="20"/>
      <c r="K12" s="18"/>
      <c r="L12" s="21"/>
      <c r="M12" s="21"/>
      <c r="N12" s="21"/>
      <c r="O12" s="21"/>
      <c r="P12" s="21"/>
      <c r="Q12" s="21"/>
      <c r="R12" s="21"/>
      <c r="S12" s="21"/>
      <c r="U12" s="16"/>
      <c r="V12" s="17"/>
      <c r="W12" s="17"/>
      <c r="X12" s="17"/>
      <c r="Y12" s="17"/>
      <c r="Z12" s="17"/>
      <c r="AA12" s="17"/>
      <c r="BY12" s="1"/>
    </row>
    <row r="13" spans="2:77" s="2" customFormat="1" ht="15" customHeight="1" thickBot="1" x14ac:dyDescent="0.25">
      <c r="B13" s="62" t="s">
        <v>37</v>
      </c>
      <c r="C13" s="649" t="s">
        <v>20</v>
      </c>
      <c r="D13" s="650"/>
      <c r="E13" s="7"/>
      <c r="F13" s="83" t="s">
        <v>130</v>
      </c>
      <c r="G13" s="63"/>
      <c r="I13" s="74"/>
      <c r="J13" s="65"/>
      <c r="K13" s="21"/>
      <c r="L13" s="21"/>
      <c r="M13" s="21"/>
      <c r="N13" s="21"/>
      <c r="O13" s="18"/>
      <c r="P13" s="18"/>
      <c r="Q13" s="18"/>
      <c r="R13" s="13"/>
      <c r="S13" s="12"/>
      <c r="U13" s="17"/>
      <c r="V13" s="17"/>
      <c r="W13" s="17"/>
      <c r="X13" s="17"/>
      <c r="Y13" s="17"/>
      <c r="Z13" s="17"/>
      <c r="AA13" s="17"/>
    </row>
    <row r="14" spans="2:77" s="2" customFormat="1" ht="15" customHeight="1" thickBot="1" x14ac:dyDescent="0.25">
      <c r="B14" s="62" t="str">
        <f>IF(C13="NEJ","OH-finansiering (%): ","")</f>
        <v xml:space="preserve">OH-finansiering (%): </v>
      </c>
      <c r="C14" s="651">
        <v>0.25</v>
      </c>
      <c r="D14" s="652"/>
      <c r="E14" s="7"/>
      <c r="F14" s="83" t="s">
        <v>131</v>
      </c>
      <c r="I14" s="75"/>
      <c r="J14" s="65"/>
      <c r="K14" s="21"/>
      <c r="L14" s="21"/>
      <c r="M14" s="21"/>
      <c r="N14" s="21"/>
      <c r="O14" s="18"/>
      <c r="P14" s="18"/>
      <c r="Q14" s="18"/>
      <c r="R14" s="13"/>
      <c r="S14" s="12"/>
      <c r="U14" s="17"/>
      <c r="V14" s="17"/>
      <c r="W14" s="17"/>
      <c r="X14" s="17"/>
      <c r="Y14" s="17"/>
      <c r="Z14" s="17"/>
      <c r="AA14" s="17"/>
      <c r="BY14" s="1"/>
    </row>
    <row r="15" spans="2:77" s="2" customFormat="1" ht="15" customHeight="1" thickBot="1" x14ac:dyDescent="0.25">
      <c r="B15" s="62" t="str">
        <f>IF(C13="NEJ","OH-finansiering (bas):","")</f>
        <v>OH-finansiering (bas):</v>
      </c>
      <c r="C15" s="653"/>
      <c r="D15" s="650"/>
      <c r="E15" s="7"/>
      <c r="F15" s="83" t="s">
        <v>133</v>
      </c>
      <c r="I15" s="75"/>
      <c r="J15" s="65"/>
      <c r="K15" s="21"/>
      <c r="L15" s="21"/>
      <c r="M15" s="21"/>
      <c r="N15" s="21"/>
      <c r="O15" s="18"/>
      <c r="P15" s="18"/>
      <c r="Q15" s="18"/>
      <c r="R15" s="13"/>
      <c r="S15" s="12"/>
      <c r="U15" s="17"/>
      <c r="V15" s="17"/>
      <c r="W15" s="17"/>
      <c r="X15" s="17"/>
      <c r="Y15" s="17"/>
      <c r="Z15" s="17"/>
      <c r="AA15" s="17"/>
      <c r="BY15" s="1"/>
    </row>
    <row r="16" spans="2:77" s="2" customFormat="1" ht="15" customHeight="1" x14ac:dyDescent="0.2">
      <c r="B16" s="62" t="str">
        <f>IF(C13="NEJ","LKP-begränsning (%): ","")</f>
        <v xml:space="preserve">LKP-begränsning (%): </v>
      </c>
      <c r="C16" s="654"/>
      <c r="D16" s="655"/>
      <c r="E16" s="7"/>
      <c r="F16" s="64" t="s">
        <v>174</v>
      </c>
      <c r="G16" s="64"/>
      <c r="I16" s="74"/>
      <c r="J16" s="74"/>
      <c r="K16" s="74"/>
      <c r="L16" s="74"/>
      <c r="M16" s="74"/>
      <c r="N16" s="74"/>
      <c r="O16" s="74"/>
      <c r="P16" s="74"/>
      <c r="Q16" s="74"/>
      <c r="R16" s="74"/>
      <c r="S16" s="74"/>
      <c r="U16" s="17"/>
      <c r="V16" s="17"/>
      <c r="W16" s="17"/>
      <c r="X16" s="17"/>
      <c r="Y16" s="17"/>
      <c r="Z16" s="17"/>
      <c r="AA16" s="17"/>
      <c r="AD16" s="60"/>
      <c r="AE16" s="60"/>
      <c r="AF16" s="60"/>
      <c r="AG16" s="60"/>
      <c r="BY16" s="1"/>
    </row>
    <row r="17" spans="2:77" s="2" customFormat="1" ht="15" customHeight="1" x14ac:dyDescent="0.2">
      <c r="B17" s="62" t="s">
        <v>123</v>
      </c>
      <c r="C17" s="644" t="s">
        <v>350</v>
      </c>
      <c r="D17" s="645"/>
      <c r="E17" s="7"/>
      <c r="F17" s="64" t="s">
        <v>175</v>
      </c>
      <c r="I17" s="76"/>
      <c r="J17" s="76"/>
      <c r="K17" s="22"/>
      <c r="L17" s="66"/>
      <c r="M17" s="66"/>
      <c r="N17" s="67"/>
      <c r="O17" s="66"/>
      <c r="P17" s="66"/>
      <c r="Q17" s="66"/>
      <c r="R17" s="13"/>
      <c r="S17" s="68"/>
      <c r="U17" s="1"/>
      <c r="BY17" s="60"/>
    </row>
    <row r="18" spans="2:77" s="2" customFormat="1" ht="15" customHeight="1" x14ac:dyDescent="0.2">
      <c r="B18" s="62" t="s">
        <v>126</v>
      </c>
      <c r="C18" s="646"/>
      <c r="D18" s="645"/>
      <c r="E18" s="7"/>
      <c r="F18" s="83" t="s">
        <v>132</v>
      </c>
      <c r="I18" s="76"/>
      <c r="J18" s="76"/>
      <c r="K18" s="22"/>
      <c r="L18" s="66"/>
      <c r="M18" s="66"/>
      <c r="N18" s="67"/>
      <c r="O18" s="66"/>
      <c r="P18" s="66"/>
      <c r="Q18" s="66"/>
      <c r="R18" s="13"/>
      <c r="S18" s="68"/>
      <c r="U18" s="1"/>
      <c r="BY18" s="60"/>
    </row>
    <row r="19" spans="2:77" s="2" customFormat="1" ht="15" customHeight="1" x14ac:dyDescent="0.2">
      <c r="B19" s="62" t="s">
        <v>127</v>
      </c>
      <c r="C19" s="644"/>
      <c r="D19" s="645"/>
      <c r="E19" s="7"/>
      <c r="F19" s="83" t="s">
        <v>134</v>
      </c>
      <c r="G19" s="64"/>
      <c r="I19" s="76"/>
      <c r="J19" s="76"/>
      <c r="K19" s="22"/>
      <c r="L19" s="66"/>
      <c r="M19" s="66"/>
      <c r="N19" s="67"/>
      <c r="O19" s="66"/>
      <c r="P19" s="66"/>
      <c r="Q19" s="66"/>
      <c r="R19" s="13"/>
      <c r="S19" s="68"/>
      <c r="U19" s="1"/>
      <c r="BY19" s="60"/>
    </row>
    <row r="20" spans="2:77" s="2" customFormat="1" ht="15" customHeight="1" x14ac:dyDescent="0.2">
      <c r="B20" s="62" t="s">
        <v>124</v>
      </c>
      <c r="C20" s="659">
        <v>44562</v>
      </c>
      <c r="D20" s="660"/>
      <c r="E20" s="7"/>
      <c r="F20" s="64" t="s">
        <v>176</v>
      </c>
      <c r="I20" s="76"/>
      <c r="J20" s="77"/>
      <c r="K20" s="22"/>
      <c r="L20" s="66"/>
      <c r="M20" s="66"/>
      <c r="N20" s="67"/>
      <c r="O20" s="66"/>
      <c r="P20" s="66"/>
      <c r="Q20" s="66"/>
      <c r="R20" s="13"/>
      <c r="S20" s="68"/>
      <c r="U20" s="1"/>
    </row>
    <row r="21" spans="2:77" s="2" customFormat="1" ht="15" customHeight="1" x14ac:dyDescent="0.2">
      <c r="B21" s="62" t="s">
        <v>125</v>
      </c>
      <c r="C21" s="661">
        <v>45657</v>
      </c>
      <c r="D21" s="660"/>
      <c r="E21" s="7"/>
      <c r="F21" s="83" t="s">
        <v>135</v>
      </c>
      <c r="G21" s="64"/>
      <c r="I21" s="60"/>
      <c r="J21" s="60"/>
      <c r="K21" s="60"/>
      <c r="L21" s="60"/>
      <c r="M21" s="60"/>
      <c r="N21" s="10"/>
      <c r="R21" s="5"/>
      <c r="S21" s="1"/>
      <c r="U21" s="1"/>
    </row>
    <row r="22" spans="2:77" s="2" customFormat="1" ht="15" customHeight="1" x14ac:dyDescent="0.2">
      <c r="B22" s="62" t="s">
        <v>5</v>
      </c>
      <c r="C22" s="669" t="s">
        <v>351</v>
      </c>
      <c r="D22" s="670"/>
      <c r="E22" s="7"/>
      <c r="F22" s="83"/>
      <c r="G22" s="64"/>
      <c r="I22" s="60"/>
      <c r="J22" s="60"/>
      <c r="K22" s="60"/>
      <c r="L22" s="60"/>
      <c r="M22" s="60"/>
      <c r="N22" s="10"/>
      <c r="R22" s="5"/>
      <c r="S22" s="1"/>
      <c r="U22" s="1"/>
    </row>
    <row r="23" spans="2:77" ht="6" customHeight="1" x14ac:dyDescent="0.2">
      <c r="F23" s="3"/>
    </row>
    <row r="24" spans="2:77" s="561" customFormat="1" ht="60" customHeight="1" x14ac:dyDescent="0.2">
      <c r="C24" s="662" t="s">
        <v>240</v>
      </c>
      <c r="D24" s="663"/>
      <c r="F24" s="562"/>
    </row>
    <row r="25" spans="2:77" ht="120" customHeight="1" x14ac:dyDescent="0.2">
      <c r="C25" s="667" t="str">
        <f>IF(C10="EU ramprogram",G25,IF(C10="EU interreg",I25,IF(C10="Formas",K25,IF(C10="Mistra",M25,IF(C10="Naturvårdsverket",O25,IF(C10="SLF",Q25,IF(C10="SSF",S25,IF(C10="Vetenskapsrådet",U25,IF(C10="Wallenberg",W25,IF(C10="Annan",Y25,""))))))))))</f>
        <v>SLF STIFTELSEN LANTBRUKSFORSKNING - Fullkostnadsfinansiär: NEJ, OH-finansiering (%): 25%, OH-finansiering (bas): Lön+Drift.</v>
      </c>
      <c r="D25" s="668"/>
      <c r="G25" s="664" t="s">
        <v>243</v>
      </c>
      <c r="H25" s="666"/>
      <c r="I25" s="664" t="s">
        <v>239</v>
      </c>
      <c r="J25" s="666"/>
      <c r="K25" s="664" t="s">
        <v>245</v>
      </c>
      <c r="L25" s="665"/>
      <c r="M25" s="664" t="s">
        <v>247</v>
      </c>
      <c r="N25" s="666"/>
      <c r="O25" s="664" t="s">
        <v>241</v>
      </c>
      <c r="P25" s="666"/>
      <c r="Q25" s="664" t="s">
        <v>242</v>
      </c>
      <c r="R25" s="666"/>
      <c r="S25" s="664" t="s">
        <v>244</v>
      </c>
      <c r="T25" s="666"/>
      <c r="U25" s="664" t="s">
        <v>246</v>
      </c>
      <c r="V25" s="666"/>
      <c r="W25" s="664" t="s">
        <v>253</v>
      </c>
      <c r="X25" s="665"/>
      <c r="Y25" s="664" t="s">
        <v>256</v>
      </c>
      <c r="Z25" s="666"/>
    </row>
    <row r="26" spans="2:77" ht="15" customHeight="1" x14ac:dyDescent="0.2">
      <c r="F26" s="79" t="s">
        <v>197</v>
      </c>
    </row>
    <row r="27" spans="2:77" ht="15" customHeight="1" x14ac:dyDescent="0.2">
      <c r="C27" s="493"/>
      <c r="F27" s="79" t="s">
        <v>199</v>
      </c>
    </row>
    <row r="28" spans="2:77" ht="15" customHeight="1" x14ac:dyDescent="0.2">
      <c r="F28" s="79" t="s">
        <v>200</v>
      </c>
    </row>
    <row r="29" spans="2:77" ht="15" customHeight="1" x14ac:dyDescent="0.2">
      <c r="C29" s="64"/>
    </row>
    <row r="30" spans="2:77" ht="15" customHeight="1" x14ac:dyDescent="0.2"/>
    <row r="31" spans="2:77" ht="15" customHeight="1" x14ac:dyDescent="0.2"/>
    <row r="32" spans="2:7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formatCells="0"/>
  <mergeCells count="29">
    <mergeCell ref="W25:X25"/>
    <mergeCell ref="Y25:Z25"/>
    <mergeCell ref="M25:N25"/>
    <mergeCell ref="O25:P25"/>
    <mergeCell ref="Q25:R25"/>
    <mergeCell ref="S25:T25"/>
    <mergeCell ref="U25:V25"/>
    <mergeCell ref="C19:D19"/>
    <mergeCell ref="C20:D20"/>
    <mergeCell ref="C21:D21"/>
    <mergeCell ref="C24:D24"/>
    <mergeCell ref="K25:L25"/>
    <mergeCell ref="G25:H25"/>
    <mergeCell ref="I25:J25"/>
    <mergeCell ref="C25:D25"/>
    <mergeCell ref="C22:D22"/>
    <mergeCell ref="C11:D11"/>
    <mergeCell ref="C6:D6"/>
    <mergeCell ref="C7:D7"/>
    <mergeCell ref="C8:D8"/>
    <mergeCell ref="C9:D9"/>
    <mergeCell ref="C10:D10"/>
    <mergeCell ref="C17:D17"/>
    <mergeCell ref="C18:D18"/>
    <mergeCell ref="C12:D12"/>
    <mergeCell ref="C13:D13"/>
    <mergeCell ref="C14:D14"/>
    <mergeCell ref="C15:D15"/>
    <mergeCell ref="C16:D16"/>
  </mergeCells>
  <dataValidations count="9">
    <dataValidation type="date" operator="greaterThan" allowBlank="1" showErrorMessage="1" errorTitle="Data restriction" error="Only date on form YYYY-MM-DD allowed." promptTitle="Data restriction" prompt="Only date on form YYYY-MM-DD is allowed." sqref="I17:I20 J17:J19">
      <formula1>42005</formula1>
    </dataValidation>
    <dataValidation type="decimal" operator="greaterThanOrEqual" allowBlank="1" showErrorMessage="1" errorTitle="Data restriktion" error="Bara % noll eller större är tillåtet." promptTitle="Data restriction" prompt="Only % above zero is allowed." sqref="I13:I15">
      <formula1>0</formula1>
    </dataValidation>
    <dataValidation type="list" allowBlank="1" showInputMessage="1" showErrorMessage="1" errorTitle="Data restriktion" error="Bara ANSÖKAN eller KONTRAKT från rullist är tillåtet." sqref="C6">
      <formula1>$F$6:$F$7</formula1>
    </dataValidation>
    <dataValidation type="list" allowBlank="1" showErrorMessage="1" errorTitle="Data restriktion" error="Bara JA eller NEJ från rullist är tillåtet." promptTitle="Data restriction" prompt="Choose YES or NO from drop list." sqref="I10:I12">
      <formula1>$F$9:$F$10</formula1>
    </dataValidation>
    <dataValidation type="list" allowBlank="1" showInputMessage="1" showErrorMessage="1" sqref="C13:D13">
      <formula1>$F$9:$F$10</formula1>
    </dataValidation>
    <dataValidation type="date" operator="greaterThan" allowBlank="1" showInputMessage="1" showErrorMessage="1" sqref="C21 D21">
      <formula1>43831</formula1>
    </dataValidation>
    <dataValidation type="list" allowBlank="1" showInputMessage="1" showErrorMessage="1" sqref="C10:D10">
      <formula1>$F$12:$F$21</formula1>
    </dataValidation>
    <dataValidation type="list" allowBlank="1" showInputMessage="1" showErrorMessage="1" sqref="C15:D15">
      <formula1>$F$26:$F$28</formula1>
    </dataValidation>
    <dataValidation type="date" operator="greaterThan" allowBlank="1" showInputMessage="1" showErrorMessage="1" sqref="C20:D20">
      <formula1>43466</formula1>
    </dataValidation>
  </dataValidations>
  <pageMargins left="0.43307086614173229" right="0.43307086614173229" top="0.82677165354330717" bottom="0.43307086614173229" header="0" footer="0"/>
  <pageSetup paperSize="9"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'3. Partner'!$K$12:$K$87</xm:f>
          </x14:formula1>
          <xm:sqref>C9:D9</xm:sqref>
        </x14:dataValidation>
        <x14:dataValidation type="list" allowBlank="1" showErrorMessage="1" errorTitle="Data restriktion" error="Bara institutionsval från rullist är tillåtet." promptTitle="Data restriction" prompt="Choose department from drop list.">
          <x14:formula1>
            <xm:f>'3. Partner'!$B$13:$B$82</xm:f>
          </x14:formula1>
          <xm:sqref>I8:S8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7"/>
  <sheetViews>
    <sheetView showGridLines="0" zoomScaleNormal="100" workbookViewId="0">
      <pane ySplit="12" topLeftCell="A13" activePane="bottomLeft" state="frozen"/>
      <selection pane="bottomLeft" activeCell="B2" sqref="B2"/>
    </sheetView>
  </sheetViews>
  <sheetFormatPr defaultRowHeight="12.75" x14ac:dyDescent="0.2"/>
  <cols>
    <col min="1" max="1" width="3.5703125" style="34" customWidth="1"/>
    <col min="2" max="2" width="37.7109375" style="34" customWidth="1"/>
    <col min="3" max="4" width="8.7109375" style="34" customWidth="1"/>
    <col min="5" max="5" width="9" style="34" customWidth="1"/>
    <col min="6" max="9" width="8.7109375" style="34" customWidth="1"/>
    <col min="10" max="10" width="45" style="34" customWidth="1"/>
    <col min="11" max="11" width="9.140625" style="34" hidden="1" customWidth="1"/>
    <col min="12" max="13" width="9.140625" style="34"/>
    <col min="14" max="14" width="9.5703125" style="34" bestFit="1" customWidth="1"/>
    <col min="15" max="16384" width="9.140625" style="34"/>
  </cols>
  <sheetData>
    <row r="1" spans="2:11" ht="12" customHeight="1" x14ac:dyDescent="0.2"/>
    <row r="2" spans="2:11" ht="15.75" x14ac:dyDescent="0.25">
      <c r="B2" s="296" t="s">
        <v>12</v>
      </c>
      <c r="C2" s="678" t="s">
        <v>336</v>
      </c>
      <c r="D2" s="633"/>
      <c r="E2" s="633"/>
      <c r="F2" s="633"/>
      <c r="H2" s="513"/>
      <c r="J2" s="578" t="str">
        <f>'1. Instruktion'!M2</f>
        <v>projektkalkyl@slu.se 2021-01-07</v>
      </c>
    </row>
    <row r="3" spans="2:11" ht="12.75" customHeight="1" x14ac:dyDescent="0.25">
      <c r="B3" s="514"/>
      <c r="H3" s="9"/>
    </row>
    <row r="4" spans="2:11" ht="12.75" customHeight="1" x14ac:dyDescent="0.2">
      <c r="B4" s="140" t="s">
        <v>21</v>
      </c>
      <c r="C4" s="680" t="str">
        <f>'2. Grunddata'!C7</f>
        <v>Hitta den oförklariga faktorn i matrix</v>
      </c>
      <c r="D4" s="633"/>
      <c r="E4" s="633"/>
      <c r="F4" s="633"/>
      <c r="G4" s="633"/>
      <c r="H4" s="633"/>
      <c r="I4" s="633"/>
    </row>
    <row r="5" spans="2:11" ht="12.75" customHeight="1" x14ac:dyDescent="0.2">
      <c r="B5" s="140" t="s">
        <v>122</v>
      </c>
      <c r="C5" s="681" t="str">
        <f>IF('2. Grunddata'!$C$6="ANSÖKAN","ANSÖKAN",(IF('2. Grunddata'!$C$6="KONTRAKT","KONTRAKT","")))</f>
        <v>ANSÖKAN</v>
      </c>
      <c r="D5" s="633"/>
      <c r="E5" s="633"/>
      <c r="F5" s="633"/>
      <c r="G5" s="633"/>
      <c r="H5" s="633"/>
      <c r="I5" s="633"/>
    </row>
    <row r="6" spans="2:11" ht="12.75" customHeight="1" x14ac:dyDescent="0.2">
      <c r="B6" s="62" t="s">
        <v>254</v>
      </c>
      <c r="C6" s="680" t="str">
        <f>'2. Grunddata'!C8</f>
        <v>Stina</v>
      </c>
      <c r="D6" s="633"/>
      <c r="E6" s="633"/>
      <c r="F6" s="633"/>
      <c r="G6" s="633"/>
      <c r="H6" s="633"/>
      <c r="I6" s="633"/>
    </row>
    <row r="7" spans="2:11" ht="12.75" customHeight="1" x14ac:dyDescent="0.2">
      <c r="B7" s="62"/>
      <c r="C7" s="679" t="s">
        <v>137</v>
      </c>
      <c r="D7" s="633"/>
      <c r="E7" s="633"/>
      <c r="F7" s="633"/>
      <c r="G7" s="633"/>
      <c r="H7" s="633"/>
      <c r="I7" s="633"/>
    </row>
    <row r="8" spans="2:11" ht="12.75" customHeight="1" x14ac:dyDescent="0.25">
      <c r="B8" s="514"/>
      <c r="H8" s="9"/>
    </row>
    <row r="9" spans="2:11" ht="39" customHeight="1" x14ac:dyDescent="0.2">
      <c r="B9" s="677" t="s">
        <v>306</v>
      </c>
      <c r="C9" s="663"/>
      <c r="D9" s="663"/>
      <c r="E9" s="663"/>
      <c r="F9" s="663"/>
      <c r="G9" s="663"/>
      <c r="H9" s="663"/>
      <c r="I9" s="663"/>
      <c r="J9" s="663"/>
    </row>
    <row r="10" spans="2:11" ht="12.75" customHeight="1" x14ac:dyDescent="0.2">
      <c r="B10" s="141"/>
      <c r="H10" s="9"/>
    </row>
    <row r="11" spans="2:11" ht="12.75" customHeight="1" x14ac:dyDescent="0.2">
      <c r="B11" s="684" t="s">
        <v>102</v>
      </c>
      <c r="C11" s="686" t="s">
        <v>321</v>
      </c>
      <c r="D11" s="686" t="s">
        <v>101</v>
      </c>
      <c r="E11" s="688" t="s">
        <v>297</v>
      </c>
      <c r="F11" s="682" t="s">
        <v>103</v>
      </c>
      <c r="G11" s="683"/>
      <c r="H11" s="682" t="s">
        <v>104</v>
      </c>
      <c r="I11" s="683"/>
      <c r="J11" s="675" t="s">
        <v>341</v>
      </c>
    </row>
    <row r="12" spans="2:11" ht="12.75" customHeight="1" x14ac:dyDescent="0.2">
      <c r="B12" s="685"/>
      <c r="C12" s="687"/>
      <c r="D12" s="687"/>
      <c r="E12" s="689"/>
      <c r="F12" s="515" t="s">
        <v>26</v>
      </c>
      <c r="G12" s="516" t="s">
        <v>31</v>
      </c>
      <c r="H12" s="517" t="s">
        <v>26</v>
      </c>
      <c r="I12" s="518" t="s">
        <v>31</v>
      </c>
      <c r="J12" s="676"/>
      <c r="K12" s="627" t="s">
        <v>342</v>
      </c>
    </row>
    <row r="13" spans="2:11" ht="12.75" customHeight="1" x14ac:dyDescent="0.2">
      <c r="B13" s="609" t="s">
        <v>49</v>
      </c>
      <c r="C13" s="609">
        <v>135</v>
      </c>
      <c r="D13" s="526">
        <v>0.54449999999999998</v>
      </c>
      <c r="E13" s="131">
        <v>0.02</v>
      </c>
      <c r="F13" s="527">
        <v>0.52400270372689917</v>
      </c>
      <c r="G13" s="528">
        <v>7.5999999999999998E-2</v>
      </c>
      <c r="H13" s="522"/>
      <c r="I13" s="523"/>
      <c r="J13" s="523"/>
      <c r="K13" s="34" t="str">
        <f>B13</f>
        <v>Akvatiska resurser</v>
      </c>
    </row>
    <row r="14" spans="2:11" s="512" customFormat="1" x14ac:dyDescent="0.2">
      <c r="B14" s="531" t="s">
        <v>63</v>
      </c>
      <c r="C14" s="531">
        <v>712</v>
      </c>
      <c r="D14" s="519">
        <v>0.54449999999999998</v>
      </c>
      <c r="E14" s="40">
        <v>0.02</v>
      </c>
      <c r="F14" s="520">
        <v>0.40739304874112447</v>
      </c>
      <c r="G14" s="521">
        <v>0.1394</v>
      </c>
      <c r="H14" s="529"/>
      <c r="I14" s="530"/>
      <c r="J14" s="530"/>
      <c r="K14" s="34" t="str">
        <f t="shared" ref="K14:K57" si="0">B14</f>
        <v>Anatomi, fysiologi och biokemi</v>
      </c>
    </row>
    <row r="15" spans="2:11" x14ac:dyDescent="0.2">
      <c r="B15" s="525" t="s">
        <v>68</v>
      </c>
      <c r="C15" s="525">
        <v>71286</v>
      </c>
      <c r="D15" s="526">
        <v>0.54449999999999998</v>
      </c>
      <c r="E15" s="131">
        <v>0.02</v>
      </c>
      <c r="F15" s="527">
        <v>0.40739304874112447</v>
      </c>
      <c r="G15" s="528">
        <v>0</v>
      </c>
      <c r="H15" s="529"/>
      <c r="I15" s="530"/>
      <c r="J15" s="530"/>
      <c r="K15" s="34" t="str">
        <f t="shared" si="0"/>
        <v>Anatomi, fysiologi och biokemi - Hippologi</v>
      </c>
    </row>
    <row r="16" spans="2:11" s="512" customFormat="1" x14ac:dyDescent="0.2">
      <c r="B16" s="531" t="s">
        <v>67</v>
      </c>
      <c r="C16" s="531">
        <v>911</v>
      </c>
      <c r="D16" s="519">
        <v>0.54449999999999998</v>
      </c>
      <c r="E16" s="40">
        <v>0.02</v>
      </c>
      <c r="F16" s="520">
        <v>0.48205952376008898</v>
      </c>
      <c r="G16" s="521">
        <v>9.5000000000000001E-2</v>
      </c>
      <c r="H16" s="529"/>
      <c r="I16" s="530"/>
      <c r="J16" s="530"/>
      <c r="K16" s="34" t="str">
        <f>B16</f>
        <v>Artdatabanken</v>
      </c>
    </row>
    <row r="17" spans="2:11" x14ac:dyDescent="0.2">
      <c r="B17" s="525" t="s">
        <v>64</v>
      </c>
      <c r="C17" s="525">
        <v>713</v>
      </c>
      <c r="D17" s="526">
        <v>0.54449999999999998</v>
      </c>
      <c r="E17" s="131">
        <v>0.02</v>
      </c>
      <c r="F17" s="527">
        <v>0.38447196395516881</v>
      </c>
      <c r="G17" s="528">
        <v>0.1832</v>
      </c>
      <c r="H17" s="529"/>
      <c r="I17" s="530"/>
      <c r="J17" s="530"/>
      <c r="K17" s="34" t="str">
        <f t="shared" ref="K17:K34" si="1">B17</f>
        <v>Biomedicin och veterinär folkhälsovetenskap</v>
      </c>
    </row>
    <row r="18" spans="2:11" s="512" customFormat="1" x14ac:dyDescent="0.2">
      <c r="B18" s="531" t="s">
        <v>44</v>
      </c>
      <c r="C18" s="531">
        <v>643</v>
      </c>
      <c r="D18" s="519">
        <v>0.54449999999999998</v>
      </c>
      <c r="E18" s="40">
        <v>0.02</v>
      </c>
      <c r="F18" s="520">
        <v>0.42126132494891083</v>
      </c>
      <c r="G18" s="521">
        <v>0.13239999999999999</v>
      </c>
      <c r="H18" s="529"/>
      <c r="I18" s="530"/>
      <c r="J18" s="530"/>
      <c r="K18" s="34" t="str">
        <f t="shared" si="1"/>
        <v>Biosystem och teknologi</v>
      </c>
    </row>
    <row r="19" spans="2:11" x14ac:dyDescent="0.2">
      <c r="B19" s="525" t="s">
        <v>114</v>
      </c>
      <c r="C19" s="525">
        <v>415</v>
      </c>
      <c r="D19" s="526">
        <v>0.54449999999999998</v>
      </c>
      <c r="E19" s="131">
        <v>0.02</v>
      </c>
      <c r="F19" s="527">
        <v>0.41905831722162079</v>
      </c>
      <c r="G19" s="528">
        <v>9.0299999999999991E-2</v>
      </c>
      <c r="H19" s="529"/>
      <c r="I19" s="530"/>
      <c r="J19" s="530"/>
      <c r="K19" s="34" t="str">
        <f t="shared" si="1"/>
        <v>Ekologi NJ</v>
      </c>
    </row>
    <row r="20" spans="2:11" s="512" customFormat="1" x14ac:dyDescent="0.2">
      <c r="B20" s="531" t="s">
        <v>118</v>
      </c>
      <c r="C20" s="531">
        <v>415</v>
      </c>
      <c r="D20" s="519">
        <v>0.54449999999999998</v>
      </c>
      <c r="E20" s="40">
        <v>0.02</v>
      </c>
      <c r="F20" s="520">
        <v>0.41905831722162079</v>
      </c>
      <c r="G20" s="521">
        <v>9.0299999999999991E-2</v>
      </c>
      <c r="H20" s="529"/>
      <c r="I20" s="530"/>
      <c r="J20" s="530"/>
      <c r="K20" s="34" t="str">
        <f t="shared" si="1"/>
        <v>Ekologi S</v>
      </c>
    </row>
    <row r="21" spans="2:11" s="512" customFormat="1" x14ac:dyDescent="0.2">
      <c r="B21" s="525" t="s">
        <v>60</v>
      </c>
      <c r="C21" s="525">
        <v>510</v>
      </c>
      <c r="D21" s="526">
        <v>0.54449999999999998</v>
      </c>
      <c r="E21" s="131">
        <v>0.02</v>
      </c>
      <c r="F21" s="527">
        <v>0.37173514394968188</v>
      </c>
      <c r="G21" s="528">
        <v>7.7699999999999991E-2</v>
      </c>
      <c r="H21" s="529"/>
      <c r="I21" s="530"/>
      <c r="J21" s="530"/>
      <c r="K21" s="34" t="str">
        <f t="shared" si="1"/>
        <v>Ekonomi</v>
      </c>
    </row>
    <row r="22" spans="2:11" x14ac:dyDescent="0.2">
      <c r="B22" s="531" t="s">
        <v>61</v>
      </c>
      <c r="C22" s="531">
        <v>565</v>
      </c>
      <c r="D22" s="519">
        <v>0.54449999999999998</v>
      </c>
      <c r="E22" s="40">
        <v>0.02</v>
      </c>
      <c r="F22" s="520">
        <v>0.37327557581150006</v>
      </c>
      <c r="G22" s="521">
        <v>9.9100000000000008E-2</v>
      </c>
      <c r="H22" s="529"/>
      <c r="I22" s="530"/>
      <c r="J22" s="530"/>
      <c r="K22" s="34" t="str">
        <f t="shared" si="1"/>
        <v>Energi och teknik</v>
      </c>
    </row>
    <row r="23" spans="2:11" s="512" customFormat="1" x14ac:dyDescent="0.2">
      <c r="B23" s="525" t="s">
        <v>92</v>
      </c>
      <c r="C23" s="525">
        <v>645</v>
      </c>
      <c r="D23" s="526">
        <v>0.54449999999999998</v>
      </c>
      <c r="E23" s="131">
        <v>0.02</v>
      </c>
      <c r="F23" s="527">
        <v>0.42302938350415847</v>
      </c>
      <c r="G23" s="528">
        <v>0.10339999999999999</v>
      </c>
      <c r="H23" s="529"/>
      <c r="I23" s="530"/>
      <c r="J23" s="530"/>
      <c r="K23" s="34" t="str">
        <f t="shared" si="1"/>
        <v>Enheten för samverkan och utveckling</v>
      </c>
    </row>
    <row r="24" spans="2:11" s="512" customFormat="1" x14ac:dyDescent="0.2">
      <c r="B24" s="531" t="s">
        <v>50</v>
      </c>
      <c r="C24" s="531">
        <v>200</v>
      </c>
      <c r="D24" s="519">
        <v>0.54449999999999998</v>
      </c>
      <c r="E24" s="40">
        <v>0.02</v>
      </c>
      <c r="F24" s="520">
        <v>0.34687996757449585</v>
      </c>
      <c r="G24" s="521">
        <v>0</v>
      </c>
      <c r="H24" s="529"/>
      <c r="I24" s="530"/>
      <c r="J24" s="530"/>
      <c r="K24" s="34" t="str">
        <f t="shared" si="1"/>
        <v>Enheten för skoglig fältforskning</v>
      </c>
    </row>
    <row r="25" spans="2:11" x14ac:dyDescent="0.2">
      <c r="B25" s="525" t="s">
        <v>66</v>
      </c>
      <c r="C25" s="525">
        <v>880</v>
      </c>
      <c r="D25" s="526">
        <v>0.54449999999999998</v>
      </c>
      <c r="E25" s="131">
        <v>0.02</v>
      </c>
      <c r="F25" s="527">
        <v>0.43428130232407008</v>
      </c>
      <c r="G25" s="528">
        <v>6.8099999999999994E-2</v>
      </c>
      <c r="H25" s="529"/>
      <c r="I25" s="530"/>
      <c r="J25" s="530"/>
      <c r="K25" s="34" t="str">
        <f t="shared" si="1"/>
        <v>Husdjurens miljö och hälsa</v>
      </c>
    </row>
    <row r="26" spans="2:11" s="512" customFormat="1" x14ac:dyDescent="0.2">
      <c r="B26" s="531" t="s">
        <v>46</v>
      </c>
      <c r="C26" s="531">
        <v>650</v>
      </c>
      <c r="D26" s="519">
        <v>0.54449999999999998</v>
      </c>
      <c r="E26" s="40">
        <v>0.02</v>
      </c>
      <c r="F26" s="520">
        <v>0.46473946099377283</v>
      </c>
      <c r="G26" s="521">
        <v>0.12659999999999999</v>
      </c>
      <c r="H26" s="529"/>
      <c r="I26" s="530"/>
      <c r="J26" s="530"/>
      <c r="K26" s="34" t="str">
        <f t="shared" si="1"/>
        <v>Husdjurens utfodring och vård</v>
      </c>
    </row>
    <row r="27" spans="2:11" x14ac:dyDescent="0.2">
      <c r="B27" s="525" t="s">
        <v>62</v>
      </c>
      <c r="C27" s="525">
        <v>670</v>
      </c>
      <c r="D27" s="526">
        <v>0.54449999999999998</v>
      </c>
      <c r="E27" s="131">
        <v>0.02</v>
      </c>
      <c r="F27" s="527">
        <v>0.4162073069868566</v>
      </c>
      <c r="G27" s="528">
        <v>0.12140000000000001</v>
      </c>
      <c r="H27" s="529"/>
      <c r="I27" s="530"/>
      <c r="J27" s="530"/>
      <c r="K27" s="34" t="str">
        <f t="shared" si="1"/>
        <v>Husdjursgenetik</v>
      </c>
    </row>
    <row r="28" spans="2:11" s="512" customFormat="1" x14ac:dyDescent="0.2">
      <c r="B28" s="531" t="s">
        <v>65</v>
      </c>
      <c r="C28" s="531">
        <v>715</v>
      </c>
      <c r="D28" s="519">
        <v>0.54449999999999998</v>
      </c>
      <c r="E28" s="40">
        <v>0.02</v>
      </c>
      <c r="F28" s="520">
        <v>0.37796303747064336</v>
      </c>
      <c r="G28" s="521">
        <v>9.5700000000000007E-2</v>
      </c>
      <c r="H28" s="529"/>
      <c r="I28" s="530"/>
      <c r="J28" s="530"/>
      <c r="K28" s="34" t="str">
        <f t="shared" si="1"/>
        <v>Kliniska vetenskaper</v>
      </c>
    </row>
    <row r="29" spans="2:11" s="512" customFormat="1" x14ac:dyDescent="0.2">
      <c r="B29" s="525" t="s">
        <v>47</v>
      </c>
      <c r="C29" s="525">
        <v>644</v>
      </c>
      <c r="D29" s="526">
        <v>0.54449999999999998</v>
      </c>
      <c r="E29" s="131">
        <v>0.02</v>
      </c>
      <c r="F29" s="527">
        <v>0.4186783995678604</v>
      </c>
      <c r="G29" s="528">
        <v>5.9400000000000001E-2</v>
      </c>
      <c r="H29" s="529"/>
      <c r="I29" s="530"/>
      <c r="J29" s="530"/>
      <c r="K29" s="34" t="str">
        <f t="shared" si="1"/>
        <v>Landskapsarkitektur, planering och förvaltning</v>
      </c>
    </row>
    <row r="30" spans="2:11" x14ac:dyDescent="0.2">
      <c r="B30" s="531" t="s">
        <v>96</v>
      </c>
      <c r="C30" s="531">
        <v>883</v>
      </c>
      <c r="D30" s="519">
        <v>0.54449999999999998</v>
      </c>
      <c r="E30" s="40">
        <v>0.02</v>
      </c>
      <c r="F30" s="520">
        <v>0.30523408924020301</v>
      </c>
      <c r="G30" s="521">
        <v>0</v>
      </c>
      <c r="H30" s="529"/>
      <c r="I30" s="530"/>
      <c r="J30" s="530"/>
      <c r="K30" s="34" t="str">
        <f t="shared" si="1"/>
        <v>Lövsta lantbruksforskning</v>
      </c>
    </row>
    <row r="31" spans="2:11" s="512" customFormat="1" x14ac:dyDescent="0.2">
      <c r="B31" s="525" t="s">
        <v>115</v>
      </c>
      <c r="C31" s="525">
        <v>435</v>
      </c>
      <c r="D31" s="526">
        <v>0.54449999999999998</v>
      </c>
      <c r="E31" s="131">
        <v>0.02</v>
      </c>
      <c r="F31" s="527">
        <v>0.41106860510024557</v>
      </c>
      <c r="G31" s="528">
        <v>0.1497</v>
      </c>
      <c r="H31" s="529"/>
      <c r="I31" s="530"/>
      <c r="J31" s="530"/>
      <c r="K31" s="34" t="str">
        <f t="shared" si="1"/>
        <v>Mark och miljö NJ</v>
      </c>
    </row>
    <row r="32" spans="2:11" s="512" customFormat="1" x14ac:dyDescent="0.2">
      <c r="B32" s="531" t="s">
        <v>120</v>
      </c>
      <c r="C32" s="531">
        <v>435</v>
      </c>
      <c r="D32" s="519">
        <v>0.54449999999999998</v>
      </c>
      <c r="E32" s="40">
        <v>0.02</v>
      </c>
      <c r="F32" s="520">
        <v>0.41106860510024557</v>
      </c>
      <c r="G32" s="521">
        <v>0.1497</v>
      </c>
      <c r="H32" s="529"/>
      <c r="I32" s="530"/>
      <c r="J32" s="530"/>
      <c r="K32" s="34" t="str">
        <f t="shared" si="1"/>
        <v>Mark och miljö S</v>
      </c>
    </row>
    <row r="33" spans="2:11" s="512" customFormat="1" x14ac:dyDescent="0.2">
      <c r="B33" s="525" t="s">
        <v>91</v>
      </c>
      <c r="C33" s="525">
        <v>425</v>
      </c>
      <c r="D33" s="526">
        <v>0.54449999999999998</v>
      </c>
      <c r="E33" s="131">
        <v>0.02</v>
      </c>
      <c r="F33" s="527">
        <v>0.35131831407584169</v>
      </c>
      <c r="G33" s="528">
        <v>0.2545</v>
      </c>
      <c r="H33" s="529"/>
      <c r="I33" s="530"/>
      <c r="J33" s="530"/>
      <c r="K33" s="34" t="str">
        <f t="shared" si="1"/>
        <v>Molekylära vetenskaper</v>
      </c>
    </row>
    <row r="34" spans="2:11" x14ac:dyDescent="0.2">
      <c r="B34" s="531" t="s">
        <v>320</v>
      </c>
      <c r="C34" s="606">
        <v>638</v>
      </c>
      <c r="D34" s="519">
        <v>0.54449999999999998</v>
      </c>
      <c r="E34" s="40">
        <v>0.02</v>
      </c>
      <c r="F34" s="607">
        <v>0.40546155614860552</v>
      </c>
      <c r="G34" s="608">
        <v>5.1900000000000002E-2</v>
      </c>
      <c r="H34" s="529"/>
      <c r="I34" s="530"/>
      <c r="J34" s="530"/>
      <c r="K34" s="34" t="str">
        <f t="shared" si="1"/>
        <v>Människa och samhälle</v>
      </c>
    </row>
    <row r="35" spans="2:11" x14ac:dyDescent="0.2">
      <c r="B35" s="525" t="s">
        <v>90</v>
      </c>
      <c r="C35" s="525">
        <v>929</v>
      </c>
      <c r="D35" s="526">
        <v>0.54449999999999998</v>
      </c>
      <c r="E35" s="131">
        <v>0.02</v>
      </c>
      <c r="F35" s="527">
        <v>0.39706132496489227</v>
      </c>
      <c r="G35" s="528">
        <v>6.3299999999999995E-2</v>
      </c>
      <c r="H35" s="529"/>
      <c r="I35" s="530"/>
      <c r="J35" s="530"/>
      <c r="K35" s="34" t="str">
        <f t="shared" si="0"/>
        <v>Nationellt centrum för djurvälfärd</v>
      </c>
    </row>
    <row r="36" spans="2:11" x14ac:dyDescent="0.2">
      <c r="B36" s="531" t="s">
        <v>116</v>
      </c>
      <c r="C36" s="531">
        <v>540</v>
      </c>
      <c r="D36" s="519">
        <v>0.54449999999999998</v>
      </c>
      <c r="E36" s="40">
        <v>0.02</v>
      </c>
      <c r="F36" s="520">
        <v>0.41870381255317418</v>
      </c>
      <c r="G36" s="521">
        <v>0.11359999999999999</v>
      </c>
      <c r="H36" s="529"/>
      <c r="I36" s="530"/>
      <c r="J36" s="530"/>
      <c r="K36" s="34" t="str">
        <f t="shared" si="0"/>
        <v>Norrländsk jordbruksvetenskap NJ</v>
      </c>
    </row>
    <row r="37" spans="2:11" x14ac:dyDescent="0.2">
      <c r="B37" s="525" t="s">
        <v>121</v>
      </c>
      <c r="C37" s="525">
        <v>540</v>
      </c>
      <c r="D37" s="526">
        <v>0.54449999999999998</v>
      </c>
      <c r="E37" s="131">
        <v>0.02</v>
      </c>
      <c r="F37" s="527">
        <v>0.41870381255317418</v>
      </c>
      <c r="G37" s="528">
        <v>0.11359999999999999</v>
      </c>
      <c r="H37" s="529"/>
      <c r="I37" s="530"/>
      <c r="J37" s="530"/>
      <c r="K37" s="34" t="str">
        <f t="shared" si="0"/>
        <v>Norrländsk jordbruksvetenskap VH</v>
      </c>
    </row>
    <row r="38" spans="2:11" s="512" customFormat="1" x14ac:dyDescent="0.2">
      <c r="B38" s="531" t="s">
        <v>3</v>
      </c>
      <c r="C38" s="531">
        <v>639</v>
      </c>
      <c r="D38" s="519">
        <v>0.54449999999999998</v>
      </c>
      <c r="E38" s="40">
        <v>0.02</v>
      </c>
      <c r="F38" s="520">
        <v>0.34801284471430238</v>
      </c>
      <c r="G38" s="521">
        <v>0</v>
      </c>
      <c r="H38" s="529"/>
      <c r="I38" s="530"/>
      <c r="J38" s="530"/>
      <c r="K38" s="34" t="str">
        <f t="shared" si="0"/>
        <v>Odlingsenheten</v>
      </c>
    </row>
    <row r="39" spans="2:11" x14ac:dyDescent="0.2">
      <c r="B39" s="525" t="s">
        <v>94</v>
      </c>
      <c r="C39" s="525">
        <v>545</v>
      </c>
      <c r="D39" s="526">
        <v>0.54449999999999998</v>
      </c>
      <c r="E39" s="131">
        <v>0.02</v>
      </c>
      <c r="F39" s="527">
        <v>0.3349040271819228</v>
      </c>
      <c r="G39" s="528">
        <v>9.0399999999999994E-2</v>
      </c>
      <c r="H39" s="529"/>
      <c r="I39" s="530"/>
      <c r="J39" s="530"/>
      <c r="K39" s="34" t="str">
        <f t="shared" si="0"/>
        <v>Skogens biomaterial och teknologi</v>
      </c>
    </row>
    <row r="40" spans="2:11" s="512" customFormat="1" x14ac:dyDescent="0.2">
      <c r="B40" s="531" t="s">
        <v>52</v>
      </c>
      <c r="C40" s="531">
        <v>241</v>
      </c>
      <c r="D40" s="519">
        <v>0.54449999999999998</v>
      </c>
      <c r="E40" s="40">
        <v>0.02</v>
      </c>
      <c r="F40" s="520">
        <v>0.36607909994724919</v>
      </c>
      <c r="G40" s="521">
        <v>8.0799999999999997E-2</v>
      </c>
      <c r="H40" s="529"/>
      <c r="I40" s="530"/>
      <c r="J40" s="530"/>
      <c r="K40" s="34" t="str">
        <f t="shared" si="0"/>
        <v>Skogens ekologi och skötsel</v>
      </c>
    </row>
    <row r="41" spans="2:11" s="512" customFormat="1" x14ac:dyDescent="0.2">
      <c r="B41" s="525" t="s">
        <v>57</v>
      </c>
      <c r="C41" s="525">
        <v>330</v>
      </c>
      <c r="D41" s="526">
        <v>0.54449999999999998</v>
      </c>
      <c r="E41" s="131">
        <v>0.02</v>
      </c>
      <c r="F41" s="527">
        <v>0.37123289178670804</v>
      </c>
      <c r="G41" s="528">
        <v>0.10929999999999999</v>
      </c>
      <c r="H41" s="529"/>
      <c r="I41" s="530"/>
      <c r="J41" s="530"/>
      <c r="K41" s="34" t="str">
        <f t="shared" si="0"/>
        <v>Skoglig genetik och växtfysiologi</v>
      </c>
    </row>
    <row r="42" spans="2:11" s="512" customFormat="1" x14ac:dyDescent="0.2">
      <c r="B42" s="531" t="s">
        <v>117</v>
      </c>
      <c r="C42" s="531">
        <v>390</v>
      </c>
      <c r="D42" s="519">
        <v>0.54449999999999998</v>
      </c>
      <c r="E42" s="40">
        <v>0.02</v>
      </c>
      <c r="F42" s="520">
        <v>0.39799744921707464</v>
      </c>
      <c r="G42" s="521">
        <v>0.17319999999999999</v>
      </c>
      <c r="H42" s="529"/>
      <c r="I42" s="530"/>
      <c r="J42" s="530"/>
      <c r="K42" s="34" t="str">
        <f t="shared" si="0"/>
        <v>Skoglig mykologi och växtpatologi NJ</v>
      </c>
    </row>
    <row r="43" spans="2:11" s="512" customFormat="1" x14ac:dyDescent="0.2">
      <c r="B43" s="525" t="s">
        <v>119</v>
      </c>
      <c r="C43" s="525">
        <v>390</v>
      </c>
      <c r="D43" s="526">
        <v>0.54449999999999998</v>
      </c>
      <c r="E43" s="131">
        <v>0.02</v>
      </c>
      <c r="F43" s="527">
        <v>0.39799744921707464</v>
      </c>
      <c r="G43" s="528">
        <v>0.17319999999999999</v>
      </c>
      <c r="H43" s="529"/>
      <c r="I43" s="530"/>
      <c r="J43" s="530"/>
      <c r="K43" s="34" t="str">
        <f t="shared" si="0"/>
        <v>Skoglig mykologi och växtpatologi S</v>
      </c>
    </row>
    <row r="44" spans="2:11" x14ac:dyDescent="0.2">
      <c r="B44" s="531" t="s">
        <v>45</v>
      </c>
      <c r="C44" s="531">
        <v>260</v>
      </c>
      <c r="D44" s="519">
        <v>0.54449999999999998</v>
      </c>
      <c r="E44" s="40">
        <v>0.02</v>
      </c>
      <c r="F44" s="520">
        <v>0.39001128242545446</v>
      </c>
      <c r="G44" s="521">
        <v>0.09</v>
      </c>
      <c r="H44" s="529"/>
      <c r="I44" s="530"/>
      <c r="J44" s="530"/>
      <c r="K44" s="34" t="str">
        <f t="shared" si="0"/>
        <v>Skoglig resurshushållning</v>
      </c>
    </row>
    <row r="45" spans="2:11" s="512" customFormat="1" x14ac:dyDescent="0.2">
      <c r="B45" s="525" t="s">
        <v>56</v>
      </c>
      <c r="C45" s="525">
        <v>300</v>
      </c>
      <c r="D45" s="526">
        <v>0.54449999999999998</v>
      </c>
      <c r="E45" s="131">
        <v>0.02</v>
      </c>
      <c r="F45" s="527">
        <v>0.39348660827345838</v>
      </c>
      <c r="G45" s="528">
        <v>7.4099999999999999E-2</v>
      </c>
      <c r="H45" s="529"/>
      <c r="I45" s="530"/>
      <c r="J45" s="530"/>
      <c r="K45" s="34" t="str">
        <f t="shared" si="0"/>
        <v>Skogsekonomi</v>
      </c>
    </row>
    <row r="46" spans="2:11" s="512" customFormat="1" x14ac:dyDescent="0.2">
      <c r="B46" s="531" t="s">
        <v>51</v>
      </c>
      <c r="C46" s="531">
        <v>210</v>
      </c>
      <c r="D46" s="519">
        <v>0.54449999999999998</v>
      </c>
      <c r="E46" s="40">
        <v>0.02</v>
      </c>
      <c r="F46" s="520">
        <v>0.44951767789481623</v>
      </c>
      <c r="G46" s="521">
        <v>0.1656</v>
      </c>
      <c r="H46" s="529"/>
      <c r="I46" s="530"/>
      <c r="J46" s="530"/>
      <c r="K46" s="34" t="str">
        <f t="shared" si="0"/>
        <v>Skogsmästarskolan</v>
      </c>
    </row>
    <row r="47" spans="2:11" s="512" customFormat="1" x14ac:dyDescent="0.2">
      <c r="B47" s="525" t="s">
        <v>93</v>
      </c>
      <c r="C47" s="525">
        <v>150</v>
      </c>
      <c r="D47" s="526">
        <v>0.54449999999999998</v>
      </c>
      <c r="E47" s="131">
        <v>0.02</v>
      </c>
      <c r="F47" s="527">
        <v>0.154</v>
      </c>
      <c r="G47" s="528">
        <v>0</v>
      </c>
      <c r="H47" s="529"/>
      <c r="I47" s="530"/>
      <c r="J47" s="530"/>
      <c r="K47" s="34" t="str">
        <f t="shared" si="0"/>
        <v>SLU-biblioteket</v>
      </c>
    </row>
    <row r="48" spans="2:11" s="512" customFormat="1" x14ac:dyDescent="0.2">
      <c r="B48" s="531" t="s">
        <v>112</v>
      </c>
      <c r="C48" s="531">
        <v>595</v>
      </c>
      <c r="D48" s="519">
        <v>0.54449999999999998</v>
      </c>
      <c r="E48" s="40">
        <v>0.02</v>
      </c>
      <c r="F48" s="520">
        <v>0.35948101590140513</v>
      </c>
      <c r="G48" s="521">
        <v>8.5699999999999998E-2</v>
      </c>
      <c r="H48" s="529"/>
      <c r="I48" s="530"/>
      <c r="J48" s="530"/>
      <c r="K48" s="34" t="str">
        <f t="shared" si="0"/>
        <v>Stad och land LTV</v>
      </c>
    </row>
    <row r="49" spans="2:14" s="512" customFormat="1" x14ac:dyDescent="0.2">
      <c r="B49" s="525" t="s">
        <v>113</v>
      </c>
      <c r="C49" s="525">
        <v>595</v>
      </c>
      <c r="D49" s="526">
        <v>0.54449999999999998</v>
      </c>
      <c r="E49" s="131">
        <v>0.02</v>
      </c>
      <c r="F49" s="527">
        <v>0.35948101590140513</v>
      </c>
      <c r="G49" s="528">
        <v>8.5699999999999998E-2</v>
      </c>
      <c r="H49" s="529"/>
      <c r="I49" s="530"/>
      <c r="J49" s="530"/>
      <c r="K49" s="34" t="str">
        <f t="shared" si="0"/>
        <v>Stad och land NJ</v>
      </c>
    </row>
    <row r="50" spans="2:14" x14ac:dyDescent="0.2">
      <c r="B50" s="531" t="s">
        <v>55</v>
      </c>
      <c r="C50" s="531">
        <v>295</v>
      </c>
      <c r="D50" s="519">
        <v>0.54449999999999998</v>
      </c>
      <c r="E50" s="40">
        <v>0.02</v>
      </c>
      <c r="F50" s="520">
        <v>0.36997572273266277</v>
      </c>
      <c r="G50" s="521">
        <v>7.4999999999999997E-2</v>
      </c>
      <c r="H50" s="529"/>
      <c r="I50" s="530"/>
      <c r="J50" s="530"/>
      <c r="K50" s="34" t="str">
        <f t="shared" si="0"/>
        <v>Sydsvensk skogsvetenskap</v>
      </c>
    </row>
    <row r="51" spans="2:14" s="512" customFormat="1" x14ac:dyDescent="0.2">
      <c r="B51" s="525" t="s">
        <v>322</v>
      </c>
      <c r="C51" s="525">
        <v>100</v>
      </c>
      <c r="D51" s="526">
        <v>0.54449999999999998</v>
      </c>
      <c r="E51" s="131">
        <v>0.02</v>
      </c>
      <c r="F51" s="527">
        <v>0.154</v>
      </c>
      <c r="G51" s="528">
        <v>0</v>
      </c>
      <c r="H51" s="529"/>
      <c r="I51" s="530"/>
      <c r="J51" s="530"/>
      <c r="K51" s="34" t="str">
        <f t="shared" si="0"/>
        <v>Universitetsadministrationen</v>
      </c>
    </row>
    <row r="52" spans="2:14" s="512" customFormat="1" x14ac:dyDescent="0.2">
      <c r="B52" s="611" t="s">
        <v>54</v>
      </c>
      <c r="C52" s="611">
        <v>280</v>
      </c>
      <c r="D52" s="519">
        <v>0.54449999999999998</v>
      </c>
      <c r="E52" s="40">
        <v>0.02</v>
      </c>
      <c r="F52" s="520">
        <v>0.35783096321522279</v>
      </c>
      <c r="G52" s="521">
        <v>0.14080000000000001</v>
      </c>
      <c r="H52" s="529"/>
      <c r="I52" s="530"/>
      <c r="J52" s="530"/>
      <c r="K52" s="34" t="str">
        <f t="shared" si="0"/>
        <v>Vatten och miljö</v>
      </c>
      <c r="N52" s="532"/>
    </row>
    <row r="53" spans="2:14" x14ac:dyDescent="0.2">
      <c r="B53" s="610" t="s">
        <v>53</v>
      </c>
      <c r="C53" s="610">
        <v>251</v>
      </c>
      <c r="D53" s="526">
        <v>0.54449999999999998</v>
      </c>
      <c r="E53" s="131">
        <v>0.02</v>
      </c>
      <c r="F53" s="527">
        <v>0.40652760886794681</v>
      </c>
      <c r="G53" s="528">
        <v>0.1134</v>
      </c>
      <c r="H53" s="529"/>
      <c r="I53" s="530"/>
      <c r="J53" s="530"/>
      <c r="K53" s="34" t="str">
        <f t="shared" si="0"/>
        <v>Vilt, fisk och miljö</v>
      </c>
    </row>
    <row r="54" spans="2:14" x14ac:dyDescent="0.2">
      <c r="B54" s="611" t="s">
        <v>58</v>
      </c>
      <c r="C54" s="611">
        <v>480</v>
      </c>
      <c r="D54" s="519">
        <v>0.54449999999999998</v>
      </c>
      <c r="E54" s="40">
        <v>0.02</v>
      </c>
      <c r="F54" s="520">
        <v>0.39995399334456672</v>
      </c>
      <c r="G54" s="521">
        <v>0.20660000000000001</v>
      </c>
      <c r="H54" s="529"/>
      <c r="I54" s="530"/>
      <c r="J54" s="530"/>
      <c r="K54" s="34" t="str">
        <f t="shared" si="0"/>
        <v>Växtbiologi</v>
      </c>
    </row>
    <row r="55" spans="2:14" x14ac:dyDescent="0.2">
      <c r="B55" s="610" t="s">
        <v>69</v>
      </c>
      <c r="C55" s="610">
        <v>642</v>
      </c>
      <c r="D55" s="526">
        <v>0.54449999999999998</v>
      </c>
      <c r="E55" s="131">
        <v>0.02</v>
      </c>
      <c r="F55" s="527">
        <v>0.44678889600612709</v>
      </c>
      <c r="G55" s="528">
        <v>0.11630000000000001</v>
      </c>
      <c r="H55" s="529"/>
      <c r="I55" s="530"/>
      <c r="J55" s="530"/>
      <c r="K55" s="34" t="str">
        <f t="shared" si="0"/>
        <v>Växtförädling</v>
      </c>
    </row>
    <row r="56" spans="2:14" x14ac:dyDescent="0.2">
      <c r="B56" s="611" t="s">
        <v>59</v>
      </c>
      <c r="C56" s="611">
        <v>500</v>
      </c>
      <c r="D56" s="519">
        <v>0.54449999999999998</v>
      </c>
      <c r="E56" s="40">
        <v>0.02</v>
      </c>
      <c r="F56" s="520">
        <v>0.42417899338673909</v>
      </c>
      <c r="G56" s="521">
        <v>0.1119</v>
      </c>
      <c r="H56" s="529"/>
      <c r="I56" s="530"/>
      <c r="J56" s="530"/>
      <c r="K56" s="34" t="str">
        <f t="shared" si="0"/>
        <v>Växtproduktionsekologi</v>
      </c>
    </row>
    <row r="57" spans="2:14" x14ac:dyDescent="0.2">
      <c r="B57" s="610" t="s">
        <v>48</v>
      </c>
      <c r="C57" s="613">
        <v>632</v>
      </c>
      <c r="D57" s="526">
        <v>0.54449999999999998</v>
      </c>
      <c r="E57" s="131">
        <v>0.02</v>
      </c>
      <c r="F57" s="522">
        <v>0.41800950305919671</v>
      </c>
      <c r="G57" s="614">
        <v>0.14000000000000001</v>
      </c>
      <c r="H57" s="533"/>
      <c r="I57" s="534"/>
      <c r="J57" s="534"/>
      <c r="K57" s="34" t="str">
        <f t="shared" si="0"/>
        <v>Växtskyddsbiologi</v>
      </c>
    </row>
    <row r="58" spans="2:14" x14ac:dyDescent="0.2">
      <c r="B58" s="673" t="s">
        <v>264</v>
      </c>
      <c r="C58" s="674"/>
      <c r="D58" s="61"/>
      <c r="E58" s="40">
        <v>0.02</v>
      </c>
      <c r="F58" s="33"/>
      <c r="G58" s="33"/>
      <c r="H58" s="33"/>
      <c r="I58" s="33"/>
      <c r="J58" s="42"/>
      <c r="K58" s="34" t="str">
        <f>IF(J58=0,"",J58)</f>
        <v/>
      </c>
    </row>
    <row r="59" spans="2:14" x14ac:dyDescent="0.2">
      <c r="B59" s="671" t="s">
        <v>265</v>
      </c>
      <c r="C59" s="672"/>
      <c r="D59" s="160"/>
      <c r="E59" s="131">
        <v>0.02</v>
      </c>
      <c r="F59" s="161"/>
      <c r="G59" s="161"/>
      <c r="H59" s="161"/>
      <c r="I59" s="161"/>
      <c r="J59" s="132"/>
      <c r="K59" s="34" t="str">
        <f>IF(J59=0,"",J59)</f>
        <v/>
      </c>
    </row>
    <row r="60" spans="2:14" x14ac:dyDescent="0.2">
      <c r="B60" s="673" t="s">
        <v>266</v>
      </c>
      <c r="C60" s="674"/>
      <c r="D60" s="61"/>
      <c r="E60" s="40">
        <v>0.02</v>
      </c>
      <c r="F60" s="33"/>
      <c r="G60" s="33"/>
      <c r="H60" s="33"/>
      <c r="I60" s="33"/>
      <c r="J60" s="42"/>
      <c r="K60" s="34" t="str">
        <f t="shared" ref="K60:K87" si="2">IF(J60=0,"",J60)</f>
        <v/>
      </c>
    </row>
    <row r="61" spans="2:14" x14ac:dyDescent="0.2">
      <c r="B61" s="671" t="s">
        <v>267</v>
      </c>
      <c r="C61" s="672"/>
      <c r="D61" s="160"/>
      <c r="E61" s="131">
        <v>0.02</v>
      </c>
      <c r="F61" s="161"/>
      <c r="G61" s="161"/>
      <c r="H61" s="161"/>
      <c r="I61" s="161"/>
      <c r="J61" s="132"/>
      <c r="K61" s="34" t="str">
        <f t="shared" si="2"/>
        <v/>
      </c>
    </row>
    <row r="62" spans="2:14" x14ac:dyDescent="0.2">
      <c r="B62" s="673" t="s">
        <v>268</v>
      </c>
      <c r="C62" s="674"/>
      <c r="D62" s="61"/>
      <c r="E62" s="40">
        <v>0.02</v>
      </c>
      <c r="F62" s="33"/>
      <c r="G62" s="33"/>
      <c r="H62" s="33"/>
      <c r="I62" s="33"/>
      <c r="J62" s="42"/>
      <c r="K62" s="34" t="str">
        <f t="shared" si="2"/>
        <v/>
      </c>
    </row>
    <row r="63" spans="2:14" x14ac:dyDescent="0.2">
      <c r="B63" s="671" t="s">
        <v>269</v>
      </c>
      <c r="C63" s="672"/>
      <c r="D63" s="160"/>
      <c r="E63" s="131">
        <v>0.02</v>
      </c>
      <c r="F63" s="161"/>
      <c r="G63" s="161"/>
      <c r="H63" s="161"/>
      <c r="I63" s="161"/>
      <c r="J63" s="132"/>
      <c r="K63" s="34" t="str">
        <f t="shared" si="2"/>
        <v/>
      </c>
    </row>
    <row r="64" spans="2:14" x14ac:dyDescent="0.2">
      <c r="B64" s="673" t="s">
        <v>270</v>
      </c>
      <c r="C64" s="674"/>
      <c r="D64" s="61"/>
      <c r="E64" s="40">
        <v>0.02</v>
      </c>
      <c r="F64" s="33"/>
      <c r="G64" s="33"/>
      <c r="H64" s="33"/>
      <c r="I64" s="33"/>
      <c r="J64" s="42"/>
      <c r="K64" s="34" t="str">
        <f t="shared" si="2"/>
        <v/>
      </c>
    </row>
    <row r="65" spans="2:11" x14ac:dyDescent="0.2">
      <c r="B65" s="671" t="s">
        <v>271</v>
      </c>
      <c r="C65" s="672"/>
      <c r="D65" s="160"/>
      <c r="E65" s="131">
        <v>0.02</v>
      </c>
      <c r="F65" s="161"/>
      <c r="G65" s="161"/>
      <c r="H65" s="161"/>
      <c r="I65" s="161"/>
      <c r="J65" s="132"/>
      <c r="K65" s="34" t="str">
        <f t="shared" si="2"/>
        <v/>
      </c>
    </row>
    <row r="66" spans="2:11" x14ac:dyDescent="0.2">
      <c r="B66" s="673" t="s">
        <v>272</v>
      </c>
      <c r="C66" s="674"/>
      <c r="D66" s="61"/>
      <c r="E66" s="40">
        <v>0.02</v>
      </c>
      <c r="F66" s="33"/>
      <c r="G66" s="33"/>
      <c r="H66" s="33"/>
      <c r="I66" s="33"/>
      <c r="J66" s="42"/>
      <c r="K66" s="34" t="str">
        <f t="shared" si="2"/>
        <v/>
      </c>
    </row>
    <row r="67" spans="2:11" x14ac:dyDescent="0.2">
      <c r="B67" s="671" t="s">
        <v>273</v>
      </c>
      <c r="C67" s="672"/>
      <c r="D67" s="160"/>
      <c r="E67" s="131">
        <v>0.02</v>
      </c>
      <c r="F67" s="161"/>
      <c r="G67" s="161"/>
      <c r="H67" s="161"/>
      <c r="I67" s="161"/>
      <c r="J67" s="132"/>
      <c r="K67" s="34" t="str">
        <f t="shared" si="2"/>
        <v/>
      </c>
    </row>
    <row r="68" spans="2:11" x14ac:dyDescent="0.2">
      <c r="B68" s="673" t="s">
        <v>274</v>
      </c>
      <c r="C68" s="674"/>
      <c r="D68" s="61"/>
      <c r="E68" s="40">
        <v>0.02</v>
      </c>
      <c r="F68" s="33"/>
      <c r="G68" s="33"/>
      <c r="H68" s="33"/>
      <c r="I68" s="33"/>
      <c r="J68" s="42"/>
      <c r="K68" s="34" t="str">
        <f t="shared" si="2"/>
        <v/>
      </c>
    </row>
    <row r="69" spans="2:11" x14ac:dyDescent="0.2">
      <c r="B69" s="671" t="s">
        <v>275</v>
      </c>
      <c r="C69" s="672"/>
      <c r="D69" s="160"/>
      <c r="E69" s="131">
        <v>0.02</v>
      </c>
      <c r="F69" s="161"/>
      <c r="G69" s="161"/>
      <c r="H69" s="161"/>
      <c r="I69" s="161"/>
      <c r="J69" s="132"/>
      <c r="K69" s="34" t="str">
        <f t="shared" si="2"/>
        <v/>
      </c>
    </row>
    <row r="70" spans="2:11" x14ac:dyDescent="0.2">
      <c r="B70" s="673" t="s">
        <v>276</v>
      </c>
      <c r="C70" s="674"/>
      <c r="D70" s="61"/>
      <c r="E70" s="40">
        <v>0.02</v>
      </c>
      <c r="F70" s="33"/>
      <c r="G70" s="33"/>
      <c r="H70" s="33"/>
      <c r="I70" s="33"/>
      <c r="J70" s="42"/>
      <c r="K70" s="34" t="str">
        <f t="shared" si="2"/>
        <v/>
      </c>
    </row>
    <row r="71" spans="2:11" x14ac:dyDescent="0.2">
      <c r="B71" s="671" t="s">
        <v>277</v>
      </c>
      <c r="C71" s="672"/>
      <c r="D71" s="160"/>
      <c r="E71" s="131">
        <v>0.02</v>
      </c>
      <c r="F71" s="161"/>
      <c r="G71" s="161"/>
      <c r="H71" s="161"/>
      <c r="I71" s="161"/>
      <c r="J71" s="132"/>
      <c r="K71" s="34" t="str">
        <f t="shared" si="2"/>
        <v/>
      </c>
    </row>
    <row r="72" spans="2:11" x14ac:dyDescent="0.2">
      <c r="B72" s="673" t="s">
        <v>278</v>
      </c>
      <c r="C72" s="674"/>
      <c r="D72" s="61"/>
      <c r="E72" s="40">
        <v>0.02</v>
      </c>
      <c r="F72" s="33"/>
      <c r="G72" s="33"/>
      <c r="H72" s="33"/>
      <c r="I72" s="33"/>
      <c r="J72" s="42"/>
      <c r="K72" s="34" t="str">
        <f t="shared" si="2"/>
        <v/>
      </c>
    </row>
    <row r="73" spans="2:11" x14ac:dyDescent="0.2">
      <c r="B73" s="671" t="s">
        <v>279</v>
      </c>
      <c r="C73" s="672"/>
      <c r="D73" s="160"/>
      <c r="E73" s="131">
        <v>0.02</v>
      </c>
      <c r="F73" s="161"/>
      <c r="G73" s="161"/>
      <c r="H73" s="161"/>
      <c r="I73" s="161"/>
      <c r="J73" s="132"/>
      <c r="K73" s="34" t="str">
        <f t="shared" si="2"/>
        <v/>
      </c>
    </row>
    <row r="74" spans="2:11" x14ac:dyDescent="0.2">
      <c r="B74" s="673" t="s">
        <v>280</v>
      </c>
      <c r="C74" s="674"/>
      <c r="D74" s="61"/>
      <c r="E74" s="40">
        <v>0.02</v>
      </c>
      <c r="F74" s="33"/>
      <c r="G74" s="33"/>
      <c r="H74" s="33"/>
      <c r="I74" s="33"/>
      <c r="J74" s="42"/>
      <c r="K74" s="34" t="str">
        <f t="shared" si="2"/>
        <v/>
      </c>
    </row>
    <row r="75" spans="2:11" x14ac:dyDescent="0.2">
      <c r="B75" s="671" t="s">
        <v>281</v>
      </c>
      <c r="C75" s="672"/>
      <c r="D75" s="160"/>
      <c r="E75" s="131">
        <v>0.02</v>
      </c>
      <c r="F75" s="161"/>
      <c r="G75" s="161"/>
      <c r="H75" s="161"/>
      <c r="I75" s="161"/>
      <c r="J75" s="132"/>
      <c r="K75" s="34" t="str">
        <f t="shared" si="2"/>
        <v/>
      </c>
    </row>
    <row r="76" spans="2:11" x14ac:dyDescent="0.2">
      <c r="B76" s="673" t="s">
        <v>282</v>
      </c>
      <c r="C76" s="674"/>
      <c r="D76" s="61"/>
      <c r="E76" s="40">
        <v>0.02</v>
      </c>
      <c r="F76" s="33"/>
      <c r="G76" s="33"/>
      <c r="H76" s="33"/>
      <c r="I76" s="33"/>
      <c r="J76" s="42"/>
      <c r="K76" s="34" t="str">
        <f t="shared" si="2"/>
        <v/>
      </c>
    </row>
    <row r="77" spans="2:11" x14ac:dyDescent="0.2">
      <c r="B77" s="671" t="s">
        <v>283</v>
      </c>
      <c r="C77" s="672"/>
      <c r="D77" s="160"/>
      <c r="E77" s="131">
        <v>0.02</v>
      </c>
      <c r="F77" s="161"/>
      <c r="G77" s="161"/>
      <c r="H77" s="161"/>
      <c r="I77" s="161"/>
      <c r="J77" s="132"/>
      <c r="K77" s="34" t="str">
        <f t="shared" si="2"/>
        <v/>
      </c>
    </row>
    <row r="78" spans="2:11" x14ac:dyDescent="0.2">
      <c r="B78" s="673" t="s">
        <v>284</v>
      </c>
      <c r="C78" s="674"/>
      <c r="D78" s="61"/>
      <c r="E78" s="40">
        <v>0.02</v>
      </c>
      <c r="F78" s="33"/>
      <c r="G78" s="33"/>
      <c r="H78" s="33"/>
      <c r="I78" s="33"/>
      <c r="J78" s="42"/>
      <c r="K78" s="34" t="str">
        <f t="shared" si="2"/>
        <v/>
      </c>
    </row>
    <row r="79" spans="2:11" x14ac:dyDescent="0.2">
      <c r="B79" s="671" t="s">
        <v>285</v>
      </c>
      <c r="C79" s="672"/>
      <c r="D79" s="160"/>
      <c r="E79" s="131">
        <v>0.02</v>
      </c>
      <c r="F79" s="161"/>
      <c r="G79" s="161"/>
      <c r="H79" s="161"/>
      <c r="I79" s="161"/>
      <c r="J79" s="132"/>
      <c r="K79" s="34" t="str">
        <f t="shared" si="2"/>
        <v/>
      </c>
    </row>
    <row r="80" spans="2:11" x14ac:dyDescent="0.2">
      <c r="B80" s="673" t="s">
        <v>286</v>
      </c>
      <c r="C80" s="674"/>
      <c r="D80" s="61"/>
      <c r="E80" s="40">
        <v>0.02</v>
      </c>
      <c r="F80" s="33"/>
      <c r="G80" s="33"/>
      <c r="H80" s="33"/>
      <c r="I80" s="33"/>
      <c r="J80" s="42"/>
      <c r="K80" s="34" t="str">
        <f t="shared" si="2"/>
        <v/>
      </c>
    </row>
    <row r="81" spans="2:11" x14ac:dyDescent="0.2">
      <c r="B81" s="671" t="s">
        <v>287</v>
      </c>
      <c r="C81" s="672"/>
      <c r="D81" s="160"/>
      <c r="E81" s="131">
        <v>0.02</v>
      </c>
      <c r="F81" s="161"/>
      <c r="G81" s="161"/>
      <c r="H81" s="161"/>
      <c r="I81" s="161"/>
      <c r="J81" s="132"/>
      <c r="K81" s="34" t="str">
        <f t="shared" si="2"/>
        <v/>
      </c>
    </row>
    <row r="82" spans="2:11" x14ac:dyDescent="0.2">
      <c r="B82" s="673" t="s">
        <v>288</v>
      </c>
      <c r="C82" s="674"/>
      <c r="D82" s="61"/>
      <c r="E82" s="40">
        <v>0.02</v>
      </c>
      <c r="F82" s="33"/>
      <c r="G82" s="33"/>
      <c r="H82" s="33"/>
      <c r="I82" s="33"/>
      <c r="J82" s="42"/>
      <c r="K82" s="34" t="str">
        <f t="shared" si="2"/>
        <v/>
      </c>
    </row>
    <row r="83" spans="2:11" x14ac:dyDescent="0.2">
      <c r="B83" s="671" t="s">
        <v>289</v>
      </c>
      <c r="C83" s="672"/>
      <c r="D83" s="160"/>
      <c r="E83" s="131">
        <v>0.02</v>
      </c>
      <c r="F83" s="161"/>
      <c r="G83" s="161"/>
      <c r="H83" s="161"/>
      <c r="I83" s="161"/>
      <c r="J83" s="132"/>
      <c r="K83" s="34" t="str">
        <f t="shared" si="2"/>
        <v/>
      </c>
    </row>
    <row r="84" spans="2:11" x14ac:dyDescent="0.2">
      <c r="B84" s="673" t="s">
        <v>290</v>
      </c>
      <c r="C84" s="674"/>
      <c r="D84" s="61"/>
      <c r="E84" s="40">
        <v>0.02</v>
      </c>
      <c r="F84" s="33"/>
      <c r="G84" s="33"/>
      <c r="H84" s="33"/>
      <c r="I84" s="33"/>
      <c r="J84" s="42"/>
      <c r="K84" s="34" t="str">
        <f t="shared" si="2"/>
        <v/>
      </c>
    </row>
    <row r="85" spans="2:11" x14ac:dyDescent="0.2">
      <c r="B85" s="671" t="s">
        <v>291</v>
      </c>
      <c r="C85" s="672"/>
      <c r="D85" s="160"/>
      <c r="E85" s="131">
        <v>0.02</v>
      </c>
      <c r="F85" s="161"/>
      <c r="G85" s="161"/>
      <c r="H85" s="161"/>
      <c r="I85" s="161"/>
      <c r="J85" s="132"/>
      <c r="K85" s="34" t="str">
        <f t="shared" si="2"/>
        <v/>
      </c>
    </row>
    <row r="86" spans="2:11" x14ac:dyDescent="0.2">
      <c r="B86" s="673" t="s">
        <v>292</v>
      </c>
      <c r="C86" s="674"/>
      <c r="D86" s="61"/>
      <c r="E86" s="40">
        <v>0.02</v>
      </c>
      <c r="F86" s="33"/>
      <c r="G86" s="33"/>
      <c r="H86" s="33"/>
      <c r="I86" s="33"/>
      <c r="J86" s="42"/>
      <c r="K86" s="34" t="str">
        <f t="shared" si="2"/>
        <v/>
      </c>
    </row>
    <row r="87" spans="2:11" x14ac:dyDescent="0.2">
      <c r="B87" s="671" t="s">
        <v>293</v>
      </c>
      <c r="C87" s="672"/>
      <c r="D87" s="160"/>
      <c r="E87" s="131">
        <v>0.02</v>
      </c>
      <c r="F87" s="161"/>
      <c r="G87" s="161"/>
      <c r="H87" s="161"/>
      <c r="I87" s="161"/>
      <c r="J87" s="132"/>
      <c r="K87" s="34" t="str">
        <f t="shared" si="2"/>
        <v/>
      </c>
    </row>
  </sheetData>
  <sheetProtection formatCells="0"/>
  <mergeCells count="43">
    <mergeCell ref="J11:J12"/>
    <mergeCell ref="B9:J9"/>
    <mergeCell ref="C2:F2"/>
    <mergeCell ref="C7:I7"/>
    <mergeCell ref="C6:I6"/>
    <mergeCell ref="C5:I5"/>
    <mergeCell ref="C4:I4"/>
    <mergeCell ref="H11:I11"/>
    <mergeCell ref="B11:B12"/>
    <mergeCell ref="C11:C12"/>
    <mergeCell ref="D11:D12"/>
    <mergeCell ref="E11:E12"/>
    <mergeCell ref="F11:G11"/>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s>
  <pageMargins left="0.70866141732283472" right="0.51181102362204722"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D21"/>
  <sheetViews>
    <sheetView showGridLines="0" zoomScaleNormal="100" workbookViewId="0">
      <selection activeCell="B2" sqref="B2"/>
    </sheetView>
  </sheetViews>
  <sheetFormatPr defaultRowHeight="12.75" x14ac:dyDescent="0.2"/>
  <cols>
    <col min="1" max="1" width="3.7109375" style="34" customWidth="1"/>
    <col min="2" max="2" width="24.5703125" style="34" customWidth="1"/>
    <col min="3" max="3" width="105" style="34" customWidth="1"/>
    <col min="4" max="4" width="29.28515625" style="34" customWidth="1"/>
    <col min="5" max="16384" width="9.140625" style="34"/>
  </cols>
  <sheetData>
    <row r="1" spans="2:4" ht="12" customHeight="1" x14ac:dyDescent="0.2"/>
    <row r="2" spans="2:4" ht="15.75" x14ac:dyDescent="0.25">
      <c r="B2" s="296" t="s">
        <v>12</v>
      </c>
      <c r="C2" s="535" t="s">
        <v>213</v>
      </c>
    </row>
    <row r="3" spans="2:4" x14ac:dyDescent="0.2">
      <c r="B3" s="141"/>
      <c r="C3" s="578" t="str">
        <f>'1. Instruktion'!M2</f>
        <v>projektkalkyl@slu.se 2021-01-07</v>
      </c>
    </row>
    <row r="4" spans="2:4" x14ac:dyDescent="0.2">
      <c r="B4" s="140" t="s">
        <v>21</v>
      </c>
      <c r="C4" s="491" t="str">
        <f>'2. Grunddata'!C7</f>
        <v>Hitta den oförklariga faktorn i matrix</v>
      </c>
    </row>
    <row r="5" spans="2:4" x14ac:dyDescent="0.2">
      <c r="B5" s="140" t="s">
        <v>122</v>
      </c>
      <c r="C5" s="141" t="str">
        <f>IF('2. Grunddata'!$C$6="ANSÖKAN","ANSÖKAN",(IF('2. Grunddata'!$C$6="KONTRAKT","KONTRAKT","")))</f>
        <v>ANSÖKAN</v>
      </c>
    </row>
    <row r="6" spans="2:4" x14ac:dyDescent="0.2">
      <c r="B6" s="62" t="s">
        <v>254</v>
      </c>
      <c r="C6" s="491" t="str">
        <f>'2. Grunddata'!C8</f>
        <v>Stina</v>
      </c>
    </row>
    <row r="7" spans="2:4" x14ac:dyDescent="0.2">
      <c r="B7" s="141"/>
      <c r="C7" s="143" t="s">
        <v>137</v>
      </c>
    </row>
    <row r="8" spans="2:4" x14ac:dyDescent="0.2">
      <c r="B8" s="141"/>
      <c r="C8" s="143"/>
    </row>
    <row r="9" spans="2:4" ht="26.1" customHeight="1" x14ac:dyDescent="0.2">
      <c r="B9" s="690" t="s">
        <v>238</v>
      </c>
      <c r="C9" s="690"/>
      <c r="D9" s="72"/>
    </row>
    <row r="11" spans="2:4" x14ac:dyDescent="0.2">
      <c r="B11" s="536" t="s">
        <v>138</v>
      </c>
      <c r="C11" s="536" t="s">
        <v>139</v>
      </c>
    </row>
    <row r="12" spans="2:4" x14ac:dyDescent="0.2">
      <c r="B12" s="537" t="s">
        <v>140</v>
      </c>
      <c r="C12" s="118"/>
    </row>
    <row r="13" spans="2:4" x14ac:dyDescent="0.2">
      <c r="B13" s="524" t="s">
        <v>141</v>
      </c>
      <c r="C13" s="134"/>
    </row>
    <row r="14" spans="2:4" x14ac:dyDescent="0.2">
      <c r="B14" s="537" t="s">
        <v>142</v>
      </c>
      <c r="C14" s="118"/>
    </row>
    <row r="15" spans="2:4" x14ac:dyDescent="0.2">
      <c r="B15" s="524" t="s">
        <v>143</v>
      </c>
      <c r="C15" s="134"/>
    </row>
    <row r="16" spans="2:4" x14ac:dyDescent="0.2">
      <c r="B16" s="537" t="s">
        <v>144</v>
      </c>
      <c r="C16" s="118"/>
    </row>
    <row r="17" spans="2:3" x14ac:dyDescent="0.2">
      <c r="B17" s="524" t="s">
        <v>145</v>
      </c>
      <c r="C17" s="134"/>
    </row>
    <row r="18" spans="2:3" x14ac:dyDescent="0.2">
      <c r="B18" s="537" t="s">
        <v>146</v>
      </c>
      <c r="C18" s="118"/>
    </row>
    <row r="19" spans="2:3" x14ac:dyDescent="0.2">
      <c r="B19" s="524" t="s">
        <v>147</v>
      </c>
      <c r="C19" s="134"/>
    </row>
    <row r="20" spans="2:3" x14ac:dyDescent="0.2">
      <c r="B20" s="537" t="s">
        <v>148</v>
      </c>
      <c r="C20" s="118"/>
    </row>
    <row r="21" spans="2:3" x14ac:dyDescent="0.2">
      <c r="B21" s="524" t="s">
        <v>149</v>
      </c>
      <c r="C21" s="134"/>
    </row>
  </sheetData>
  <sheetProtection algorithmName="SHA-512" hashValue="pH3As0Qxcu35PSKNJmSYtASnPrxAOolV1dOB+ep6Pmy/ohdfSdTtGqNzVaiwDV2rRS4TloqmMgEHIjoPuP9Vtw==" saltValue="qYGIGqWDKkyMDBYavieTfQ==" spinCount="100000" sheet="1" formatCells="0"/>
  <mergeCells count="1">
    <mergeCell ref="B9:C9"/>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A3"/>
  </sheetPr>
  <dimension ref="A2:II152"/>
  <sheetViews>
    <sheetView showGridLines="0" zoomScaleNormal="100" workbookViewId="0">
      <pane ySplit="24" topLeftCell="A25" activePane="bottomLeft" state="frozen"/>
      <selection pane="bottomLeft" activeCell="C27" sqref="C27"/>
    </sheetView>
  </sheetViews>
  <sheetFormatPr defaultRowHeight="12" outlineLevelRow="1" x14ac:dyDescent="0.2"/>
  <cols>
    <col min="1" max="1" width="3.5703125" style="64" customWidth="1"/>
    <col min="2" max="2" width="40.5703125" style="64" customWidth="1" collapsed="1"/>
    <col min="3" max="3" width="50.42578125" style="64" customWidth="1"/>
    <col min="4" max="4" width="8.140625" style="64" customWidth="1"/>
    <col min="5" max="5" width="9.5703125" style="64" customWidth="1"/>
    <col min="6" max="6" width="8.5703125" style="64" customWidth="1" collapsed="1"/>
    <col min="7" max="15" width="7.7109375" style="64" customWidth="1" collapsed="1"/>
    <col min="16" max="16" width="7.7109375" style="64" customWidth="1"/>
    <col min="17" max="17" width="10.140625" style="64" customWidth="1" collapsed="1"/>
    <col min="18" max="23" width="9.5703125" style="64" hidden="1" customWidth="1" collapsed="1"/>
    <col min="24" max="28" width="9.5703125" style="64" hidden="1" customWidth="1"/>
    <col min="29" max="30" width="9.5703125" style="64" hidden="1" customWidth="1" collapsed="1"/>
    <col min="31" max="31" width="9.5703125" style="64" hidden="1" customWidth="1"/>
    <col min="32" max="32" width="3.5703125" style="64" customWidth="1"/>
    <col min="33" max="42" width="10.85546875" style="64" customWidth="1"/>
    <col min="43" max="43" width="13.5703125" style="64" customWidth="1"/>
    <col min="44" max="44" width="3.5703125" style="64" hidden="1" customWidth="1"/>
    <col min="45" max="45" width="10.85546875" style="64" hidden="1" customWidth="1"/>
    <col min="46" max="46" width="10.85546875" style="64" hidden="1" customWidth="1" collapsed="1"/>
    <col min="47" max="54" width="10.85546875" style="64" hidden="1" customWidth="1"/>
    <col min="55" max="55" width="13.5703125" style="64" hidden="1" customWidth="1"/>
    <col min="56" max="56" width="3.5703125" style="64" hidden="1" customWidth="1"/>
    <col min="57" max="66" width="12" style="64" hidden="1" customWidth="1"/>
    <col min="67" max="67" width="13.5703125" style="64" hidden="1" customWidth="1"/>
    <col min="68" max="68" width="3.7109375" style="64" hidden="1" customWidth="1"/>
    <col min="69" max="69" width="11" style="64" hidden="1" customWidth="1"/>
    <col min="70" max="70" width="10.85546875" style="64" hidden="1" customWidth="1"/>
    <col min="71" max="71" width="11" style="64" hidden="1" customWidth="1"/>
    <col min="72" max="72" width="11" style="64" hidden="1" customWidth="1" collapsed="1"/>
    <col min="73" max="78" width="11" style="64" hidden="1" customWidth="1"/>
    <col min="79" max="79" width="13.5703125" style="64" hidden="1" customWidth="1"/>
    <col min="80" max="80" width="3.7109375" style="64" hidden="1" customWidth="1"/>
    <col min="81" max="90" width="11" style="64" hidden="1" customWidth="1"/>
    <col min="91" max="91" width="13.5703125" style="64" hidden="1" customWidth="1"/>
    <col min="92" max="92" width="3.7109375" style="64" hidden="1" customWidth="1"/>
    <col min="93" max="102" width="11" style="64" hidden="1" customWidth="1"/>
    <col min="103" max="103" width="13.5703125" style="64" hidden="1" customWidth="1"/>
    <col min="104" max="104" width="3.5703125" style="64" hidden="1" customWidth="1"/>
    <col min="105" max="114" width="11" style="64" hidden="1" customWidth="1"/>
    <col min="115" max="115" width="13.5703125" style="64" hidden="1" customWidth="1"/>
    <col min="116" max="116" width="3.5703125" style="64" hidden="1" customWidth="1"/>
    <col min="117" max="120" width="11.7109375" style="64" hidden="1" customWidth="1"/>
    <col min="121" max="121" width="11.5703125" style="64" hidden="1" customWidth="1"/>
    <col min="122" max="125" width="11.7109375" style="64" hidden="1" customWidth="1"/>
    <col min="126" max="126" width="11.7109375" style="64" hidden="1" customWidth="1" collapsed="1"/>
    <col min="127" max="127" width="13.7109375" style="64" hidden="1" customWidth="1" collapsed="1"/>
    <col min="128" max="128" width="3.7109375" style="64" hidden="1" customWidth="1" collapsed="1"/>
    <col min="129" max="135" width="11.140625" style="64" hidden="1" customWidth="1" collapsed="1"/>
    <col min="136" max="136" width="11.28515625" style="64" hidden="1" customWidth="1" collapsed="1"/>
    <col min="137" max="138" width="11.140625" style="64" hidden="1" customWidth="1" collapsed="1"/>
    <col min="139" max="139" width="13" style="64" hidden="1" customWidth="1" collapsed="1"/>
    <col min="140" max="140" width="3.5703125" style="64" hidden="1" customWidth="1" collapsed="1"/>
    <col min="141" max="141" width="11.7109375" style="64" hidden="1" customWidth="1" collapsed="1"/>
    <col min="142" max="143" width="11.28515625" style="64" hidden="1" customWidth="1" collapsed="1"/>
    <col min="144" max="144" width="11.140625" style="64" hidden="1" customWidth="1" collapsed="1"/>
    <col min="145" max="145" width="11.28515625" style="64" hidden="1" customWidth="1" collapsed="1"/>
    <col min="146" max="146" width="11.140625" style="64" hidden="1" customWidth="1" collapsed="1"/>
    <col min="147" max="147" width="11.28515625" style="64" hidden="1" customWidth="1" collapsed="1"/>
    <col min="148" max="148" width="11.140625" style="64" hidden="1" customWidth="1" collapsed="1"/>
    <col min="149" max="149" width="11.28515625" style="64" hidden="1" customWidth="1" collapsed="1"/>
    <col min="150" max="150" width="11.140625" style="64" hidden="1" customWidth="1" collapsed="1"/>
    <col min="151" max="151" width="12.7109375" style="64" hidden="1" customWidth="1" collapsed="1"/>
    <col min="152" max="152" width="3.5703125" style="64" hidden="1" customWidth="1" collapsed="1"/>
    <col min="153" max="154" width="11.140625" style="64" hidden="1" customWidth="1" collapsed="1"/>
    <col min="155" max="156" width="11.42578125" style="64" hidden="1" customWidth="1" collapsed="1"/>
    <col min="157" max="158" width="11.28515625" style="64" hidden="1" customWidth="1" collapsed="1"/>
    <col min="159" max="159" width="11.140625" style="64" hidden="1" customWidth="1" collapsed="1"/>
    <col min="160" max="160" width="11.28515625" style="64" hidden="1" customWidth="1" collapsed="1"/>
    <col min="161" max="161" width="11.140625" style="64" hidden="1" customWidth="1" collapsed="1"/>
    <col min="162" max="162" width="11.28515625" style="64" hidden="1" customWidth="1" collapsed="1"/>
    <col min="163" max="163" width="13.5703125" style="64" hidden="1" customWidth="1" collapsed="1"/>
    <col min="164" max="164" width="3.5703125" style="64" hidden="1" customWidth="1" collapsed="1"/>
    <col min="165" max="165" width="11.28515625" style="64" hidden="1" customWidth="1" collapsed="1"/>
    <col min="166" max="166" width="11.28515625" style="64" hidden="1" customWidth="1"/>
    <col min="167" max="169" width="11.140625" style="64" hidden="1" customWidth="1"/>
    <col min="170" max="170" width="11.28515625" style="64" hidden="1" customWidth="1"/>
    <col min="171" max="171" width="11.140625" style="64" hidden="1" customWidth="1"/>
    <col min="172" max="172" width="11.28515625" style="64" hidden="1" customWidth="1"/>
    <col min="173" max="174" width="11.140625" style="64" hidden="1" customWidth="1"/>
    <col min="175" max="175" width="13.5703125" style="64" hidden="1" customWidth="1"/>
    <col min="176" max="243" width="9.140625" style="64"/>
    <col min="244" max="16384" width="9.140625" style="64" collapsed="1"/>
  </cols>
  <sheetData>
    <row r="2" spans="2:117" ht="15.75" x14ac:dyDescent="0.25">
      <c r="B2" s="296" t="s">
        <v>12</v>
      </c>
      <c r="C2" s="8" t="s">
        <v>214</v>
      </c>
      <c r="E2" s="695" t="s">
        <v>162</v>
      </c>
      <c r="F2" s="633"/>
      <c r="G2" s="633"/>
      <c r="H2" s="633"/>
      <c r="I2" s="633"/>
      <c r="N2" s="694" t="str">
        <f>'1. Instruktion'!M2</f>
        <v>projektkalkyl@slu.se 2021-01-07</v>
      </c>
      <c r="O2" s="633"/>
      <c r="P2" s="633"/>
      <c r="Q2" s="633"/>
    </row>
    <row r="4" spans="2:117" x14ac:dyDescent="0.2">
      <c r="B4" s="140" t="s">
        <v>165</v>
      </c>
      <c r="C4" s="491" t="str">
        <f>'2. Grunddata'!C7</f>
        <v>Hitta den oförklariga faktorn i matrix</v>
      </c>
    </row>
    <row r="5" spans="2:117" x14ac:dyDescent="0.2">
      <c r="B5" s="140" t="s">
        <v>122</v>
      </c>
      <c r="C5" s="491" t="str">
        <f>IF('2. Grunddata'!$C$6="ANSÖKAN","ANSÖKAN",(IF('2. Grunddata'!$C$6="KONTRAKT","KONTRAKT","")))</f>
        <v>ANSÖKAN</v>
      </c>
    </row>
    <row r="6" spans="2:117" x14ac:dyDescent="0.2">
      <c r="B6" s="62" t="s">
        <v>254</v>
      </c>
      <c r="C6" s="491" t="str">
        <f>'2. Grunddata'!C8</f>
        <v>Stina</v>
      </c>
      <c r="D6" s="119" t="s">
        <v>150</v>
      </c>
      <c r="E6" s="702" t="s">
        <v>300</v>
      </c>
      <c r="F6" s="638"/>
      <c r="G6" s="638"/>
      <c r="H6" s="638"/>
      <c r="I6" s="638"/>
      <c r="J6" s="638"/>
      <c r="K6" s="638"/>
      <c r="L6" s="638"/>
      <c r="M6" s="638"/>
      <c r="N6" s="638"/>
      <c r="O6" s="638"/>
      <c r="P6" s="638"/>
      <c r="Q6" s="638"/>
    </row>
    <row r="7" spans="2:117" x14ac:dyDescent="0.2">
      <c r="B7" s="140" t="s">
        <v>156</v>
      </c>
      <c r="C7" s="492" t="str">
        <f>'2. Grunddata'!C17</f>
        <v>SEK</v>
      </c>
      <c r="E7" s="638"/>
      <c r="F7" s="638"/>
      <c r="G7" s="638"/>
      <c r="H7" s="638"/>
      <c r="I7" s="638"/>
      <c r="J7" s="638"/>
      <c r="K7" s="638"/>
      <c r="L7" s="638"/>
      <c r="M7" s="638"/>
      <c r="N7" s="638"/>
      <c r="O7" s="638"/>
      <c r="P7" s="638"/>
      <c r="Q7" s="638"/>
    </row>
    <row r="8" spans="2:117" x14ac:dyDescent="0.2">
      <c r="B8" s="579" t="s">
        <v>262</v>
      </c>
      <c r="C8" s="143" t="s">
        <v>137</v>
      </c>
      <c r="E8" s="120"/>
      <c r="H8" s="120"/>
      <c r="K8" s="120"/>
      <c r="L8" s="120"/>
      <c r="M8" s="120"/>
      <c r="N8" s="120"/>
      <c r="O8" s="120"/>
      <c r="P8" s="120"/>
      <c r="Q8" s="120"/>
    </row>
    <row r="9" spans="2:117" hidden="1" outlineLevel="1" x14ac:dyDescent="0.2">
      <c r="D9" s="119" t="s">
        <v>150</v>
      </c>
      <c r="E9" s="692" t="s">
        <v>302</v>
      </c>
      <c r="F9" s="638"/>
      <c r="G9" s="638"/>
      <c r="H9" s="638"/>
      <c r="I9" s="638"/>
      <c r="J9" s="638"/>
      <c r="K9" s="638"/>
      <c r="L9" s="638"/>
      <c r="M9" s="638"/>
      <c r="N9" s="638"/>
      <c r="O9" s="638"/>
      <c r="P9" s="638"/>
      <c r="Q9" s="638"/>
      <c r="R9" s="572"/>
      <c r="S9" s="572"/>
      <c r="T9" s="572"/>
      <c r="U9" s="572"/>
      <c r="V9" s="572"/>
      <c r="W9" s="572"/>
      <c r="X9" s="572"/>
      <c r="Y9" s="572"/>
      <c r="Z9" s="572"/>
      <c r="AA9" s="572"/>
      <c r="AB9" s="572"/>
      <c r="AC9" s="572"/>
      <c r="AD9" s="572"/>
      <c r="AE9" s="572"/>
      <c r="AF9" s="120"/>
      <c r="AG9" s="120"/>
      <c r="AH9" s="120"/>
    </row>
    <row r="10" spans="2:117" hidden="1" outlineLevel="1" x14ac:dyDescent="0.2">
      <c r="B10" s="298" t="s">
        <v>158</v>
      </c>
      <c r="C10" s="149">
        <v>225000</v>
      </c>
      <c r="D10" s="11"/>
      <c r="E10" s="638"/>
      <c r="F10" s="638"/>
      <c r="G10" s="638"/>
      <c r="H10" s="638"/>
      <c r="I10" s="638"/>
      <c r="J10" s="638"/>
      <c r="K10" s="638"/>
      <c r="L10" s="638"/>
      <c r="M10" s="638"/>
      <c r="N10" s="638"/>
      <c r="O10" s="638"/>
      <c r="P10" s="638"/>
      <c r="Q10" s="638"/>
      <c r="R10" s="572"/>
      <c r="S10" s="572"/>
      <c r="T10" s="572"/>
      <c r="U10" s="572"/>
      <c r="V10" s="572"/>
      <c r="W10" s="572"/>
      <c r="X10" s="572"/>
      <c r="Y10" s="572"/>
      <c r="Z10" s="572"/>
      <c r="AA10" s="572"/>
      <c r="AB10" s="572"/>
      <c r="AC10" s="572"/>
      <c r="AD10" s="572"/>
      <c r="AE10" s="572"/>
      <c r="AF10" s="120"/>
      <c r="AG10" s="120"/>
      <c r="AH10" s="120"/>
    </row>
    <row r="11" spans="2:117" hidden="1" outlineLevel="1" x14ac:dyDescent="0.2">
      <c r="B11" s="299" t="s">
        <v>205</v>
      </c>
      <c r="C11" s="421">
        <f>IF(G21&gt;0,((G21/12)*C10)/BC152,"")</f>
        <v>0.38697538004678711</v>
      </c>
      <c r="E11" s="638"/>
      <c r="F11" s="638"/>
      <c r="G11" s="638"/>
      <c r="H11" s="638"/>
      <c r="I11" s="638"/>
      <c r="J11" s="638"/>
      <c r="K11" s="638"/>
      <c r="L11" s="638"/>
      <c r="M11" s="638"/>
      <c r="N11" s="638"/>
      <c r="O11" s="638"/>
      <c r="P11" s="638"/>
      <c r="Q11" s="638"/>
      <c r="R11" s="572"/>
      <c r="S11" s="572"/>
      <c r="T11" s="572"/>
      <c r="U11" s="572"/>
      <c r="V11" s="572"/>
      <c r="W11" s="572"/>
      <c r="X11" s="572"/>
      <c r="Y11" s="572"/>
      <c r="Z11" s="572"/>
      <c r="AA11" s="572"/>
      <c r="AB11" s="572"/>
      <c r="AC11" s="572"/>
      <c r="AD11" s="572"/>
      <c r="AE11" s="572"/>
      <c r="AF11" s="120"/>
      <c r="AG11" s="120"/>
      <c r="AH11" s="120"/>
    </row>
    <row r="12" spans="2:117" hidden="1" outlineLevel="1" x14ac:dyDescent="0.2">
      <c r="B12" s="151"/>
      <c r="C12" s="144"/>
      <c r="E12" s="638"/>
      <c r="F12" s="638"/>
      <c r="G12" s="638"/>
      <c r="H12" s="638"/>
      <c r="I12" s="638"/>
      <c r="J12" s="638"/>
      <c r="K12" s="638"/>
      <c r="L12" s="638"/>
      <c r="M12" s="638"/>
      <c r="N12" s="638"/>
      <c r="O12" s="638"/>
      <c r="P12" s="638"/>
      <c r="Q12" s="638"/>
      <c r="R12" s="572"/>
      <c r="S12" s="572"/>
      <c r="T12" s="572"/>
      <c r="U12" s="572"/>
      <c r="V12" s="572"/>
      <c r="W12" s="572"/>
      <c r="X12" s="572"/>
      <c r="Y12" s="572"/>
      <c r="Z12" s="572"/>
      <c r="AA12" s="572"/>
      <c r="AB12" s="572"/>
      <c r="AC12" s="572"/>
      <c r="AD12" s="572"/>
      <c r="AE12" s="572"/>
      <c r="AF12" s="120"/>
      <c r="AG12" s="120"/>
      <c r="AH12" s="120"/>
    </row>
    <row r="13" spans="2:117" collapsed="1" x14ac:dyDescent="0.2">
      <c r="B13" s="579" t="s">
        <v>263</v>
      </c>
      <c r="C13" s="152"/>
      <c r="E13" s="120"/>
      <c r="H13" s="120"/>
      <c r="K13" s="120"/>
      <c r="L13" s="120"/>
      <c r="M13" s="120"/>
      <c r="N13" s="139"/>
      <c r="O13" s="148"/>
      <c r="P13" s="120"/>
      <c r="Q13" s="120"/>
      <c r="R13" s="120"/>
      <c r="S13" s="120"/>
      <c r="T13" s="120"/>
      <c r="U13" s="120"/>
      <c r="V13" s="120"/>
      <c r="W13" s="120"/>
      <c r="X13" s="120"/>
      <c r="Y13" s="120"/>
      <c r="Z13" s="120"/>
      <c r="AA13" s="120"/>
      <c r="AB13" s="120"/>
      <c r="AC13" s="120"/>
      <c r="AD13" s="120"/>
      <c r="AE13" s="120"/>
      <c r="AF13" s="120"/>
      <c r="AG13" s="120"/>
      <c r="AH13" s="120"/>
    </row>
    <row r="14" spans="2:117" hidden="1" outlineLevel="1" x14ac:dyDescent="0.2">
      <c r="B14" s="193" t="s">
        <v>159</v>
      </c>
      <c r="C14" s="153">
        <v>1720</v>
      </c>
      <c r="D14" s="119" t="s">
        <v>150</v>
      </c>
      <c r="E14" s="693" t="s">
        <v>301</v>
      </c>
      <c r="F14" s="638"/>
      <c r="G14" s="638"/>
      <c r="H14" s="638"/>
      <c r="I14" s="638"/>
      <c r="J14" s="638"/>
      <c r="K14" s="638"/>
      <c r="L14" s="638"/>
      <c r="M14" s="638"/>
      <c r="N14" s="638"/>
      <c r="O14" s="638"/>
      <c r="P14" s="638"/>
      <c r="Q14" s="638"/>
      <c r="R14" s="120"/>
      <c r="S14" s="120"/>
      <c r="T14" s="120"/>
      <c r="U14" s="120"/>
      <c r="V14" s="120"/>
      <c r="W14" s="120"/>
      <c r="X14" s="120"/>
      <c r="Y14" s="120"/>
      <c r="Z14" s="120"/>
      <c r="AA14" s="120"/>
      <c r="AB14" s="120"/>
      <c r="AC14" s="120"/>
      <c r="AD14" s="120"/>
      <c r="AE14" s="120"/>
      <c r="AF14" s="120"/>
      <c r="AG14" s="120"/>
      <c r="AH14" s="120"/>
    </row>
    <row r="15" spans="2:117" hidden="1" outlineLevel="1" x14ac:dyDescent="0.2">
      <c r="B15" s="193" t="s">
        <v>160</v>
      </c>
      <c r="C15" s="150">
        <v>100</v>
      </c>
      <c r="E15" s="638"/>
      <c r="F15" s="638"/>
      <c r="G15" s="638"/>
      <c r="H15" s="638"/>
      <c r="I15" s="638"/>
      <c r="J15" s="638"/>
      <c r="K15" s="638"/>
      <c r="L15" s="638"/>
      <c r="M15" s="638"/>
      <c r="N15" s="638"/>
      <c r="O15" s="638"/>
      <c r="P15" s="638"/>
      <c r="Q15" s="638"/>
      <c r="R15" s="120"/>
      <c r="S15" s="120"/>
      <c r="T15" s="120"/>
      <c r="U15" s="120"/>
      <c r="V15" s="120"/>
      <c r="W15" s="120"/>
      <c r="X15" s="120"/>
      <c r="Y15" s="120"/>
      <c r="Z15" s="120"/>
      <c r="AA15" s="120"/>
      <c r="AB15" s="120"/>
      <c r="AC15" s="120"/>
      <c r="AD15" s="120"/>
      <c r="AE15" s="120"/>
      <c r="AF15" s="120"/>
      <c r="AG15" s="120"/>
      <c r="AH15" s="120"/>
    </row>
    <row r="16" spans="2:117" hidden="1" outlineLevel="1" x14ac:dyDescent="0.2">
      <c r="B16" s="193" t="s">
        <v>161</v>
      </c>
      <c r="C16" s="420">
        <f>(C15/C14)*12</f>
        <v>0.69767441860465118</v>
      </c>
      <c r="E16" s="638"/>
      <c r="F16" s="638"/>
      <c r="G16" s="638"/>
      <c r="H16" s="638"/>
      <c r="I16" s="638"/>
      <c r="J16" s="638"/>
      <c r="K16" s="638"/>
      <c r="L16" s="638"/>
      <c r="M16" s="638"/>
      <c r="N16" s="638"/>
      <c r="O16" s="638"/>
      <c r="P16" s="638"/>
      <c r="Q16" s="638"/>
      <c r="R16" s="120"/>
      <c r="S16" s="120"/>
      <c r="T16" s="120"/>
      <c r="U16" s="120"/>
      <c r="V16" s="120"/>
      <c r="W16" s="120"/>
      <c r="X16" s="120"/>
      <c r="Y16" s="120"/>
      <c r="Z16" s="120"/>
      <c r="AA16" s="120"/>
      <c r="AB16" s="120"/>
      <c r="AC16" s="120"/>
      <c r="AD16" s="120"/>
      <c r="AE16" s="120"/>
      <c r="AF16" s="120"/>
      <c r="AG16" s="120"/>
      <c r="AH16" s="120"/>
      <c r="DM16" s="120"/>
    </row>
    <row r="17" spans="2:175" ht="12.75" customHeight="1" collapsed="1" x14ac:dyDescent="0.2">
      <c r="B17" s="84"/>
      <c r="C17" s="85"/>
      <c r="G17" s="122"/>
      <c r="H17" s="144"/>
      <c r="I17" s="144"/>
      <c r="J17" s="144"/>
      <c r="K17" s="121"/>
      <c r="L17" s="121"/>
      <c r="M17" s="121"/>
      <c r="N17" s="121"/>
      <c r="O17" s="121"/>
      <c r="P17" s="121"/>
    </row>
    <row r="18" spans="2:175" ht="12.95" customHeight="1" x14ac:dyDescent="0.2">
      <c r="B18" s="703" t="s">
        <v>344</v>
      </c>
      <c r="C18" s="705" t="s">
        <v>4</v>
      </c>
      <c r="D18" s="707" t="s">
        <v>136</v>
      </c>
      <c r="E18" s="710" t="s">
        <v>317</v>
      </c>
      <c r="F18" s="574" t="s">
        <v>24</v>
      </c>
      <c r="G18" s="696" t="s">
        <v>25</v>
      </c>
      <c r="H18" s="697"/>
      <c r="I18" s="697"/>
      <c r="J18" s="167"/>
      <c r="K18" s="167"/>
      <c r="L18" s="167"/>
      <c r="M18" s="167"/>
      <c r="N18" s="167"/>
      <c r="O18" s="167"/>
      <c r="P18" s="188"/>
      <c r="Q18" s="700" t="s">
        <v>299</v>
      </c>
      <c r="R18" s="145"/>
      <c r="S18" s="145"/>
      <c r="T18" s="145"/>
      <c r="U18" s="145"/>
      <c r="V18" s="145"/>
      <c r="W18" s="145"/>
      <c r="X18" s="145"/>
      <c r="Y18" s="145"/>
      <c r="Z18" s="146"/>
      <c r="AA18" s="156" t="s">
        <v>1</v>
      </c>
      <c r="AB18" s="88" t="s">
        <v>26</v>
      </c>
      <c r="AC18" s="88" t="s">
        <v>28</v>
      </c>
      <c r="AD18" s="88" t="s">
        <v>151</v>
      </c>
      <c r="AE18" s="88" t="s">
        <v>315</v>
      </c>
      <c r="AF18" s="92"/>
      <c r="AG18" s="89" t="s">
        <v>36</v>
      </c>
      <c r="AH18" s="129" t="str">
        <f>'2. Grunddata'!C17</f>
        <v>SEK</v>
      </c>
      <c r="AI18" s="91"/>
      <c r="AJ18" s="91"/>
      <c r="AK18" s="91"/>
      <c r="AL18" s="91"/>
      <c r="AM18" s="91"/>
      <c r="AN18" s="91"/>
      <c r="AO18" s="91"/>
      <c r="AP18" s="91"/>
      <c r="AQ18" s="87"/>
      <c r="AR18" s="92"/>
      <c r="AS18" s="89" t="s">
        <v>36</v>
      </c>
      <c r="AT18" s="129" t="str">
        <f>'2. Grunddata'!C17</f>
        <v>SEK</v>
      </c>
      <c r="AU18" s="91"/>
      <c r="AV18" s="91"/>
      <c r="AW18" s="91"/>
      <c r="AX18" s="91"/>
      <c r="AY18" s="91"/>
      <c r="AZ18" s="91"/>
      <c r="BA18" s="91"/>
      <c r="BB18" s="91"/>
      <c r="BC18" s="87"/>
      <c r="BD18" s="92"/>
      <c r="BE18" s="89" t="s">
        <v>36</v>
      </c>
      <c r="BF18" s="129" t="str">
        <f>'2. Grunddata'!C17</f>
        <v>SEK</v>
      </c>
      <c r="BG18" s="91"/>
      <c r="BH18" s="91"/>
      <c r="BI18" s="91"/>
      <c r="BJ18" s="91"/>
      <c r="BK18" s="91"/>
      <c r="BL18" s="91"/>
      <c r="BM18" s="91"/>
      <c r="BN18" s="91"/>
      <c r="BO18" s="87"/>
      <c r="BP18" s="92"/>
      <c r="BQ18" s="89" t="s">
        <v>36</v>
      </c>
      <c r="BR18" s="129" t="str">
        <f>'2. Grunddata'!C17</f>
        <v>SEK</v>
      </c>
      <c r="BS18" s="91"/>
      <c r="BT18" s="91"/>
      <c r="BU18" s="91"/>
      <c r="BV18" s="91"/>
      <c r="BW18" s="91"/>
      <c r="BX18" s="91"/>
      <c r="BY18" s="91"/>
      <c r="BZ18" s="91"/>
      <c r="CA18" s="87"/>
      <c r="CB18" s="92"/>
      <c r="CC18" s="89" t="s">
        <v>36</v>
      </c>
      <c r="CD18" s="129" t="str">
        <f>'2. Grunddata'!C17</f>
        <v>SEK</v>
      </c>
      <c r="CE18" s="91"/>
      <c r="CF18" s="91"/>
      <c r="CG18" s="91"/>
      <c r="CH18" s="91"/>
      <c r="CI18" s="91"/>
      <c r="CJ18" s="91"/>
      <c r="CK18" s="91"/>
      <c r="CL18" s="91"/>
      <c r="CM18" s="87"/>
      <c r="CN18" s="92"/>
      <c r="CO18" s="89" t="s">
        <v>36</v>
      </c>
      <c r="CP18" s="129" t="str">
        <f>'2. Grunddata'!C17</f>
        <v>SEK</v>
      </c>
      <c r="CQ18" s="91"/>
      <c r="CR18" s="91"/>
      <c r="CS18" s="91"/>
      <c r="CT18" s="91"/>
      <c r="CU18" s="91"/>
      <c r="CV18" s="91"/>
      <c r="CW18" s="91"/>
      <c r="CX18" s="91"/>
      <c r="CY18" s="87"/>
      <c r="CZ18" s="92"/>
      <c r="DA18" s="89" t="s">
        <v>36</v>
      </c>
      <c r="DB18" s="129" t="str">
        <f>'2. Grunddata'!C17</f>
        <v>SEK</v>
      </c>
      <c r="DC18" s="91"/>
      <c r="DD18" s="91"/>
      <c r="DE18" s="91"/>
      <c r="DF18" s="91"/>
      <c r="DG18" s="91"/>
      <c r="DH18" s="91"/>
      <c r="DI18" s="91"/>
      <c r="DJ18" s="91"/>
      <c r="DK18" s="87"/>
      <c r="DL18" s="92"/>
      <c r="DM18" s="89" t="s">
        <v>36</v>
      </c>
      <c r="DN18" s="129" t="str">
        <f>'2. Grunddata'!C17</f>
        <v>SEK</v>
      </c>
      <c r="DO18" s="91"/>
      <c r="DP18" s="91"/>
      <c r="DQ18" s="91"/>
      <c r="DR18" s="91"/>
      <c r="DS18" s="91"/>
      <c r="DT18" s="91"/>
      <c r="DU18" s="91"/>
      <c r="DV18" s="91"/>
      <c r="DW18" s="87"/>
      <c r="DY18" s="89" t="s">
        <v>36</v>
      </c>
      <c r="DZ18" s="129" t="str">
        <f>'2. Grunddata'!C17</f>
        <v>SEK</v>
      </c>
      <c r="EA18" s="91"/>
      <c r="EB18" s="91"/>
      <c r="EC18" s="91"/>
      <c r="ED18" s="91"/>
      <c r="EE18" s="91"/>
      <c r="EF18" s="90"/>
      <c r="EG18" s="91"/>
      <c r="EH18" s="91"/>
      <c r="EI18" s="87"/>
      <c r="EK18" s="89" t="s">
        <v>36</v>
      </c>
      <c r="EL18" s="129" t="str">
        <f>'2. Grunddata'!C17</f>
        <v>SEK</v>
      </c>
      <c r="EM18" s="90"/>
      <c r="EN18" s="90"/>
      <c r="EO18" s="91"/>
      <c r="EP18" s="91"/>
      <c r="EQ18" s="91"/>
      <c r="ER18" s="91"/>
      <c r="ES18" s="91"/>
      <c r="ET18" s="91"/>
      <c r="EU18" s="87"/>
      <c r="EW18" s="89" t="s">
        <v>36</v>
      </c>
      <c r="EX18" s="129" t="str">
        <f>'2. Grunddata'!C17</f>
        <v>SEK</v>
      </c>
      <c r="EY18" s="91"/>
      <c r="EZ18" s="94"/>
      <c r="FA18" s="95"/>
      <c r="FB18" s="91"/>
      <c r="FC18" s="91"/>
      <c r="FD18" s="91"/>
      <c r="FE18" s="91"/>
      <c r="FF18" s="91"/>
      <c r="FG18" s="87"/>
      <c r="FI18" s="89" t="s">
        <v>36</v>
      </c>
      <c r="FJ18" s="129" t="str">
        <f>'2. Grunddata'!C17</f>
        <v>SEK</v>
      </c>
      <c r="FK18" s="91"/>
      <c r="FL18" s="91"/>
      <c r="FM18" s="91"/>
      <c r="FN18" s="91"/>
      <c r="FO18" s="91"/>
      <c r="FP18" s="91"/>
      <c r="FQ18" s="91"/>
      <c r="FR18" s="91"/>
      <c r="FS18" s="87"/>
    </row>
    <row r="19" spans="2:175" ht="12.95" customHeight="1" x14ac:dyDescent="0.2">
      <c r="B19" s="704"/>
      <c r="C19" s="706"/>
      <c r="D19" s="708"/>
      <c r="E19" s="701"/>
      <c r="F19" s="711" t="s">
        <v>298</v>
      </c>
      <c r="G19" s="189"/>
      <c r="H19" s="168"/>
      <c r="I19" s="168"/>
      <c r="J19" s="168"/>
      <c r="K19" s="168"/>
      <c r="L19" s="168"/>
      <c r="M19" s="168"/>
      <c r="N19" s="168"/>
      <c r="O19" s="168"/>
      <c r="P19" s="97"/>
      <c r="Q19" s="701"/>
      <c r="R19" s="92"/>
      <c r="S19" s="92"/>
      <c r="T19" s="92"/>
      <c r="U19" s="92"/>
      <c r="V19" s="92"/>
      <c r="W19" s="92"/>
      <c r="X19" s="92"/>
      <c r="Y19" s="92"/>
      <c r="Z19" s="97"/>
      <c r="AA19" s="157" t="s">
        <v>0</v>
      </c>
      <c r="AB19" s="93" t="s">
        <v>27</v>
      </c>
      <c r="AC19" s="93" t="s">
        <v>27</v>
      </c>
      <c r="AD19" s="93" t="s">
        <v>152</v>
      </c>
      <c r="AE19" s="93" t="s">
        <v>316</v>
      </c>
      <c r="AF19" s="92"/>
      <c r="AG19" s="98"/>
      <c r="AH19" s="92"/>
      <c r="AI19" s="92"/>
      <c r="AJ19" s="92"/>
      <c r="AK19" s="92"/>
      <c r="AL19" s="92"/>
      <c r="AM19" s="92"/>
      <c r="AN19" s="92"/>
      <c r="AO19" s="92"/>
      <c r="AP19" s="92"/>
      <c r="AQ19" s="97"/>
      <c r="AR19" s="92"/>
      <c r="AS19" s="98"/>
      <c r="AT19" s="92"/>
      <c r="AU19" s="92"/>
      <c r="AV19" s="92"/>
      <c r="AW19" s="92"/>
      <c r="AX19" s="92"/>
      <c r="AY19" s="92"/>
      <c r="AZ19" s="92"/>
      <c r="BA19" s="92"/>
      <c r="BB19" s="92"/>
      <c r="BC19" s="97"/>
      <c r="BD19" s="92"/>
      <c r="BE19" s="98"/>
      <c r="BF19" s="92"/>
      <c r="BG19" s="92"/>
      <c r="BH19" s="92"/>
      <c r="BI19" s="92"/>
      <c r="BJ19" s="92"/>
      <c r="BK19" s="92"/>
      <c r="BL19" s="92"/>
      <c r="BM19" s="92"/>
      <c r="BN19" s="92"/>
      <c r="BO19" s="97"/>
      <c r="BP19" s="92"/>
      <c r="BQ19" s="98"/>
      <c r="BR19" s="92"/>
      <c r="BS19" s="92"/>
      <c r="BT19" s="92"/>
      <c r="BU19" s="92"/>
      <c r="BV19" s="92"/>
      <c r="BW19" s="92"/>
      <c r="BX19" s="92"/>
      <c r="BY19" s="92"/>
      <c r="BZ19" s="92"/>
      <c r="CA19" s="97"/>
      <c r="CB19" s="92"/>
      <c r="CC19" s="98"/>
      <c r="CD19" s="92"/>
      <c r="CE19" s="92"/>
      <c r="CF19" s="92"/>
      <c r="CG19" s="92"/>
      <c r="CH19" s="92"/>
      <c r="CI19" s="92"/>
      <c r="CJ19" s="92"/>
      <c r="CK19" s="92"/>
      <c r="CL19" s="92"/>
      <c r="CM19" s="97"/>
      <c r="CN19" s="92"/>
      <c r="CO19" s="98"/>
      <c r="CP19" s="92"/>
      <c r="CQ19" s="92"/>
      <c r="CR19" s="92"/>
      <c r="CS19" s="92"/>
      <c r="CT19" s="92"/>
      <c r="CU19" s="92"/>
      <c r="CV19" s="92"/>
      <c r="CW19" s="92"/>
      <c r="CX19" s="92"/>
      <c r="CY19" s="97"/>
      <c r="CZ19" s="92"/>
      <c r="DA19" s="98"/>
      <c r="DB19" s="92"/>
      <c r="DC19" s="92"/>
      <c r="DD19" s="92"/>
      <c r="DE19" s="92"/>
      <c r="DF19" s="92"/>
      <c r="DG19" s="92"/>
      <c r="DH19" s="92"/>
      <c r="DI19" s="92"/>
      <c r="DJ19" s="92"/>
      <c r="DK19" s="97"/>
      <c r="DL19" s="92"/>
      <c r="DM19" s="98"/>
      <c r="DN19" s="92"/>
      <c r="DO19" s="92"/>
      <c r="DP19" s="92"/>
      <c r="DQ19" s="92"/>
      <c r="DR19" s="92"/>
      <c r="DS19" s="92"/>
      <c r="DT19" s="92"/>
      <c r="DU19" s="92"/>
      <c r="DV19" s="92"/>
      <c r="DW19" s="97"/>
      <c r="DY19" s="98"/>
      <c r="DZ19" s="92"/>
      <c r="EA19" s="92"/>
      <c r="EB19" s="92"/>
      <c r="EC19" s="92"/>
      <c r="ED19" s="92"/>
      <c r="EE19" s="92"/>
      <c r="EF19" s="92"/>
      <c r="EG19" s="92"/>
      <c r="EH19" s="92"/>
      <c r="EI19" s="97"/>
      <c r="EK19" s="98"/>
      <c r="EL19" s="92"/>
      <c r="EM19" s="92"/>
      <c r="EN19" s="92"/>
      <c r="EO19" s="92"/>
      <c r="EP19" s="92"/>
      <c r="EQ19" s="92"/>
      <c r="ER19" s="92"/>
      <c r="ES19" s="92"/>
      <c r="ET19" s="92"/>
      <c r="EU19" s="97"/>
      <c r="EW19" s="98"/>
      <c r="EX19" s="92"/>
      <c r="EY19" s="92"/>
      <c r="EZ19" s="92"/>
      <c r="FA19" s="92"/>
      <c r="FB19" s="92"/>
      <c r="FC19" s="92"/>
      <c r="FD19" s="92"/>
      <c r="FE19" s="92"/>
      <c r="FF19" s="92"/>
      <c r="FG19" s="97"/>
      <c r="FI19" s="98"/>
      <c r="FJ19" s="92"/>
      <c r="FK19" s="92"/>
      <c r="FL19" s="92"/>
      <c r="FM19" s="92"/>
      <c r="FN19" s="92"/>
      <c r="FO19" s="92"/>
      <c r="FP19" s="92"/>
      <c r="FQ19" s="92"/>
      <c r="FR19" s="92"/>
      <c r="FS19" s="97"/>
    </row>
    <row r="20" spans="2:175" ht="12.95" customHeight="1" x14ac:dyDescent="0.2">
      <c r="B20" s="704"/>
      <c r="C20" s="706"/>
      <c r="D20" s="708"/>
      <c r="E20" s="701"/>
      <c r="F20" s="701"/>
      <c r="G20" s="698" t="s">
        <v>179</v>
      </c>
      <c r="H20" s="699"/>
      <c r="I20" s="699"/>
      <c r="J20" s="92"/>
      <c r="K20" s="92"/>
      <c r="L20" s="92"/>
      <c r="M20" s="92"/>
      <c r="N20" s="92"/>
      <c r="O20" s="581"/>
      <c r="P20" s="584"/>
      <c r="Q20" s="212"/>
      <c r="R20" s="92"/>
      <c r="S20" s="92"/>
      <c r="T20" s="92"/>
      <c r="U20" s="92"/>
      <c r="V20" s="92"/>
      <c r="W20" s="92"/>
      <c r="X20" s="92"/>
      <c r="Y20" s="92"/>
      <c r="Z20" s="97"/>
      <c r="AA20" s="158"/>
      <c r="AB20" s="93"/>
      <c r="AC20" s="93"/>
      <c r="AD20" s="93" t="s">
        <v>153</v>
      </c>
      <c r="AE20" s="93"/>
      <c r="AF20" s="92"/>
      <c r="AG20" s="691" t="s">
        <v>166</v>
      </c>
      <c r="AH20" s="633"/>
      <c r="AI20" s="633"/>
      <c r="AJ20" s="633"/>
      <c r="AK20" s="633"/>
      <c r="AL20" s="633"/>
      <c r="AM20" s="92"/>
      <c r="AN20" s="92"/>
      <c r="AO20" s="92"/>
      <c r="AP20" s="92"/>
      <c r="AQ20" s="97"/>
      <c r="AR20" s="92"/>
      <c r="AS20" s="125" t="s">
        <v>163</v>
      </c>
      <c r="AT20" s="107"/>
      <c r="AU20" s="107"/>
      <c r="AV20" s="107"/>
      <c r="AW20" s="107"/>
      <c r="AX20" s="107"/>
      <c r="AY20" s="107"/>
      <c r="AZ20" s="107"/>
      <c r="BA20" s="107"/>
      <c r="BB20" s="107"/>
      <c r="BC20" s="255"/>
      <c r="BD20" s="124"/>
      <c r="BE20" s="125" t="s">
        <v>164</v>
      </c>
      <c r="BF20" s="107"/>
      <c r="BG20" s="107"/>
      <c r="BH20" s="107"/>
      <c r="BI20" s="107"/>
      <c r="BJ20" s="107"/>
      <c r="BK20" s="107"/>
      <c r="BL20" s="107"/>
      <c r="BM20" s="107"/>
      <c r="BN20" s="107"/>
      <c r="BO20" s="255"/>
      <c r="BP20" s="92"/>
      <c r="BQ20" s="257" t="s">
        <v>167</v>
      </c>
      <c r="BR20" s="107"/>
      <c r="BS20" s="107"/>
      <c r="BT20" s="107"/>
      <c r="BU20" s="107"/>
      <c r="BV20" s="107"/>
      <c r="BW20" s="107"/>
      <c r="BX20" s="107"/>
      <c r="BY20" s="107"/>
      <c r="BZ20" s="107"/>
      <c r="CA20" s="255"/>
      <c r="CB20" s="105"/>
      <c r="CC20" s="257" t="s">
        <v>168</v>
      </c>
      <c r="CD20" s="107"/>
      <c r="CE20" s="259"/>
      <c r="CF20" s="259"/>
      <c r="CG20" s="259"/>
      <c r="CH20" s="259"/>
      <c r="CI20" s="259"/>
      <c r="CJ20" s="259"/>
      <c r="CK20" s="259"/>
      <c r="CL20" s="259"/>
      <c r="CM20" s="218"/>
      <c r="CN20" s="105"/>
      <c r="CO20" s="257" t="s">
        <v>169</v>
      </c>
      <c r="CP20" s="107"/>
      <c r="CQ20" s="107"/>
      <c r="CR20" s="107"/>
      <c r="CS20" s="107"/>
      <c r="CT20" s="107"/>
      <c r="CU20" s="107"/>
      <c r="CV20" s="107"/>
      <c r="CW20" s="107"/>
      <c r="CX20" s="107"/>
      <c r="CY20" s="255"/>
      <c r="DA20" s="257" t="s">
        <v>170</v>
      </c>
      <c r="DB20" s="107"/>
      <c r="DC20" s="92"/>
      <c r="DD20" s="92"/>
      <c r="DE20" s="92"/>
      <c r="DF20" s="92"/>
      <c r="DG20" s="92"/>
      <c r="DH20" s="92"/>
      <c r="DI20" s="92"/>
      <c r="DJ20" s="92"/>
      <c r="DK20" s="97"/>
      <c r="DM20" s="125" t="s">
        <v>257</v>
      </c>
      <c r="DN20" s="107"/>
      <c r="DO20" s="107"/>
      <c r="DP20" s="107"/>
      <c r="DQ20" s="107"/>
      <c r="DR20" s="107"/>
      <c r="DS20" s="107"/>
      <c r="DT20" s="107"/>
      <c r="DU20" s="107"/>
      <c r="DV20" s="107"/>
      <c r="DW20" s="97"/>
      <c r="DY20" s="125" t="s">
        <v>171</v>
      </c>
      <c r="DZ20" s="107"/>
      <c r="EA20" s="107"/>
      <c r="EB20" s="107"/>
      <c r="EC20" s="107"/>
      <c r="ED20" s="107"/>
      <c r="EE20" s="107"/>
      <c r="EF20" s="107"/>
      <c r="EG20" s="107"/>
      <c r="EH20" s="107"/>
      <c r="EI20" s="255"/>
      <c r="EK20" s="125" t="s">
        <v>172</v>
      </c>
      <c r="EL20" s="107"/>
      <c r="EM20" s="107"/>
      <c r="EN20" s="107"/>
      <c r="EO20" s="107"/>
      <c r="EP20" s="107"/>
      <c r="EQ20" s="107"/>
      <c r="ER20" s="107"/>
      <c r="ES20" s="107"/>
      <c r="ET20" s="107"/>
      <c r="EU20" s="97"/>
      <c r="EW20" s="264" t="s">
        <v>187</v>
      </c>
      <c r="EX20" s="107"/>
      <c r="EY20" s="107"/>
      <c r="EZ20" s="107"/>
      <c r="FA20" s="107"/>
      <c r="FB20" s="107"/>
      <c r="FC20" s="107"/>
      <c r="FD20" s="107"/>
      <c r="FE20" s="107"/>
      <c r="FF20" s="107"/>
      <c r="FG20" s="97"/>
      <c r="FI20" s="264" t="s">
        <v>188</v>
      </c>
      <c r="FJ20" s="107"/>
      <c r="FK20" s="92"/>
      <c r="FL20" s="92"/>
      <c r="FM20" s="92"/>
      <c r="FN20" s="92"/>
      <c r="FO20" s="92"/>
      <c r="FP20" s="92"/>
      <c r="FQ20" s="92"/>
      <c r="FR20" s="92"/>
      <c r="FS20" s="97"/>
    </row>
    <row r="21" spans="2:175" ht="12.95" customHeight="1" x14ac:dyDescent="0.2">
      <c r="B21" s="704"/>
      <c r="C21" s="706"/>
      <c r="D21" s="708"/>
      <c r="E21" s="701"/>
      <c r="F21" s="575"/>
      <c r="G21" s="187">
        <f>SUM(G24:P24)</f>
        <v>6</v>
      </c>
      <c r="H21" s="92"/>
      <c r="I21" s="92"/>
      <c r="J21" s="92"/>
      <c r="K21" s="92"/>
      <c r="L21" s="92"/>
      <c r="M21" s="92"/>
      <c r="N21" s="92"/>
      <c r="O21" s="92"/>
      <c r="P21" s="97"/>
      <c r="Q21" s="582" t="s">
        <v>154</v>
      </c>
      <c r="R21" s="92"/>
      <c r="S21" s="92"/>
      <c r="T21" s="92"/>
      <c r="U21" s="92"/>
      <c r="V21" s="92"/>
      <c r="W21" s="92"/>
      <c r="X21" s="92"/>
      <c r="Y21" s="92"/>
      <c r="Z21" s="97"/>
      <c r="AA21" s="158"/>
      <c r="AB21" s="93"/>
      <c r="AC21" s="93"/>
      <c r="AD21" s="93"/>
      <c r="AE21" s="93"/>
      <c r="AF21" s="92"/>
      <c r="AG21" s="98"/>
      <c r="AH21" s="92"/>
      <c r="AI21" s="92"/>
      <c r="AJ21" s="92"/>
      <c r="AK21" s="92"/>
      <c r="AL21" s="92"/>
      <c r="AM21" s="92"/>
      <c r="AN21" s="92"/>
      <c r="AO21" s="92"/>
      <c r="AP21" s="92"/>
      <c r="AQ21" s="97"/>
      <c r="AR21" s="92"/>
      <c r="AS21" s="98"/>
      <c r="AT21" s="107"/>
      <c r="AU21" s="107"/>
      <c r="AV21" s="107"/>
      <c r="AW21" s="107"/>
      <c r="AX21" s="107"/>
      <c r="AY21" s="107"/>
      <c r="AZ21" s="107"/>
      <c r="BA21" s="107"/>
      <c r="BB21" s="107"/>
      <c r="BC21" s="255"/>
      <c r="BD21" s="124"/>
      <c r="BE21" s="256"/>
      <c r="BF21" s="107"/>
      <c r="BG21" s="107"/>
      <c r="BH21" s="107"/>
      <c r="BI21" s="107"/>
      <c r="BJ21" s="107"/>
      <c r="BK21" s="107"/>
      <c r="BL21" s="107"/>
      <c r="BM21" s="107"/>
      <c r="BN21" s="107"/>
      <c r="BO21" s="255"/>
      <c r="BP21" s="92"/>
      <c r="BQ21" s="256"/>
      <c r="BR21" s="107"/>
      <c r="BS21" s="107"/>
      <c r="BT21" s="107"/>
      <c r="BU21" s="107"/>
      <c r="BV21" s="107"/>
      <c r="BW21" s="107"/>
      <c r="BX21" s="107"/>
      <c r="BY21" s="107"/>
      <c r="BZ21" s="107"/>
      <c r="CA21" s="255"/>
      <c r="CB21" s="105"/>
      <c r="CC21" s="260"/>
      <c r="CD21" s="259"/>
      <c r="CE21" s="259"/>
      <c r="CF21" s="259"/>
      <c r="CG21" s="259"/>
      <c r="CH21" s="259"/>
      <c r="CI21" s="259"/>
      <c r="CJ21" s="259"/>
      <c r="CK21" s="259"/>
      <c r="CL21" s="259"/>
      <c r="CM21" s="218"/>
      <c r="CN21" s="105"/>
      <c r="CO21" s="256"/>
      <c r="CP21" s="107"/>
      <c r="CQ21" s="107"/>
      <c r="CR21" s="107"/>
      <c r="CS21" s="107"/>
      <c r="CT21" s="107"/>
      <c r="CU21" s="107"/>
      <c r="CV21" s="107"/>
      <c r="CW21" s="107"/>
      <c r="CX21" s="107"/>
      <c r="CY21" s="255"/>
      <c r="DA21" s="98"/>
      <c r="DB21" s="92"/>
      <c r="DC21" s="92"/>
      <c r="DD21" s="92"/>
      <c r="DE21" s="92"/>
      <c r="DF21" s="92"/>
      <c r="DG21" s="92"/>
      <c r="DH21" s="92"/>
      <c r="DI21" s="92"/>
      <c r="DJ21" s="92"/>
      <c r="DK21" s="97"/>
      <c r="DM21" s="256"/>
      <c r="DN21" s="107"/>
      <c r="DO21" s="107"/>
      <c r="DP21" s="107"/>
      <c r="DQ21" s="107"/>
      <c r="DR21" s="107"/>
      <c r="DS21" s="107"/>
      <c r="DT21" s="107"/>
      <c r="DU21" s="107"/>
      <c r="DV21" s="107"/>
      <c r="DW21" s="255"/>
      <c r="DY21" s="256"/>
      <c r="DZ21" s="107"/>
      <c r="EA21" s="107"/>
      <c r="EB21" s="107"/>
      <c r="EC21" s="107"/>
      <c r="ED21" s="107"/>
      <c r="EE21" s="107"/>
      <c r="EF21" s="107"/>
      <c r="EG21" s="107"/>
      <c r="EH21" s="107"/>
      <c r="EI21" s="255"/>
      <c r="EK21" s="256"/>
      <c r="EL21" s="107"/>
      <c r="EM21" s="107"/>
      <c r="EN21" s="107"/>
      <c r="EO21" s="107"/>
      <c r="EP21" s="107"/>
      <c r="EQ21" s="107"/>
      <c r="ER21" s="107"/>
      <c r="ES21" s="107"/>
      <c r="ET21" s="107"/>
      <c r="EU21" s="255"/>
      <c r="EW21" s="256"/>
      <c r="EX21" s="107"/>
      <c r="EY21" s="107"/>
      <c r="EZ21" s="107"/>
      <c r="FA21" s="107"/>
      <c r="FB21" s="107"/>
      <c r="FC21" s="107"/>
      <c r="FD21" s="107"/>
      <c r="FE21" s="107"/>
      <c r="FF21" s="107"/>
      <c r="FG21" s="255"/>
      <c r="FI21" s="256"/>
      <c r="FJ21" s="107"/>
      <c r="FK21" s="92"/>
      <c r="FL21" s="92"/>
      <c r="FM21" s="92"/>
      <c r="FN21" s="92"/>
      <c r="FO21" s="92"/>
      <c r="FP21" s="92"/>
      <c r="FQ21" s="92"/>
      <c r="FR21" s="92"/>
      <c r="FS21" s="97"/>
    </row>
    <row r="22" spans="2:175" ht="12.95" customHeight="1" x14ac:dyDescent="0.2">
      <c r="B22" s="704"/>
      <c r="C22" s="706"/>
      <c r="D22" s="708"/>
      <c r="E22" s="689"/>
      <c r="F22" s="93"/>
      <c r="G22" s="190"/>
      <c r="H22" s="191"/>
      <c r="I22" s="191"/>
      <c r="J22" s="191"/>
      <c r="K22" s="191"/>
      <c r="L22" s="191"/>
      <c r="M22" s="191"/>
      <c r="N22" s="191"/>
      <c r="O22" s="191"/>
      <c r="P22" s="192"/>
      <c r="Q22" s="583" t="s">
        <v>155</v>
      </c>
      <c r="R22" s="92"/>
      <c r="S22" s="92"/>
      <c r="T22" s="92"/>
      <c r="U22" s="92"/>
      <c r="V22" s="92"/>
      <c r="W22" s="92"/>
      <c r="X22" s="92"/>
      <c r="Y22" s="92"/>
      <c r="Z22" s="97"/>
      <c r="AA22" s="158"/>
      <c r="AB22" s="93"/>
      <c r="AC22" s="93"/>
      <c r="AD22" s="93"/>
      <c r="AE22" s="93"/>
      <c r="AF22" s="92"/>
      <c r="AG22" s="99"/>
      <c r="AH22" s="100"/>
      <c r="AI22" s="100"/>
      <c r="AJ22" s="100"/>
      <c r="AK22" s="100"/>
      <c r="AL22" s="100"/>
      <c r="AM22" s="100"/>
      <c r="AN22" s="100"/>
      <c r="AO22" s="100"/>
      <c r="AP22" s="100"/>
      <c r="AQ22" s="101"/>
      <c r="AR22" s="92"/>
      <c r="AS22" s="99"/>
      <c r="AT22" s="103"/>
      <c r="AU22" s="103"/>
      <c r="AV22" s="103"/>
      <c r="AW22" s="103"/>
      <c r="AX22" s="103"/>
      <c r="AY22" s="103"/>
      <c r="AZ22" s="103"/>
      <c r="BA22" s="103"/>
      <c r="BB22" s="103"/>
      <c r="BC22" s="104"/>
      <c r="BD22" s="124"/>
      <c r="BE22" s="102"/>
      <c r="BF22" s="103"/>
      <c r="BG22" s="103"/>
      <c r="BH22" s="103"/>
      <c r="BI22" s="103"/>
      <c r="BJ22" s="103"/>
      <c r="BK22" s="103"/>
      <c r="BL22" s="103"/>
      <c r="BM22" s="103"/>
      <c r="BN22" s="103"/>
      <c r="BO22" s="104"/>
      <c r="BP22" s="92"/>
      <c r="BQ22" s="102"/>
      <c r="BR22" s="103"/>
      <c r="BS22" s="103"/>
      <c r="BT22" s="103"/>
      <c r="BU22" s="103"/>
      <c r="BV22" s="103"/>
      <c r="BW22" s="103"/>
      <c r="BX22" s="103"/>
      <c r="BY22" s="103"/>
      <c r="BZ22" s="103"/>
      <c r="CA22" s="104"/>
      <c r="CB22" s="105"/>
      <c r="CC22" s="261"/>
      <c r="CD22" s="262"/>
      <c r="CE22" s="262"/>
      <c r="CF22" s="262"/>
      <c r="CG22" s="262"/>
      <c r="CH22" s="262"/>
      <c r="CI22" s="262"/>
      <c r="CJ22" s="262"/>
      <c r="CK22" s="262"/>
      <c r="CL22" s="262"/>
      <c r="CM22" s="263"/>
      <c r="CN22" s="105"/>
      <c r="CO22" s="102"/>
      <c r="CP22" s="103"/>
      <c r="CQ22" s="103"/>
      <c r="CR22" s="103"/>
      <c r="CS22" s="103"/>
      <c r="CT22" s="103"/>
      <c r="CU22" s="103"/>
      <c r="CV22" s="103"/>
      <c r="CW22" s="103"/>
      <c r="CX22" s="103"/>
      <c r="CY22" s="104"/>
      <c r="DA22" s="99"/>
      <c r="DB22" s="100"/>
      <c r="DC22" s="100"/>
      <c r="DD22" s="100"/>
      <c r="DE22" s="100"/>
      <c r="DF22" s="100"/>
      <c r="DG22" s="100"/>
      <c r="DH22" s="100"/>
      <c r="DI22" s="100"/>
      <c r="DJ22" s="100"/>
      <c r="DK22" s="101"/>
      <c r="DM22" s="102"/>
      <c r="DN22" s="103"/>
      <c r="DO22" s="103"/>
      <c r="DP22" s="103"/>
      <c r="DQ22" s="103"/>
      <c r="DR22" s="103"/>
      <c r="DS22" s="103"/>
      <c r="DT22" s="103"/>
      <c r="DU22" s="103"/>
      <c r="DV22" s="103"/>
      <c r="DW22" s="104"/>
      <c r="DY22" s="99"/>
      <c r="DZ22" s="103"/>
      <c r="EA22" s="103"/>
      <c r="EB22" s="103"/>
      <c r="EC22" s="103"/>
      <c r="ED22" s="103"/>
      <c r="EE22" s="103"/>
      <c r="EF22" s="103"/>
      <c r="EG22" s="103"/>
      <c r="EH22" s="103"/>
      <c r="EI22" s="104"/>
      <c r="EK22" s="102"/>
      <c r="EL22" s="103"/>
      <c r="EM22" s="103"/>
      <c r="EN22" s="103"/>
      <c r="EO22" s="103"/>
      <c r="EP22" s="103"/>
      <c r="EQ22" s="103"/>
      <c r="ER22" s="103"/>
      <c r="ES22" s="103"/>
      <c r="ET22" s="103"/>
      <c r="EU22" s="104"/>
      <c r="EW22" s="102"/>
      <c r="EX22" s="103"/>
      <c r="EY22" s="103"/>
      <c r="EZ22" s="103"/>
      <c r="FA22" s="103"/>
      <c r="FB22" s="103"/>
      <c r="FC22" s="103"/>
      <c r="FD22" s="103"/>
      <c r="FE22" s="103"/>
      <c r="FF22" s="103"/>
      <c r="FG22" s="104"/>
      <c r="FI22" s="102"/>
      <c r="FJ22" s="103"/>
      <c r="FK22" s="100"/>
      <c r="FL22" s="100"/>
      <c r="FM22" s="100"/>
      <c r="FN22" s="100"/>
      <c r="FO22" s="100"/>
      <c r="FP22" s="100"/>
      <c r="FQ22" s="100"/>
      <c r="FR22" s="100"/>
      <c r="FS22" s="101"/>
    </row>
    <row r="23" spans="2:175" ht="12.95" customHeight="1" x14ac:dyDescent="0.2">
      <c r="B23" s="676"/>
      <c r="C23" s="687"/>
      <c r="D23" s="709"/>
      <c r="E23" s="269">
        <v>0</v>
      </c>
      <c r="F23" s="178" t="str">
        <f>'2. Grunddata'!C17</f>
        <v>SEK</v>
      </c>
      <c r="G23" s="130">
        <f>YEAR('2. Grunddata'!C20)</f>
        <v>2022</v>
      </c>
      <c r="H23" s="130">
        <f>IF(($G23+1)&lt;=YEAR('2. Grunddata'!$C21),($G23+1),"")</f>
        <v>2023</v>
      </c>
      <c r="I23" s="130">
        <f>IF(($G23+2)&lt;=YEAR('2. Grunddata'!$C21),($G23+2),"")</f>
        <v>2024</v>
      </c>
      <c r="J23" s="130" t="str">
        <f>IF(($G23+3)&lt;=YEAR('2. Grunddata'!$C21),($G23+3),"")</f>
        <v/>
      </c>
      <c r="K23" s="130" t="str">
        <f>IF(($G23+4)&lt;=YEAR('2. Grunddata'!$C21),($G23+4),"")</f>
        <v/>
      </c>
      <c r="L23" s="130" t="str">
        <f>IF(($G23+5)&lt;=YEAR('2. Grunddata'!$C21),($G23+5),"")</f>
        <v/>
      </c>
      <c r="M23" s="130" t="str">
        <f>IF(($G23+6)&lt;=YEAR('2. Grunddata'!$C21),($G23+6),"")</f>
        <v/>
      </c>
      <c r="N23" s="130" t="str">
        <f>IF(($G23+7)&lt;=YEAR('2. Grunddata'!$C21),($G23+7),"")</f>
        <v/>
      </c>
      <c r="O23" s="130" t="str">
        <f>IF(($G23+8)&lt;=YEAR('2. Grunddata'!$C21),($G23+8),"")</f>
        <v/>
      </c>
      <c r="P23" s="130" t="str">
        <f>IF(($G23+9)&lt;=YEAR('2. Grunddata'!$C21),($G23+9),"")</f>
        <v/>
      </c>
      <c r="Q23" s="154"/>
      <c r="R23" s="265">
        <f t="shared" ref="R23:Z23" si="0">H23</f>
        <v>2023</v>
      </c>
      <c r="S23" s="265">
        <f t="shared" si="0"/>
        <v>2024</v>
      </c>
      <c r="T23" s="265" t="str">
        <f t="shared" si="0"/>
        <v/>
      </c>
      <c r="U23" s="265" t="str">
        <f t="shared" si="0"/>
        <v/>
      </c>
      <c r="V23" s="265" t="str">
        <f t="shared" si="0"/>
        <v/>
      </c>
      <c r="W23" s="265" t="str">
        <f t="shared" si="0"/>
        <v/>
      </c>
      <c r="X23" s="265" t="str">
        <f t="shared" si="0"/>
        <v/>
      </c>
      <c r="Y23" s="265" t="str">
        <f t="shared" si="0"/>
        <v/>
      </c>
      <c r="Z23" s="265" t="str">
        <f t="shared" si="0"/>
        <v/>
      </c>
      <c r="AA23" s="158"/>
      <c r="AB23" s="123" t="s">
        <v>0</v>
      </c>
      <c r="AC23" s="123" t="s">
        <v>0</v>
      </c>
      <c r="AD23" s="123" t="s">
        <v>0</v>
      </c>
      <c r="AE23" s="159"/>
      <c r="AF23" s="155"/>
      <c r="AG23" s="238">
        <f t="shared" ref="AG23:AP23" si="1">G23</f>
        <v>2022</v>
      </c>
      <c r="AH23" s="238">
        <f t="shared" si="1"/>
        <v>2023</v>
      </c>
      <c r="AI23" s="238">
        <f t="shared" si="1"/>
        <v>2024</v>
      </c>
      <c r="AJ23" s="238" t="str">
        <f t="shared" si="1"/>
        <v/>
      </c>
      <c r="AK23" s="238" t="str">
        <f t="shared" si="1"/>
        <v/>
      </c>
      <c r="AL23" s="238" t="str">
        <f t="shared" si="1"/>
        <v/>
      </c>
      <c r="AM23" s="238" t="str">
        <f t="shared" si="1"/>
        <v/>
      </c>
      <c r="AN23" s="238" t="str">
        <f t="shared" si="1"/>
        <v/>
      </c>
      <c r="AO23" s="238" t="str">
        <f t="shared" si="1"/>
        <v/>
      </c>
      <c r="AP23" s="238" t="str">
        <f t="shared" si="1"/>
        <v/>
      </c>
      <c r="AQ23" s="215" t="s">
        <v>2</v>
      </c>
      <c r="AR23" s="124"/>
      <c r="AS23" s="238">
        <f t="shared" ref="AS23:BB23" si="2">G23</f>
        <v>2022</v>
      </c>
      <c r="AT23" s="238">
        <f t="shared" si="2"/>
        <v>2023</v>
      </c>
      <c r="AU23" s="238">
        <f t="shared" si="2"/>
        <v>2024</v>
      </c>
      <c r="AV23" s="238" t="str">
        <f t="shared" si="2"/>
        <v/>
      </c>
      <c r="AW23" s="238" t="str">
        <f t="shared" si="2"/>
        <v/>
      </c>
      <c r="AX23" s="238" t="str">
        <f t="shared" si="2"/>
        <v/>
      </c>
      <c r="AY23" s="238" t="str">
        <f t="shared" si="2"/>
        <v/>
      </c>
      <c r="AZ23" s="238" t="str">
        <f t="shared" si="2"/>
        <v/>
      </c>
      <c r="BA23" s="238" t="str">
        <f t="shared" si="2"/>
        <v/>
      </c>
      <c r="BB23" s="238" t="str">
        <f t="shared" si="2"/>
        <v/>
      </c>
      <c r="BC23" s="215" t="s">
        <v>2</v>
      </c>
      <c r="BD23" s="107"/>
      <c r="BE23" s="106">
        <f t="shared" ref="BE23:BN23" si="3">G23</f>
        <v>2022</v>
      </c>
      <c r="BF23" s="106">
        <f t="shared" si="3"/>
        <v>2023</v>
      </c>
      <c r="BG23" s="106">
        <f t="shared" si="3"/>
        <v>2024</v>
      </c>
      <c r="BH23" s="106" t="str">
        <f t="shared" si="3"/>
        <v/>
      </c>
      <c r="BI23" s="106" t="str">
        <f t="shared" si="3"/>
        <v/>
      </c>
      <c r="BJ23" s="106" t="str">
        <f t="shared" si="3"/>
        <v/>
      </c>
      <c r="BK23" s="106" t="str">
        <f t="shared" si="3"/>
        <v/>
      </c>
      <c r="BL23" s="106" t="str">
        <f t="shared" si="3"/>
        <v/>
      </c>
      <c r="BM23" s="106" t="str">
        <f t="shared" si="3"/>
        <v/>
      </c>
      <c r="BN23" s="238" t="str">
        <f t="shared" si="3"/>
        <v/>
      </c>
      <c r="BO23" s="215" t="s">
        <v>2</v>
      </c>
      <c r="BP23" s="107"/>
      <c r="BQ23" s="238">
        <f t="shared" ref="BQ23:BZ23" si="4">G23</f>
        <v>2022</v>
      </c>
      <c r="BR23" s="238">
        <f t="shared" si="4"/>
        <v>2023</v>
      </c>
      <c r="BS23" s="238">
        <f t="shared" si="4"/>
        <v>2024</v>
      </c>
      <c r="BT23" s="238" t="str">
        <f t="shared" si="4"/>
        <v/>
      </c>
      <c r="BU23" s="238" t="str">
        <f t="shared" si="4"/>
        <v/>
      </c>
      <c r="BV23" s="238" t="str">
        <f t="shared" si="4"/>
        <v/>
      </c>
      <c r="BW23" s="238" t="str">
        <f t="shared" si="4"/>
        <v/>
      </c>
      <c r="BX23" s="238" t="str">
        <f t="shared" si="4"/>
        <v/>
      </c>
      <c r="BY23" s="238" t="str">
        <f t="shared" si="4"/>
        <v/>
      </c>
      <c r="BZ23" s="238" t="str">
        <f t="shared" si="4"/>
        <v/>
      </c>
      <c r="CA23" s="215" t="s">
        <v>2</v>
      </c>
      <c r="CB23" s="108"/>
      <c r="CC23" s="238">
        <f t="shared" ref="CC23:CL23" si="5">G23</f>
        <v>2022</v>
      </c>
      <c r="CD23" s="238">
        <f t="shared" si="5"/>
        <v>2023</v>
      </c>
      <c r="CE23" s="238">
        <f t="shared" si="5"/>
        <v>2024</v>
      </c>
      <c r="CF23" s="238" t="str">
        <f t="shared" si="5"/>
        <v/>
      </c>
      <c r="CG23" s="238" t="str">
        <f t="shared" si="5"/>
        <v/>
      </c>
      <c r="CH23" s="238" t="str">
        <f t="shared" si="5"/>
        <v/>
      </c>
      <c r="CI23" s="238" t="str">
        <f t="shared" si="5"/>
        <v/>
      </c>
      <c r="CJ23" s="238" t="str">
        <f t="shared" si="5"/>
        <v/>
      </c>
      <c r="CK23" s="238" t="str">
        <f t="shared" si="5"/>
        <v/>
      </c>
      <c r="CL23" s="238" t="str">
        <f t="shared" si="5"/>
        <v/>
      </c>
      <c r="CM23" s="215" t="s">
        <v>2</v>
      </c>
      <c r="CN23" s="124"/>
      <c r="CO23" s="238">
        <f t="shared" ref="CO23:CX23" si="6">G23</f>
        <v>2022</v>
      </c>
      <c r="CP23" s="238">
        <f t="shared" si="6"/>
        <v>2023</v>
      </c>
      <c r="CQ23" s="238">
        <f t="shared" si="6"/>
        <v>2024</v>
      </c>
      <c r="CR23" s="238" t="str">
        <f t="shared" si="6"/>
        <v/>
      </c>
      <c r="CS23" s="238" t="str">
        <f t="shared" si="6"/>
        <v/>
      </c>
      <c r="CT23" s="238" t="str">
        <f t="shared" si="6"/>
        <v/>
      </c>
      <c r="CU23" s="238" t="str">
        <f t="shared" si="6"/>
        <v/>
      </c>
      <c r="CV23" s="238" t="str">
        <f t="shared" si="6"/>
        <v/>
      </c>
      <c r="CW23" s="238" t="str">
        <f t="shared" si="6"/>
        <v/>
      </c>
      <c r="CX23" s="238" t="str">
        <f t="shared" si="6"/>
        <v/>
      </c>
      <c r="CY23" s="215" t="s">
        <v>2</v>
      </c>
      <c r="DA23" s="238">
        <f t="shared" ref="DA23:DJ23" si="7">G23</f>
        <v>2022</v>
      </c>
      <c r="DB23" s="238">
        <f t="shared" si="7"/>
        <v>2023</v>
      </c>
      <c r="DC23" s="238">
        <f t="shared" si="7"/>
        <v>2024</v>
      </c>
      <c r="DD23" s="238" t="str">
        <f t="shared" si="7"/>
        <v/>
      </c>
      <c r="DE23" s="238" t="str">
        <f t="shared" si="7"/>
        <v/>
      </c>
      <c r="DF23" s="238" t="str">
        <f t="shared" si="7"/>
        <v/>
      </c>
      <c r="DG23" s="238" t="str">
        <f t="shared" si="7"/>
        <v/>
      </c>
      <c r="DH23" s="238" t="str">
        <f t="shared" si="7"/>
        <v/>
      </c>
      <c r="DI23" s="238" t="str">
        <f t="shared" si="7"/>
        <v/>
      </c>
      <c r="DJ23" s="238" t="str">
        <f t="shared" si="7"/>
        <v/>
      </c>
      <c r="DK23" s="215" t="s">
        <v>2</v>
      </c>
      <c r="DM23" s="238">
        <f t="shared" ref="DM23:DV23" si="8">G23</f>
        <v>2022</v>
      </c>
      <c r="DN23" s="238">
        <f t="shared" si="8"/>
        <v>2023</v>
      </c>
      <c r="DO23" s="238">
        <f t="shared" si="8"/>
        <v>2024</v>
      </c>
      <c r="DP23" s="238" t="str">
        <f t="shared" si="8"/>
        <v/>
      </c>
      <c r="DQ23" s="238" t="str">
        <f t="shared" si="8"/>
        <v/>
      </c>
      <c r="DR23" s="238" t="str">
        <f t="shared" si="8"/>
        <v/>
      </c>
      <c r="DS23" s="238" t="str">
        <f t="shared" si="8"/>
        <v/>
      </c>
      <c r="DT23" s="238" t="str">
        <f t="shared" si="8"/>
        <v/>
      </c>
      <c r="DU23" s="238" t="str">
        <f t="shared" si="8"/>
        <v/>
      </c>
      <c r="DV23" s="238" t="str">
        <f t="shared" si="8"/>
        <v/>
      </c>
      <c r="DW23" s="215" t="s">
        <v>2</v>
      </c>
      <c r="DY23" s="238">
        <f t="shared" ref="DY23:EH23" si="9">G23</f>
        <v>2022</v>
      </c>
      <c r="DZ23" s="238">
        <f t="shared" si="9"/>
        <v>2023</v>
      </c>
      <c r="EA23" s="238">
        <f t="shared" si="9"/>
        <v>2024</v>
      </c>
      <c r="EB23" s="238" t="str">
        <f t="shared" si="9"/>
        <v/>
      </c>
      <c r="EC23" s="238" t="str">
        <f t="shared" si="9"/>
        <v/>
      </c>
      <c r="ED23" s="238" t="str">
        <f t="shared" si="9"/>
        <v/>
      </c>
      <c r="EE23" s="238" t="str">
        <f t="shared" si="9"/>
        <v/>
      </c>
      <c r="EF23" s="238" t="str">
        <f t="shared" si="9"/>
        <v/>
      </c>
      <c r="EG23" s="238" t="str">
        <f t="shared" si="9"/>
        <v/>
      </c>
      <c r="EH23" s="238" t="str">
        <f t="shared" si="9"/>
        <v/>
      </c>
      <c r="EI23" s="215" t="s">
        <v>2</v>
      </c>
      <c r="EK23" s="238">
        <f t="shared" ref="EK23:ET23" si="10">G23</f>
        <v>2022</v>
      </c>
      <c r="EL23" s="238">
        <f t="shared" si="10"/>
        <v>2023</v>
      </c>
      <c r="EM23" s="238">
        <f t="shared" si="10"/>
        <v>2024</v>
      </c>
      <c r="EN23" s="238" t="str">
        <f t="shared" si="10"/>
        <v/>
      </c>
      <c r="EO23" s="238" t="str">
        <f t="shared" si="10"/>
        <v/>
      </c>
      <c r="EP23" s="238" t="str">
        <f t="shared" si="10"/>
        <v/>
      </c>
      <c r="EQ23" s="238" t="str">
        <f t="shared" si="10"/>
        <v/>
      </c>
      <c r="ER23" s="238" t="str">
        <f t="shared" si="10"/>
        <v/>
      </c>
      <c r="ES23" s="238" t="str">
        <f t="shared" si="10"/>
        <v/>
      </c>
      <c r="ET23" s="238" t="str">
        <f t="shared" si="10"/>
        <v/>
      </c>
      <c r="EU23" s="215" t="s">
        <v>2</v>
      </c>
      <c r="EW23" s="238">
        <f t="shared" ref="EW23:FF23" si="11">G23</f>
        <v>2022</v>
      </c>
      <c r="EX23" s="238">
        <f t="shared" si="11"/>
        <v>2023</v>
      </c>
      <c r="EY23" s="238">
        <f t="shared" si="11"/>
        <v>2024</v>
      </c>
      <c r="EZ23" s="238" t="str">
        <f t="shared" si="11"/>
        <v/>
      </c>
      <c r="FA23" s="238" t="str">
        <f t="shared" si="11"/>
        <v/>
      </c>
      <c r="FB23" s="238" t="str">
        <f t="shared" si="11"/>
        <v/>
      </c>
      <c r="FC23" s="238" t="str">
        <f t="shared" si="11"/>
        <v/>
      </c>
      <c r="FD23" s="238" t="str">
        <f t="shared" si="11"/>
        <v/>
      </c>
      <c r="FE23" s="238" t="str">
        <f t="shared" si="11"/>
        <v/>
      </c>
      <c r="FF23" s="238" t="str">
        <f t="shared" si="11"/>
        <v/>
      </c>
      <c r="FG23" s="215" t="s">
        <v>2</v>
      </c>
      <c r="FI23" s="238">
        <f t="shared" ref="FI23:FR23" si="12">G23</f>
        <v>2022</v>
      </c>
      <c r="FJ23" s="238">
        <f t="shared" si="12"/>
        <v>2023</v>
      </c>
      <c r="FK23" s="238">
        <f t="shared" si="12"/>
        <v>2024</v>
      </c>
      <c r="FL23" s="238" t="str">
        <f t="shared" si="12"/>
        <v/>
      </c>
      <c r="FM23" s="238" t="str">
        <f t="shared" si="12"/>
        <v/>
      </c>
      <c r="FN23" s="238" t="str">
        <f t="shared" si="12"/>
        <v/>
      </c>
      <c r="FO23" s="238" t="str">
        <f t="shared" si="12"/>
        <v/>
      </c>
      <c r="FP23" s="238" t="str">
        <f t="shared" si="12"/>
        <v/>
      </c>
      <c r="FQ23" s="238" t="str">
        <f t="shared" si="12"/>
        <v/>
      </c>
      <c r="FR23" s="238" t="str">
        <f t="shared" si="12"/>
        <v/>
      </c>
      <c r="FS23" s="215" t="s">
        <v>2</v>
      </c>
    </row>
    <row r="24" spans="2:175" ht="12.95" customHeight="1" x14ac:dyDescent="0.2">
      <c r="B24" s="199" t="s">
        <v>178</v>
      </c>
      <c r="C24" s="194"/>
      <c r="D24" s="270"/>
      <c r="E24" s="538"/>
      <c r="F24" s="195"/>
      <c r="G24" s="200">
        <f>IF(G152=0,"",G152)</f>
        <v>1.5</v>
      </c>
      <c r="H24" s="200">
        <f t="shared" ref="H24:P24" si="13">IF(H152=0,"",H152)</f>
        <v>1.5</v>
      </c>
      <c r="I24" s="200">
        <f t="shared" si="13"/>
        <v>3</v>
      </c>
      <c r="J24" s="200" t="str">
        <f t="shared" si="13"/>
        <v/>
      </c>
      <c r="K24" s="200" t="str">
        <f t="shared" si="13"/>
        <v/>
      </c>
      <c r="L24" s="200" t="str">
        <f t="shared" si="13"/>
        <v/>
      </c>
      <c r="M24" s="200" t="str">
        <f t="shared" si="13"/>
        <v/>
      </c>
      <c r="N24" s="200" t="str">
        <f t="shared" si="13"/>
        <v/>
      </c>
      <c r="O24" s="200" t="str">
        <f t="shared" si="13"/>
        <v/>
      </c>
      <c r="P24" s="200" t="str">
        <f t="shared" si="13"/>
        <v/>
      </c>
      <c r="Q24" s="573"/>
      <c r="R24" s="271"/>
      <c r="S24" s="271"/>
      <c r="T24" s="271"/>
      <c r="U24" s="271"/>
      <c r="V24" s="271"/>
      <c r="W24" s="271"/>
      <c r="X24" s="271"/>
      <c r="Y24" s="271"/>
      <c r="Z24" s="271"/>
      <c r="AA24" s="194"/>
      <c r="AB24" s="272"/>
      <c r="AC24" s="272"/>
      <c r="AD24" s="223"/>
      <c r="AE24" s="196"/>
      <c r="AF24" s="196"/>
      <c r="AG24" s="187">
        <f>IF(AG152=0,"",AG152)</f>
        <v>106338.82500000001</v>
      </c>
      <c r="AH24" s="201">
        <f t="shared" ref="AH24:CS24" si="14">IF(AH152=0,"",AH152)</f>
        <v>108465.60149999999</v>
      </c>
      <c r="AI24" s="201">
        <f t="shared" si="14"/>
        <v>221269.82706000001</v>
      </c>
      <c r="AJ24" s="201" t="str">
        <f t="shared" si="14"/>
        <v/>
      </c>
      <c r="AK24" s="201" t="str">
        <f t="shared" si="14"/>
        <v/>
      </c>
      <c r="AL24" s="201" t="str">
        <f t="shared" si="14"/>
        <v/>
      </c>
      <c r="AM24" s="201" t="str">
        <f t="shared" si="14"/>
        <v/>
      </c>
      <c r="AN24" s="201" t="str">
        <f t="shared" si="14"/>
        <v/>
      </c>
      <c r="AO24" s="201" t="str">
        <f t="shared" si="14"/>
        <v/>
      </c>
      <c r="AP24" s="201" t="str">
        <f t="shared" si="14"/>
        <v/>
      </c>
      <c r="AQ24" s="187">
        <f t="shared" si="14"/>
        <v>436074.25355999998</v>
      </c>
      <c r="AR24" s="245"/>
      <c r="AS24" s="187">
        <f t="shared" si="14"/>
        <v>70892.55</v>
      </c>
      <c r="AT24" s="201">
        <f t="shared" si="14"/>
        <v>72310.400999999998</v>
      </c>
      <c r="AU24" s="201">
        <f t="shared" si="14"/>
        <v>147513.21804000001</v>
      </c>
      <c r="AV24" s="201" t="str">
        <f t="shared" si="14"/>
        <v/>
      </c>
      <c r="AW24" s="201" t="str">
        <f t="shared" si="14"/>
        <v/>
      </c>
      <c r="AX24" s="201" t="str">
        <f t="shared" si="14"/>
        <v/>
      </c>
      <c r="AY24" s="201" t="str">
        <f t="shared" si="14"/>
        <v/>
      </c>
      <c r="AZ24" s="201" t="str">
        <f t="shared" si="14"/>
        <v/>
      </c>
      <c r="BA24" s="201" t="str">
        <f t="shared" si="14"/>
        <v/>
      </c>
      <c r="BB24" s="201" t="str">
        <f t="shared" si="14"/>
        <v/>
      </c>
      <c r="BC24" s="187">
        <f t="shared" si="14"/>
        <v>290716.16904000001</v>
      </c>
      <c r="BD24" s="245"/>
      <c r="BE24" s="187">
        <f t="shared" si="14"/>
        <v>35446.275000000001</v>
      </c>
      <c r="BF24" s="201">
        <f t="shared" si="14"/>
        <v>36155.200499999999</v>
      </c>
      <c r="BG24" s="201">
        <f t="shared" si="14"/>
        <v>73756.609020000004</v>
      </c>
      <c r="BH24" s="201" t="str">
        <f t="shared" si="14"/>
        <v/>
      </c>
      <c r="BI24" s="201" t="str">
        <f t="shared" si="14"/>
        <v/>
      </c>
      <c r="BJ24" s="201" t="str">
        <f t="shared" si="14"/>
        <v/>
      </c>
      <c r="BK24" s="201" t="str">
        <f t="shared" si="14"/>
        <v/>
      </c>
      <c r="BL24" s="201" t="str">
        <f t="shared" si="14"/>
        <v/>
      </c>
      <c r="BM24" s="201" t="str">
        <f t="shared" si="14"/>
        <v/>
      </c>
      <c r="BN24" s="201" t="str">
        <f t="shared" si="14"/>
        <v/>
      </c>
      <c r="BO24" s="187">
        <f t="shared" si="14"/>
        <v>145358.08452</v>
      </c>
      <c r="BP24" s="245"/>
      <c r="BQ24" s="187">
        <f t="shared" si="14"/>
        <v>32946.56547547409</v>
      </c>
      <c r="BR24" s="201">
        <f t="shared" si="14"/>
        <v>33605.496784983574</v>
      </c>
      <c r="BS24" s="201">
        <f t="shared" si="14"/>
        <v>68555.21344136649</v>
      </c>
      <c r="BT24" s="201" t="str">
        <f t="shared" si="14"/>
        <v/>
      </c>
      <c r="BU24" s="201" t="str">
        <f t="shared" si="14"/>
        <v/>
      </c>
      <c r="BV24" s="201" t="str">
        <f t="shared" si="14"/>
        <v/>
      </c>
      <c r="BW24" s="201" t="str">
        <f t="shared" si="14"/>
        <v/>
      </c>
      <c r="BX24" s="201" t="str">
        <f t="shared" si="14"/>
        <v/>
      </c>
      <c r="BY24" s="201" t="str">
        <f t="shared" si="14"/>
        <v/>
      </c>
      <c r="BZ24" s="201" t="str">
        <f t="shared" si="14"/>
        <v/>
      </c>
      <c r="CA24" s="187">
        <f t="shared" si="14"/>
        <v>135107.27570182417</v>
      </c>
      <c r="CB24" s="245"/>
      <c r="CC24" s="187">
        <f t="shared" si="14"/>
        <v>16473.282737737045</v>
      </c>
      <c r="CD24" s="187">
        <f t="shared" si="14"/>
        <v>16802.748392491787</v>
      </c>
      <c r="CE24" s="187">
        <f t="shared" si="14"/>
        <v>34277.606720683245</v>
      </c>
      <c r="CF24" s="187" t="str">
        <f t="shared" si="14"/>
        <v/>
      </c>
      <c r="CG24" s="187" t="str">
        <f t="shared" si="14"/>
        <v/>
      </c>
      <c r="CH24" s="187" t="str">
        <f t="shared" si="14"/>
        <v/>
      </c>
      <c r="CI24" s="187" t="str">
        <f t="shared" si="14"/>
        <v/>
      </c>
      <c r="CJ24" s="187" t="str">
        <f t="shared" si="14"/>
        <v/>
      </c>
      <c r="CK24" s="187" t="str">
        <f t="shared" si="14"/>
        <v/>
      </c>
      <c r="CL24" s="187" t="str">
        <f t="shared" si="14"/>
        <v/>
      </c>
      <c r="CM24" s="187">
        <f t="shared" si="14"/>
        <v>67553.637850912084</v>
      </c>
      <c r="CN24" s="245"/>
      <c r="CO24" s="187">
        <f t="shared" si="14"/>
        <v>8974.99683</v>
      </c>
      <c r="CP24" s="201">
        <f t="shared" si="14"/>
        <v>9154.4967665999993</v>
      </c>
      <c r="CQ24" s="201">
        <f t="shared" si="14"/>
        <v>18675.173403863999</v>
      </c>
      <c r="CR24" s="201" t="str">
        <f t="shared" si="14"/>
        <v/>
      </c>
      <c r="CS24" s="201" t="str">
        <f t="shared" si="14"/>
        <v/>
      </c>
      <c r="CT24" s="201" t="str">
        <f t="shared" ref="CT24:FE24" si="15">IF(CT152=0,"",CT152)</f>
        <v/>
      </c>
      <c r="CU24" s="201" t="str">
        <f t="shared" si="15"/>
        <v/>
      </c>
      <c r="CV24" s="201" t="str">
        <f t="shared" si="15"/>
        <v/>
      </c>
      <c r="CW24" s="201" t="str">
        <f t="shared" si="15"/>
        <v/>
      </c>
      <c r="CX24" s="201" t="str">
        <f t="shared" si="15"/>
        <v/>
      </c>
      <c r="CY24" s="187">
        <f t="shared" si="15"/>
        <v>36804.667000463996</v>
      </c>
      <c r="CZ24" s="245"/>
      <c r="DA24" s="187">
        <f t="shared" si="15"/>
        <v>4487.498415</v>
      </c>
      <c r="DB24" s="201">
        <f t="shared" si="15"/>
        <v>4577.2483832999997</v>
      </c>
      <c r="DC24" s="201">
        <f t="shared" si="15"/>
        <v>9337.5867019319994</v>
      </c>
      <c r="DD24" s="201" t="str">
        <f t="shared" si="15"/>
        <v/>
      </c>
      <c r="DE24" s="201" t="str">
        <f t="shared" si="15"/>
        <v/>
      </c>
      <c r="DF24" s="201" t="str">
        <f t="shared" si="15"/>
        <v/>
      </c>
      <c r="DG24" s="201" t="str">
        <f t="shared" si="15"/>
        <v/>
      </c>
      <c r="DH24" s="201" t="str">
        <f t="shared" si="15"/>
        <v/>
      </c>
      <c r="DI24" s="201" t="str">
        <f t="shared" si="15"/>
        <v/>
      </c>
      <c r="DJ24" s="201" t="str">
        <f t="shared" si="15"/>
        <v/>
      </c>
      <c r="DK24" s="187">
        <f t="shared" si="15"/>
        <v>18402.333500231998</v>
      </c>
      <c r="DL24" s="245"/>
      <c r="DM24" s="187">
        <f t="shared" si="15"/>
        <v>45900</v>
      </c>
      <c r="DN24" s="201">
        <f t="shared" si="15"/>
        <v>46818</v>
      </c>
      <c r="DO24" s="201">
        <f t="shared" si="15"/>
        <v>95508.72</v>
      </c>
      <c r="DP24" s="201" t="str">
        <f t="shared" si="15"/>
        <v/>
      </c>
      <c r="DQ24" s="201" t="str">
        <f t="shared" si="15"/>
        <v/>
      </c>
      <c r="DR24" s="201" t="str">
        <f t="shared" si="15"/>
        <v/>
      </c>
      <c r="DS24" s="201" t="str">
        <f t="shared" si="15"/>
        <v/>
      </c>
      <c r="DT24" s="201" t="str">
        <f t="shared" si="15"/>
        <v/>
      </c>
      <c r="DU24" s="201" t="str">
        <f t="shared" si="15"/>
        <v/>
      </c>
      <c r="DV24" s="201" t="str">
        <f t="shared" si="15"/>
        <v/>
      </c>
      <c r="DW24" s="201">
        <f t="shared" si="15"/>
        <v>188226.72</v>
      </c>
      <c r="DX24" s="201"/>
      <c r="DY24" s="201">
        <f t="shared" si="15"/>
        <v>17723.137500000001</v>
      </c>
      <c r="DZ24" s="201">
        <f t="shared" si="15"/>
        <v>18077.60025</v>
      </c>
      <c r="EA24" s="201">
        <f t="shared" si="15"/>
        <v>36878.304510000002</v>
      </c>
      <c r="EB24" s="201" t="str">
        <f t="shared" si="15"/>
        <v/>
      </c>
      <c r="EC24" s="201" t="str">
        <f t="shared" si="15"/>
        <v/>
      </c>
      <c r="ED24" s="201" t="str">
        <f t="shared" si="15"/>
        <v/>
      </c>
      <c r="EE24" s="201" t="str">
        <f t="shared" si="15"/>
        <v/>
      </c>
      <c r="EF24" s="201" t="str">
        <f t="shared" si="15"/>
        <v/>
      </c>
      <c r="EG24" s="201" t="str">
        <f t="shared" si="15"/>
        <v/>
      </c>
      <c r="EH24" s="201" t="str">
        <f t="shared" si="15"/>
        <v/>
      </c>
      <c r="EI24" s="187">
        <f t="shared" si="15"/>
        <v>72679.042260000002</v>
      </c>
      <c r="EJ24" s="245"/>
      <c r="EK24" s="187">
        <f t="shared" si="15"/>
        <v>24198.424805474086</v>
      </c>
      <c r="EL24" s="201">
        <f t="shared" si="15"/>
        <v>24682.393301583576</v>
      </c>
      <c r="EM24" s="201">
        <f t="shared" si="15"/>
        <v>50352.082335230487</v>
      </c>
      <c r="EN24" s="201" t="str">
        <f t="shared" si="15"/>
        <v/>
      </c>
      <c r="EO24" s="201" t="str">
        <f t="shared" si="15"/>
        <v/>
      </c>
      <c r="EP24" s="201" t="str">
        <f t="shared" si="15"/>
        <v/>
      </c>
      <c r="EQ24" s="201" t="str">
        <f t="shared" si="15"/>
        <v/>
      </c>
      <c r="ER24" s="201" t="str">
        <f t="shared" si="15"/>
        <v/>
      </c>
      <c r="ES24" s="201" t="str">
        <f t="shared" si="15"/>
        <v/>
      </c>
      <c r="ET24" s="201" t="str">
        <f t="shared" si="15"/>
        <v/>
      </c>
      <c r="EU24" s="187">
        <f t="shared" si="15"/>
        <v>99232.900442288141</v>
      </c>
      <c r="EV24" s="245"/>
      <c r="EW24" s="187">
        <f t="shared" si="15"/>
        <v>112814.1123054741</v>
      </c>
      <c r="EX24" s="201">
        <f t="shared" si="15"/>
        <v>115070.39455158357</v>
      </c>
      <c r="EY24" s="201">
        <f t="shared" si="15"/>
        <v>234743.60488523051</v>
      </c>
      <c r="EZ24" s="201" t="str">
        <f t="shared" si="15"/>
        <v/>
      </c>
      <c r="FA24" s="201" t="str">
        <f t="shared" si="15"/>
        <v/>
      </c>
      <c r="FB24" s="201" t="str">
        <f t="shared" si="15"/>
        <v/>
      </c>
      <c r="FC24" s="201" t="str">
        <f t="shared" si="15"/>
        <v/>
      </c>
      <c r="FD24" s="201" t="str">
        <f t="shared" si="15"/>
        <v/>
      </c>
      <c r="FE24" s="201" t="str">
        <f t="shared" si="15"/>
        <v/>
      </c>
      <c r="FF24" s="201" t="str">
        <f t="shared" ref="FF24:FS24" si="16">IF(FF152=0,"",FF152)</f>
        <v/>
      </c>
      <c r="FG24" s="187">
        <f t="shared" si="16"/>
        <v>462628.11174228822</v>
      </c>
      <c r="FH24" s="245"/>
      <c r="FI24" s="187">
        <f t="shared" si="16"/>
        <v>56407.056152737052</v>
      </c>
      <c r="FJ24" s="201">
        <f t="shared" si="16"/>
        <v>57535.197275791783</v>
      </c>
      <c r="FK24" s="201">
        <f t="shared" si="16"/>
        <v>117371.80244261526</v>
      </c>
      <c r="FL24" s="201" t="str">
        <f t="shared" si="16"/>
        <v/>
      </c>
      <c r="FM24" s="201" t="str">
        <f t="shared" si="16"/>
        <v/>
      </c>
      <c r="FN24" s="201" t="str">
        <f t="shared" si="16"/>
        <v/>
      </c>
      <c r="FO24" s="201" t="str">
        <f t="shared" si="16"/>
        <v/>
      </c>
      <c r="FP24" s="201" t="str">
        <f t="shared" si="16"/>
        <v/>
      </c>
      <c r="FQ24" s="201" t="str">
        <f t="shared" si="16"/>
        <v/>
      </c>
      <c r="FR24" s="201" t="str">
        <f t="shared" si="16"/>
        <v/>
      </c>
      <c r="FS24" s="201">
        <f t="shared" si="16"/>
        <v>231314.05587114411</v>
      </c>
    </row>
    <row r="25" spans="2:175" s="120" customFormat="1" ht="12.95" customHeight="1" x14ac:dyDescent="0.2">
      <c r="B25" s="202" t="str">
        <f>'2. Grunddata'!C$9</f>
        <v>Husdjurens utfodring och vård</v>
      </c>
      <c r="C25" s="197" t="s">
        <v>352</v>
      </c>
      <c r="D25" s="127"/>
      <c r="E25" s="128">
        <f t="shared" ref="E25:E32" si="17">E$23</f>
        <v>0</v>
      </c>
      <c r="F25" s="198">
        <v>45000</v>
      </c>
      <c r="G25" s="112">
        <v>1</v>
      </c>
      <c r="H25" s="112">
        <v>1</v>
      </c>
      <c r="I25" s="112">
        <v>2</v>
      </c>
      <c r="J25" s="112"/>
      <c r="K25" s="112"/>
      <c r="L25" s="112"/>
      <c r="M25" s="112"/>
      <c r="N25" s="112"/>
      <c r="O25" s="112"/>
      <c r="P25" s="112"/>
      <c r="Q25" s="266">
        <f>SUMIF('3. Partner'!$K$13:$K$87,$B25,'3. Partner'!$E$13:$E$87)</f>
        <v>0.02</v>
      </c>
      <c r="R25" s="539">
        <f t="shared" ref="R25:Z34" si="18">$Q25</f>
        <v>0.02</v>
      </c>
      <c r="S25" s="539">
        <f t="shared" si="18"/>
        <v>0.02</v>
      </c>
      <c r="T25" s="539">
        <f t="shared" si="18"/>
        <v>0.02</v>
      </c>
      <c r="U25" s="539">
        <f t="shared" si="18"/>
        <v>0.02</v>
      </c>
      <c r="V25" s="539">
        <f t="shared" si="18"/>
        <v>0.02</v>
      </c>
      <c r="W25" s="539">
        <f t="shared" si="18"/>
        <v>0.02</v>
      </c>
      <c r="X25" s="539">
        <f t="shared" si="18"/>
        <v>0.02</v>
      </c>
      <c r="Y25" s="539">
        <f t="shared" si="18"/>
        <v>0.02</v>
      </c>
      <c r="Z25" s="539">
        <f t="shared" si="18"/>
        <v>0.02</v>
      </c>
      <c r="AA25" s="267">
        <f>SUMIF('3. Partner'!K$13:K$87,B25,'3. Partner'!D$13:D$87)</f>
        <v>0.54449999999999998</v>
      </c>
      <c r="AB25" s="247">
        <f>(SUMIF('3. Partner'!K$13:K$87,B25,'3. Partner'!F$13:F$87))+(SUMIF('3. Partner'!K$13:K$87,B25,'3. Partner'!H$13:H$87))</f>
        <v>0.46473946099377283</v>
      </c>
      <c r="AC25" s="247">
        <f>(SUMIF('3. Partner'!K$13:K$87,B25,'3. Partner'!G$13:G$87))+(SUMIF('3. Partner'!K$13:K$87,B25,'3. Partner'!I$13:I$87))</f>
        <v>0.12659999999999999</v>
      </c>
      <c r="AD25" s="247">
        <f>IF('2. Grunddata'!C$13="NEJ",'2. Grunddata'!C$14,0)</f>
        <v>0.25</v>
      </c>
      <c r="AE25" s="597">
        <f>SUM(G25:P25)</f>
        <v>4</v>
      </c>
      <c r="AF25" s="292"/>
      <c r="AG25" s="249">
        <f t="shared" ref="AG25:AG56" si="19">$F25*G25*(1+$AA25)*(1+$Q25)</f>
        <v>70892.55</v>
      </c>
      <c r="AH25" s="249">
        <f t="shared" ref="AH25:AH56" si="20">$F25*H25*(1+$AA25)*(1+$Q25)*(1+$R25)</f>
        <v>72310.400999999998</v>
      </c>
      <c r="AI25" s="249">
        <f t="shared" ref="AI25:AI56" si="21">$F25*I25*(1+$AA25)*(1+$Q25)*(1+$R25)*(1+$S25)</f>
        <v>147513.21804000001</v>
      </c>
      <c r="AJ25" s="249">
        <f t="shared" ref="AJ25:AJ56" si="22">$F25*J25*(1+$AA25)*(1+$Q25)*(1+$R25)*(1+$S25)*(1+$T25)</f>
        <v>0</v>
      </c>
      <c r="AK25" s="249">
        <f t="shared" ref="AK25:AK56" si="23">$F25*K25*(1+$AA25)*(1+$Q25)*(1+$R25)*(1+$S25)*(1+$T25)*(1+$U25)</f>
        <v>0</v>
      </c>
      <c r="AL25" s="249">
        <f t="shared" ref="AL25:AL56" si="24">$F25*L25*(1+$AA25)*(1+$Q25)*(1+$R25)*(1+$S25)*(1+$T25)*(1+$U25)*(1+$V25)</f>
        <v>0</v>
      </c>
      <c r="AM25" s="249">
        <f t="shared" ref="AM25:AM56" si="25">$F25*M25*(1+$AA25)*(1+$Q25)*(1+$R25)*(1+$S25)*(1+$T25)*(1+$U25)*(1+$V25)*(1+$W25)</f>
        <v>0</v>
      </c>
      <c r="AN25" s="249">
        <f t="shared" ref="AN25:AN56" si="26">$F25*N25*(1+$AA25)*(1+$Q25)*(1+$R25)*(1+$S25)*(1+$T25)*(1+$U25)*(1+$V25)*(1+$W25)*(1+$X25)</f>
        <v>0</v>
      </c>
      <c r="AO25" s="249">
        <f t="shared" ref="AO25:AO56" si="27">$F25*O25*(1+$AA25)*(1+$Q25)*(1+$R25)*(1+$S25)*(1+$T25)*(1+$U25)*(1+$V25)*(1+$W25)*(1+$X25)*(1+$Y25)</f>
        <v>0</v>
      </c>
      <c r="AP25" s="249">
        <f t="shared" ref="AP25:AP56" si="28">$F25*P25*(1+$AA25)*(1+$Q25)*(1+$R25)*(1+$S25)*(1+$T25)*(1+$U25)*(1+$V25)*(1+$W25)*(1+$X25)*(1+$Y25)*(1+$Z25)</f>
        <v>0</v>
      </c>
      <c r="AQ25" s="250">
        <f>SUM(AG25:AP25)</f>
        <v>290716.16904000001</v>
      </c>
      <c r="AR25" s="251"/>
      <c r="AS25" s="249">
        <f t="shared" ref="AS25:AS56" si="29">$F25*G25*(1+$AA25)*(1+$Q25)*(1-$E25)</f>
        <v>70892.55</v>
      </c>
      <c r="AT25" s="249">
        <f t="shared" ref="AT25:AT56" si="30">$F25*H25*(1+$AA25)*(1+$Q25)*(1+$R25)*(1-E25)</f>
        <v>72310.400999999998</v>
      </c>
      <c r="AU25" s="249">
        <f t="shared" ref="AU25:AU56" si="31">$F25*I25*(1+$AA25)*(1+$Q25)*(1+$R25)*(1+$S25)*(1-E25)</f>
        <v>147513.21804000001</v>
      </c>
      <c r="AV25" s="249">
        <f t="shared" ref="AV25:AV56" si="32">$F25*J25*(1+$AA25)*(1+$Q25)*(1+$R25)*(1+$S25)*(1+$T25)*(1-E25)</f>
        <v>0</v>
      </c>
      <c r="AW25" s="249">
        <f t="shared" ref="AW25:AW56" si="33">$F25*K25*(1+$AA25)*(1+$Q25)*(1+$R25)*(1+$S25)*(1+$T25)*(1+$U25)*(1-E25)</f>
        <v>0</v>
      </c>
      <c r="AX25" s="249">
        <f t="shared" ref="AX25:AX56" si="34">$F25*L25*(1+$AA25)*(1+$Q25)*(1+$R25)*(1+$S25)*(1+$T25)*(1+$U25)*(1+$V25)*(1-E25)</f>
        <v>0</v>
      </c>
      <c r="AY25" s="249">
        <f t="shared" ref="AY25:AY56" si="35">$F25*M25*(1+$AA25)*(1+$Q25)*(1+$R25)*(1+$S25)*(1+$T25)*(1+$U25)*(1+$V25)*(1+$W25)*(1-E25)</f>
        <v>0</v>
      </c>
      <c r="AZ25" s="249">
        <f t="shared" ref="AZ25:AZ56" si="36">$F25*N25*(1+$AA25)*(1+$Q25)*(1+$R25)*(1+$S25)*(1+$T25)*(1+$U25)*(1+$V25)*(1+$W25)*(1+$X25)*(1-E25)</f>
        <v>0</v>
      </c>
      <c r="BA25" s="249">
        <f t="shared" ref="BA25:BA56" si="37">$F25*O25*(1+$AA25)*(1+$Q25)*(1+$R25)*(1+$S25)*(1+$T25)*(1+$U25)*(1+$V25)*(1+$W25)*(1+$X25)*(1+$Y25)*(1-E25)</f>
        <v>0</v>
      </c>
      <c r="BB25" s="249">
        <f t="shared" ref="BB25:BB56" si="38">$F25*P25*(1+$AA25)*(1+$Q25)*(1+$R25)*(1+$S25)*(1+$T25)*(1+$U25)*(1+$V25)*(1+$W25)*(1+$X25)*(1+$Y25)*(1+$Z25)*(1-E25)</f>
        <v>0</v>
      </c>
      <c r="BC25" s="250">
        <f>SUM(AS25:BB25)</f>
        <v>290716.16904000001</v>
      </c>
      <c r="BD25" s="251"/>
      <c r="BE25" s="249">
        <f t="shared" ref="BE25:BE56" si="39">$F25*G25*(1+$AA25)*(1+$Q25)*($E25)</f>
        <v>0</v>
      </c>
      <c r="BF25" s="249">
        <f t="shared" ref="BF25:BF56" si="40">$F25*H25*(1+$AA25)*(1+$Q25)*(1+$R25)*($E25)</f>
        <v>0</v>
      </c>
      <c r="BG25" s="249">
        <f t="shared" ref="BG25:BG56" si="41">$F25*I25*(1+$AA25)*(1+$Q25)*(1+$R25)*(1+$S25)*($E25)</f>
        <v>0</v>
      </c>
      <c r="BH25" s="249">
        <f t="shared" ref="BH25:BH56" si="42">$F25*J25*(1+$AA25)*(1+$Q25)*(1+$R25)*(1+$S25)*(1+$T25)*($E25)</f>
        <v>0</v>
      </c>
      <c r="BI25" s="249">
        <f t="shared" ref="BI25:BI56" si="43">$F25*K25*(1+$AA25)*(1+$Q25)*(1+$R25)*(1+$S25)*(1+$T25)*(1+$U25)*($E25)</f>
        <v>0</v>
      </c>
      <c r="BJ25" s="249">
        <f t="shared" ref="BJ25:BJ56" si="44">$F25*L25*(1+$AA25)*(1+$Q25)*(1+$R25)*(1+$S25)*(1+$T25)*(1+$U25)*(1+$V25)*($E25)</f>
        <v>0</v>
      </c>
      <c r="BK25" s="249">
        <f t="shared" ref="BK25:BK56" si="45">$F25*M25*(1+$AA25)*(1+$Q25)*(1+$R25)*(1+$S25)*(1+$T25)*(1+$U25)*(1+$V25)*(1+$W25)*($E25)</f>
        <v>0</v>
      </c>
      <c r="BL25" s="249">
        <f t="shared" ref="BL25:BL56" si="46">$F25*N25*(1+$AA25)*(1+$Q25)*(1+$R25)*(1+$S25)*(1+$T25)*(1+$U25)*(1+$V25)*(1+$W25)*(1+$X25)*($E25)</f>
        <v>0</v>
      </c>
      <c r="BM25" s="249">
        <f t="shared" ref="BM25:BM56" si="47">$F25*O25*(1+$AA25)*(1+$Q25)*(1+$R25)*(1+$S25)*(1+$T25)*(1+$U25)*(1+$V25)*(1+$W25)*(1+$X25)*(1+$Y25)*($E25)</f>
        <v>0</v>
      </c>
      <c r="BN25" s="249">
        <f t="shared" ref="BN25:BN56" si="48">$F25*P25*(1+$AA25)*(1+$Q25)*(1+$R25)*(1+$S25)*(1+$T25)*(1+$U25)*(1+$V25)*(1+$W25)*(1+$X25)*(1+$Y25)*(1+$Z25)*($E25)</f>
        <v>0</v>
      </c>
      <c r="BO25" s="250">
        <f>SUM(BE25:BN25)</f>
        <v>0</v>
      </c>
      <c r="BP25" s="252"/>
      <c r="BQ25" s="253">
        <f t="shared" ref="BQ25:BQ56" si="49">$AB25*AS25</f>
        <v>32946.56547547409</v>
      </c>
      <c r="BR25" s="253">
        <f t="shared" ref="BR25:BR56" si="50">$AB25*AT25</f>
        <v>33605.496784983574</v>
      </c>
      <c r="BS25" s="253">
        <f t="shared" ref="BS25:BS56" si="51">$AB25*AU25</f>
        <v>68555.21344136649</v>
      </c>
      <c r="BT25" s="253">
        <f t="shared" ref="BT25:BT56" si="52">$AB25*AV25</f>
        <v>0</v>
      </c>
      <c r="BU25" s="253">
        <f t="shared" ref="BU25:BU56" si="53">$AB25*AW25</f>
        <v>0</v>
      </c>
      <c r="BV25" s="253">
        <f t="shared" ref="BV25:BV56" si="54">$AB25*AX25</f>
        <v>0</v>
      </c>
      <c r="BW25" s="253">
        <f t="shared" ref="BW25:BW56" si="55">$AB25*AY25</f>
        <v>0</v>
      </c>
      <c r="BX25" s="253">
        <f t="shared" ref="BX25:BX56" si="56">$AB25*AZ25</f>
        <v>0</v>
      </c>
      <c r="BY25" s="253">
        <f t="shared" ref="BY25:BY56" si="57">$AB25*BA25</f>
        <v>0</v>
      </c>
      <c r="BZ25" s="253">
        <f t="shared" ref="BZ25:BZ56" si="58">$AB25*BB25</f>
        <v>0</v>
      </c>
      <c r="CA25" s="237">
        <f>SUM(BQ25:BZ25)</f>
        <v>135107.27570182417</v>
      </c>
      <c r="CB25" s="254"/>
      <c r="CC25" s="258">
        <f t="shared" ref="CC25:CC56" si="59">$AB25*BE25</f>
        <v>0</v>
      </c>
      <c r="CD25" s="258">
        <f t="shared" ref="CD25:CD56" si="60">$AB25*BF25</f>
        <v>0</v>
      </c>
      <c r="CE25" s="258">
        <f t="shared" ref="CE25:CE56" si="61">$AB25*BG25</f>
        <v>0</v>
      </c>
      <c r="CF25" s="258">
        <f t="shared" ref="CF25:CF56" si="62">$AB25*BH25</f>
        <v>0</v>
      </c>
      <c r="CG25" s="258">
        <f t="shared" ref="CG25:CG56" si="63">$AB25*BI25</f>
        <v>0</v>
      </c>
      <c r="CH25" s="258">
        <f t="shared" ref="CH25:CH56" si="64">$AB25*BJ25</f>
        <v>0</v>
      </c>
      <c r="CI25" s="258">
        <f t="shared" ref="CI25:CI56" si="65">$AB25*BK25</f>
        <v>0</v>
      </c>
      <c r="CJ25" s="258">
        <f t="shared" ref="CJ25:CJ56" si="66">$AB25*BL25</f>
        <v>0</v>
      </c>
      <c r="CK25" s="258">
        <f t="shared" ref="CK25:CK56" si="67">$AB25*BM25</f>
        <v>0</v>
      </c>
      <c r="CL25" s="258">
        <f t="shared" ref="CL25:CL56" si="68">$AB25*BN25</f>
        <v>0</v>
      </c>
      <c r="CM25" s="237">
        <f>SUM(CC25:CL25)</f>
        <v>0</v>
      </c>
      <c r="CN25" s="254"/>
      <c r="CO25" s="253">
        <f t="shared" ref="CO25:CO56" si="69">$AC25*AS25</f>
        <v>8974.99683</v>
      </c>
      <c r="CP25" s="253">
        <f t="shared" ref="CP25:CP56" si="70">$AC25*AT25</f>
        <v>9154.4967665999993</v>
      </c>
      <c r="CQ25" s="253">
        <f t="shared" ref="CQ25:CQ56" si="71">$AC25*AU25</f>
        <v>18675.173403863999</v>
      </c>
      <c r="CR25" s="253">
        <f t="shared" ref="CR25:CR56" si="72">$AC25*AV25</f>
        <v>0</v>
      </c>
      <c r="CS25" s="253">
        <f t="shared" ref="CS25:CS56" si="73">$AC25*AW25</f>
        <v>0</v>
      </c>
      <c r="CT25" s="253">
        <f t="shared" ref="CT25:CT56" si="74">$AC25*AX25</f>
        <v>0</v>
      </c>
      <c r="CU25" s="253">
        <f t="shared" ref="CU25:CU56" si="75">$AC25*AY25</f>
        <v>0</v>
      </c>
      <c r="CV25" s="253">
        <f t="shared" ref="CV25:CV56" si="76">$AC25*AZ25</f>
        <v>0</v>
      </c>
      <c r="CW25" s="253">
        <f t="shared" ref="CW25:CW56" si="77">$AC25*BA25</f>
        <v>0</v>
      </c>
      <c r="CX25" s="253">
        <f t="shared" ref="CX25:CX56" si="78">$AC25*BB25</f>
        <v>0</v>
      </c>
      <c r="CY25" s="237">
        <f>SUM(CO25:CX25)</f>
        <v>36804.667000463996</v>
      </c>
      <c r="DA25" s="253">
        <f t="shared" ref="DA25:DA56" si="79">$AC25*BE25</f>
        <v>0</v>
      </c>
      <c r="DB25" s="253">
        <f t="shared" ref="DB25:DB56" si="80">$AC25*BF25</f>
        <v>0</v>
      </c>
      <c r="DC25" s="253">
        <f t="shared" ref="DC25:DC56" si="81">$AC25*BG25</f>
        <v>0</v>
      </c>
      <c r="DD25" s="253">
        <f t="shared" ref="DD25:DD56" si="82">$AC25*BH25</f>
        <v>0</v>
      </c>
      <c r="DE25" s="253">
        <f t="shared" ref="DE25:DE56" si="83">$AC25*BI25</f>
        <v>0</v>
      </c>
      <c r="DF25" s="253">
        <f t="shared" ref="DF25:DF56" si="84">$AC25*BJ25</f>
        <v>0</v>
      </c>
      <c r="DG25" s="253">
        <f t="shared" ref="DG25:DG56" si="85">$AC25*BK25</f>
        <v>0</v>
      </c>
      <c r="DH25" s="253">
        <f t="shared" ref="DH25:DH56" si="86">$AC25*BL25</f>
        <v>0</v>
      </c>
      <c r="DI25" s="253">
        <f t="shared" ref="DI25:DI56" si="87">$AC25*BM25</f>
        <v>0</v>
      </c>
      <c r="DJ25" s="253">
        <f t="shared" ref="DJ25:DJ56" si="88">$AC25*BN25</f>
        <v>0</v>
      </c>
      <c r="DK25" s="237">
        <f>SUM(DA25:DJ25)</f>
        <v>0</v>
      </c>
      <c r="DM25" s="253">
        <f>IF('5. Lön'!$B$15&gt;0,$F25*G25*(1+'2. Grunddata'!$C$16)*(1+$Q25)*(1-$E25),AS25)</f>
        <v>45900</v>
      </c>
      <c r="DN25" s="253">
        <f>IF('5. Lön'!$B$15&gt;0,$F25*H25*(1+'2. Grunddata'!$C$16)*(1+$Q25)*(1+$R25)*(1-$E25),AT25)</f>
        <v>46818</v>
      </c>
      <c r="DO25" s="253">
        <f>IF('5. Lön'!$B$15&gt;0,$F25*I25*(1+'2. Grunddata'!$C$16)*(1+$Q25)*(1+$R25)*(1+$S25)*(1-$E25),AU25)</f>
        <v>95508.72</v>
      </c>
      <c r="DP25" s="253">
        <f>IF('5. Lön'!$B$15&gt;0,$F25*J25*(1+'2. Grunddata'!$C$16)*(1+$Q25)*(1+$R25)*(1+$S25)*(1+$T25)*(1-$E25),AV25)</f>
        <v>0</v>
      </c>
      <c r="DQ25" s="253">
        <f>IF('5. Lön'!$B$15&gt;0,$F25*K25*(1+'2. Grunddata'!$C$16)*(1+$Q25)*(1+$R25)*(1+$S25)*(1+$T25)*(1+$U25)*(1-$E25),AW25)</f>
        <v>0</v>
      </c>
      <c r="DR25" s="253">
        <f>IF('5. Lön'!$B$15&gt;0,$F25*L25*(1+'2. Grunddata'!$C$16)*(1+$Q25)*(1+$R25)*(1+$S25)*(1+$T25)*(1+$U25)*(1+$V25)*(1-$E25),AX25)</f>
        <v>0</v>
      </c>
      <c r="DS25" s="253">
        <f>IF('5. Lön'!$B$15&gt;0,$F25*M25*(1+'2. Grunddata'!$C$16)*(1+$Q25)*(1+$R25)*(1+$S25)*(1+$T25)*(1+$U25)*(1+$V25)*(1+$W25)*(1-$E25),AY25)</f>
        <v>0</v>
      </c>
      <c r="DT25" s="253">
        <f>IF('5. Lön'!$B$15&gt;0,$F25*N25*(1+'2. Grunddata'!$C$16)*(1+$Q25)*(1+$R25)*(1+$S25)*(1+$T25)*(1+$U25)*(1+$V25)*(1+$W25)*(1+$X25)*(1-$E25),AZ25)</f>
        <v>0</v>
      </c>
      <c r="DU25" s="253">
        <f>IF('5. Lön'!$B$15&gt;0,$F25*O25*(1+'2. Grunddata'!$C$16)*(1+$Q25)*(1+$R25)*(1+$S25)*(1+$T25)*(1+$U25)*(1+$V25)*(1+$W25)*(1+$X25)*(1+$Y25)*(1+$Z25)*(1-$E25),BA25)</f>
        <v>0</v>
      </c>
      <c r="DV25" s="253">
        <f>IF('5. Lön'!$B$15&gt;0,$F25*P25*(1+'2. Grunddata'!$C$16)*(1+$Q25)*(1+$R25)*(1+$S25)*(1+$T25)*(1+$U25)*(1+$V25)*(1+$W25)*(1+$X25)*(1+$Y25)*(1-$E25),BB25)</f>
        <v>0</v>
      </c>
      <c r="DW25" s="237">
        <f>SUM(DM25:DV25)</f>
        <v>188226.72</v>
      </c>
      <c r="DY25" s="253">
        <f>IF('2. Grunddata'!$C$13="NEJ",(IF('2. Grunddata'!$C$16&gt;0,(DM25*$AD25),(AS25*$AD25))),(BQ25+CO25))</f>
        <v>17723.137500000001</v>
      </c>
      <c r="DZ25" s="253">
        <f>IF('2. Grunddata'!$C$13="NEJ",(IF('2. Grunddata'!$C$16&gt;0,(DN25*$AD25),(AT25*$AD25))),(BR25+CP25))</f>
        <v>18077.60025</v>
      </c>
      <c r="EA25" s="253">
        <f>IF('2. Grunddata'!$C$13="NEJ",(IF('2. Grunddata'!$C$16&gt;0,(DO25*$AD25),(AU25*$AD25))),(BS25+CQ25))</f>
        <v>36878.304510000002</v>
      </c>
      <c r="EB25" s="253">
        <f>IF('2. Grunddata'!$C$13="NEJ",(IF('2. Grunddata'!$C$16&gt;0,(DP25*$AD25),(AV25*$AD25))),(BT25+CR25))</f>
        <v>0</v>
      </c>
      <c r="EC25" s="253">
        <f>IF('2. Grunddata'!$C$13="NEJ",(IF('2. Grunddata'!$C$16&gt;0,(DQ25*$AD25),(AW25*$AD25))),(BU25+CS25))</f>
        <v>0</v>
      </c>
      <c r="ED25" s="253">
        <f>IF('2. Grunddata'!$C$13="NEJ",(IF('2. Grunddata'!$C$16&gt;0,(DR25*$AD25),(AX25*$AD25))),(BV25+CT25))</f>
        <v>0</v>
      </c>
      <c r="EE25" s="253">
        <f>IF('2. Grunddata'!$C$13="NEJ",(IF('2. Grunddata'!$C$16&gt;0,(DS25*$AD25),(AY25*$AD25))),(BW25+CU25))</f>
        <v>0</v>
      </c>
      <c r="EF25" s="253">
        <f>IF('2. Grunddata'!$C$13="NEJ",(IF('2. Grunddata'!$C$16&gt;0,(DT25*$AD25),(AZ25*$AD25))),(BX25+CV25))</f>
        <v>0</v>
      </c>
      <c r="EG25" s="253">
        <f>IF('2. Grunddata'!$C$13="NEJ",(IF('2. Grunddata'!$C$16&gt;0,(DU25*$AD25),(BA25*$AD25))),(BY25+CW25))</f>
        <v>0</v>
      </c>
      <c r="EH25" s="253">
        <f>IF('2. Grunddata'!$C$13="NEJ",(IF('2. Grunddata'!$C$16&gt;0,(DV25*$AD25),(BB25*$AD25))),(BZ25+CX25))</f>
        <v>0</v>
      </c>
      <c r="EI25" s="237">
        <f>SUM(DY25:EH25)</f>
        <v>72679.042260000002</v>
      </c>
      <c r="EK25" s="253">
        <f>(BQ25+CO25-DY25)+IF('2. Grunddata'!$C$16&gt;0,AS25-DM25,0)</f>
        <v>24198.424805474086</v>
      </c>
      <c r="EL25" s="253">
        <f>(BR25+CP25-DZ25)+IF('2. Grunddata'!$C$16&gt;0,AT25-DN25,0)</f>
        <v>24682.393301583576</v>
      </c>
      <c r="EM25" s="253">
        <f>(BS25+CQ25-EA25)+IF('2. Grunddata'!$C$16&gt;0,AU25-DO25,0)</f>
        <v>50352.082335230487</v>
      </c>
      <c r="EN25" s="253">
        <f>(BT25+CR25-EB25)+IF('2. Grunddata'!$C$16&gt;0,AV25-DP25,0)</f>
        <v>0</v>
      </c>
      <c r="EO25" s="253">
        <f>(BU25+CS25-EC25)+IF('2. Grunddata'!$C$16&gt;0,AW25-DQ25,0)</f>
        <v>0</v>
      </c>
      <c r="EP25" s="253">
        <f>(BV25+CT25-ED25)+IF('2. Grunddata'!$C$16&gt;0,AX25-DR25,0)</f>
        <v>0</v>
      </c>
      <c r="EQ25" s="253">
        <f>(BW25+CU25-EE25)+IF('2. Grunddata'!$C$16&gt;0,AY25-DS25,0)</f>
        <v>0</v>
      </c>
      <c r="ER25" s="253">
        <f>(BX25+CV25-EF25)+IF('2. Grunddata'!$C$16&gt;0,AZ25-DT25,0)</f>
        <v>0</v>
      </c>
      <c r="ES25" s="253">
        <f>(BY25+CW25-EG25)+IF('2. Grunddata'!$C$16&gt;0,BA25-DU25,0)</f>
        <v>0</v>
      </c>
      <c r="ET25" s="253">
        <f>(BZ25+CX25-EH25)+IF('2. Grunddata'!$C$16&gt;0,BB25-DV25,0)</f>
        <v>0</v>
      </c>
      <c r="EU25" s="237">
        <f>SUM(EK25:ET25)</f>
        <v>99232.900442288141</v>
      </c>
      <c r="EW25" s="253">
        <f>AS25+BQ25+CO25</f>
        <v>112814.1123054741</v>
      </c>
      <c r="EX25" s="253">
        <f t="shared" ref="EX25" si="89">AT25+BR25+CP25</f>
        <v>115070.39455158357</v>
      </c>
      <c r="EY25" s="253">
        <f t="shared" ref="EY25" si="90">AU25+BS25+CQ25</f>
        <v>234743.60488523051</v>
      </c>
      <c r="EZ25" s="253">
        <f t="shared" ref="EZ25" si="91">AV25+BT25+CR25</f>
        <v>0</v>
      </c>
      <c r="FA25" s="253">
        <f t="shared" ref="FA25" si="92">AW25+BU25+CS25</f>
        <v>0</v>
      </c>
      <c r="FB25" s="253">
        <f t="shared" ref="FB25" si="93">AX25+BV25+CT25</f>
        <v>0</v>
      </c>
      <c r="FC25" s="253">
        <f t="shared" ref="FC25" si="94">AY25+BW25+CU25</f>
        <v>0</v>
      </c>
      <c r="FD25" s="253">
        <f t="shared" ref="FD25" si="95">AZ25+BX25+CV25</f>
        <v>0</v>
      </c>
      <c r="FE25" s="253">
        <f t="shared" ref="FE25" si="96">BA25+BY25+CW25</f>
        <v>0</v>
      </c>
      <c r="FF25" s="253">
        <f t="shared" ref="FF25" si="97">BB25+BZ25+CX25</f>
        <v>0</v>
      </c>
      <c r="FG25" s="237">
        <f>SUM(EW25:FF25)</f>
        <v>462628.11174228822</v>
      </c>
      <c r="FI25" s="253">
        <f>BE25+CC25+DA25</f>
        <v>0</v>
      </c>
      <c r="FJ25" s="253">
        <f t="shared" ref="FJ25:FR25" si="98">BF25+CD25+DB25</f>
        <v>0</v>
      </c>
      <c r="FK25" s="253">
        <f t="shared" si="98"/>
        <v>0</v>
      </c>
      <c r="FL25" s="253">
        <f t="shared" si="98"/>
        <v>0</v>
      </c>
      <c r="FM25" s="253">
        <f t="shared" si="98"/>
        <v>0</v>
      </c>
      <c r="FN25" s="253">
        <f t="shared" si="98"/>
        <v>0</v>
      </c>
      <c r="FO25" s="253">
        <f t="shared" si="98"/>
        <v>0</v>
      </c>
      <c r="FP25" s="253">
        <f t="shared" si="98"/>
        <v>0</v>
      </c>
      <c r="FQ25" s="253">
        <f t="shared" si="98"/>
        <v>0</v>
      </c>
      <c r="FR25" s="253">
        <f t="shared" si="98"/>
        <v>0</v>
      </c>
      <c r="FS25" s="237">
        <f>SUM(FI25:FR25)</f>
        <v>0</v>
      </c>
    </row>
    <row r="26" spans="2:175" s="120" customFormat="1" ht="12.95" customHeight="1" x14ac:dyDescent="0.2">
      <c r="B26" s="115" t="str">
        <f>'2. Grunddata'!C$9</f>
        <v>Husdjurens utfodring och vård</v>
      </c>
      <c r="C26" s="135" t="s">
        <v>352</v>
      </c>
      <c r="D26" s="116"/>
      <c r="E26" s="138">
        <v>1</v>
      </c>
      <c r="F26" s="136">
        <v>45000</v>
      </c>
      <c r="G26" s="137">
        <v>0.5</v>
      </c>
      <c r="H26" s="137">
        <v>0.5</v>
      </c>
      <c r="I26" s="137">
        <v>1</v>
      </c>
      <c r="J26" s="137"/>
      <c r="K26" s="137"/>
      <c r="L26" s="137"/>
      <c r="M26" s="137"/>
      <c r="N26" s="137"/>
      <c r="O26" s="137"/>
      <c r="P26" s="137"/>
      <c r="Q26" s="566">
        <f>SUMIF('3. Partner'!$K$13:$K$87,$B26,'3. Partner'!$E$13:$E$87)</f>
        <v>0.02</v>
      </c>
      <c r="R26" s="540">
        <f t="shared" si="18"/>
        <v>0.02</v>
      </c>
      <c r="S26" s="540">
        <f t="shared" si="18"/>
        <v>0.02</v>
      </c>
      <c r="T26" s="540">
        <f t="shared" si="18"/>
        <v>0.02</v>
      </c>
      <c r="U26" s="540">
        <f t="shared" si="18"/>
        <v>0.02</v>
      </c>
      <c r="V26" s="540">
        <f t="shared" si="18"/>
        <v>0.02</v>
      </c>
      <c r="W26" s="540">
        <f t="shared" si="18"/>
        <v>0.02</v>
      </c>
      <c r="X26" s="540">
        <f t="shared" si="18"/>
        <v>0.02</v>
      </c>
      <c r="Y26" s="540">
        <f t="shared" si="18"/>
        <v>0.02</v>
      </c>
      <c r="Z26" s="540">
        <f t="shared" si="18"/>
        <v>0.02</v>
      </c>
      <c r="AA26" s="567">
        <f>SUMIF('3. Partner'!K$13:K$87,B26,'3. Partner'!D$13:D$87)</f>
        <v>0.54449999999999998</v>
      </c>
      <c r="AB26" s="568">
        <f>(SUMIF('3. Partner'!K$13:K$87,B26,'3. Partner'!F$13:F$87))+(SUMIF('3. Partner'!K$13:K$87,B26,'3. Partner'!H$13:H$87))</f>
        <v>0.46473946099377283</v>
      </c>
      <c r="AC26" s="568">
        <f>(SUMIF('3. Partner'!K$13:K$87,B26,'3. Partner'!G$13:G$87))+(SUMIF('3. Partner'!K$13:K$87,B26,'3. Partner'!I$13:I$87))</f>
        <v>0.12659999999999999</v>
      </c>
      <c r="AD26" s="273">
        <f>IF('2. Grunddata'!C$13="NEJ",'2. Grunddata'!C$14,0)</f>
        <v>0.25</v>
      </c>
      <c r="AE26" s="617">
        <f t="shared" ref="AE26:AE89" si="99">SUM(G26:P26)</f>
        <v>2</v>
      </c>
      <c r="AF26" s="287"/>
      <c r="AG26" s="274">
        <f t="shared" si="19"/>
        <v>35446.275000000001</v>
      </c>
      <c r="AH26" s="274">
        <f t="shared" si="20"/>
        <v>36155.200499999999</v>
      </c>
      <c r="AI26" s="274">
        <f t="shared" si="21"/>
        <v>73756.609020000004</v>
      </c>
      <c r="AJ26" s="274">
        <f t="shared" si="22"/>
        <v>0</v>
      </c>
      <c r="AK26" s="274">
        <f t="shared" si="23"/>
        <v>0</v>
      </c>
      <c r="AL26" s="274">
        <f t="shared" si="24"/>
        <v>0</v>
      </c>
      <c r="AM26" s="274">
        <f t="shared" si="25"/>
        <v>0</v>
      </c>
      <c r="AN26" s="274">
        <f t="shared" si="26"/>
        <v>0</v>
      </c>
      <c r="AO26" s="274">
        <f t="shared" si="27"/>
        <v>0</v>
      </c>
      <c r="AP26" s="274">
        <f t="shared" si="28"/>
        <v>0</v>
      </c>
      <c r="AQ26" s="275">
        <f t="shared" ref="AQ26:AQ89" si="100">SUM(AG26:AP26)</f>
        <v>145358.08452</v>
      </c>
      <c r="AR26" s="276"/>
      <c r="AS26" s="274">
        <f t="shared" si="29"/>
        <v>0</v>
      </c>
      <c r="AT26" s="274">
        <f t="shared" si="30"/>
        <v>0</v>
      </c>
      <c r="AU26" s="274">
        <f t="shared" si="31"/>
        <v>0</v>
      </c>
      <c r="AV26" s="274">
        <f t="shared" si="32"/>
        <v>0</v>
      </c>
      <c r="AW26" s="274">
        <f t="shared" si="33"/>
        <v>0</v>
      </c>
      <c r="AX26" s="274">
        <f t="shared" si="34"/>
        <v>0</v>
      </c>
      <c r="AY26" s="274">
        <f t="shared" si="35"/>
        <v>0</v>
      </c>
      <c r="AZ26" s="274">
        <f t="shared" si="36"/>
        <v>0</v>
      </c>
      <c r="BA26" s="274">
        <f t="shared" si="37"/>
        <v>0</v>
      </c>
      <c r="BB26" s="274">
        <f t="shared" si="38"/>
        <v>0</v>
      </c>
      <c r="BC26" s="275">
        <f t="shared" ref="BC26:BC89" si="101">SUM(AS26:BB26)</f>
        <v>0</v>
      </c>
      <c r="BD26" s="276"/>
      <c r="BE26" s="274">
        <f t="shared" si="39"/>
        <v>35446.275000000001</v>
      </c>
      <c r="BF26" s="274">
        <f t="shared" si="40"/>
        <v>36155.200499999999</v>
      </c>
      <c r="BG26" s="274">
        <f t="shared" si="41"/>
        <v>73756.609020000004</v>
      </c>
      <c r="BH26" s="274">
        <f t="shared" si="42"/>
        <v>0</v>
      </c>
      <c r="BI26" s="274">
        <f t="shared" si="43"/>
        <v>0</v>
      </c>
      <c r="BJ26" s="274">
        <f t="shared" si="44"/>
        <v>0</v>
      </c>
      <c r="BK26" s="274">
        <f t="shared" si="45"/>
        <v>0</v>
      </c>
      <c r="BL26" s="274">
        <f t="shared" si="46"/>
        <v>0</v>
      </c>
      <c r="BM26" s="274">
        <f t="shared" si="47"/>
        <v>0</v>
      </c>
      <c r="BN26" s="274">
        <f t="shared" si="48"/>
        <v>0</v>
      </c>
      <c r="BO26" s="275">
        <f t="shared" ref="BO26:BO89" si="102">SUM(BE26:BN26)</f>
        <v>145358.08452</v>
      </c>
      <c r="BP26" s="277"/>
      <c r="BQ26" s="225">
        <f t="shared" si="49"/>
        <v>0</v>
      </c>
      <c r="BR26" s="225">
        <f t="shared" si="50"/>
        <v>0</v>
      </c>
      <c r="BS26" s="225">
        <f t="shared" si="51"/>
        <v>0</v>
      </c>
      <c r="BT26" s="225">
        <f t="shared" si="52"/>
        <v>0</v>
      </c>
      <c r="BU26" s="225">
        <f t="shared" si="53"/>
        <v>0</v>
      </c>
      <c r="BV26" s="225">
        <f t="shared" si="54"/>
        <v>0</v>
      </c>
      <c r="BW26" s="225">
        <f t="shared" si="55"/>
        <v>0</v>
      </c>
      <c r="BX26" s="225">
        <f t="shared" si="56"/>
        <v>0</v>
      </c>
      <c r="BY26" s="225">
        <f t="shared" si="57"/>
        <v>0</v>
      </c>
      <c r="BZ26" s="225">
        <f t="shared" si="58"/>
        <v>0</v>
      </c>
      <c r="CA26" s="226">
        <f t="shared" ref="CA26:CA89" si="103">SUM(BQ26:BZ26)</f>
        <v>0</v>
      </c>
      <c r="CB26" s="278"/>
      <c r="CC26" s="279">
        <f t="shared" si="59"/>
        <v>16473.282737737045</v>
      </c>
      <c r="CD26" s="279">
        <f t="shared" si="60"/>
        <v>16802.748392491787</v>
      </c>
      <c r="CE26" s="279">
        <f t="shared" si="61"/>
        <v>34277.606720683245</v>
      </c>
      <c r="CF26" s="279">
        <f t="shared" si="62"/>
        <v>0</v>
      </c>
      <c r="CG26" s="279">
        <f t="shared" si="63"/>
        <v>0</v>
      </c>
      <c r="CH26" s="279">
        <f t="shared" si="64"/>
        <v>0</v>
      </c>
      <c r="CI26" s="279">
        <f t="shared" si="65"/>
        <v>0</v>
      </c>
      <c r="CJ26" s="279">
        <f t="shared" si="66"/>
        <v>0</v>
      </c>
      <c r="CK26" s="279">
        <f t="shared" si="67"/>
        <v>0</v>
      </c>
      <c r="CL26" s="279">
        <f t="shared" si="68"/>
        <v>0</v>
      </c>
      <c r="CM26" s="226">
        <f t="shared" ref="CM26:CM89" si="104">SUM(CC26:CL26)</f>
        <v>67553.637850912084</v>
      </c>
      <c r="CN26" s="278"/>
      <c r="CO26" s="225">
        <f t="shared" si="69"/>
        <v>0</v>
      </c>
      <c r="CP26" s="225">
        <f t="shared" si="70"/>
        <v>0</v>
      </c>
      <c r="CQ26" s="225">
        <f t="shared" si="71"/>
        <v>0</v>
      </c>
      <c r="CR26" s="225">
        <f t="shared" si="72"/>
        <v>0</v>
      </c>
      <c r="CS26" s="225">
        <f t="shared" si="73"/>
        <v>0</v>
      </c>
      <c r="CT26" s="225">
        <f t="shared" si="74"/>
        <v>0</v>
      </c>
      <c r="CU26" s="225">
        <f t="shared" si="75"/>
        <v>0</v>
      </c>
      <c r="CV26" s="225">
        <f t="shared" si="76"/>
        <v>0</v>
      </c>
      <c r="CW26" s="225">
        <f t="shared" si="77"/>
        <v>0</v>
      </c>
      <c r="CX26" s="225">
        <f t="shared" si="78"/>
        <v>0</v>
      </c>
      <c r="CY26" s="226">
        <f t="shared" ref="CY26:CY89" si="105">SUM(CO26:CX26)</f>
        <v>0</v>
      </c>
      <c r="CZ26" s="227"/>
      <c r="DA26" s="225">
        <f t="shared" si="79"/>
        <v>4487.498415</v>
      </c>
      <c r="DB26" s="225">
        <f t="shared" si="80"/>
        <v>4577.2483832999997</v>
      </c>
      <c r="DC26" s="225">
        <f t="shared" si="81"/>
        <v>9337.5867019319994</v>
      </c>
      <c r="DD26" s="225">
        <f t="shared" si="82"/>
        <v>0</v>
      </c>
      <c r="DE26" s="225">
        <f t="shared" si="83"/>
        <v>0</v>
      </c>
      <c r="DF26" s="225">
        <f t="shared" si="84"/>
        <v>0</v>
      </c>
      <c r="DG26" s="225">
        <f t="shared" si="85"/>
        <v>0</v>
      </c>
      <c r="DH26" s="225">
        <f t="shared" si="86"/>
        <v>0</v>
      </c>
      <c r="DI26" s="225">
        <f t="shared" si="87"/>
        <v>0</v>
      </c>
      <c r="DJ26" s="225">
        <f t="shared" si="88"/>
        <v>0</v>
      </c>
      <c r="DK26" s="226">
        <f t="shared" ref="DK26:DK89" si="106">SUM(DA26:DJ26)</f>
        <v>18402.333500231998</v>
      </c>
      <c r="DL26" s="227"/>
      <c r="DM26" s="225">
        <f>IF('5. Lön'!$B$15&gt;0,$F26*G26*(1+'2. Grunddata'!$C$16)*(1+$Q26)*(1-$E26),AS26)</f>
        <v>0</v>
      </c>
      <c r="DN26" s="225">
        <f>IF('5. Lön'!$B$15&gt;0,$F26*H26*(1+'2. Grunddata'!$C$16)*(1+$Q26)*(1+$R26)*(1-$E26),AT26)</f>
        <v>0</v>
      </c>
      <c r="DO26" s="225">
        <f>IF('5. Lön'!$B$15&gt;0,$F26*I26*(1+'2. Grunddata'!$C$16)*(1+$Q26)*(1+$R26)*(1+$S26)*(1-$E26),AU26)</f>
        <v>0</v>
      </c>
      <c r="DP26" s="225">
        <f>IF('5. Lön'!$B$15&gt;0,$F26*J26*(1+'2. Grunddata'!$C$16)*(1+$Q26)*(1+$R26)*(1+$S26)*(1+$T26)*(1-$E26),AV26)</f>
        <v>0</v>
      </c>
      <c r="DQ26" s="225">
        <f>IF('5. Lön'!$B$15&gt;0,$F26*K26*(1+'2. Grunddata'!$C$16)*(1+$Q26)*(1+$R26)*(1+$S26)*(1+$T26)*(1+$U26)*(1-$E26),AW26)</f>
        <v>0</v>
      </c>
      <c r="DR26" s="225">
        <f>IF('5. Lön'!$B$15&gt;0,$F26*L26*(1+'2. Grunddata'!$C$16)*(1+$Q26)*(1+$R26)*(1+$S26)*(1+$T26)*(1+$U26)*(1+$V26)*(1-$E26),AX26)</f>
        <v>0</v>
      </c>
      <c r="DS26" s="225">
        <f>IF('5. Lön'!$B$15&gt;0,$F26*M26*(1+'2. Grunddata'!$C$16)*(1+$Q26)*(1+$R26)*(1+$S26)*(1+$T26)*(1+$U26)*(1+$V26)*(1+$W26)*(1-$E26),AY26)</f>
        <v>0</v>
      </c>
      <c r="DT26" s="225">
        <f>IF('5. Lön'!$B$15&gt;0,$F26*N26*(1+'2. Grunddata'!$C$16)*(1+$Q26)*(1+$R26)*(1+$S26)*(1+$T26)*(1+$U26)*(1+$V26)*(1+$W26)*(1+$X26)*(1-$E26),AZ26)</f>
        <v>0</v>
      </c>
      <c r="DU26" s="225">
        <f>IF('5. Lön'!$B$15&gt;0,$F26*O26*(1+'2. Grunddata'!$C$16)*(1+$Q26)*(1+$R26)*(1+$S26)*(1+$T26)*(1+$U26)*(1+$V26)*(1+$W26)*(1+$X26)*(1+$Y26)*(1+$Z26)*(1-$E26),BA26)</f>
        <v>0</v>
      </c>
      <c r="DV26" s="225">
        <f>IF('5. Lön'!$B$15&gt;0,$F26*P26*(1+'2. Grunddata'!$C$16)*(1+$Q26)*(1+$R26)*(1+$S26)*(1+$T26)*(1+$U26)*(1+$V26)*(1+$W26)*(1+$X26)*(1+$Y26)*(1-$E26),BB26)</f>
        <v>0</v>
      </c>
      <c r="DW26" s="226">
        <f t="shared" ref="DW26:DW89" si="107">SUM(DM26:DV26)</f>
        <v>0</v>
      </c>
      <c r="DX26" s="227"/>
      <c r="DY26" s="225">
        <f>IF('2. Grunddata'!$C$13="NEJ",(IF('2. Grunddata'!$C$16&gt;0,(DM26*$AD26),(AS26*$AD26))),(BQ26+CO26))</f>
        <v>0</v>
      </c>
      <c r="DZ26" s="225">
        <f>IF('2. Grunddata'!$C$13="NEJ",(IF('2. Grunddata'!$C$16&gt;0,(DN26*$AD26),(AT26*$AD26))),(BR26+CP26))</f>
        <v>0</v>
      </c>
      <c r="EA26" s="225">
        <f>IF('2. Grunddata'!$C$13="NEJ",(IF('2. Grunddata'!$C$16&gt;0,(DO26*$AD26),(AU26*$AD26))),(BS26+CQ26))</f>
        <v>0</v>
      </c>
      <c r="EB26" s="225">
        <f>IF('2. Grunddata'!$C$13="NEJ",(IF('2. Grunddata'!$C$16&gt;0,(DP26*$AD26),(AV26*$AD26))),(BT26+CR26))</f>
        <v>0</v>
      </c>
      <c r="EC26" s="225">
        <f>IF('2. Grunddata'!$C$13="NEJ",(IF('2. Grunddata'!$C$16&gt;0,(DQ26*$AD26),(AW26*$AD26))),(BU26+CS26))</f>
        <v>0</v>
      </c>
      <c r="ED26" s="225">
        <f>IF('2. Grunddata'!$C$13="NEJ",(IF('2. Grunddata'!$C$16&gt;0,(DR26*$AD26),(AX26*$AD26))),(BV26+CT26))</f>
        <v>0</v>
      </c>
      <c r="EE26" s="225">
        <f>IF('2. Grunddata'!$C$13="NEJ",(IF('2. Grunddata'!$C$16&gt;0,(DS26*$AD26),(AY26*$AD26))),(BW26+CU26))</f>
        <v>0</v>
      </c>
      <c r="EF26" s="225">
        <f>IF('2. Grunddata'!$C$13="NEJ",(IF('2. Grunddata'!$C$16&gt;0,(DT26*$AD26),(AZ26*$AD26))),(BX26+CV26))</f>
        <v>0</v>
      </c>
      <c r="EG26" s="225">
        <f>IF('2. Grunddata'!$C$13="NEJ",(IF('2. Grunddata'!$C$16&gt;0,(DU26*$AD26),(BA26*$AD26))),(BY26+CW26))</f>
        <v>0</v>
      </c>
      <c r="EH26" s="225">
        <f>IF('2. Grunddata'!$C$13="NEJ",(IF('2. Grunddata'!$C$16&gt;0,(DV26*$AD26),(BB26*$AD26))),(BZ26+CX26))</f>
        <v>0</v>
      </c>
      <c r="EI26" s="226">
        <f t="shared" ref="EI26:EI89" si="108">SUM(DY26:EH26)</f>
        <v>0</v>
      </c>
      <c r="EJ26" s="227"/>
      <c r="EK26" s="225">
        <f>(BQ26+CO26-DY26)+IF('2. Grunddata'!$C$16&gt;0,AS26-DM26,0)</f>
        <v>0</v>
      </c>
      <c r="EL26" s="225">
        <f>(BR26+CP26-DZ26)+IF('2. Grunddata'!$C$16&gt;0,AT26-DN26,0)</f>
        <v>0</v>
      </c>
      <c r="EM26" s="225">
        <f>(BS26+CQ26-EA26)+IF('2. Grunddata'!$C$16&gt;0,AU26-DO26,0)</f>
        <v>0</v>
      </c>
      <c r="EN26" s="225">
        <f>(BT26+CR26-EB26)+IF('2. Grunddata'!$C$16&gt;0,AV26-DP26,0)</f>
        <v>0</v>
      </c>
      <c r="EO26" s="225">
        <f>(BU26+CS26-EC26)+IF('2. Grunddata'!$C$16&gt;0,AW26-DQ26,0)</f>
        <v>0</v>
      </c>
      <c r="EP26" s="225">
        <f>(BV26+CT26-ED26)+IF('2. Grunddata'!$C$16&gt;0,AX26-DR26,0)</f>
        <v>0</v>
      </c>
      <c r="EQ26" s="225">
        <f>(BW26+CU26-EE26)+IF('2. Grunddata'!$C$16&gt;0,AY26-DS26,0)</f>
        <v>0</v>
      </c>
      <c r="ER26" s="225">
        <f>(BX26+CV26-EF26)+IF('2. Grunddata'!$C$16&gt;0,AZ26-DT26,0)</f>
        <v>0</v>
      </c>
      <c r="ES26" s="225">
        <f>(BY26+CW26-EG26)+IF('2. Grunddata'!$C$16&gt;0,BA26-DU26,0)</f>
        <v>0</v>
      </c>
      <c r="ET26" s="225">
        <f>(BZ26+CX26-EH26)+IF('2. Grunddata'!$C$16&gt;0,BB26-DV26,0)</f>
        <v>0</v>
      </c>
      <c r="EU26" s="226">
        <f t="shared" ref="EU26:EU89" si="109">SUM(EK26:ET26)</f>
        <v>0</v>
      </c>
      <c r="EV26" s="227"/>
      <c r="EW26" s="225">
        <f t="shared" ref="EW26:EW89" si="110">AS26+BQ26+CO26</f>
        <v>0</v>
      </c>
      <c r="EX26" s="225">
        <f t="shared" ref="EX26:EX89" si="111">AT26+BR26+CP26</f>
        <v>0</v>
      </c>
      <c r="EY26" s="225">
        <f t="shared" ref="EY26:EY89" si="112">AU26+BS26+CQ26</f>
        <v>0</v>
      </c>
      <c r="EZ26" s="225">
        <f t="shared" ref="EZ26:EZ89" si="113">AV26+BT26+CR26</f>
        <v>0</v>
      </c>
      <c r="FA26" s="225">
        <f t="shared" ref="FA26:FA89" si="114">AW26+BU26+CS26</f>
        <v>0</v>
      </c>
      <c r="FB26" s="225">
        <f t="shared" ref="FB26:FB89" si="115">AX26+BV26+CT26</f>
        <v>0</v>
      </c>
      <c r="FC26" s="225">
        <f t="shared" ref="FC26:FC89" si="116">AY26+BW26+CU26</f>
        <v>0</v>
      </c>
      <c r="FD26" s="225">
        <f t="shared" ref="FD26:FD89" si="117">AZ26+BX26+CV26</f>
        <v>0</v>
      </c>
      <c r="FE26" s="225">
        <f t="shared" ref="FE26:FE89" si="118">BA26+BY26+CW26</f>
        <v>0</v>
      </c>
      <c r="FF26" s="225">
        <f t="shared" ref="FF26:FF89" si="119">BB26+BZ26+CX26</f>
        <v>0</v>
      </c>
      <c r="FG26" s="226">
        <f t="shared" ref="FG26:FG89" si="120">SUM(EW26:FF26)</f>
        <v>0</v>
      </c>
      <c r="FH26" s="227"/>
      <c r="FI26" s="225">
        <f t="shared" ref="FI26:FI89" si="121">BE26+CC26+DA26</f>
        <v>56407.056152737052</v>
      </c>
      <c r="FJ26" s="225">
        <f t="shared" ref="FJ26:FJ89" si="122">BF26+CD26+DB26</f>
        <v>57535.197275791783</v>
      </c>
      <c r="FK26" s="225">
        <f t="shared" ref="FK26:FK89" si="123">BG26+CE26+DC26</f>
        <v>117371.80244261526</v>
      </c>
      <c r="FL26" s="225">
        <f t="shared" ref="FL26:FL89" si="124">BH26+CF26+DD26</f>
        <v>0</v>
      </c>
      <c r="FM26" s="225">
        <f t="shared" ref="FM26:FM89" si="125">BI26+CG26+DE26</f>
        <v>0</v>
      </c>
      <c r="FN26" s="225">
        <f t="shared" ref="FN26:FN89" si="126">BJ26+CH26+DF26</f>
        <v>0</v>
      </c>
      <c r="FO26" s="225">
        <f t="shared" ref="FO26:FO89" si="127">BK26+CI26+DG26</f>
        <v>0</v>
      </c>
      <c r="FP26" s="225">
        <f t="shared" ref="FP26:FP89" si="128">BL26+CJ26+DH26</f>
        <v>0</v>
      </c>
      <c r="FQ26" s="225">
        <f t="shared" ref="FQ26:FQ89" si="129">BM26+CK26+DI26</f>
        <v>0</v>
      </c>
      <c r="FR26" s="225">
        <f t="shared" ref="FR26:FR89" si="130">BN26+CL26+DJ26</f>
        <v>0</v>
      </c>
      <c r="FS26" s="226">
        <f t="shared" ref="FS26:FS89" si="131">SUM(FI26:FR26)</f>
        <v>231314.05587114411</v>
      </c>
    </row>
    <row r="27" spans="2:175" s="120" customFormat="1" ht="12.95" customHeight="1" x14ac:dyDescent="0.2">
      <c r="B27" s="109" t="str">
        <f>'2. Grunddata'!C$9</f>
        <v>Husdjurens utfodring och vård</v>
      </c>
      <c r="C27" s="114"/>
      <c r="D27" s="113"/>
      <c r="E27" s="128">
        <f t="shared" si="17"/>
        <v>0</v>
      </c>
      <c r="F27" s="111"/>
      <c r="G27" s="112"/>
      <c r="H27" s="112"/>
      <c r="I27" s="112"/>
      <c r="J27" s="112"/>
      <c r="K27" s="112"/>
      <c r="L27" s="112"/>
      <c r="M27" s="112"/>
      <c r="N27" s="112"/>
      <c r="O27" s="112"/>
      <c r="P27" s="112"/>
      <c r="Q27" s="266">
        <f>SUMIF('3. Partner'!$K$13:$K$87,$B27,'3. Partner'!$E$13:$E$87)</f>
        <v>0.02</v>
      </c>
      <c r="R27" s="541">
        <f t="shared" si="18"/>
        <v>0.02</v>
      </c>
      <c r="S27" s="541">
        <f t="shared" si="18"/>
        <v>0.02</v>
      </c>
      <c r="T27" s="541">
        <f t="shared" si="18"/>
        <v>0.02</v>
      </c>
      <c r="U27" s="541">
        <f t="shared" si="18"/>
        <v>0.02</v>
      </c>
      <c r="V27" s="541">
        <f t="shared" si="18"/>
        <v>0.02</v>
      </c>
      <c r="W27" s="541">
        <f t="shared" si="18"/>
        <v>0.02</v>
      </c>
      <c r="X27" s="541">
        <f t="shared" si="18"/>
        <v>0.02</v>
      </c>
      <c r="Y27" s="541">
        <f t="shared" si="18"/>
        <v>0.02</v>
      </c>
      <c r="Z27" s="541">
        <f t="shared" si="18"/>
        <v>0.02</v>
      </c>
      <c r="AA27" s="267">
        <f>SUMIF('3. Partner'!K$13:K$87,B27,'3. Partner'!D$13:D$87)</f>
        <v>0.54449999999999998</v>
      </c>
      <c r="AB27" s="247">
        <f>(SUMIF('3. Partner'!K$13:K$87,B27,'3. Partner'!F$13:F$87))+(SUMIF('3. Partner'!K$13:K$87,B27,'3. Partner'!H$13:H$87))</f>
        <v>0.46473946099377283</v>
      </c>
      <c r="AC27" s="247">
        <f>(SUMIF('3. Partner'!K$13:K$87,B27,'3. Partner'!G$13:G$87))+(SUMIF('3. Partner'!K$13:K$87,B27,'3. Partner'!I$13:I$87))</f>
        <v>0.12659999999999999</v>
      </c>
      <c r="AD27" s="248">
        <f>IF('2. Grunddata'!C$13="NEJ",'2. Grunddata'!C$14,0)</f>
        <v>0.25</v>
      </c>
      <c r="AE27" s="597">
        <f t="shared" si="99"/>
        <v>0</v>
      </c>
      <c r="AF27" s="292"/>
      <c r="AG27" s="249">
        <f t="shared" si="19"/>
        <v>0</v>
      </c>
      <c r="AH27" s="249">
        <f t="shared" si="20"/>
        <v>0</v>
      </c>
      <c r="AI27" s="249">
        <f t="shared" si="21"/>
        <v>0</v>
      </c>
      <c r="AJ27" s="249">
        <f t="shared" si="22"/>
        <v>0</v>
      </c>
      <c r="AK27" s="249">
        <f t="shared" si="23"/>
        <v>0</v>
      </c>
      <c r="AL27" s="249">
        <f t="shared" si="24"/>
        <v>0</v>
      </c>
      <c r="AM27" s="249">
        <f t="shared" si="25"/>
        <v>0</v>
      </c>
      <c r="AN27" s="249">
        <f t="shared" si="26"/>
        <v>0</v>
      </c>
      <c r="AO27" s="249">
        <f t="shared" si="27"/>
        <v>0</v>
      </c>
      <c r="AP27" s="249">
        <f t="shared" si="28"/>
        <v>0</v>
      </c>
      <c r="AQ27" s="250">
        <f t="shared" si="100"/>
        <v>0</v>
      </c>
      <c r="AR27" s="251"/>
      <c r="AS27" s="249">
        <f t="shared" si="29"/>
        <v>0</v>
      </c>
      <c r="AT27" s="249">
        <f t="shared" si="30"/>
        <v>0</v>
      </c>
      <c r="AU27" s="249">
        <f t="shared" si="31"/>
        <v>0</v>
      </c>
      <c r="AV27" s="249">
        <f t="shared" si="32"/>
        <v>0</v>
      </c>
      <c r="AW27" s="249">
        <f t="shared" si="33"/>
        <v>0</v>
      </c>
      <c r="AX27" s="249">
        <f t="shared" si="34"/>
        <v>0</v>
      </c>
      <c r="AY27" s="249">
        <f t="shared" si="35"/>
        <v>0</v>
      </c>
      <c r="AZ27" s="249">
        <f t="shared" si="36"/>
        <v>0</v>
      </c>
      <c r="BA27" s="249">
        <f t="shared" si="37"/>
        <v>0</v>
      </c>
      <c r="BB27" s="249">
        <f t="shared" si="38"/>
        <v>0</v>
      </c>
      <c r="BC27" s="250">
        <f t="shared" si="101"/>
        <v>0</v>
      </c>
      <c r="BD27" s="251"/>
      <c r="BE27" s="249">
        <f t="shared" si="39"/>
        <v>0</v>
      </c>
      <c r="BF27" s="249">
        <f t="shared" si="40"/>
        <v>0</v>
      </c>
      <c r="BG27" s="249">
        <f t="shared" si="41"/>
        <v>0</v>
      </c>
      <c r="BH27" s="249">
        <f t="shared" si="42"/>
        <v>0</v>
      </c>
      <c r="BI27" s="249">
        <f t="shared" si="43"/>
        <v>0</v>
      </c>
      <c r="BJ27" s="249">
        <f t="shared" si="44"/>
        <v>0</v>
      </c>
      <c r="BK27" s="249">
        <f t="shared" si="45"/>
        <v>0</v>
      </c>
      <c r="BL27" s="249">
        <f t="shared" si="46"/>
        <v>0</v>
      </c>
      <c r="BM27" s="249">
        <f t="shared" si="47"/>
        <v>0</v>
      </c>
      <c r="BN27" s="249">
        <f t="shared" si="48"/>
        <v>0</v>
      </c>
      <c r="BO27" s="250">
        <f t="shared" si="102"/>
        <v>0</v>
      </c>
      <c r="BP27" s="252"/>
      <c r="BQ27" s="253">
        <f t="shared" si="49"/>
        <v>0</v>
      </c>
      <c r="BR27" s="253">
        <f t="shared" si="50"/>
        <v>0</v>
      </c>
      <c r="BS27" s="253">
        <f t="shared" si="51"/>
        <v>0</v>
      </c>
      <c r="BT27" s="253">
        <f t="shared" si="52"/>
        <v>0</v>
      </c>
      <c r="BU27" s="253">
        <f t="shared" si="53"/>
        <v>0</v>
      </c>
      <c r="BV27" s="253">
        <f t="shared" si="54"/>
        <v>0</v>
      </c>
      <c r="BW27" s="253">
        <f t="shared" si="55"/>
        <v>0</v>
      </c>
      <c r="BX27" s="253">
        <f t="shared" si="56"/>
        <v>0</v>
      </c>
      <c r="BY27" s="253">
        <f t="shared" si="57"/>
        <v>0</v>
      </c>
      <c r="BZ27" s="253">
        <f t="shared" si="58"/>
        <v>0</v>
      </c>
      <c r="CA27" s="237">
        <f t="shared" si="103"/>
        <v>0</v>
      </c>
      <c r="CB27" s="254"/>
      <c r="CC27" s="258">
        <f t="shared" si="59"/>
        <v>0</v>
      </c>
      <c r="CD27" s="258">
        <f t="shared" si="60"/>
        <v>0</v>
      </c>
      <c r="CE27" s="258">
        <f t="shared" si="61"/>
        <v>0</v>
      </c>
      <c r="CF27" s="258">
        <f t="shared" si="62"/>
        <v>0</v>
      </c>
      <c r="CG27" s="258">
        <f t="shared" si="63"/>
        <v>0</v>
      </c>
      <c r="CH27" s="258">
        <f t="shared" si="64"/>
        <v>0</v>
      </c>
      <c r="CI27" s="258">
        <f t="shared" si="65"/>
        <v>0</v>
      </c>
      <c r="CJ27" s="258">
        <f t="shared" si="66"/>
        <v>0</v>
      </c>
      <c r="CK27" s="258">
        <f t="shared" si="67"/>
        <v>0</v>
      </c>
      <c r="CL27" s="258">
        <f t="shared" si="68"/>
        <v>0</v>
      </c>
      <c r="CM27" s="237">
        <f t="shared" si="104"/>
        <v>0</v>
      </c>
      <c r="CN27" s="254"/>
      <c r="CO27" s="253">
        <f t="shared" si="69"/>
        <v>0</v>
      </c>
      <c r="CP27" s="253">
        <f t="shared" si="70"/>
        <v>0</v>
      </c>
      <c r="CQ27" s="253">
        <f t="shared" si="71"/>
        <v>0</v>
      </c>
      <c r="CR27" s="253">
        <f t="shared" si="72"/>
        <v>0</v>
      </c>
      <c r="CS27" s="253">
        <f t="shared" si="73"/>
        <v>0</v>
      </c>
      <c r="CT27" s="253">
        <f t="shared" si="74"/>
        <v>0</v>
      </c>
      <c r="CU27" s="253">
        <f t="shared" si="75"/>
        <v>0</v>
      </c>
      <c r="CV27" s="253">
        <f t="shared" si="76"/>
        <v>0</v>
      </c>
      <c r="CW27" s="253">
        <f t="shared" si="77"/>
        <v>0</v>
      </c>
      <c r="CX27" s="253">
        <f t="shared" si="78"/>
        <v>0</v>
      </c>
      <c r="CY27" s="237">
        <f t="shared" si="105"/>
        <v>0</v>
      </c>
      <c r="DA27" s="253">
        <f t="shared" si="79"/>
        <v>0</v>
      </c>
      <c r="DB27" s="253">
        <f t="shared" si="80"/>
        <v>0</v>
      </c>
      <c r="DC27" s="253">
        <f t="shared" si="81"/>
        <v>0</v>
      </c>
      <c r="DD27" s="253">
        <f t="shared" si="82"/>
        <v>0</v>
      </c>
      <c r="DE27" s="253">
        <f t="shared" si="83"/>
        <v>0</v>
      </c>
      <c r="DF27" s="253">
        <f t="shared" si="84"/>
        <v>0</v>
      </c>
      <c r="DG27" s="253">
        <f t="shared" si="85"/>
        <v>0</v>
      </c>
      <c r="DH27" s="253">
        <f t="shared" si="86"/>
        <v>0</v>
      </c>
      <c r="DI27" s="253">
        <f t="shared" si="87"/>
        <v>0</v>
      </c>
      <c r="DJ27" s="253">
        <f t="shared" si="88"/>
        <v>0</v>
      </c>
      <c r="DK27" s="237">
        <f t="shared" si="106"/>
        <v>0</v>
      </c>
      <c r="DM27" s="253">
        <f>IF('5. Lön'!$B$15&gt;0,$F27*G27*(1+'2. Grunddata'!$C$16)*(1+$Q27)*(1-$E27),AS27)</f>
        <v>0</v>
      </c>
      <c r="DN27" s="253">
        <f>IF('5. Lön'!$B$15&gt;0,$F27*H27*(1+'2. Grunddata'!$C$16)*(1+$Q27)*(1+$R27)*(1-$E27),AT27)</f>
        <v>0</v>
      </c>
      <c r="DO27" s="253">
        <f>IF('5. Lön'!$B$15&gt;0,$F27*I27*(1+'2. Grunddata'!$C$16)*(1+$Q27)*(1+$R27)*(1+$S27)*(1-$E27),AU27)</f>
        <v>0</v>
      </c>
      <c r="DP27" s="253">
        <f>IF('5. Lön'!$B$15&gt;0,$F27*J27*(1+'2. Grunddata'!$C$16)*(1+$Q27)*(1+$R27)*(1+$S27)*(1+$T27)*(1-$E27),AV27)</f>
        <v>0</v>
      </c>
      <c r="DQ27" s="253">
        <f>IF('5. Lön'!$B$15&gt;0,$F27*K27*(1+'2. Grunddata'!$C$16)*(1+$Q27)*(1+$R27)*(1+$S27)*(1+$T27)*(1+$U27)*(1-$E27),AW27)</f>
        <v>0</v>
      </c>
      <c r="DR27" s="253">
        <f>IF('5. Lön'!$B$15&gt;0,$F27*L27*(1+'2. Grunddata'!$C$16)*(1+$Q27)*(1+$R27)*(1+$S27)*(1+$T27)*(1+$U27)*(1+$V27)*(1-$E27),AX27)</f>
        <v>0</v>
      </c>
      <c r="DS27" s="253">
        <f>IF('5. Lön'!$B$15&gt;0,$F27*M27*(1+'2. Grunddata'!$C$16)*(1+$Q27)*(1+$R27)*(1+$S27)*(1+$T27)*(1+$U27)*(1+$V27)*(1+$W27)*(1-$E27),AY27)</f>
        <v>0</v>
      </c>
      <c r="DT27" s="253">
        <f>IF('5. Lön'!$B$15&gt;0,$F27*N27*(1+'2. Grunddata'!$C$16)*(1+$Q27)*(1+$R27)*(1+$S27)*(1+$T27)*(1+$U27)*(1+$V27)*(1+$W27)*(1+$X27)*(1-$E27),AZ27)</f>
        <v>0</v>
      </c>
      <c r="DU27" s="253">
        <f>IF('5. Lön'!$B$15&gt;0,$F27*O27*(1+'2. Grunddata'!$C$16)*(1+$Q27)*(1+$R27)*(1+$S27)*(1+$T27)*(1+$U27)*(1+$V27)*(1+$W27)*(1+$X27)*(1+$Y27)*(1+$Z27)*(1-$E27),BA27)</f>
        <v>0</v>
      </c>
      <c r="DV27" s="253">
        <f>IF('5. Lön'!$B$15&gt;0,$F27*P27*(1+'2. Grunddata'!$C$16)*(1+$Q27)*(1+$R27)*(1+$S27)*(1+$T27)*(1+$U27)*(1+$V27)*(1+$W27)*(1+$X27)*(1+$Y27)*(1-$E27),BB27)</f>
        <v>0</v>
      </c>
      <c r="DW27" s="237">
        <f t="shared" si="107"/>
        <v>0</v>
      </c>
      <c r="DY27" s="253">
        <f>IF('2. Grunddata'!$C$13="NEJ",(IF('2. Grunddata'!$C$16&gt;0,(DM27*$AD27),(AS27*$AD27))),(BQ27+CO27))</f>
        <v>0</v>
      </c>
      <c r="DZ27" s="253">
        <f>IF('2. Grunddata'!$C$13="NEJ",(IF('2. Grunddata'!$C$16&gt;0,(DN27*$AD27),(AT27*$AD27))),(BR27+CP27))</f>
        <v>0</v>
      </c>
      <c r="EA27" s="253">
        <f>IF('2. Grunddata'!$C$13="NEJ",(IF('2. Grunddata'!$C$16&gt;0,(DO27*$AD27),(AU27*$AD27))),(BS27+CQ27))</f>
        <v>0</v>
      </c>
      <c r="EB27" s="253">
        <f>IF('2. Grunddata'!$C$13="NEJ",(IF('2. Grunddata'!$C$16&gt;0,(DP27*$AD27),(AV27*$AD27))),(BT27+CR27))</f>
        <v>0</v>
      </c>
      <c r="EC27" s="253">
        <f>IF('2. Grunddata'!$C$13="NEJ",(IF('2. Grunddata'!$C$16&gt;0,(DQ27*$AD27),(AW27*$AD27))),(BU27+CS27))</f>
        <v>0</v>
      </c>
      <c r="ED27" s="253">
        <f>IF('2. Grunddata'!$C$13="NEJ",(IF('2. Grunddata'!$C$16&gt;0,(DR27*$AD27),(AX27*$AD27))),(BV27+CT27))</f>
        <v>0</v>
      </c>
      <c r="EE27" s="253">
        <f>IF('2. Grunddata'!$C$13="NEJ",(IF('2. Grunddata'!$C$16&gt;0,(DS27*$AD27),(AY27*$AD27))),(BW27+CU27))</f>
        <v>0</v>
      </c>
      <c r="EF27" s="253">
        <f>IF('2. Grunddata'!$C$13="NEJ",(IF('2. Grunddata'!$C$16&gt;0,(DT27*$AD27),(AZ27*$AD27))),(BX27+CV27))</f>
        <v>0</v>
      </c>
      <c r="EG27" s="253">
        <f>IF('2. Grunddata'!$C$13="NEJ",(IF('2. Grunddata'!$C$16&gt;0,(DU27*$AD27),(BA27*$AD27))),(BY27+CW27))</f>
        <v>0</v>
      </c>
      <c r="EH27" s="253">
        <f>IF('2. Grunddata'!$C$13="NEJ",(IF('2. Grunddata'!$C$16&gt;0,(DV27*$AD27),(BB27*$AD27))),(BZ27+CX27))</f>
        <v>0</v>
      </c>
      <c r="EI27" s="237">
        <f t="shared" si="108"/>
        <v>0</v>
      </c>
      <c r="EK27" s="253">
        <f>(BQ27+CO27-DY27)+IF('2. Grunddata'!$C$16&gt;0,AS27-DM27,0)</f>
        <v>0</v>
      </c>
      <c r="EL27" s="253">
        <f>(BR27+CP27-DZ27)+IF('2. Grunddata'!$C$16&gt;0,AT27-DN27,0)</f>
        <v>0</v>
      </c>
      <c r="EM27" s="253">
        <f>(BS27+CQ27-EA27)+IF('2. Grunddata'!$C$16&gt;0,AU27-DO27,0)</f>
        <v>0</v>
      </c>
      <c r="EN27" s="253">
        <f>(BT27+CR27-EB27)+IF('2. Grunddata'!$C$16&gt;0,AV27-DP27,0)</f>
        <v>0</v>
      </c>
      <c r="EO27" s="253">
        <f>(BU27+CS27-EC27)+IF('2. Grunddata'!$C$16&gt;0,AW27-DQ27,0)</f>
        <v>0</v>
      </c>
      <c r="EP27" s="253">
        <f>(BV27+CT27-ED27)+IF('2. Grunddata'!$C$16&gt;0,AX27-DR27,0)</f>
        <v>0</v>
      </c>
      <c r="EQ27" s="253">
        <f>(BW27+CU27-EE27)+IF('2. Grunddata'!$C$16&gt;0,AY27-DS27,0)</f>
        <v>0</v>
      </c>
      <c r="ER27" s="253">
        <f>(BX27+CV27-EF27)+IF('2. Grunddata'!$C$16&gt;0,AZ27-DT27,0)</f>
        <v>0</v>
      </c>
      <c r="ES27" s="253">
        <f>(BY27+CW27-EG27)+IF('2. Grunddata'!$C$16&gt;0,BA27-DU27,0)</f>
        <v>0</v>
      </c>
      <c r="ET27" s="253">
        <f>(BZ27+CX27-EH27)+IF('2. Grunddata'!$C$16&gt;0,BB27-DV27,0)</f>
        <v>0</v>
      </c>
      <c r="EU27" s="237">
        <f t="shared" si="109"/>
        <v>0</v>
      </c>
      <c r="EW27" s="253">
        <f t="shared" si="110"/>
        <v>0</v>
      </c>
      <c r="EX27" s="253">
        <f t="shared" si="111"/>
        <v>0</v>
      </c>
      <c r="EY27" s="253">
        <f t="shared" si="112"/>
        <v>0</v>
      </c>
      <c r="EZ27" s="253">
        <f t="shared" si="113"/>
        <v>0</v>
      </c>
      <c r="FA27" s="253">
        <f t="shared" si="114"/>
        <v>0</v>
      </c>
      <c r="FB27" s="253">
        <f t="shared" si="115"/>
        <v>0</v>
      </c>
      <c r="FC27" s="253">
        <f t="shared" si="116"/>
        <v>0</v>
      </c>
      <c r="FD27" s="253">
        <f t="shared" si="117"/>
        <v>0</v>
      </c>
      <c r="FE27" s="253">
        <f t="shared" si="118"/>
        <v>0</v>
      </c>
      <c r="FF27" s="253">
        <f t="shared" si="119"/>
        <v>0</v>
      </c>
      <c r="FG27" s="237">
        <f t="shared" si="120"/>
        <v>0</v>
      </c>
      <c r="FI27" s="253">
        <f t="shared" si="121"/>
        <v>0</v>
      </c>
      <c r="FJ27" s="253">
        <f t="shared" si="122"/>
        <v>0</v>
      </c>
      <c r="FK27" s="253">
        <f t="shared" si="123"/>
        <v>0</v>
      </c>
      <c r="FL27" s="253">
        <f t="shared" si="124"/>
        <v>0</v>
      </c>
      <c r="FM27" s="253">
        <f t="shared" si="125"/>
        <v>0</v>
      </c>
      <c r="FN27" s="253">
        <f t="shared" si="126"/>
        <v>0</v>
      </c>
      <c r="FO27" s="253">
        <f t="shared" si="127"/>
        <v>0</v>
      </c>
      <c r="FP27" s="253">
        <f t="shared" si="128"/>
        <v>0</v>
      </c>
      <c r="FQ27" s="253">
        <f t="shared" si="129"/>
        <v>0</v>
      </c>
      <c r="FR27" s="253">
        <f t="shared" si="130"/>
        <v>0</v>
      </c>
      <c r="FS27" s="237">
        <f t="shared" si="131"/>
        <v>0</v>
      </c>
    </row>
    <row r="28" spans="2:175" s="120" customFormat="1" ht="12.95" customHeight="1" x14ac:dyDescent="0.2">
      <c r="B28" s="115" t="s">
        <v>61</v>
      </c>
      <c r="C28" s="135" t="s">
        <v>346</v>
      </c>
      <c r="D28" s="116"/>
      <c r="E28" s="138">
        <f t="shared" si="17"/>
        <v>0</v>
      </c>
      <c r="F28" s="136"/>
      <c r="G28" s="137"/>
      <c r="H28" s="137"/>
      <c r="I28" s="137"/>
      <c r="J28" s="137"/>
      <c r="K28" s="137"/>
      <c r="L28" s="137"/>
      <c r="M28" s="137"/>
      <c r="N28" s="137"/>
      <c r="O28" s="137"/>
      <c r="P28" s="137"/>
      <c r="Q28" s="570">
        <v>0</v>
      </c>
      <c r="R28" s="540">
        <f t="shared" si="18"/>
        <v>0</v>
      </c>
      <c r="S28" s="540">
        <f t="shared" si="18"/>
        <v>0</v>
      </c>
      <c r="T28" s="540">
        <f t="shared" si="18"/>
        <v>0</v>
      </c>
      <c r="U28" s="540">
        <f t="shared" si="18"/>
        <v>0</v>
      </c>
      <c r="V28" s="540">
        <f t="shared" si="18"/>
        <v>0</v>
      </c>
      <c r="W28" s="540">
        <f t="shared" si="18"/>
        <v>0</v>
      </c>
      <c r="X28" s="540">
        <f t="shared" si="18"/>
        <v>0</v>
      </c>
      <c r="Y28" s="540">
        <f t="shared" si="18"/>
        <v>0</v>
      </c>
      <c r="Z28" s="540">
        <f t="shared" si="18"/>
        <v>0</v>
      </c>
      <c r="AA28" s="567">
        <f>SUMIF('3. Partner'!K$13:K$87,B28,'3. Partner'!D$13:D$87)</f>
        <v>0.54449999999999998</v>
      </c>
      <c r="AB28" s="568">
        <f>(SUMIF('3. Partner'!K$13:K$87,B28,'3. Partner'!F$13:F$87))+(SUMIF('3. Partner'!K$13:K$87,B28,'3. Partner'!H$13:H$87))</f>
        <v>0.37327557581150006</v>
      </c>
      <c r="AC28" s="568">
        <f>(SUMIF('3. Partner'!K$13:K$87,B28,'3. Partner'!G$13:G$87))+(SUMIF('3. Partner'!K$13:K$87,B28,'3. Partner'!I$13:I$87))</f>
        <v>9.9100000000000008E-2</v>
      </c>
      <c r="AD28" s="273">
        <f>IF('2. Grunddata'!C$13="NEJ",'2. Grunddata'!C$14,0)</f>
        <v>0.25</v>
      </c>
      <c r="AE28" s="617">
        <f t="shared" si="99"/>
        <v>0</v>
      </c>
      <c r="AF28" s="287"/>
      <c r="AG28" s="274">
        <f t="shared" si="19"/>
        <v>0</v>
      </c>
      <c r="AH28" s="274">
        <f t="shared" si="20"/>
        <v>0</v>
      </c>
      <c r="AI28" s="274">
        <f t="shared" si="21"/>
        <v>0</v>
      </c>
      <c r="AJ28" s="274">
        <f t="shared" si="22"/>
        <v>0</v>
      </c>
      <c r="AK28" s="274">
        <f t="shared" si="23"/>
        <v>0</v>
      </c>
      <c r="AL28" s="274">
        <f t="shared" si="24"/>
        <v>0</v>
      </c>
      <c r="AM28" s="274">
        <f t="shared" si="25"/>
        <v>0</v>
      </c>
      <c r="AN28" s="274">
        <f t="shared" si="26"/>
        <v>0</v>
      </c>
      <c r="AO28" s="274">
        <f t="shared" si="27"/>
        <v>0</v>
      </c>
      <c r="AP28" s="274">
        <f t="shared" si="28"/>
        <v>0</v>
      </c>
      <c r="AQ28" s="275">
        <f t="shared" si="100"/>
        <v>0</v>
      </c>
      <c r="AR28" s="276"/>
      <c r="AS28" s="274">
        <f t="shared" si="29"/>
        <v>0</v>
      </c>
      <c r="AT28" s="274">
        <f t="shared" si="30"/>
        <v>0</v>
      </c>
      <c r="AU28" s="274">
        <f t="shared" si="31"/>
        <v>0</v>
      </c>
      <c r="AV28" s="274">
        <f t="shared" si="32"/>
        <v>0</v>
      </c>
      <c r="AW28" s="274">
        <f t="shared" si="33"/>
        <v>0</v>
      </c>
      <c r="AX28" s="274">
        <f t="shared" si="34"/>
        <v>0</v>
      </c>
      <c r="AY28" s="274">
        <f t="shared" si="35"/>
        <v>0</v>
      </c>
      <c r="AZ28" s="274">
        <f t="shared" si="36"/>
        <v>0</v>
      </c>
      <c r="BA28" s="274">
        <f t="shared" si="37"/>
        <v>0</v>
      </c>
      <c r="BB28" s="274">
        <f t="shared" si="38"/>
        <v>0</v>
      </c>
      <c r="BC28" s="275">
        <f t="shared" si="101"/>
        <v>0</v>
      </c>
      <c r="BD28" s="276"/>
      <c r="BE28" s="274">
        <f t="shared" si="39"/>
        <v>0</v>
      </c>
      <c r="BF28" s="274">
        <f t="shared" si="40"/>
        <v>0</v>
      </c>
      <c r="BG28" s="274">
        <f t="shared" si="41"/>
        <v>0</v>
      </c>
      <c r="BH28" s="274">
        <f t="shared" si="42"/>
        <v>0</v>
      </c>
      <c r="BI28" s="274">
        <f t="shared" si="43"/>
        <v>0</v>
      </c>
      <c r="BJ28" s="274">
        <f t="shared" si="44"/>
        <v>0</v>
      </c>
      <c r="BK28" s="274">
        <f t="shared" si="45"/>
        <v>0</v>
      </c>
      <c r="BL28" s="274">
        <f t="shared" si="46"/>
        <v>0</v>
      </c>
      <c r="BM28" s="274">
        <f t="shared" si="47"/>
        <v>0</v>
      </c>
      <c r="BN28" s="274">
        <f t="shared" si="48"/>
        <v>0</v>
      </c>
      <c r="BO28" s="275">
        <f t="shared" si="102"/>
        <v>0</v>
      </c>
      <c r="BP28" s="277"/>
      <c r="BQ28" s="225">
        <f t="shared" si="49"/>
        <v>0</v>
      </c>
      <c r="BR28" s="225">
        <f t="shared" si="50"/>
        <v>0</v>
      </c>
      <c r="BS28" s="225">
        <f t="shared" si="51"/>
        <v>0</v>
      </c>
      <c r="BT28" s="225">
        <f t="shared" si="52"/>
        <v>0</v>
      </c>
      <c r="BU28" s="225">
        <f t="shared" si="53"/>
        <v>0</v>
      </c>
      <c r="BV28" s="225">
        <f t="shared" si="54"/>
        <v>0</v>
      </c>
      <c r="BW28" s="225">
        <f t="shared" si="55"/>
        <v>0</v>
      </c>
      <c r="BX28" s="225">
        <f t="shared" si="56"/>
        <v>0</v>
      </c>
      <c r="BY28" s="225">
        <f t="shared" si="57"/>
        <v>0</v>
      </c>
      <c r="BZ28" s="225">
        <f t="shared" si="58"/>
        <v>0</v>
      </c>
      <c r="CA28" s="226">
        <f t="shared" si="103"/>
        <v>0</v>
      </c>
      <c r="CB28" s="278"/>
      <c r="CC28" s="279">
        <f t="shared" si="59"/>
        <v>0</v>
      </c>
      <c r="CD28" s="279">
        <f t="shared" si="60"/>
        <v>0</v>
      </c>
      <c r="CE28" s="279">
        <f t="shared" si="61"/>
        <v>0</v>
      </c>
      <c r="CF28" s="279">
        <f t="shared" si="62"/>
        <v>0</v>
      </c>
      <c r="CG28" s="279">
        <f t="shared" si="63"/>
        <v>0</v>
      </c>
      <c r="CH28" s="279">
        <f t="shared" si="64"/>
        <v>0</v>
      </c>
      <c r="CI28" s="279">
        <f t="shared" si="65"/>
        <v>0</v>
      </c>
      <c r="CJ28" s="279">
        <f t="shared" si="66"/>
        <v>0</v>
      </c>
      <c r="CK28" s="279">
        <f t="shared" si="67"/>
        <v>0</v>
      </c>
      <c r="CL28" s="279">
        <f t="shared" si="68"/>
        <v>0</v>
      </c>
      <c r="CM28" s="226">
        <f t="shared" si="104"/>
        <v>0</v>
      </c>
      <c r="CN28" s="278"/>
      <c r="CO28" s="225">
        <f t="shared" si="69"/>
        <v>0</v>
      </c>
      <c r="CP28" s="225">
        <f t="shared" si="70"/>
        <v>0</v>
      </c>
      <c r="CQ28" s="225">
        <f t="shared" si="71"/>
        <v>0</v>
      </c>
      <c r="CR28" s="225">
        <f t="shared" si="72"/>
        <v>0</v>
      </c>
      <c r="CS28" s="225">
        <f t="shared" si="73"/>
        <v>0</v>
      </c>
      <c r="CT28" s="225">
        <f t="shared" si="74"/>
        <v>0</v>
      </c>
      <c r="CU28" s="225">
        <f t="shared" si="75"/>
        <v>0</v>
      </c>
      <c r="CV28" s="225">
        <f t="shared" si="76"/>
        <v>0</v>
      </c>
      <c r="CW28" s="225">
        <f t="shared" si="77"/>
        <v>0</v>
      </c>
      <c r="CX28" s="225">
        <f t="shared" si="78"/>
        <v>0</v>
      </c>
      <c r="CY28" s="226">
        <f t="shared" si="105"/>
        <v>0</v>
      </c>
      <c r="CZ28" s="227"/>
      <c r="DA28" s="225">
        <f t="shared" si="79"/>
        <v>0</v>
      </c>
      <c r="DB28" s="225">
        <f t="shared" si="80"/>
        <v>0</v>
      </c>
      <c r="DC28" s="225">
        <f t="shared" si="81"/>
        <v>0</v>
      </c>
      <c r="DD28" s="225">
        <f t="shared" si="82"/>
        <v>0</v>
      </c>
      <c r="DE28" s="225">
        <f t="shared" si="83"/>
        <v>0</v>
      </c>
      <c r="DF28" s="225">
        <f t="shared" si="84"/>
        <v>0</v>
      </c>
      <c r="DG28" s="225">
        <f t="shared" si="85"/>
        <v>0</v>
      </c>
      <c r="DH28" s="225">
        <f t="shared" si="86"/>
        <v>0</v>
      </c>
      <c r="DI28" s="225">
        <f t="shared" si="87"/>
        <v>0</v>
      </c>
      <c r="DJ28" s="225">
        <f t="shared" si="88"/>
        <v>0</v>
      </c>
      <c r="DK28" s="226">
        <f t="shared" si="106"/>
        <v>0</v>
      </c>
      <c r="DL28" s="227"/>
      <c r="DM28" s="225">
        <f>IF('5. Lön'!$B$15&gt;0,$F28*G28*(1+'2. Grunddata'!$C$16)*(1+$Q28)*(1-$E28),AS28)</f>
        <v>0</v>
      </c>
      <c r="DN28" s="225">
        <f>IF('5. Lön'!$B$15&gt;0,$F28*H28*(1+'2. Grunddata'!$C$16)*(1+$Q28)*(1+$R28)*(1-$E28),AT28)</f>
        <v>0</v>
      </c>
      <c r="DO28" s="225">
        <f>IF('5. Lön'!$B$15&gt;0,$F28*I28*(1+'2. Grunddata'!$C$16)*(1+$Q28)*(1+$R28)*(1+$S28)*(1-$E28),AU28)</f>
        <v>0</v>
      </c>
      <c r="DP28" s="225">
        <f>IF('5. Lön'!$B$15&gt;0,$F28*J28*(1+'2. Grunddata'!$C$16)*(1+$Q28)*(1+$R28)*(1+$S28)*(1+$T28)*(1-$E28),AV28)</f>
        <v>0</v>
      </c>
      <c r="DQ28" s="225">
        <f>IF('5. Lön'!$B$15&gt;0,$F28*K28*(1+'2. Grunddata'!$C$16)*(1+$Q28)*(1+$R28)*(1+$S28)*(1+$T28)*(1+$U28)*(1-$E28),AW28)</f>
        <v>0</v>
      </c>
      <c r="DR28" s="225">
        <f>IF('5. Lön'!$B$15&gt;0,$F28*L28*(1+'2. Grunddata'!$C$16)*(1+$Q28)*(1+$R28)*(1+$S28)*(1+$T28)*(1+$U28)*(1+$V28)*(1-$E28),AX28)</f>
        <v>0</v>
      </c>
      <c r="DS28" s="225">
        <f>IF('5. Lön'!$B$15&gt;0,$F28*M28*(1+'2. Grunddata'!$C$16)*(1+$Q28)*(1+$R28)*(1+$S28)*(1+$T28)*(1+$U28)*(1+$V28)*(1+$W28)*(1-$E28),AY28)</f>
        <v>0</v>
      </c>
      <c r="DT28" s="225">
        <f>IF('5. Lön'!$B$15&gt;0,$F28*N28*(1+'2. Grunddata'!$C$16)*(1+$Q28)*(1+$R28)*(1+$S28)*(1+$T28)*(1+$U28)*(1+$V28)*(1+$W28)*(1+$X28)*(1-$E28),AZ28)</f>
        <v>0</v>
      </c>
      <c r="DU28" s="225">
        <f>IF('5. Lön'!$B$15&gt;0,$F28*O28*(1+'2. Grunddata'!$C$16)*(1+$Q28)*(1+$R28)*(1+$S28)*(1+$T28)*(1+$U28)*(1+$V28)*(1+$W28)*(1+$X28)*(1+$Y28)*(1+$Z28)*(1-$E28),BA28)</f>
        <v>0</v>
      </c>
      <c r="DV28" s="225">
        <f>IF('5. Lön'!$B$15&gt;0,$F28*P28*(1+'2. Grunddata'!$C$16)*(1+$Q28)*(1+$R28)*(1+$S28)*(1+$T28)*(1+$U28)*(1+$V28)*(1+$W28)*(1+$X28)*(1+$Y28)*(1-$E28),BB28)</f>
        <v>0</v>
      </c>
      <c r="DW28" s="226">
        <f t="shared" si="107"/>
        <v>0</v>
      </c>
      <c r="DX28" s="227"/>
      <c r="DY28" s="225">
        <f>IF('2. Grunddata'!$C$13="NEJ",(IF('2. Grunddata'!$C$16&gt;0,(DM28*$AD28),(AS28*$AD28))),(BQ28+CO28))</f>
        <v>0</v>
      </c>
      <c r="DZ28" s="225">
        <f>IF('2. Grunddata'!$C$13="NEJ",(IF('2. Grunddata'!$C$16&gt;0,(DN28*$AD28),(AT28*$AD28))),(BR28+CP28))</f>
        <v>0</v>
      </c>
      <c r="EA28" s="225">
        <f>IF('2. Grunddata'!$C$13="NEJ",(IF('2. Grunddata'!$C$16&gt;0,(DO28*$AD28),(AU28*$AD28))),(BS28+CQ28))</f>
        <v>0</v>
      </c>
      <c r="EB28" s="225">
        <f>IF('2. Grunddata'!$C$13="NEJ",(IF('2. Grunddata'!$C$16&gt;0,(DP28*$AD28),(AV28*$AD28))),(BT28+CR28))</f>
        <v>0</v>
      </c>
      <c r="EC28" s="225">
        <f>IF('2. Grunddata'!$C$13="NEJ",(IF('2. Grunddata'!$C$16&gt;0,(DQ28*$AD28),(AW28*$AD28))),(BU28+CS28))</f>
        <v>0</v>
      </c>
      <c r="ED28" s="225">
        <f>IF('2. Grunddata'!$C$13="NEJ",(IF('2. Grunddata'!$C$16&gt;0,(DR28*$AD28),(AX28*$AD28))),(BV28+CT28))</f>
        <v>0</v>
      </c>
      <c r="EE28" s="225">
        <f>IF('2. Grunddata'!$C$13="NEJ",(IF('2. Grunddata'!$C$16&gt;0,(DS28*$AD28),(AY28*$AD28))),(BW28+CU28))</f>
        <v>0</v>
      </c>
      <c r="EF28" s="225">
        <f>IF('2. Grunddata'!$C$13="NEJ",(IF('2. Grunddata'!$C$16&gt;0,(DT28*$AD28),(AZ28*$AD28))),(BX28+CV28))</f>
        <v>0</v>
      </c>
      <c r="EG28" s="225">
        <f>IF('2. Grunddata'!$C$13="NEJ",(IF('2. Grunddata'!$C$16&gt;0,(DU28*$AD28),(BA28*$AD28))),(BY28+CW28))</f>
        <v>0</v>
      </c>
      <c r="EH28" s="225">
        <f>IF('2. Grunddata'!$C$13="NEJ",(IF('2. Grunddata'!$C$16&gt;0,(DV28*$AD28),(BB28*$AD28))),(BZ28+CX28))</f>
        <v>0</v>
      </c>
      <c r="EI28" s="226">
        <f t="shared" si="108"/>
        <v>0</v>
      </c>
      <c r="EJ28" s="227"/>
      <c r="EK28" s="225">
        <f>(BQ28+CO28-DY28)+IF('2. Grunddata'!$C$16&gt;0,AS28-DM28,0)</f>
        <v>0</v>
      </c>
      <c r="EL28" s="225">
        <f>(BR28+CP28-DZ28)+IF('2. Grunddata'!$C$16&gt;0,AT28-DN28,0)</f>
        <v>0</v>
      </c>
      <c r="EM28" s="225">
        <f>(BS28+CQ28-EA28)+IF('2. Grunddata'!$C$16&gt;0,AU28-DO28,0)</f>
        <v>0</v>
      </c>
      <c r="EN28" s="225">
        <f>(BT28+CR28-EB28)+IF('2. Grunddata'!$C$16&gt;0,AV28-DP28,0)</f>
        <v>0</v>
      </c>
      <c r="EO28" s="225">
        <f>(BU28+CS28-EC28)+IF('2. Grunddata'!$C$16&gt;0,AW28-DQ28,0)</f>
        <v>0</v>
      </c>
      <c r="EP28" s="225">
        <f>(BV28+CT28-ED28)+IF('2. Grunddata'!$C$16&gt;0,AX28-DR28,0)</f>
        <v>0</v>
      </c>
      <c r="EQ28" s="225">
        <f>(BW28+CU28-EE28)+IF('2. Grunddata'!$C$16&gt;0,AY28-DS28,0)</f>
        <v>0</v>
      </c>
      <c r="ER28" s="225">
        <f>(BX28+CV28-EF28)+IF('2. Grunddata'!$C$16&gt;0,AZ28-DT28,0)</f>
        <v>0</v>
      </c>
      <c r="ES28" s="225">
        <f>(BY28+CW28-EG28)+IF('2. Grunddata'!$C$16&gt;0,BA28-DU28,0)</f>
        <v>0</v>
      </c>
      <c r="ET28" s="225">
        <f>(BZ28+CX28-EH28)+IF('2. Grunddata'!$C$16&gt;0,BB28-DV28,0)</f>
        <v>0</v>
      </c>
      <c r="EU28" s="226">
        <f t="shared" si="109"/>
        <v>0</v>
      </c>
      <c r="EV28" s="227"/>
      <c r="EW28" s="225">
        <f t="shared" si="110"/>
        <v>0</v>
      </c>
      <c r="EX28" s="225">
        <f t="shared" si="111"/>
        <v>0</v>
      </c>
      <c r="EY28" s="225">
        <f t="shared" si="112"/>
        <v>0</v>
      </c>
      <c r="EZ28" s="225">
        <f t="shared" si="113"/>
        <v>0</v>
      </c>
      <c r="FA28" s="225">
        <f t="shared" si="114"/>
        <v>0</v>
      </c>
      <c r="FB28" s="225">
        <f t="shared" si="115"/>
        <v>0</v>
      </c>
      <c r="FC28" s="225">
        <f t="shared" si="116"/>
        <v>0</v>
      </c>
      <c r="FD28" s="225">
        <f t="shared" si="117"/>
        <v>0</v>
      </c>
      <c r="FE28" s="225">
        <f t="shared" si="118"/>
        <v>0</v>
      </c>
      <c r="FF28" s="225">
        <f t="shared" si="119"/>
        <v>0</v>
      </c>
      <c r="FG28" s="226">
        <f t="shared" si="120"/>
        <v>0</v>
      </c>
      <c r="FH28" s="227"/>
      <c r="FI28" s="225">
        <f t="shared" si="121"/>
        <v>0</v>
      </c>
      <c r="FJ28" s="225">
        <f t="shared" si="122"/>
        <v>0</v>
      </c>
      <c r="FK28" s="225">
        <f t="shared" si="123"/>
        <v>0</v>
      </c>
      <c r="FL28" s="225">
        <f t="shared" si="124"/>
        <v>0</v>
      </c>
      <c r="FM28" s="225">
        <f t="shared" si="125"/>
        <v>0</v>
      </c>
      <c r="FN28" s="225">
        <f t="shared" si="126"/>
        <v>0</v>
      </c>
      <c r="FO28" s="225">
        <f t="shared" si="127"/>
        <v>0</v>
      </c>
      <c r="FP28" s="225">
        <f t="shared" si="128"/>
        <v>0</v>
      </c>
      <c r="FQ28" s="225">
        <f t="shared" si="129"/>
        <v>0</v>
      </c>
      <c r="FR28" s="225">
        <f t="shared" si="130"/>
        <v>0</v>
      </c>
      <c r="FS28" s="226">
        <f t="shared" si="131"/>
        <v>0</v>
      </c>
    </row>
    <row r="29" spans="2:175" s="120" customFormat="1" ht="12.95" customHeight="1" x14ac:dyDescent="0.2">
      <c r="B29" s="109" t="s">
        <v>61</v>
      </c>
      <c r="C29" s="114" t="s">
        <v>346</v>
      </c>
      <c r="D29" s="113"/>
      <c r="E29" s="128">
        <f t="shared" si="17"/>
        <v>0</v>
      </c>
      <c r="F29" s="111"/>
      <c r="G29" s="112"/>
      <c r="H29" s="112"/>
      <c r="I29" s="112"/>
      <c r="J29" s="112"/>
      <c r="K29" s="112"/>
      <c r="L29" s="112"/>
      <c r="M29" s="112"/>
      <c r="N29" s="112"/>
      <c r="O29" s="112"/>
      <c r="P29" s="112"/>
      <c r="Q29" s="570">
        <v>0</v>
      </c>
      <c r="R29" s="541">
        <f t="shared" si="18"/>
        <v>0</v>
      </c>
      <c r="S29" s="541">
        <f t="shared" si="18"/>
        <v>0</v>
      </c>
      <c r="T29" s="541">
        <f t="shared" si="18"/>
        <v>0</v>
      </c>
      <c r="U29" s="541">
        <f t="shared" si="18"/>
        <v>0</v>
      </c>
      <c r="V29" s="541">
        <f t="shared" si="18"/>
        <v>0</v>
      </c>
      <c r="W29" s="541">
        <f t="shared" si="18"/>
        <v>0</v>
      </c>
      <c r="X29" s="541">
        <f t="shared" si="18"/>
        <v>0</v>
      </c>
      <c r="Y29" s="541">
        <f t="shared" si="18"/>
        <v>0</v>
      </c>
      <c r="Z29" s="541">
        <f t="shared" si="18"/>
        <v>0</v>
      </c>
      <c r="AA29" s="267">
        <f>SUMIF('3. Partner'!K$13:K$87,B29,'3. Partner'!D$13:D$87)</f>
        <v>0.54449999999999998</v>
      </c>
      <c r="AB29" s="247">
        <f>(SUMIF('3. Partner'!K$13:K$87,B29,'3. Partner'!F$13:F$87))+(SUMIF('3. Partner'!K$13:K$87,B29,'3. Partner'!H$13:H$87))</f>
        <v>0.37327557581150006</v>
      </c>
      <c r="AC29" s="247">
        <f>(SUMIF('3. Partner'!K$13:K$87,B29,'3. Partner'!G$13:G$87))+(SUMIF('3. Partner'!K$13:K$87,B29,'3. Partner'!I$13:I$87))</f>
        <v>9.9100000000000008E-2</v>
      </c>
      <c r="AD29" s="248">
        <f>IF('2. Grunddata'!C$13="NEJ",'2. Grunddata'!C$14,0)</f>
        <v>0.25</v>
      </c>
      <c r="AE29" s="597">
        <f t="shared" si="99"/>
        <v>0</v>
      </c>
      <c r="AF29" s="292"/>
      <c r="AG29" s="249">
        <f t="shared" si="19"/>
        <v>0</v>
      </c>
      <c r="AH29" s="249">
        <f t="shared" si="20"/>
        <v>0</v>
      </c>
      <c r="AI29" s="249">
        <f t="shared" si="21"/>
        <v>0</v>
      </c>
      <c r="AJ29" s="249">
        <f t="shared" si="22"/>
        <v>0</v>
      </c>
      <c r="AK29" s="249">
        <f t="shared" si="23"/>
        <v>0</v>
      </c>
      <c r="AL29" s="249">
        <f t="shared" si="24"/>
        <v>0</v>
      </c>
      <c r="AM29" s="249">
        <f t="shared" si="25"/>
        <v>0</v>
      </c>
      <c r="AN29" s="249">
        <f t="shared" si="26"/>
        <v>0</v>
      </c>
      <c r="AO29" s="249">
        <f t="shared" si="27"/>
        <v>0</v>
      </c>
      <c r="AP29" s="249">
        <f t="shared" si="28"/>
        <v>0</v>
      </c>
      <c r="AQ29" s="250">
        <f t="shared" si="100"/>
        <v>0</v>
      </c>
      <c r="AR29" s="251"/>
      <c r="AS29" s="249">
        <f t="shared" si="29"/>
        <v>0</v>
      </c>
      <c r="AT29" s="249">
        <f t="shared" si="30"/>
        <v>0</v>
      </c>
      <c r="AU29" s="249">
        <f t="shared" si="31"/>
        <v>0</v>
      </c>
      <c r="AV29" s="249">
        <f t="shared" si="32"/>
        <v>0</v>
      </c>
      <c r="AW29" s="249">
        <f t="shared" si="33"/>
        <v>0</v>
      </c>
      <c r="AX29" s="249">
        <f t="shared" si="34"/>
        <v>0</v>
      </c>
      <c r="AY29" s="249">
        <f t="shared" si="35"/>
        <v>0</v>
      </c>
      <c r="AZ29" s="249">
        <f t="shared" si="36"/>
        <v>0</v>
      </c>
      <c r="BA29" s="249">
        <f t="shared" si="37"/>
        <v>0</v>
      </c>
      <c r="BB29" s="249">
        <f t="shared" si="38"/>
        <v>0</v>
      </c>
      <c r="BC29" s="250">
        <f t="shared" si="101"/>
        <v>0</v>
      </c>
      <c r="BD29" s="251"/>
      <c r="BE29" s="249">
        <f t="shared" si="39"/>
        <v>0</v>
      </c>
      <c r="BF29" s="249">
        <f t="shared" si="40"/>
        <v>0</v>
      </c>
      <c r="BG29" s="249">
        <f t="shared" si="41"/>
        <v>0</v>
      </c>
      <c r="BH29" s="249">
        <f t="shared" si="42"/>
        <v>0</v>
      </c>
      <c r="BI29" s="249">
        <f t="shared" si="43"/>
        <v>0</v>
      </c>
      <c r="BJ29" s="249">
        <f t="shared" si="44"/>
        <v>0</v>
      </c>
      <c r="BK29" s="249">
        <f t="shared" si="45"/>
        <v>0</v>
      </c>
      <c r="BL29" s="249">
        <f t="shared" si="46"/>
        <v>0</v>
      </c>
      <c r="BM29" s="249">
        <f t="shared" si="47"/>
        <v>0</v>
      </c>
      <c r="BN29" s="249">
        <f t="shared" si="48"/>
        <v>0</v>
      </c>
      <c r="BO29" s="250">
        <f t="shared" si="102"/>
        <v>0</v>
      </c>
      <c r="BP29" s="252"/>
      <c r="BQ29" s="253">
        <f t="shared" si="49"/>
        <v>0</v>
      </c>
      <c r="BR29" s="253">
        <f t="shared" si="50"/>
        <v>0</v>
      </c>
      <c r="BS29" s="253">
        <f t="shared" si="51"/>
        <v>0</v>
      </c>
      <c r="BT29" s="253">
        <f t="shared" si="52"/>
        <v>0</v>
      </c>
      <c r="BU29" s="253">
        <f t="shared" si="53"/>
        <v>0</v>
      </c>
      <c r="BV29" s="253">
        <f t="shared" si="54"/>
        <v>0</v>
      </c>
      <c r="BW29" s="253">
        <f t="shared" si="55"/>
        <v>0</v>
      </c>
      <c r="BX29" s="253">
        <f t="shared" si="56"/>
        <v>0</v>
      </c>
      <c r="BY29" s="253">
        <f t="shared" si="57"/>
        <v>0</v>
      </c>
      <c r="BZ29" s="253">
        <f t="shared" si="58"/>
        <v>0</v>
      </c>
      <c r="CA29" s="237">
        <f t="shared" si="103"/>
        <v>0</v>
      </c>
      <c r="CB29" s="254"/>
      <c r="CC29" s="258">
        <f t="shared" si="59"/>
        <v>0</v>
      </c>
      <c r="CD29" s="258">
        <f t="shared" si="60"/>
        <v>0</v>
      </c>
      <c r="CE29" s="258">
        <f t="shared" si="61"/>
        <v>0</v>
      </c>
      <c r="CF29" s="258">
        <f t="shared" si="62"/>
        <v>0</v>
      </c>
      <c r="CG29" s="258">
        <f t="shared" si="63"/>
        <v>0</v>
      </c>
      <c r="CH29" s="258">
        <f t="shared" si="64"/>
        <v>0</v>
      </c>
      <c r="CI29" s="258">
        <f t="shared" si="65"/>
        <v>0</v>
      </c>
      <c r="CJ29" s="258">
        <f t="shared" si="66"/>
        <v>0</v>
      </c>
      <c r="CK29" s="258">
        <f t="shared" si="67"/>
        <v>0</v>
      </c>
      <c r="CL29" s="258">
        <f t="shared" si="68"/>
        <v>0</v>
      </c>
      <c r="CM29" s="237">
        <f t="shared" si="104"/>
        <v>0</v>
      </c>
      <c r="CN29" s="254"/>
      <c r="CO29" s="253">
        <f t="shared" si="69"/>
        <v>0</v>
      </c>
      <c r="CP29" s="253">
        <f t="shared" si="70"/>
        <v>0</v>
      </c>
      <c r="CQ29" s="253">
        <f t="shared" si="71"/>
        <v>0</v>
      </c>
      <c r="CR29" s="253">
        <f t="shared" si="72"/>
        <v>0</v>
      </c>
      <c r="CS29" s="253">
        <f t="shared" si="73"/>
        <v>0</v>
      </c>
      <c r="CT29" s="253">
        <f t="shared" si="74"/>
        <v>0</v>
      </c>
      <c r="CU29" s="253">
        <f t="shared" si="75"/>
        <v>0</v>
      </c>
      <c r="CV29" s="253">
        <f t="shared" si="76"/>
        <v>0</v>
      </c>
      <c r="CW29" s="253">
        <f t="shared" si="77"/>
        <v>0</v>
      </c>
      <c r="CX29" s="253">
        <f t="shared" si="78"/>
        <v>0</v>
      </c>
      <c r="CY29" s="237">
        <f t="shared" si="105"/>
        <v>0</v>
      </c>
      <c r="DA29" s="253">
        <f t="shared" si="79"/>
        <v>0</v>
      </c>
      <c r="DB29" s="253">
        <f t="shared" si="80"/>
        <v>0</v>
      </c>
      <c r="DC29" s="253">
        <f t="shared" si="81"/>
        <v>0</v>
      </c>
      <c r="DD29" s="253">
        <f t="shared" si="82"/>
        <v>0</v>
      </c>
      <c r="DE29" s="253">
        <f t="shared" si="83"/>
        <v>0</v>
      </c>
      <c r="DF29" s="253">
        <f t="shared" si="84"/>
        <v>0</v>
      </c>
      <c r="DG29" s="253">
        <f t="shared" si="85"/>
        <v>0</v>
      </c>
      <c r="DH29" s="253">
        <f t="shared" si="86"/>
        <v>0</v>
      </c>
      <c r="DI29" s="253">
        <f t="shared" si="87"/>
        <v>0</v>
      </c>
      <c r="DJ29" s="253">
        <f t="shared" si="88"/>
        <v>0</v>
      </c>
      <c r="DK29" s="237">
        <f t="shared" si="106"/>
        <v>0</v>
      </c>
      <c r="DM29" s="253">
        <f>IF('5. Lön'!$B$15&gt;0,$F29*G29*(1+'2. Grunddata'!$C$16)*(1+$Q29)*(1-$E29),AS29)</f>
        <v>0</v>
      </c>
      <c r="DN29" s="253">
        <f>IF('5. Lön'!$B$15&gt;0,$F29*H29*(1+'2. Grunddata'!$C$16)*(1+$Q29)*(1+$R29)*(1-$E29),AT29)</f>
        <v>0</v>
      </c>
      <c r="DO29" s="253">
        <f>IF('5. Lön'!$B$15&gt;0,$F29*I29*(1+'2. Grunddata'!$C$16)*(1+$Q29)*(1+$R29)*(1+$S29)*(1-$E29),AU29)</f>
        <v>0</v>
      </c>
      <c r="DP29" s="253">
        <f>IF('5. Lön'!$B$15&gt;0,$F29*J29*(1+'2. Grunddata'!$C$16)*(1+$Q29)*(1+$R29)*(1+$S29)*(1+$T29)*(1-$E29),AV29)</f>
        <v>0</v>
      </c>
      <c r="DQ29" s="253">
        <f>IF('5. Lön'!$B$15&gt;0,$F29*K29*(1+'2. Grunddata'!$C$16)*(1+$Q29)*(1+$R29)*(1+$S29)*(1+$T29)*(1+$U29)*(1-$E29),AW29)</f>
        <v>0</v>
      </c>
      <c r="DR29" s="253">
        <f>IF('5. Lön'!$B$15&gt;0,$F29*L29*(1+'2. Grunddata'!$C$16)*(1+$Q29)*(1+$R29)*(1+$S29)*(1+$T29)*(1+$U29)*(1+$V29)*(1-$E29),AX29)</f>
        <v>0</v>
      </c>
      <c r="DS29" s="253">
        <f>IF('5. Lön'!$B$15&gt;0,$F29*M29*(1+'2. Grunddata'!$C$16)*(1+$Q29)*(1+$R29)*(1+$S29)*(1+$T29)*(1+$U29)*(1+$V29)*(1+$W29)*(1-$E29),AY29)</f>
        <v>0</v>
      </c>
      <c r="DT29" s="253">
        <f>IF('5. Lön'!$B$15&gt;0,$F29*N29*(1+'2. Grunddata'!$C$16)*(1+$Q29)*(1+$R29)*(1+$S29)*(1+$T29)*(1+$U29)*(1+$V29)*(1+$W29)*(1+$X29)*(1-$E29),AZ29)</f>
        <v>0</v>
      </c>
      <c r="DU29" s="253">
        <f>IF('5. Lön'!$B$15&gt;0,$F29*O29*(1+'2. Grunddata'!$C$16)*(1+$Q29)*(1+$R29)*(1+$S29)*(1+$T29)*(1+$U29)*(1+$V29)*(1+$W29)*(1+$X29)*(1+$Y29)*(1+$Z29)*(1-$E29),BA29)</f>
        <v>0</v>
      </c>
      <c r="DV29" s="253">
        <f>IF('5. Lön'!$B$15&gt;0,$F29*P29*(1+'2. Grunddata'!$C$16)*(1+$Q29)*(1+$R29)*(1+$S29)*(1+$T29)*(1+$U29)*(1+$V29)*(1+$W29)*(1+$X29)*(1+$Y29)*(1-$E29),BB29)</f>
        <v>0</v>
      </c>
      <c r="DW29" s="237">
        <f t="shared" si="107"/>
        <v>0</v>
      </c>
      <c r="DY29" s="253">
        <f>IF('2. Grunddata'!$C$13="NEJ",(IF('2. Grunddata'!$C$16&gt;0,(DM29*$AD29),(AS29*$AD29))),(BQ29+CO29))</f>
        <v>0</v>
      </c>
      <c r="DZ29" s="253">
        <f>IF('2. Grunddata'!$C$13="NEJ",(IF('2. Grunddata'!$C$16&gt;0,(DN29*$AD29),(AT29*$AD29))),(BR29+CP29))</f>
        <v>0</v>
      </c>
      <c r="EA29" s="253">
        <f>IF('2. Grunddata'!$C$13="NEJ",(IF('2. Grunddata'!$C$16&gt;0,(DO29*$AD29),(AU29*$AD29))),(BS29+CQ29))</f>
        <v>0</v>
      </c>
      <c r="EB29" s="253">
        <f>IF('2. Grunddata'!$C$13="NEJ",(IF('2. Grunddata'!$C$16&gt;0,(DP29*$AD29),(AV29*$AD29))),(BT29+CR29))</f>
        <v>0</v>
      </c>
      <c r="EC29" s="253">
        <f>IF('2. Grunddata'!$C$13="NEJ",(IF('2. Grunddata'!$C$16&gt;0,(DQ29*$AD29),(AW29*$AD29))),(BU29+CS29))</f>
        <v>0</v>
      </c>
      <c r="ED29" s="253">
        <f>IF('2. Grunddata'!$C$13="NEJ",(IF('2. Grunddata'!$C$16&gt;0,(DR29*$AD29),(AX29*$AD29))),(BV29+CT29))</f>
        <v>0</v>
      </c>
      <c r="EE29" s="253">
        <f>IF('2. Grunddata'!$C$13="NEJ",(IF('2. Grunddata'!$C$16&gt;0,(DS29*$AD29),(AY29*$AD29))),(BW29+CU29))</f>
        <v>0</v>
      </c>
      <c r="EF29" s="253">
        <f>IF('2. Grunddata'!$C$13="NEJ",(IF('2. Grunddata'!$C$16&gt;0,(DT29*$AD29),(AZ29*$AD29))),(BX29+CV29))</f>
        <v>0</v>
      </c>
      <c r="EG29" s="253">
        <f>IF('2. Grunddata'!$C$13="NEJ",(IF('2. Grunddata'!$C$16&gt;0,(DU29*$AD29),(BA29*$AD29))),(BY29+CW29))</f>
        <v>0</v>
      </c>
      <c r="EH29" s="253">
        <f>IF('2. Grunddata'!$C$13="NEJ",(IF('2. Grunddata'!$C$16&gt;0,(DV29*$AD29),(BB29*$AD29))),(BZ29+CX29))</f>
        <v>0</v>
      </c>
      <c r="EI29" s="237">
        <f t="shared" si="108"/>
        <v>0</v>
      </c>
      <c r="EK29" s="253">
        <f>(BQ29+CO29-DY29)+IF('2. Grunddata'!$C$16&gt;0,AS29-DM29,0)</f>
        <v>0</v>
      </c>
      <c r="EL29" s="253">
        <f>(BR29+CP29-DZ29)+IF('2. Grunddata'!$C$16&gt;0,AT29-DN29,0)</f>
        <v>0</v>
      </c>
      <c r="EM29" s="253">
        <f>(BS29+CQ29-EA29)+IF('2. Grunddata'!$C$16&gt;0,AU29-DO29,0)</f>
        <v>0</v>
      </c>
      <c r="EN29" s="253">
        <f>(BT29+CR29-EB29)+IF('2. Grunddata'!$C$16&gt;0,AV29-DP29,0)</f>
        <v>0</v>
      </c>
      <c r="EO29" s="253">
        <f>(BU29+CS29-EC29)+IF('2. Grunddata'!$C$16&gt;0,AW29-DQ29,0)</f>
        <v>0</v>
      </c>
      <c r="EP29" s="253">
        <f>(BV29+CT29-ED29)+IF('2. Grunddata'!$C$16&gt;0,AX29-DR29,0)</f>
        <v>0</v>
      </c>
      <c r="EQ29" s="253">
        <f>(BW29+CU29-EE29)+IF('2. Grunddata'!$C$16&gt;0,AY29-DS29,0)</f>
        <v>0</v>
      </c>
      <c r="ER29" s="253">
        <f>(BX29+CV29-EF29)+IF('2. Grunddata'!$C$16&gt;0,AZ29-DT29,0)</f>
        <v>0</v>
      </c>
      <c r="ES29" s="253">
        <f>(BY29+CW29-EG29)+IF('2. Grunddata'!$C$16&gt;0,BA29-DU29,0)</f>
        <v>0</v>
      </c>
      <c r="ET29" s="253">
        <f>(BZ29+CX29-EH29)+IF('2. Grunddata'!$C$16&gt;0,BB29-DV29,0)</f>
        <v>0</v>
      </c>
      <c r="EU29" s="237">
        <f t="shared" si="109"/>
        <v>0</v>
      </c>
      <c r="EW29" s="253">
        <f t="shared" si="110"/>
        <v>0</v>
      </c>
      <c r="EX29" s="253">
        <f t="shared" si="111"/>
        <v>0</v>
      </c>
      <c r="EY29" s="253">
        <f t="shared" si="112"/>
        <v>0</v>
      </c>
      <c r="EZ29" s="253">
        <f t="shared" si="113"/>
        <v>0</v>
      </c>
      <c r="FA29" s="253">
        <f t="shared" si="114"/>
        <v>0</v>
      </c>
      <c r="FB29" s="253">
        <f t="shared" si="115"/>
        <v>0</v>
      </c>
      <c r="FC29" s="253">
        <f t="shared" si="116"/>
        <v>0</v>
      </c>
      <c r="FD29" s="253">
        <f t="shared" si="117"/>
        <v>0</v>
      </c>
      <c r="FE29" s="253">
        <f t="shared" si="118"/>
        <v>0</v>
      </c>
      <c r="FF29" s="253">
        <f t="shared" si="119"/>
        <v>0</v>
      </c>
      <c r="FG29" s="237">
        <f t="shared" si="120"/>
        <v>0</v>
      </c>
      <c r="FI29" s="253">
        <f t="shared" si="121"/>
        <v>0</v>
      </c>
      <c r="FJ29" s="253">
        <f t="shared" si="122"/>
        <v>0</v>
      </c>
      <c r="FK29" s="253">
        <f t="shared" si="123"/>
        <v>0</v>
      </c>
      <c r="FL29" s="253">
        <f t="shared" si="124"/>
        <v>0</v>
      </c>
      <c r="FM29" s="253">
        <f t="shared" si="125"/>
        <v>0</v>
      </c>
      <c r="FN29" s="253">
        <f t="shared" si="126"/>
        <v>0</v>
      </c>
      <c r="FO29" s="253">
        <f t="shared" si="127"/>
        <v>0</v>
      </c>
      <c r="FP29" s="253">
        <f t="shared" si="128"/>
        <v>0</v>
      </c>
      <c r="FQ29" s="253">
        <f t="shared" si="129"/>
        <v>0</v>
      </c>
      <c r="FR29" s="253">
        <f t="shared" si="130"/>
        <v>0</v>
      </c>
      <c r="FS29" s="237">
        <f t="shared" si="131"/>
        <v>0</v>
      </c>
    </row>
    <row r="30" spans="2:175" s="120" customFormat="1" ht="12.95" customHeight="1" x14ac:dyDescent="0.2">
      <c r="B30" s="115" t="str">
        <f>'2. Grunddata'!C$9</f>
        <v>Husdjurens utfodring och vård</v>
      </c>
      <c r="C30" s="135"/>
      <c r="D30" s="116"/>
      <c r="E30" s="138">
        <f t="shared" si="17"/>
        <v>0</v>
      </c>
      <c r="F30" s="136"/>
      <c r="G30" s="137"/>
      <c r="H30" s="137"/>
      <c r="I30" s="137"/>
      <c r="J30" s="137"/>
      <c r="K30" s="137"/>
      <c r="L30" s="137"/>
      <c r="M30" s="137"/>
      <c r="N30" s="137"/>
      <c r="O30" s="137"/>
      <c r="P30" s="137"/>
      <c r="Q30" s="570">
        <v>0</v>
      </c>
      <c r="R30" s="540">
        <f t="shared" si="18"/>
        <v>0</v>
      </c>
      <c r="S30" s="540">
        <f t="shared" si="18"/>
        <v>0</v>
      </c>
      <c r="T30" s="540">
        <f t="shared" si="18"/>
        <v>0</v>
      </c>
      <c r="U30" s="540">
        <f t="shared" si="18"/>
        <v>0</v>
      </c>
      <c r="V30" s="540">
        <f t="shared" si="18"/>
        <v>0</v>
      </c>
      <c r="W30" s="540">
        <f t="shared" si="18"/>
        <v>0</v>
      </c>
      <c r="X30" s="540">
        <f t="shared" si="18"/>
        <v>0</v>
      </c>
      <c r="Y30" s="540">
        <f t="shared" si="18"/>
        <v>0</v>
      </c>
      <c r="Z30" s="540">
        <f t="shared" si="18"/>
        <v>0</v>
      </c>
      <c r="AA30" s="567">
        <f>SUMIF('3. Partner'!K$13:K$87,B30,'3. Partner'!D$13:D$87)</f>
        <v>0.54449999999999998</v>
      </c>
      <c r="AB30" s="568">
        <f>(SUMIF('3. Partner'!K$13:K$87,B30,'3. Partner'!F$13:F$87))+(SUMIF('3. Partner'!K$13:K$87,B30,'3. Partner'!H$13:H$87))</f>
        <v>0.46473946099377283</v>
      </c>
      <c r="AC30" s="568">
        <f>(SUMIF('3. Partner'!K$13:K$87,B30,'3. Partner'!G$13:G$87))+(SUMIF('3. Partner'!K$13:K$87,B30,'3. Partner'!I$13:I$87))</f>
        <v>0.12659999999999999</v>
      </c>
      <c r="AD30" s="273">
        <f>IF('2. Grunddata'!C$13="NEJ",'2. Grunddata'!C$14,0)</f>
        <v>0.25</v>
      </c>
      <c r="AE30" s="617">
        <f t="shared" si="99"/>
        <v>0</v>
      </c>
      <c r="AF30" s="287"/>
      <c r="AG30" s="274">
        <f t="shared" si="19"/>
        <v>0</v>
      </c>
      <c r="AH30" s="274">
        <f t="shared" si="20"/>
        <v>0</v>
      </c>
      <c r="AI30" s="274">
        <f t="shared" si="21"/>
        <v>0</v>
      </c>
      <c r="AJ30" s="274">
        <f t="shared" si="22"/>
        <v>0</v>
      </c>
      <c r="AK30" s="274">
        <f t="shared" si="23"/>
        <v>0</v>
      </c>
      <c r="AL30" s="274">
        <f t="shared" si="24"/>
        <v>0</v>
      </c>
      <c r="AM30" s="274">
        <f t="shared" si="25"/>
        <v>0</v>
      </c>
      <c r="AN30" s="274">
        <f t="shared" si="26"/>
        <v>0</v>
      </c>
      <c r="AO30" s="274">
        <f t="shared" si="27"/>
        <v>0</v>
      </c>
      <c r="AP30" s="274">
        <f t="shared" si="28"/>
        <v>0</v>
      </c>
      <c r="AQ30" s="275">
        <f t="shared" si="100"/>
        <v>0</v>
      </c>
      <c r="AR30" s="276"/>
      <c r="AS30" s="274">
        <f t="shared" si="29"/>
        <v>0</v>
      </c>
      <c r="AT30" s="274">
        <f t="shared" si="30"/>
        <v>0</v>
      </c>
      <c r="AU30" s="274">
        <f t="shared" si="31"/>
        <v>0</v>
      </c>
      <c r="AV30" s="274">
        <f t="shared" si="32"/>
        <v>0</v>
      </c>
      <c r="AW30" s="274">
        <f t="shared" si="33"/>
        <v>0</v>
      </c>
      <c r="AX30" s="274">
        <f t="shared" si="34"/>
        <v>0</v>
      </c>
      <c r="AY30" s="274">
        <f t="shared" si="35"/>
        <v>0</v>
      </c>
      <c r="AZ30" s="274">
        <f t="shared" si="36"/>
        <v>0</v>
      </c>
      <c r="BA30" s="274">
        <f t="shared" si="37"/>
        <v>0</v>
      </c>
      <c r="BB30" s="274">
        <f t="shared" si="38"/>
        <v>0</v>
      </c>
      <c r="BC30" s="275">
        <f t="shared" si="101"/>
        <v>0</v>
      </c>
      <c r="BD30" s="276"/>
      <c r="BE30" s="274">
        <f t="shared" si="39"/>
        <v>0</v>
      </c>
      <c r="BF30" s="274">
        <f t="shared" si="40"/>
        <v>0</v>
      </c>
      <c r="BG30" s="274">
        <f t="shared" si="41"/>
        <v>0</v>
      </c>
      <c r="BH30" s="274">
        <f t="shared" si="42"/>
        <v>0</v>
      </c>
      <c r="BI30" s="274">
        <f t="shared" si="43"/>
        <v>0</v>
      </c>
      <c r="BJ30" s="274">
        <f t="shared" si="44"/>
        <v>0</v>
      </c>
      <c r="BK30" s="274">
        <f t="shared" si="45"/>
        <v>0</v>
      </c>
      <c r="BL30" s="274">
        <f t="shared" si="46"/>
        <v>0</v>
      </c>
      <c r="BM30" s="274">
        <f t="shared" si="47"/>
        <v>0</v>
      </c>
      <c r="BN30" s="274">
        <f t="shared" si="48"/>
        <v>0</v>
      </c>
      <c r="BO30" s="275">
        <f t="shared" si="102"/>
        <v>0</v>
      </c>
      <c r="BP30" s="277"/>
      <c r="BQ30" s="225">
        <f t="shared" si="49"/>
        <v>0</v>
      </c>
      <c r="BR30" s="225">
        <f t="shared" si="50"/>
        <v>0</v>
      </c>
      <c r="BS30" s="225">
        <f t="shared" si="51"/>
        <v>0</v>
      </c>
      <c r="BT30" s="225">
        <f t="shared" si="52"/>
        <v>0</v>
      </c>
      <c r="BU30" s="225">
        <f t="shared" si="53"/>
        <v>0</v>
      </c>
      <c r="BV30" s="225">
        <f t="shared" si="54"/>
        <v>0</v>
      </c>
      <c r="BW30" s="225">
        <f t="shared" si="55"/>
        <v>0</v>
      </c>
      <c r="BX30" s="225">
        <f t="shared" si="56"/>
        <v>0</v>
      </c>
      <c r="BY30" s="225">
        <f t="shared" si="57"/>
        <v>0</v>
      </c>
      <c r="BZ30" s="225">
        <f t="shared" si="58"/>
        <v>0</v>
      </c>
      <c r="CA30" s="226">
        <f t="shared" si="103"/>
        <v>0</v>
      </c>
      <c r="CB30" s="278"/>
      <c r="CC30" s="279">
        <f t="shared" si="59"/>
        <v>0</v>
      </c>
      <c r="CD30" s="279">
        <f t="shared" si="60"/>
        <v>0</v>
      </c>
      <c r="CE30" s="279">
        <f t="shared" si="61"/>
        <v>0</v>
      </c>
      <c r="CF30" s="279">
        <f t="shared" si="62"/>
        <v>0</v>
      </c>
      <c r="CG30" s="279">
        <f t="shared" si="63"/>
        <v>0</v>
      </c>
      <c r="CH30" s="279">
        <f t="shared" si="64"/>
        <v>0</v>
      </c>
      <c r="CI30" s="279">
        <f t="shared" si="65"/>
        <v>0</v>
      </c>
      <c r="CJ30" s="279">
        <f t="shared" si="66"/>
        <v>0</v>
      </c>
      <c r="CK30" s="279">
        <f t="shared" si="67"/>
        <v>0</v>
      </c>
      <c r="CL30" s="279">
        <f t="shared" si="68"/>
        <v>0</v>
      </c>
      <c r="CM30" s="226">
        <f t="shared" si="104"/>
        <v>0</v>
      </c>
      <c r="CN30" s="278"/>
      <c r="CO30" s="225">
        <f t="shared" si="69"/>
        <v>0</v>
      </c>
      <c r="CP30" s="225">
        <f t="shared" si="70"/>
        <v>0</v>
      </c>
      <c r="CQ30" s="225">
        <f t="shared" si="71"/>
        <v>0</v>
      </c>
      <c r="CR30" s="225">
        <f t="shared" si="72"/>
        <v>0</v>
      </c>
      <c r="CS30" s="225">
        <f t="shared" si="73"/>
        <v>0</v>
      </c>
      <c r="CT30" s="225">
        <f t="shared" si="74"/>
        <v>0</v>
      </c>
      <c r="CU30" s="225">
        <f t="shared" si="75"/>
        <v>0</v>
      </c>
      <c r="CV30" s="225">
        <f t="shared" si="76"/>
        <v>0</v>
      </c>
      <c r="CW30" s="225">
        <f t="shared" si="77"/>
        <v>0</v>
      </c>
      <c r="CX30" s="225">
        <f t="shared" si="78"/>
        <v>0</v>
      </c>
      <c r="CY30" s="226">
        <f t="shared" si="105"/>
        <v>0</v>
      </c>
      <c r="CZ30" s="227"/>
      <c r="DA30" s="225">
        <f t="shared" si="79"/>
        <v>0</v>
      </c>
      <c r="DB30" s="225">
        <f t="shared" si="80"/>
        <v>0</v>
      </c>
      <c r="DC30" s="225">
        <f t="shared" si="81"/>
        <v>0</v>
      </c>
      <c r="DD30" s="225">
        <f t="shared" si="82"/>
        <v>0</v>
      </c>
      <c r="DE30" s="225">
        <f t="shared" si="83"/>
        <v>0</v>
      </c>
      <c r="DF30" s="225">
        <f t="shared" si="84"/>
        <v>0</v>
      </c>
      <c r="DG30" s="225">
        <f t="shared" si="85"/>
        <v>0</v>
      </c>
      <c r="DH30" s="225">
        <f t="shared" si="86"/>
        <v>0</v>
      </c>
      <c r="DI30" s="225">
        <f t="shared" si="87"/>
        <v>0</v>
      </c>
      <c r="DJ30" s="225">
        <f t="shared" si="88"/>
        <v>0</v>
      </c>
      <c r="DK30" s="226">
        <f t="shared" si="106"/>
        <v>0</v>
      </c>
      <c r="DL30" s="227"/>
      <c r="DM30" s="225">
        <f>IF('5. Lön'!$B$15&gt;0,$F30*G30*(1+'2. Grunddata'!$C$16)*(1+$Q30)*(1-$E30),AS30)</f>
        <v>0</v>
      </c>
      <c r="DN30" s="225">
        <f>IF('5. Lön'!$B$15&gt;0,$F30*H30*(1+'2. Grunddata'!$C$16)*(1+$Q30)*(1+$R30)*(1-$E30),AT30)</f>
        <v>0</v>
      </c>
      <c r="DO30" s="225">
        <f>IF('5. Lön'!$B$15&gt;0,$F30*I30*(1+'2. Grunddata'!$C$16)*(1+$Q30)*(1+$R30)*(1+$S30)*(1-$E30),AU30)</f>
        <v>0</v>
      </c>
      <c r="DP30" s="225">
        <f>IF('5. Lön'!$B$15&gt;0,$F30*J30*(1+'2. Grunddata'!$C$16)*(1+$Q30)*(1+$R30)*(1+$S30)*(1+$T30)*(1-$E30),AV30)</f>
        <v>0</v>
      </c>
      <c r="DQ30" s="225">
        <f>IF('5. Lön'!$B$15&gt;0,$F30*K30*(1+'2. Grunddata'!$C$16)*(1+$Q30)*(1+$R30)*(1+$S30)*(1+$T30)*(1+$U30)*(1-$E30),AW30)</f>
        <v>0</v>
      </c>
      <c r="DR30" s="225">
        <f>IF('5. Lön'!$B$15&gt;0,$F30*L30*(1+'2. Grunddata'!$C$16)*(1+$Q30)*(1+$R30)*(1+$S30)*(1+$T30)*(1+$U30)*(1+$V30)*(1-$E30),AX30)</f>
        <v>0</v>
      </c>
      <c r="DS30" s="225">
        <f>IF('5. Lön'!$B$15&gt;0,$F30*M30*(1+'2. Grunddata'!$C$16)*(1+$Q30)*(1+$R30)*(1+$S30)*(1+$T30)*(1+$U30)*(1+$V30)*(1+$W30)*(1-$E30),AY30)</f>
        <v>0</v>
      </c>
      <c r="DT30" s="225">
        <f>IF('5. Lön'!$B$15&gt;0,$F30*N30*(1+'2. Grunddata'!$C$16)*(1+$Q30)*(1+$R30)*(1+$S30)*(1+$T30)*(1+$U30)*(1+$V30)*(1+$W30)*(1+$X30)*(1-$E30),AZ30)</f>
        <v>0</v>
      </c>
      <c r="DU30" s="225">
        <f>IF('5. Lön'!$B$15&gt;0,$F30*O30*(1+'2. Grunddata'!$C$16)*(1+$Q30)*(1+$R30)*(1+$S30)*(1+$T30)*(1+$U30)*(1+$V30)*(1+$W30)*(1+$X30)*(1+$Y30)*(1+$Z30)*(1-$E30),BA30)</f>
        <v>0</v>
      </c>
      <c r="DV30" s="225">
        <f>IF('5. Lön'!$B$15&gt;0,$F30*P30*(1+'2. Grunddata'!$C$16)*(1+$Q30)*(1+$R30)*(1+$S30)*(1+$T30)*(1+$U30)*(1+$V30)*(1+$W30)*(1+$X30)*(1+$Y30)*(1-$E30),BB30)</f>
        <v>0</v>
      </c>
      <c r="DW30" s="226">
        <f t="shared" si="107"/>
        <v>0</v>
      </c>
      <c r="DX30" s="227"/>
      <c r="DY30" s="225">
        <f>IF('2. Grunddata'!$C$13="NEJ",(IF('2. Grunddata'!$C$16&gt;0,(DM30*$AD30),(AS30*$AD30))),(BQ30+CO30))</f>
        <v>0</v>
      </c>
      <c r="DZ30" s="225">
        <f>IF('2. Grunddata'!$C$13="NEJ",(IF('2. Grunddata'!$C$16&gt;0,(DN30*$AD30),(AT30*$AD30))),(BR30+CP30))</f>
        <v>0</v>
      </c>
      <c r="EA30" s="225">
        <f>IF('2. Grunddata'!$C$13="NEJ",(IF('2. Grunddata'!$C$16&gt;0,(DO30*$AD30),(AU30*$AD30))),(BS30+CQ30))</f>
        <v>0</v>
      </c>
      <c r="EB30" s="225">
        <f>IF('2. Grunddata'!$C$13="NEJ",(IF('2. Grunddata'!$C$16&gt;0,(DP30*$AD30),(AV30*$AD30))),(BT30+CR30))</f>
        <v>0</v>
      </c>
      <c r="EC30" s="225">
        <f>IF('2. Grunddata'!$C$13="NEJ",(IF('2. Grunddata'!$C$16&gt;0,(DQ30*$AD30),(AW30*$AD30))),(BU30+CS30))</f>
        <v>0</v>
      </c>
      <c r="ED30" s="225">
        <f>IF('2. Grunddata'!$C$13="NEJ",(IF('2. Grunddata'!$C$16&gt;0,(DR30*$AD30),(AX30*$AD30))),(BV30+CT30))</f>
        <v>0</v>
      </c>
      <c r="EE30" s="225">
        <f>IF('2. Grunddata'!$C$13="NEJ",(IF('2. Grunddata'!$C$16&gt;0,(DS30*$AD30),(AY30*$AD30))),(BW30+CU30))</f>
        <v>0</v>
      </c>
      <c r="EF30" s="225">
        <f>IF('2. Grunddata'!$C$13="NEJ",(IF('2. Grunddata'!$C$16&gt;0,(DT30*$AD30),(AZ30*$AD30))),(BX30+CV30))</f>
        <v>0</v>
      </c>
      <c r="EG30" s="225">
        <f>IF('2. Grunddata'!$C$13="NEJ",(IF('2. Grunddata'!$C$16&gt;0,(DU30*$AD30),(BA30*$AD30))),(BY30+CW30))</f>
        <v>0</v>
      </c>
      <c r="EH30" s="225">
        <f>IF('2. Grunddata'!$C$13="NEJ",(IF('2. Grunddata'!$C$16&gt;0,(DV30*$AD30),(BB30*$AD30))),(BZ30+CX30))</f>
        <v>0</v>
      </c>
      <c r="EI30" s="226">
        <f t="shared" si="108"/>
        <v>0</v>
      </c>
      <c r="EJ30" s="227"/>
      <c r="EK30" s="225">
        <f>(BQ30+CO30-DY30)+IF('2. Grunddata'!$C$16&gt;0,AS30-DM30,0)</f>
        <v>0</v>
      </c>
      <c r="EL30" s="225">
        <f>(BR30+CP30-DZ30)+IF('2. Grunddata'!$C$16&gt;0,AT30-DN30,0)</f>
        <v>0</v>
      </c>
      <c r="EM30" s="225">
        <f>(BS30+CQ30-EA30)+IF('2. Grunddata'!$C$16&gt;0,AU30-DO30,0)</f>
        <v>0</v>
      </c>
      <c r="EN30" s="225">
        <f>(BT30+CR30-EB30)+IF('2. Grunddata'!$C$16&gt;0,AV30-DP30,0)</f>
        <v>0</v>
      </c>
      <c r="EO30" s="225">
        <f>(BU30+CS30-EC30)+IF('2. Grunddata'!$C$16&gt;0,AW30-DQ30,0)</f>
        <v>0</v>
      </c>
      <c r="EP30" s="225">
        <f>(BV30+CT30-ED30)+IF('2. Grunddata'!$C$16&gt;0,AX30-DR30,0)</f>
        <v>0</v>
      </c>
      <c r="EQ30" s="225">
        <f>(BW30+CU30-EE30)+IF('2. Grunddata'!$C$16&gt;0,AY30-DS30,0)</f>
        <v>0</v>
      </c>
      <c r="ER30" s="225">
        <f>(BX30+CV30-EF30)+IF('2. Grunddata'!$C$16&gt;0,AZ30-DT30,0)</f>
        <v>0</v>
      </c>
      <c r="ES30" s="225">
        <f>(BY30+CW30-EG30)+IF('2. Grunddata'!$C$16&gt;0,BA30-DU30,0)</f>
        <v>0</v>
      </c>
      <c r="ET30" s="225">
        <f>(BZ30+CX30-EH30)+IF('2. Grunddata'!$C$16&gt;0,BB30-DV30,0)</f>
        <v>0</v>
      </c>
      <c r="EU30" s="226">
        <f t="shared" si="109"/>
        <v>0</v>
      </c>
      <c r="EV30" s="227"/>
      <c r="EW30" s="225">
        <f t="shared" si="110"/>
        <v>0</v>
      </c>
      <c r="EX30" s="225">
        <f t="shared" si="111"/>
        <v>0</v>
      </c>
      <c r="EY30" s="225">
        <f t="shared" si="112"/>
        <v>0</v>
      </c>
      <c r="EZ30" s="225">
        <f t="shared" si="113"/>
        <v>0</v>
      </c>
      <c r="FA30" s="225">
        <f t="shared" si="114"/>
        <v>0</v>
      </c>
      <c r="FB30" s="225">
        <f t="shared" si="115"/>
        <v>0</v>
      </c>
      <c r="FC30" s="225">
        <f t="shared" si="116"/>
        <v>0</v>
      </c>
      <c r="FD30" s="225">
        <f t="shared" si="117"/>
        <v>0</v>
      </c>
      <c r="FE30" s="225">
        <f t="shared" si="118"/>
        <v>0</v>
      </c>
      <c r="FF30" s="225">
        <f t="shared" si="119"/>
        <v>0</v>
      </c>
      <c r="FG30" s="226">
        <f t="shared" si="120"/>
        <v>0</v>
      </c>
      <c r="FH30" s="227"/>
      <c r="FI30" s="225">
        <f t="shared" si="121"/>
        <v>0</v>
      </c>
      <c r="FJ30" s="225">
        <f t="shared" si="122"/>
        <v>0</v>
      </c>
      <c r="FK30" s="225">
        <f t="shared" si="123"/>
        <v>0</v>
      </c>
      <c r="FL30" s="225">
        <f t="shared" si="124"/>
        <v>0</v>
      </c>
      <c r="FM30" s="225">
        <f t="shared" si="125"/>
        <v>0</v>
      </c>
      <c r="FN30" s="225">
        <f t="shared" si="126"/>
        <v>0</v>
      </c>
      <c r="FO30" s="225">
        <f t="shared" si="127"/>
        <v>0</v>
      </c>
      <c r="FP30" s="225">
        <f t="shared" si="128"/>
        <v>0</v>
      </c>
      <c r="FQ30" s="225">
        <f t="shared" si="129"/>
        <v>0</v>
      </c>
      <c r="FR30" s="225">
        <f t="shared" si="130"/>
        <v>0</v>
      </c>
      <c r="FS30" s="226">
        <f t="shared" si="131"/>
        <v>0</v>
      </c>
    </row>
    <row r="31" spans="2:175" s="120" customFormat="1" ht="12.95" customHeight="1" x14ac:dyDescent="0.2">
      <c r="B31" s="109" t="str">
        <f>'2. Grunddata'!C$9</f>
        <v>Husdjurens utfodring och vård</v>
      </c>
      <c r="C31" s="114"/>
      <c r="D31" s="113"/>
      <c r="E31" s="128">
        <f t="shared" si="17"/>
        <v>0</v>
      </c>
      <c r="F31" s="111"/>
      <c r="G31" s="112"/>
      <c r="H31" s="112"/>
      <c r="I31" s="112"/>
      <c r="J31" s="112"/>
      <c r="K31" s="112"/>
      <c r="L31" s="112"/>
      <c r="M31" s="112"/>
      <c r="N31" s="112"/>
      <c r="O31" s="112"/>
      <c r="P31" s="112"/>
      <c r="Q31" s="570">
        <v>0</v>
      </c>
      <c r="R31" s="541">
        <f t="shared" si="18"/>
        <v>0</v>
      </c>
      <c r="S31" s="541">
        <f t="shared" si="18"/>
        <v>0</v>
      </c>
      <c r="T31" s="541">
        <f t="shared" si="18"/>
        <v>0</v>
      </c>
      <c r="U31" s="541">
        <f t="shared" si="18"/>
        <v>0</v>
      </c>
      <c r="V31" s="541">
        <f t="shared" si="18"/>
        <v>0</v>
      </c>
      <c r="W31" s="541">
        <f t="shared" si="18"/>
        <v>0</v>
      </c>
      <c r="X31" s="541">
        <f t="shared" si="18"/>
        <v>0</v>
      </c>
      <c r="Y31" s="541">
        <f t="shared" si="18"/>
        <v>0</v>
      </c>
      <c r="Z31" s="541">
        <f t="shared" si="18"/>
        <v>0</v>
      </c>
      <c r="AA31" s="267">
        <f>SUMIF('3. Partner'!K$13:K$87,B31,'3. Partner'!D$13:D$87)</f>
        <v>0.54449999999999998</v>
      </c>
      <c r="AB31" s="247">
        <f>(SUMIF('3. Partner'!K$13:K$87,B31,'3. Partner'!F$13:F$87))+(SUMIF('3. Partner'!K$13:K$87,B31,'3. Partner'!H$13:H$87))</f>
        <v>0.46473946099377283</v>
      </c>
      <c r="AC31" s="247">
        <f>(SUMIF('3. Partner'!K$13:K$87,B31,'3. Partner'!G$13:G$87))+(SUMIF('3. Partner'!K$13:K$87,B31,'3. Partner'!I$13:I$87))</f>
        <v>0.12659999999999999</v>
      </c>
      <c r="AD31" s="248">
        <f>IF('2. Grunddata'!C$13="NEJ",'2. Grunddata'!C$14,0)</f>
        <v>0.25</v>
      </c>
      <c r="AE31" s="597">
        <f t="shared" si="99"/>
        <v>0</v>
      </c>
      <c r="AF31" s="292"/>
      <c r="AG31" s="249">
        <f t="shared" si="19"/>
        <v>0</v>
      </c>
      <c r="AH31" s="249">
        <f t="shared" si="20"/>
        <v>0</v>
      </c>
      <c r="AI31" s="249">
        <f t="shared" si="21"/>
        <v>0</v>
      </c>
      <c r="AJ31" s="249">
        <f t="shared" si="22"/>
        <v>0</v>
      </c>
      <c r="AK31" s="249">
        <f t="shared" si="23"/>
        <v>0</v>
      </c>
      <c r="AL31" s="249">
        <f t="shared" si="24"/>
        <v>0</v>
      </c>
      <c r="AM31" s="249">
        <f t="shared" si="25"/>
        <v>0</v>
      </c>
      <c r="AN31" s="249">
        <f t="shared" si="26"/>
        <v>0</v>
      </c>
      <c r="AO31" s="249">
        <f t="shared" si="27"/>
        <v>0</v>
      </c>
      <c r="AP31" s="249">
        <f t="shared" si="28"/>
        <v>0</v>
      </c>
      <c r="AQ31" s="250">
        <f t="shared" si="100"/>
        <v>0</v>
      </c>
      <c r="AR31" s="251"/>
      <c r="AS31" s="249">
        <f t="shared" si="29"/>
        <v>0</v>
      </c>
      <c r="AT31" s="249">
        <f t="shared" si="30"/>
        <v>0</v>
      </c>
      <c r="AU31" s="249">
        <f t="shared" si="31"/>
        <v>0</v>
      </c>
      <c r="AV31" s="249">
        <f t="shared" si="32"/>
        <v>0</v>
      </c>
      <c r="AW31" s="249">
        <f t="shared" si="33"/>
        <v>0</v>
      </c>
      <c r="AX31" s="249">
        <f t="shared" si="34"/>
        <v>0</v>
      </c>
      <c r="AY31" s="249">
        <f t="shared" si="35"/>
        <v>0</v>
      </c>
      <c r="AZ31" s="249">
        <f t="shared" si="36"/>
        <v>0</v>
      </c>
      <c r="BA31" s="249">
        <f t="shared" si="37"/>
        <v>0</v>
      </c>
      <c r="BB31" s="249">
        <f t="shared" si="38"/>
        <v>0</v>
      </c>
      <c r="BC31" s="250">
        <f t="shared" si="101"/>
        <v>0</v>
      </c>
      <c r="BD31" s="251"/>
      <c r="BE31" s="249">
        <f t="shared" si="39"/>
        <v>0</v>
      </c>
      <c r="BF31" s="249">
        <f t="shared" si="40"/>
        <v>0</v>
      </c>
      <c r="BG31" s="249">
        <f t="shared" si="41"/>
        <v>0</v>
      </c>
      <c r="BH31" s="249">
        <f t="shared" si="42"/>
        <v>0</v>
      </c>
      <c r="BI31" s="249">
        <f t="shared" si="43"/>
        <v>0</v>
      </c>
      <c r="BJ31" s="249">
        <f t="shared" si="44"/>
        <v>0</v>
      </c>
      <c r="BK31" s="249">
        <f t="shared" si="45"/>
        <v>0</v>
      </c>
      <c r="BL31" s="249">
        <f t="shared" si="46"/>
        <v>0</v>
      </c>
      <c r="BM31" s="249">
        <f t="shared" si="47"/>
        <v>0</v>
      </c>
      <c r="BN31" s="249">
        <f t="shared" si="48"/>
        <v>0</v>
      </c>
      <c r="BO31" s="250">
        <f t="shared" si="102"/>
        <v>0</v>
      </c>
      <c r="BP31" s="252"/>
      <c r="BQ31" s="253">
        <f t="shared" si="49"/>
        <v>0</v>
      </c>
      <c r="BR31" s="253">
        <f t="shared" si="50"/>
        <v>0</v>
      </c>
      <c r="BS31" s="253">
        <f t="shared" si="51"/>
        <v>0</v>
      </c>
      <c r="BT31" s="253">
        <f t="shared" si="52"/>
        <v>0</v>
      </c>
      <c r="BU31" s="253">
        <f t="shared" si="53"/>
        <v>0</v>
      </c>
      <c r="BV31" s="253">
        <f t="shared" si="54"/>
        <v>0</v>
      </c>
      <c r="BW31" s="253">
        <f t="shared" si="55"/>
        <v>0</v>
      </c>
      <c r="BX31" s="253">
        <f t="shared" si="56"/>
        <v>0</v>
      </c>
      <c r="BY31" s="253">
        <f t="shared" si="57"/>
        <v>0</v>
      </c>
      <c r="BZ31" s="253">
        <f t="shared" si="58"/>
        <v>0</v>
      </c>
      <c r="CA31" s="237">
        <f t="shared" si="103"/>
        <v>0</v>
      </c>
      <c r="CB31" s="254"/>
      <c r="CC31" s="258">
        <f t="shared" si="59"/>
        <v>0</v>
      </c>
      <c r="CD31" s="258">
        <f t="shared" si="60"/>
        <v>0</v>
      </c>
      <c r="CE31" s="258">
        <f t="shared" si="61"/>
        <v>0</v>
      </c>
      <c r="CF31" s="258">
        <f t="shared" si="62"/>
        <v>0</v>
      </c>
      <c r="CG31" s="258">
        <f t="shared" si="63"/>
        <v>0</v>
      </c>
      <c r="CH31" s="258">
        <f t="shared" si="64"/>
        <v>0</v>
      </c>
      <c r="CI31" s="258">
        <f t="shared" si="65"/>
        <v>0</v>
      </c>
      <c r="CJ31" s="258">
        <f t="shared" si="66"/>
        <v>0</v>
      </c>
      <c r="CK31" s="258">
        <f t="shared" si="67"/>
        <v>0</v>
      </c>
      <c r="CL31" s="258">
        <f t="shared" si="68"/>
        <v>0</v>
      </c>
      <c r="CM31" s="237">
        <f t="shared" si="104"/>
        <v>0</v>
      </c>
      <c r="CN31" s="254"/>
      <c r="CO31" s="253">
        <f t="shared" si="69"/>
        <v>0</v>
      </c>
      <c r="CP31" s="253">
        <f t="shared" si="70"/>
        <v>0</v>
      </c>
      <c r="CQ31" s="253">
        <f t="shared" si="71"/>
        <v>0</v>
      </c>
      <c r="CR31" s="253">
        <f t="shared" si="72"/>
        <v>0</v>
      </c>
      <c r="CS31" s="253">
        <f t="shared" si="73"/>
        <v>0</v>
      </c>
      <c r="CT31" s="253">
        <f t="shared" si="74"/>
        <v>0</v>
      </c>
      <c r="CU31" s="253">
        <f t="shared" si="75"/>
        <v>0</v>
      </c>
      <c r="CV31" s="253">
        <f t="shared" si="76"/>
        <v>0</v>
      </c>
      <c r="CW31" s="253">
        <f t="shared" si="77"/>
        <v>0</v>
      </c>
      <c r="CX31" s="253">
        <f t="shared" si="78"/>
        <v>0</v>
      </c>
      <c r="CY31" s="237">
        <f t="shared" si="105"/>
        <v>0</v>
      </c>
      <c r="DA31" s="253">
        <f t="shared" si="79"/>
        <v>0</v>
      </c>
      <c r="DB31" s="253">
        <f t="shared" si="80"/>
        <v>0</v>
      </c>
      <c r="DC31" s="253">
        <f t="shared" si="81"/>
        <v>0</v>
      </c>
      <c r="DD31" s="253">
        <f t="shared" si="82"/>
        <v>0</v>
      </c>
      <c r="DE31" s="253">
        <f t="shared" si="83"/>
        <v>0</v>
      </c>
      <c r="DF31" s="253">
        <f t="shared" si="84"/>
        <v>0</v>
      </c>
      <c r="DG31" s="253">
        <f t="shared" si="85"/>
        <v>0</v>
      </c>
      <c r="DH31" s="253">
        <f t="shared" si="86"/>
        <v>0</v>
      </c>
      <c r="DI31" s="253">
        <f t="shared" si="87"/>
        <v>0</v>
      </c>
      <c r="DJ31" s="253">
        <f t="shared" si="88"/>
        <v>0</v>
      </c>
      <c r="DK31" s="237">
        <f t="shared" si="106"/>
        <v>0</v>
      </c>
      <c r="DM31" s="253">
        <f>IF('5. Lön'!$B$15&gt;0,$F31*G31*(1+'2. Grunddata'!$C$16)*(1+$Q31)*(1-$E31),AS31)</f>
        <v>0</v>
      </c>
      <c r="DN31" s="253">
        <f>IF('5. Lön'!$B$15&gt;0,$F31*H31*(1+'2. Grunddata'!$C$16)*(1+$Q31)*(1+$R31)*(1-$E31),AT31)</f>
        <v>0</v>
      </c>
      <c r="DO31" s="253">
        <f>IF('5. Lön'!$B$15&gt;0,$F31*I31*(1+'2. Grunddata'!$C$16)*(1+$Q31)*(1+$R31)*(1+$S31)*(1-$E31),AU31)</f>
        <v>0</v>
      </c>
      <c r="DP31" s="253">
        <f>IF('5. Lön'!$B$15&gt;0,$F31*J31*(1+'2. Grunddata'!$C$16)*(1+$Q31)*(1+$R31)*(1+$S31)*(1+$T31)*(1-$E31),AV31)</f>
        <v>0</v>
      </c>
      <c r="DQ31" s="253">
        <f>IF('5. Lön'!$B$15&gt;0,$F31*K31*(1+'2. Grunddata'!$C$16)*(1+$Q31)*(1+$R31)*(1+$S31)*(1+$T31)*(1+$U31)*(1-$E31),AW31)</f>
        <v>0</v>
      </c>
      <c r="DR31" s="253">
        <f>IF('5. Lön'!$B$15&gt;0,$F31*L31*(1+'2. Grunddata'!$C$16)*(1+$Q31)*(1+$R31)*(1+$S31)*(1+$T31)*(1+$U31)*(1+$V31)*(1-$E31),AX31)</f>
        <v>0</v>
      </c>
      <c r="DS31" s="253">
        <f>IF('5. Lön'!$B$15&gt;0,$F31*M31*(1+'2. Grunddata'!$C$16)*(1+$Q31)*(1+$R31)*(1+$S31)*(1+$T31)*(1+$U31)*(1+$V31)*(1+$W31)*(1-$E31),AY31)</f>
        <v>0</v>
      </c>
      <c r="DT31" s="253">
        <f>IF('5. Lön'!$B$15&gt;0,$F31*N31*(1+'2. Grunddata'!$C$16)*(1+$Q31)*(1+$R31)*(1+$S31)*(1+$T31)*(1+$U31)*(1+$V31)*(1+$W31)*(1+$X31)*(1-$E31),AZ31)</f>
        <v>0</v>
      </c>
      <c r="DU31" s="253">
        <f>IF('5. Lön'!$B$15&gt;0,$F31*O31*(1+'2. Grunddata'!$C$16)*(1+$Q31)*(1+$R31)*(1+$S31)*(1+$T31)*(1+$U31)*(1+$V31)*(1+$W31)*(1+$X31)*(1+$Y31)*(1+$Z31)*(1-$E31),BA31)</f>
        <v>0</v>
      </c>
      <c r="DV31" s="253">
        <f>IF('5. Lön'!$B$15&gt;0,$F31*P31*(1+'2. Grunddata'!$C$16)*(1+$Q31)*(1+$R31)*(1+$S31)*(1+$T31)*(1+$U31)*(1+$V31)*(1+$W31)*(1+$X31)*(1+$Y31)*(1-$E31),BB31)</f>
        <v>0</v>
      </c>
      <c r="DW31" s="237">
        <f t="shared" si="107"/>
        <v>0</v>
      </c>
      <c r="DY31" s="253">
        <f>IF('2. Grunddata'!$C$13="NEJ",(IF('2. Grunddata'!$C$16&gt;0,(DM31*$AD31),(AS31*$AD31))),(BQ31+CO31))</f>
        <v>0</v>
      </c>
      <c r="DZ31" s="253">
        <f>IF('2. Grunddata'!$C$13="NEJ",(IF('2. Grunddata'!$C$16&gt;0,(DN31*$AD31),(AT31*$AD31))),(BR31+CP31))</f>
        <v>0</v>
      </c>
      <c r="EA31" s="253">
        <f>IF('2. Grunddata'!$C$13="NEJ",(IF('2. Grunddata'!$C$16&gt;0,(DO31*$AD31),(AU31*$AD31))),(BS31+CQ31))</f>
        <v>0</v>
      </c>
      <c r="EB31" s="253">
        <f>IF('2. Grunddata'!$C$13="NEJ",(IF('2. Grunddata'!$C$16&gt;0,(DP31*$AD31),(AV31*$AD31))),(BT31+CR31))</f>
        <v>0</v>
      </c>
      <c r="EC31" s="253">
        <f>IF('2. Grunddata'!$C$13="NEJ",(IF('2. Grunddata'!$C$16&gt;0,(DQ31*$AD31),(AW31*$AD31))),(BU31+CS31))</f>
        <v>0</v>
      </c>
      <c r="ED31" s="253">
        <f>IF('2. Grunddata'!$C$13="NEJ",(IF('2. Grunddata'!$C$16&gt;0,(DR31*$AD31),(AX31*$AD31))),(BV31+CT31))</f>
        <v>0</v>
      </c>
      <c r="EE31" s="253">
        <f>IF('2. Grunddata'!$C$13="NEJ",(IF('2. Grunddata'!$C$16&gt;0,(DS31*$AD31),(AY31*$AD31))),(BW31+CU31))</f>
        <v>0</v>
      </c>
      <c r="EF31" s="253">
        <f>IF('2. Grunddata'!$C$13="NEJ",(IF('2. Grunddata'!$C$16&gt;0,(DT31*$AD31),(AZ31*$AD31))),(BX31+CV31))</f>
        <v>0</v>
      </c>
      <c r="EG31" s="253">
        <f>IF('2. Grunddata'!$C$13="NEJ",(IF('2. Grunddata'!$C$16&gt;0,(DU31*$AD31),(BA31*$AD31))),(BY31+CW31))</f>
        <v>0</v>
      </c>
      <c r="EH31" s="253">
        <f>IF('2. Grunddata'!$C$13="NEJ",(IF('2. Grunddata'!$C$16&gt;0,(DV31*$AD31),(BB31*$AD31))),(BZ31+CX31))</f>
        <v>0</v>
      </c>
      <c r="EI31" s="237">
        <f t="shared" si="108"/>
        <v>0</v>
      </c>
      <c r="EK31" s="253">
        <f>(BQ31+CO31-DY31)+IF('2. Grunddata'!$C$16&gt;0,AS31-DM31,0)</f>
        <v>0</v>
      </c>
      <c r="EL31" s="253">
        <f>(BR31+CP31-DZ31)+IF('2. Grunddata'!$C$16&gt;0,AT31-DN31,0)</f>
        <v>0</v>
      </c>
      <c r="EM31" s="253">
        <f>(BS31+CQ31-EA31)+IF('2. Grunddata'!$C$16&gt;0,AU31-DO31,0)</f>
        <v>0</v>
      </c>
      <c r="EN31" s="253">
        <f>(BT31+CR31-EB31)+IF('2. Grunddata'!$C$16&gt;0,AV31-DP31,0)</f>
        <v>0</v>
      </c>
      <c r="EO31" s="253">
        <f>(BU31+CS31-EC31)+IF('2. Grunddata'!$C$16&gt;0,AW31-DQ31,0)</f>
        <v>0</v>
      </c>
      <c r="EP31" s="253">
        <f>(BV31+CT31-ED31)+IF('2. Grunddata'!$C$16&gt;0,AX31-DR31,0)</f>
        <v>0</v>
      </c>
      <c r="EQ31" s="253">
        <f>(BW31+CU31-EE31)+IF('2. Grunddata'!$C$16&gt;0,AY31-DS31,0)</f>
        <v>0</v>
      </c>
      <c r="ER31" s="253">
        <f>(BX31+CV31-EF31)+IF('2. Grunddata'!$C$16&gt;0,AZ31-DT31,0)</f>
        <v>0</v>
      </c>
      <c r="ES31" s="253">
        <f>(BY31+CW31-EG31)+IF('2. Grunddata'!$C$16&gt;0,BA31-DU31,0)</f>
        <v>0</v>
      </c>
      <c r="ET31" s="253">
        <f>(BZ31+CX31-EH31)+IF('2. Grunddata'!$C$16&gt;0,BB31-DV31,0)</f>
        <v>0</v>
      </c>
      <c r="EU31" s="237">
        <f t="shared" si="109"/>
        <v>0</v>
      </c>
      <c r="EW31" s="253">
        <f t="shared" si="110"/>
        <v>0</v>
      </c>
      <c r="EX31" s="253">
        <f t="shared" si="111"/>
        <v>0</v>
      </c>
      <c r="EY31" s="253">
        <f t="shared" si="112"/>
        <v>0</v>
      </c>
      <c r="EZ31" s="253">
        <f t="shared" si="113"/>
        <v>0</v>
      </c>
      <c r="FA31" s="253">
        <f t="shared" si="114"/>
        <v>0</v>
      </c>
      <c r="FB31" s="253">
        <f t="shared" si="115"/>
        <v>0</v>
      </c>
      <c r="FC31" s="253">
        <f t="shared" si="116"/>
        <v>0</v>
      </c>
      <c r="FD31" s="253">
        <f t="shared" si="117"/>
        <v>0</v>
      </c>
      <c r="FE31" s="253">
        <f t="shared" si="118"/>
        <v>0</v>
      </c>
      <c r="FF31" s="253">
        <f t="shared" si="119"/>
        <v>0</v>
      </c>
      <c r="FG31" s="237">
        <f t="shared" si="120"/>
        <v>0</v>
      </c>
      <c r="FI31" s="253">
        <f t="shared" si="121"/>
        <v>0</v>
      </c>
      <c r="FJ31" s="253">
        <f t="shared" si="122"/>
        <v>0</v>
      </c>
      <c r="FK31" s="253">
        <f t="shared" si="123"/>
        <v>0</v>
      </c>
      <c r="FL31" s="253">
        <f t="shared" si="124"/>
        <v>0</v>
      </c>
      <c r="FM31" s="253">
        <f t="shared" si="125"/>
        <v>0</v>
      </c>
      <c r="FN31" s="253">
        <f t="shared" si="126"/>
        <v>0</v>
      </c>
      <c r="FO31" s="253">
        <f t="shared" si="127"/>
        <v>0</v>
      </c>
      <c r="FP31" s="253">
        <f t="shared" si="128"/>
        <v>0</v>
      </c>
      <c r="FQ31" s="253">
        <f t="shared" si="129"/>
        <v>0</v>
      </c>
      <c r="FR31" s="253">
        <f t="shared" si="130"/>
        <v>0</v>
      </c>
      <c r="FS31" s="237">
        <f t="shared" si="131"/>
        <v>0</v>
      </c>
    </row>
    <row r="32" spans="2:175" s="120" customFormat="1" ht="12.95" customHeight="1" x14ac:dyDescent="0.2">
      <c r="B32" s="115" t="str">
        <f>'2. Grunddata'!C$9</f>
        <v>Husdjurens utfodring och vård</v>
      </c>
      <c r="C32" s="135"/>
      <c r="D32" s="116"/>
      <c r="E32" s="138">
        <f t="shared" si="17"/>
        <v>0</v>
      </c>
      <c r="F32" s="136"/>
      <c r="G32" s="137"/>
      <c r="H32" s="137"/>
      <c r="I32" s="137"/>
      <c r="J32" s="137"/>
      <c r="K32" s="137"/>
      <c r="L32" s="137"/>
      <c r="M32" s="137"/>
      <c r="N32" s="137"/>
      <c r="O32" s="137"/>
      <c r="P32" s="137"/>
      <c r="Q32" s="566">
        <f>SUMIF('3. Partner'!$K$13:$K$87,$B32,'3. Partner'!$E$13:$E$87)</f>
        <v>0.02</v>
      </c>
      <c r="R32" s="540">
        <f t="shared" si="18"/>
        <v>0.02</v>
      </c>
      <c r="S32" s="540">
        <f t="shared" si="18"/>
        <v>0.02</v>
      </c>
      <c r="T32" s="540">
        <f t="shared" si="18"/>
        <v>0.02</v>
      </c>
      <c r="U32" s="540">
        <f t="shared" si="18"/>
        <v>0.02</v>
      </c>
      <c r="V32" s="540">
        <f t="shared" si="18"/>
        <v>0.02</v>
      </c>
      <c r="W32" s="540">
        <f t="shared" si="18"/>
        <v>0.02</v>
      </c>
      <c r="X32" s="540">
        <f t="shared" si="18"/>
        <v>0.02</v>
      </c>
      <c r="Y32" s="540">
        <f t="shared" si="18"/>
        <v>0.02</v>
      </c>
      <c r="Z32" s="540">
        <f t="shared" si="18"/>
        <v>0.02</v>
      </c>
      <c r="AA32" s="567">
        <f>SUMIF('3. Partner'!K$13:K$87,B32,'3. Partner'!D$13:D$87)</f>
        <v>0.54449999999999998</v>
      </c>
      <c r="AB32" s="568">
        <f>(SUMIF('3. Partner'!K$13:K$87,B32,'3. Partner'!F$13:F$87))+(SUMIF('3. Partner'!K$13:K$87,B32,'3. Partner'!H$13:H$87))</f>
        <v>0.46473946099377283</v>
      </c>
      <c r="AC32" s="568">
        <f>(SUMIF('3. Partner'!K$13:K$87,B32,'3. Partner'!G$13:G$87))+(SUMIF('3. Partner'!K$13:K$87,B32,'3. Partner'!I$13:I$87))</f>
        <v>0.12659999999999999</v>
      </c>
      <c r="AD32" s="273">
        <f>IF('2. Grunddata'!C$13="NEJ",'2. Grunddata'!C$14,0)</f>
        <v>0.25</v>
      </c>
      <c r="AE32" s="617">
        <f t="shared" si="99"/>
        <v>0</v>
      </c>
      <c r="AF32" s="287"/>
      <c r="AG32" s="274">
        <f t="shared" si="19"/>
        <v>0</v>
      </c>
      <c r="AH32" s="274">
        <f t="shared" si="20"/>
        <v>0</v>
      </c>
      <c r="AI32" s="274">
        <f t="shared" si="21"/>
        <v>0</v>
      </c>
      <c r="AJ32" s="274">
        <f t="shared" si="22"/>
        <v>0</v>
      </c>
      <c r="AK32" s="274">
        <f t="shared" si="23"/>
        <v>0</v>
      </c>
      <c r="AL32" s="274">
        <f t="shared" si="24"/>
        <v>0</v>
      </c>
      <c r="AM32" s="274">
        <f t="shared" si="25"/>
        <v>0</v>
      </c>
      <c r="AN32" s="274">
        <f t="shared" si="26"/>
        <v>0</v>
      </c>
      <c r="AO32" s="274">
        <f t="shared" si="27"/>
        <v>0</v>
      </c>
      <c r="AP32" s="274">
        <f t="shared" si="28"/>
        <v>0</v>
      </c>
      <c r="AQ32" s="275">
        <f t="shared" si="100"/>
        <v>0</v>
      </c>
      <c r="AR32" s="276"/>
      <c r="AS32" s="274">
        <f t="shared" si="29"/>
        <v>0</v>
      </c>
      <c r="AT32" s="274">
        <f t="shared" si="30"/>
        <v>0</v>
      </c>
      <c r="AU32" s="274">
        <f t="shared" si="31"/>
        <v>0</v>
      </c>
      <c r="AV32" s="274">
        <f t="shared" si="32"/>
        <v>0</v>
      </c>
      <c r="AW32" s="274">
        <f t="shared" si="33"/>
        <v>0</v>
      </c>
      <c r="AX32" s="274">
        <f t="shared" si="34"/>
        <v>0</v>
      </c>
      <c r="AY32" s="274">
        <f t="shared" si="35"/>
        <v>0</v>
      </c>
      <c r="AZ32" s="274">
        <f t="shared" si="36"/>
        <v>0</v>
      </c>
      <c r="BA32" s="274">
        <f t="shared" si="37"/>
        <v>0</v>
      </c>
      <c r="BB32" s="274">
        <f t="shared" si="38"/>
        <v>0</v>
      </c>
      <c r="BC32" s="275">
        <f t="shared" si="101"/>
        <v>0</v>
      </c>
      <c r="BD32" s="276"/>
      <c r="BE32" s="274">
        <f t="shared" si="39"/>
        <v>0</v>
      </c>
      <c r="BF32" s="274">
        <f t="shared" si="40"/>
        <v>0</v>
      </c>
      <c r="BG32" s="274">
        <f t="shared" si="41"/>
        <v>0</v>
      </c>
      <c r="BH32" s="274">
        <f t="shared" si="42"/>
        <v>0</v>
      </c>
      <c r="BI32" s="274">
        <f t="shared" si="43"/>
        <v>0</v>
      </c>
      <c r="BJ32" s="274">
        <f t="shared" si="44"/>
        <v>0</v>
      </c>
      <c r="BK32" s="274">
        <f t="shared" si="45"/>
        <v>0</v>
      </c>
      <c r="BL32" s="274">
        <f t="shared" si="46"/>
        <v>0</v>
      </c>
      <c r="BM32" s="274">
        <f t="shared" si="47"/>
        <v>0</v>
      </c>
      <c r="BN32" s="274">
        <f t="shared" si="48"/>
        <v>0</v>
      </c>
      <c r="BO32" s="275">
        <f t="shared" si="102"/>
        <v>0</v>
      </c>
      <c r="BP32" s="277"/>
      <c r="BQ32" s="225">
        <f t="shared" si="49"/>
        <v>0</v>
      </c>
      <c r="BR32" s="225">
        <f t="shared" si="50"/>
        <v>0</v>
      </c>
      <c r="BS32" s="225">
        <f t="shared" si="51"/>
        <v>0</v>
      </c>
      <c r="BT32" s="225">
        <f t="shared" si="52"/>
        <v>0</v>
      </c>
      <c r="BU32" s="225">
        <f t="shared" si="53"/>
        <v>0</v>
      </c>
      <c r="BV32" s="225">
        <f t="shared" si="54"/>
        <v>0</v>
      </c>
      <c r="BW32" s="225">
        <f t="shared" si="55"/>
        <v>0</v>
      </c>
      <c r="BX32" s="225">
        <f t="shared" si="56"/>
        <v>0</v>
      </c>
      <c r="BY32" s="225">
        <f t="shared" si="57"/>
        <v>0</v>
      </c>
      <c r="BZ32" s="225">
        <f t="shared" si="58"/>
        <v>0</v>
      </c>
      <c r="CA32" s="226">
        <f t="shared" si="103"/>
        <v>0</v>
      </c>
      <c r="CB32" s="278"/>
      <c r="CC32" s="279">
        <f t="shared" si="59"/>
        <v>0</v>
      </c>
      <c r="CD32" s="279">
        <f t="shared" si="60"/>
        <v>0</v>
      </c>
      <c r="CE32" s="279">
        <f t="shared" si="61"/>
        <v>0</v>
      </c>
      <c r="CF32" s="279">
        <f t="shared" si="62"/>
        <v>0</v>
      </c>
      <c r="CG32" s="279">
        <f t="shared" si="63"/>
        <v>0</v>
      </c>
      <c r="CH32" s="279">
        <f t="shared" si="64"/>
        <v>0</v>
      </c>
      <c r="CI32" s="279">
        <f t="shared" si="65"/>
        <v>0</v>
      </c>
      <c r="CJ32" s="279">
        <f t="shared" si="66"/>
        <v>0</v>
      </c>
      <c r="CK32" s="279">
        <f t="shared" si="67"/>
        <v>0</v>
      </c>
      <c r="CL32" s="279">
        <f t="shared" si="68"/>
        <v>0</v>
      </c>
      <c r="CM32" s="226">
        <f t="shared" si="104"/>
        <v>0</v>
      </c>
      <c r="CN32" s="278"/>
      <c r="CO32" s="225">
        <f t="shared" si="69"/>
        <v>0</v>
      </c>
      <c r="CP32" s="225">
        <f t="shared" si="70"/>
        <v>0</v>
      </c>
      <c r="CQ32" s="225">
        <f t="shared" si="71"/>
        <v>0</v>
      </c>
      <c r="CR32" s="225">
        <f t="shared" si="72"/>
        <v>0</v>
      </c>
      <c r="CS32" s="225">
        <f t="shared" si="73"/>
        <v>0</v>
      </c>
      <c r="CT32" s="225">
        <f t="shared" si="74"/>
        <v>0</v>
      </c>
      <c r="CU32" s="225">
        <f t="shared" si="75"/>
        <v>0</v>
      </c>
      <c r="CV32" s="225">
        <f t="shared" si="76"/>
        <v>0</v>
      </c>
      <c r="CW32" s="225">
        <f t="shared" si="77"/>
        <v>0</v>
      </c>
      <c r="CX32" s="225">
        <f t="shared" si="78"/>
        <v>0</v>
      </c>
      <c r="CY32" s="226">
        <f t="shared" si="105"/>
        <v>0</v>
      </c>
      <c r="CZ32" s="227"/>
      <c r="DA32" s="225">
        <f t="shared" si="79"/>
        <v>0</v>
      </c>
      <c r="DB32" s="225">
        <f t="shared" si="80"/>
        <v>0</v>
      </c>
      <c r="DC32" s="225">
        <f t="shared" si="81"/>
        <v>0</v>
      </c>
      <c r="DD32" s="225">
        <f t="shared" si="82"/>
        <v>0</v>
      </c>
      <c r="DE32" s="225">
        <f t="shared" si="83"/>
        <v>0</v>
      </c>
      <c r="DF32" s="225">
        <f t="shared" si="84"/>
        <v>0</v>
      </c>
      <c r="DG32" s="225">
        <f t="shared" si="85"/>
        <v>0</v>
      </c>
      <c r="DH32" s="225">
        <f t="shared" si="86"/>
        <v>0</v>
      </c>
      <c r="DI32" s="225">
        <f t="shared" si="87"/>
        <v>0</v>
      </c>
      <c r="DJ32" s="225">
        <f t="shared" si="88"/>
        <v>0</v>
      </c>
      <c r="DK32" s="226">
        <f t="shared" si="106"/>
        <v>0</v>
      </c>
      <c r="DL32" s="227"/>
      <c r="DM32" s="225">
        <f>IF('5. Lön'!$B$15&gt;0,$F32*G32*(1+'2. Grunddata'!$C$16)*(1+$Q32)*(1-$E32),AS32)</f>
        <v>0</v>
      </c>
      <c r="DN32" s="225">
        <f>IF('5. Lön'!$B$15&gt;0,$F32*H32*(1+'2. Grunddata'!$C$16)*(1+$Q32)*(1+$R32)*(1-$E32),AT32)</f>
        <v>0</v>
      </c>
      <c r="DO32" s="225">
        <f>IF('5. Lön'!$B$15&gt;0,$F32*I32*(1+'2. Grunddata'!$C$16)*(1+$Q32)*(1+$R32)*(1+$S32)*(1-$E32),AU32)</f>
        <v>0</v>
      </c>
      <c r="DP32" s="225">
        <f>IF('5. Lön'!$B$15&gt;0,$F32*J32*(1+'2. Grunddata'!$C$16)*(1+$Q32)*(1+$R32)*(1+$S32)*(1+$T32)*(1-$E32),AV32)</f>
        <v>0</v>
      </c>
      <c r="DQ32" s="225">
        <f>IF('5. Lön'!$B$15&gt;0,$F32*K32*(1+'2. Grunddata'!$C$16)*(1+$Q32)*(1+$R32)*(1+$S32)*(1+$T32)*(1+$U32)*(1-$E32),AW32)</f>
        <v>0</v>
      </c>
      <c r="DR32" s="225">
        <f>IF('5. Lön'!$B$15&gt;0,$F32*L32*(1+'2. Grunddata'!$C$16)*(1+$Q32)*(1+$R32)*(1+$S32)*(1+$T32)*(1+$U32)*(1+$V32)*(1-$E32),AX32)</f>
        <v>0</v>
      </c>
      <c r="DS32" s="225">
        <f>IF('5. Lön'!$B$15&gt;0,$F32*M32*(1+'2. Grunddata'!$C$16)*(1+$Q32)*(1+$R32)*(1+$S32)*(1+$T32)*(1+$U32)*(1+$V32)*(1+$W32)*(1-$E32),AY32)</f>
        <v>0</v>
      </c>
      <c r="DT32" s="225">
        <f>IF('5. Lön'!$B$15&gt;0,$F32*N32*(1+'2. Grunddata'!$C$16)*(1+$Q32)*(1+$R32)*(1+$S32)*(1+$T32)*(1+$U32)*(1+$V32)*(1+$W32)*(1+$X32)*(1-$E32),AZ32)</f>
        <v>0</v>
      </c>
      <c r="DU32" s="225">
        <f>IF('5. Lön'!$B$15&gt;0,$F32*O32*(1+'2. Grunddata'!$C$16)*(1+$Q32)*(1+$R32)*(1+$S32)*(1+$T32)*(1+$U32)*(1+$V32)*(1+$W32)*(1+$X32)*(1+$Y32)*(1+$Z32)*(1-$E32),BA32)</f>
        <v>0</v>
      </c>
      <c r="DV32" s="225">
        <f>IF('5. Lön'!$B$15&gt;0,$F32*P32*(1+'2. Grunddata'!$C$16)*(1+$Q32)*(1+$R32)*(1+$S32)*(1+$T32)*(1+$U32)*(1+$V32)*(1+$W32)*(1+$X32)*(1+$Y32)*(1-$E32),BB32)</f>
        <v>0</v>
      </c>
      <c r="DW32" s="226">
        <f t="shared" si="107"/>
        <v>0</v>
      </c>
      <c r="DX32" s="227"/>
      <c r="DY32" s="225">
        <f>IF('2. Grunddata'!$C$13="NEJ",(IF('2. Grunddata'!$C$16&gt;0,(DM32*$AD32),(AS32*$AD32))),(BQ32+CO32))</f>
        <v>0</v>
      </c>
      <c r="DZ32" s="225">
        <f>IF('2. Grunddata'!$C$13="NEJ",(IF('2. Grunddata'!$C$16&gt;0,(DN32*$AD32),(AT32*$AD32))),(BR32+CP32))</f>
        <v>0</v>
      </c>
      <c r="EA32" s="225">
        <f>IF('2. Grunddata'!$C$13="NEJ",(IF('2. Grunddata'!$C$16&gt;0,(DO32*$AD32),(AU32*$AD32))),(BS32+CQ32))</f>
        <v>0</v>
      </c>
      <c r="EB32" s="225">
        <f>IF('2. Grunddata'!$C$13="NEJ",(IF('2. Grunddata'!$C$16&gt;0,(DP32*$AD32),(AV32*$AD32))),(BT32+CR32))</f>
        <v>0</v>
      </c>
      <c r="EC32" s="225">
        <f>IF('2. Grunddata'!$C$13="NEJ",(IF('2. Grunddata'!$C$16&gt;0,(DQ32*$AD32),(AW32*$AD32))),(BU32+CS32))</f>
        <v>0</v>
      </c>
      <c r="ED32" s="225">
        <f>IF('2. Grunddata'!$C$13="NEJ",(IF('2. Grunddata'!$C$16&gt;0,(DR32*$AD32),(AX32*$AD32))),(BV32+CT32))</f>
        <v>0</v>
      </c>
      <c r="EE32" s="225">
        <f>IF('2. Grunddata'!$C$13="NEJ",(IF('2. Grunddata'!$C$16&gt;0,(DS32*$AD32),(AY32*$AD32))),(BW32+CU32))</f>
        <v>0</v>
      </c>
      <c r="EF32" s="225">
        <f>IF('2. Grunddata'!$C$13="NEJ",(IF('2. Grunddata'!$C$16&gt;0,(DT32*$AD32),(AZ32*$AD32))),(BX32+CV32))</f>
        <v>0</v>
      </c>
      <c r="EG32" s="225">
        <f>IF('2. Grunddata'!$C$13="NEJ",(IF('2. Grunddata'!$C$16&gt;0,(DU32*$AD32),(BA32*$AD32))),(BY32+CW32))</f>
        <v>0</v>
      </c>
      <c r="EH32" s="225">
        <f>IF('2. Grunddata'!$C$13="NEJ",(IF('2. Grunddata'!$C$16&gt;0,(DV32*$AD32),(BB32*$AD32))),(BZ32+CX32))</f>
        <v>0</v>
      </c>
      <c r="EI32" s="226">
        <f t="shared" si="108"/>
        <v>0</v>
      </c>
      <c r="EJ32" s="227"/>
      <c r="EK32" s="225">
        <f>(BQ32+CO32-DY32)+IF('2. Grunddata'!$C$16&gt;0,AS32-DM32,0)</f>
        <v>0</v>
      </c>
      <c r="EL32" s="225">
        <f>(BR32+CP32-DZ32)+IF('2. Grunddata'!$C$16&gt;0,AT32-DN32,0)</f>
        <v>0</v>
      </c>
      <c r="EM32" s="225">
        <f>(BS32+CQ32-EA32)+IF('2. Grunddata'!$C$16&gt;0,AU32-DO32,0)</f>
        <v>0</v>
      </c>
      <c r="EN32" s="225">
        <f>(BT32+CR32-EB32)+IF('2. Grunddata'!$C$16&gt;0,AV32-DP32,0)</f>
        <v>0</v>
      </c>
      <c r="EO32" s="225">
        <f>(BU32+CS32-EC32)+IF('2. Grunddata'!$C$16&gt;0,AW32-DQ32,0)</f>
        <v>0</v>
      </c>
      <c r="EP32" s="225">
        <f>(BV32+CT32-ED32)+IF('2. Grunddata'!$C$16&gt;0,AX32-DR32,0)</f>
        <v>0</v>
      </c>
      <c r="EQ32" s="225">
        <f>(BW32+CU32-EE32)+IF('2. Grunddata'!$C$16&gt;0,AY32-DS32,0)</f>
        <v>0</v>
      </c>
      <c r="ER32" s="225">
        <f>(BX32+CV32-EF32)+IF('2. Grunddata'!$C$16&gt;0,AZ32-DT32,0)</f>
        <v>0</v>
      </c>
      <c r="ES32" s="225">
        <f>(BY32+CW32-EG32)+IF('2. Grunddata'!$C$16&gt;0,BA32-DU32,0)</f>
        <v>0</v>
      </c>
      <c r="ET32" s="225">
        <f>(BZ32+CX32-EH32)+IF('2. Grunddata'!$C$16&gt;0,BB32-DV32,0)</f>
        <v>0</v>
      </c>
      <c r="EU32" s="226">
        <f t="shared" si="109"/>
        <v>0</v>
      </c>
      <c r="EV32" s="227"/>
      <c r="EW32" s="225">
        <f t="shared" si="110"/>
        <v>0</v>
      </c>
      <c r="EX32" s="225">
        <f t="shared" si="111"/>
        <v>0</v>
      </c>
      <c r="EY32" s="225">
        <f t="shared" si="112"/>
        <v>0</v>
      </c>
      <c r="EZ32" s="225">
        <f t="shared" si="113"/>
        <v>0</v>
      </c>
      <c r="FA32" s="225">
        <f t="shared" si="114"/>
        <v>0</v>
      </c>
      <c r="FB32" s="225">
        <f t="shared" si="115"/>
        <v>0</v>
      </c>
      <c r="FC32" s="225">
        <f t="shared" si="116"/>
        <v>0</v>
      </c>
      <c r="FD32" s="225">
        <f t="shared" si="117"/>
        <v>0</v>
      </c>
      <c r="FE32" s="225">
        <f t="shared" si="118"/>
        <v>0</v>
      </c>
      <c r="FF32" s="225">
        <f t="shared" si="119"/>
        <v>0</v>
      </c>
      <c r="FG32" s="226">
        <f t="shared" si="120"/>
        <v>0</v>
      </c>
      <c r="FH32" s="227"/>
      <c r="FI32" s="225">
        <f t="shared" si="121"/>
        <v>0</v>
      </c>
      <c r="FJ32" s="225">
        <f t="shared" si="122"/>
        <v>0</v>
      </c>
      <c r="FK32" s="225">
        <f t="shared" si="123"/>
        <v>0</v>
      </c>
      <c r="FL32" s="225">
        <f t="shared" si="124"/>
        <v>0</v>
      </c>
      <c r="FM32" s="225">
        <f t="shared" si="125"/>
        <v>0</v>
      </c>
      <c r="FN32" s="225">
        <f t="shared" si="126"/>
        <v>0</v>
      </c>
      <c r="FO32" s="225">
        <f t="shared" si="127"/>
        <v>0</v>
      </c>
      <c r="FP32" s="225">
        <f t="shared" si="128"/>
        <v>0</v>
      </c>
      <c r="FQ32" s="225">
        <f t="shared" si="129"/>
        <v>0</v>
      </c>
      <c r="FR32" s="225">
        <f t="shared" si="130"/>
        <v>0</v>
      </c>
      <c r="FS32" s="226">
        <f t="shared" si="131"/>
        <v>0</v>
      </c>
    </row>
    <row r="33" spans="2:175" s="120" customFormat="1" ht="12.95" customHeight="1" x14ac:dyDescent="0.2">
      <c r="B33" s="202" t="str">
        <f>'2. Grunddata'!C$9</f>
        <v>Husdjurens utfodring och vård</v>
      </c>
      <c r="C33" s="114"/>
      <c r="D33" s="113"/>
      <c r="E33" s="128">
        <f t="shared" ref="E33:E39" si="132">E$23</f>
        <v>0</v>
      </c>
      <c r="F33" s="111"/>
      <c r="G33" s="112"/>
      <c r="H33" s="112"/>
      <c r="I33" s="112"/>
      <c r="J33" s="112"/>
      <c r="K33" s="112"/>
      <c r="L33" s="112"/>
      <c r="M33" s="112"/>
      <c r="N33" s="112"/>
      <c r="O33" s="112"/>
      <c r="P33" s="112"/>
      <c r="Q33" s="266">
        <f>SUMIF('3. Partner'!$K$13:$K$87,$B33,'3. Partner'!$E$13:$E$87)</f>
        <v>0.02</v>
      </c>
      <c r="R33" s="541">
        <f t="shared" si="18"/>
        <v>0.02</v>
      </c>
      <c r="S33" s="541">
        <f t="shared" si="18"/>
        <v>0.02</v>
      </c>
      <c r="T33" s="541">
        <f t="shared" si="18"/>
        <v>0.02</v>
      </c>
      <c r="U33" s="541">
        <f t="shared" si="18"/>
        <v>0.02</v>
      </c>
      <c r="V33" s="541">
        <f t="shared" si="18"/>
        <v>0.02</v>
      </c>
      <c r="W33" s="541">
        <f t="shared" si="18"/>
        <v>0.02</v>
      </c>
      <c r="X33" s="541">
        <f t="shared" si="18"/>
        <v>0.02</v>
      </c>
      <c r="Y33" s="541">
        <f t="shared" si="18"/>
        <v>0.02</v>
      </c>
      <c r="Z33" s="541">
        <f t="shared" si="18"/>
        <v>0.02</v>
      </c>
      <c r="AA33" s="267">
        <f>SUMIF('3. Partner'!K$13:K$87,B33,'3. Partner'!D$13:D$87)</f>
        <v>0.54449999999999998</v>
      </c>
      <c r="AB33" s="247">
        <f>(SUMIF('3. Partner'!K$13:K$87,B33,'3. Partner'!F$13:F$87))+(SUMIF('3. Partner'!K$13:K$87,B33,'3. Partner'!H$13:H$87))</f>
        <v>0.46473946099377283</v>
      </c>
      <c r="AC33" s="247">
        <f>(SUMIF('3. Partner'!K$13:K$87,B33,'3. Partner'!G$13:G$87))+(SUMIF('3. Partner'!K$13:K$87,B33,'3. Partner'!I$13:I$87))</f>
        <v>0.12659999999999999</v>
      </c>
      <c r="AD33" s="248">
        <f>IF('2. Grunddata'!C$13="NEJ",'2. Grunddata'!C$14,0)</f>
        <v>0.25</v>
      </c>
      <c r="AE33" s="597">
        <f t="shared" si="99"/>
        <v>0</v>
      </c>
      <c r="AF33" s="292"/>
      <c r="AG33" s="249">
        <f t="shared" ref="AG33:AG40" si="133">$F33*G33*(1+$AA33)*(1+$Q33)</f>
        <v>0</v>
      </c>
      <c r="AH33" s="249">
        <f t="shared" ref="AH33:AH40" si="134">$F33*H33*(1+$AA33)*(1+$Q33)*(1+$R33)</f>
        <v>0</v>
      </c>
      <c r="AI33" s="249">
        <f t="shared" ref="AI33:AI40" si="135">$F33*I33*(1+$AA33)*(1+$Q33)*(1+$R33)*(1+$S33)</f>
        <v>0</v>
      </c>
      <c r="AJ33" s="249">
        <f t="shared" ref="AJ33:AJ40" si="136">$F33*J33*(1+$AA33)*(1+$Q33)*(1+$R33)*(1+$S33)*(1+$T33)</f>
        <v>0</v>
      </c>
      <c r="AK33" s="249">
        <f t="shared" ref="AK33:AK40" si="137">$F33*K33*(1+$AA33)*(1+$Q33)*(1+$R33)*(1+$S33)*(1+$T33)*(1+$U33)</f>
        <v>0</v>
      </c>
      <c r="AL33" s="249">
        <f t="shared" ref="AL33:AL40" si="138">$F33*L33*(1+$AA33)*(1+$Q33)*(1+$R33)*(1+$S33)*(1+$T33)*(1+$U33)*(1+$V33)</f>
        <v>0</v>
      </c>
      <c r="AM33" s="249">
        <f t="shared" ref="AM33:AM40" si="139">$F33*M33*(1+$AA33)*(1+$Q33)*(1+$R33)*(1+$S33)*(1+$T33)*(1+$U33)*(1+$V33)*(1+$W33)</f>
        <v>0</v>
      </c>
      <c r="AN33" s="249">
        <f t="shared" ref="AN33:AN40" si="140">$F33*N33*(1+$AA33)*(1+$Q33)*(1+$R33)*(1+$S33)*(1+$T33)*(1+$U33)*(1+$V33)*(1+$W33)*(1+$X33)</f>
        <v>0</v>
      </c>
      <c r="AO33" s="249">
        <f t="shared" ref="AO33:AO40" si="141">$F33*O33*(1+$AA33)*(1+$Q33)*(1+$R33)*(1+$S33)*(1+$T33)*(1+$U33)*(1+$V33)*(1+$W33)*(1+$X33)*(1+$Y33)</f>
        <v>0</v>
      </c>
      <c r="AP33" s="249">
        <f t="shared" ref="AP33:AP40" si="142">$F33*P33*(1+$AA33)*(1+$Q33)*(1+$R33)*(1+$S33)*(1+$T33)*(1+$U33)*(1+$V33)*(1+$W33)*(1+$X33)*(1+$Y33)*(1+$Z33)</f>
        <v>0</v>
      </c>
      <c r="AQ33" s="250">
        <f t="shared" si="100"/>
        <v>0</v>
      </c>
      <c r="AR33" s="251"/>
      <c r="AS33" s="249">
        <f t="shared" ref="AS33:AS40" si="143">$F33*G33*(1+$AA33)*(1+$Q33)*(1-$E33)</f>
        <v>0</v>
      </c>
      <c r="AT33" s="249">
        <f t="shared" ref="AT33:AT40" si="144">$F33*H33*(1+$AA33)*(1+$Q33)*(1+$R33)*(1-E33)</f>
        <v>0</v>
      </c>
      <c r="AU33" s="249">
        <f t="shared" ref="AU33:AU40" si="145">$F33*I33*(1+$AA33)*(1+$Q33)*(1+$R33)*(1+$S33)*(1-E33)</f>
        <v>0</v>
      </c>
      <c r="AV33" s="249">
        <f t="shared" ref="AV33:AV40" si="146">$F33*J33*(1+$AA33)*(1+$Q33)*(1+$R33)*(1+$S33)*(1+$T33)*(1-E33)</f>
        <v>0</v>
      </c>
      <c r="AW33" s="249">
        <f t="shared" ref="AW33:AW40" si="147">$F33*K33*(1+$AA33)*(1+$Q33)*(1+$R33)*(1+$S33)*(1+$T33)*(1+$U33)*(1-E33)</f>
        <v>0</v>
      </c>
      <c r="AX33" s="249">
        <f t="shared" ref="AX33:AX40" si="148">$F33*L33*(1+$AA33)*(1+$Q33)*(1+$R33)*(1+$S33)*(1+$T33)*(1+$U33)*(1+$V33)*(1-E33)</f>
        <v>0</v>
      </c>
      <c r="AY33" s="249">
        <f t="shared" ref="AY33:AY40" si="149">$F33*M33*(1+$AA33)*(1+$Q33)*(1+$R33)*(1+$S33)*(1+$T33)*(1+$U33)*(1+$V33)*(1+$W33)*(1-E33)</f>
        <v>0</v>
      </c>
      <c r="AZ33" s="249">
        <f t="shared" ref="AZ33:AZ40" si="150">$F33*N33*(1+$AA33)*(1+$Q33)*(1+$R33)*(1+$S33)*(1+$T33)*(1+$U33)*(1+$V33)*(1+$W33)*(1+$X33)*(1-E33)</f>
        <v>0</v>
      </c>
      <c r="BA33" s="249">
        <f t="shared" ref="BA33:BA40" si="151">$F33*O33*(1+$AA33)*(1+$Q33)*(1+$R33)*(1+$S33)*(1+$T33)*(1+$U33)*(1+$V33)*(1+$W33)*(1+$X33)*(1+$Y33)*(1-E33)</f>
        <v>0</v>
      </c>
      <c r="BB33" s="249">
        <f t="shared" ref="BB33:BB40" si="152">$F33*P33*(1+$AA33)*(1+$Q33)*(1+$R33)*(1+$S33)*(1+$T33)*(1+$U33)*(1+$V33)*(1+$W33)*(1+$X33)*(1+$Y33)*(1+$Z33)*(1-E33)</f>
        <v>0</v>
      </c>
      <c r="BC33" s="250">
        <f t="shared" si="101"/>
        <v>0</v>
      </c>
      <c r="BD33" s="251"/>
      <c r="BE33" s="249">
        <f t="shared" ref="BE33:BE40" si="153">$F33*G33*(1+$AA33)*(1+$Q33)*($E33)</f>
        <v>0</v>
      </c>
      <c r="BF33" s="249">
        <f t="shared" ref="BF33:BF40" si="154">$F33*H33*(1+$AA33)*(1+$Q33)*(1+$R33)*($E33)</f>
        <v>0</v>
      </c>
      <c r="BG33" s="249">
        <f t="shared" ref="BG33:BG40" si="155">$F33*I33*(1+$AA33)*(1+$Q33)*(1+$R33)*(1+$S33)*($E33)</f>
        <v>0</v>
      </c>
      <c r="BH33" s="249">
        <f t="shared" ref="BH33:BH40" si="156">$F33*J33*(1+$AA33)*(1+$Q33)*(1+$R33)*(1+$S33)*(1+$T33)*($E33)</f>
        <v>0</v>
      </c>
      <c r="BI33" s="249">
        <f t="shared" ref="BI33:BI40" si="157">$F33*K33*(1+$AA33)*(1+$Q33)*(1+$R33)*(1+$S33)*(1+$T33)*(1+$U33)*($E33)</f>
        <v>0</v>
      </c>
      <c r="BJ33" s="249">
        <f t="shared" ref="BJ33:BJ40" si="158">$F33*L33*(1+$AA33)*(1+$Q33)*(1+$R33)*(1+$S33)*(1+$T33)*(1+$U33)*(1+$V33)*($E33)</f>
        <v>0</v>
      </c>
      <c r="BK33" s="249">
        <f t="shared" ref="BK33:BK40" si="159">$F33*M33*(1+$AA33)*(1+$Q33)*(1+$R33)*(1+$S33)*(1+$T33)*(1+$U33)*(1+$V33)*(1+$W33)*($E33)</f>
        <v>0</v>
      </c>
      <c r="BL33" s="249">
        <f t="shared" ref="BL33:BL40" si="160">$F33*N33*(1+$AA33)*(1+$Q33)*(1+$R33)*(1+$S33)*(1+$T33)*(1+$U33)*(1+$V33)*(1+$W33)*(1+$X33)*($E33)</f>
        <v>0</v>
      </c>
      <c r="BM33" s="249">
        <f t="shared" ref="BM33:BM40" si="161">$F33*O33*(1+$AA33)*(1+$Q33)*(1+$R33)*(1+$S33)*(1+$T33)*(1+$U33)*(1+$V33)*(1+$W33)*(1+$X33)*(1+$Y33)*($E33)</f>
        <v>0</v>
      </c>
      <c r="BN33" s="249">
        <f t="shared" ref="BN33:BN40" si="162">$F33*P33*(1+$AA33)*(1+$Q33)*(1+$R33)*(1+$S33)*(1+$T33)*(1+$U33)*(1+$V33)*(1+$W33)*(1+$X33)*(1+$Y33)*(1+$Z33)*($E33)</f>
        <v>0</v>
      </c>
      <c r="BO33" s="250">
        <f t="shared" si="102"/>
        <v>0</v>
      </c>
      <c r="BP33" s="252"/>
      <c r="BQ33" s="253">
        <f t="shared" si="49"/>
        <v>0</v>
      </c>
      <c r="BR33" s="253">
        <f t="shared" si="50"/>
        <v>0</v>
      </c>
      <c r="BS33" s="253">
        <f t="shared" si="51"/>
        <v>0</v>
      </c>
      <c r="BT33" s="253">
        <f t="shared" si="52"/>
        <v>0</v>
      </c>
      <c r="BU33" s="253">
        <f t="shared" si="53"/>
        <v>0</v>
      </c>
      <c r="BV33" s="253">
        <f t="shared" si="54"/>
        <v>0</v>
      </c>
      <c r="BW33" s="253">
        <f t="shared" si="55"/>
        <v>0</v>
      </c>
      <c r="BX33" s="253">
        <f t="shared" si="56"/>
        <v>0</v>
      </c>
      <c r="BY33" s="253">
        <f t="shared" si="57"/>
        <v>0</v>
      </c>
      <c r="BZ33" s="253">
        <f t="shared" si="58"/>
        <v>0</v>
      </c>
      <c r="CA33" s="237">
        <f t="shared" si="103"/>
        <v>0</v>
      </c>
      <c r="CB33" s="254"/>
      <c r="CC33" s="258">
        <f t="shared" si="59"/>
        <v>0</v>
      </c>
      <c r="CD33" s="258">
        <f t="shared" si="60"/>
        <v>0</v>
      </c>
      <c r="CE33" s="258">
        <f t="shared" si="61"/>
        <v>0</v>
      </c>
      <c r="CF33" s="258">
        <f t="shared" si="62"/>
        <v>0</v>
      </c>
      <c r="CG33" s="258">
        <f t="shared" si="63"/>
        <v>0</v>
      </c>
      <c r="CH33" s="258">
        <f t="shared" si="64"/>
        <v>0</v>
      </c>
      <c r="CI33" s="258">
        <f t="shared" si="65"/>
        <v>0</v>
      </c>
      <c r="CJ33" s="258">
        <f t="shared" si="66"/>
        <v>0</v>
      </c>
      <c r="CK33" s="258">
        <f t="shared" si="67"/>
        <v>0</v>
      </c>
      <c r="CL33" s="258">
        <f t="shared" si="68"/>
        <v>0</v>
      </c>
      <c r="CM33" s="237">
        <f t="shared" si="104"/>
        <v>0</v>
      </c>
      <c r="CN33" s="254"/>
      <c r="CO33" s="253">
        <f t="shared" si="69"/>
        <v>0</v>
      </c>
      <c r="CP33" s="253">
        <f t="shared" si="70"/>
        <v>0</v>
      </c>
      <c r="CQ33" s="253">
        <f t="shared" si="71"/>
        <v>0</v>
      </c>
      <c r="CR33" s="253">
        <f t="shared" si="72"/>
        <v>0</v>
      </c>
      <c r="CS33" s="253">
        <f t="shared" si="73"/>
        <v>0</v>
      </c>
      <c r="CT33" s="253">
        <f t="shared" si="74"/>
        <v>0</v>
      </c>
      <c r="CU33" s="253">
        <f t="shared" si="75"/>
        <v>0</v>
      </c>
      <c r="CV33" s="253">
        <f t="shared" si="76"/>
        <v>0</v>
      </c>
      <c r="CW33" s="253">
        <f t="shared" si="77"/>
        <v>0</v>
      </c>
      <c r="CX33" s="253">
        <f t="shared" si="78"/>
        <v>0</v>
      </c>
      <c r="CY33" s="237">
        <f t="shared" si="105"/>
        <v>0</v>
      </c>
      <c r="DA33" s="253">
        <f t="shared" si="79"/>
        <v>0</v>
      </c>
      <c r="DB33" s="253">
        <f t="shared" si="80"/>
        <v>0</v>
      </c>
      <c r="DC33" s="253">
        <f t="shared" si="81"/>
        <v>0</v>
      </c>
      <c r="DD33" s="253">
        <f t="shared" si="82"/>
        <v>0</v>
      </c>
      <c r="DE33" s="253">
        <f t="shared" si="83"/>
        <v>0</v>
      </c>
      <c r="DF33" s="253">
        <f t="shared" si="84"/>
        <v>0</v>
      </c>
      <c r="DG33" s="253">
        <f t="shared" si="85"/>
        <v>0</v>
      </c>
      <c r="DH33" s="253">
        <f t="shared" si="86"/>
        <v>0</v>
      </c>
      <c r="DI33" s="253">
        <f t="shared" si="87"/>
        <v>0</v>
      </c>
      <c r="DJ33" s="253">
        <f t="shared" si="88"/>
        <v>0</v>
      </c>
      <c r="DK33" s="237">
        <f t="shared" si="106"/>
        <v>0</v>
      </c>
      <c r="DM33" s="253">
        <f>IF('5. Lön'!$B$15&gt;0,$F33*G33*(1+'2. Grunddata'!$C$16)*(1+$Q33)*(1-$E33),AS33)</f>
        <v>0</v>
      </c>
      <c r="DN33" s="253">
        <f>IF('5. Lön'!$B$15&gt;0,$F33*H33*(1+'2. Grunddata'!$C$16)*(1+$Q33)*(1+$R33)*(1-$E33),AT33)</f>
        <v>0</v>
      </c>
      <c r="DO33" s="253">
        <f>IF('5. Lön'!$B$15&gt;0,$F33*I33*(1+'2. Grunddata'!$C$16)*(1+$Q33)*(1+$R33)*(1+$S33)*(1-$E33),AU33)</f>
        <v>0</v>
      </c>
      <c r="DP33" s="253">
        <f>IF('5. Lön'!$B$15&gt;0,$F33*J33*(1+'2. Grunddata'!$C$16)*(1+$Q33)*(1+$R33)*(1+$S33)*(1+$T33)*(1-$E33),AV33)</f>
        <v>0</v>
      </c>
      <c r="DQ33" s="253">
        <f>IF('5. Lön'!$B$15&gt;0,$F33*K33*(1+'2. Grunddata'!$C$16)*(1+$Q33)*(1+$R33)*(1+$S33)*(1+$T33)*(1+$U33)*(1-$E33),AW33)</f>
        <v>0</v>
      </c>
      <c r="DR33" s="253">
        <f>IF('5. Lön'!$B$15&gt;0,$F33*L33*(1+'2. Grunddata'!$C$16)*(1+$Q33)*(1+$R33)*(1+$S33)*(1+$T33)*(1+$U33)*(1+$V33)*(1-$E33),AX33)</f>
        <v>0</v>
      </c>
      <c r="DS33" s="253">
        <f>IF('5. Lön'!$B$15&gt;0,$F33*M33*(1+'2. Grunddata'!$C$16)*(1+$Q33)*(1+$R33)*(1+$S33)*(1+$T33)*(1+$U33)*(1+$V33)*(1+$W33)*(1-$E33),AY33)</f>
        <v>0</v>
      </c>
      <c r="DT33" s="253">
        <f>IF('5. Lön'!$B$15&gt;0,$F33*N33*(1+'2. Grunddata'!$C$16)*(1+$Q33)*(1+$R33)*(1+$S33)*(1+$T33)*(1+$U33)*(1+$V33)*(1+$W33)*(1+$X33)*(1-$E33),AZ33)</f>
        <v>0</v>
      </c>
      <c r="DU33" s="253">
        <f>IF('5. Lön'!$B$15&gt;0,$F33*O33*(1+'2. Grunddata'!$C$16)*(1+$Q33)*(1+$R33)*(1+$S33)*(1+$T33)*(1+$U33)*(1+$V33)*(1+$W33)*(1+$X33)*(1+$Y33)*(1+$Z33)*(1-$E33),BA33)</f>
        <v>0</v>
      </c>
      <c r="DV33" s="253">
        <f>IF('5. Lön'!$B$15&gt;0,$F33*P33*(1+'2. Grunddata'!$C$16)*(1+$Q33)*(1+$R33)*(1+$S33)*(1+$T33)*(1+$U33)*(1+$V33)*(1+$W33)*(1+$X33)*(1+$Y33)*(1-$E33),BB33)</f>
        <v>0</v>
      </c>
      <c r="DW33" s="237">
        <f t="shared" si="107"/>
        <v>0</v>
      </c>
      <c r="DY33" s="253">
        <f>IF('2. Grunddata'!$C$13="NEJ",(IF('2. Grunddata'!$C$16&gt;0,(DM33*$AD33),(AS33*$AD33))),(BQ33+CO33))</f>
        <v>0</v>
      </c>
      <c r="DZ33" s="253">
        <f>IF('2. Grunddata'!$C$13="NEJ",(IF('2. Grunddata'!$C$16&gt;0,(DN33*$AD33),(AT33*$AD33))),(BR33+CP33))</f>
        <v>0</v>
      </c>
      <c r="EA33" s="253">
        <f>IF('2. Grunddata'!$C$13="NEJ",(IF('2. Grunddata'!$C$16&gt;0,(DO33*$AD33),(AU33*$AD33))),(BS33+CQ33))</f>
        <v>0</v>
      </c>
      <c r="EB33" s="253">
        <f>IF('2. Grunddata'!$C$13="NEJ",(IF('2. Grunddata'!$C$16&gt;0,(DP33*$AD33),(AV33*$AD33))),(BT33+CR33))</f>
        <v>0</v>
      </c>
      <c r="EC33" s="253">
        <f>IF('2. Grunddata'!$C$13="NEJ",(IF('2. Grunddata'!$C$16&gt;0,(DQ33*$AD33),(AW33*$AD33))),(BU33+CS33))</f>
        <v>0</v>
      </c>
      <c r="ED33" s="253">
        <f>IF('2. Grunddata'!$C$13="NEJ",(IF('2. Grunddata'!$C$16&gt;0,(DR33*$AD33),(AX33*$AD33))),(BV33+CT33))</f>
        <v>0</v>
      </c>
      <c r="EE33" s="253">
        <f>IF('2. Grunddata'!$C$13="NEJ",(IF('2. Grunddata'!$C$16&gt;0,(DS33*$AD33),(AY33*$AD33))),(BW33+CU33))</f>
        <v>0</v>
      </c>
      <c r="EF33" s="253">
        <f>IF('2. Grunddata'!$C$13="NEJ",(IF('2. Grunddata'!$C$16&gt;0,(DT33*$AD33),(AZ33*$AD33))),(BX33+CV33))</f>
        <v>0</v>
      </c>
      <c r="EG33" s="253">
        <f>IF('2. Grunddata'!$C$13="NEJ",(IF('2. Grunddata'!$C$16&gt;0,(DU33*$AD33),(BA33*$AD33))),(BY33+CW33))</f>
        <v>0</v>
      </c>
      <c r="EH33" s="253">
        <f>IF('2. Grunddata'!$C$13="NEJ",(IF('2. Grunddata'!$C$16&gt;0,(DV33*$AD33),(BB33*$AD33))),(BZ33+CX33))</f>
        <v>0</v>
      </c>
      <c r="EI33" s="237">
        <f t="shared" si="108"/>
        <v>0</v>
      </c>
      <c r="EK33" s="253">
        <f>(BQ33+CO33-DY33)+IF('2. Grunddata'!$C$16&gt;0,AS33-DM33,0)</f>
        <v>0</v>
      </c>
      <c r="EL33" s="253">
        <f>(BR33+CP33-DZ33)+IF('2. Grunddata'!$C$16&gt;0,AT33-DN33,0)</f>
        <v>0</v>
      </c>
      <c r="EM33" s="253">
        <f>(BS33+CQ33-EA33)+IF('2. Grunddata'!$C$16&gt;0,AU33-DO33,0)</f>
        <v>0</v>
      </c>
      <c r="EN33" s="253">
        <f>(BT33+CR33-EB33)+IF('2. Grunddata'!$C$16&gt;0,AV33-DP33,0)</f>
        <v>0</v>
      </c>
      <c r="EO33" s="253">
        <f>(BU33+CS33-EC33)+IF('2. Grunddata'!$C$16&gt;0,AW33-DQ33,0)</f>
        <v>0</v>
      </c>
      <c r="EP33" s="253">
        <f>(BV33+CT33-ED33)+IF('2. Grunddata'!$C$16&gt;0,AX33-DR33,0)</f>
        <v>0</v>
      </c>
      <c r="EQ33" s="253">
        <f>(BW33+CU33-EE33)+IF('2. Grunddata'!$C$16&gt;0,AY33-DS33,0)</f>
        <v>0</v>
      </c>
      <c r="ER33" s="253">
        <f>(BX33+CV33-EF33)+IF('2. Grunddata'!$C$16&gt;0,AZ33-DT33,0)</f>
        <v>0</v>
      </c>
      <c r="ES33" s="253">
        <f>(BY33+CW33-EG33)+IF('2. Grunddata'!$C$16&gt;0,BA33-DU33,0)</f>
        <v>0</v>
      </c>
      <c r="ET33" s="253">
        <f>(BZ33+CX33-EH33)+IF('2. Grunddata'!$C$16&gt;0,BB33-DV33,0)</f>
        <v>0</v>
      </c>
      <c r="EU33" s="237">
        <f t="shared" si="109"/>
        <v>0</v>
      </c>
      <c r="EW33" s="253">
        <f t="shared" si="110"/>
        <v>0</v>
      </c>
      <c r="EX33" s="253">
        <f t="shared" si="111"/>
        <v>0</v>
      </c>
      <c r="EY33" s="253">
        <f t="shared" si="112"/>
        <v>0</v>
      </c>
      <c r="EZ33" s="253">
        <f t="shared" si="113"/>
        <v>0</v>
      </c>
      <c r="FA33" s="253">
        <f t="shared" si="114"/>
        <v>0</v>
      </c>
      <c r="FB33" s="253">
        <f t="shared" si="115"/>
        <v>0</v>
      </c>
      <c r="FC33" s="253">
        <f t="shared" si="116"/>
        <v>0</v>
      </c>
      <c r="FD33" s="253">
        <f t="shared" si="117"/>
        <v>0</v>
      </c>
      <c r="FE33" s="253">
        <f t="shared" si="118"/>
        <v>0</v>
      </c>
      <c r="FF33" s="253">
        <f t="shared" si="119"/>
        <v>0</v>
      </c>
      <c r="FG33" s="237">
        <f t="shared" si="120"/>
        <v>0</v>
      </c>
      <c r="FI33" s="253">
        <f t="shared" si="121"/>
        <v>0</v>
      </c>
      <c r="FJ33" s="253">
        <f t="shared" si="122"/>
        <v>0</v>
      </c>
      <c r="FK33" s="253">
        <f t="shared" si="123"/>
        <v>0</v>
      </c>
      <c r="FL33" s="253">
        <f t="shared" si="124"/>
        <v>0</v>
      </c>
      <c r="FM33" s="253">
        <f t="shared" si="125"/>
        <v>0</v>
      </c>
      <c r="FN33" s="253">
        <f t="shared" si="126"/>
        <v>0</v>
      </c>
      <c r="FO33" s="253">
        <f t="shared" si="127"/>
        <v>0</v>
      </c>
      <c r="FP33" s="253">
        <f t="shared" si="128"/>
        <v>0</v>
      </c>
      <c r="FQ33" s="253">
        <f t="shared" si="129"/>
        <v>0</v>
      </c>
      <c r="FR33" s="253">
        <f t="shared" si="130"/>
        <v>0</v>
      </c>
      <c r="FS33" s="237">
        <f t="shared" si="131"/>
        <v>0</v>
      </c>
    </row>
    <row r="34" spans="2:175" s="120" customFormat="1" ht="12.95" customHeight="1" x14ac:dyDescent="0.2">
      <c r="B34" s="626" t="str">
        <f>'2. Grunddata'!C$9</f>
        <v>Husdjurens utfodring och vård</v>
      </c>
      <c r="C34" s="135"/>
      <c r="D34" s="116"/>
      <c r="E34" s="138">
        <f t="shared" si="132"/>
        <v>0</v>
      </c>
      <c r="F34" s="136"/>
      <c r="G34" s="137"/>
      <c r="H34" s="137"/>
      <c r="I34" s="137"/>
      <c r="J34" s="137"/>
      <c r="K34" s="137"/>
      <c r="L34" s="137"/>
      <c r="M34" s="137"/>
      <c r="N34" s="137"/>
      <c r="O34" s="137"/>
      <c r="P34" s="137"/>
      <c r="Q34" s="566">
        <f>SUMIF('3. Partner'!$K$13:$K$87,$B34,'3. Partner'!$E$13:$E$87)</f>
        <v>0.02</v>
      </c>
      <c r="R34" s="540">
        <f t="shared" si="18"/>
        <v>0.02</v>
      </c>
      <c r="S34" s="540">
        <f t="shared" si="18"/>
        <v>0.02</v>
      </c>
      <c r="T34" s="540">
        <f t="shared" si="18"/>
        <v>0.02</v>
      </c>
      <c r="U34" s="540">
        <f t="shared" si="18"/>
        <v>0.02</v>
      </c>
      <c r="V34" s="540">
        <f t="shared" si="18"/>
        <v>0.02</v>
      </c>
      <c r="W34" s="540">
        <f t="shared" si="18"/>
        <v>0.02</v>
      </c>
      <c r="X34" s="540">
        <f t="shared" si="18"/>
        <v>0.02</v>
      </c>
      <c r="Y34" s="540">
        <f t="shared" si="18"/>
        <v>0.02</v>
      </c>
      <c r="Z34" s="540">
        <f t="shared" si="18"/>
        <v>0.02</v>
      </c>
      <c r="AA34" s="567">
        <f>SUMIF('3. Partner'!K$13:K$87,B34,'3. Partner'!D$13:D$87)</f>
        <v>0.54449999999999998</v>
      </c>
      <c r="AB34" s="568">
        <f>(SUMIF('3. Partner'!K$13:K$87,B34,'3. Partner'!F$13:F$87))+(SUMIF('3. Partner'!K$13:K$87,B34,'3. Partner'!H$13:H$87))</f>
        <v>0.46473946099377283</v>
      </c>
      <c r="AC34" s="568">
        <f>(SUMIF('3. Partner'!K$13:K$87,B34,'3. Partner'!G$13:G$87))+(SUMIF('3. Partner'!K$13:K$87,B34,'3. Partner'!I$13:I$87))</f>
        <v>0.12659999999999999</v>
      </c>
      <c r="AD34" s="273">
        <f>IF('2. Grunddata'!C$13="NEJ",'2. Grunddata'!C$14,0)</f>
        <v>0.25</v>
      </c>
      <c r="AE34" s="617">
        <f t="shared" si="99"/>
        <v>0</v>
      </c>
      <c r="AF34" s="287"/>
      <c r="AG34" s="274">
        <f t="shared" si="133"/>
        <v>0</v>
      </c>
      <c r="AH34" s="274">
        <f t="shared" si="134"/>
        <v>0</v>
      </c>
      <c r="AI34" s="274">
        <f t="shared" si="135"/>
        <v>0</v>
      </c>
      <c r="AJ34" s="274">
        <f t="shared" si="136"/>
        <v>0</v>
      </c>
      <c r="AK34" s="274">
        <f t="shared" si="137"/>
        <v>0</v>
      </c>
      <c r="AL34" s="274">
        <f t="shared" si="138"/>
        <v>0</v>
      </c>
      <c r="AM34" s="274">
        <f t="shared" si="139"/>
        <v>0</v>
      </c>
      <c r="AN34" s="274">
        <f t="shared" si="140"/>
        <v>0</v>
      </c>
      <c r="AO34" s="274">
        <f t="shared" si="141"/>
        <v>0</v>
      </c>
      <c r="AP34" s="274">
        <f t="shared" si="142"/>
        <v>0</v>
      </c>
      <c r="AQ34" s="275">
        <f t="shared" si="100"/>
        <v>0</v>
      </c>
      <c r="AR34" s="276"/>
      <c r="AS34" s="274">
        <f t="shared" si="143"/>
        <v>0</v>
      </c>
      <c r="AT34" s="274">
        <f t="shared" si="144"/>
        <v>0</v>
      </c>
      <c r="AU34" s="274">
        <f t="shared" si="145"/>
        <v>0</v>
      </c>
      <c r="AV34" s="274">
        <f t="shared" si="146"/>
        <v>0</v>
      </c>
      <c r="AW34" s="274">
        <f t="shared" si="147"/>
        <v>0</v>
      </c>
      <c r="AX34" s="274">
        <f t="shared" si="148"/>
        <v>0</v>
      </c>
      <c r="AY34" s="274">
        <f t="shared" si="149"/>
        <v>0</v>
      </c>
      <c r="AZ34" s="274">
        <f t="shared" si="150"/>
        <v>0</v>
      </c>
      <c r="BA34" s="274">
        <f t="shared" si="151"/>
        <v>0</v>
      </c>
      <c r="BB34" s="274">
        <f t="shared" si="152"/>
        <v>0</v>
      </c>
      <c r="BC34" s="275">
        <f t="shared" si="101"/>
        <v>0</v>
      </c>
      <c r="BD34" s="276"/>
      <c r="BE34" s="274">
        <f t="shared" si="153"/>
        <v>0</v>
      </c>
      <c r="BF34" s="274">
        <f t="shared" si="154"/>
        <v>0</v>
      </c>
      <c r="BG34" s="274">
        <f t="shared" si="155"/>
        <v>0</v>
      </c>
      <c r="BH34" s="274">
        <f t="shared" si="156"/>
        <v>0</v>
      </c>
      <c r="BI34" s="274">
        <f t="shared" si="157"/>
        <v>0</v>
      </c>
      <c r="BJ34" s="274">
        <f t="shared" si="158"/>
        <v>0</v>
      </c>
      <c r="BK34" s="274">
        <f t="shared" si="159"/>
        <v>0</v>
      </c>
      <c r="BL34" s="274">
        <f t="shared" si="160"/>
        <v>0</v>
      </c>
      <c r="BM34" s="274">
        <f t="shared" si="161"/>
        <v>0</v>
      </c>
      <c r="BN34" s="274">
        <f t="shared" si="162"/>
        <v>0</v>
      </c>
      <c r="BO34" s="275">
        <f t="shared" si="102"/>
        <v>0</v>
      </c>
      <c r="BP34" s="277"/>
      <c r="BQ34" s="225">
        <f t="shared" si="49"/>
        <v>0</v>
      </c>
      <c r="BR34" s="225">
        <f t="shared" si="50"/>
        <v>0</v>
      </c>
      <c r="BS34" s="225">
        <f t="shared" si="51"/>
        <v>0</v>
      </c>
      <c r="BT34" s="225">
        <f t="shared" si="52"/>
        <v>0</v>
      </c>
      <c r="BU34" s="225">
        <f t="shared" si="53"/>
        <v>0</v>
      </c>
      <c r="BV34" s="225">
        <f t="shared" si="54"/>
        <v>0</v>
      </c>
      <c r="BW34" s="225">
        <f t="shared" si="55"/>
        <v>0</v>
      </c>
      <c r="BX34" s="225">
        <f t="shared" si="56"/>
        <v>0</v>
      </c>
      <c r="BY34" s="225">
        <f t="shared" si="57"/>
        <v>0</v>
      </c>
      <c r="BZ34" s="225">
        <f t="shared" si="58"/>
        <v>0</v>
      </c>
      <c r="CA34" s="226">
        <f t="shared" si="103"/>
        <v>0</v>
      </c>
      <c r="CB34" s="278"/>
      <c r="CC34" s="279">
        <f t="shared" si="59"/>
        <v>0</v>
      </c>
      <c r="CD34" s="279">
        <f t="shared" si="60"/>
        <v>0</v>
      </c>
      <c r="CE34" s="279">
        <f t="shared" si="61"/>
        <v>0</v>
      </c>
      <c r="CF34" s="279">
        <f t="shared" si="62"/>
        <v>0</v>
      </c>
      <c r="CG34" s="279">
        <f t="shared" si="63"/>
        <v>0</v>
      </c>
      <c r="CH34" s="279">
        <f t="shared" si="64"/>
        <v>0</v>
      </c>
      <c r="CI34" s="279">
        <f t="shared" si="65"/>
        <v>0</v>
      </c>
      <c r="CJ34" s="279">
        <f t="shared" si="66"/>
        <v>0</v>
      </c>
      <c r="CK34" s="279">
        <f t="shared" si="67"/>
        <v>0</v>
      </c>
      <c r="CL34" s="279">
        <f t="shared" si="68"/>
        <v>0</v>
      </c>
      <c r="CM34" s="226">
        <f t="shared" si="104"/>
        <v>0</v>
      </c>
      <c r="CN34" s="278"/>
      <c r="CO34" s="225">
        <f t="shared" si="69"/>
        <v>0</v>
      </c>
      <c r="CP34" s="225">
        <f t="shared" si="70"/>
        <v>0</v>
      </c>
      <c r="CQ34" s="225">
        <f t="shared" si="71"/>
        <v>0</v>
      </c>
      <c r="CR34" s="225">
        <f t="shared" si="72"/>
        <v>0</v>
      </c>
      <c r="CS34" s="225">
        <f t="shared" si="73"/>
        <v>0</v>
      </c>
      <c r="CT34" s="225">
        <f t="shared" si="74"/>
        <v>0</v>
      </c>
      <c r="CU34" s="225">
        <f t="shared" si="75"/>
        <v>0</v>
      </c>
      <c r="CV34" s="225">
        <f t="shared" si="76"/>
        <v>0</v>
      </c>
      <c r="CW34" s="225">
        <f t="shared" si="77"/>
        <v>0</v>
      </c>
      <c r="CX34" s="225">
        <f t="shared" si="78"/>
        <v>0</v>
      </c>
      <c r="CY34" s="226">
        <f t="shared" si="105"/>
        <v>0</v>
      </c>
      <c r="CZ34" s="227"/>
      <c r="DA34" s="225">
        <f t="shared" si="79"/>
        <v>0</v>
      </c>
      <c r="DB34" s="225">
        <f t="shared" si="80"/>
        <v>0</v>
      </c>
      <c r="DC34" s="225">
        <f t="shared" si="81"/>
        <v>0</v>
      </c>
      <c r="DD34" s="225">
        <f t="shared" si="82"/>
        <v>0</v>
      </c>
      <c r="DE34" s="225">
        <f t="shared" si="83"/>
        <v>0</v>
      </c>
      <c r="DF34" s="225">
        <f t="shared" si="84"/>
        <v>0</v>
      </c>
      <c r="DG34" s="225">
        <f t="shared" si="85"/>
        <v>0</v>
      </c>
      <c r="DH34" s="225">
        <f t="shared" si="86"/>
        <v>0</v>
      </c>
      <c r="DI34" s="225">
        <f t="shared" si="87"/>
        <v>0</v>
      </c>
      <c r="DJ34" s="225">
        <f t="shared" si="88"/>
        <v>0</v>
      </c>
      <c r="DK34" s="226">
        <f t="shared" si="106"/>
        <v>0</v>
      </c>
      <c r="DL34" s="227"/>
      <c r="DM34" s="225">
        <f>IF('5. Lön'!$B$15&gt;0,$F34*G34*(1+'2. Grunddata'!$C$16)*(1+$Q34)*(1-$E34),AS34)</f>
        <v>0</v>
      </c>
      <c r="DN34" s="225">
        <f>IF('5. Lön'!$B$15&gt;0,$F34*H34*(1+'2. Grunddata'!$C$16)*(1+$Q34)*(1+$R34)*(1-$E34),AT34)</f>
        <v>0</v>
      </c>
      <c r="DO34" s="225">
        <f>IF('5. Lön'!$B$15&gt;0,$F34*I34*(1+'2. Grunddata'!$C$16)*(1+$Q34)*(1+$R34)*(1+$S34)*(1-$E34),AU34)</f>
        <v>0</v>
      </c>
      <c r="DP34" s="225">
        <f>IF('5. Lön'!$B$15&gt;0,$F34*J34*(1+'2. Grunddata'!$C$16)*(1+$Q34)*(1+$R34)*(1+$S34)*(1+$T34)*(1-$E34),AV34)</f>
        <v>0</v>
      </c>
      <c r="DQ34" s="225">
        <f>IF('5. Lön'!$B$15&gt;0,$F34*K34*(1+'2. Grunddata'!$C$16)*(1+$Q34)*(1+$R34)*(1+$S34)*(1+$T34)*(1+$U34)*(1-$E34),AW34)</f>
        <v>0</v>
      </c>
      <c r="DR34" s="225">
        <f>IF('5. Lön'!$B$15&gt;0,$F34*L34*(1+'2. Grunddata'!$C$16)*(1+$Q34)*(1+$R34)*(1+$S34)*(1+$T34)*(1+$U34)*(1+$V34)*(1-$E34),AX34)</f>
        <v>0</v>
      </c>
      <c r="DS34" s="225">
        <f>IF('5. Lön'!$B$15&gt;0,$F34*M34*(1+'2. Grunddata'!$C$16)*(1+$Q34)*(1+$R34)*(1+$S34)*(1+$T34)*(1+$U34)*(1+$V34)*(1+$W34)*(1-$E34),AY34)</f>
        <v>0</v>
      </c>
      <c r="DT34" s="225">
        <f>IF('5. Lön'!$B$15&gt;0,$F34*N34*(1+'2. Grunddata'!$C$16)*(1+$Q34)*(1+$R34)*(1+$S34)*(1+$T34)*(1+$U34)*(1+$V34)*(1+$W34)*(1+$X34)*(1-$E34),AZ34)</f>
        <v>0</v>
      </c>
      <c r="DU34" s="225">
        <f>IF('5. Lön'!$B$15&gt;0,$F34*O34*(1+'2. Grunddata'!$C$16)*(1+$Q34)*(1+$R34)*(1+$S34)*(1+$T34)*(1+$U34)*(1+$V34)*(1+$W34)*(1+$X34)*(1+$Y34)*(1+$Z34)*(1-$E34),BA34)</f>
        <v>0</v>
      </c>
      <c r="DV34" s="225">
        <f>IF('5. Lön'!$B$15&gt;0,$F34*P34*(1+'2. Grunddata'!$C$16)*(1+$Q34)*(1+$R34)*(1+$S34)*(1+$T34)*(1+$U34)*(1+$V34)*(1+$W34)*(1+$X34)*(1+$Y34)*(1-$E34),BB34)</f>
        <v>0</v>
      </c>
      <c r="DW34" s="226">
        <f t="shared" si="107"/>
        <v>0</v>
      </c>
      <c r="DX34" s="227"/>
      <c r="DY34" s="225">
        <f>IF('2. Grunddata'!$C$13="NEJ",(IF('2. Grunddata'!$C$16&gt;0,(DM34*$AD34),(AS34*$AD34))),(BQ34+CO34))</f>
        <v>0</v>
      </c>
      <c r="DZ34" s="225">
        <f>IF('2. Grunddata'!$C$13="NEJ",(IF('2. Grunddata'!$C$16&gt;0,(DN34*$AD34),(AT34*$AD34))),(BR34+CP34))</f>
        <v>0</v>
      </c>
      <c r="EA34" s="225">
        <f>IF('2. Grunddata'!$C$13="NEJ",(IF('2. Grunddata'!$C$16&gt;0,(DO34*$AD34),(AU34*$AD34))),(BS34+CQ34))</f>
        <v>0</v>
      </c>
      <c r="EB34" s="225">
        <f>IF('2. Grunddata'!$C$13="NEJ",(IF('2. Grunddata'!$C$16&gt;0,(DP34*$AD34),(AV34*$AD34))),(BT34+CR34))</f>
        <v>0</v>
      </c>
      <c r="EC34" s="225">
        <f>IF('2. Grunddata'!$C$13="NEJ",(IF('2. Grunddata'!$C$16&gt;0,(DQ34*$AD34),(AW34*$AD34))),(BU34+CS34))</f>
        <v>0</v>
      </c>
      <c r="ED34" s="225">
        <f>IF('2. Grunddata'!$C$13="NEJ",(IF('2. Grunddata'!$C$16&gt;0,(DR34*$AD34),(AX34*$AD34))),(BV34+CT34))</f>
        <v>0</v>
      </c>
      <c r="EE34" s="225">
        <f>IF('2. Grunddata'!$C$13="NEJ",(IF('2. Grunddata'!$C$16&gt;0,(DS34*$AD34),(AY34*$AD34))),(BW34+CU34))</f>
        <v>0</v>
      </c>
      <c r="EF34" s="225">
        <f>IF('2. Grunddata'!$C$13="NEJ",(IF('2. Grunddata'!$C$16&gt;0,(DT34*$AD34),(AZ34*$AD34))),(BX34+CV34))</f>
        <v>0</v>
      </c>
      <c r="EG34" s="225">
        <f>IF('2. Grunddata'!$C$13="NEJ",(IF('2. Grunddata'!$C$16&gt;0,(DU34*$AD34),(BA34*$AD34))),(BY34+CW34))</f>
        <v>0</v>
      </c>
      <c r="EH34" s="225">
        <f>IF('2. Grunddata'!$C$13="NEJ",(IF('2. Grunddata'!$C$16&gt;0,(DV34*$AD34),(BB34*$AD34))),(BZ34+CX34))</f>
        <v>0</v>
      </c>
      <c r="EI34" s="226">
        <f t="shared" si="108"/>
        <v>0</v>
      </c>
      <c r="EJ34" s="227"/>
      <c r="EK34" s="225">
        <f>(BQ34+CO34-DY34)+IF('2. Grunddata'!$C$16&gt;0,AS34-DM34,0)</f>
        <v>0</v>
      </c>
      <c r="EL34" s="225">
        <f>(BR34+CP34-DZ34)+IF('2. Grunddata'!$C$16&gt;0,AT34-DN34,0)</f>
        <v>0</v>
      </c>
      <c r="EM34" s="225">
        <f>(BS34+CQ34-EA34)+IF('2. Grunddata'!$C$16&gt;0,AU34-DO34,0)</f>
        <v>0</v>
      </c>
      <c r="EN34" s="225">
        <f>(BT34+CR34-EB34)+IF('2. Grunddata'!$C$16&gt;0,AV34-DP34,0)</f>
        <v>0</v>
      </c>
      <c r="EO34" s="225">
        <f>(BU34+CS34-EC34)+IF('2. Grunddata'!$C$16&gt;0,AW34-DQ34,0)</f>
        <v>0</v>
      </c>
      <c r="EP34" s="225">
        <f>(BV34+CT34-ED34)+IF('2. Grunddata'!$C$16&gt;0,AX34-DR34,0)</f>
        <v>0</v>
      </c>
      <c r="EQ34" s="225">
        <f>(BW34+CU34-EE34)+IF('2. Grunddata'!$C$16&gt;0,AY34-DS34,0)</f>
        <v>0</v>
      </c>
      <c r="ER34" s="225">
        <f>(BX34+CV34-EF34)+IF('2. Grunddata'!$C$16&gt;0,AZ34-DT34,0)</f>
        <v>0</v>
      </c>
      <c r="ES34" s="225">
        <f>(BY34+CW34-EG34)+IF('2. Grunddata'!$C$16&gt;0,BA34-DU34,0)</f>
        <v>0</v>
      </c>
      <c r="ET34" s="225">
        <f>(BZ34+CX34-EH34)+IF('2. Grunddata'!$C$16&gt;0,BB34-DV34,0)</f>
        <v>0</v>
      </c>
      <c r="EU34" s="226">
        <f t="shared" si="109"/>
        <v>0</v>
      </c>
      <c r="EV34" s="227"/>
      <c r="EW34" s="225">
        <f t="shared" si="110"/>
        <v>0</v>
      </c>
      <c r="EX34" s="225">
        <f t="shared" si="111"/>
        <v>0</v>
      </c>
      <c r="EY34" s="225">
        <f t="shared" si="112"/>
        <v>0</v>
      </c>
      <c r="EZ34" s="225">
        <f t="shared" si="113"/>
        <v>0</v>
      </c>
      <c r="FA34" s="225">
        <f t="shared" si="114"/>
        <v>0</v>
      </c>
      <c r="FB34" s="225">
        <f t="shared" si="115"/>
        <v>0</v>
      </c>
      <c r="FC34" s="225">
        <f t="shared" si="116"/>
        <v>0</v>
      </c>
      <c r="FD34" s="225">
        <f t="shared" si="117"/>
        <v>0</v>
      </c>
      <c r="FE34" s="225">
        <f t="shared" si="118"/>
        <v>0</v>
      </c>
      <c r="FF34" s="225">
        <f t="shared" si="119"/>
        <v>0</v>
      </c>
      <c r="FG34" s="226">
        <f t="shared" si="120"/>
        <v>0</v>
      </c>
      <c r="FH34" s="227"/>
      <c r="FI34" s="225">
        <f t="shared" si="121"/>
        <v>0</v>
      </c>
      <c r="FJ34" s="225">
        <f t="shared" si="122"/>
        <v>0</v>
      </c>
      <c r="FK34" s="225">
        <f t="shared" si="123"/>
        <v>0</v>
      </c>
      <c r="FL34" s="225">
        <f t="shared" si="124"/>
        <v>0</v>
      </c>
      <c r="FM34" s="225">
        <f t="shared" si="125"/>
        <v>0</v>
      </c>
      <c r="FN34" s="225">
        <f t="shared" si="126"/>
        <v>0</v>
      </c>
      <c r="FO34" s="225">
        <f t="shared" si="127"/>
        <v>0</v>
      </c>
      <c r="FP34" s="225">
        <f t="shared" si="128"/>
        <v>0</v>
      </c>
      <c r="FQ34" s="225">
        <f t="shared" si="129"/>
        <v>0</v>
      </c>
      <c r="FR34" s="225">
        <f t="shared" si="130"/>
        <v>0</v>
      </c>
      <c r="FS34" s="226">
        <f t="shared" si="131"/>
        <v>0</v>
      </c>
    </row>
    <row r="35" spans="2:175" s="120" customFormat="1" ht="12.95" customHeight="1" x14ac:dyDescent="0.2">
      <c r="B35" s="202" t="str">
        <f>'2. Grunddata'!C$9</f>
        <v>Husdjurens utfodring och vård</v>
      </c>
      <c r="C35" s="114"/>
      <c r="D35" s="113"/>
      <c r="E35" s="128">
        <f t="shared" si="132"/>
        <v>0</v>
      </c>
      <c r="F35" s="111"/>
      <c r="G35" s="112"/>
      <c r="H35" s="112"/>
      <c r="I35" s="112"/>
      <c r="J35" s="112"/>
      <c r="K35" s="112"/>
      <c r="L35" s="112"/>
      <c r="M35" s="112"/>
      <c r="N35" s="112"/>
      <c r="O35" s="112"/>
      <c r="P35" s="112"/>
      <c r="Q35" s="266">
        <f>SUMIF('3. Partner'!$K$13:$K$87,$B35,'3. Partner'!$E$13:$E$87)</f>
        <v>0.02</v>
      </c>
      <c r="R35" s="541">
        <f t="shared" ref="R35:Z44" si="163">$Q35</f>
        <v>0.02</v>
      </c>
      <c r="S35" s="541">
        <f t="shared" si="163"/>
        <v>0.02</v>
      </c>
      <c r="T35" s="541">
        <f t="shared" si="163"/>
        <v>0.02</v>
      </c>
      <c r="U35" s="541">
        <f t="shared" si="163"/>
        <v>0.02</v>
      </c>
      <c r="V35" s="541">
        <f t="shared" si="163"/>
        <v>0.02</v>
      </c>
      <c r="W35" s="541">
        <f t="shared" si="163"/>
        <v>0.02</v>
      </c>
      <c r="X35" s="541">
        <f t="shared" si="163"/>
        <v>0.02</v>
      </c>
      <c r="Y35" s="541">
        <f t="shared" si="163"/>
        <v>0.02</v>
      </c>
      <c r="Z35" s="541">
        <f t="shared" si="163"/>
        <v>0.02</v>
      </c>
      <c r="AA35" s="267">
        <f>SUMIF('3. Partner'!K$13:K$87,B35,'3. Partner'!D$13:D$87)</f>
        <v>0.54449999999999998</v>
      </c>
      <c r="AB35" s="247">
        <f>(SUMIF('3. Partner'!K$13:K$87,B35,'3. Partner'!F$13:F$87))+(SUMIF('3. Partner'!K$13:K$87,B35,'3. Partner'!H$13:H$87))</f>
        <v>0.46473946099377283</v>
      </c>
      <c r="AC35" s="247">
        <f>(SUMIF('3. Partner'!K$13:K$87,B35,'3. Partner'!G$13:G$87))+(SUMIF('3. Partner'!K$13:K$87,B35,'3. Partner'!I$13:I$87))</f>
        <v>0.12659999999999999</v>
      </c>
      <c r="AD35" s="248">
        <f>IF('2. Grunddata'!C$13="NEJ",'2. Grunddata'!C$14,0)</f>
        <v>0.25</v>
      </c>
      <c r="AE35" s="597">
        <f t="shared" si="99"/>
        <v>0</v>
      </c>
      <c r="AF35" s="292"/>
      <c r="AG35" s="249">
        <f t="shared" si="133"/>
        <v>0</v>
      </c>
      <c r="AH35" s="249">
        <f t="shared" si="134"/>
        <v>0</v>
      </c>
      <c r="AI35" s="249">
        <f t="shared" si="135"/>
        <v>0</v>
      </c>
      <c r="AJ35" s="249">
        <f t="shared" si="136"/>
        <v>0</v>
      </c>
      <c r="AK35" s="249">
        <f t="shared" si="137"/>
        <v>0</v>
      </c>
      <c r="AL35" s="249">
        <f t="shared" si="138"/>
        <v>0</v>
      </c>
      <c r="AM35" s="249">
        <f t="shared" si="139"/>
        <v>0</v>
      </c>
      <c r="AN35" s="249">
        <f t="shared" si="140"/>
        <v>0</v>
      </c>
      <c r="AO35" s="249">
        <f t="shared" si="141"/>
        <v>0</v>
      </c>
      <c r="AP35" s="249">
        <f t="shared" si="142"/>
        <v>0</v>
      </c>
      <c r="AQ35" s="250">
        <f t="shared" si="100"/>
        <v>0</v>
      </c>
      <c r="AR35" s="251"/>
      <c r="AS35" s="249">
        <f t="shared" si="143"/>
        <v>0</v>
      </c>
      <c r="AT35" s="249">
        <f t="shared" si="144"/>
        <v>0</v>
      </c>
      <c r="AU35" s="249">
        <f t="shared" si="145"/>
        <v>0</v>
      </c>
      <c r="AV35" s="249">
        <f t="shared" si="146"/>
        <v>0</v>
      </c>
      <c r="AW35" s="249">
        <f t="shared" si="147"/>
        <v>0</v>
      </c>
      <c r="AX35" s="249">
        <f t="shared" si="148"/>
        <v>0</v>
      </c>
      <c r="AY35" s="249">
        <f t="shared" si="149"/>
        <v>0</v>
      </c>
      <c r="AZ35" s="249">
        <f t="shared" si="150"/>
        <v>0</v>
      </c>
      <c r="BA35" s="249">
        <f t="shared" si="151"/>
        <v>0</v>
      </c>
      <c r="BB35" s="249">
        <f t="shared" si="152"/>
        <v>0</v>
      </c>
      <c r="BC35" s="250">
        <f t="shared" si="101"/>
        <v>0</v>
      </c>
      <c r="BD35" s="251"/>
      <c r="BE35" s="249">
        <f t="shared" si="153"/>
        <v>0</v>
      </c>
      <c r="BF35" s="249">
        <f t="shared" si="154"/>
        <v>0</v>
      </c>
      <c r="BG35" s="249">
        <f t="shared" si="155"/>
        <v>0</v>
      </c>
      <c r="BH35" s="249">
        <f t="shared" si="156"/>
        <v>0</v>
      </c>
      <c r="BI35" s="249">
        <f t="shared" si="157"/>
        <v>0</v>
      </c>
      <c r="BJ35" s="249">
        <f t="shared" si="158"/>
        <v>0</v>
      </c>
      <c r="BK35" s="249">
        <f t="shared" si="159"/>
        <v>0</v>
      </c>
      <c r="BL35" s="249">
        <f t="shared" si="160"/>
        <v>0</v>
      </c>
      <c r="BM35" s="249">
        <f t="shared" si="161"/>
        <v>0</v>
      </c>
      <c r="BN35" s="249">
        <f t="shared" si="162"/>
        <v>0</v>
      </c>
      <c r="BO35" s="250">
        <f t="shared" si="102"/>
        <v>0</v>
      </c>
      <c r="BP35" s="252"/>
      <c r="BQ35" s="253">
        <f t="shared" si="49"/>
        <v>0</v>
      </c>
      <c r="BR35" s="253">
        <f t="shared" si="50"/>
        <v>0</v>
      </c>
      <c r="BS35" s="253">
        <f t="shared" si="51"/>
        <v>0</v>
      </c>
      <c r="BT35" s="253">
        <f t="shared" si="52"/>
        <v>0</v>
      </c>
      <c r="BU35" s="253">
        <f t="shared" si="53"/>
        <v>0</v>
      </c>
      <c r="BV35" s="253">
        <f t="shared" si="54"/>
        <v>0</v>
      </c>
      <c r="BW35" s="253">
        <f t="shared" si="55"/>
        <v>0</v>
      </c>
      <c r="BX35" s="253">
        <f t="shared" si="56"/>
        <v>0</v>
      </c>
      <c r="BY35" s="253">
        <f t="shared" si="57"/>
        <v>0</v>
      </c>
      <c r="BZ35" s="253">
        <f t="shared" si="58"/>
        <v>0</v>
      </c>
      <c r="CA35" s="237">
        <f t="shared" si="103"/>
        <v>0</v>
      </c>
      <c r="CB35" s="254"/>
      <c r="CC35" s="258">
        <f t="shared" si="59"/>
        <v>0</v>
      </c>
      <c r="CD35" s="258">
        <f t="shared" si="60"/>
        <v>0</v>
      </c>
      <c r="CE35" s="258">
        <f t="shared" si="61"/>
        <v>0</v>
      </c>
      <c r="CF35" s="258">
        <f t="shared" si="62"/>
        <v>0</v>
      </c>
      <c r="CG35" s="258">
        <f t="shared" si="63"/>
        <v>0</v>
      </c>
      <c r="CH35" s="258">
        <f t="shared" si="64"/>
        <v>0</v>
      </c>
      <c r="CI35" s="258">
        <f t="shared" si="65"/>
        <v>0</v>
      </c>
      <c r="CJ35" s="258">
        <f t="shared" si="66"/>
        <v>0</v>
      </c>
      <c r="CK35" s="258">
        <f t="shared" si="67"/>
        <v>0</v>
      </c>
      <c r="CL35" s="258">
        <f t="shared" si="68"/>
        <v>0</v>
      </c>
      <c r="CM35" s="237">
        <f t="shared" si="104"/>
        <v>0</v>
      </c>
      <c r="CN35" s="254"/>
      <c r="CO35" s="253">
        <f t="shared" si="69"/>
        <v>0</v>
      </c>
      <c r="CP35" s="253">
        <f t="shared" si="70"/>
        <v>0</v>
      </c>
      <c r="CQ35" s="253">
        <f t="shared" si="71"/>
        <v>0</v>
      </c>
      <c r="CR35" s="253">
        <f t="shared" si="72"/>
        <v>0</v>
      </c>
      <c r="CS35" s="253">
        <f t="shared" si="73"/>
        <v>0</v>
      </c>
      <c r="CT35" s="253">
        <f t="shared" si="74"/>
        <v>0</v>
      </c>
      <c r="CU35" s="253">
        <f t="shared" si="75"/>
        <v>0</v>
      </c>
      <c r="CV35" s="253">
        <f t="shared" si="76"/>
        <v>0</v>
      </c>
      <c r="CW35" s="253">
        <f t="shared" si="77"/>
        <v>0</v>
      </c>
      <c r="CX35" s="253">
        <f t="shared" si="78"/>
        <v>0</v>
      </c>
      <c r="CY35" s="237">
        <f t="shared" si="105"/>
        <v>0</v>
      </c>
      <c r="DA35" s="253">
        <f t="shared" si="79"/>
        <v>0</v>
      </c>
      <c r="DB35" s="253">
        <f t="shared" si="80"/>
        <v>0</v>
      </c>
      <c r="DC35" s="253">
        <f t="shared" si="81"/>
        <v>0</v>
      </c>
      <c r="DD35" s="253">
        <f t="shared" si="82"/>
        <v>0</v>
      </c>
      <c r="DE35" s="253">
        <f t="shared" si="83"/>
        <v>0</v>
      </c>
      <c r="DF35" s="253">
        <f t="shared" si="84"/>
        <v>0</v>
      </c>
      <c r="DG35" s="253">
        <f t="shared" si="85"/>
        <v>0</v>
      </c>
      <c r="DH35" s="253">
        <f t="shared" si="86"/>
        <v>0</v>
      </c>
      <c r="DI35" s="253">
        <f t="shared" si="87"/>
        <v>0</v>
      </c>
      <c r="DJ35" s="253">
        <f t="shared" si="88"/>
        <v>0</v>
      </c>
      <c r="DK35" s="237">
        <f t="shared" si="106"/>
        <v>0</v>
      </c>
      <c r="DM35" s="253">
        <f>IF('5. Lön'!$B$15&gt;0,$F35*G35*(1+'2. Grunddata'!$C$16)*(1+$Q35)*(1-$E35),AS35)</f>
        <v>0</v>
      </c>
      <c r="DN35" s="253">
        <f>IF('5. Lön'!$B$15&gt;0,$F35*H35*(1+'2. Grunddata'!$C$16)*(1+$Q35)*(1+$R35)*(1-$E35),AT35)</f>
        <v>0</v>
      </c>
      <c r="DO35" s="253">
        <f>IF('5. Lön'!$B$15&gt;0,$F35*I35*(1+'2. Grunddata'!$C$16)*(1+$Q35)*(1+$R35)*(1+$S35)*(1-$E35),AU35)</f>
        <v>0</v>
      </c>
      <c r="DP35" s="253">
        <f>IF('5. Lön'!$B$15&gt;0,$F35*J35*(1+'2. Grunddata'!$C$16)*(1+$Q35)*(1+$R35)*(1+$S35)*(1+$T35)*(1-$E35),AV35)</f>
        <v>0</v>
      </c>
      <c r="DQ35" s="253">
        <f>IF('5. Lön'!$B$15&gt;0,$F35*K35*(1+'2. Grunddata'!$C$16)*(1+$Q35)*(1+$R35)*(1+$S35)*(1+$T35)*(1+$U35)*(1-$E35),AW35)</f>
        <v>0</v>
      </c>
      <c r="DR35" s="253">
        <f>IF('5. Lön'!$B$15&gt;0,$F35*L35*(1+'2. Grunddata'!$C$16)*(1+$Q35)*(1+$R35)*(1+$S35)*(1+$T35)*(1+$U35)*(1+$V35)*(1-$E35),AX35)</f>
        <v>0</v>
      </c>
      <c r="DS35" s="253">
        <f>IF('5. Lön'!$B$15&gt;0,$F35*M35*(1+'2. Grunddata'!$C$16)*(1+$Q35)*(1+$R35)*(1+$S35)*(1+$T35)*(1+$U35)*(1+$V35)*(1+$W35)*(1-$E35),AY35)</f>
        <v>0</v>
      </c>
      <c r="DT35" s="253">
        <f>IF('5. Lön'!$B$15&gt;0,$F35*N35*(1+'2. Grunddata'!$C$16)*(1+$Q35)*(1+$R35)*(1+$S35)*(1+$T35)*(1+$U35)*(1+$V35)*(1+$W35)*(1+$X35)*(1-$E35),AZ35)</f>
        <v>0</v>
      </c>
      <c r="DU35" s="253">
        <f>IF('5. Lön'!$B$15&gt;0,$F35*O35*(1+'2. Grunddata'!$C$16)*(1+$Q35)*(1+$R35)*(1+$S35)*(1+$T35)*(1+$U35)*(1+$V35)*(1+$W35)*(1+$X35)*(1+$Y35)*(1+$Z35)*(1-$E35),BA35)</f>
        <v>0</v>
      </c>
      <c r="DV35" s="253">
        <f>IF('5. Lön'!$B$15&gt;0,$F35*P35*(1+'2. Grunddata'!$C$16)*(1+$Q35)*(1+$R35)*(1+$S35)*(1+$T35)*(1+$U35)*(1+$V35)*(1+$W35)*(1+$X35)*(1+$Y35)*(1-$E35),BB35)</f>
        <v>0</v>
      </c>
      <c r="DW35" s="237">
        <f t="shared" si="107"/>
        <v>0</v>
      </c>
      <c r="DY35" s="253">
        <f>IF('2. Grunddata'!$C$13="NEJ",(IF('2. Grunddata'!$C$16&gt;0,(DM35*$AD35),(AS35*$AD35))),(BQ35+CO35))</f>
        <v>0</v>
      </c>
      <c r="DZ35" s="253">
        <f>IF('2. Grunddata'!$C$13="NEJ",(IF('2. Grunddata'!$C$16&gt;0,(DN35*$AD35),(AT35*$AD35))),(BR35+CP35))</f>
        <v>0</v>
      </c>
      <c r="EA35" s="253">
        <f>IF('2. Grunddata'!$C$13="NEJ",(IF('2. Grunddata'!$C$16&gt;0,(DO35*$AD35),(AU35*$AD35))),(BS35+CQ35))</f>
        <v>0</v>
      </c>
      <c r="EB35" s="253">
        <f>IF('2. Grunddata'!$C$13="NEJ",(IF('2. Grunddata'!$C$16&gt;0,(DP35*$AD35),(AV35*$AD35))),(BT35+CR35))</f>
        <v>0</v>
      </c>
      <c r="EC35" s="253">
        <f>IF('2. Grunddata'!$C$13="NEJ",(IF('2. Grunddata'!$C$16&gt;0,(DQ35*$AD35),(AW35*$AD35))),(BU35+CS35))</f>
        <v>0</v>
      </c>
      <c r="ED35" s="253">
        <f>IF('2. Grunddata'!$C$13="NEJ",(IF('2. Grunddata'!$C$16&gt;0,(DR35*$AD35),(AX35*$AD35))),(BV35+CT35))</f>
        <v>0</v>
      </c>
      <c r="EE35" s="253">
        <f>IF('2. Grunddata'!$C$13="NEJ",(IF('2. Grunddata'!$C$16&gt;0,(DS35*$AD35),(AY35*$AD35))),(BW35+CU35))</f>
        <v>0</v>
      </c>
      <c r="EF35" s="253">
        <f>IF('2. Grunddata'!$C$13="NEJ",(IF('2. Grunddata'!$C$16&gt;0,(DT35*$AD35),(AZ35*$AD35))),(BX35+CV35))</f>
        <v>0</v>
      </c>
      <c r="EG35" s="253">
        <f>IF('2. Grunddata'!$C$13="NEJ",(IF('2. Grunddata'!$C$16&gt;0,(DU35*$AD35),(BA35*$AD35))),(BY35+CW35))</f>
        <v>0</v>
      </c>
      <c r="EH35" s="253">
        <f>IF('2. Grunddata'!$C$13="NEJ",(IF('2. Grunddata'!$C$16&gt;0,(DV35*$AD35),(BB35*$AD35))),(BZ35+CX35))</f>
        <v>0</v>
      </c>
      <c r="EI35" s="237">
        <f t="shared" si="108"/>
        <v>0</v>
      </c>
      <c r="EK35" s="253">
        <f>(BQ35+CO35-DY35)+IF('2. Grunddata'!$C$16&gt;0,AS35-DM35,0)</f>
        <v>0</v>
      </c>
      <c r="EL35" s="253">
        <f>(BR35+CP35-DZ35)+IF('2. Grunddata'!$C$16&gt;0,AT35-DN35,0)</f>
        <v>0</v>
      </c>
      <c r="EM35" s="253">
        <f>(BS35+CQ35-EA35)+IF('2. Grunddata'!$C$16&gt;0,AU35-DO35,0)</f>
        <v>0</v>
      </c>
      <c r="EN35" s="253">
        <f>(BT35+CR35-EB35)+IF('2. Grunddata'!$C$16&gt;0,AV35-DP35,0)</f>
        <v>0</v>
      </c>
      <c r="EO35" s="253">
        <f>(BU35+CS35-EC35)+IF('2. Grunddata'!$C$16&gt;0,AW35-DQ35,0)</f>
        <v>0</v>
      </c>
      <c r="EP35" s="253">
        <f>(BV35+CT35-ED35)+IF('2. Grunddata'!$C$16&gt;0,AX35-DR35,0)</f>
        <v>0</v>
      </c>
      <c r="EQ35" s="253">
        <f>(BW35+CU35-EE35)+IF('2. Grunddata'!$C$16&gt;0,AY35-DS35,0)</f>
        <v>0</v>
      </c>
      <c r="ER35" s="253">
        <f>(BX35+CV35-EF35)+IF('2. Grunddata'!$C$16&gt;0,AZ35-DT35,0)</f>
        <v>0</v>
      </c>
      <c r="ES35" s="253">
        <f>(BY35+CW35-EG35)+IF('2. Grunddata'!$C$16&gt;0,BA35-DU35,0)</f>
        <v>0</v>
      </c>
      <c r="ET35" s="253">
        <f>(BZ35+CX35-EH35)+IF('2. Grunddata'!$C$16&gt;0,BB35-DV35,0)</f>
        <v>0</v>
      </c>
      <c r="EU35" s="237">
        <f t="shared" si="109"/>
        <v>0</v>
      </c>
      <c r="EW35" s="253">
        <f t="shared" si="110"/>
        <v>0</v>
      </c>
      <c r="EX35" s="253">
        <f t="shared" si="111"/>
        <v>0</v>
      </c>
      <c r="EY35" s="253">
        <f t="shared" si="112"/>
        <v>0</v>
      </c>
      <c r="EZ35" s="253">
        <f t="shared" si="113"/>
        <v>0</v>
      </c>
      <c r="FA35" s="253">
        <f t="shared" si="114"/>
        <v>0</v>
      </c>
      <c r="FB35" s="253">
        <f t="shared" si="115"/>
        <v>0</v>
      </c>
      <c r="FC35" s="253">
        <f t="shared" si="116"/>
        <v>0</v>
      </c>
      <c r="FD35" s="253">
        <f t="shared" si="117"/>
        <v>0</v>
      </c>
      <c r="FE35" s="253">
        <f t="shared" si="118"/>
        <v>0</v>
      </c>
      <c r="FF35" s="253">
        <f t="shared" si="119"/>
        <v>0</v>
      </c>
      <c r="FG35" s="237">
        <f t="shared" si="120"/>
        <v>0</v>
      </c>
      <c r="FI35" s="253">
        <f t="shared" si="121"/>
        <v>0</v>
      </c>
      <c r="FJ35" s="253">
        <f t="shared" si="122"/>
        <v>0</v>
      </c>
      <c r="FK35" s="253">
        <f t="shared" si="123"/>
        <v>0</v>
      </c>
      <c r="FL35" s="253">
        <f t="shared" si="124"/>
        <v>0</v>
      </c>
      <c r="FM35" s="253">
        <f t="shared" si="125"/>
        <v>0</v>
      </c>
      <c r="FN35" s="253">
        <f t="shared" si="126"/>
        <v>0</v>
      </c>
      <c r="FO35" s="253">
        <f t="shared" si="127"/>
        <v>0</v>
      </c>
      <c r="FP35" s="253">
        <f t="shared" si="128"/>
        <v>0</v>
      </c>
      <c r="FQ35" s="253">
        <f t="shared" si="129"/>
        <v>0</v>
      </c>
      <c r="FR35" s="253">
        <f t="shared" si="130"/>
        <v>0</v>
      </c>
      <c r="FS35" s="237">
        <f t="shared" si="131"/>
        <v>0</v>
      </c>
    </row>
    <row r="36" spans="2:175" s="120" customFormat="1" ht="12.95" customHeight="1" x14ac:dyDescent="0.2">
      <c r="B36" s="626" t="str">
        <f>'2. Grunddata'!C$9</f>
        <v>Husdjurens utfodring och vård</v>
      </c>
      <c r="C36" s="135"/>
      <c r="D36" s="116"/>
      <c r="E36" s="138">
        <f t="shared" si="132"/>
        <v>0</v>
      </c>
      <c r="F36" s="136"/>
      <c r="G36" s="137"/>
      <c r="H36" s="137"/>
      <c r="I36" s="137"/>
      <c r="J36" s="137"/>
      <c r="K36" s="137"/>
      <c r="L36" s="137"/>
      <c r="M36" s="137"/>
      <c r="N36" s="137"/>
      <c r="O36" s="137"/>
      <c r="P36" s="137"/>
      <c r="Q36" s="566">
        <f>SUMIF('3. Partner'!$K$13:$K$87,$B36,'3. Partner'!$E$13:$E$87)</f>
        <v>0.02</v>
      </c>
      <c r="R36" s="540">
        <f t="shared" si="163"/>
        <v>0.02</v>
      </c>
      <c r="S36" s="540">
        <f t="shared" si="163"/>
        <v>0.02</v>
      </c>
      <c r="T36" s="540">
        <f t="shared" si="163"/>
        <v>0.02</v>
      </c>
      <c r="U36" s="540">
        <f t="shared" si="163"/>
        <v>0.02</v>
      </c>
      <c r="V36" s="540">
        <f t="shared" si="163"/>
        <v>0.02</v>
      </c>
      <c r="W36" s="540">
        <f t="shared" si="163"/>
        <v>0.02</v>
      </c>
      <c r="X36" s="540">
        <f t="shared" si="163"/>
        <v>0.02</v>
      </c>
      <c r="Y36" s="540">
        <f t="shared" si="163"/>
        <v>0.02</v>
      </c>
      <c r="Z36" s="540">
        <f t="shared" si="163"/>
        <v>0.02</v>
      </c>
      <c r="AA36" s="567">
        <f>SUMIF('3. Partner'!K$13:K$87,B36,'3. Partner'!D$13:D$87)</f>
        <v>0.54449999999999998</v>
      </c>
      <c r="AB36" s="568">
        <f>(SUMIF('3. Partner'!K$13:K$87,B36,'3. Partner'!F$13:F$87))+(SUMIF('3. Partner'!K$13:K$87,B36,'3. Partner'!H$13:H$87))</f>
        <v>0.46473946099377283</v>
      </c>
      <c r="AC36" s="568">
        <f>(SUMIF('3. Partner'!K$13:K$87,B36,'3. Partner'!G$13:G$87))+(SUMIF('3. Partner'!K$13:K$87,B36,'3. Partner'!I$13:I$87))</f>
        <v>0.12659999999999999</v>
      </c>
      <c r="AD36" s="273">
        <f>IF('2. Grunddata'!C$13="NEJ",'2. Grunddata'!C$14,0)</f>
        <v>0.25</v>
      </c>
      <c r="AE36" s="617">
        <f t="shared" si="99"/>
        <v>0</v>
      </c>
      <c r="AF36" s="287"/>
      <c r="AG36" s="274">
        <f t="shared" si="133"/>
        <v>0</v>
      </c>
      <c r="AH36" s="274">
        <f t="shared" si="134"/>
        <v>0</v>
      </c>
      <c r="AI36" s="274">
        <f t="shared" si="135"/>
        <v>0</v>
      </c>
      <c r="AJ36" s="274">
        <f t="shared" si="136"/>
        <v>0</v>
      </c>
      <c r="AK36" s="274">
        <f t="shared" si="137"/>
        <v>0</v>
      </c>
      <c r="AL36" s="274">
        <f t="shared" si="138"/>
        <v>0</v>
      </c>
      <c r="AM36" s="274">
        <f t="shared" si="139"/>
        <v>0</v>
      </c>
      <c r="AN36" s="274">
        <f t="shared" si="140"/>
        <v>0</v>
      </c>
      <c r="AO36" s="274">
        <f t="shared" si="141"/>
        <v>0</v>
      </c>
      <c r="AP36" s="274">
        <f t="shared" si="142"/>
        <v>0</v>
      </c>
      <c r="AQ36" s="275">
        <f t="shared" si="100"/>
        <v>0</v>
      </c>
      <c r="AR36" s="276"/>
      <c r="AS36" s="274">
        <f t="shared" si="143"/>
        <v>0</v>
      </c>
      <c r="AT36" s="274">
        <f t="shared" si="144"/>
        <v>0</v>
      </c>
      <c r="AU36" s="274">
        <f t="shared" si="145"/>
        <v>0</v>
      </c>
      <c r="AV36" s="274">
        <f t="shared" si="146"/>
        <v>0</v>
      </c>
      <c r="AW36" s="274">
        <f t="shared" si="147"/>
        <v>0</v>
      </c>
      <c r="AX36" s="274">
        <f t="shared" si="148"/>
        <v>0</v>
      </c>
      <c r="AY36" s="274">
        <f t="shared" si="149"/>
        <v>0</v>
      </c>
      <c r="AZ36" s="274">
        <f t="shared" si="150"/>
        <v>0</v>
      </c>
      <c r="BA36" s="274">
        <f t="shared" si="151"/>
        <v>0</v>
      </c>
      <c r="BB36" s="274">
        <f t="shared" si="152"/>
        <v>0</v>
      </c>
      <c r="BC36" s="275">
        <f t="shared" si="101"/>
        <v>0</v>
      </c>
      <c r="BD36" s="276"/>
      <c r="BE36" s="274">
        <f t="shared" si="153"/>
        <v>0</v>
      </c>
      <c r="BF36" s="274">
        <f t="shared" si="154"/>
        <v>0</v>
      </c>
      <c r="BG36" s="274">
        <f t="shared" si="155"/>
        <v>0</v>
      </c>
      <c r="BH36" s="274">
        <f t="shared" si="156"/>
        <v>0</v>
      </c>
      <c r="BI36" s="274">
        <f t="shared" si="157"/>
        <v>0</v>
      </c>
      <c r="BJ36" s="274">
        <f t="shared" si="158"/>
        <v>0</v>
      </c>
      <c r="BK36" s="274">
        <f t="shared" si="159"/>
        <v>0</v>
      </c>
      <c r="BL36" s="274">
        <f t="shared" si="160"/>
        <v>0</v>
      </c>
      <c r="BM36" s="274">
        <f t="shared" si="161"/>
        <v>0</v>
      </c>
      <c r="BN36" s="274">
        <f t="shared" si="162"/>
        <v>0</v>
      </c>
      <c r="BO36" s="275">
        <f t="shared" si="102"/>
        <v>0</v>
      </c>
      <c r="BP36" s="277"/>
      <c r="BQ36" s="225">
        <f t="shared" si="49"/>
        <v>0</v>
      </c>
      <c r="BR36" s="225">
        <f t="shared" si="50"/>
        <v>0</v>
      </c>
      <c r="BS36" s="225">
        <f t="shared" si="51"/>
        <v>0</v>
      </c>
      <c r="BT36" s="225">
        <f t="shared" si="52"/>
        <v>0</v>
      </c>
      <c r="BU36" s="225">
        <f t="shared" si="53"/>
        <v>0</v>
      </c>
      <c r="BV36" s="225">
        <f t="shared" si="54"/>
        <v>0</v>
      </c>
      <c r="BW36" s="225">
        <f t="shared" si="55"/>
        <v>0</v>
      </c>
      <c r="BX36" s="225">
        <f t="shared" si="56"/>
        <v>0</v>
      </c>
      <c r="BY36" s="225">
        <f t="shared" si="57"/>
        <v>0</v>
      </c>
      <c r="BZ36" s="225">
        <f t="shared" si="58"/>
        <v>0</v>
      </c>
      <c r="CA36" s="226">
        <f t="shared" si="103"/>
        <v>0</v>
      </c>
      <c r="CB36" s="278"/>
      <c r="CC36" s="279">
        <f t="shared" si="59"/>
        <v>0</v>
      </c>
      <c r="CD36" s="279">
        <f t="shared" si="60"/>
        <v>0</v>
      </c>
      <c r="CE36" s="279">
        <f t="shared" si="61"/>
        <v>0</v>
      </c>
      <c r="CF36" s="279">
        <f t="shared" si="62"/>
        <v>0</v>
      </c>
      <c r="CG36" s="279">
        <f t="shared" si="63"/>
        <v>0</v>
      </c>
      <c r="CH36" s="279">
        <f t="shared" si="64"/>
        <v>0</v>
      </c>
      <c r="CI36" s="279">
        <f t="shared" si="65"/>
        <v>0</v>
      </c>
      <c r="CJ36" s="279">
        <f t="shared" si="66"/>
        <v>0</v>
      </c>
      <c r="CK36" s="279">
        <f t="shared" si="67"/>
        <v>0</v>
      </c>
      <c r="CL36" s="279">
        <f t="shared" si="68"/>
        <v>0</v>
      </c>
      <c r="CM36" s="226">
        <f t="shared" si="104"/>
        <v>0</v>
      </c>
      <c r="CN36" s="278"/>
      <c r="CO36" s="225">
        <f t="shared" si="69"/>
        <v>0</v>
      </c>
      <c r="CP36" s="225">
        <f t="shared" si="70"/>
        <v>0</v>
      </c>
      <c r="CQ36" s="225">
        <f t="shared" si="71"/>
        <v>0</v>
      </c>
      <c r="CR36" s="225">
        <f t="shared" si="72"/>
        <v>0</v>
      </c>
      <c r="CS36" s="225">
        <f t="shared" si="73"/>
        <v>0</v>
      </c>
      <c r="CT36" s="225">
        <f t="shared" si="74"/>
        <v>0</v>
      </c>
      <c r="CU36" s="225">
        <f t="shared" si="75"/>
        <v>0</v>
      </c>
      <c r="CV36" s="225">
        <f t="shared" si="76"/>
        <v>0</v>
      </c>
      <c r="CW36" s="225">
        <f t="shared" si="77"/>
        <v>0</v>
      </c>
      <c r="CX36" s="225">
        <f t="shared" si="78"/>
        <v>0</v>
      </c>
      <c r="CY36" s="226">
        <f t="shared" si="105"/>
        <v>0</v>
      </c>
      <c r="CZ36" s="227"/>
      <c r="DA36" s="225">
        <f t="shared" si="79"/>
        <v>0</v>
      </c>
      <c r="DB36" s="225">
        <f t="shared" si="80"/>
        <v>0</v>
      </c>
      <c r="DC36" s="225">
        <f t="shared" si="81"/>
        <v>0</v>
      </c>
      <c r="DD36" s="225">
        <f t="shared" si="82"/>
        <v>0</v>
      </c>
      <c r="DE36" s="225">
        <f t="shared" si="83"/>
        <v>0</v>
      </c>
      <c r="DF36" s="225">
        <f t="shared" si="84"/>
        <v>0</v>
      </c>
      <c r="DG36" s="225">
        <f t="shared" si="85"/>
        <v>0</v>
      </c>
      <c r="DH36" s="225">
        <f t="shared" si="86"/>
        <v>0</v>
      </c>
      <c r="DI36" s="225">
        <f t="shared" si="87"/>
        <v>0</v>
      </c>
      <c r="DJ36" s="225">
        <f t="shared" si="88"/>
        <v>0</v>
      </c>
      <c r="DK36" s="226">
        <f t="shared" si="106"/>
        <v>0</v>
      </c>
      <c r="DL36" s="227"/>
      <c r="DM36" s="225">
        <f>IF('5. Lön'!$B$15&gt;0,$F36*G36*(1+'2. Grunddata'!$C$16)*(1+$Q36)*(1-$E36),AS36)</f>
        <v>0</v>
      </c>
      <c r="DN36" s="225">
        <f>IF('5. Lön'!$B$15&gt;0,$F36*H36*(1+'2. Grunddata'!$C$16)*(1+$Q36)*(1+$R36)*(1-$E36),AT36)</f>
        <v>0</v>
      </c>
      <c r="DO36" s="225">
        <f>IF('5. Lön'!$B$15&gt;0,$F36*I36*(1+'2. Grunddata'!$C$16)*(1+$Q36)*(1+$R36)*(1+$S36)*(1-$E36),AU36)</f>
        <v>0</v>
      </c>
      <c r="DP36" s="225">
        <f>IF('5. Lön'!$B$15&gt;0,$F36*J36*(1+'2. Grunddata'!$C$16)*(1+$Q36)*(1+$R36)*(1+$S36)*(1+$T36)*(1-$E36),AV36)</f>
        <v>0</v>
      </c>
      <c r="DQ36" s="225">
        <f>IF('5. Lön'!$B$15&gt;0,$F36*K36*(1+'2. Grunddata'!$C$16)*(1+$Q36)*(1+$R36)*(1+$S36)*(1+$T36)*(1+$U36)*(1-$E36),AW36)</f>
        <v>0</v>
      </c>
      <c r="DR36" s="225">
        <f>IF('5. Lön'!$B$15&gt;0,$F36*L36*(1+'2. Grunddata'!$C$16)*(1+$Q36)*(1+$R36)*(1+$S36)*(1+$T36)*(1+$U36)*(1+$V36)*(1-$E36),AX36)</f>
        <v>0</v>
      </c>
      <c r="DS36" s="225">
        <f>IF('5. Lön'!$B$15&gt;0,$F36*M36*(1+'2. Grunddata'!$C$16)*(1+$Q36)*(1+$R36)*(1+$S36)*(1+$T36)*(1+$U36)*(1+$V36)*(1+$W36)*(1-$E36),AY36)</f>
        <v>0</v>
      </c>
      <c r="DT36" s="225">
        <f>IF('5. Lön'!$B$15&gt;0,$F36*N36*(1+'2. Grunddata'!$C$16)*(1+$Q36)*(1+$R36)*(1+$S36)*(1+$T36)*(1+$U36)*(1+$V36)*(1+$W36)*(1+$X36)*(1-$E36),AZ36)</f>
        <v>0</v>
      </c>
      <c r="DU36" s="225">
        <f>IF('5. Lön'!$B$15&gt;0,$F36*O36*(1+'2. Grunddata'!$C$16)*(1+$Q36)*(1+$R36)*(1+$S36)*(1+$T36)*(1+$U36)*(1+$V36)*(1+$W36)*(1+$X36)*(1+$Y36)*(1+$Z36)*(1-$E36),BA36)</f>
        <v>0</v>
      </c>
      <c r="DV36" s="225">
        <f>IF('5. Lön'!$B$15&gt;0,$F36*P36*(1+'2. Grunddata'!$C$16)*(1+$Q36)*(1+$R36)*(1+$S36)*(1+$T36)*(1+$U36)*(1+$V36)*(1+$W36)*(1+$X36)*(1+$Y36)*(1-$E36),BB36)</f>
        <v>0</v>
      </c>
      <c r="DW36" s="226">
        <f t="shared" si="107"/>
        <v>0</v>
      </c>
      <c r="DX36" s="227"/>
      <c r="DY36" s="225">
        <f>IF('2. Grunddata'!$C$13="NEJ",(IF('2. Grunddata'!$C$16&gt;0,(DM36*$AD36),(AS36*$AD36))),(BQ36+CO36))</f>
        <v>0</v>
      </c>
      <c r="DZ36" s="225">
        <f>IF('2. Grunddata'!$C$13="NEJ",(IF('2. Grunddata'!$C$16&gt;0,(DN36*$AD36),(AT36*$AD36))),(BR36+CP36))</f>
        <v>0</v>
      </c>
      <c r="EA36" s="225">
        <f>IF('2. Grunddata'!$C$13="NEJ",(IF('2. Grunddata'!$C$16&gt;0,(DO36*$AD36),(AU36*$AD36))),(BS36+CQ36))</f>
        <v>0</v>
      </c>
      <c r="EB36" s="225">
        <f>IF('2. Grunddata'!$C$13="NEJ",(IF('2. Grunddata'!$C$16&gt;0,(DP36*$AD36),(AV36*$AD36))),(BT36+CR36))</f>
        <v>0</v>
      </c>
      <c r="EC36" s="225">
        <f>IF('2. Grunddata'!$C$13="NEJ",(IF('2. Grunddata'!$C$16&gt;0,(DQ36*$AD36),(AW36*$AD36))),(BU36+CS36))</f>
        <v>0</v>
      </c>
      <c r="ED36" s="225">
        <f>IF('2. Grunddata'!$C$13="NEJ",(IF('2. Grunddata'!$C$16&gt;0,(DR36*$AD36),(AX36*$AD36))),(BV36+CT36))</f>
        <v>0</v>
      </c>
      <c r="EE36" s="225">
        <f>IF('2. Grunddata'!$C$13="NEJ",(IF('2. Grunddata'!$C$16&gt;0,(DS36*$AD36),(AY36*$AD36))),(BW36+CU36))</f>
        <v>0</v>
      </c>
      <c r="EF36" s="225">
        <f>IF('2. Grunddata'!$C$13="NEJ",(IF('2. Grunddata'!$C$16&gt;0,(DT36*$AD36),(AZ36*$AD36))),(BX36+CV36))</f>
        <v>0</v>
      </c>
      <c r="EG36" s="225">
        <f>IF('2. Grunddata'!$C$13="NEJ",(IF('2. Grunddata'!$C$16&gt;0,(DU36*$AD36),(BA36*$AD36))),(BY36+CW36))</f>
        <v>0</v>
      </c>
      <c r="EH36" s="225">
        <f>IF('2. Grunddata'!$C$13="NEJ",(IF('2. Grunddata'!$C$16&gt;0,(DV36*$AD36),(BB36*$AD36))),(BZ36+CX36))</f>
        <v>0</v>
      </c>
      <c r="EI36" s="226">
        <f t="shared" si="108"/>
        <v>0</v>
      </c>
      <c r="EJ36" s="227"/>
      <c r="EK36" s="225">
        <f>(BQ36+CO36-DY36)+IF('2. Grunddata'!$C$16&gt;0,AS36-DM36,0)</f>
        <v>0</v>
      </c>
      <c r="EL36" s="225">
        <f>(BR36+CP36-DZ36)+IF('2. Grunddata'!$C$16&gt;0,AT36-DN36,0)</f>
        <v>0</v>
      </c>
      <c r="EM36" s="225">
        <f>(BS36+CQ36-EA36)+IF('2. Grunddata'!$C$16&gt;0,AU36-DO36,0)</f>
        <v>0</v>
      </c>
      <c r="EN36" s="225">
        <f>(BT36+CR36-EB36)+IF('2. Grunddata'!$C$16&gt;0,AV36-DP36,0)</f>
        <v>0</v>
      </c>
      <c r="EO36" s="225">
        <f>(BU36+CS36-EC36)+IF('2. Grunddata'!$C$16&gt;0,AW36-DQ36,0)</f>
        <v>0</v>
      </c>
      <c r="EP36" s="225">
        <f>(BV36+CT36-ED36)+IF('2. Grunddata'!$C$16&gt;0,AX36-DR36,0)</f>
        <v>0</v>
      </c>
      <c r="EQ36" s="225">
        <f>(BW36+CU36-EE36)+IF('2. Grunddata'!$C$16&gt;0,AY36-DS36,0)</f>
        <v>0</v>
      </c>
      <c r="ER36" s="225">
        <f>(BX36+CV36-EF36)+IF('2. Grunddata'!$C$16&gt;0,AZ36-DT36,0)</f>
        <v>0</v>
      </c>
      <c r="ES36" s="225">
        <f>(BY36+CW36-EG36)+IF('2. Grunddata'!$C$16&gt;0,BA36-DU36,0)</f>
        <v>0</v>
      </c>
      <c r="ET36" s="225">
        <f>(BZ36+CX36-EH36)+IF('2. Grunddata'!$C$16&gt;0,BB36-DV36,0)</f>
        <v>0</v>
      </c>
      <c r="EU36" s="226">
        <f t="shared" si="109"/>
        <v>0</v>
      </c>
      <c r="EV36" s="227"/>
      <c r="EW36" s="225">
        <f t="shared" si="110"/>
        <v>0</v>
      </c>
      <c r="EX36" s="225">
        <f t="shared" si="111"/>
        <v>0</v>
      </c>
      <c r="EY36" s="225">
        <f t="shared" si="112"/>
        <v>0</v>
      </c>
      <c r="EZ36" s="225">
        <f t="shared" si="113"/>
        <v>0</v>
      </c>
      <c r="FA36" s="225">
        <f t="shared" si="114"/>
        <v>0</v>
      </c>
      <c r="FB36" s="225">
        <f t="shared" si="115"/>
        <v>0</v>
      </c>
      <c r="FC36" s="225">
        <f t="shared" si="116"/>
        <v>0</v>
      </c>
      <c r="FD36" s="225">
        <f t="shared" si="117"/>
        <v>0</v>
      </c>
      <c r="FE36" s="225">
        <f t="shared" si="118"/>
        <v>0</v>
      </c>
      <c r="FF36" s="225">
        <f t="shared" si="119"/>
        <v>0</v>
      </c>
      <c r="FG36" s="226">
        <f t="shared" si="120"/>
        <v>0</v>
      </c>
      <c r="FH36" s="227"/>
      <c r="FI36" s="225">
        <f t="shared" si="121"/>
        <v>0</v>
      </c>
      <c r="FJ36" s="225">
        <f t="shared" si="122"/>
        <v>0</v>
      </c>
      <c r="FK36" s="225">
        <f t="shared" si="123"/>
        <v>0</v>
      </c>
      <c r="FL36" s="225">
        <f t="shared" si="124"/>
        <v>0</v>
      </c>
      <c r="FM36" s="225">
        <f t="shared" si="125"/>
        <v>0</v>
      </c>
      <c r="FN36" s="225">
        <f t="shared" si="126"/>
        <v>0</v>
      </c>
      <c r="FO36" s="225">
        <f t="shared" si="127"/>
        <v>0</v>
      </c>
      <c r="FP36" s="225">
        <f t="shared" si="128"/>
        <v>0</v>
      </c>
      <c r="FQ36" s="225">
        <f t="shared" si="129"/>
        <v>0</v>
      </c>
      <c r="FR36" s="225">
        <f t="shared" si="130"/>
        <v>0</v>
      </c>
      <c r="FS36" s="226">
        <f t="shared" si="131"/>
        <v>0</v>
      </c>
    </row>
    <row r="37" spans="2:175" s="120" customFormat="1" ht="12.95" customHeight="1" x14ac:dyDescent="0.2">
      <c r="B37" s="202" t="str">
        <f>'2. Grunddata'!C$9</f>
        <v>Husdjurens utfodring och vård</v>
      </c>
      <c r="C37" s="114"/>
      <c r="D37" s="113"/>
      <c r="E37" s="128">
        <f t="shared" si="132"/>
        <v>0</v>
      </c>
      <c r="F37" s="198"/>
      <c r="G37" s="112"/>
      <c r="H37" s="112"/>
      <c r="I37" s="112"/>
      <c r="J37" s="112"/>
      <c r="K37" s="112"/>
      <c r="L37" s="112"/>
      <c r="M37" s="112"/>
      <c r="N37" s="112"/>
      <c r="O37" s="112"/>
      <c r="P37" s="112"/>
      <c r="Q37" s="266">
        <f>SUMIF('3. Partner'!$K$13:$K$87,$B37,'3. Partner'!$E$13:$E$87)</f>
        <v>0.02</v>
      </c>
      <c r="R37" s="541">
        <f t="shared" si="163"/>
        <v>0.02</v>
      </c>
      <c r="S37" s="541">
        <f t="shared" si="163"/>
        <v>0.02</v>
      </c>
      <c r="T37" s="541">
        <f t="shared" si="163"/>
        <v>0.02</v>
      </c>
      <c r="U37" s="541">
        <f t="shared" si="163"/>
        <v>0.02</v>
      </c>
      <c r="V37" s="541">
        <f t="shared" si="163"/>
        <v>0.02</v>
      </c>
      <c r="W37" s="541">
        <f t="shared" si="163"/>
        <v>0.02</v>
      </c>
      <c r="X37" s="541">
        <f t="shared" si="163"/>
        <v>0.02</v>
      </c>
      <c r="Y37" s="541">
        <f t="shared" si="163"/>
        <v>0.02</v>
      </c>
      <c r="Z37" s="541">
        <f t="shared" si="163"/>
        <v>0.02</v>
      </c>
      <c r="AA37" s="267">
        <f>SUMIF('3. Partner'!K$13:K$87,B37,'3. Partner'!D$13:D$87)</f>
        <v>0.54449999999999998</v>
      </c>
      <c r="AB37" s="247">
        <f>(SUMIF('3. Partner'!K$13:K$87,B37,'3. Partner'!F$13:F$87))+(SUMIF('3. Partner'!K$13:K$87,B37,'3. Partner'!H$13:H$87))</f>
        <v>0.46473946099377283</v>
      </c>
      <c r="AC37" s="247">
        <f>(SUMIF('3. Partner'!K$13:K$87,B37,'3. Partner'!G$13:G$87))+(SUMIF('3. Partner'!K$13:K$87,B37,'3. Partner'!I$13:I$87))</f>
        <v>0.12659999999999999</v>
      </c>
      <c r="AD37" s="248">
        <f>IF('2. Grunddata'!C$13="NEJ",'2. Grunddata'!C$14,0)</f>
        <v>0.25</v>
      </c>
      <c r="AE37" s="597">
        <f t="shared" si="99"/>
        <v>0</v>
      </c>
      <c r="AF37" s="292"/>
      <c r="AG37" s="249">
        <f t="shared" si="133"/>
        <v>0</v>
      </c>
      <c r="AH37" s="249">
        <f t="shared" si="134"/>
        <v>0</v>
      </c>
      <c r="AI37" s="249">
        <f t="shared" si="135"/>
        <v>0</v>
      </c>
      <c r="AJ37" s="249">
        <f t="shared" si="136"/>
        <v>0</v>
      </c>
      <c r="AK37" s="249">
        <f t="shared" si="137"/>
        <v>0</v>
      </c>
      <c r="AL37" s="249">
        <f t="shared" si="138"/>
        <v>0</v>
      </c>
      <c r="AM37" s="249">
        <f t="shared" si="139"/>
        <v>0</v>
      </c>
      <c r="AN37" s="249">
        <f t="shared" si="140"/>
        <v>0</v>
      </c>
      <c r="AO37" s="249">
        <f t="shared" si="141"/>
        <v>0</v>
      </c>
      <c r="AP37" s="249">
        <f t="shared" si="142"/>
        <v>0</v>
      </c>
      <c r="AQ37" s="250">
        <f t="shared" si="100"/>
        <v>0</v>
      </c>
      <c r="AR37" s="251"/>
      <c r="AS37" s="249">
        <f t="shared" si="143"/>
        <v>0</v>
      </c>
      <c r="AT37" s="249">
        <f t="shared" si="144"/>
        <v>0</v>
      </c>
      <c r="AU37" s="249">
        <f t="shared" si="145"/>
        <v>0</v>
      </c>
      <c r="AV37" s="249">
        <f t="shared" si="146"/>
        <v>0</v>
      </c>
      <c r="AW37" s="249">
        <f t="shared" si="147"/>
        <v>0</v>
      </c>
      <c r="AX37" s="249">
        <f t="shared" si="148"/>
        <v>0</v>
      </c>
      <c r="AY37" s="249">
        <f t="shared" si="149"/>
        <v>0</v>
      </c>
      <c r="AZ37" s="249">
        <f t="shared" si="150"/>
        <v>0</v>
      </c>
      <c r="BA37" s="249">
        <f t="shared" si="151"/>
        <v>0</v>
      </c>
      <c r="BB37" s="249">
        <f t="shared" si="152"/>
        <v>0</v>
      </c>
      <c r="BC37" s="250">
        <f t="shared" si="101"/>
        <v>0</v>
      </c>
      <c r="BD37" s="251"/>
      <c r="BE37" s="249">
        <f t="shared" si="153"/>
        <v>0</v>
      </c>
      <c r="BF37" s="249">
        <f t="shared" si="154"/>
        <v>0</v>
      </c>
      <c r="BG37" s="249">
        <f t="shared" si="155"/>
        <v>0</v>
      </c>
      <c r="BH37" s="249">
        <f t="shared" si="156"/>
        <v>0</v>
      </c>
      <c r="BI37" s="249">
        <f t="shared" si="157"/>
        <v>0</v>
      </c>
      <c r="BJ37" s="249">
        <f t="shared" si="158"/>
        <v>0</v>
      </c>
      <c r="BK37" s="249">
        <f t="shared" si="159"/>
        <v>0</v>
      </c>
      <c r="BL37" s="249">
        <f t="shared" si="160"/>
        <v>0</v>
      </c>
      <c r="BM37" s="249">
        <f t="shared" si="161"/>
        <v>0</v>
      </c>
      <c r="BN37" s="249">
        <f t="shared" si="162"/>
        <v>0</v>
      </c>
      <c r="BO37" s="250">
        <f t="shared" si="102"/>
        <v>0</v>
      </c>
      <c r="BP37" s="252"/>
      <c r="BQ37" s="253">
        <f t="shared" si="49"/>
        <v>0</v>
      </c>
      <c r="BR37" s="253">
        <f t="shared" si="50"/>
        <v>0</v>
      </c>
      <c r="BS37" s="253">
        <f t="shared" si="51"/>
        <v>0</v>
      </c>
      <c r="BT37" s="253">
        <f t="shared" si="52"/>
        <v>0</v>
      </c>
      <c r="BU37" s="253">
        <f t="shared" si="53"/>
        <v>0</v>
      </c>
      <c r="BV37" s="253">
        <f t="shared" si="54"/>
        <v>0</v>
      </c>
      <c r="BW37" s="253">
        <f t="shared" si="55"/>
        <v>0</v>
      </c>
      <c r="BX37" s="253">
        <f t="shared" si="56"/>
        <v>0</v>
      </c>
      <c r="BY37" s="253">
        <f t="shared" si="57"/>
        <v>0</v>
      </c>
      <c r="BZ37" s="253">
        <f t="shared" si="58"/>
        <v>0</v>
      </c>
      <c r="CA37" s="237">
        <f t="shared" si="103"/>
        <v>0</v>
      </c>
      <c r="CB37" s="254"/>
      <c r="CC37" s="258">
        <f t="shared" si="59"/>
        <v>0</v>
      </c>
      <c r="CD37" s="258">
        <f t="shared" si="60"/>
        <v>0</v>
      </c>
      <c r="CE37" s="258">
        <f t="shared" si="61"/>
        <v>0</v>
      </c>
      <c r="CF37" s="258">
        <f t="shared" si="62"/>
        <v>0</v>
      </c>
      <c r="CG37" s="258">
        <f t="shared" si="63"/>
        <v>0</v>
      </c>
      <c r="CH37" s="258">
        <f t="shared" si="64"/>
        <v>0</v>
      </c>
      <c r="CI37" s="258">
        <f t="shared" si="65"/>
        <v>0</v>
      </c>
      <c r="CJ37" s="258">
        <f t="shared" si="66"/>
        <v>0</v>
      </c>
      <c r="CK37" s="258">
        <f t="shared" si="67"/>
        <v>0</v>
      </c>
      <c r="CL37" s="258">
        <f t="shared" si="68"/>
        <v>0</v>
      </c>
      <c r="CM37" s="237">
        <f t="shared" si="104"/>
        <v>0</v>
      </c>
      <c r="CN37" s="254"/>
      <c r="CO37" s="253">
        <f t="shared" si="69"/>
        <v>0</v>
      </c>
      <c r="CP37" s="253">
        <f t="shared" si="70"/>
        <v>0</v>
      </c>
      <c r="CQ37" s="253">
        <f t="shared" si="71"/>
        <v>0</v>
      </c>
      <c r="CR37" s="253">
        <f t="shared" si="72"/>
        <v>0</v>
      </c>
      <c r="CS37" s="253">
        <f t="shared" si="73"/>
        <v>0</v>
      </c>
      <c r="CT37" s="253">
        <f t="shared" si="74"/>
        <v>0</v>
      </c>
      <c r="CU37" s="253">
        <f t="shared" si="75"/>
        <v>0</v>
      </c>
      <c r="CV37" s="253">
        <f t="shared" si="76"/>
        <v>0</v>
      </c>
      <c r="CW37" s="253">
        <f t="shared" si="77"/>
        <v>0</v>
      </c>
      <c r="CX37" s="253">
        <f t="shared" si="78"/>
        <v>0</v>
      </c>
      <c r="CY37" s="237">
        <f t="shared" si="105"/>
        <v>0</v>
      </c>
      <c r="DA37" s="253">
        <f t="shared" si="79"/>
        <v>0</v>
      </c>
      <c r="DB37" s="253">
        <f t="shared" si="80"/>
        <v>0</v>
      </c>
      <c r="DC37" s="253">
        <f t="shared" si="81"/>
        <v>0</v>
      </c>
      <c r="DD37" s="253">
        <f t="shared" si="82"/>
        <v>0</v>
      </c>
      <c r="DE37" s="253">
        <f t="shared" si="83"/>
        <v>0</v>
      </c>
      <c r="DF37" s="253">
        <f t="shared" si="84"/>
        <v>0</v>
      </c>
      <c r="DG37" s="253">
        <f t="shared" si="85"/>
        <v>0</v>
      </c>
      <c r="DH37" s="253">
        <f t="shared" si="86"/>
        <v>0</v>
      </c>
      <c r="DI37" s="253">
        <f t="shared" si="87"/>
        <v>0</v>
      </c>
      <c r="DJ37" s="253">
        <f t="shared" si="88"/>
        <v>0</v>
      </c>
      <c r="DK37" s="237">
        <f t="shared" si="106"/>
        <v>0</v>
      </c>
      <c r="DM37" s="253">
        <f>IF('5. Lön'!$B$15&gt;0,$F37*G37*(1+'2. Grunddata'!$C$16)*(1+$Q37)*(1-$E37),AS37)</f>
        <v>0</v>
      </c>
      <c r="DN37" s="253">
        <f>IF('5. Lön'!$B$15&gt;0,$F37*H37*(1+'2. Grunddata'!$C$16)*(1+$Q37)*(1+$R37)*(1-$E37),AT37)</f>
        <v>0</v>
      </c>
      <c r="DO37" s="253">
        <f>IF('5. Lön'!$B$15&gt;0,$F37*I37*(1+'2. Grunddata'!$C$16)*(1+$Q37)*(1+$R37)*(1+$S37)*(1-$E37),AU37)</f>
        <v>0</v>
      </c>
      <c r="DP37" s="253">
        <f>IF('5. Lön'!$B$15&gt;0,$F37*J37*(1+'2. Grunddata'!$C$16)*(1+$Q37)*(1+$R37)*(1+$S37)*(1+$T37)*(1-$E37),AV37)</f>
        <v>0</v>
      </c>
      <c r="DQ37" s="253">
        <f>IF('5. Lön'!$B$15&gt;0,$F37*K37*(1+'2. Grunddata'!$C$16)*(1+$Q37)*(1+$R37)*(1+$S37)*(1+$T37)*(1+$U37)*(1-$E37),AW37)</f>
        <v>0</v>
      </c>
      <c r="DR37" s="253">
        <f>IF('5. Lön'!$B$15&gt;0,$F37*L37*(1+'2. Grunddata'!$C$16)*(1+$Q37)*(1+$R37)*(1+$S37)*(1+$T37)*(1+$U37)*(1+$V37)*(1-$E37),AX37)</f>
        <v>0</v>
      </c>
      <c r="DS37" s="253">
        <f>IF('5. Lön'!$B$15&gt;0,$F37*M37*(1+'2. Grunddata'!$C$16)*(1+$Q37)*(1+$R37)*(1+$S37)*(1+$T37)*(1+$U37)*(1+$V37)*(1+$W37)*(1-$E37),AY37)</f>
        <v>0</v>
      </c>
      <c r="DT37" s="253">
        <f>IF('5. Lön'!$B$15&gt;0,$F37*N37*(1+'2. Grunddata'!$C$16)*(1+$Q37)*(1+$R37)*(1+$S37)*(1+$T37)*(1+$U37)*(1+$V37)*(1+$W37)*(1+$X37)*(1-$E37),AZ37)</f>
        <v>0</v>
      </c>
      <c r="DU37" s="253">
        <f>IF('5. Lön'!$B$15&gt;0,$F37*O37*(1+'2. Grunddata'!$C$16)*(1+$Q37)*(1+$R37)*(1+$S37)*(1+$T37)*(1+$U37)*(1+$V37)*(1+$W37)*(1+$X37)*(1+$Y37)*(1+$Z37)*(1-$E37),BA37)</f>
        <v>0</v>
      </c>
      <c r="DV37" s="253">
        <f>IF('5. Lön'!$B$15&gt;0,$F37*P37*(1+'2. Grunddata'!$C$16)*(1+$Q37)*(1+$R37)*(1+$S37)*(1+$T37)*(1+$U37)*(1+$V37)*(1+$W37)*(1+$X37)*(1+$Y37)*(1-$E37),BB37)</f>
        <v>0</v>
      </c>
      <c r="DW37" s="237">
        <f t="shared" si="107"/>
        <v>0</v>
      </c>
      <c r="DY37" s="253">
        <f>IF('2. Grunddata'!$C$13="NEJ",(IF('2. Grunddata'!$C$16&gt;0,(DM37*$AD37),(AS37*$AD37))),(BQ37+CO37))</f>
        <v>0</v>
      </c>
      <c r="DZ37" s="253">
        <f>IF('2. Grunddata'!$C$13="NEJ",(IF('2. Grunddata'!$C$16&gt;0,(DN37*$AD37),(AT37*$AD37))),(BR37+CP37))</f>
        <v>0</v>
      </c>
      <c r="EA37" s="253">
        <f>IF('2. Grunddata'!$C$13="NEJ",(IF('2. Grunddata'!$C$16&gt;0,(DO37*$AD37),(AU37*$AD37))),(BS37+CQ37))</f>
        <v>0</v>
      </c>
      <c r="EB37" s="253">
        <f>IF('2. Grunddata'!$C$13="NEJ",(IF('2. Grunddata'!$C$16&gt;0,(DP37*$AD37),(AV37*$AD37))),(BT37+CR37))</f>
        <v>0</v>
      </c>
      <c r="EC37" s="253">
        <f>IF('2. Grunddata'!$C$13="NEJ",(IF('2. Grunddata'!$C$16&gt;0,(DQ37*$AD37),(AW37*$AD37))),(BU37+CS37))</f>
        <v>0</v>
      </c>
      <c r="ED37" s="253">
        <f>IF('2. Grunddata'!$C$13="NEJ",(IF('2. Grunddata'!$C$16&gt;0,(DR37*$AD37),(AX37*$AD37))),(BV37+CT37))</f>
        <v>0</v>
      </c>
      <c r="EE37" s="253">
        <f>IF('2. Grunddata'!$C$13="NEJ",(IF('2. Grunddata'!$C$16&gt;0,(DS37*$AD37),(AY37*$AD37))),(BW37+CU37))</f>
        <v>0</v>
      </c>
      <c r="EF37" s="253">
        <f>IF('2. Grunddata'!$C$13="NEJ",(IF('2. Grunddata'!$C$16&gt;0,(DT37*$AD37),(AZ37*$AD37))),(BX37+CV37))</f>
        <v>0</v>
      </c>
      <c r="EG37" s="253">
        <f>IF('2. Grunddata'!$C$13="NEJ",(IF('2. Grunddata'!$C$16&gt;0,(DU37*$AD37),(BA37*$AD37))),(BY37+CW37))</f>
        <v>0</v>
      </c>
      <c r="EH37" s="253">
        <f>IF('2. Grunddata'!$C$13="NEJ",(IF('2. Grunddata'!$C$16&gt;0,(DV37*$AD37),(BB37*$AD37))),(BZ37+CX37))</f>
        <v>0</v>
      </c>
      <c r="EI37" s="237">
        <f t="shared" si="108"/>
        <v>0</v>
      </c>
      <c r="EK37" s="253">
        <f>(BQ37+CO37-DY37)+IF('2. Grunddata'!$C$16&gt;0,AS37-DM37,0)</f>
        <v>0</v>
      </c>
      <c r="EL37" s="253">
        <f>(BR37+CP37-DZ37)+IF('2. Grunddata'!$C$16&gt;0,AT37-DN37,0)</f>
        <v>0</v>
      </c>
      <c r="EM37" s="253">
        <f>(BS37+CQ37-EA37)+IF('2. Grunddata'!$C$16&gt;0,AU37-DO37,0)</f>
        <v>0</v>
      </c>
      <c r="EN37" s="253">
        <f>(BT37+CR37-EB37)+IF('2. Grunddata'!$C$16&gt;0,AV37-DP37,0)</f>
        <v>0</v>
      </c>
      <c r="EO37" s="253">
        <f>(BU37+CS37-EC37)+IF('2. Grunddata'!$C$16&gt;0,AW37-DQ37,0)</f>
        <v>0</v>
      </c>
      <c r="EP37" s="253">
        <f>(BV37+CT37-ED37)+IF('2. Grunddata'!$C$16&gt;0,AX37-DR37,0)</f>
        <v>0</v>
      </c>
      <c r="EQ37" s="253">
        <f>(BW37+CU37-EE37)+IF('2. Grunddata'!$C$16&gt;0,AY37-DS37,0)</f>
        <v>0</v>
      </c>
      <c r="ER37" s="253">
        <f>(BX37+CV37-EF37)+IF('2. Grunddata'!$C$16&gt;0,AZ37-DT37,0)</f>
        <v>0</v>
      </c>
      <c r="ES37" s="253">
        <f>(BY37+CW37-EG37)+IF('2. Grunddata'!$C$16&gt;0,BA37-DU37,0)</f>
        <v>0</v>
      </c>
      <c r="ET37" s="253">
        <f>(BZ37+CX37-EH37)+IF('2. Grunddata'!$C$16&gt;0,BB37-DV37,0)</f>
        <v>0</v>
      </c>
      <c r="EU37" s="237">
        <f t="shared" si="109"/>
        <v>0</v>
      </c>
      <c r="EW37" s="253">
        <f t="shared" si="110"/>
        <v>0</v>
      </c>
      <c r="EX37" s="253">
        <f t="shared" si="111"/>
        <v>0</v>
      </c>
      <c r="EY37" s="253">
        <f t="shared" si="112"/>
        <v>0</v>
      </c>
      <c r="EZ37" s="253">
        <f t="shared" si="113"/>
        <v>0</v>
      </c>
      <c r="FA37" s="253">
        <f t="shared" si="114"/>
        <v>0</v>
      </c>
      <c r="FB37" s="253">
        <f t="shared" si="115"/>
        <v>0</v>
      </c>
      <c r="FC37" s="253">
        <f t="shared" si="116"/>
        <v>0</v>
      </c>
      <c r="FD37" s="253">
        <f t="shared" si="117"/>
        <v>0</v>
      </c>
      <c r="FE37" s="253">
        <f t="shared" si="118"/>
        <v>0</v>
      </c>
      <c r="FF37" s="253">
        <f t="shared" si="119"/>
        <v>0</v>
      </c>
      <c r="FG37" s="237">
        <f t="shared" si="120"/>
        <v>0</v>
      </c>
      <c r="FI37" s="253">
        <f t="shared" si="121"/>
        <v>0</v>
      </c>
      <c r="FJ37" s="253">
        <f t="shared" si="122"/>
        <v>0</v>
      </c>
      <c r="FK37" s="253">
        <f t="shared" si="123"/>
        <v>0</v>
      </c>
      <c r="FL37" s="253">
        <f t="shared" si="124"/>
        <v>0</v>
      </c>
      <c r="FM37" s="253">
        <f t="shared" si="125"/>
        <v>0</v>
      </c>
      <c r="FN37" s="253">
        <f t="shared" si="126"/>
        <v>0</v>
      </c>
      <c r="FO37" s="253">
        <f t="shared" si="127"/>
        <v>0</v>
      </c>
      <c r="FP37" s="253">
        <f t="shared" si="128"/>
        <v>0</v>
      </c>
      <c r="FQ37" s="253">
        <f t="shared" si="129"/>
        <v>0</v>
      </c>
      <c r="FR37" s="253">
        <f t="shared" si="130"/>
        <v>0</v>
      </c>
      <c r="FS37" s="237">
        <f t="shared" si="131"/>
        <v>0</v>
      </c>
    </row>
    <row r="38" spans="2:175" s="120" customFormat="1" ht="12.95" customHeight="1" x14ac:dyDescent="0.2">
      <c r="B38" s="626" t="str">
        <f>'2. Grunddata'!C$9</f>
        <v>Husdjurens utfodring och vård</v>
      </c>
      <c r="C38" s="135"/>
      <c r="D38" s="116"/>
      <c r="E38" s="138">
        <f t="shared" si="132"/>
        <v>0</v>
      </c>
      <c r="F38" s="136"/>
      <c r="G38" s="137"/>
      <c r="H38" s="137"/>
      <c r="I38" s="137"/>
      <c r="J38" s="137"/>
      <c r="K38" s="137"/>
      <c r="L38" s="137"/>
      <c r="M38" s="137"/>
      <c r="N38" s="137"/>
      <c r="O38" s="137"/>
      <c r="P38" s="137"/>
      <c r="Q38" s="566">
        <f>SUMIF('3. Partner'!$K$13:$K$87,$B38,'3. Partner'!$E$13:$E$87)</f>
        <v>0.02</v>
      </c>
      <c r="R38" s="540">
        <f t="shared" si="163"/>
        <v>0.02</v>
      </c>
      <c r="S38" s="540">
        <f t="shared" si="163"/>
        <v>0.02</v>
      </c>
      <c r="T38" s="540">
        <f t="shared" si="163"/>
        <v>0.02</v>
      </c>
      <c r="U38" s="540">
        <f t="shared" si="163"/>
        <v>0.02</v>
      </c>
      <c r="V38" s="540">
        <f t="shared" si="163"/>
        <v>0.02</v>
      </c>
      <c r="W38" s="540">
        <f t="shared" si="163"/>
        <v>0.02</v>
      </c>
      <c r="X38" s="540">
        <f t="shared" si="163"/>
        <v>0.02</v>
      </c>
      <c r="Y38" s="540">
        <f t="shared" si="163"/>
        <v>0.02</v>
      </c>
      <c r="Z38" s="540">
        <f t="shared" si="163"/>
        <v>0.02</v>
      </c>
      <c r="AA38" s="567">
        <f>SUMIF('3. Partner'!K$13:K$87,B38,'3. Partner'!D$13:D$87)</f>
        <v>0.54449999999999998</v>
      </c>
      <c r="AB38" s="568">
        <f>(SUMIF('3. Partner'!K$13:K$87,B38,'3. Partner'!F$13:F$87))+(SUMIF('3. Partner'!K$13:K$87,B38,'3. Partner'!H$13:H$87))</f>
        <v>0.46473946099377283</v>
      </c>
      <c r="AC38" s="568">
        <f>(SUMIF('3. Partner'!K$13:K$87,B38,'3. Partner'!G$13:G$87))+(SUMIF('3. Partner'!K$13:K$87,B38,'3. Partner'!I$13:I$87))</f>
        <v>0.12659999999999999</v>
      </c>
      <c r="AD38" s="273">
        <f>IF('2. Grunddata'!C$13="NEJ",'2. Grunddata'!C$14,0)</f>
        <v>0.25</v>
      </c>
      <c r="AE38" s="617">
        <f t="shared" si="99"/>
        <v>0</v>
      </c>
      <c r="AF38" s="287"/>
      <c r="AG38" s="274">
        <f t="shared" si="133"/>
        <v>0</v>
      </c>
      <c r="AH38" s="274">
        <f t="shared" si="134"/>
        <v>0</v>
      </c>
      <c r="AI38" s="274">
        <f t="shared" si="135"/>
        <v>0</v>
      </c>
      <c r="AJ38" s="274">
        <f t="shared" si="136"/>
        <v>0</v>
      </c>
      <c r="AK38" s="274">
        <f t="shared" si="137"/>
        <v>0</v>
      </c>
      <c r="AL38" s="274">
        <f t="shared" si="138"/>
        <v>0</v>
      </c>
      <c r="AM38" s="274">
        <f t="shared" si="139"/>
        <v>0</v>
      </c>
      <c r="AN38" s="274">
        <f t="shared" si="140"/>
        <v>0</v>
      </c>
      <c r="AO38" s="274">
        <f t="shared" si="141"/>
        <v>0</v>
      </c>
      <c r="AP38" s="274">
        <f t="shared" si="142"/>
        <v>0</v>
      </c>
      <c r="AQ38" s="275">
        <f t="shared" si="100"/>
        <v>0</v>
      </c>
      <c r="AR38" s="276"/>
      <c r="AS38" s="274">
        <f t="shared" si="143"/>
        <v>0</v>
      </c>
      <c r="AT38" s="274">
        <f t="shared" si="144"/>
        <v>0</v>
      </c>
      <c r="AU38" s="274">
        <f t="shared" si="145"/>
        <v>0</v>
      </c>
      <c r="AV38" s="274">
        <f t="shared" si="146"/>
        <v>0</v>
      </c>
      <c r="AW38" s="274">
        <f t="shared" si="147"/>
        <v>0</v>
      </c>
      <c r="AX38" s="274">
        <f t="shared" si="148"/>
        <v>0</v>
      </c>
      <c r="AY38" s="274">
        <f t="shared" si="149"/>
        <v>0</v>
      </c>
      <c r="AZ38" s="274">
        <f t="shared" si="150"/>
        <v>0</v>
      </c>
      <c r="BA38" s="274">
        <f t="shared" si="151"/>
        <v>0</v>
      </c>
      <c r="BB38" s="274">
        <f t="shared" si="152"/>
        <v>0</v>
      </c>
      <c r="BC38" s="275">
        <f t="shared" si="101"/>
        <v>0</v>
      </c>
      <c r="BD38" s="276"/>
      <c r="BE38" s="274">
        <f t="shared" si="153"/>
        <v>0</v>
      </c>
      <c r="BF38" s="274">
        <f t="shared" si="154"/>
        <v>0</v>
      </c>
      <c r="BG38" s="274">
        <f t="shared" si="155"/>
        <v>0</v>
      </c>
      <c r="BH38" s="274">
        <f t="shared" si="156"/>
        <v>0</v>
      </c>
      <c r="BI38" s="274">
        <f t="shared" si="157"/>
        <v>0</v>
      </c>
      <c r="BJ38" s="274">
        <f t="shared" si="158"/>
        <v>0</v>
      </c>
      <c r="BK38" s="274">
        <f t="shared" si="159"/>
        <v>0</v>
      </c>
      <c r="BL38" s="274">
        <f t="shared" si="160"/>
        <v>0</v>
      </c>
      <c r="BM38" s="274">
        <f t="shared" si="161"/>
        <v>0</v>
      </c>
      <c r="BN38" s="274">
        <f t="shared" si="162"/>
        <v>0</v>
      </c>
      <c r="BO38" s="275">
        <f t="shared" si="102"/>
        <v>0</v>
      </c>
      <c r="BP38" s="277"/>
      <c r="BQ38" s="225">
        <f t="shared" si="49"/>
        <v>0</v>
      </c>
      <c r="BR38" s="225">
        <f t="shared" si="50"/>
        <v>0</v>
      </c>
      <c r="BS38" s="225">
        <f t="shared" si="51"/>
        <v>0</v>
      </c>
      <c r="BT38" s="225">
        <f t="shared" si="52"/>
        <v>0</v>
      </c>
      <c r="BU38" s="225">
        <f t="shared" si="53"/>
        <v>0</v>
      </c>
      <c r="BV38" s="225">
        <f t="shared" si="54"/>
        <v>0</v>
      </c>
      <c r="BW38" s="225">
        <f t="shared" si="55"/>
        <v>0</v>
      </c>
      <c r="BX38" s="225">
        <f t="shared" si="56"/>
        <v>0</v>
      </c>
      <c r="BY38" s="225">
        <f t="shared" si="57"/>
        <v>0</v>
      </c>
      <c r="BZ38" s="225">
        <f t="shared" si="58"/>
        <v>0</v>
      </c>
      <c r="CA38" s="226">
        <f t="shared" si="103"/>
        <v>0</v>
      </c>
      <c r="CB38" s="278"/>
      <c r="CC38" s="279">
        <f t="shared" si="59"/>
        <v>0</v>
      </c>
      <c r="CD38" s="279">
        <f t="shared" si="60"/>
        <v>0</v>
      </c>
      <c r="CE38" s="279">
        <f t="shared" si="61"/>
        <v>0</v>
      </c>
      <c r="CF38" s="279">
        <f t="shared" si="62"/>
        <v>0</v>
      </c>
      <c r="CG38" s="279">
        <f t="shared" si="63"/>
        <v>0</v>
      </c>
      <c r="CH38" s="279">
        <f t="shared" si="64"/>
        <v>0</v>
      </c>
      <c r="CI38" s="279">
        <f t="shared" si="65"/>
        <v>0</v>
      </c>
      <c r="CJ38" s="279">
        <f t="shared" si="66"/>
        <v>0</v>
      </c>
      <c r="CK38" s="279">
        <f t="shared" si="67"/>
        <v>0</v>
      </c>
      <c r="CL38" s="279">
        <f t="shared" si="68"/>
        <v>0</v>
      </c>
      <c r="CM38" s="226">
        <f t="shared" si="104"/>
        <v>0</v>
      </c>
      <c r="CN38" s="278"/>
      <c r="CO38" s="225">
        <f t="shared" si="69"/>
        <v>0</v>
      </c>
      <c r="CP38" s="225">
        <f t="shared" si="70"/>
        <v>0</v>
      </c>
      <c r="CQ38" s="225">
        <f t="shared" si="71"/>
        <v>0</v>
      </c>
      <c r="CR38" s="225">
        <f t="shared" si="72"/>
        <v>0</v>
      </c>
      <c r="CS38" s="225">
        <f t="shared" si="73"/>
        <v>0</v>
      </c>
      <c r="CT38" s="225">
        <f t="shared" si="74"/>
        <v>0</v>
      </c>
      <c r="CU38" s="225">
        <f t="shared" si="75"/>
        <v>0</v>
      </c>
      <c r="CV38" s="225">
        <f t="shared" si="76"/>
        <v>0</v>
      </c>
      <c r="CW38" s="225">
        <f t="shared" si="77"/>
        <v>0</v>
      </c>
      <c r="CX38" s="225">
        <f t="shared" si="78"/>
        <v>0</v>
      </c>
      <c r="CY38" s="226">
        <f t="shared" si="105"/>
        <v>0</v>
      </c>
      <c r="CZ38" s="227"/>
      <c r="DA38" s="225">
        <f t="shared" si="79"/>
        <v>0</v>
      </c>
      <c r="DB38" s="225">
        <f t="shared" si="80"/>
        <v>0</v>
      </c>
      <c r="DC38" s="225">
        <f t="shared" si="81"/>
        <v>0</v>
      </c>
      <c r="DD38" s="225">
        <f t="shared" si="82"/>
        <v>0</v>
      </c>
      <c r="DE38" s="225">
        <f t="shared" si="83"/>
        <v>0</v>
      </c>
      <c r="DF38" s="225">
        <f t="shared" si="84"/>
        <v>0</v>
      </c>
      <c r="DG38" s="225">
        <f t="shared" si="85"/>
        <v>0</v>
      </c>
      <c r="DH38" s="225">
        <f t="shared" si="86"/>
        <v>0</v>
      </c>
      <c r="DI38" s="225">
        <f t="shared" si="87"/>
        <v>0</v>
      </c>
      <c r="DJ38" s="225">
        <f t="shared" si="88"/>
        <v>0</v>
      </c>
      <c r="DK38" s="226">
        <f t="shared" si="106"/>
        <v>0</v>
      </c>
      <c r="DL38" s="227"/>
      <c r="DM38" s="225">
        <f>IF('5. Lön'!$B$15&gt;0,$F38*G38*(1+'2. Grunddata'!$C$16)*(1+$Q38)*(1-$E38),AS38)</f>
        <v>0</v>
      </c>
      <c r="DN38" s="225">
        <f>IF('5. Lön'!$B$15&gt;0,$F38*H38*(1+'2. Grunddata'!$C$16)*(1+$Q38)*(1+$R38)*(1-$E38),AT38)</f>
        <v>0</v>
      </c>
      <c r="DO38" s="225">
        <f>IF('5. Lön'!$B$15&gt;0,$F38*I38*(1+'2. Grunddata'!$C$16)*(1+$Q38)*(1+$R38)*(1+$S38)*(1-$E38),AU38)</f>
        <v>0</v>
      </c>
      <c r="DP38" s="225">
        <f>IF('5. Lön'!$B$15&gt;0,$F38*J38*(1+'2. Grunddata'!$C$16)*(1+$Q38)*(1+$R38)*(1+$S38)*(1+$T38)*(1-$E38),AV38)</f>
        <v>0</v>
      </c>
      <c r="DQ38" s="225">
        <f>IF('5. Lön'!$B$15&gt;0,$F38*K38*(1+'2. Grunddata'!$C$16)*(1+$Q38)*(1+$R38)*(1+$S38)*(1+$T38)*(1+$U38)*(1-$E38),AW38)</f>
        <v>0</v>
      </c>
      <c r="DR38" s="225">
        <f>IF('5. Lön'!$B$15&gt;0,$F38*L38*(1+'2. Grunddata'!$C$16)*(1+$Q38)*(1+$R38)*(1+$S38)*(1+$T38)*(1+$U38)*(1+$V38)*(1-$E38),AX38)</f>
        <v>0</v>
      </c>
      <c r="DS38" s="225">
        <f>IF('5. Lön'!$B$15&gt;0,$F38*M38*(1+'2. Grunddata'!$C$16)*(1+$Q38)*(1+$R38)*(1+$S38)*(1+$T38)*(1+$U38)*(1+$V38)*(1+$W38)*(1-$E38),AY38)</f>
        <v>0</v>
      </c>
      <c r="DT38" s="225">
        <f>IF('5. Lön'!$B$15&gt;0,$F38*N38*(1+'2. Grunddata'!$C$16)*(1+$Q38)*(1+$R38)*(1+$S38)*(1+$T38)*(1+$U38)*(1+$V38)*(1+$W38)*(1+$X38)*(1-$E38),AZ38)</f>
        <v>0</v>
      </c>
      <c r="DU38" s="225">
        <f>IF('5. Lön'!$B$15&gt;0,$F38*O38*(1+'2. Grunddata'!$C$16)*(1+$Q38)*(1+$R38)*(1+$S38)*(1+$T38)*(1+$U38)*(1+$V38)*(1+$W38)*(1+$X38)*(1+$Y38)*(1+$Z38)*(1-$E38),BA38)</f>
        <v>0</v>
      </c>
      <c r="DV38" s="225">
        <f>IF('5. Lön'!$B$15&gt;0,$F38*P38*(1+'2. Grunddata'!$C$16)*(1+$Q38)*(1+$R38)*(1+$S38)*(1+$T38)*(1+$U38)*(1+$V38)*(1+$W38)*(1+$X38)*(1+$Y38)*(1-$E38),BB38)</f>
        <v>0</v>
      </c>
      <c r="DW38" s="226">
        <f t="shared" si="107"/>
        <v>0</v>
      </c>
      <c r="DX38" s="227"/>
      <c r="DY38" s="225">
        <f>IF('2. Grunddata'!$C$13="NEJ",(IF('2. Grunddata'!$C$16&gt;0,(DM38*$AD38),(AS38*$AD38))),(BQ38+CO38))</f>
        <v>0</v>
      </c>
      <c r="DZ38" s="225">
        <f>IF('2. Grunddata'!$C$13="NEJ",(IF('2. Grunddata'!$C$16&gt;0,(DN38*$AD38),(AT38*$AD38))),(BR38+CP38))</f>
        <v>0</v>
      </c>
      <c r="EA38" s="225">
        <f>IF('2. Grunddata'!$C$13="NEJ",(IF('2. Grunddata'!$C$16&gt;0,(DO38*$AD38),(AU38*$AD38))),(BS38+CQ38))</f>
        <v>0</v>
      </c>
      <c r="EB38" s="225">
        <f>IF('2. Grunddata'!$C$13="NEJ",(IF('2. Grunddata'!$C$16&gt;0,(DP38*$AD38),(AV38*$AD38))),(BT38+CR38))</f>
        <v>0</v>
      </c>
      <c r="EC38" s="225">
        <f>IF('2. Grunddata'!$C$13="NEJ",(IF('2. Grunddata'!$C$16&gt;0,(DQ38*$AD38),(AW38*$AD38))),(BU38+CS38))</f>
        <v>0</v>
      </c>
      <c r="ED38" s="225">
        <f>IF('2. Grunddata'!$C$13="NEJ",(IF('2. Grunddata'!$C$16&gt;0,(DR38*$AD38),(AX38*$AD38))),(BV38+CT38))</f>
        <v>0</v>
      </c>
      <c r="EE38" s="225">
        <f>IF('2. Grunddata'!$C$13="NEJ",(IF('2. Grunddata'!$C$16&gt;0,(DS38*$AD38),(AY38*$AD38))),(BW38+CU38))</f>
        <v>0</v>
      </c>
      <c r="EF38" s="225">
        <f>IF('2. Grunddata'!$C$13="NEJ",(IF('2. Grunddata'!$C$16&gt;0,(DT38*$AD38),(AZ38*$AD38))),(BX38+CV38))</f>
        <v>0</v>
      </c>
      <c r="EG38" s="225">
        <f>IF('2. Grunddata'!$C$13="NEJ",(IF('2. Grunddata'!$C$16&gt;0,(DU38*$AD38),(BA38*$AD38))),(BY38+CW38))</f>
        <v>0</v>
      </c>
      <c r="EH38" s="225">
        <f>IF('2. Grunddata'!$C$13="NEJ",(IF('2. Grunddata'!$C$16&gt;0,(DV38*$AD38),(BB38*$AD38))),(BZ38+CX38))</f>
        <v>0</v>
      </c>
      <c r="EI38" s="226">
        <f t="shared" si="108"/>
        <v>0</v>
      </c>
      <c r="EJ38" s="227"/>
      <c r="EK38" s="225">
        <f>(BQ38+CO38-DY38)+IF('2. Grunddata'!$C$16&gt;0,AS38-DM38,0)</f>
        <v>0</v>
      </c>
      <c r="EL38" s="225">
        <f>(BR38+CP38-DZ38)+IF('2. Grunddata'!$C$16&gt;0,AT38-DN38,0)</f>
        <v>0</v>
      </c>
      <c r="EM38" s="225">
        <f>(BS38+CQ38-EA38)+IF('2. Grunddata'!$C$16&gt;0,AU38-DO38,0)</f>
        <v>0</v>
      </c>
      <c r="EN38" s="225">
        <f>(BT38+CR38-EB38)+IF('2. Grunddata'!$C$16&gt;0,AV38-DP38,0)</f>
        <v>0</v>
      </c>
      <c r="EO38" s="225">
        <f>(BU38+CS38-EC38)+IF('2. Grunddata'!$C$16&gt;0,AW38-DQ38,0)</f>
        <v>0</v>
      </c>
      <c r="EP38" s="225">
        <f>(BV38+CT38-ED38)+IF('2. Grunddata'!$C$16&gt;0,AX38-DR38,0)</f>
        <v>0</v>
      </c>
      <c r="EQ38" s="225">
        <f>(BW38+CU38-EE38)+IF('2. Grunddata'!$C$16&gt;0,AY38-DS38,0)</f>
        <v>0</v>
      </c>
      <c r="ER38" s="225">
        <f>(BX38+CV38-EF38)+IF('2. Grunddata'!$C$16&gt;0,AZ38-DT38,0)</f>
        <v>0</v>
      </c>
      <c r="ES38" s="225">
        <f>(BY38+CW38-EG38)+IF('2. Grunddata'!$C$16&gt;0,BA38-DU38,0)</f>
        <v>0</v>
      </c>
      <c r="ET38" s="225">
        <f>(BZ38+CX38-EH38)+IF('2. Grunddata'!$C$16&gt;0,BB38-DV38,0)</f>
        <v>0</v>
      </c>
      <c r="EU38" s="226">
        <f t="shared" si="109"/>
        <v>0</v>
      </c>
      <c r="EV38" s="227"/>
      <c r="EW38" s="225">
        <f t="shared" si="110"/>
        <v>0</v>
      </c>
      <c r="EX38" s="225">
        <f t="shared" si="111"/>
        <v>0</v>
      </c>
      <c r="EY38" s="225">
        <f t="shared" si="112"/>
        <v>0</v>
      </c>
      <c r="EZ38" s="225">
        <f t="shared" si="113"/>
        <v>0</v>
      </c>
      <c r="FA38" s="225">
        <f t="shared" si="114"/>
        <v>0</v>
      </c>
      <c r="FB38" s="225">
        <f t="shared" si="115"/>
        <v>0</v>
      </c>
      <c r="FC38" s="225">
        <f t="shared" si="116"/>
        <v>0</v>
      </c>
      <c r="FD38" s="225">
        <f t="shared" si="117"/>
        <v>0</v>
      </c>
      <c r="FE38" s="225">
        <f t="shared" si="118"/>
        <v>0</v>
      </c>
      <c r="FF38" s="225">
        <f t="shared" si="119"/>
        <v>0</v>
      </c>
      <c r="FG38" s="226">
        <f t="shared" si="120"/>
        <v>0</v>
      </c>
      <c r="FH38" s="227"/>
      <c r="FI38" s="225">
        <f t="shared" si="121"/>
        <v>0</v>
      </c>
      <c r="FJ38" s="225">
        <f t="shared" si="122"/>
        <v>0</v>
      </c>
      <c r="FK38" s="225">
        <f t="shared" si="123"/>
        <v>0</v>
      </c>
      <c r="FL38" s="225">
        <f t="shared" si="124"/>
        <v>0</v>
      </c>
      <c r="FM38" s="225">
        <f t="shared" si="125"/>
        <v>0</v>
      </c>
      <c r="FN38" s="225">
        <f t="shared" si="126"/>
        <v>0</v>
      </c>
      <c r="FO38" s="225">
        <f t="shared" si="127"/>
        <v>0</v>
      </c>
      <c r="FP38" s="225">
        <f t="shared" si="128"/>
        <v>0</v>
      </c>
      <c r="FQ38" s="225">
        <f t="shared" si="129"/>
        <v>0</v>
      </c>
      <c r="FR38" s="225">
        <f t="shared" si="130"/>
        <v>0</v>
      </c>
      <c r="FS38" s="226">
        <f t="shared" si="131"/>
        <v>0</v>
      </c>
    </row>
    <row r="39" spans="2:175" s="120" customFormat="1" ht="12.95" customHeight="1" x14ac:dyDescent="0.2">
      <c r="B39" s="202" t="str">
        <f>'2. Grunddata'!C$9</f>
        <v>Husdjurens utfodring och vård</v>
      </c>
      <c r="C39" s="114"/>
      <c r="D39" s="571"/>
      <c r="E39" s="569">
        <f t="shared" si="132"/>
        <v>0</v>
      </c>
      <c r="F39" s="111"/>
      <c r="G39" s="112"/>
      <c r="H39" s="112"/>
      <c r="I39" s="112"/>
      <c r="J39" s="112"/>
      <c r="K39" s="112"/>
      <c r="L39" s="112"/>
      <c r="M39" s="112"/>
      <c r="N39" s="112"/>
      <c r="O39" s="112"/>
      <c r="P39" s="112"/>
      <c r="Q39" s="266">
        <f>SUMIF('3. Partner'!$K$13:$K$87,$B39,'3. Partner'!$E$13:$E$87)</f>
        <v>0.02</v>
      </c>
      <c r="R39" s="541">
        <f t="shared" si="163"/>
        <v>0.02</v>
      </c>
      <c r="S39" s="541">
        <f t="shared" si="163"/>
        <v>0.02</v>
      </c>
      <c r="T39" s="541">
        <f t="shared" si="163"/>
        <v>0.02</v>
      </c>
      <c r="U39" s="541">
        <f t="shared" si="163"/>
        <v>0.02</v>
      </c>
      <c r="V39" s="541">
        <f t="shared" si="163"/>
        <v>0.02</v>
      </c>
      <c r="W39" s="541">
        <f t="shared" si="163"/>
        <v>0.02</v>
      </c>
      <c r="X39" s="541">
        <f t="shared" si="163"/>
        <v>0.02</v>
      </c>
      <c r="Y39" s="541">
        <f t="shared" si="163"/>
        <v>0.02</v>
      </c>
      <c r="Z39" s="541">
        <f t="shared" si="163"/>
        <v>0.02</v>
      </c>
      <c r="AA39" s="267">
        <f>SUMIF('3. Partner'!K$13:K$87,B39,'3. Partner'!D$13:D$87)</f>
        <v>0.54449999999999998</v>
      </c>
      <c r="AB39" s="247">
        <f>(SUMIF('3. Partner'!K$13:K$87,B39,'3. Partner'!F$13:F$87))+(SUMIF('3. Partner'!K$13:K$87,B39,'3. Partner'!H$13:H$87))</f>
        <v>0.46473946099377283</v>
      </c>
      <c r="AC39" s="247">
        <f>(SUMIF('3. Partner'!K$13:K$87,B39,'3. Partner'!G$13:G$87))+(SUMIF('3. Partner'!K$13:K$87,B39,'3. Partner'!I$13:I$87))</f>
        <v>0.12659999999999999</v>
      </c>
      <c r="AD39" s="248">
        <f>IF('2. Grunddata'!C$13="NEJ",'2. Grunddata'!C$14,0)</f>
        <v>0.25</v>
      </c>
      <c r="AE39" s="597">
        <f t="shared" si="99"/>
        <v>0</v>
      </c>
      <c r="AF39" s="292"/>
      <c r="AG39" s="249">
        <f t="shared" si="133"/>
        <v>0</v>
      </c>
      <c r="AH39" s="249">
        <f t="shared" si="134"/>
        <v>0</v>
      </c>
      <c r="AI39" s="249">
        <f t="shared" si="135"/>
        <v>0</v>
      </c>
      <c r="AJ39" s="249">
        <f t="shared" si="136"/>
        <v>0</v>
      </c>
      <c r="AK39" s="249">
        <f t="shared" si="137"/>
        <v>0</v>
      </c>
      <c r="AL39" s="249">
        <f t="shared" si="138"/>
        <v>0</v>
      </c>
      <c r="AM39" s="249">
        <f t="shared" si="139"/>
        <v>0</v>
      </c>
      <c r="AN39" s="249">
        <f t="shared" si="140"/>
        <v>0</v>
      </c>
      <c r="AO39" s="249">
        <f t="shared" si="141"/>
        <v>0</v>
      </c>
      <c r="AP39" s="249">
        <f t="shared" si="142"/>
        <v>0</v>
      </c>
      <c r="AQ39" s="250">
        <f t="shared" si="100"/>
        <v>0</v>
      </c>
      <c r="AR39" s="251"/>
      <c r="AS39" s="249">
        <f t="shared" si="143"/>
        <v>0</v>
      </c>
      <c r="AT39" s="249">
        <f t="shared" si="144"/>
        <v>0</v>
      </c>
      <c r="AU39" s="249">
        <f t="shared" si="145"/>
        <v>0</v>
      </c>
      <c r="AV39" s="249">
        <f t="shared" si="146"/>
        <v>0</v>
      </c>
      <c r="AW39" s="249">
        <f t="shared" si="147"/>
        <v>0</v>
      </c>
      <c r="AX39" s="249">
        <f t="shared" si="148"/>
        <v>0</v>
      </c>
      <c r="AY39" s="249">
        <f t="shared" si="149"/>
        <v>0</v>
      </c>
      <c r="AZ39" s="249">
        <f t="shared" si="150"/>
        <v>0</v>
      </c>
      <c r="BA39" s="249">
        <f t="shared" si="151"/>
        <v>0</v>
      </c>
      <c r="BB39" s="249">
        <f t="shared" si="152"/>
        <v>0</v>
      </c>
      <c r="BC39" s="250">
        <f t="shared" si="101"/>
        <v>0</v>
      </c>
      <c r="BD39" s="251"/>
      <c r="BE39" s="249">
        <f t="shared" si="153"/>
        <v>0</v>
      </c>
      <c r="BF39" s="249">
        <f t="shared" si="154"/>
        <v>0</v>
      </c>
      <c r="BG39" s="249">
        <f t="shared" si="155"/>
        <v>0</v>
      </c>
      <c r="BH39" s="249">
        <f t="shared" si="156"/>
        <v>0</v>
      </c>
      <c r="BI39" s="249">
        <f t="shared" si="157"/>
        <v>0</v>
      </c>
      <c r="BJ39" s="249">
        <f t="shared" si="158"/>
        <v>0</v>
      </c>
      <c r="BK39" s="249">
        <f t="shared" si="159"/>
        <v>0</v>
      </c>
      <c r="BL39" s="249">
        <f t="shared" si="160"/>
        <v>0</v>
      </c>
      <c r="BM39" s="249">
        <f t="shared" si="161"/>
        <v>0</v>
      </c>
      <c r="BN39" s="249">
        <f t="shared" si="162"/>
        <v>0</v>
      </c>
      <c r="BO39" s="250">
        <f t="shared" si="102"/>
        <v>0</v>
      </c>
      <c r="BP39" s="252"/>
      <c r="BQ39" s="253">
        <f t="shared" si="49"/>
        <v>0</v>
      </c>
      <c r="BR39" s="253">
        <f t="shared" si="50"/>
        <v>0</v>
      </c>
      <c r="BS39" s="253">
        <f t="shared" si="51"/>
        <v>0</v>
      </c>
      <c r="BT39" s="253">
        <f t="shared" si="52"/>
        <v>0</v>
      </c>
      <c r="BU39" s="253">
        <f t="shared" si="53"/>
        <v>0</v>
      </c>
      <c r="BV39" s="253">
        <f t="shared" si="54"/>
        <v>0</v>
      </c>
      <c r="BW39" s="253">
        <f t="shared" si="55"/>
        <v>0</v>
      </c>
      <c r="BX39" s="253">
        <f t="shared" si="56"/>
        <v>0</v>
      </c>
      <c r="BY39" s="253">
        <f t="shared" si="57"/>
        <v>0</v>
      </c>
      <c r="BZ39" s="253">
        <f t="shared" si="58"/>
        <v>0</v>
      </c>
      <c r="CA39" s="237">
        <f t="shared" si="103"/>
        <v>0</v>
      </c>
      <c r="CB39" s="254"/>
      <c r="CC39" s="258">
        <f t="shared" si="59"/>
        <v>0</v>
      </c>
      <c r="CD39" s="258">
        <f t="shared" si="60"/>
        <v>0</v>
      </c>
      <c r="CE39" s="258">
        <f t="shared" si="61"/>
        <v>0</v>
      </c>
      <c r="CF39" s="258">
        <f t="shared" si="62"/>
        <v>0</v>
      </c>
      <c r="CG39" s="258">
        <f t="shared" si="63"/>
        <v>0</v>
      </c>
      <c r="CH39" s="258">
        <f t="shared" si="64"/>
        <v>0</v>
      </c>
      <c r="CI39" s="258">
        <f t="shared" si="65"/>
        <v>0</v>
      </c>
      <c r="CJ39" s="258">
        <f t="shared" si="66"/>
        <v>0</v>
      </c>
      <c r="CK39" s="258">
        <f t="shared" si="67"/>
        <v>0</v>
      </c>
      <c r="CL39" s="258">
        <f t="shared" si="68"/>
        <v>0</v>
      </c>
      <c r="CM39" s="237">
        <f t="shared" si="104"/>
        <v>0</v>
      </c>
      <c r="CN39" s="254"/>
      <c r="CO39" s="253">
        <f t="shared" si="69"/>
        <v>0</v>
      </c>
      <c r="CP39" s="253">
        <f t="shared" si="70"/>
        <v>0</v>
      </c>
      <c r="CQ39" s="253">
        <f t="shared" si="71"/>
        <v>0</v>
      </c>
      <c r="CR39" s="253">
        <f t="shared" si="72"/>
        <v>0</v>
      </c>
      <c r="CS39" s="253">
        <f t="shared" si="73"/>
        <v>0</v>
      </c>
      <c r="CT39" s="253">
        <f t="shared" si="74"/>
        <v>0</v>
      </c>
      <c r="CU39" s="253">
        <f t="shared" si="75"/>
        <v>0</v>
      </c>
      <c r="CV39" s="253">
        <f t="shared" si="76"/>
        <v>0</v>
      </c>
      <c r="CW39" s="253">
        <f t="shared" si="77"/>
        <v>0</v>
      </c>
      <c r="CX39" s="253">
        <f t="shared" si="78"/>
        <v>0</v>
      </c>
      <c r="CY39" s="237">
        <f t="shared" si="105"/>
        <v>0</v>
      </c>
      <c r="DA39" s="253">
        <f t="shared" si="79"/>
        <v>0</v>
      </c>
      <c r="DB39" s="253">
        <f t="shared" si="80"/>
        <v>0</v>
      </c>
      <c r="DC39" s="253">
        <f t="shared" si="81"/>
        <v>0</v>
      </c>
      <c r="DD39" s="253">
        <f t="shared" si="82"/>
        <v>0</v>
      </c>
      <c r="DE39" s="253">
        <f t="shared" si="83"/>
        <v>0</v>
      </c>
      <c r="DF39" s="253">
        <f t="shared" si="84"/>
        <v>0</v>
      </c>
      <c r="DG39" s="253">
        <f t="shared" si="85"/>
        <v>0</v>
      </c>
      <c r="DH39" s="253">
        <f t="shared" si="86"/>
        <v>0</v>
      </c>
      <c r="DI39" s="253">
        <f t="shared" si="87"/>
        <v>0</v>
      </c>
      <c r="DJ39" s="253">
        <f t="shared" si="88"/>
        <v>0</v>
      </c>
      <c r="DK39" s="237">
        <f t="shared" si="106"/>
        <v>0</v>
      </c>
      <c r="DM39" s="253">
        <f>IF('5. Lön'!$B$15&gt;0,$F39*G39*(1+'2. Grunddata'!$C$16)*(1+$Q39)*(1-$E39),AS39)</f>
        <v>0</v>
      </c>
      <c r="DN39" s="253">
        <f>IF('5. Lön'!$B$15&gt;0,$F39*H39*(1+'2. Grunddata'!$C$16)*(1+$Q39)*(1+$R39)*(1-$E39),AT39)</f>
        <v>0</v>
      </c>
      <c r="DO39" s="253">
        <f>IF('5. Lön'!$B$15&gt;0,$F39*I39*(1+'2. Grunddata'!$C$16)*(1+$Q39)*(1+$R39)*(1+$S39)*(1-$E39),AU39)</f>
        <v>0</v>
      </c>
      <c r="DP39" s="253">
        <f>IF('5. Lön'!$B$15&gt;0,$F39*J39*(1+'2. Grunddata'!$C$16)*(1+$Q39)*(1+$R39)*(1+$S39)*(1+$T39)*(1-$E39),AV39)</f>
        <v>0</v>
      </c>
      <c r="DQ39" s="253">
        <f>IF('5. Lön'!$B$15&gt;0,$F39*K39*(1+'2. Grunddata'!$C$16)*(1+$Q39)*(1+$R39)*(1+$S39)*(1+$T39)*(1+$U39)*(1-$E39),AW39)</f>
        <v>0</v>
      </c>
      <c r="DR39" s="253">
        <f>IF('5. Lön'!$B$15&gt;0,$F39*L39*(1+'2. Grunddata'!$C$16)*(1+$Q39)*(1+$R39)*(1+$S39)*(1+$T39)*(1+$U39)*(1+$V39)*(1-$E39),AX39)</f>
        <v>0</v>
      </c>
      <c r="DS39" s="253">
        <f>IF('5. Lön'!$B$15&gt;0,$F39*M39*(1+'2. Grunddata'!$C$16)*(1+$Q39)*(1+$R39)*(1+$S39)*(1+$T39)*(1+$U39)*(1+$V39)*(1+$W39)*(1-$E39),AY39)</f>
        <v>0</v>
      </c>
      <c r="DT39" s="253">
        <f>IF('5. Lön'!$B$15&gt;0,$F39*N39*(1+'2. Grunddata'!$C$16)*(1+$Q39)*(1+$R39)*(1+$S39)*(1+$T39)*(1+$U39)*(1+$V39)*(1+$W39)*(1+$X39)*(1-$E39),AZ39)</f>
        <v>0</v>
      </c>
      <c r="DU39" s="253">
        <f>IF('5. Lön'!$B$15&gt;0,$F39*O39*(1+'2. Grunddata'!$C$16)*(1+$Q39)*(1+$R39)*(1+$S39)*(1+$T39)*(1+$U39)*(1+$V39)*(1+$W39)*(1+$X39)*(1+$Y39)*(1+$Z39)*(1-$E39),BA39)</f>
        <v>0</v>
      </c>
      <c r="DV39" s="253">
        <f>IF('5. Lön'!$B$15&gt;0,$F39*P39*(1+'2. Grunddata'!$C$16)*(1+$Q39)*(1+$R39)*(1+$S39)*(1+$T39)*(1+$U39)*(1+$V39)*(1+$W39)*(1+$X39)*(1+$Y39)*(1-$E39),BB39)</f>
        <v>0</v>
      </c>
      <c r="DW39" s="237">
        <f t="shared" si="107"/>
        <v>0</v>
      </c>
      <c r="DY39" s="253">
        <f>IF('2. Grunddata'!$C$13="NEJ",(IF('2. Grunddata'!$C$16&gt;0,(DM39*$AD39),(AS39*$AD39))),(BQ39+CO39))</f>
        <v>0</v>
      </c>
      <c r="DZ39" s="253">
        <f>IF('2. Grunddata'!$C$13="NEJ",(IF('2. Grunddata'!$C$16&gt;0,(DN39*$AD39),(AT39*$AD39))),(BR39+CP39))</f>
        <v>0</v>
      </c>
      <c r="EA39" s="253">
        <f>IF('2. Grunddata'!$C$13="NEJ",(IF('2. Grunddata'!$C$16&gt;0,(DO39*$AD39),(AU39*$AD39))),(BS39+CQ39))</f>
        <v>0</v>
      </c>
      <c r="EB39" s="253">
        <f>IF('2. Grunddata'!$C$13="NEJ",(IF('2. Grunddata'!$C$16&gt;0,(DP39*$AD39),(AV39*$AD39))),(BT39+CR39))</f>
        <v>0</v>
      </c>
      <c r="EC39" s="253">
        <f>IF('2. Grunddata'!$C$13="NEJ",(IF('2. Grunddata'!$C$16&gt;0,(DQ39*$AD39),(AW39*$AD39))),(BU39+CS39))</f>
        <v>0</v>
      </c>
      <c r="ED39" s="253">
        <f>IF('2. Grunddata'!$C$13="NEJ",(IF('2. Grunddata'!$C$16&gt;0,(DR39*$AD39),(AX39*$AD39))),(BV39+CT39))</f>
        <v>0</v>
      </c>
      <c r="EE39" s="253">
        <f>IF('2. Grunddata'!$C$13="NEJ",(IF('2. Grunddata'!$C$16&gt;0,(DS39*$AD39),(AY39*$AD39))),(BW39+CU39))</f>
        <v>0</v>
      </c>
      <c r="EF39" s="253">
        <f>IF('2. Grunddata'!$C$13="NEJ",(IF('2. Grunddata'!$C$16&gt;0,(DT39*$AD39),(AZ39*$AD39))),(BX39+CV39))</f>
        <v>0</v>
      </c>
      <c r="EG39" s="253">
        <f>IF('2. Grunddata'!$C$13="NEJ",(IF('2. Grunddata'!$C$16&gt;0,(DU39*$AD39),(BA39*$AD39))),(BY39+CW39))</f>
        <v>0</v>
      </c>
      <c r="EH39" s="253">
        <f>IF('2. Grunddata'!$C$13="NEJ",(IF('2. Grunddata'!$C$16&gt;0,(DV39*$AD39),(BB39*$AD39))),(BZ39+CX39))</f>
        <v>0</v>
      </c>
      <c r="EI39" s="237">
        <f t="shared" si="108"/>
        <v>0</v>
      </c>
      <c r="EK39" s="253">
        <f>(BQ39+CO39-DY39)+IF('2. Grunddata'!$C$16&gt;0,AS39-DM39,0)</f>
        <v>0</v>
      </c>
      <c r="EL39" s="253">
        <f>(BR39+CP39-DZ39)+IF('2. Grunddata'!$C$16&gt;0,AT39-DN39,0)</f>
        <v>0</v>
      </c>
      <c r="EM39" s="253">
        <f>(BS39+CQ39-EA39)+IF('2. Grunddata'!$C$16&gt;0,AU39-DO39,0)</f>
        <v>0</v>
      </c>
      <c r="EN39" s="253">
        <f>(BT39+CR39-EB39)+IF('2. Grunddata'!$C$16&gt;0,AV39-DP39,0)</f>
        <v>0</v>
      </c>
      <c r="EO39" s="253">
        <f>(BU39+CS39-EC39)+IF('2. Grunddata'!$C$16&gt;0,AW39-DQ39,0)</f>
        <v>0</v>
      </c>
      <c r="EP39" s="253">
        <f>(BV39+CT39-ED39)+IF('2. Grunddata'!$C$16&gt;0,AX39-DR39,0)</f>
        <v>0</v>
      </c>
      <c r="EQ39" s="253">
        <f>(BW39+CU39-EE39)+IF('2. Grunddata'!$C$16&gt;0,AY39-DS39,0)</f>
        <v>0</v>
      </c>
      <c r="ER39" s="253">
        <f>(BX39+CV39-EF39)+IF('2. Grunddata'!$C$16&gt;0,AZ39-DT39,0)</f>
        <v>0</v>
      </c>
      <c r="ES39" s="253">
        <f>(BY39+CW39-EG39)+IF('2. Grunddata'!$C$16&gt;0,BA39-DU39,0)</f>
        <v>0</v>
      </c>
      <c r="ET39" s="253">
        <f>(BZ39+CX39-EH39)+IF('2. Grunddata'!$C$16&gt;0,BB39-DV39,0)</f>
        <v>0</v>
      </c>
      <c r="EU39" s="237">
        <f t="shared" si="109"/>
        <v>0</v>
      </c>
      <c r="EW39" s="253">
        <f t="shared" si="110"/>
        <v>0</v>
      </c>
      <c r="EX39" s="253">
        <f t="shared" si="111"/>
        <v>0</v>
      </c>
      <c r="EY39" s="253">
        <f t="shared" si="112"/>
        <v>0</v>
      </c>
      <c r="EZ39" s="253">
        <f t="shared" si="113"/>
        <v>0</v>
      </c>
      <c r="FA39" s="253">
        <f t="shared" si="114"/>
        <v>0</v>
      </c>
      <c r="FB39" s="253">
        <f t="shared" si="115"/>
        <v>0</v>
      </c>
      <c r="FC39" s="253">
        <f t="shared" si="116"/>
        <v>0</v>
      </c>
      <c r="FD39" s="253">
        <f t="shared" si="117"/>
        <v>0</v>
      </c>
      <c r="FE39" s="253">
        <f t="shared" si="118"/>
        <v>0</v>
      </c>
      <c r="FF39" s="253">
        <f t="shared" si="119"/>
        <v>0</v>
      </c>
      <c r="FG39" s="237">
        <f t="shared" si="120"/>
        <v>0</v>
      </c>
      <c r="FI39" s="253">
        <f t="shared" si="121"/>
        <v>0</v>
      </c>
      <c r="FJ39" s="253">
        <f t="shared" si="122"/>
        <v>0</v>
      </c>
      <c r="FK39" s="253">
        <f t="shared" si="123"/>
        <v>0</v>
      </c>
      <c r="FL39" s="253">
        <f t="shared" si="124"/>
        <v>0</v>
      </c>
      <c r="FM39" s="253">
        <f t="shared" si="125"/>
        <v>0</v>
      </c>
      <c r="FN39" s="253">
        <f t="shared" si="126"/>
        <v>0</v>
      </c>
      <c r="FO39" s="253">
        <f t="shared" si="127"/>
        <v>0</v>
      </c>
      <c r="FP39" s="253">
        <f t="shared" si="128"/>
        <v>0</v>
      </c>
      <c r="FQ39" s="253">
        <f t="shared" si="129"/>
        <v>0</v>
      </c>
      <c r="FR39" s="253">
        <f t="shared" si="130"/>
        <v>0</v>
      </c>
      <c r="FS39" s="237">
        <f t="shared" si="131"/>
        <v>0</v>
      </c>
    </row>
    <row r="40" spans="2:175" s="120" customFormat="1" ht="12.95" customHeight="1" x14ac:dyDescent="0.2">
      <c r="B40" s="626" t="str">
        <f>'2. Grunddata'!C$9</f>
        <v>Husdjurens utfodring och vård</v>
      </c>
      <c r="C40" s="560"/>
      <c r="D40" s="116"/>
      <c r="E40" s="138">
        <v>0</v>
      </c>
      <c r="F40" s="136"/>
      <c r="G40" s="137"/>
      <c r="H40" s="137"/>
      <c r="I40" s="137"/>
      <c r="J40" s="137"/>
      <c r="K40" s="137"/>
      <c r="L40" s="137"/>
      <c r="M40" s="137"/>
      <c r="N40" s="137"/>
      <c r="O40" s="137"/>
      <c r="P40" s="137"/>
      <c r="Q40" s="566">
        <f>SUMIF('3. Partner'!$K$13:$K$87,$B40,'3. Partner'!$E$13:$E$87)</f>
        <v>0.02</v>
      </c>
      <c r="R40" s="540">
        <f t="shared" si="163"/>
        <v>0.02</v>
      </c>
      <c r="S40" s="540">
        <f t="shared" si="163"/>
        <v>0.02</v>
      </c>
      <c r="T40" s="540">
        <f t="shared" si="163"/>
        <v>0.02</v>
      </c>
      <c r="U40" s="540">
        <f t="shared" si="163"/>
        <v>0.02</v>
      </c>
      <c r="V40" s="540">
        <f t="shared" si="163"/>
        <v>0.02</v>
      </c>
      <c r="W40" s="540">
        <f t="shared" si="163"/>
        <v>0.02</v>
      </c>
      <c r="X40" s="540">
        <f t="shared" si="163"/>
        <v>0.02</v>
      </c>
      <c r="Y40" s="540">
        <f t="shared" si="163"/>
        <v>0.02</v>
      </c>
      <c r="Z40" s="540">
        <f t="shared" si="163"/>
        <v>0.02</v>
      </c>
      <c r="AA40" s="567">
        <f>SUMIF('3. Partner'!K$13:K$87,B40,'3. Partner'!D$13:D$87)</f>
        <v>0.54449999999999998</v>
      </c>
      <c r="AB40" s="568">
        <f>(SUMIF('3. Partner'!K$13:K$87,B40,'3. Partner'!F$13:F$87))+(SUMIF('3. Partner'!K$13:K$87,B40,'3. Partner'!H$13:H$87))</f>
        <v>0.46473946099377283</v>
      </c>
      <c r="AC40" s="568">
        <f>(SUMIF('3. Partner'!K$13:K$87,B40,'3. Partner'!G$13:G$87))+(SUMIF('3. Partner'!K$13:K$87,B40,'3. Partner'!I$13:I$87))</f>
        <v>0.12659999999999999</v>
      </c>
      <c r="AD40" s="273">
        <f>IF('2. Grunddata'!C$13="NEJ",'2. Grunddata'!C$14,0)</f>
        <v>0.25</v>
      </c>
      <c r="AE40" s="617">
        <f t="shared" si="99"/>
        <v>0</v>
      </c>
      <c r="AF40" s="287"/>
      <c r="AG40" s="274">
        <f t="shared" si="133"/>
        <v>0</v>
      </c>
      <c r="AH40" s="274">
        <f t="shared" si="134"/>
        <v>0</v>
      </c>
      <c r="AI40" s="274">
        <f t="shared" si="135"/>
        <v>0</v>
      </c>
      <c r="AJ40" s="274">
        <f t="shared" si="136"/>
        <v>0</v>
      </c>
      <c r="AK40" s="274">
        <f t="shared" si="137"/>
        <v>0</v>
      </c>
      <c r="AL40" s="274">
        <f t="shared" si="138"/>
        <v>0</v>
      </c>
      <c r="AM40" s="274">
        <f t="shared" si="139"/>
        <v>0</v>
      </c>
      <c r="AN40" s="274">
        <f t="shared" si="140"/>
        <v>0</v>
      </c>
      <c r="AO40" s="274">
        <f t="shared" si="141"/>
        <v>0</v>
      </c>
      <c r="AP40" s="274">
        <f t="shared" si="142"/>
        <v>0</v>
      </c>
      <c r="AQ40" s="275">
        <f t="shared" si="100"/>
        <v>0</v>
      </c>
      <c r="AR40" s="276"/>
      <c r="AS40" s="274">
        <f t="shared" si="143"/>
        <v>0</v>
      </c>
      <c r="AT40" s="274">
        <f t="shared" si="144"/>
        <v>0</v>
      </c>
      <c r="AU40" s="274">
        <f t="shared" si="145"/>
        <v>0</v>
      </c>
      <c r="AV40" s="274">
        <f t="shared" si="146"/>
        <v>0</v>
      </c>
      <c r="AW40" s="274">
        <f t="shared" si="147"/>
        <v>0</v>
      </c>
      <c r="AX40" s="274">
        <f t="shared" si="148"/>
        <v>0</v>
      </c>
      <c r="AY40" s="274">
        <f t="shared" si="149"/>
        <v>0</v>
      </c>
      <c r="AZ40" s="274">
        <f t="shared" si="150"/>
        <v>0</v>
      </c>
      <c r="BA40" s="274">
        <f t="shared" si="151"/>
        <v>0</v>
      </c>
      <c r="BB40" s="274">
        <f t="shared" si="152"/>
        <v>0</v>
      </c>
      <c r="BC40" s="275">
        <f t="shared" si="101"/>
        <v>0</v>
      </c>
      <c r="BD40" s="276"/>
      <c r="BE40" s="274">
        <f t="shared" si="153"/>
        <v>0</v>
      </c>
      <c r="BF40" s="274">
        <f t="shared" si="154"/>
        <v>0</v>
      </c>
      <c r="BG40" s="274">
        <f t="shared" si="155"/>
        <v>0</v>
      </c>
      <c r="BH40" s="274">
        <f t="shared" si="156"/>
        <v>0</v>
      </c>
      <c r="BI40" s="274">
        <f t="shared" si="157"/>
        <v>0</v>
      </c>
      <c r="BJ40" s="274">
        <f t="shared" si="158"/>
        <v>0</v>
      </c>
      <c r="BK40" s="274">
        <f t="shared" si="159"/>
        <v>0</v>
      </c>
      <c r="BL40" s="274">
        <f t="shared" si="160"/>
        <v>0</v>
      </c>
      <c r="BM40" s="274">
        <f t="shared" si="161"/>
        <v>0</v>
      </c>
      <c r="BN40" s="274">
        <f t="shared" si="162"/>
        <v>0</v>
      </c>
      <c r="BO40" s="275">
        <f t="shared" si="102"/>
        <v>0</v>
      </c>
      <c r="BP40" s="277"/>
      <c r="BQ40" s="225">
        <f t="shared" si="49"/>
        <v>0</v>
      </c>
      <c r="BR40" s="225">
        <f t="shared" si="50"/>
        <v>0</v>
      </c>
      <c r="BS40" s="225">
        <f t="shared" si="51"/>
        <v>0</v>
      </c>
      <c r="BT40" s="225">
        <f t="shared" si="52"/>
        <v>0</v>
      </c>
      <c r="BU40" s="225">
        <f t="shared" si="53"/>
        <v>0</v>
      </c>
      <c r="BV40" s="225">
        <f t="shared" si="54"/>
        <v>0</v>
      </c>
      <c r="BW40" s="225">
        <f t="shared" si="55"/>
        <v>0</v>
      </c>
      <c r="BX40" s="225">
        <f t="shared" si="56"/>
        <v>0</v>
      </c>
      <c r="BY40" s="225">
        <f t="shared" si="57"/>
        <v>0</v>
      </c>
      <c r="BZ40" s="225">
        <f t="shared" si="58"/>
        <v>0</v>
      </c>
      <c r="CA40" s="226">
        <f t="shared" si="103"/>
        <v>0</v>
      </c>
      <c r="CB40" s="278"/>
      <c r="CC40" s="279">
        <f t="shared" si="59"/>
        <v>0</v>
      </c>
      <c r="CD40" s="279">
        <f t="shared" si="60"/>
        <v>0</v>
      </c>
      <c r="CE40" s="279">
        <f t="shared" si="61"/>
        <v>0</v>
      </c>
      <c r="CF40" s="279">
        <f t="shared" si="62"/>
        <v>0</v>
      </c>
      <c r="CG40" s="279">
        <f t="shared" si="63"/>
        <v>0</v>
      </c>
      <c r="CH40" s="279">
        <f t="shared" si="64"/>
        <v>0</v>
      </c>
      <c r="CI40" s="279">
        <f t="shared" si="65"/>
        <v>0</v>
      </c>
      <c r="CJ40" s="279">
        <f t="shared" si="66"/>
        <v>0</v>
      </c>
      <c r="CK40" s="279">
        <f t="shared" si="67"/>
        <v>0</v>
      </c>
      <c r="CL40" s="279">
        <f t="shared" si="68"/>
        <v>0</v>
      </c>
      <c r="CM40" s="226">
        <f t="shared" si="104"/>
        <v>0</v>
      </c>
      <c r="CN40" s="278"/>
      <c r="CO40" s="225">
        <f t="shared" si="69"/>
        <v>0</v>
      </c>
      <c r="CP40" s="225">
        <f t="shared" si="70"/>
        <v>0</v>
      </c>
      <c r="CQ40" s="225">
        <f t="shared" si="71"/>
        <v>0</v>
      </c>
      <c r="CR40" s="225">
        <f t="shared" si="72"/>
        <v>0</v>
      </c>
      <c r="CS40" s="225">
        <f t="shared" si="73"/>
        <v>0</v>
      </c>
      <c r="CT40" s="225">
        <f t="shared" si="74"/>
        <v>0</v>
      </c>
      <c r="CU40" s="225">
        <f t="shared" si="75"/>
        <v>0</v>
      </c>
      <c r="CV40" s="225">
        <f t="shared" si="76"/>
        <v>0</v>
      </c>
      <c r="CW40" s="225">
        <f t="shared" si="77"/>
        <v>0</v>
      </c>
      <c r="CX40" s="225">
        <f t="shared" si="78"/>
        <v>0</v>
      </c>
      <c r="CY40" s="226">
        <f t="shared" si="105"/>
        <v>0</v>
      </c>
      <c r="CZ40" s="227"/>
      <c r="DA40" s="225">
        <f t="shared" si="79"/>
        <v>0</v>
      </c>
      <c r="DB40" s="225">
        <f t="shared" si="80"/>
        <v>0</v>
      </c>
      <c r="DC40" s="225">
        <f t="shared" si="81"/>
        <v>0</v>
      </c>
      <c r="DD40" s="225">
        <f t="shared" si="82"/>
        <v>0</v>
      </c>
      <c r="DE40" s="225">
        <f t="shared" si="83"/>
        <v>0</v>
      </c>
      <c r="DF40" s="225">
        <f t="shared" si="84"/>
        <v>0</v>
      </c>
      <c r="DG40" s="225">
        <f t="shared" si="85"/>
        <v>0</v>
      </c>
      <c r="DH40" s="225">
        <f t="shared" si="86"/>
        <v>0</v>
      </c>
      <c r="DI40" s="225">
        <f t="shared" si="87"/>
        <v>0</v>
      </c>
      <c r="DJ40" s="225">
        <f t="shared" si="88"/>
        <v>0</v>
      </c>
      <c r="DK40" s="226">
        <f t="shared" si="106"/>
        <v>0</v>
      </c>
      <c r="DL40" s="227"/>
      <c r="DM40" s="225">
        <f>IF('5. Lön'!$B$15&gt;0,$F40*G40*(1+'2. Grunddata'!$C$16)*(1+$Q40)*(1-$E40),AS40)</f>
        <v>0</v>
      </c>
      <c r="DN40" s="225">
        <f>IF('5. Lön'!$B$15&gt;0,$F40*H40*(1+'2. Grunddata'!$C$16)*(1+$Q40)*(1+$R40)*(1-$E40),AT40)</f>
        <v>0</v>
      </c>
      <c r="DO40" s="225">
        <f>IF('5. Lön'!$B$15&gt;0,$F40*I40*(1+'2. Grunddata'!$C$16)*(1+$Q40)*(1+$R40)*(1+$S40)*(1-$E40),AU40)</f>
        <v>0</v>
      </c>
      <c r="DP40" s="225">
        <f>IF('5. Lön'!$B$15&gt;0,$F40*J40*(1+'2. Grunddata'!$C$16)*(1+$Q40)*(1+$R40)*(1+$S40)*(1+$T40)*(1-$E40),AV40)</f>
        <v>0</v>
      </c>
      <c r="DQ40" s="225">
        <f>IF('5. Lön'!$B$15&gt;0,$F40*K40*(1+'2. Grunddata'!$C$16)*(1+$Q40)*(1+$R40)*(1+$S40)*(1+$T40)*(1+$U40)*(1-$E40),AW40)</f>
        <v>0</v>
      </c>
      <c r="DR40" s="225">
        <f>IF('5. Lön'!$B$15&gt;0,$F40*L40*(1+'2. Grunddata'!$C$16)*(1+$Q40)*(1+$R40)*(1+$S40)*(1+$T40)*(1+$U40)*(1+$V40)*(1-$E40),AX40)</f>
        <v>0</v>
      </c>
      <c r="DS40" s="225">
        <f>IF('5. Lön'!$B$15&gt;0,$F40*M40*(1+'2. Grunddata'!$C$16)*(1+$Q40)*(1+$R40)*(1+$S40)*(1+$T40)*(1+$U40)*(1+$V40)*(1+$W40)*(1-$E40),AY40)</f>
        <v>0</v>
      </c>
      <c r="DT40" s="225">
        <f>IF('5. Lön'!$B$15&gt;0,$F40*N40*(1+'2. Grunddata'!$C$16)*(1+$Q40)*(1+$R40)*(1+$S40)*(1+$T40)*(1+$U40)*(1+$V40)*(1+$W40)*(1+$X40)*(1-$E40),AZ40)</f>
        <v>0</v>
      </c>
      <c r="DU40" s="225">
        <f>IF('5. Lön'!$B$15&gt;0,$F40*O40*(1+'2. Grunddata'!$C$16)*(1+$Q40)*(1+$R40)*(1+$S40)*(1+$T40)*(1+$U40)*(1+$V40)*(1+$W40)*(1+$X40)*(1+$Y40)*(1+$Z40)*(1-$E40),BA40)</f>
        <v>0</v>
      </c>
      <c r="DV40" s="225">
        <f>IF('5. Lön'!$B$15&gt;0,$F40*P40*(1+'2. Grunddata'!$C$16)*(1+$Q40)*(1+$R40)*(1+$S40)*(1+$T40)*(1+$U40)*(1+$V40)*(1+$W40)*(1+$X40)*(1+$Y40)*(1-$E40),BB40)</f>
        <v>0</v>
      </c>
      <c r="DW40" s="226">
        <f t="shared" si="107"/>
        <v>0</v>
      </c>
      <c r="DX40" s="227"/>
      <c r="DY40" s="225">
        <f>IF('2. Grunddata'!$C$13="NEJ",(IF('2. Grunddata'!$C$16&gt;0,(DM40*$AD40),(AS40*$AD40))),(BQ40+CO40))</f>
        <v>0</v>
      </c>
      <c r="DZ40" s="225">
        <f>IF('2. Grunddata'!$C$13="NEJ",(IF('2. Grunddata'!$C$16&gt;0,(DN40*$AD40),(AT40*$AD40))),(BR40+CP40))</f>
        <v>0</v>
      </c>
      <c r="EA40" s="225">
        <f>IF('2. Grunddata'!$C$13="NEJ",(IF('2. Grunddata'!$C$16&gt;0,(DO40*$AD40),(AU40*$AD40))),(BS40+CQ40))</f>
        <v>0</v>
      </c>
      <c r="EB40" s="225">
        <f>IF('2. Grunddata'!$C$13="NEJ",(IF('2. Grunddata'!$C$16&gt;0,(DP40*$AD40),(AV40*$AD40))),(BT40+CR40))</f>
        <v>0</v>
      </c>
      <c r="EC40" s="225">
        <f>IF('2. Grunddata'!$C$13="NEJ",(IF('2. Grunddata'!$C$16&gt;0,(DQ40*$AD40),(AW40*$AD40))),(BU40+CS40))</f>
        <v>0</v>
      </c>
      <c r="ED40" s="225">
        <f>IF('2. Grunddata'!$C$13="NEJ",(IF('2. Grunddata'!$C$16&gt;0,(DR40*$AD40),(AX40*$AD40))),(BV40+CT40))</f>
        <v>0</v>
      </c>
      <c r="EE40" s="225">
        <f>IF('2. Grunddata'!$C$13="NEJ",(IF('2. Grunddata'!$C$16&gt;0,(DS40*$AD40),(AY40*$AD40))),(BW40+CU40))</f>
        <v>0</v>
      </c>
      <c r="EF40" s="225">
        <f>IF('2. Grunddata'!$C$13="NEJ",(IF('2. Grunddata'!$C$16&gt;0,(DT40*$AD40),(AZ40*$AD40))),(BX40+CV40))</f>
        <v>0</v>
      </c>
      <c r="EG40" s="225">
        <f>IF('2. Grunddata'!$C$13="NEJ",(IF('2. Grunddata'!$C$16&gt;0,(DU40*$AD40),(BA40*$AD40))),(BY40+CW40))</f>
        <v>0</v>
      </c>
      <c r="EH40" s="225">
        <f>IF('2. Grunddata'!$C$13="NEJ",(IF('2. Grunddata'!$C$16&gt;0,(DV40*$AD40),(BB40*$AD40))),(BZ40+CX40))</f>
        <v>0</v>
      </c>
      <c r="EI40" s="226">
        <f t="shared" si="108"/>
        <v>0</v>
      </c>
      <c r="EJ40" s="227"/>
      <c r="EK40" s="225">
        <f>(BQ40+CO40-DY40)+IF('2. Grunddata'!$C$16&gt;0,AS40-DM40,0)</f>
        <v>0</v>
      </c>
      <c r="EL40" s="225">
        <f>(BR40+CP40-DZ40)+IF('2. Grunddata'!$C$16&gt;0,AT40-DN40,0)</f>
        <v>0</v>
      </c>
      <c r="EM40" s="225">
        <f>(BS40+CQ40-EA40)+IF('2. Grunddata'!$C$16&gt;0,AU40-DO40,0)</f>
        <v>0</v>
      </c>
      <c r="EN40" s="225">
        <f>(BT40+CR40-EB40)+IF('2. Grunddata'!$C$16&gt;0,AV40-DP40,0)</f>
        <v>0</v>
      </c>
      <c r="EO40" s="225">
        <f>(BU40+CS40-EC40)+IF('2. Grunddata'!$C$16&gt;0,AW40-DQ40,0)</f>
        <v>0</v>
      </c>
      <c r="EP40" s="225">
        <f>(BV40+CT40-ED40)+IF('2. Grunddata'!$C$16&gt;0,AX40-DR40,0)</f>
        <v>0</v>
      </c>
      <c r="EQ40" s="225">
        <f>(BW40+CU40-EE40)+IF('2. Grunddata'!$C$16&gt;0,AY40-DS40,0)</f>
        <v>0</v>
      </c>
      <c r="ER40" s="225">
        <f>(BX40+CV40-EF40)+IF('2. Grunddata'!$C$16&gt;0,AZ40-DT40,0)</f>
        <v>0</v>
      </c>
      <c r="ES40" s="225">
        <f>(BY40+CW40-EG40)+IF('2. Grunddata'!$C$16&gt;0,BA40-DU40,0)</f>
        <v>0</v>
      </c>
      <c r="ET40" s="225">
        <f>(BZ40+CX40-EH40)+IF('2. Grunddata'!$C$16&gt;0,BB40-DV40,0)</f>
        <v>0</v>
      </c>
      <c r="EU40" s="226">
        <f t="shared" si="109"/>
        <v>0</v>
      </c>
      <c r="EV40" s="227"/>
      <c r="EW40" s="225">
        <f t="shared" si="110"/>
        <v>0</v>
      </c>
      <c r="EX40" s="225">
        <f t="shared" si="111"/>
        <v>0</v>
      </c>
      <c r="EY40" s="225">
        <f t="shared" si="112"/>
        <v>0</v>
      </c>
      <c r="EZ40" s="225">
        <f t="shared" si="113"/>
        <v>0</v>
      </c>
      <c r="FA40" s="225">
        <f t="shared" si="114"/>
        <v>0</v>
      </c>
      <c r="FB40" s="225">
        <f t="shared" si="115"/>
        <v>0</v>
      </c>
      <c r="FC40" s="225">
        <f t="shared" si="116"/>
        <v>0</v>
      </c>
      <c r="FD40" s="225">
        <f t="shared" si="117"/>
        <v>0</v>
      </c>
      <c r="FE40" s="225">
        <f t="shared" si="118"/>
        <v>0</v>
      </c>
      <c r="FF40" s="225">
        <f t="shared" si="119"/>
        <v>0</v>
      </c>
      <c r="FG40" s="226">
        <f t="shared" si="120"/>
        <v>0</v>
      </c>
      <c r="FH40" s="227"/>
      <c r="FI40" s="225">
        <f t="shared" si="121"/>
        <v>0</v>
      </c>
      <c r="FJ40" s="225">
        <f t="shared" si="122"/>
        <v>0</v>
      </c>
      <c r="FK40" s="225">
        <f t="shared" si="123"/>
        <v>0</v>
      </c>
      <c r="FL40" s="225">
        <f t="shared" si="124"/>
        <v>0</v>
      </c>
      <c r="FM40" s="225">
        <f t="shared" si="125"/>
        <v>0</v>
      </c>
      <c r="FN40" s="225">
        <f t="shared" si="126"/>
        <v>0</v>
      </c>
      <c r="FO40" s="225">
        <f t="shared" si="127"/>
        <v>0</v>
      </c>
      <c r="FP40" s="225">
        <f t="shared" si="128"/>
        <v>0</v>
      </c>
      <c r="FQ40" s="225">
        <f t="shared" si="129"/>
        <v>0</v>
      </c>
      <c r="FR40" s="225">
        <f t="shared" si="130"/>
        <v>0</v>
      </c>
      <c r="FS40" s="226">
        <f t="shared" si="131"/>
        <v>0</v>
      </c>
    </row>
    <row r="41" spans="2:175" s="120" customFormat="1" ht="12.95" customHeight="1" x14ac:dyDescent="0.2">
      <c r="B41" s="202" t="str">
        <f>'2. Grunddata'!C$9</f>
        <v>Husdjurens utfodring och vård</v>
      </c>
      <c r="C41" s="114"/>
      <c r="D41" s="113"/>
      <c r="E41" s="128">
        <v>0</v>
      </c>
      <c r="F41" s="111"/>
      <c r="G41" s="112"/>
      <c r="H41" s="112"/>
      <c r="I41" s="112"/>
      <c r="J41" s="112"/>
      <c r="K41" s="112"/>
      <c r="L41" s="112"/>
      <c r="M41" s="112"/>
      <c r="N41" s="112"/>
      <c r="O41" s="112"/>
      <c r="P41" s="112"/>
      <c r="Q41" s="266">
        <f>SUMIF('3. Partner'!$K$13:$K$87,$B41,'3. Partner'!$E$13:$E$87)</f>
        <v>0.02</v>
      </c>
      <c r="R41" s="541">
        <f t="shared" si="163"/>
        <v>0.02</v>
      </c>
      <c r="S41" s="541">
        <f t="shared" si="163"/>
        <v>0.02</v>
      </c>
      <c r="T41" s="541">
        <f t="shared" si="163"/>
        <v>0.02</v>
      </c>
      <c r="U41" s="541">
        <f t="shared" si="163"/>
        <v>0.02</v>
      </c>
      <c r="V41" s="541">
        <f t="shared" si="163"/>
        <v>0.02</v>
      </c>
      <c r="W41" s="541">
        <f t="shared" si="163"/>
        <v>0.02</v>
      </c>
      <c r="X41" s="541">
        <f t="shared" si="163"/>
        <v>0.02</v>
      </c>
      <c r="Y41" s="541">
        <f t="shared" si="163"/>
        <v>0.02</v>
      </c>
      <c r="Z41" s="541">
        <f t="shared" si="163"/>
        <v>0.02</v>
      </c>
      <c r="AA41" s="267">
        <f>SUMIF('3. Partner'!K$13:K$87,B41,'3. Partner'!D$13:D$87)</f>
        <v>0.54449999999999998</v>
      </c>
      <c r="AB41" s="247">
        <f>(SUMIF('3. Partner'!K$13:K$87,B41,'3. Partner'!F$13:F$87))+(SUMIF('3. Partner'!K$13:K$87,B41,'3. Partner'!H$13:H$87))</f>
        <v>0.46473946099377283</v>
      </c>
      <c r="AC41" s="247">
        <f>(SUMIF('3. Partner'!K$13:K$87,B41,'3. Partner'!G$13:G$87))+(SUMIF('3. Partner'!K$13:K$87,B41,'3. Partner'!I$13:I$87))</f>
        <v>0.12659999999999999</v>
      </c>
      <c r="AD41" s="248">
        <f>IF('2. Grunddata'!C$13="NEJ",'2. Grunddata'!C$14,0)</f>
        <v>0.25</v>
      </c>
      <c r="AE41" s="597">
        <f t="shared" si="99"/>
        <v>0</v>
      </c>
      <c r="AF41" s="292"/>
      <c r="AG41" s="249">
        <f t="shared" si="19"/>
        <v>0</v>
      </c>
      <c r="AH41" s="249">
        <f t="shared" si="20"/>
        <v>0</v>
      </c>
      <c r="AI41" s="249">
        <f t="shared" si="21"/>
        <v>0</v>
      </c>
      <c r="AJ41" s="249">
        <f t="shared" si="22"/>
        <v>0</v>
      </c>
      <c r="AK41" s="249">
        <f t="shared" si="23"/>
        <v>0</v>
      </c>
      <c r="AL41" s="249">
        <f t="shared" si="24"/>
        <v>0</v>
      </c>
      <c r="AM41" s="249">
        <f t="shared" si="25"/>
        <v>0</v>
      </c>
      <c r="AN41" s="249">
        <f t="shared" si="26"/>
        <v>0</v>
      </c>
      <c r="AO41" s="249">
        <f t="shared" si="27"/>
        <v>0</v>
      </c>
      <c r="AP41" s="249">
        <f t="shared" si="28"/>
        <v>0</v>
      </c>
      <c r="AQ41" s="250">
        <f t="shared" si="100"/>
        <v>0</v>
      </c>
      <c r="AR41" s="251"/>
      <c r="AS41" s="249">
        <f t="shared" si="29"/>
        <v>0</v>
      </c>
      <c r="AT41" s="249">
        <f t="shared" si="30"/>
        <v>0</v>
      </c>
      <c r="AU41" s="249">
        <f t="shared" si="31"/>
        <v>0</v>
      </c>
      <c r="AV41" s="249">
        <f t="shared" si="32"/>
        <v>0</v>
      </c>
      <c r="AW41" s="249">
        <f t="shared" si="33"/>
        <v>0</v>
      </c>
      <c r="AX41" s="249">
        <f t="shared" si="34"/>
        <v>0</v>
      </c>
      <c r="AY41" s="249">
        <f t="shared" si="35"/>
        <v>0</v>
      </c>
      <c r="AZ41" s="249">
        <f t="shared" si="36"/>
        <v>0</v>
      </c>
      <c r="BA41" s="249">
        <f t="shared" si="37"/>
        <v>0</v>
      </c>
      <c r="BB41" s="249">
        <f t="shared" si="38"/>
        <v>0</v>
      </c>
      <c r="BC41" s="250">
        <f t="shared" si="101"/>
        <v>0</v>
      </c>
      <c r="BD41" s="251"/>
      <c r="BE41" s="249">
        <f t="shared" si="39"/>
        <v>0</v>
      </c>
      <c r="BF41" s="249">
        <f t="shared" si="40"/>
        <v>0</v>
      </c>
      <c r="BG41" s="249">
        <f t="shared" si="41"/>
        <v>0</v>
      </c>
      <c r="BH41" s="249">
        <f t="shared" si="42"/>
        <v>0</v>
      </c>
      <c r="BI41" s="249">
        <f t="shared" si="43"/>
        <v>0</v>
      </c>
      <c r="BJ41" s="249">
        <f t="shared" si="44"/>
        <v>0</v>
      </c>
      <c r="BK41" s="249">
        <f t="shared" si="45"/>
        <v>0</v>
      </c>
      <c r="BL41" s="249">
        <f t="shared" si="46"/>
        <v>0</v>
      </c>
      <c r="BM41" s="249">
        <f t="shared" si="47"/>
        <v>0</v>
      </c>
      <c r="BN41" s="249">
        <f t="shared" si="48"/>
        <v>0</v>
      </c>
      <c r="BO41" s="250">
        <f t="shared" si="102"/>
        <v>0</v>
      </c>
      <c r="BP41" s="252"/>
      <c r="BQ41" s="253">
        <f t="shared" si="49"/>
        <v>0</v>
      </c>
      <c r="BR41" s="253">
        <f t="shared" si="50"/>
        <v>0</v>
      </c>
      <c r="BS41" s="253">
        <f t="shared" si="51"/>
        <v>0</v>
      </c>
      <c r="BT41" s="253">
        <f t="shared" si="52"/>
        <v>0</v>
      </c>
      <c r="BU41" s="253">
        <f t="shared" si="53"/>
        <v>0</v>
      </c>
      <c r="BV41" s="253">
        <f t="shared" si="54"/>
        <v>0</v>
      </c>
      <c r="BW41" s="253">
        <f t="shared" si="55"/>
        <v>0</v>
      </c>
      <c r="BX41" s="253">
        <f t="shared" si="56"/>
        <v>0</v>
      </c>
      <c r="BY41" s="253">
        <f t="shared" si="57"/>
        <v>0</v>
      </c>
      <c r="BZ41" s="253">
        <f t="shared" si="58"/>
        <v>0</v>
      </c>
      <c r="CA41" s="237">
        <f t="shared" si="103"/>
        <v>0</v>
      </c>
      <c r="CB41" s="254"/>
      <c r="CC41" s="258">
        <f t="shared" si="59"/>
        <v>0</v>
      </c>
      <c r="CD41" s="258">
        <f t="shared" si="60"/>
        <v>0</v>
      </c>
      <c r="CE41" s="258">
        <f t="shared" si="61"/>
        <v>0</v>
      </c>
      <c r="CF41" s="258">
        <f t="shared" si="62"/>
        <v>0</v>
      </c>
      <c r="CG41" s="258">
        <f t="shared" si="63"/>
        <v>0</v>
      </c>
      <c r="CH41" s="258">
        <f t="shared" si="64"/>
        <v>0</v>
      </c>
      <c r="CI41" s="258">
        <f t="shared" si="65"/>
        <v>0</v>
      </c>
      <c r="CJ41" s="258">
        <f t="shared" si="66"/>
        <v>0</v>
      </c>
      <c r="CK41" s="258">
        <f t="shared" si="67"/>
        <v>0</v>
      </c>
      <c r="CL41" s="258">
        <f t="shared" si="68"/>
        <v>0</v>
      </c>
      <c r="CM41" s="237">
        <f t="shared" si="104"/>
        <v>0</v>
      </c>
      <c r="CN41" s="254"/>
      <c r="CO41" s="253">
        <f t="shared" si="69"/>
        <v>0</v>
      </c>
      <c r="CP41" s="253">
        <f t="shared" si="70"/>
        <v>0</v>
      </c>
      <c r="CQ41" s="253">
        <f t="shared" si="71"/>
        <v>0</v>
      </c>
      <c r="CR41" s="253">
        <f t="shared" si="72"/>
        <v>0</v>
      </c>
      <c r="CS41" s="253">
        <f t="shared" si="73"/>
        <v>0</v>
      </c>
      <c r="CT41" s="253">
        <f t="shared" si="74"/>
        <v>0</v>
      </c>
      <c r="CU41" s="253">
        <f t="shared" si="75"/>
        <v>0</v>
      </c>
      <c r="CV41" s="253">
        <f t="shared" si="76"/>
        <v>0</v>
      </c>
      <c r="CW41" s="253">
        <f t="shared" si="77"/>
        <v>0</v>
      </c>
      <c r="CX41" s="253">
        <f t="shared" si="78"/>
        <v>0</v>
      </c>
      <c r="CY41" s="237">
        <f t="shared" si="105"/>
        <v>0</v>
      </c>
      <c r="DA41" s="253">
        <f t="shared" si="79"/>
        <v>0</v>
      </c>
      <c r="DB41" s="253">
        <f t="shared" si="80"/>
        <v>0</v>
      </c>
      <c r="DC41" s="253">
        <f t="shared" si="81"/>
        <v>0</v>
      </c>
      <c r="DD41" s="253">
        <f t="shared" si="82"/>
        <v>0</v>
      </c>
      <c r="DE41" s="253">
        <f t="shared" si="83"/>
        <v>0</v>
      </c>
      <c r="DF41" s="253">
        <f t="shared" si="84"/>
        <v>0</v>
      </c>
      <c r="DG41" s="253">
        <f t="shared" si="85"/>
        <v>0</v>
      </c>
      <c r="DH41" s="253">
        <f t="shared" si="86"/>
        <v>0</v>
      </c>
      <c r="DI41" s="253">
        <f t="shared" si="87"/>
        <v>0</v>
      </c>
      <c r="DJ41" s="253">
        <f t="shared" si="88"/>
        <v>0</v>
      </c>
      <c r="DK41" s="237">
        <f t="shared" si="106"/>
        <v>0</v>
      </c>
      <c r="DM41" s="253">
        <f>IF('5. Lön'!$B$15&gt;0,$F41*G41*(1+'2. Grunddata'!$C$16)*(1+$Q41)*(1-$E41),AS41)</f>
        <v>0</v>
      </c>
      <c r="DN41" s="253">
        <f>IF('5. Lön'!$B$15&gt;0,$F41*H41*(1+'2. Grunddata'!$C$16)*(1+$Q41)*(1+$R41)*(1-$E41),AT41)</f>
        <v>0</v>
      </c>
      <c r="DO41" s="253">
        <f>IF('5. Lön'!$B$15&gt;0,$F41*I41*(1+'2. Grunddata'!$C$16)*(1+$Q41)*(1+$R41)*(1+$S41)*(1-$E41),AU41)</f>
        <v>0</v>
      </c>
      <c r="DP41" s="253">
        <f>IF('5. Lön'!$B$15&gt;0,$F41*J41*(1+'2. Grunddata'!$C$16)*(1+$Q41)*(1+$R41)*(1+$S41)*(1+$T41)*(1-$E41),AV41)</f>
        <v>0</v>
      </c>
      <c r="DQ41" s="253">
        <f>IF('5. Lön'!$B$15&gt;0,$F41*K41*(1+'2. Grunddata'!$C$16)*(1+$Q41)*(1+$R41)*(1+$S41)*(1+$T41)*(1+$U41)*(1-$E41),AW41)</f>
        <v>0</v>
      </c>
      <c r="DR41" s="253">
        <f>IF('5. Lön'!$B$15&gt;0,$F41*L41*(1+'2. Grunddata'!$C$16)*(1+$Q41)*(1+$R41)*(1+$S41)*(1+$T41)*(1+$U41)*(1+$V41)*(1-$E41),AX41)</f>
        <v>0</v>
      </c>
      <c r="DS41" s="253">
        <f>IF('5. Lön'!$B$15&gt;0,$F41*M41*(1+'2. Grunddata'!$C$16)*(1+$Q41)*(1+$R41)*(1+$S41)*(1+$T41)*(1+$U41)*(1+$V41)*(1+$W41)*(1-$E41),AY41)</f>
        <v>0</v>
      </c>
      <c r="DT41" s="253">
        <f>IF('5. Lön'!$B$15&gt;0,$F41*N41*(1+'2. Grunddata'!$C$16)*(1+$Q41)*(1+$R41)*(1+$S41)*(1+$T41)*(1+$U41)*(1+$V41)*(1+$W41)*(1+$X41)*(1-$E41),AZ41)</f>
        <v>0</v>
      </c>
      <c r="DU41" s="253">
        <f>IF('5. Lön'!$B$15&gt;0,$F41*O41*(1+'2. Grunddata'!$C$16)*(1+$Q41)*(1+$R41)*(1+$S41)*(1+$T41)*(1+$U41)*(1+$V41)*(1+$W41)*(1+$X41)*(1+$Y41)*(1+$Z41)*(1-$E41),BA41)</f>
        <v>0</v>
      </c>
      <c r="DV41" s="253">
        <f>IF('5. Lön'!$B$15&gt;0,$F41*P41*(1+'2. Grunddata'!$C$16)*(1+$Q41)*(1+$R41)*(1+$S41)*(1+$T41)*(1+$U41)*(1+$V41)*(1+$W41)*(1+$X41)*(1+$Y41)*(1-$E41),BB41)</f>
        <v>0</v>
      </c>
      <c r="DW41" s="237">
        <f t="shared" si="107"/>
        <v>0</v>
      </c>
      <c r="DY41" s="253">
        <f>IF('2. Grunddata'!$C$13="NEJ",(IF('2. Grunddata'!$C$16&gt;0,(DM41*$AD41),(AS41*$AD41))),(BQ41+CO41))</f>
        <v>0</v>
      </c>
      <c r="DZ41" s="253">
        <f>IF('2. Grunddata'!$C$13="NEJ",(IF('2. Grunddata'!$C$16&gt;0,(DN41*$AD41),(AT41*$AD41))),(BR41+CP41))</f>
        <v>0</v>
      </c>
      <c r="EA41" s="253">
        <f>IF('2. Grunddata'!$C$13="NEJ",(IF('2. Grunddata'!$C$16&gt;0,(DO41*$AD41),(AU41*$AD41))),(BS41+CQ41))</f>
        <v>0</v>
      </c>
      <c r="EB41" s="253">
        <f>IF('2. Grunddata'!$C$13="NEJ",(IF('2. Grunddata'!$C$16&gt;0,(DP41*$AD41),(AV41*$AD41))),(BT41+CR41))</f>
        <v>0</v>
      </c>
      <c r="EC41" s="253">
        <f>IF('2. Grunddata'!$C$13="NEJ",(IF('2. Grunddata'!$C$16&gt;0,(DQ41*$AD41),(AW41*$AD41))),(BU41+CS41))</f>
        <v>0</v>
      </c>
      <c r="ED41" s="253">
        <f>IF('2. Grunddata'!$C$13="NEJ",(IF('2. Grunddata'!$C$16&gt;0,(DR41*$AD41),(AX41*$AD41))),(BV41+CT41))</f>
        <v>0</v>
      </c>
      <c r="EE41" s="253">
        <f>IF('2. Grunddata'!$C$13="NEJ",(IF('2. Grunddata'!$C$16&gt;0,(DS41*$AD41),(AY41*$AD41))),(BW41+CU41))</f>
        <v>0</v>
      </c>
      <c r="EF41" s="253">
        <f>IF('2. Grunddata'!$C$13="NEJ",(IF('2. Grunddata'!$C$16&gt;0,(DT41*$AD41),(AZ41*$AD41))),(BX41+CV41))</f>
        <v>0</v>
      </c>
      <c r="EG41" s="253">
        <f>IF('2. Grunddata'!$C$13="NEJ",(IF('2. Grunddata'!$C$16&gt;0,(DU41*$AD41),(BA41*$AD41))),(BY41+CW41))</f>
        <v>0</v>
      </c>
      <c r="EH41" s="253">
        <f>IF('2. Grunddata'!$C$13="NEJ",(IF('2. Grunddata'!$C$16&gt;0,(DV41*$AD41),(BB41*$AD41))),(BZ41+CX41))</f>
        <v>0</v>
      </c>
      <c r="EI41" s="237">
        <f t="shared" si="108"/>
        <v>0</v>
      </c>
      <c r="EK41" s="253">
        <f>(BQ41+CO41-DY41)+IF('2. Grunddata'!$C$16&gt;0,AS41-DM41,0)</f>
        <v>0</v>
      </c>
      <c r="EL41" s="253">
        <f>(BR41+CP41-DZ41)+IF('2. Grunddata'!$C$16&gt;0,AT41-DN41,0)</f>
        <v>0</v>
      </c>
      <c r="EM41" s="253">
        <f>(BS41+CQ41-EA41)+IF('2. Grunddata'!$C$16&gt;0,AU41-DO41,0)</f>
        <v>0</v>
      </c>
      <c r="EN41" s="253">
        <f>(BT41+CR41-EB41)+IF('2. Grunddata'!$C$16&gt;0,AV41-DP41,0)</f>
        <v>0</v>
      </c>
      <c r="EO41" s="253">
        <f>(BU41+CS41-EC41)+IF('2. Grunddata'!$C$16&gt;0,AW41-DQ41,0)</f>
        <v>0</v>
      </c>
      <c r="EP41" s="253">
        <f>(BV41+CT41-ED41)+IF('2. Grunddata'!$C$16&gt;0,AX41-DR41,0)</f>
        <v>0</v>
      </c>
      <c r="EQ41" s="253">
        <f>(BW41+CU41-EE41)+IF('2. Grunddata'!$C$16&gt;0,AY41-DS41,0)</f>
        <v>0</v>
      </c>
      <c r="ER41" s="253">
        <f>(BX41+CV41-EF41)+IF('2. Grunddata'!$C$16&gt;0,AZ41-DT41,0)</f>
        <v>0</v>
      </c>
      <c r="ES41" s="253">
        <f>(BY41+CW41-EG41)+IF('2. Grunddata'!$C$16&gt;0,BA41-DU41,0)</f>
        <v>0</v>
      </c>
      <c r="ET41" s="253">
        <f>(BZ41+CX41-EH41)+IF('2. Grunddata'!$C$16&gt;0,BB41-DV41,0)</f>
        <v>0</v>
      </c>
      <c r="EU41" s="237">
        <f t="shared" si="109"/>
        <v>0</v>
      </c>
      <c r="EW41" s="253">
        <f t="shared" si="110"/>
        <v>0</v>
      </c>
      <c r="EX41" s="253">
        <f t="shared" si="111"/>
        <v>0</v>
      </c>
      <c r="EY41" s="253">
        <f t="shared" si="112"/>
        <v>0</v>
      </c>
      <c r="EZ41" s="253">
        <f t="shared" si="113"/>
        <v>0</v>
      </c>
      <c r="FA41" s="253">
        <f t="shared" si="114"/>
        <v>0</v>
      </c>
      <c r="FB41" s="253">
        <f t="shared" si="115"/>
        <v>0</v>
      </c>
      <c r="FC41" s="253">
        <f t="shared" si="116"/>
        <v>0</v>
      </c>
      <c r="FD41" s="253">
        <f t="shared" si="117"/>
        <v>0</v>
      </c>
      <c r="FE41" s="253">
        <f t="shared" si="118"/>
        <v>0</v>
      </c>
      <c r="FF41" s="253">
        <f t="shared" si="119"/>
        <v>0</v>
      </c>
      <c r="FG41" s="237">
        <f t="shared" si="120"/>
        <v>0</v>
      </c>
      <c r="FI41" s="253">
        <f t="shared" si="121"/>
        <v>0</v>
      </c>
      <c r="FJ41" s="253">
        <f t="shared" si="122"/>
        <v>0</v>
      </c>
      <c r="FK41" s="253">
        <f t="shared" si="123"/>
        <v>0</v>
      </c>
      <c r="FL41" s="253">
        <f t="shared" si="124"/>
        <v>0</v>
      </c>
      <c r="FM41" s="253">
        <f t="shared" si="125"/>
        <v>0</v>
      </c>
      <c r="FN41" s="253">
        <f t="shared" si="126"/>
        <v>0</v>
      </c>
      <c r="FO41" s="253">
        <f t="shared" si="127"/>
        <v>0</v>
      </c>
      <c r="FP41" s="253">
        <f t="shared" si="128"/>
        <v>0</v>
      </c>
      <c r="FQ41" s="253">
        <f t="shared" si="129"/>
        <v>0</v>
      </c>
      <c r="FR41" s="253">
        <f t="shared" si="130"/>
        <v>0</v>
      </c>
      <c r="FS41" s="237">
        <f t="shared" si="131"/>
        <v>0</v>
      </c>
    </row>
    <row r="42" spans="2:175" s="120" customFormat="1" ht="12.95" customHeight="1" x14ac:dyDescent="0.2">
      <c r="B42" s="626" t="str">
        <f>'2. Grunddata'!C$9</f>
        <v>Husdjurens utfodring och vård</v>
      </c>
      <c r="C42" s="135"/>
      <c r="D42" s="116"/>
      <c r="E42" s="138">
        <f t="shared" ref="E42:E47" si="164">E$23</f>
        <v>0</v>
      </c>
      <c r="F42" s="136"/>
      <c r="G42" s="137"/>
      <c r="H42" s="137"/>
      <c r="I42" s="137"/>
      <c r="J42" s="137"/>
      <c r="K42" s="137"/>
      <c r="L42" s="137"/>
      <c r="M42" s="137"/>
      <c r="N42" s="137"/>
      <c r="O42" s="137"/>
      <c r="P42" s="137"/>
      <c r="Q42" s="566">
        <f>SUMIF('3. Partner'!$K$13:$K$87,$B42,'3. Partner'!$E$13:$E$87)</f>
        <v>0.02</v>
      </c>
      <c r="R42" s="540">
        <f t="shared" si="163"/>
        <v>0.02</v>
      </c>
      <c r="S42" s="540">
        <f t="shared" si="163"/>
        <v>0.02</v>
      </c>
      <c r="T42" s="540">
        <f t="shared" si="163"/>
        <v>0.02</v>
      </c>
      <c r="U42" s="540">
        <f t="shared" si="163"/>
        <v>0.02</v>
      </c>
      <c r="V42" s="540">
        <f t="shared" si="163"/>
        <v>0.02</v>
      </c>
      <c r="W42" s="540">
        <f t="shared" si="163"/>
        <v>0.02</v>
      </c>
      <c r="X42" s="540">
        <f t="shared" si="163"/>
        <v>0.02</v>
      </c>
      <c r="Y42" s="540">
        <f t="shared" si="163"/>
        <v>0.02</v>
      </c>
      <c r="Z42" s="540">
        <f t="shared" si="163"/>
        <v>0.02</v>
      </c>
      <c r="AA42" s="567">
        <f>SUMIF('3. Partner'!K$13:K$87,B42,'3. Partner'!D$13:D$87)</f>
        <v>0.54449999999999998</v>
      </c>
      <c r="AB42" s="568">
        <f>(SUMIF('3. Partner'!K$13:K$87,B42,'3. Partner'!F$13:F$87))+(SUMIF('3. Partner'!K$13:K$87,B42,'3. Partner'!H$13:H$87))</f>
        <v>0.46473946099377283</v>
      </c>
      <c r="AC42" s="568">
        <f>(SUMIF('3. Partner'!K$13:K$87,B42,'3. Partner'!G$13:G$87))+(SUMIF('3. Partner'!K$13:K$87,B42,'3. Partner'!I$13:I$87))</f>
        <v>0.12659999999999999</v>
      </c>
      <c r="AD42" s="273">
        <f>IF('2. Grunddata'!C$13="NEJ",'2. Grunddata'!C$14,0)</f>
        <v>0.25</v>
      </c>
      <c r="AE42" s="617">
        <f t="shared" si="99"/>
        <v>0</v>
      </c>
      <c r="AF42" s="287"/>
      <c r="AG42" s="274">
        <f t="shared" si="19"/>
        <v>0</v>
      </c>
      <c r="AH42" s="274">
        <f t="shared" si="20"/>
        <v>0</v>
      </c>
      <c r="AI42" s="274">
        <f t="shared" si="21"/>
        <v>0</v>
      </c>
      <c r="AJ42" s="274">
        <f t="shared" si="22"/>
        <v>0</v>
      </c>
      <c r="AK42" s="274">
        <f t="shared" si="23"/>
        <v>0</v>
      </c>
      <c r="AL42" s="274">
        <f t="shared" si="24"/>
        <v>0</v>
      </c>
      <c r="AM42" s="274">
        <f t="shared" si="25"/>
        <v>0</v>
      </c>
      <c r="AN42" s="274">
        <f t="shared" si="26"/>
        <v>0</v>
      </c>
      <c r="AO42" s="274">
        <f t="shared" si="27"/>
        <v>0</v>
      </c>
      <c r="AP42" s="274">
        <f t="shared" si="28"/>
        <v>0</v>
      </c>
      <c r="AQ42" s="275">
        <f t="shared" si="100"/>
        <v>0</v>
      </c>
      <c r="AR42" s="276"/>
      <c r="AS42" s="274">
        <f t="shared" si="29"/>
        <v>0</v>
      </c>
      <c r="AT42" s="274">
        <f t="shared" si="30"/>
        <v>0</v>
      </c>
      <c r="AU42" s="274">
        <f t="shared" si="31"/>
        <v>0</v>
      </c>
      <c r="AV42" s="274">
        <f t="shared" si="32"/>
        <v>0</v>
      </c>
      <c r="AW42" s="274">
        <f t="shared" si="33"/>
        <v>0</v>
      </c>
      <c r="AX42" s="274">
        <f t="shared" si="34"/>
        <v>0</v>
      </c>
      <c r="AY42" s="274">
        <f t="shared" si="35"/>
        <v>0</v>
      </c>
      <c r="AZ42" s="274">
        <f t="shared" si="36"/>
        <v>0</v>
      </c>
      <c r="BA42" s="274">
        <f t="shared" si="37"/>
        <v>0</v>
      </c>
      <c r="BB42" s="274">
        <f t="shared" si="38"/>
        <v>0</v>
      </c>
      <c r="BC42" s="275">
        <f t="shared" si="101"/>
        <v>0</v>
      </c>
      <c r="BD42" s="276"/>
      <c r="BE42" s="274">
        <f t="shared" si="39"/>
        <v>0</v>
      </c>
      <c r="BF42" s="274">
        <f t="shared" si="40"/>
        <v>0</v>
      </c>
      <c r="BG42" s="274">
        <f t="shared" si="41"/>
        <v>0</v>
      </c>
      <c r="BH42" s="274">
        <f t="shared" si="42"/>
        <v>0</v>
      </c>
      <c r="BI42" s="274">
        <f t="shared" si="43"/>
        <v>0</v>
      </c>
      <c r="BJ42" s="274">
        <f t="shared" si="44"/>
        <v>0</v>
      </c>
      <c r="BK42" s="274">
        <f t="shared" si="45"/>
        <v>0</v>
      </c>
      <c r="BL42" s="274">
        <f t="shared" si="46"/>
        <v>0</v>
      </c>
      <c r="BM42" s="274">
        <f t="shared" si="47"/>
        <v>0</v>
      </c>
      <c r="BN42" s="274">
        <f t="shared" si="48"/>
        <v>0</v>
      </c>
      <c r="BO42" s="275">
        <f t="shared" si="102"/>
        <v>0</v>
      </c>
      <c r="BP42" s="277"/>
      <c r="BQ42" s="225">
        <f t="shared" si="49"/>
        <v>0</v>
      </c>
      <c r="BR42" s="225">
        <f t="shared" si="50"/>
        <v>0</v>
      </c>
      <c r="BS42" s="225">
        <f t="shared" si="51"/>
        <v>0</v>
      </c>
      <c r="BT42" s="225">
        <f t="shared" si="52"/>
        <v>0</v>
      </c>
      <c r="BU42" s="225">
        <f t="shared" si="53"/>
        <v>0</v>
      </c>
      <c r="BV42" s="225">
        <f t="shared" si="54"/>
        <v>0</v>
      </c>
      <c r="BW42" s="225">
        <f t="shared" si="55"/>
        <v>0</v>
      </c>
      <c r="BX42" s="225">
        <f t="shared" si="56"/>
        <v>0</v>
      </c>
      <c r="BY42" s="225">
        <f t="shared" si="57"/>
        <v>0</v>
      </c>
      <c r="BZ42" s="225">
        <f t="shared" si="58"/>
        <v>0</v>
      </c>
      <c r="CA42" s="226">
        <f t="shared" si="103"/>
        <v>0</v>
      </c>
      <c r="CB42" s="278"/>
      <c r="CC42" s="279">
        <f t="shared" si="59"/>
        <v>0</v>
      </c>
      <c r="CD42" s="279">
        <f t="shared" si="60"/>
        <v>0</v>
      </c>
      <c r="CE42" s="279">
        <f t="shared" si="61"/>
        <v>0</v>
      </c>
      <c r="CF42" s="279">
        <f t="shared" si="62"/>
        <v>0</v>
      </c>
      <c r="CG42" s="279">
        <f t="shared" si="63"/>
        <v>0</v>
      </c>
      <c r="CH42" s="279">
        <f t="shared" si="64"/>
        <v>0</v>
      </c>
      <c r="CI42" s="279">
        <f t="shared" si="65"/>
        <v>0</v>
      </c>
      <c r="CJ42" s="279">
        <f t="shared" si="66"/>
        <v>0</v>
      </c>
      <c r="CK42" s="279">
        <f t="shared" si="67"/>
        <v>0</v>
      </c>
      <c r="CL42" s="279">
        <f t="shared" si="68"/>
        <v>0</v>
      </c>
      <c r="CM42" s="226">
        <f t="shared" si="104"/>
        <v>0</v>
      </c>
      <c r="CN42" s="278"/>
      <c r="CO42" s="225">
        <f t="shared" si="69"/>
        <v>0</v>
      </c>
      <c r="CP42" s="225">
        <f t="shared" si="70"/>
        <v>0</v>
      </c>
      <c r="CQ42" s="225">
        <f t="shared" si="71"/>
        <v>0</v>
      </c>
      <c r="CR42" s="225">
        <f t="shared" si="72"/>
        <v>0</v>
      </c>
      <c r="CS42" s="225">
        <f t="shared" si="73"/>
        <v>0</v>
      </c>
      <c r="CT42" s="225">
        <f t="shared" si="74"/>
        <v>0</v>
      </c>
      <c r="CU42" s="225">
        <f t="shared" si="75"/>
        <v>0</v>
      </c>
      <c r="CV42" s="225">
        <f t="shared" si="76"/>
        <v>0</v>
      </c>
      <c r="CW42" s="225">
        <f t="shared" si="77"/>
        <v>0</v>
      </c>
      <c r="CX42" s="225">
        <f t="shared" si="78"/>
        <v>0</v>
      </c>
      <c r="CY42" s="226">
        <f t="shared" si="105"/>
        <v>0</v>
      </c>
      <c r="CZ42" s="227"/>
      <c r="DA42" s="225">
        <f t="shared" si="79"/>
        <v>0</v>
      </c>
      <c r="DB42" s="225">
        <f t="shared" si="80"/>
        <v>0</v>
      </c>
      <c r="DC42" s="225">
        <f t="shared" si="81"/>
        <v>0</v>
      </c>
      <c r="DD42" s="225">
        <f t="shared" si="82"/>
        <v>0</v>
      </c>
      <c r="DE42" s="225">
        <f t="shared" si="83"/>
        <v>0</v>
      </c>
      <c r="DF42" s="225">
        <f t="shared" si="84"/>
        <v>0</v>
      </c>
      <c r="DG42" s="225">
        <f t="shared" si="85"/>
        <v>0</v>
      </c>
      <c r="DH42" s="225">
        <f t="shared" si="86"/>
        <v>0</v>
      </c>
      <c r="DI42" s="225">
        <f t="shared" si="87"/>
        <v>0</v>
      </c>
      <c r="DJ42" s="225">
        <f t="shared" si="88"/>
        <v>0</v>
      </c>
      <c r="DK42" s="226">
        <f t="shared" si="106"/>
        <v>0</v>
      </c>
      <c r="DL42" s="227"/>
      <c r="DM42" s="225">
        <f>IF('5. Lön'!$B$15&gt;0,$F42*G42*(1+'2. Grunddata'!$C$16)*(1+$Q42)*(1-$E42),AS42)</f>
        <v>0</v>
      </c>
      <c r="DN42" s="225">
        <f>IF('5. Lön'!$B$15&gt;0,$F42*H42*(1+'2. Grunddata'!$C$16)*(1+$Q42)*(1+$R42)*(1-$E42),AT42)</f>
        <v>0</v>
      </c>
      <c r="DO42" s="225">
        <f>IF('5. Lön'!$B$15&gt;0,$F42*I42*(1+'2. Grunddata'!$C$16)*(1+$Q42)*(1+$R42)*(1+$S42)*(1-$E42),AU42)</f>
        <v>0</v>
      </c>
      <c r="DP42" s="225">
        <f>IF('5. Lön'!$B$15&gt;0,$F42*J42*(1+'2. Grunddata'!$C$16)*(1+$Q42)*(1+$R42)*(1+$S42)*(1+$T42)*(1-$E42),AV42)</f>
        <v>0</v>
      </c>
      <c r="DQ42" s="225">
        <f>IF('5. Lön'!$B$15&gt;0,$F42*K42*(1+'2. Grunddata'!$C$16)*(1+$Q42)*(1+$R42)*(1+$S42)*(1+$T42)*(1+$U42)*(1-$E42),AW42)</f>
        <v>0</v>
      </c>
      <c r="DR42" s="225">
        <f>IF('5. Lön'!$B$15&gt;0,$F42*L42*(1+'2. Grunddata'!$C$16)*(1+$Q42)*(1+$R42)*(1+$S42)*(1+$T42)*(1+$U42)*(1+$V42)*(1-$E42),AX42)</f>
        <v>0</v>
      </c>
      <c r="DS42" s="225">
        <f>IF('5. Lön'!$B$15&gt;0,$F42*M42*(1+'2. Grunddata'!$C$16)*(1+$Q42)*(1+$R42)*(1+$S42)*(1+$T42)*(1+$U42)*(1+$V42)*(1+$W42)*(1-$E42),AY42)</f>
        <v>0</v>
      </c>
      <c r="DT42" s="225">
        <f>IF('5. Lön'!$B$15&gt;0,$F42*N42*(1+'2. Grunddata'!$C$16)*(1+$Q42)*(1+$R42)*(1+$S42)*(1+$T42)*(1+$U42)*(1+$V42)*(1+$W42)*(1+$X42)*(1-$E42),AZ42)</f>
        <v>0</v>
      </c>
      <c r="DU42" s="225">
        <f>IF('5. Lön'!$B$15&gt;0,$F42*O42*(1+'2. Grunddata'!$C$16)*(1+$Q42)*(1+$R42)*(1+$S42)*(1+$T42)*(1+$U42)*(1+$V42)*(1+$W42)*(1+$X42)*(1+$Y42)*(1+$Z42)*(1-$E42),BA42)</f>
        <v>0</v>
      </c>
      <c r="DV42" s="225">
        <f>IF('5. Lön'!$B$15&gt;0,$F42*P42*(1+'2. Grunddata'!$C$16)*(1+$Q42)*(1+$R42)*(1+$S42)*(1+$T42)*(1+$U42)*(1+$V42)*(1+$W42)*(1+$X42)*(1+$Y42)*(1-$E42),BB42)</f>
        <v>0</v>
      </c>
      <c r="DW42" s="226">
        <f t="shared" si="107"/>
        <v>0</v>
      </c>
      <c r="DX42" s="227"/>
      <c r="DY42" s="225">
        <f>IF('2. Grunddata'!$C$13="NEJ",(IF('2. Grunddata'!$C$16&gt;0,(DM42*$AD42),(AS42*$AD42))),(BQ42+CO42))</f>
        <v>0</v>
      </c>
      <c r="DZ42" s="225">
        <f>IF('2. Grunddata'!$C$13="NEJ",(IF('2. Grunddata'!$C$16&gt;0,(DN42*$AD42),(AT42*$AD42))),(BR42+CP42))</f>
        <v>0</v>
      </c>
      <c r="EA42" s="225">
        <f>IF('2. Grunddata'!$C$13="NEJ",(IF('2. Grunddata'!$C$16&gt;0,(DO42*$AD42),(AU42*$AD42))),(BS42+CQ42))</f>
        <v>0</v>
      </c>
      <c r="EB42" s="225">
        <f>IF('2. Grunddata'!$C$13="NEJ",(IF('2. Grunddata'!$C$16&gt;0,(DP42*$AD42),(AV42*$AD42))),(BT42+CR42))</f>
        <v>0</v>
      </c>
      <c r="EC42" s="225">
        <f>IF('2. Grunddata'!$C$13="NEJ",(IF('2. Grunddata'!$C$16&gt;0,(DQ42*$AD42),(AW42*$AD42))),(BU42+CS42))</f>
        <v>0</v>
      </c>
      <c r="ED42" s="225">
        <f>IF('2. Grunddata'!$C$13="NEJ",(IF('2. Grunddata'!$C$16&gt;0,(DR42*$AD42),(AX42*$AD42))),(BV42+CT42))</f>
        <v>0</v>
      </c>
      <c r="EE42" s="225">
        <f>IF('2. Grunddata'!$C$13="NEJ",(IF('2. Grunddata'!$C$16&gt;0,(DS42*$AD42),(AY42*$AD42))),(BW42+CU42))</f>
        <v>0</v>
      </c>
      <c r="EF42" s="225">
        <f>IF('2. Grunddata'!$C$13="NEJ",(IF('2. Grunddata'!$C$16&gt;0,(DT42*$AD42),(AZ42*$AD42))),(BX42+CV42))</f>
        <v>0</v>
      </c>
      <c r="EG42" s="225">
        <f>IF('2. Grunddata'!$C$13="NEJ",(IF('2. Grunddata'!$C$16&gt;0,(DU42*$AD42),(BA42*$AD42))),(BY42+CW42))</f>
        <v>0</v>
      </c>
      <c r="EH42" s="225">
        <f>IF('2. Grunddata'!$C$13="NEJ",(IF('2. Grunddata'!$C$16&gt;0,(DV42*$AD42),(BB42*$AD42))),(BZ42+CX42))</f>
        <v>0</v>
      </c>
      <c r="EI42" s="226">
        <f t="shared" si="108"/>
        <v>0</v>
      </c>
      <c r="EJ42" s="227"/>
      <c r="EK42" s="225">
        <f>(BQ42+CO42-DY42)+IF('2. Grunddata'!$C$16&gt;0,AS42-DM42,0)</f>
        <v>0</v>
      </c>
      <c r="EL42" s="225">
        <f>(BR42+CP42-DZ42)+IF('2. Grunddata'!$C$16&gt;0,AT42-DN42,0)</f>
        <v>0</v>
      </c>
      <c r="EM42" s="225">
        <f>(BS42+CQ42-EA42)+IF('2. Grunddata'!$C$16&gt;0,AU42-DO42,0)</f>
        <v>0</v>
      </c>
      <c r="EN42" s="225">
        <f>(BT42+CR42-EB42)+IF('2. Grunddata'!$C$16&gt;0,AV42-DP42,0)</f>
        <v>0</v>
      </c>
      <c r="EO42" s="225">
        <f>(BU42+CS42-EC42)+IF('2. Grunddata'!$C$16&gt;0,AW42-DQ42,0)</f>
        <v>0</v>
      </c>
      <c r="EP42" s="225">
        <f>(BV42+CT42-ED42)+IF('2. Grunddata'!$C$16&gt;0,AX42-DR42,0)</f>
        <v>0</v>
      </c>
      <c r="EQ42" s="225">
        <f>(BW42+CU42-EE42)+IF('2. Grunddata'!$C$16&gt;0,AY42-DS42,0)</f>
        <v>0</v>
      </c>
      <c r="ER42" s="225">
        <f>(BX42+CV42-EF42)+IF('2. Grunddata'!$C$16&gt;0,AZ42-DT42,0)</f>
        <v>0</v>
      </c>
      <c r="ES42" s="225">
        <f>(BY42+CW42-EG42)+IF('2. Grunddata'!$C$16&gt;0,BA42-DU42,0)</f>
        <v>0</v>
      </c>
      <c r="ET42" s="225">
        <f>(BZ42+CX42-EH42)+IF('2. Grunddata'!$C$16&gt;0,BB42-DV42,0)</f>
        <v>0</v>
      </c>
      <c r="EU42" s="226">
        <f t="shared" si="109"/>
        <v>0</v>
      </c>
      <c r="EV42" s="227"/>
      <c r="EW42" s="225">
        <f t="shared" si="110"/>
        <v>0</v>
      </c>
      <c r="EX42" s="225">
        <f t="shared" si="111"/>
        <v>0</v>
      </c>
      <c r="EY42" s="225">
        <f t="shared" si="112"/>
        <v>0</v>
      </c>
      <c r="EZ42" s="225">
        <f t="shared" si="113"/>
        <v>0</v>
      </c>
      <c r="FA42" s="225">
        <f t="shared" si="114"/>
        <v>0</v>
      </c>
      <c r="FB42" s="225">
        <f t="shared" si="115"/>
        <v>0</v>
      </c>
      <c r="FC42" s="225">
        <f t="shared" si="116"/>
        <v>0</v>
      </c>
      <c r="FD42" s="225">
        <f t="shared" si="117"/>
        <v>0</v>
      </c>
      <c r="FE42" s="225">
        <f t="shared" si="118"/>
        <v>0</v>
      </c>
      <c r="FF42" s="225">
        <f t="shared" si="119"/>
        <v>0</v>
      </c>
      <c r="FG42" s="226">
        <f t="shared" si="120"/>
        <v>0</v>
      </c>
      <c r="FH42" s="227"/>
      <c r="FI42" s="225">
        <f t="shared" si="121"/>
        <v>0</v>
      </c>
      <c r="FJ42" s="225">
        <f t="shared" si="122"/>
        <v>0</v>
      </c>
      <c r="FK42" s="225">
        <f t="shared" si="123"/>
        <v>0</v>
      </c>
      <c r="FL42" s="225">
        <f t="shared" si="124"/>
        <v>0</v>
      </c>
      <c r="FM42" s="225">
        <f t="shared" si="125"/>
        <v>0</v>
      </c>
      <c r="FN42" s="225">
        <f t="shared" si="126"/>
        <v>0</v>
      </c>
      <c r="FO42" s="225">
        <f t="shared" si="127"/>
        <v>0</v>
      </c>
      <c r="FP42" s="225">
        <f t="shared" si="128"/>
        <v>0</v>
      </c>
      <c r="FQ42" s="225">
        <f t="shared" si="129"/>
        <v>0</v>
      </c>
      <c r="FR42" s="225">
        <f t="shared" si="130"/>
        <v>0</v>
      </c>
      <c r="FS42" s="226">
        <f t="shared" si="131"/>
        <v>0</v>
      </c>
    </row>
    <row r="43" spans="2:175" s="120" customFormat="1" ht="12.95" customHeight="1" x14ac:dyDescent="0.2">
      <c r="B43" s="202" t="str">
        <f>'2. Grunddata'!C$9</f>
        <v>Husdjurens utfodring och vård</v>
      </c>
      <c r="C43" s="114"/>
      <c r="D43" s="571"/>
      <c r="E43" s="569">
        <f t="shared" si="164"/>
        <v>0</v>
      </c>
      <c r="F43" s="111"/>
      <c r="G43" s="112"/>
      <c r="H43" s="112"/>
      <c r="I43" s="112"/>
      <c r="J43" s="112"/>
      <c r="K43" s="112"/>
      <c r="L43" s="112"/>
      <c r="M43" s="112"/>
      <c r="N43" s="112"/>
      <c r="O43" s="112"/>
      <c r="P43" s="112"/>
      <c r="Q43" s="266">
        <f>SUMIF('3. Partner'!$K$13:$K$87,$B43,'3. Partner'!$E$13:$E$87)</f>
        <v>0.02</v>
      </c>
      <c r="R43" s="541">
        <f t="shared" si="163"/>
        <v>0.02</v>
      </c>
      <c r="S43" s="541">
        <f t="shared" si="163"/>
        <v>0.02</v>
      </c>
      <c r="T43" s="541">
        <f t="shared" si="163"/>
        <v>0.02</v>
      </c>
      <c r="U43" s="541">
        <f t="shared" si="163"/>
        <v>0.02</v>
      </c>
      <c r="V43" s="541">
        <f t="shared" si="163"/>
        <v>0.02</v>
      </c>
      <c r="W43" s="541">
        <f t="shared" si="163"/>
        <v>0.02</v>
      </c>
      <c r="X43" s="541">
        <f t="shared" si="163"/>
        <v>0.02</v>
      </c>
      <c r="Y43" s="541">
        <f t="shared" si="163"/>
        <v>0.02</v>
      </c>
      <c r="Z43" s="541">
        <f t="shared" si="163"/>
        <v>0.02</v>
      </c>
      <c r="AA43" s="267">
        <f>SUMIF('3. Partner'!K$13:K$87,B43,'3. Partner'!D$13:D$87)</f>
        <v>0.54449999999999998</v>
      </c>
      <c r="AB43" s="247">
        <f>(SUMIF('3. Partner'!K$13:K$87,B43,'3. Partner'!F$13:F$87))+(SUMIF('3. Partner'!K$13:K$87,B43,'3. Partner'!H$13:H$87))</f>
        <v>0.46473946099377283</v>
      </c>
      <c r="AC43" s="247">
        <f>(SUMIF('3. Partner'!K$13:K$87,B43,'3. Partner'!G$13:G$87))+(SUMIF('3. Partner'!K$13:K$87,B43,'3. Partner'!I$13:I$87))</f>
        <v>0.12659999999999999</v>
      </c>
      <c r="AD43" s="248">
        <f>IF('2. Grunddata'!C$13="NEJ",'2. Grunddata'!C$14,0)</f>
        <v>0.25</v>
      </c>
      <c r="AE43" s="597">
        <f t="shared" si="99"/>
        <v>0</v>
      </c>
      <c r="AF43" s="292"/>
      <c r="AG43" s="249">
        <f t="shared" si="19"/>
        <v>0</v>
      </c>
      <c r="AH43" s="249">
        <f t="shared" si="20"/>
        <v>0</v>
      </c>
      <c r="AI43" s="249">
        <f t="shared" si="21"/>
        <v>0</v>
      </c>
      <c r="AJ43" s="249">
        <f t="shared" si="22"/>
        <v>0</v>
      </c>
      <c r="AK43" s="249">
        <f t="shared" si="23"/>
        <v>0</v>
      </c>
      <c r="AL43" s="249">
        <f t="shared" si="24"/>
        <v>0</v>
      </c>
      <c r="AM43" s="249">
        <f t="shared" si="25"/>
        <v>0</v>
      </c>
      <c r="AN43" s="249">
        <f t="shared" si="26"/>
        <v>0</v>
      </c>
      <c r="AO43" s="249">
        <f t="shared" si="27"/>
        <v>0</v>
      </c>
      <c r="AP43" s="249">
        <f t="shared" si="28"/>
        <v>0</v>
      </c>
      <c r="AQ43" s="250">
        <f t="shared" si="100"/>
        <v>0</v>
      </c>
      <c r="AR43" s="251"/>
      <c r="AS43" s="249">
        <f t="shared" si="29"/>
        <v>0</v>
      </c>
      <c r="AT43" s="249">
        <f t="shared" si="30"/>
        <v>0</v>
      </c>
      <c r="AU43" s="249">
        <f t="shared" si="31"/>
        <v>0</v>
      </c>
      <c r="AV43" s="249">
        <f t="shared" si="32"/>
        <v>0</v>
      </c>
      <c r="AW43" s="249">
        <f t="shared" si="33"/>
        <v>0</v>
      </c>
      <c r="AX43" s="249">
        <f t="shared" si="34"/>
        <v>0</v>
      </c>
      <c r="AY43" s="249">
        <f t="shared" si="35"/>
        <v>0</v>
      </c>
      <c r="AZ43" s="249">
        <f t="shared" si="36"/>
        <v>0</v>
      </c>
      <c r="BA43" s="249">
        <f t="shared" si="37"/>
        <v>0</v>
      </c>
      <c r="BB43" s="249">
        <f t="shared" si="38"/>
        <v>0</v>
      </c>
      <c r="BC43" s="250">
        <f t="shared" si="101"/>
        <v>0</v>
      </c>
      <c r="BD43" s="251"/>
      <c r="BE43" s="249">
        <f t="shared" si="39"/>
        <v>0</v>
      </c>
      <c r="BF43" s="249">
        <f t="shared" si="40"/>
        <v>0</v>
      </c>
      <c r="BG43" s="249">
        <f t="shared" si="41"/>
        <v>0</v>
      </c>
      <c r="BH43" s="249">
        <f t="shared" si="42"/>
        <v>0</v>
      </c>
      <c r="BI43" s="249">
        <f t="shared" si="43"/>
        <v>0</v>
      </c>
      <c r="BJ43" s="249">
        <f t="shared" si="44"/>
        <v>0</v>
      </c>
      <c r="BK43" s="249">
        <f t="shared" si="45"/>
        <v>0</v>
      </c>
      <c r="BL43" s="249">
        <f t="shared" si="46"/>
        <v>0</v>
      </c>
      <c r="BM43" s="249">
        <f t="shared" si="47"/>
        <v>0</v>
      </c>
      <c r="BN43" s="249">
        <f t="shared" si="48"/>
        <v>0</v>
      </c>
      <c r="BO43" s="250">
        <f t="shared" si="102"/>
        <v>0</v>
      </c>
      <c r="BP43" s="252"/>
      <c r="BQ43" s="253">
        <f t="shared" si="49"/>
        <v>0</v>
      </c>
      <c r="BR43" s="253">
        <f t="shared" si="50"/>
        <v>0</v>
      </c>
      <c r="BS43" s="253">
        <f t="shared" si="51"/>
        <v>0</v>
      </c>
      <c r="BT43" s="253">
        <f t="shared" si="52"/>
        <v>0</v>
      </c>
      <c r="BU43" s="253">
        <f t="shared" si="53"/>
        <v>0</v>
      </c>
      <c r="BV43" s="253">
        <f t="shared" si="54"/>
        <v>0</v>
      </c>
      <c r="BW43" s="253">
        <f t="shared" si="55"/>
        <v>0</v>
      </c>
      <c r="BX43" s="253">
        <f t="shared" si="56"/>
        <v>0</v>
      </c>
      <c r="BY43" s="253">
        <f t="shared" si="57"/>
        <v>0</v>
      </c>
      <c r="BZ43" s="253">
        <f t="shared" si="58"/>
        <v>0</v>
      </c>
      <c r="CA43" s="237">
        <f t="shared" si="103"/>
        <v>0</v>
      </c>
      <c r="CB43" s="254"/>
      <c r="CC43" s="258">
        <f t="shared" si="59"/>
        <v>0</v>
      </c>
      <c r="CD43" s="258">
        <f t="shared" si="60"/>
        <v>0</v>
      </c>
      <c r="CE43" s="258">
        <f t="shared" si="61"/>
        <v>0</v>
      </c>
      <c r="CF43" s="258">
        <f t="shared" si="62"/>
        <v>0</v>
      </c>
      <c r="CG43" s="258">
        <f t="shared" si="63"/>
        <v>0</v>
      </c>
      <c r="CH43" s="258">
        <f t="shared" si="64"/>
        <v>0</v>
      </c>
      <c r="CI43" s="258">
        <f t="shared" si="65"/>
        <v>0</v>
      </c>
      <c r="CJ43" s="258">
        <f t="shared" si="66"/>
        <v>0</v>
      </c>
      <c r="CK43" s="258">
        <f t="shared" si="67"/>
        <v>0</v>
      </c>
      <c r="CL43" s="258">
        <f t="shared" si="68"/>
        <v>0</v>
      </c>
      <c r="CM43" s="237">
        <f t="shared" si="104"/>
        <v>0</v>
      </c>
      <c r="CN43" s="254"/>
      <c r="CO43" s="253">
        <f t="shared" si="69"/>
        <v>0</v>
      </c>
      <c r="CP43" s="253">
        <f t="shared" si="70"/>
        <v>0</v>
      </c>
      <c r="CQ43" s="253">
        <f t="shared" si="71"/>
        <v>0</v>
      </c>
      <c r="CR43" s="253">
        <f t="shared" si="72"/>
        <v>0</v>
      </c>
      <c r="CS43" s="253">
        <f t="shared" si="73"/>
        <v>0</v>
      </c>
      <c r="CT43" s="253">
        <f t="shared" si="74"/>
        <v>0</v>
      </c>
      <c r="CU43" s="253">
        <f t="shared" si="75"/>
        <v>0</v>
      </c>
      <c r="CV43" s="253">
        <f t="shared" si="76"/>
        <v>0</v>
      </c>
      <c r="CW43" s="253">
        <f t="shared" si="77"/>
        <v>0</v>
      </c>
      <c r="CX43" s="253">
        <f t="shared" si="78"/>
        <v>0</v>
      </c>
      <c r="CY43" s="237">
        <f t="shared" si="105"/>
        <v>0</v>
      </c>
      <c r="DA43" s="253">
        <f t="shared" si="79"/>
        <v>0</v>
      </c>
      <c r="DB43" s="253">
        <f t="shared" si="80"/>
        <v>0</v>
      </c>
      <c r="DC43" s="253">
        <f t="shared" si="81"/>
        <v>0</v>
      </c>
      <c r="DD43" s="253">
        <f t="shared" si="82"/>
        <v>0</v>
      </c>
      <c r="DE43" s="253">
        <f t="shared" si="83"/>
        <v>0</v>
      </c>
      <c r="DF43" s="253">
        <f t="shared" si="84"/>
        <v>0</v>
      </c>
      <c r="DG43" s="253">
        <f t="shared" si="85"/>
        <v>0</v>
      </c>
      <c r="DH43" s="253">
        <f t="shared" si="86"/>
        <v>0</v>
      </c>
      <c r="DI43" s="253">
        <f t="shared" si="87"/>
        <v>0</v>
      </c>
      <c r="DJ43" s="253">
        <f t="shared" si="88"/>
        <v>0</v>
      </c>
      <c r="DK43" s="237">
        <f t="shared" si="106"/>
        <v>0</v>
      </c>
      <c r="DM43" s="253">
        <f>IF('5. Lön'!$B$15&gt;0,$F43*G43*(1+'2. Grunddata'!$C$16)*(1+$Q43)*(1-$E43),AS43)</f>
        <v>0</v>
      </c>
      <c r="DN43" s="253">
        <f>IF('5. Lön'!$B$15&gt;0,$F43*H43*(1+'2. Grunddata'!$C$16)*(1+$Q43)*(1+$R43)*(1-$E43),AT43)</f>
        <v>0</v>
      </c>
      <c r="DO43" s="253">
        <f>IF('5. Lön'!$B$15&gt;0,$F43*I43*(1+'2. Grunddata'!$C$16)*(1+$Q43)*(1+$R43)*(1+$S43)*(1-$E43),AU43)</f>
        <v>0</v>
      </c>
      <c r="DP43" s="253">
        <f>IF('5. Lön'!$B$15&gt;0,$F43*J43*(1+'2. Grunddata'!$C$16)*(1+$Q43)*(1+$R43)*(1+$S43)*(1+$T43)*(1-$E43),AV43)</f>
        <v>0</v>
      </c>
      <c r="DQ43" s="253">
        <f>IF('5. Lön'!$B$15&gt;0,$F43*K43*(1+'2. Grunddata'!$C$16)*(1+$Q43)*(1+$R43)*(1+$S43)*(1+$T43)*(1+$U43)*(1-$E43),AW43)</f>
        <v>0</v>
      </c>
      <c r="DR43" s="253">
        <f>IF('5. Lön'!$B$15&gt;0,$F43*L43*(1+'2. Grunddata'!$C$16)*(1+$Q43)*(1+$R43)*(1+$S43)*(1+$T43)*(1+$U43)*(1+$V43)*(1-$E43),AX43)</f>
        <v>0</v>
      </c>
      <c r="DS43" s="253">
        <f>IF('5. Lön'!$B$15&gt;0,$F43*M43*(1+'2. Grunddata'!$C$16)*(1+$Q43)*(1+$R43)*(1+$S43)*(1+$T43)*(1+$U43)*(1+$V43)*(1+$W43)*(1-$E43),AY43)</f>
        <v>0</v>
      </c>
      <c r="DT43" s="253">
        <f>IF('5. Lön'!$B$15&gt;0,$F43*N43*(1+'2. Grunddata'!$C$16)*(1+$Q43)*(1+$R43)*(1+$S43)*(1+$T43)*(1+$U43)*(1+$V43)*(1+$W43)*(1+$X43)*(1-$E43),AZ43)</f>
        <v>0</v>
      </c>
      <c r="DU43" s="253">
        <f>IF('5. Lön'!$B$15&gt;0,$F43*O43*(1+'2. Grunddata'!$C$16)*(1+$Q43)*(1+$R43)*(1+$S43)*(1+$T43)*(1+$U43)*(1+$V43)*(1+$W43)*(1+$X43)*(1+$Y43)*(1+$Z43)*(1-$E43),BA43)</f>
        <v>0</v>
      </c>
      <c r="DV43" s="253">
        <f>IF('5. Lön'!$B$15&gt;0,$F43*P43*(1+'2. Grunddata'!$C$16)*(1+$Q43)*(1+$R43)*(1+$S43)*(1+$T43)*(1+$U43)*(1+$V43)*(1+$W43)*(1+$X43)*(1+$Y43)*(1-$E43),BB43)</f>
        <v>0</v>
      </c>
      <c r="DW43" s="237">
        <f t="shared" si="107"/>
        <v>0</v>
      </c>
      <c r="DY43" s="253">
        <f>IF('2. Grunddata'!$C$13="NEJ",(IF('2. Grunddata'!$C$16&gt;0,(DM43*$AD43),(AS43*$AD43))),(BQ43+CO43))</f>
        <v>0</v>
      </c>
      <c r="DZ43" s="253">
        <f>IF('2. Grunddata'!$C$13="NEJ",(IF('2. Grunddata'!$C$16&gt;0,(DN43*$AD43),(AT43*$AD43))),(BR43+CP43))</f>
        <v>0</v>
      </c>
      <c r="EA43" s="253">
        <f>IF('2. Grunddata'!$C$13="NEJ",(IF('2. Grunddata'!$C$16&gt;0,(DO43*$AD43),(AU43*$AD43))),(BS43+CQ43))</f>
        <v>0</v>
      </c>
      <c r="EB43" s="253">
        <f>IF('2. Grunddata'!$C$13="NEJ",(IF('2. Grunddata'!$C$16&gt;0,(DP43*$AD43),(AV43*$AD43))),(BT43+CR43))</f>
        <v>0</v>
      </c>
      <c r="EC43" s="253">
        <f>IF('2. Grunddata'!$C$13="NEJ",(IF('2. Grunddata'!$C$16&gt;0,(DQ43*$AD43),(AW43*$AD43))),(BU43+CS43))</f>
        <v>0</v>
      </c>
      <c r="ED43" s="253">
        <f>IF('2. Grunddata'!$C$13="NEJ",(IF('2. Grunddata'!$C$16&gt;0,(DR43*$AD43),(AX43*$AD43))),(BV43+CT43))</f>
        <v>0</v>
      </c>
      <c r="EE43" s="253">
        <f>IF('2. Grunddata'!$C$13="NEJ",(IF('2. Grunddata'!$C$16&gt;0,(DS43*$AD43),(AY43*$AD43))),(BW43+CU43))</f>
        <v>0</v>
      </c>
      <c r="EF43" s="253">
        <f>IF('2. Grunddata'!$C$13="NEJ",(IF('2. Grunddata'!$C$16&gt;0,(DT43*$AD43),(AZ43*$AD43))),(BX43+CV43))</f>
        <v>0</v>
      </c>
      <c r="EG43" s="253">
        <f>IF('2. Grunddata'!$C$13="NEJ",(IF('2. Grunddata'!$C$16&gt;0,(DU43*$AD43),(BA43*$AD43))),(BY43+CW43))</f>
        <v>0</v>
      </c>
      <c r="EH43" s="253">
        <f>IF('2. Grunddata'!$C$13="NEJ",(IF('2. Grunddata'!$C$16&gt;0,(DV43*$AD43),(BB43*$AD43))),(BZ43+CX43))</f>
        <v>0</v>
      </c>
      <c r="EI43" s="237">
        <f t="shared" si="108"/>
        <v>0</v>
      </c>
      <c r="EK43" s="253">
        <f>(BQ43+CO43-DY43)+IF('2. Grunddata'!$C$16&gt;0,AS43-DM43,0)</f>
        <v>0</v>
      </c>
      <c r="EL43" s="253">
        <f>(BR43+CP43-DZ43)+IF('2. Grunddata'!$C$16&gt;0,AT43-DN43,0)</f>
        <v>0</v>
      </c>
      <c r="EM43" s="253">
        <f>(BS43+CQ43-EA43)+IF('2. Grunddata'!$C$16&gt;0,AU43-DO43,0)</f>
        <v>0</v>
      </c>
      <c r="EN43" s="253">
        <f>(BT43+CR43-EB43)+IF('2. Grunddata'!$C$16&gt;0,AV43-DP43,0)</f>
        <v>0</v>
      </c>
      <c r="EO43" s="253">
        <f>(BU43+CS43-EC43)+IF('2. Grunddata'!$C$16&gt;0,AW43-DQ43,0)</f>
        <v>0</v>
      </c>
      <c r="EP43" s="253">
        <f>(BV43+CT43-ED43)+IF('2. Grunddata'!$C$16&gt;0,AX43-DR43,0)</f>
        <v>0</v>
      </c>
      <c r="EQ43" s="253">
        <f>(BW43+CU43-EE43)+IF('2. Grunddata'!$C$16&gt;0,AY43-DS43,0)</f>
        <v>0</v>
      </c>
      <c r="ER43" s="253">
        <f>(BX43+CV43-EF43)+IF('2. Grunddata'!$C$16&gt;0,AZ43-DT43,0)</f>
        <v>0</v>
      </c>
      <c r="ES43" s="253">
        <f>(BY43+CW43-EG43)+IF('2. Grunddata'!$C$16&gt;0,BA43-DU43,0)</f>
        <v>0</v>
      </c>
      <c r="ET43" s="253">
        <f>(BZ43+CX43-EH43)+IF('2. Grunddata'!$C$16&gt;0,BB43-DV43,0)</f>
        <v>0</v>
      </c>
      <c r="EU43" s="237">
        <f t="shared" si="109"/>
        <v>0</v>
      </c>
      <c r="EW43" s="253">
        <f t="shared" si="110"/>
        <v>0</v>
      </c>
      <c r="EX43" s="253">
        <f t="shared" si="111"/>
        <v>0</v>
      </c>
      <c r="EY43" s="253">
        <f t="shared" si="112"/>
        <v>0</v>
      </c>
      <c r="EZ43" s="253">
        <f t="shared" si="113"/>
        <v>0</v>
      </c>
      <c r="FA43" s="253">
        <f t="shared" si="114"/>
        <v>0</v>
      </c>
      <c r="FB43" s="253">
        <f t="shared" si="115"/>
        <v>0</v>
      </c>
      <c r="FC43" s="253">
        <f t="shared" si="116"/>
        <v>0</v>
      </c>
      <c r="FD43" s="253">
        <f t="shared" si="117"/>
        <v>0</v>
      </c>
      <c r="FE43" s="253">
        <f t="shared" si="118"/>
        <v>0</v>
      </c>
      <c r="FF43" s="253">
        <f t="shared" si="119"/>
        <v>0</v>
      </c>
      <c r="FG43" s="237">
        <f t="shared" si="120"/>
        <v>0</v>
      </c>
      <c r="FI43" s="253">
        <f t="shared" si="121"/>
        <v>0</v>
      </c>
      <c r="FJ43" s="253">
        <f t="shared" si="122"/>
        <v>0</v>
      </c>
      <c r="FK43" s="253">
        <f t="shared" si="123"/>
        <v>0</v>
      </c>
      <c r="FL43" s="253">
        <f t="shared" si="124"/>
        <v>0</v>
      </c>
      <c r="FM43" s="253">
        <f t="shared" si="125"/>
        <v>0</v>
      </c>
      <c r="FN43" s="253">
        <f t="shared" si="126"/>
        <v>0</v>
      </c>
      <c r="FO43" s="253">
        <f t="shared" si="127"/>
        <v>0</v>
      </c>
      <c r="FP43" s="253">
        <f t="shared" si="128"/>
        <v>0</v>
      </c>
      <c r="FQ43" s="253">
        <f t="shared" si="129"/>
        <v>0</v>
      </c>
      <c r="FR43" s="253">
        <f t="shared" si="130"/>
        <v>0</v>
      </c>
      <c r="FS43" s="237">
        <f t="shared" si="131"/>
        <v>0</v>
      </c>
    </row>
    <row r="44" spans="2:175" s="120" customFormat="1" ht="12.95" customHeight="1" x14ac:dyDescent="0.2">
      <c r="B44" s="626" t="str">
        <f>'2. Grunddata'!C$9</f>
        <v>Husdjurens utfodring och vård</v>
      </c>
      <c r="C44" s="560"/>
      <c r="D44" s="116"/>
      <c r="E44" s="138">
        <f t="shared" si="164"/>
        <v>0</v>
      </c>
      <c r="F44" s="136"/>
      <c r="G44" s="137"/>
      <c r="H44" s="137"/>
      <c r="I44" s="137"/>
      <c r="J44" s="137"/>
      <c r="K44" s="137"/>
      <c r="L44" s="137"/>
      <c r="M44" s="137"/>
      <c r="N44" s="137"/>
      <c r="O44" s="137"/>
      <c r="P44" s="137"/>
      <c r="Q44" s="566">
        <f>SUMIF('3. Partner'!$K$13:$K$87,$B44,'3. Partner'!$E$13:$E$87)</f>
        <v>0.02</v>
      </c>
      <c r="R44" s="540">
        <f t="shared" si="163"/>
        <v>0.02</v>
      </c>
      <c r="S44" s="540">
        <f t="shared" si="163"/>
        <v>0.02</v>
      </c>
      <c r="T44" s="540">
        <f t="shared" si="163"/>
        <v>0.02</v>
      </c>
      <c r="U44" s="540">
        <f t="shared" si="163"/>
        <v>0.02</v>
      </c>
      <c r="V44" s="540">
        <f t="shared" si="163"/>
        <v>0.02</v>
      </c>
      <c r="W44" s="540">
        <f t="shared" si="163"/>
        <v>0.02</v>
      </c>
      <c r="X44" s="540">
        <f t="shared" si="163"/>
        <v>0.02</v>
      </c>
      <c r="Y44" s="540">
        <f t="shared" si="163"/>
        <v>0.02</v>
      </c>
      <c r="Z44" s="540">
        <f t="shared" si="163"/>
        <v>0.02</v>
      </c>
      <c r="AA44" s="567">
        <f>SUMIF('3. Partner'!K$13:K$87,B44,'3. Partner'!D$13:D$87)</f>
        <v>0.54449999999999998</v>
      </c>
      <c r="AB44" s="568">
        <f>(SUMIF('3. Partner'!K$13:K$87,B44,'3. Partner'!F$13:F$87))+(SUMIF('3. Partner'!K$13:K$87,B44,'3. Partner'!H$13:H$87))</f>
        <v>0.46473946099377283</v>
      </c>
      <c r="AC44" s="568">
        <f>(SUMIF('3. Partner'!K$13:K$87,B44,'3. Partner'!G$13:G$87))+(SUMIF('3. Partner'!K$13:K$87,B44,'3. Partner'!I$13:I$87))</f>
        <v>0.12659999999999999</v>
      </c>
      <c r="AD44" s="273">
        <f>IF('2. Grunddata'!C$13="NEJ",'2. Grunddata'!C$14,0)</f>
        <v>0.25</v>
      </c>
      <c r="AE44" s="617">
        <f t="shared" si="99"/>
        <v>0</v>
      </c>
      <c r="AF44" s="287"/>
      <c r="AG44" s="274">
        <f t="shared" si="19"/>
        <v>0</v>
      </c>
      <c r="AH44" s="274">
        <f t="shared" si="20"/>
        <v>0</v>
      </c>
      <c r="AI44" s="274">
        <f t="shared" si="21"/>
        <v>0</v>
      </c>
      <c r="AJ44" s="274">
        <f t="shared" si="22"/>
        <v>0</v>
      </c>
      <c r="AK44" s="274">
        <f t="shared" si="23"/>
        <v>0</v>
      </c>
      <c r="AL44" s="274">
        <f t="shared" si="24"/>
        <v>0</v>
      </c>
      <c r="AM44" s="274">
        <f t="shared" si="25"/>
        <v>0</v>
      </c>
      <c r="AN44" s="274">
        <f t="shared" si="26"/>
        <v>0</v>
      </c>
      <c r="AO44" s="274">
        <f t="shared" si="27"/>
        <v>0</v>
      </c>
      <c r="AP44" s="274">
        <f t="shared" si="28"/>
        <v>0</v>
      </c>
      <c r="AQ44" s="275">
        <f t="shared" si="100"/>
        <v>0</v>
      </c>
      <c r="AR44" s="276"/>
      <c r="AS44" s="274">
        <f t="shared" si="29"/>
        <v>0</v>
      </c>
      <c r="AT44" s="274">
        <f t="shared" si="30"/>
        <v>0</v>
      </c>
      <c r="AU44" s="274">
        <f t="shared" si="31"/>
        <v>0</v>
      </c>
      <c r="AV44" s="274">
        <f t="shared" si="32"/>
        <v>0</v>
      </c>
      <c r="AW44" s="274">
        <f t="shared" si="33"/>
        <v>0</v>
      </c>
      <c r="AX44" s="274">
        <f t="shared" si="34"/>
        <v>0</v>
      </c>
      <c r="AY44" s="274">
        <f t="shared" si="35"/>
        <v>0</v>
      </c>
      <c r="AZ44" s="274">
        <f t="shared" si="36"/>
        <v>0</v>
      </c>
      <c r="BA44" s="274">
        <f t="shared" si="37"/>
        <v>0</v>
      </c>
      <c r="BB44" s="274">
        <f t="shared" si="38"/>
        <v>0</v>
      </c>
      <c r="BC44" s="275">
        <f t="shared" si="101"/>
        <v>0</v>
      </c>
      <c r="BD44" s="276"/>
      <c r="BE44" s="274">
        <f t="shared" si="39"/>
        <v>0</v>
      </c>
      <c r="BF44" s="274">
        <f t="shared" si="40"/>
        <v>0</v>
      </c>
      <c r="BG44" s="274">
        <f t="shared" si="41"/>
        <v>0</v>
      </c>
      <c r="BH44" s="274">
        <f t="shared" si="42"/>
        <v>0</v>
      </c>
      <c r="BI44" s="274">
        <f t="shared" si="43"/>
        <v>0</v>
      </c>
      <c r="BJ44" s="274">
        <f t="shared" si="44"/>
        <v>0</v>
      </c>
      <c r="BK44" s="274">
        <f t="shared" si="45"/>
        <v>0</v>
      </c>
      <c r="BL44" s="274">
        <f t="shared" si="46"/>
        <v>0</v>
      </c>
      <c r="BM44" s="274">
        <f t="shared" si="47"/>
        <v>0</v>
      </c>
      <c r="BN44" s="274">
        <f t="shared" si="48"/>
        <v>0</v>
      </c>
      <c r="BO44" s="275">
        <f t="shared" si="102"/>
        <v>0</v>
      </c>
      <c r="BP44" s="277"/>
      <c r="BQ44" s="225">
        <f t="shared" si="49"/>
        <v>0</v>
      </c>
      <c r="BR44" s="225">
        <f t="shared" si="50"/>
        <v>0</v>
      </c>
      <c r="BS44" s="225">
        <f t="shared" si="51"/>
        <v>0</v>
      </c>
      <c r="BT44" s="225">
        <f t="shared" si="52"/>
        <v>0</v>
      </c>
      <c r="BU44" s="225">
        <f t="shared" si="53"/>
        <v>0</v>
      </c>
      <c r="BV44" s="225">
        <f t="shared" si="54"/>
        <v>0</v>
      </c>
      <c r="BW44" s="225">
        <f t="shared" si="55"/>
        <v>0</v>
      </c>
      <c r="BX44" s="225">
        <f t="shared" si="56"/>
        <v>0</v>
      </c>
      <c r="BY44" s="225">
        <f t="shared" si="57"/>
        <v>0</v>
      </c>
      <c r="BZ44" s="225">
        <f t="shared" si="58"/>
        <v>0</v>
      </c>
      <c r="CA44" s="226">
        <f t="shared" si="103"/>
        <v>0</v>
      </c>
      <c r="CB44" s="278"/>
      <c r="CC44" s="279">
        <f t="shared" si="59"/>
        <v>0</v>
      </c>
      <c r="CD44" s="279">
        <f t="shared" si="60"/>
        <v>0</v>
      </c>
      <c r="CE44" s="279">
        <f t="shared" si="61"/>
        <v>0</v>
      </c>
      <c r="CF44" s="279">
        <f t="shared" si="62"/>
        <v>0</v>
      </c>
      <c r="CG44" s="279">
        <f t="shared" si="63"/>
        <v>0</v>
      </c>
      <c r="CH44" s="279">
        <f t="shared" si="64"/>
        <v>0</v>
      </c>
      <c r="CI44" s="279">
        <f t="shared" si="65"/>
        <v>0</v>
      </c>
      <c r="CJ44" s="279">
        <f t="shared" si="66"/>
        <v>0</v>
      </c>
      <c r="CK44" s="279">
        <f t="shared" si="67"/>
        <v>0</v>
      </c>
      <c r="CL44" s="279">
        <f t="shared" si="68"/>
        <v>0</v>
      </c>
      <c r="CM44" s="226">
        <f t="shared" si="104"/>
        <v>0</v>
      </c>
      <c r="CN44" s="278"/>
      <c r="CO44" s="225">
        <f t="shared" si="69"/>
        <v>0</v>
      </c>
      <c r="CP44" s="225">
        <f t="shared" si="70"/>
        <v>0</v>
      </c>
      <c r="CQ44" s="225">
        <f t="shared" si="71"/>
        <v>0</v>
      </c>
      <c r="CR44" s="225">
        <f t="shared" si="72"/>
        <v>0</v>
      </c>
      <c r="CS44" s="225">
        <f t="shared" si="73"/>
        <v>0</v>
      </c>
      <c r="CT44" s="225">
        <f t="shared" si="74"/>
        <v>0</v>
      </c>
      <c r="CU44" s="225">
        <f t="shared" si="75"/>
        <v>0</v>
      </c>
      <c r="CV44" s="225">
        <f t="shared" si="76"/>
        <v>0</v>
      </c>
      <c r="CW44" s="225">
        <f t="shared" si="77"/>
        <v>0</v>
      </c>
      <c r="CX44" s="225">
        <f t="shared" si="78"/>
        <v>0</v>
      </c>
      <c r="CY44" s="226">
        <f t="shared" si="105"/>
        <v>0</v>
      </c>
      <c r="CZ44" s="227"/>
      <c r="DA44" s="225">
        <f t="shared" si="79"/>
        <v>0</v>
      </c>
      <c r="DB44" s="225">
        <f t="shared" si="80"/>
        <v>0</v>
      </c>
      <c r="DC44" s="225">
        <f t="shared" si="81"/>
        <v>0</v>
      </c>
      <c r="DD44" s="225">
        <f t="shared" si="82"/>
        <v>0</v>
      </c>
      <c r="DE44" s="225">
        <f t="shared" si="83"/>
        <v>0</v>
      </c>
      <c r="DF44" s="225">
        <f t="shared" si="84"/>
        <v>0</v>
      </c>
      <c r="DG44" s="225">
        <f t="shared" si="85"/>
        <v>0</v>
      </c>
      <c r="DH44" s="225">
        <f t="shared" si="86"/>
        <v>0</v>
      </c>
      <c r="DI44" s="225">
        <f t="shared" si="87"/>
        <v>0</v>
      </c>
      <c r="DJ44" s="225">
        <f t="shared" si="88"/>
        <v>0</v>
      </c>
      <c r="DK44" s="226">
        <f t="shared" si="106"/>
        <v>0</v>
      </c>
      <c r="DL44" s="227"/>
      <c r="DM44" s="225">
        <f>IF('5. Lön'!$B$15&gt;0,$F44*G44*(1+'2. Grunddata'!$C$16)*(1+$Q44)*(1-$E44),AS44)</f>
        <v>0</v>
      </c>
      <c r="DN44" s="225">
        <f>IF('5. Lön'!$B$15&gt;0,$F44*H44*(1+'2. Grunddata'!$C$16)*(1+$Q44)*(1+$R44)*(1-$E44),AT44)</f>
        <v>0</v>
      </c>
      <c r="DO44" s="225">
        <f>IF('5. Lön'!$B$15&gt;0,$F44*I44*(1+'2. Grunddata'!$C$16)*(1+$Q44)*(1+$R44)*(1+$S44)*(1-$E44),AU44)</f>
        <v>0</v>
      </c>
      <c r="DP44" s="225">
        <f>IF('5. Lön'!$B$15&gt;0,$F44*J44*(1+'2. Grunddata'!$C$16)*(1+$Q44)*(1+$R44)*(1+$S44)*(1+$T44)*(1-$E44),AV44)</f>
        <v>0</v>
      </c>
      <c r="DQ44" s="225">
        <f>IF('5. Lön'!$B$15&gt;0,$F44*K44*(1+'2. Grunddata'!$C$16)*(1+$Q44)*(1+$R44)*(1+$S44)*(1+$T44)*(1+$U44)*(1-$E44),AW44)</f>
        <v>0</v>
      </c>
      <c r="DR44" s="225">
        <f>IF('5. Lön'!$B$15&gt;0,$F44*L44*(1+'2. Grunddata'!$C$16)*(1+$Q44)*(1+$R44)*(1+$S44)*(1+$T44)*(1+$U44)*(1+$V44)*(1-$E44),AX44)</f>
        <v>0</v>
      </c>
      <c r="DS44" s="225">
        <f>IF('5. Lön'!$B$15&gt;0,$F44*M44*(1+'2. Grunddata'!$C$16)*(1+$Q44)*(1+$R44)*(1+$S44)*(1+$T44)*(1+$U44)*(1+$V44)*(1+$W44)*(1-$E44),AY44)</f>
        <v>0</v>
      </c>
      <c r="DT44" s="225">
        <f>IF('5. Lön'!$B$15&gt;0,$F44*N44*(1+'2. Grunddata'!$C$16)*(1+$Q44)*(1+$R44)*(1+$S44)*(1+$T44)*(1+$U44)*(1+$V44)*(1+$W44)*(1+$X44)*(1-$E44),AZ44)</f>
        <v>0</v>
      </c>
      <c r="DU44" s="225">
        <f>IF('5. Lön'!$B$15&gt;0,$F44*O44*(1+'2. Grunddata'!$C$16)*(1+$Q44)*(1+$R44)*(1+$S44)*(1+$T44)*(1+$U44)*(1+$V44)*(1+$W44)*(1+$X44)*(1+$Y44)*(1+$Z44)*(1-$E44),BA44)</f>
        <v>0</v>
      </c>
      <c r="DV44" s="225">
        <f>IF('5. Lön'!$B$15&gt;0,$F44*P44*(1+'2. Grunddata'!$C$16)*(1+$Q44)*(1+$R44)*(1+$S44)*(1+$T44)*(1+$U44)*(1+$V44)*(1+$W44)*(1+$X44)*(1+$Y44)*(1-$E44),BB44)</f>
        <v>0</v>
      </c>
      <c r="DW44" s="226">
        <f t="shared" si="107"/>
        <v>0</v>
      </c>
      <c r="DX44" s="227"/>
      <c r="DY44" s="225">
        <f>IF('2. Grunddata'!$C$13="NEJ",(IF('2. Grunddata'!$C$16&gt;0,(DM44*$AD44),(AS44*$AD44))),(BQ44+CO44))</f>
        <v>0</v>
      </c>
      <c r="DZ44" s="225">
        <f>IF('2. Grunddata'!$C$13="NEJ",(IF('2. Grunddata'!$C$16&gt;0,(DN44*$AD44),(AT44*$AD44))),(BR44+CP44))</f>
        <v>0</v>
      </c>
      <c r="EA44" s="225">
        <f>IF('2. Grunddata'!$C$13="NEJ",(IF('2. Grunddata'!$C$16&gt;0,(DO44*$AD44),(AU44*$AD44))),(BS44+CQ44))</f>
        <v>0</v>
      </c>
      <c r="EB44" s="225">
        <f>IF('2. Grunddata'!$C$13="NEJ",(IF('2. Grunddata'!$C$16&gt;0,(DP44*$AD44),(AV44*$AD44))),(BT44+CR44))</f>
        <v>0</v>
      </c>
      <c r="EC44" s="225">
        <f>IF('2. Grunddata'!$C$13="NEJ",(IF('2. Grunddata'!$C$16&gt;0,(DQ44*$AD44),(AW44*$AD44))),(BU44+CS44))</f>
        <v>0</v>
      </c>
      <c r="ED44" s="225">
        <f>IF('2. Grunddata'!$C$13="NEJ",(IF('2. Grunddata'!$C$16&gt;0,(DR44*$AD44),(AX44*$AD44))),(BV44+CT44))</f>
        <v>0</v>
      </c>
      <c r="EE44" s="225">
        <f>IF('2. Grunddata'!$C$13="NEJ",(IF('2. Grunddata'!$C$16&gt;0,(DS44*$AD44),(AY44*$AD44))),(BW44+CU44))</f>
        <v>0</v>
      </c>
      <c r="EF44" s="225">
        <f>IF('2. Grunddata'!$C$13="NEJ",(IF('2. Grunddata'!$C$16&gt;0,(DT44*$AD44),(AZ44*$AD44))),(BX44+CV44))</f>
        <v>0</v>
      </c>
      <c r="EG44" s="225">
        <f>IF('2. Grunddata'!$C$13="NEJ",(IF('2. Grunddata'!$C$16&gt;0,(DU44*$AD44),(BA44*$AD44))),(BY44+CW44))</f>
        <v>0</v>
      </c>
      <c r="EH44" s="225">
        <f>IF('2. Grunddata'!$C$13="NEJ",(IF('2. Grunddata'!$C$16&gt;0,(DV44*$AD44),(BB44*$AD44))),(BZ44+CX44))</f>
        <v>0</v>
      </c>
      <c r="EI44" s="226">
        <f t="shared" si="108"/>
        <v>0</v>
      </c>
      <c r="EJ44" s="227"/>
      <c r="EK44" s="225">
        <f>(BQ44+CO44-DY44)+IF('2. Grunddata'!$C$16&gt;0,AS44-DM44,0)</f>
        <v>0</v>
      </c>
      <c r="EL44" s="225">
        <f>(BR44+CP44-DZ44)+IF('2. Grunddata'!$C$16&gt;0,AT44-DN44,0)</f>
        <v>0</v>
      </c>
      <c r="EM44" s="225">
        <f>(BS44+CQ44-EA44)+IF('2. Grunddata'!$C$16&gt;0,AU44-DO44,0)</f>
        <v>0</v>
      </c>
      <c r="EN44" s="225">
        <f>(BT44+CR44-EB44)+IF('2. Grunddata'!$C$16&gt;0,AV44-DP44,0)</f>
        <v>0</v>
      </c>
      <c r="EO44" s="225">
        <f>(BU44+CS44-EC44)+IF('2. Grunddata'!$C$16&gt;0,AW44-DQ44,0)</f>
        <v>0</v>
      </c>
      <c r="EP44" s="225">
        <f>(BV44+CT44-ED44)+IF('2. Grunddata'!$C$16&gt;0,AX44-DR44,0)</f>
        <v>0</v>
      </c>
      <c r="EQ44" s="225">
        <f>(BW44+CU44-EE44)+IF('2. Grunddata'!$C$16&gt;0,AY44-DS44,0)</f>
        <v>0</v>
      </c>
      <c r="ER44" s="225">
        <f>(BX44+CV44-EF44)+IF('2. Grunddata'!$C$16&gt;0,AZ44-DT44,0)</f>
        <v>0</v>
      </c>
      <c r="ES44" s="225">
        <f>(BY44+CW44-EG44)+IF('2. Grunddata'!$C$16&gt;0,BA44-DU44,0)</f>
        <v>0</v>
      </c>
      <c r="ET44" s="225">
        <f>(BZ44+CX44-EH44)+IF('2. Grunddata'!$C$16&gt;0,BB44-DV44,0)</f>
        <v>0</v>
      </c>
      <c r="EU44" s="226">
        <f t="shared" si="109"/>
        <v>0</v>
      </c>
      <c r="EV44" s="227"/>
      <c r="EW44" s="225">
        <f t="shared" si="110"/>
        <v>0</v>
      </c>
      <c r="EX44" s="225">
        <f t="shared" si="111"/>
        <v>0</v>
      </c>
      <c r="EY44" s="225">
        <f t="shared" si="112"/>
        <v>0</v>
      </c>
      <c r="EZ44" s="225">
        <f t="shared" si="113"/>
        <v>0</v>
      </c>
      <c r="FA44" s="225">
        <f t="shared" si="114"/>
        <v>0</v>
      </c>
      <c r="FB44" s="225">
        <f t="shared" si="115"/>
        <v>0</v>
      </c>
      <c r="FC44" s="225">
        <f t="shared" si="116"/>
        <v>0</v>
      </c>
      <c r="FD44" s="225">
        <f t="shared" si="117"/>
        <v>0</v>
      </c>
      <c r="FE44" s="225">
        <f t="shared" si="118"/>
        <v>0</v>
      </c>
      <c r="FF44" s="225">
        <f t="shared" si="119"/>
        <v>0</v>
      </c>
      <c r="FG44" s="226">
        <f t="shared" si="120"/>
        <v>0</v>
      </c>
      <c r="FH44" s="227"/>
      <c r="FI44" s="225">
        <f t="shared" si="121"/>
        <v>0</v>
      </c>
      <c r="FJ44" s="225">
        <f t="shared" si="122"/>
        <v>0</v>
      </c>
      <c r="FK44" s="225">
        <f t="shared" si="123"/>
        <v>0</v>
      </c>
      <c r="FL44" s="225">
        <f t="shared" si="124"/>
        <v>0</v>
      </c>
      <c r="FM44" s="225">
        <f t="shared" si="125"/>
        <v>0</v>
      </c>
      <c r="FN44" s="225">
        <f t="shared" si="126"/>
        <v>0</v>
      </c>
      <c r="FO44" s="225">
        <f t="shared" si="127"/>
        <v>0</v>
      </c>
      <c r="FP44" s="225">
        <f t="shared" si="128"/>
        <v>0</v>
      </c>
      <c r="FQ44" s="225">
        <f t="shared" si="129"/>
        <v>0</v>
      </c>
      <c r="FR44" s="225">
        <f t="shared" si="130"/>
        <v>0</v>
      </c>
      <c r="FS44" s="226">
        <f t="shared" si="131"/>
        <v>0</v>
      </c>
    </row>
    <row r="45" spans="2:175" s="120" customFormat="1" ht="12.95" customHeight="1" x14ac:dyDescent="0.2">
      <c r="B45" s="202" t="str">
        <f>'2. Grunddata'!C$9</f>
        <v>Husdjurens utfodring och vård</v>
      </c>
      <c r="C45" s="114"/>
      <c r="D45" s="113"/>
      <c r="E45" s="128">
        <f t="shared" si="164"/>
        <v>0</v>
      </c>
      <c r="F45" s="111"/>
      <c r="G45" s="112"/>
      <c r="H45" s="112"/>
      <c r="I45" s="112"/>
      <c r="J45" s="112"/>
      <c r="K45" s="112"/>
      <c r="L45" s="112"/>
      <c r="M45" s="112"/>
      <c r="N45" s="112"/>
      <c r="O45" s="112"/>
      <c r="P45" s="112"/>
      <c r="Q45" s="266">
        <f>SUMIF('3. Partner'!$K$13:$K$87,$B45,'3. Partner'!$E$13:$E$87)</f>
        <v>0.02</v>
      </c>
      <c r="R45" s="541">
        <f t="shared" ref="R45:Z54" si="165">$Q45</f>
        <v>0.02</v>
      </c>
      <c r="S45" s="541">
        <f t="shared" si="165"/>
        <v>0.02</v>
      </c>
      <c r="T45" s="541">
        <f t="shared" si="165"/>
        <v>0.02</v>
      </c>
      <c r="U45" s="541">
        <f t="shared" si="165"/>
        <v>0.02</v>
      </c>
      <c r="V45" s="541">
        <f t="shared" si="165"/>
        <v>0.02</v>
      </c>
      <c r="W45" s="541">
        <f t="shared" si="165"/>
        <v>0.02</v>
      </c>
      <c r="X45" s="541">
        <f t="shared" si="165"/>
        <v>0.02</v>
      </c>
      <c r="Y45" s="541">
        <f t="shared" si="165"/>
        <v>0.02</v>
      </c>
      <c r="Z45" s="541">
        <f t="shared" si="165"/>
        <v>0.02</v>
      </c>
      <c r="AA45" s="267">
        <f>SUMIF('3. Partner'!K$13:K$87,B45,'3. Partner'!D$13:D$87)</f>
        <v>0.54449999999999998</v>
      </c>
      <c r="AB45" s="247">
        <f>(SUMIF('3. Partner'!K$13:K$87,B45,'3. Partner'!F$13:F$87))+(SUMIF('3. Partner'!K$13:K$87,B45,'3. Partner'!H$13:H$87))</f>
        <v>0.46473946099377283</v>
      </c>
      <c r="AC45" s="247">
        <f>(SUMIF('3. Partner'!K$13:K$87,B45,'3. Partner'!G$13:G$87))+(SUMIF('3. Partner'!K$13:K$87,B45,'3. Partner'!I$13:I$87))</f>
        <v>0.12659999999999999</v>
      </c>
      <c r="AD45" s="248">
        <f>IF('2. Grunddata'!C$13="NEJ",'2. Grunddata'!C$14,0)</f>
        <v>0.25</v>
      </c>
      <c r="AE45" s="597">
        <f t="shared" si="99"/>
        <v>0</v>
      </c>
      <c r="AF45" s="292"/>
      <c r="AG45" s="249">
        <f t="shared" si="19"/>
        <v>0</v>
      </c>
      <c r="AH45" s="249">
        <f t="shared" si="20"/>
        <v>0</v>
      </c>
      <c r="AI45" s="249">
        <f t="shared" si="21"/>
        <v>0</v>
      </c>
      <c r="AJ45" s="249">
        <f t="shared" si="22"/>
        <v>0</v>
      </c>
      <c r="AK45" s="249">
        <f t="shared" si="23"/>
        <v>0</v>
      </c>
      <c r="AL45" s="249">
        <f t="shared" si="24"/>
        <v>0</v>
      </c>
      <c r="AM45" s="249">
        <f t="shared" si="25"/>
        <v>0</v>
      </c>
      <c r="AN45" s="249">
        <f t="shared" si="26"/>
        <v>0</v>
      </c>
      <c r="AO45" s="249">
        <f t="shared" si="27"/>
        <v>0</v>
      </c>
      <c r="AP45" s="249">
        <f t="shared" si="28"/>
        <v>0</v>
      </c>
      <c r="AQ45" s="250">
        <f t="shared" si="100"/>
        <v>0</v>
      </c>
      <c r="AR45" s="251"/>
      <c r="AS45" s="249">
        <f t="shared" si="29"/>
        <v>0</v>
      </c>
      <c r="AT45" s="249">
        <f t="shared" si="30"/>
        <v>0</v>
      </c>
      <c r="AU45" s="249">
        <f t="shared" si="31"/>
        <v>0</v>
      </c>
      <c r="AV45" s="249">
        <f t="shared" si="32"/>
        <v>0</v>
      </c>
      <c r="AW45" s="249">
        <f t="shared" si="33"/>
        <v>0</v>
      </c>
      <c r="AX45" s="249">
        <f t="shared" si="34"/>
        <v>0</v>
      </c>
      <c r="AY45" s="249">
        <f t="shared" si="35"/>
        <v>0</v>
      </c>
      <c r="AZ45" s="249">
        <f t="shared" si="36"/>
        <v>0</v>
      </c>
      <c r="BA45" s="249">
        <f t="shared" si="37"/>
        <v>0</v>
      </c>
      <c r="BB45" s="249">
        <f t="shared" si="38"/>
        <v>0</v>
      </c>
      <c r="BC45" s="250">
        <f t="shared" si="101"/>
        <v>0</v>
      </c>
      <c r="BD45" s="251"/>
      <c r="BE45" s="249">
        <f t="shared" si="39"/>
        <v>0</v>
      </c>
      <c r="BF45" s="249">
        <f t="shared" si="40"/>
        <v>0</v>
      </c>
      <c r="BG45" s="249">
        <f t="shared" si="41"/>
        <v>0</v>
      </c>
      <c r="BH45" s="249">
        <f t="shared" si="42"/>
        <v>0</v>
      </c>
      <c r="BI45" s="249">
        <f t="shared" si="43"/>
        <v>0</v>
      </c>
      <c r="BJ45" s="249">
        <f t="shared" si="44"/>
        <v>0</v>
      </c>
      <c r="BK45" s="249">
        <f t="shared" si="45"/>
        <v>0</v>
      </c>
      <c r="BL45" s="249">
        <f t="shared" si="46"/>
        <v>0</v>
      </c>
      <c r="BM45" s="249">
        <f t="shared" si="47"/>
        <v>0</v>
      </c>
      <c r="BN45" s="249">
        <f t="shared" si="48"/>
        <v>0</v>
      </c>
      <c r="BO45" s="250">
        <f t="shared" si="102"/>
        <v>0</v>
      </c>
      <c r="BP45" s="252"/>
      <c r="BQ45" s="253">
        <f t="shared" si="49"/>
        <v>0</v>
      </c>
      <c r="BR45" s="253">
        <f t="shared" si="50"/>
        <v>0</v>
      </c>
      <c r="BS45" s="253">
        <f t="shared" si="51"/>
        <v>0</v>
      </c>
      <c r="BT45" s="253">
        <f t="shared" si="52"/>
        <v>0</v>
      </c>
      <c r="BU45" s="253">
        <f t="shared" si="53"/>
        <v>0</v>
      </c>
      <c r="BV45" s="253">
        <f t="shared" si="54"/>
        <v>0</v>
      </c>
      <c r="BW45" s="253">
        <f t="shared" si="55"/>
        <v>0</v>
      </c>
      <c r="BX45" s="253">
        <f t="shared" si="56"/>
        <v>0</v>
      </c>
      <c r="BY45" s="253">
        <f t="shared" si="57"/>
        <v>0</v>
      </c>
      <c r="BZ45" s="253">
        <f t="shared" si="58"/>
        <v>0</v>
      </c>
      <c r="CA45" s="237">
        <f t="shared" si="103"/>
        <v>0</v>
      </c>
      <c r="CB45" s="254"/>
      <c r="CC45" s="258">
        <f t="shared" si="59"/>
        <v>0</v>
      </c>
      <c r="CD45" s="258">
        <f t="shared" si="60"/>
        <v>0</v>
      </c>
      <c r="CE45" s="258">
        <f t="shared" si="61"/>
        <v>0</v>
      </c>
      <c r="CF45" s="258">
        <f t="shared" si="62"/>
        <v>0</v>
      </c>
      <c r="CG45" s="258">
        <f t="shared" si="63"/>
        <v>0</v>
      </c>
      <c r="CH45" s="258">
        <f t="shared" si="64"/>
        <v>0</v>
      </c>
      <c r="CI45" s="258">
        <f t="shared" si="65"/>
        <v>0</v>
      </c>
      <c r="CJ45" s="258">
        <f t="shared" si="66"/>
        <v>0</v>
      </c>
      <c r="CK45" s="258">
        <f t="shared" si="67"/>
        <v>0</v>
      </c>
      <c r="CL45" s="258">
        <f t="shared" si="68"/>
        <v>0</v>
      </c>
      <c r="CM45" s="237">
        <f t="shared" si="104"/>
        <v>0</v>
      </c>
      <c r="CN45" s="254"/>
      <c r="CO45" s="253">
        <f t="shared" si="69"/>
        <v>0</v>
      </c>
      <c r="CP45" s="253">
        <f t="shared" si="70"/>
        <v>0</v>
      </c>
      <c r="CQ45" s="253">
        <f t="shared" si="71"/>
        <v>0</v>
      </c>
      <c r="CR45" s="253">
        <f t="shared" si="72"/>
        <v>0</v>
      </c>
      <c r="CS45" s="253">
        <f t="shared" si="73"/>
        <v>0</v>
      </c>
      <c r="CT45" s="253">
        <f t="shared" si="74"/>
        <v>0</v>
      </c>
      <c r="CU45" s="253">
        <f t="shared" si="75"/>
        <v>0</v>
      </c>
      <c r="CV45" s="253">
        <f t="shared" si="76"/>
        <v>0</v>
      </c>
      <c r="CW45" s="253">
        <f t="shared" si="77"/>
        <v>0</v>
      </c>
      <c r="CX45" s="253">
        <f t="shared" si="78"/>
        <v>0</v>
      </c>
      <c r="CY45" s="237">
        <f t="shared" si="105"/>
        <v>0</v>
      </c>
      <c r="DA45" s="253">
        <f t="shared" si="79"/>
        <v>0</v>
      </c>
      <c r="DB45" s="253">
        <f t="shared" si="80"/>
        <v>0</v>
      </c>
      <c r="DC45" s="253">
        <f t="shared" si="81"/>
        <v>0</v>
      </c>
      <c r="DD45" s="253">
        <f t="shared" si="82"/>
        <v>0</v>
      </c>
      <c r="DE45" s="253">
        <f t="shared" si="83"/>
        <v>0</v>
      </c>
      <c r="DF45" s="253">
        <f t="shared" si="84"/>
        <v>0</v>
      </c>
      <c r="DG45" s="253">
        <f t="shared" si="85"/>
        <v>0</v>
      </c>
      <c r="DH45" s="253">
        <f t="shared" si="86"/>
        <v>0</v>
      </c>
      <c r="DI45" s="253">
        <f t="shared" si="87"/>
        <v>0</v>
      </c>
      <c r="DJ45" s="253">
        <f t="shared" si="88"/>
        <v>0</v>
      </c>
      <c r="DK45" s="237">
        <f t="shared" si="106"/>
        <v>0</v>
      </c>
      <c r="DM45" s="253">
        <f>IF('5. Lön'!$B$15&gt;0,$F45*G45*(1+'2. Grunddata'!$C$16)*(1+$Q45)*(1-$E45),AS45)</f>
        <v>0</v>
      </c>
      <c r="DN45" s="253">
        <f>IF('5. Lön'!$B$15&gt;0,$F45*H45*(1+'2. Grunddata'!$C$16)*(1+$Q45)*(1+$R45)*(1-$E45),AT45)</f>
        <v>0</v>
      </c>
      <c r="DO45" s="253">
        <f>IF('5. Lön'!$B$15&gt;0,$F45*I45*(1+'2. Grunddata'!$C$16)*(1+$Q45)*(1+$R45)*(1+$S45)*(1-$E45),AU45)</f>
        <v>0</v>
      </c>
      <c r="DP45" s="253">
        <f>IF('5. Lön'!$B$15&gt;0,$F45*J45*(1+'2. Grunddata'!$C$16)*(1+$Q45)*(1+$R45)*(1+$S45)*(1+$T45)*(1-$E45),AV45)</f>
        <v>0</v>
      </c>
      <c r="DQ45" s="253">
        <f>IF('5. Lön'!$B$15&gt;0,$F45*K45*(1+'2. Grunddata'!$C$16)*(1+$Q45)*(1+$R45)*(1+$S45)*(1+$T45)*(1+$U45)*(1-$E45),AW45)</f>
        <v>0</v>
      </c>
      <c r="DR45" s="253">
        <f>IF('5. Lön'!$B$15&gt;0,$F45*L45*(1+'2. Grunddata'!$C$16)*(1+$Q45)*(1+$R45)*(1+$S45)*(1+$T45)*(1+$U45)*(1+$V45)*(1-$E45),AX45)</f>
        <v>0</v>
      </c>
      <c r="DS45" s="253">
        <f>IF('5. Lön'!$B$15&gt;0,$F45*M45*(1+'2. Grunddata'!$C$16)*(1+$Q45)*(1+$R45)*(1+$S45)*(1+$T45)*(1+$U45)*(1+$V45)*(1+$W45)*(1-$E45),AY45)</f>
        <v>0</v>
      </c>
      <c r="DT45" s="253">
        <f>IF('5. Lön'!$B$15&gt;0,$F45*N45*(1+'2. Grunddata'!$C$16)*(1+$Q45)*(1+$R45)*(1+$S45)*(1+$T45)*(1+$U45)*(1+$V45)*(1+$W45)*(1+$X45)*(1-$E45),AZ45)</f>
        <v>0</v>
      </c>
      <c r="DU45" s="253">
        <f>IF('5. Lön'!$B$15&gt;0,$F45*O45*(1+'2. Grunddata'!$C$16)*(1+$Q45)*(1+$R45)*(1+$S45)*(1+$T45)*(1+$U45)*(1+$V45)*(1+$W45)*(1+$X45)*(1+$Y45)*(1+$Z45)*(1-$E45),BA45)</f>
        <v>0</v>
      </c>
      <c r="DV45" s="253">
        <f>IF('5. Lön'!$B$15&gt;0,$F45*P45*(1+'2. Grunddata'!$C$16)*(1+$Q45)*(1+$R45)*(1+$S45)*(1+$T45)*(1+$U45)*(1+$V45)*(1+$W45)*(1+$X45)*(1+$Y45)*(1-$E45),BB45)</f>
        <v>0</v>
      </c>
      <c r="DW45" s="237">
        <f t="shared" si="107"/>
        <v>0</v>
      </c>
      <c r="DY45" s="253">
        <f>IF('2. Grunddata'!$C$13="NEJ",(IF('2. Grunddata'!$C$16&gt;0,(DM45*$AD45),(AS45*$AD45))),(BQ45+CO45))</f>
        <v>0</v>
      </c>
      <c r="DZ45" s="253">
        <f>IF('2. Grunddata'!$C$13="NEJ",(IF('2. Grunddata'!$C$16&gt;0,(DN45*$AD45),(AT45*$AD45))),(BR45+CP45))</f>
        <v>0</v>
      </c>
      <c r="EA45" s="253">
        <f>IF('2. Grunddata'!$C$13="NEJ",(IF('2. Grunddata'!$C$16&gt;0,(DO45*$AD45),(AU45*$AD45))),(BS45+CQ45))</f>
        <v>0</v>
      </c>
      <c r="EB45" s="253">
        <f>IF('2. Grunddata'!$C$13="NEJ",(IF('2. Grunddata'!$C$16&gt;0,(DP45*$AD45),(AV45*$AD45))),(BT45+CR45))</f>
        <v>0</v>
      </c>
      <c r="EC45" s="253">
        <f>IF('2. Grunddata'!$C$13="NEJ",(IF('2. Grunddata'!$C$16&gt;0,(DQ45*$AD45),(AW45*$AD45))),(BU45+CS45))</f>
        <v>0</v>
      </c>
      <c r="ED45" s="253">
        <f>IF('2. Grunddata'!$C$13="NEJ",(IF('2. Grunddata'!$C$16&gt;0,(DR45*$AD45),(AX45*$AD45))),(BV45+CT45))</f>
        <v>0</v>
      </c>
      <c r="EE45" s="253">
        <f>IF('2. Grunddata'!$C$13="NEJ",(IF('2. Grunddata'!$C$16&gt;0,(DS45*$AD45),(AY45*$AD45))),(BW45+CU45))</f>
        <v>0</v>
      </c>
      <c r="EF45" s="253">
        <f>IF('2. Grunddata'!$C$13="NEJ",(IF('2. Grunddata'!$C$16&gt;0,(DT45*$AD45),(AZ45*$AD45))),(BX45+CV45))</f>
        <v>0</v>
      </c>
      <c r="EG45" s="253">
        <f>IF('2. Grunddata'!$C$13="NEJ",(IF('2. Grunddata'!$C$16&gt;0,(DU45*$AD45),(BA45*$AD45))),(BY45+CW45))</f>
        <v>0</v>
      </c>
      <c r="EH45" s="253">
        <f>IF('2. Grunddata'!$C$13="NEJ",(IF('2. Grunddata'!$C$16&gt;0,(DV45*$AD45),(BB45*$AD45))),(BZ45+CX45))</f>
        <v>0</v>
      </c>
      <c r="EI45" s="237">
        <f t="shared" si="108"/>
        <v>0</v>
      </c>
      <c r="EK45" s="253">
        <f>(BQ45+CO45-DY45)+IF('2. Grunddata'!$C$16&gt;0,AS45-DM45,0)</f>
        <v>0</v>
      </c>
      <c r="EL45" s="253">
        <f>(BR45+CP45-DZ45)+IF('2. Grunddata'!$C$16&gt;0,AT45-DN45,0)</f>
        <v>0</v>
      </c>
      <c r="EM45" s="253">
        <f>(BS45+CQ45-EA45)+IF('2. Grunddata'!$C$16&gt;0,AU45-DO45,0)</f>
        <v>0</v>
      </c>
      <c r="EN45" s="253">
        <f>(BT45+CR45-EB45)+IF('2. Grunddata'!$C$16&gt;0,AV45-DP45,0)</f>
        <v>0</v>
      </c>
      <c r="EO45" s="253">
        <f>(BU45+CS45-EC45)+IF('2. Grunddata'!$C$16&gt;0,AW45-DQ45,0)</f>
        <v>0</v>
      </c>
      <c r="EP45" s="253">
        <f>(BV45+CT45-ED45)+IF('2. Grunddata'!$C$16&gt;0,AX45-DR45,0)</f>
        <v>0</v>
      </c>
      <c r="EQ45" s="253">
        <f>(BW45+CU45-EE45)+IF('2. Grunddata'!$C$16&gt;0,AY45-DS45,0)</f>
        <v>0</v>
      </c>
      <c r="ER45" s="253">
        <f>(BX45+CV45-EF45)+IF('2. Grunddata'!$C$16&gt;0,AZ45-DT45,0)</f>
        <v>0</v>
      </c>
      <c r="ES45" s="253">
        <f>(BY45+CW45-EG45)+IF('2. Grunddata'!$C$16&gt;0,BA45-DU45,0)</f>
        <v>0</v>
      </c>
      <c r="ET45" s="253">
        <f>(BZ45+CX45-EH45)+IF('2. Grunddata'!$C$16&gt;0,BB45-DV45,0)</f>
        <v>0</v>
      </c>
      <c r="EU45" s="237">
        <f t="shared" si="109"/>
        <v>0</v>
      </c>
      <c r="EW45" s="253">
        <f t="shared" si="110"/>
        <v>0</v>
      </c>
      <c r="EX45" s="253">
        <f t="shared" si="111"/>
        <v>0</v>
      </c>
      <c r="EY45" s="253">
        <f t="shared" si="112"/>
        <v>0</v>
      </c>
      <c r="EZ45" s="253">
        <f t="shared" si="113"/>
        <v>0</v>
      </c>
      <c r="FA45" s="253">
        <f t="shared" si="114"/>
        <v>0</v>
      </c>
      <c r="FB45" s="253">
        <f t="shared" si="115"/>
        <v>0</v>
      </c>
      <c r="FC45" s="253">
        <f t="shared" si="116"/>
        <v>0</v>
      </c>
      <c r="FD45" s="253">
        <f t="shared" si="117"/>
        <v>0</v>
      </c>
      <c r="FE45" s="253">
        <f t="shared" si="118"/>
        <v>0</v>
      </c>
      <c r="FF45" s="253">
        <f t="shared" si="119"/>
        <v>0</v>
      </c>
      <c r="FG45" s="237">
        <f t="shared" si="120"/>
        <v>0</v>
      </c>
      <c r="FI45" s="253">
        <f t="shared" si="121"/>
        <v>0</v>
      </c>
      <c r="FJ45" s="253">
        <f t="shared" si="122"/>
        <v>0</v>
      </c>
      <c r="FK45" s="253">
        <f t="shared" si="123"/>
        <v>0</v>
      </c>
      <c r="FL45" s="253">
        <f t="shared" si="124"/>
        <v>0</v>
      </c>
      <c r="FM45" s="253">
        <f t="shared" si="125"/>
        <v>0</v>
      </c>
      <c r="FN45" s="253">
        <f t="shared" si="126"/>
        <v>0</v>
      </c>
      <c r="FO45" s="253">
        <f t="shared" si="127"/>
        <v>0</v>
      </c>
      <c r="FP45" s="253">
        <f t="shared" si="128"/>
        <v>0</v>
      </c>
      <c r="FQ45" s="253">
        <f t="shared" si="129"/>
        <v>0</v>
      </c>
      <c r="FR45" s="253">
        <f t="shared" si="130"/>
        <v>0</v>
      </c>
      <c r="FS45" s="237">
        <f t="shared" si="131"/>
        <v>0</v>
      </c>
    </row>
    <row r="46" spans="2:175" s="120" customFormat="1" ht="12.95" customHeight="1" x14ac:dyDescent="0.2">
      <c r="B46" s="626" t="str">
        <f>'2. Grunddata'!C$9</f>
        <v>Husdjurens utfodring och vård</v>
      </c>
      <c r="C46" s="135"/>
      <c r="D46" s="116"/>
      <c r="E46" s="138">
        <f t="shared" si="164"/>
        <v>0</v>
      </c>
      <c r="F46" s="136"/>
      <c r="G46" s="137"/>
      <c r="H46" s="137"/>
      <c r="I46" s="137"/>
      <c r="J46" s="137"/>
      <c r="K46" s="137"/>
      <c r="L46" s="137"/>
      <c r="M46" s="137"/>
      <c r="N46" s="137"/>
      <c r="O46" s="137"/>
      <c r="P46" s="137"/>
      <c r="Q46" s="566">
        <f>SUMIF('3. Partner'!$K$13:$K$87,$B46,'3. Partner'!$E$13:$E$87)</f>
        <v>0.02</v>
      </c>
      <c r="R46" s="540">
        <f t="shared" si="165"/>
        <v>0.02</v>
      </c>
      <c r="S46" s="540">
        <f t="shared" si="165"/>
        <v>0.02</v>
      </c>
      <c r="T46" s="540">
        <f t="shared" si="165"/>
        <v>0.02</v>
      </c>
      <c r="U46" s="540">
        <f t="shared" si="165"/>
        <v>0.02</v>
      </c>
      <c r="V46" s="540">
        <f t="shared" si="165"/>
        <v>0.02</v>
      </c>
      <c r="W46" s="540">
        <f t="shared" si="165"/>
        <v>0.02</v>
      </c>
      <c r="X46" s="540">
        <f t="shared" si="165"/>
        <v>0.02</v>
      </c>
      <c r="Y46" s="540">
        <f t="shared" si="165"/>
        <v>0.02</v>
      </c>
      <c r="Z46" s="540">
        <f t="shared" si="165"/>
        <v>0.02</v>
      </c>
      <c r="AA46" s="567">
        <f>SUMIF('3. Partner'!K$13:K$87,B46,'3. Partner'!D$13:D$87)</f>
        <v>0.54449999999999998</v>
      </c>
      <c r="AB46" s="568">
        <f>(SUMIF('3. Partner'!K$13:K$87,B46,'3. Partner'!F$13:F$87))+(SUMIF('3. Partner'!K$13:K$87,B46,'3. Partner'!H$13:H$87))</f>
        <v>0.46473946099377283</v>
      </c>
      <c r="AC46" s="568">
        <f>(SUMIF('3. Partner'!K$13:K$87,B46,'3. Partner'!G$13:G$87))+(SUMIF('3. Partner'!K$13:K$87,B46,'3. Partner'!I$13:I$87))</f>
        <v>0.12659999999999999</v>
      </c>
      <c r="AD46" s="273">
        <f>IF('2. Grunddata'!C$13="NEJ",'2. Grunddata'!C$14,0)</f>
        <v>0.25</v>
      </c>
      <c r="AE46" s="617">
        <f t="shared" si="99"/>
        <v>0</v>
      </c>
      <c r="AF46" s="287"/>
      <c r="AG46" s="274">
        <f t="shared" si="19"/>
        <v>0</v>
      </c>
      <c r="AH46" s="274">
        <f t="shared" si="20"/>
        <v>0</v>
      </c>
      <c r="AI46" s="274">
        <f t="shared" si="21"/>
        <v>0</v>
      </c>
      <c r="AJ46" s="274">
        <f t="shared" si="22"/>
        <v>0</v>
      </c>
      <c r="AK46" s="274">
        <f t="shared" si="23"/>
        <v>0</v>
      </c>
      <c r="AL46" s="274">
        <f t="shared" si="24"/>
        <v>0</v>
      </c>
      <c r="AM46" s="274">
        <f t="shared" si="25"/>
        <v>0</v>
      </c>
      <c r="AN46" s="274">
        <f t="shared" si="26"/>
        <v>0</v>
      </c>
      <c r="AO46" s="274">
        <f t="shared" si="27"/>
        <v>0</v>
      </c>
      <c r="AP46" s="274">
        <f t="shared" si="28"/>
        <v>0</v>
      </c>
      <c r="AQ46" s="275">
        <f t="shared" si="100"/>
        <v>0</v>
      </c>
      <c r="AR46" s="276"/>
      <c r="AS46" s="274">
        <f t="shared" si="29"/>
        <v>0</v>
      </c>
      <c r="AT46" s="274">
        <f t="shared" si="30"/>
        <v>0</v>
      </c>
      <c r="AU46" s="274">
        <f t="shared" si="31"/>
        <v>0</v>
      </c>
      <c r="AV46" s="274">
        <f t="shared" si="32"/>
        <v>0</v>
      </c>
      <c r="AW46" s="274">
        <f t="shared" si="33"/>
        <v>0</v>
      </c>
      <c r="AX46" s="274">
        <f t="shared" si="34"/>
        <v>0</v>
      </c>
      <c r="AY46" s="274">
        <f t="shared" si="35"/>
        <v>0</v>
      </c>
      <c r="AZ46" s="274">
        <f t="shared" si="36"/>
        <v>0</v>
      </c>
      <c r="BA46" s="274">
        <f t="shared" si="37"/>
        <v>0</v>
      </c>
      <c r="BB46" s="274">
        <f t="shared" si="38"/>
        <v>0</v>
      </c>
      <c r="BC46" s="275">
        <f t="shared" si="101"/>
        <v>0</v>
      </c>
      <c r="BD46" s="276"/>
      <c r="BE46" s="274">
        <f t="shared" si="39"/>
        <v>0</v>
      </c>
      <c r="BF46" s="274">
        <f t="shared" si="40"/>
        <v>0</v>
      </c>
      <c r="BG46" s="274">
        <f t="shared" si="41"/>
        <v>0</v>
      </c>
      <c r="BH46" s="274">
        <f t="shared" si="42"/>
        <v>0</v>
      </c>
      <c r="BI46" s="274">
        <f t="shared" si="43"/>
        <v>0</v>
      </c>
      <c r="BJ46" s="274">
        <f t="shared" si="44"/>
        <v>0</v>
      </c>
      <c r="BK46" s="274">
        <f t="shared" si="45"/>
        <v>0</v>
      </c>
      <c r="BL46" s="274">
        <f t="shared" si="46"/>
        <v>0</v>
      </c>
      <c r="BM46" s="274">
        <f t="shared" si="47"/>
        <v>0</v>
      </c>
      <c r="BN46" s="274">
        <f t="shared" si="48"/>
        <v>0</v>
      </c>
      <c r="BO46" s="275">
        <f t="shared" si="102"/>
        <v>0</v>
      </c>
      <c r="BP46" s="276"/>
      <c r="BQ46" s="225">
        <f t="shared" si="49"/>
        <v>0</v>
      </c>
      <c r="BR46" s="225">
        <f t="shared" si="50"/>
        <v>0</v>
      </c>
      <c r="BS46" s="225">
        <f t="shared" si="51"/>
        <v>0</v>
      </c>
      <c r="BT46" s="225">
        <f t="shared" si="52"/>
        <v>0</v>
      </c>
      <c r="BU46" s="225">
        <f t="shared" si="53"/>
        <v>0</v>
      </c>
      <c r="BV46" s="225">
        <f t="shared" si="54"/>
        <v>0</v>
      </c>
      <c r="BW46" s="225">
        <f t="shared" si="55"/>
        <v>0</v>
      </c>
      <c r="BX46" s="225">
        <f t="shared" si="56"/>
        <v>0</v>
      </c>
      <c r="BY46" s="225">
        <f t="shared" si="57"/>
        <v>0</v>
      </c>
      <c r="BZ46" s="225">
        <f t="shared" si="58"/>
        <v>0</v>
      </c>
      <c r="CA46" s="226">
        <f t="shared" si="103"/>
        <v>0</v>
      </c>
      <c r="CB46" s="278"/>
      <c r="CC46" s="279">
        <f t="shared" si="59"/>
        <v>0</v>
      </c>
      <c r="CD46" s="279">
        <f t="shared" si="60"/>
        <v>0</v>
      </c>
      <c r="CE46" s="279">
        <f t="shared" si="61"/>
        <v>0</v>
      </c>
      <c r="CF46" s="279">
        <f t="shared" si="62"/>
        <v>0</v>
      </c>
      <c r="CG46" s="279">
        <f t="shared" si="63"/>
        <v>0</v>
      </c>
      <c r="CH46" s="279">
        <f t="shared" si="64"/>
        <v>0</v>
      </c>
      <c r="CI46" s="279">
        <f t="shared" si="65"/>
        <v>0</v>
      </c>
      <c r="CJ46" s="279">
        <f t="shared" si="66"/>
        <v>0</v>
      </c>
      <c r="CK46" s="279">
        <f t="shared" si="67"/>
        <v>0</v>
      </c>
      <c r="CL46" s="279">
        <f t="shared" si="68"/>
        <v>0</v>
      </c>
      <c r="CM46" s="226">
        <f t="shared" si="104"/>
        <v>0</v>
      </c>
      <c r="CN46" s="278"/>
      <c r="CO46" s="225">
        <f t="shared" si="69"/>
        <v>0</v>
      </c>
      <c r="CP46" s="225">
        <f t="shared" si="70"/>
        <v>0</v>
      </c>
      <c r="CQ46" s="225">
        <f t="shared" si="71"/>
        <v>0</v>
      </c>
      <c r="CR46" s="225">
        <f t="shared" si="72"/>
        <v>0</v>
      </c>
      <c r="CS46" s="225">
        <f t="shared" si="73"/>
        <v>0</v>
      </c>
      <c r="CT46" s="225">
        <f t="shared" si="74"/>
        <v>0</v>
      </c>
      <c r="CU46" s="225">
        <f t="shared" si="75"/>
        <v>0</v>
      </c>
      <c r="CV46" s="225">
        <f t="shared" si="76"/>
        <v>0</v>
      </c>
      <c r="CW46" s="225">
        <f t="shared" si="77"/>
        <v>0</v>
      </c>
      <c r="CX46" s="225">
        <f t="shared" si="78"/>
        <v>0</v>
      </c>
      <c r="CY46" s="226">
        <f t="shared" si="105"/>
        <v>0</v>
      </c>
      <c r="CZ46" s="227"/>
      <c r="DA46" s="225">
        <f t="shared" si="79"/>
        <v>0</v>
      </c>
      <c r="DB46" s="225">
        <f t="shared" si="80"/>
        <v>0</v>
      </c>
      <c r="DC46" s="225">
        <f t="shared" si="81"/>
        <v>0</v>
      </c>
      <c r="DD46" s="225">
        <f t="shared" si="82"/>
        <v>0</v>
      </c>
      <c r="DE46" s="225">
        <f t="shared" si="83"/>
        <v>0</v>
      </c>
      <c r="DF46" s="225">
        <f t="shared" si="84"/>
        <v>0</v>
      </c>
      <c r="DG46" s="225">
        <f t="shared" si="85"/>
        <v>0</v>
      </c>
      <c r="DH46" s="225">
        <f t="shared" si="86"/>
        <v>0</v>
      </c>
      <c r="DI46" s="225">
        <f t="shared" si="87"/>
        <v>0</v>
      </c>
      <c r="DJ46" s="225">
        <f t="shared" si="88"/>
        <v>0</v>
      </c>
      <c r="DK46" s="226">
        <f t="shared" si="106"/>
        <v>0</v>
      </c>
      <c r="DL46" s="227"/>
      <c r="DM46" s="225">
        <f>IF('5. Lön'!$B$15&gt;0,$F46*G46*(1+'2. Grunddata'!$C$16)*(1+$Q46)*(1-$E46),AS46)</f>
        <v>0</v>
      </c>
      <c r="DN46" s="225">
        <f>IF('5. Lön'!$B$15&gt;0,$F46*H46*(1+'2. Grunddata'!$C$16)*(1+$Q46)*(1+$R46)*(1-$E46),AT46)</f>
        <v>0</v>
      </c>
      <c r="DO46" s="225">
        <f>IF('5. Lön'!$B$15&gt;0,$F46*I46*(1+'2. Grunddata'!$C$16)*(1+$Q46)*(1+$R46)*(1+$S46)*(1-$E46),AU46)</f>
        <v>0</v>
      </c>
      <c r="DP46" s="225">
        <f>IF('5. Lön'!$B$15&gt;0,$F46*J46*(1+'2. Grunddata'!$C$16)*(1+$Q46)*(1+$R46)*(1+$S46)*(1+$T46)*(1-$E46),AV46)</f>
        <v>0</v>
      </c>
      <c r="DQ46" s="225">
        <f>IF('5. Lön'!$B$15&gt;0,$F46*K46*(1+'2. Grunddata'!$C$16)*(1+$Q46)*(1+$R46)*(1+$S46)*(1+$T46)*(1+$U46)*(1-$E46),AW46)</f>
        <v>0</v>
      </c>
      <c r="DR46" s="225">
        <f>IF('5. Lön'!$B$15&gt;0,$F46*L46*(1+'2. Grunddata'!$C$16)*(1+$Q46)*(1+$R46)*(1+$S46)*(1+$T46)*(1+$U46)*(1+$V46)*(1-$E46),AX46)</f>
        <v>0</v>
      </c>
      <c r="DS46" s="225">
        <f>IF('5. Lön'!$B$15&gt;0,$F46*M46*(1+'2. Grunddata'!$C$16)*(1+$Q46)*(1+$R46)*(1+$S46)*(1+$T46)*(1+$U46)*(1+$V46)*(1+$W46)*(1-$E46),AY46)</f>
        <v>0</v>
      </c>
      <c r="DT46" s="225">
        <f>IF('5. Lön'!$B$15&gt;0,$F46*N46*(1+'2. Grunddata'!$C$16)*(1+$Q46)*(1+$R46)*(1+$S46)*(1+$T46)*(1+$U46)*(1+$V46)*(1+$W46)*(1+$X46)*(1-$E46),AZ46)</f>
        <v>0</v>
      </c>
      <c r="DU46" s="225">
        <f>IF('5. Lön'!$B$15&gt;0,$F46*O46*(1+'2. Grunddata'!$C$16)*(1+$Q46)*(1+$R46)*(1+$S46)*(1+$T46)*(1+$U46)*(1+$V46)*(1+$W46)*(1+$X46)*(1+$Y46)*(1+$Z46)*(1-$E46),BA46)</f>
        <v>0</v>
      </c>
      <c r="DV46" s="225">
        <f>IF('5. Lön'!$B$15&gt;0,$F46*P46*(1+'2. Grunddata'!$C$16)*(1+$Q46)*(1+$R46)*(1+$S46)*(1+$T46)*(1+$U46)*(1+$V46)*(1+$W46)*(1+$X46)*(1+$Y46)*(1-$E46),BB46)</f>
        <v>0</v>
      </c>
      <c r="DW46" s="226">
        <f t="shared" si="107"/>
        <v>0</v>
      </c>
      <c r="DX46" s="227"/>
      <c r="DY46" s="225">
        <f>IF('2. Grunddata'!$C$13="NEJ",(IF('2. Grunddata'!$C$16&gt;0,(DM46*$AD46),(AS46*$AD46))),(BQ46+CO46))</f>
        <v>0</v>
      </c>
      <c r="DZ46" s="225">
        <f>IF('2. Grunddata'!$C$13="NEJ",(IF('2. Grunddata'!$C$16&gt;0,(DN46*$AD46),(AT46*$AD46))),(BR46+CP46))</f>
        <v>0</v>
      </c>
      <c r="EA46" s="225">
        <f>IF('2. Grunddata'!$C$13="NEJ",(IF('2. Grunddata'!$C$16&gt;0,(DO46*$AD46),(AU46*$AD46))),(BS46+CQ46))</f>
        <v>0</v>
      </c>
      <c r="EB46" s="225">
        <f>IF('2. Grunddata'!$C$13="NEJ",(IF('2. Grunddata'!$C$16&gt;0,(DP46*$AD46),(AV46*$AD46))),(BT46+CR46))</f>
        <v>0</v>
      </c>
      <c r="EC46" s="225">
        <f>IF('2. Grunddata'!$C$13="NEJ",(IF('2. Grunddata'!$C$16&gt;0,(DQ46*$AD46),(AW46*$AD46))),(BU46+CS46))</f>
        <v>0</v>
      </c>
      <c r="ED46" s="225">
        <f>IF('2. Grunddata'!$C$13="NEJ",(IF('2. Grunddata'!$C$16&gt;0,(DR46*$AD46),(AX46*$AD46))),(BV46+CT46))</f>
        <v>0</v>
      </c>
      <c r="EE46" s="225">
        <f>IF('2. Grunddata'!$C$13="NEJ",(IF('2. Grunddata'!$C$16&gt;0,(DS46*$AD46),(AY46*$AD46))),(BW46+CU46))</f>
        <v>0</v>
      </c>
      <c r="EF46" s="225">
        <f>IF('2. Grunddata'!$C$13="NEJ",(IF('2. Grunddata'!$C$16&gt;0,(DT46*$AD46),(AZ46*$AD46))),(BX46+CV46))</f>
        <v>0</v>
      </c>
      <c r="EG46" s="225">
        <f>IF('2. Grunddata'!$C$13="NEJ",(IF('2. Grunddata'!$C$16&gt;0,(DU46*$AD46),(BA46*$AD46))),(BY46+CW46))</f>
        <v>0</v>
      </c>
      <c r="EH46" s="225">
        <f>IF('2. Grunddata'!$C$13="NEJ",(IF('2. Grunddata'!$C$16&gt;0,(DV46*$AD46),(BB46*$AD46))),(BZ46+CX46))</f>
        <v>0</v>
      </c>
      <c r="EI46" s="226">
        <f t="shared" si="108"/>
        <v>0</v>
      </c>
      <c r="EJ46" s="227"/>
      <c r="EK46" s="225">
        <f>(BQ46+CO46-DY46)+IF('2. Grunddata'!$C$16&gt;0,AS46-DM46,0)</f>
        <v>0</v>
      </c>
      <c r="EL46" s="225">
        <f>(BR46+CP46-DZ46)+IF('2. Grunddata'!$C$16&gt;0,AT46-DN46,0)</f>
        <v>0</v>
      </c>
      <c r="EM46" s="225">
        <f>(BS46+CQ46-EA46)+IF('2. Grunddata'!$C$16&gt;0,AU46-DO46,0)</f>
        <v>0</v>
      </c>
      <c r="EN46" s="225">
        <f>(BT46+CR46-EB46)+IF('2. Grunddata'!$C$16&gt;0,AV46-DP46,0)</f>
        <v>0</v>
      </c>
      <c r="EO46" s="225">
        <f>(BU46+CS46-EC46)+IF('2. Grunddata'!$C$16&gt;0,AW46-DQ46,0)</f>
        <v>0</v>
      </c>
      <c r="EP46" s="225">
        <f>(BV46+CT46-ED46)+IF('2. Grunddata'!$C$16&gt;0,AX46-DR46,0)</f>
        <v>0</v>
      </c>
      <c r="EQ46" s="225">
        <f>(BW46+CU46-EE46)+IF('2. Grunddata'!$C$16&gt;0,AY46-DS46,0)</f>
        <v>0</v>
      </c>
      <c r="ER46" s="225">
        <f>(BX46+CV46-EF46)+IF('2. Grunddata'!$C$16&gt;0,AZ46-DT46,0)</f>
        <v>0</v>
      </c>
      <c r="ES46" s="225">
        <f>(BY46+CW46-EG46)+IF('2. Grunddata'!$C$16&gt;0,BA46-DU46,0)</f>
        <v>0</v>
      </c>
      <c r="ET46" s="225">
        <f>(BZ46+CX46-EH46)+IF('2. Grunddata'!$C$16&gt;0,BB46-DV46,0)</f>
        <v>0</v>
      </c>
      <c r="EU46" s="226">
        <f t="shared" si="109"/>
        <v>0</v>
      </c>
      <c r="EV46" s="227"/>
      <c r="EW46" s="225">
        <f t="shared" si="110"/>
        <v>0</v>
      </c>
      <c r="EX46" s="225">
        <f t="shared" si="111"/>
        <v>0</v>
      </c>
      <c r="EY46" s="225">
        <f t="shared" si="112"/>
        <v>0</v>
      </c>
      <c r="EZ46" s="225">
        <f t="shared" si="113"/>
        <v>0</v>
      </c>
      <c r="FA46" s="225">
        <f t="shared" si="114"/>
        <v>0</v>
      </c>
      <c r="FB46" s="225">
        <f t="shared" si="115"/>
        <v>0</v>
      </c>
      <c r="FC46" s="225">
        <f t="shared" si="116"/>
        <v>0</v>
      </c>
      <c r="FD46" s="225">
        <f t="shared" si="117"/>
        <v>0</v>
      </c>
      <c r="FE46" s="225">
        <f t="shared" si="118"/>
        <v>0</v>
      </c>
      <c r="FF46" s="225">
        <f t="shared" si="119"/>
        <v>0</v>
      </c>
      <c r="FG46" s="226">
        <f t="shared" si="120"/>
        <v>0</v>
      </c>
      <c r="FH46" s="227"/>
      <c r="FI46" s="225">
        <f t="shared" si="121"/>
        <v>0</v>
      </c>
      <c r="FJ46" s="225">
        <f t="shared" si="122"/>
        <v>0</v>
      </c>
      <c r="FK46" s="225">
        <f t="shared" si="123"/>
        <v>0</v>
      </c>
      <c r="FL46" s="225">
        <f t="shared" si="124"/>
        <v>0</v>
      </c>
      <c r="FM46" s="225">
        <f t="shared" si="125"/>
        <v>0</v>
      </c>
      <c r="FN46" s="225">
        <f t="shared" si="126"/>
        <v>0</v>
      </c>
      <c r="FO46" s="225">
        <f t="shared" si="127"/>
        <v>0</v>
      </c>
      <c r="FP46" s="225">
        <f t="shared" si="128"/>
        <v>0</v>
      </c>
      <c r="FQ46" s="225">
        <f t="shared" si="129"/>
        <v>0</v>
      </c>
      <c r="FR46" s="225">
        <f t="shared" si="130"/>
        <v>0</v>
      </c>
      <c r="FS46" s="226">
        <f t="shared" si="131"/>
        <v>0</v>
      </c>
    </row>
    <row r="47" spans="2:175" s="120" customFormat="1" ht="12.95" customHeight="1" x14ac:dyDescent="0.2">
      <c r="B47" s="202" t="str">
        <f>'2. Grunddata'!C$9</f>
        <v>Husdjurens utfodring och vård</v>
      </c>
      <c r="C47" s="114"/>
      <c r="D47" s="571"/>
      <c r="E47" s="569">
        <f t="shared" si="164"/>
        <v>0</v>
      </c>
      <c r="F47" s="111"/>
      <c r="G47" s="112"/>
      <c r="H47" s="112"/>
      <c r="I47" s="112"/>
      <c r="J47" s="112"/>
      <c r="K47" s="112"/>
      <c r="L47" s="112"/>
      <c r="M47" s="112"/>
      <c r="N47" s="112"/>
      <c r="O47" s="112"/>
      <c r="P47" s="112"/>
      <c r="Q47" s="266">
        <f>SUMIF('3. Partner'!$K$13:$K$87,$B47,'3. Partner'!$E$13:$E$87)</f>
        <v>0.02</v>
      </c>
      <c r="R47" s="541">
        <f t="shared" si="165"/>
        <v>0.02</v>
      </c>
      <c r="S47" s="541">
        <f t="shared" si="165"/>
        <v>0.02</v>
      </c>
      <c r="T47" s="541">
        <f t="shared" si="165"/>
        <v>0.02</v>
      </c>
      <c r="U47" s="541">
        <f t="shared" si="165"/>
        <v>0.02</v>
      </c>
      <c r="V47" s="541">
        <f t="shared" si="165"/>
        <v>0.02</v>
      </c>
      <c r="W47" s="541">
        <f t="shared" si="165"/>
        <v>0.02</v>
      </c>
      <c r="X47" s="541">
        <f t="shared" si="165"/>
        <v>0.02</v>
      </c>
      <c r="Y47" s="541">
        <f t="shared" si="165"/>
        <v>0.02</v>
      </c>
      <c r="Z47" s="541">
        <f t="shared" si="165"/>
        <v>0.02</v>
      </c>
      <c r="AA47" s="267">
        <f>SUMIF('3. Partner'!K$13:K$87,B47,'3. Partner'!D$13:D$87)</f>
        <v>0.54449999999999998</v>
      </c>
      <c r="AB47" s="247">
        <f>(SUMIF('3. Partner'!K$13:K$87,B47,'3. Partner'!F$13:F$87))+(SUMIF('3. Partner'!K$13:K$87,B47,'3. Partner'!H$13:H$87))</f>
        <v>0.46473946099377283</v>
      </c>
      <c r="AC47" s="247">
        <f>(SUMIF('3. Partner'!K$13:K$87,B47,'3. Partner'!G$13:G$87))+(SUMIF('3. Partner'!K$13:K$87,B47,'3. Partner'!I$13:I$87))</f>
        <v>0.12659999999999999</v>
      </c>
      <c r="AD47" s="248">
        <f>IF('2. Grunddata'!C$13="NEJ",'2. Grunddata'!C$14,0)</f>
        <v>0.25</v>
      </c>
      <c r="AE47" s="597">
        <f t="shared" si="99"/>
        <v>0</v>
      </c>
      <c r="AF47" s="292"/>
      <c r="AG47" s="249">
        <f t="shared" si="19"/>
        <v>0</v>
      </c>
      <c r="AH47" s="249">
        <f t="shared" si="20"/>
        <v>0</v>
      </c>
      <c r="AI47" s="249">
        <f t="shared" si="21"/>
        <v>0</v>
      </c>
      <c r="AJ47" s="249">
        <f t="shared" si="22"/>
        <v>0</v>
      </c>
      <c r="AK47" s="249">
        <f t="shared" si="23"/>
        <v>0</v>
      </c>
      <c r="AL47" s="249">
        <f t="shared" si="24"/>
        <v>0</v>
      </c>
      <c r="AM47" s="249">
        <f t="shared" si="25"/>
        <v>0</v>
      </c>
      <c r="AN47" s="249">
        <f t="shared" si="26"/>
        <v>0</v>
      </c>
      <c r="AO47" s="249">
        <f t="shared" si="27"/>
        <v>0</v>
      </c>
      <c r="AP47" s="249">
        <f t="shared" si="28"/>
        <v>0</v>
      </c>
      <c r="AQ47" s="250">
        <f t="shared" si="100"/>
        <v>0</v>
      </c>
      <c r="AR47" s="251"/>
      <c r="AS47" s="249">
        <f t="shared" si="29"/>
        <v>0</v>
      </c>
      <c r="AT47" s="249">
        <f t="shared" si="30"/>
        <v>0</v>
      </c>
      <c r="AU47" s="249">
        <f t="shared" si="31"/>
        <v>0</v>
      </c>
      <c r="AV47" s="249">
        <f t="shared" si="32"/>
        <v>0</v>
      </c>
      <c r="AW47" s="249">
        <f t="shared" si="33"/>
        <v>0</v>
      </c>
      <c r="AX47" s="249">
        <f t="shared" si="34"/>
        <v>0</v>
      </c>
      <c r="AY47" s="249">
        <f t="shared" si="35"/>
        <v>0</v>
      </c>
      <c r="AZ47" s="249">
        <f t="shared" si="36"/>
        <v>0</v>
      </c>
      <c r="BA47" s="249">
        <f t="shared" si="37"/>
        <v>0</v>
      </c>
      <c r="BB47" s="249">
        <f t="shared" si="38"/>
        <v>0</v>
      </c>
      <c r="BC47" s="250">
        <f t="shared" si="101"/>
        <v>0</v>
      </c>
      <c r="BD47" s="251"/>
      <c r="BE47" s="249">
        <f t="shared" si="39"/>
        <v>0</v>
      </c>
      <c r="BF47" s="249">
        <f t="shared" si="40"/>
        <v>0</v>
      </c>
      <c r="BG47" s="249">
        <f t="shared" si="41"/>
        <v>0</v>
      </c>
      <c r="BH47" s="249">
        <f t="shared" si="42"/>
        <v>0</v>
      </c>
      <c r="BI47" s="249">
        <f t="shared" si="43"/>
        <v>0</v>
      </c>
      <c r="BJ47" s="249">
        <f t="shared" si="44"/>
        <v>0</v>
      </c>
      <c r="BK47" s="249">
        <f t="shared" si="45"/>
        <v>0</v>
      </c>
      <c r="BL47" s="249">
        <f t="shared" si="46"/>
        <v>0</v>
      </c>
      <c r="BM47" s="249">
        <f t="shared" si="47"/>
        <v>0</v>
      </c>
      <c r="BN47" s="249">
        <f t="shared" si="48"/>
        <v>0</v>
      </c>
      <c r="BO47" s="250">
        <f t="shared" si="102"/>
        <v>0</v>
      </c>
      <c r="BQ47" s="253">
        <f t="shared" si="49"/>
        <v>0</v>
      </c>
      <c r="BR47" s="253">
        <f t="shared" si="50"/>
        <v>0</v>
      </c>
      <c r="BS47" s="253">
        <f t="shared" si="51"/>
        <v>0</v>
      </c>
      <c r="BT47" s="253">
        <f t="shared" si="52"/>
        <v>0</v>
      </c>
      <c r="BU47" s="253">
        <f t="shared" si="53"/>
        <v>0</v>
      </c>
      <c r="BV47" s="253">
        <f t="shared" si="54"/>
        <v>0</v>
      </c>
      <c r="BW47" s="253">
        <f t="shared" si="55"/>
        <v>0</v>
      </c>
      <c r="BX47" s="253">
        <f t="shared" si="56"/>
        <v>0</v>
      </c>
      <c r="BY47" s="253">
        <f t="shared" si="57"/>
        <v>0</v>
      </c>
      <c r="BZ47" s="253">
        <f t="shared" si="58"/>
        <v>0</v>
      </c>
      <c r="CA47" s="237">
        <f t="shared" si="103"/>
        <v>0</v>
      </c>
      <c r="CC47" s="258">
        <f t="shared" si="59"/>
        <v>0</v>
      </c>
      <c r="CD47" s="258">
        <f t="shared" si="60"/>
        <v>0</v>
      </c>
      <c r="CE47" s="258">
        <f t="shared" si="61"/>
        <v>0</v>
      </c>
      <c r="CF47" s="258">
        <f t="shared" si="62"/>
        <v>0</v>
      </c>
      <c r="CG47" s="258">
        <f t="shared" si="63"/>
        <v>0</v>
      </c>
      <c r="CH47" s="258">
        <f t="shared" si="64"/>
        <v>0</v>
      </c>
      <c r="CI47" s="258">
        <f t="shared" si="65"/>
        <v>0</v>
      </c>
      <c r="CJ47" s="258">
        <f t="shared" si="66"/>
        <v>0</v>
      </c>
      <c r="CK47" s="258">
        <f t="shared" si="67"/>
        <v>0</v>
      </c>
      <c r="CL47" s="258">
        <f t="shared" si="68"/>
        <v>0</v>
      </c>
      <c r="CM47" s="237">
        <f t="shared" si="104"/>
        <v>0</v>
      </c>
      <c r="CO47" s="253">
        <f t="shared" si="69"/>
        <v>0</v>
      </c>
      <c r="CP47" s="253">
        <f t="shared" si="70"/>
        <v>0</v>
      </c>
      <c r="CQ47" s="253">
        <f t="shared" si="71"/>
        <v>0</v>
      </c>
      <c r="CR47" s="253">
        <f t="shared" si="72"/>
        <v>0</v>
      </c>
      <c r="CS47" s="253">
        <f t="shared" si="73"/>
        <v>0</v>
      </c>
      <c r="CT47" s="253">
        <f t="shared" si="74"/>
        <v>0</v>
      </c>
      <c r="CU47" s="253">
        <f t="shared" si="75"/>
        <v>0</v>
      </c>
      <c r="CV47" s="253">
        <f t="shared" si="76"/>
        <v>0</v>
      </c>
      <c r="CW47" s="253">
        <f t="shared" si="77"/>
        <v>0</v>
      </c>
      <c r="CX47" s="253">
        <f t="shared" si="78"/>
        <v>0</v>
      </c>
      <c r="CY47" s="237">
        <f t="shared" si="105"/>
        <v>0</v>
      </c>
      <c r="DA47" s="253">
        <f t="shared" si="79"/>
        <v>0</v>
      </c>
      <c r="DB47" s="253">
        <f t="shared" si="80"/>
        <v>0</v>
      </c>
      <c r="DC47" s="253">
        <f t="shared" si="81"/>
        <v>0</v>
      </c>
      <c r="DD47" s="253">
        <f t="shared" si="82"/>
        <v>0</v>
      </c>
      <c r="DE47" s="253">
        <f t="shared" si="83"/>
        <v>0</v>
      </c>
      <c r="DF47" s="253">
        <f t="shared" si="84"/>
        <v>0</v>
      </c>
      <c r="DG47" s="253">
        <f t="shared" si="85"/>
        <v>0</v>
      </c>
      <c r="DH47" s="253">
        <f t="shared" si="86"/>
        <v>0</v>
      </c>
      <c r="DI47" s="253">
        <f t="shared" si="87"/>
        <v>0</v>
      </c>
      <c r="DJ47" s="253">
        <f t="shared" si="88"/>
        <v>0</v>
      </c>
      <c r="DK47" s="237">
        <f t="shared" si="106"/>
        <v>0</v>
      </c>
      <c r="DM47" s="253">
        <f>IF('5. Lön'!$B$15&gt;0,$F47*G47*(1+'2. Grunddata'!$C$16)*(1+$Q47)*(1-$E47),AS47)</f>
        <v>0</v>
      </c>
      <c r="DN47" s="253">
        <f>IF('5. Lön'!$B$15&gt;0,$F47*H47*(1+'2. Grunddata'!$C$16)*(1+$Q47)*(1+$R47)*(1-$E47),AT47)</f>
        <v>0</v>
      </c>
      <c r="DO47" s="253">
        <f>IF('5. Lön'!$B$15&gt;0,$F47*I47*(1+'2. Grunddata'!$C$16)*(1+$Q47)*(1+$R47)*(1+$S47)*(1-$E47),AU47)</f>
        <v>0</v>
      </c>
      <c r="DP47" s="253">
        <f>IF('5. Lön'!$B$15&gt;0,$F47*J47*(1+'2. Grunddata'!$C$16)*(1+$Q47)*(1+$R47)*(1+$S47)*(1+$T47)*(1-$E47),AV47)</f>
        <v>0</v>
      </c>
      <c r="DQ47" s="253">
        <f>IF('5. Lön'!$B$15&gt;0,$F47*K47*(1+'2. Grunddata'!$C$16)*(1+$Q47)*(1+$R47)*(1+$S47)*(1+$T47)*(1+$U47)*(1-$E47),AW47)</f>
        <v>0</v>
      </c>
      <c r="DR47" s="253">
        <f>IF('5. Lön'!$B$15&gt;0,$F47*L47*(1+'2. Grunddata'!$C$16)*(1+$Q47)*(1+$R47)*(1+$S47)*(1+$T47)*(1+$U47)*(1+$V47)*(1-$E47),AX47)</f>
        <v>0</v>
      </c>
      <c r="DS47" s="253">
        <f>IF('5. Lön'!$B$15&gt;0,$F47*M47*(1+'2. Grunddata'!$C$16)*(1+$Q47)*(1+$R47)*(1+$S47)*(1+$T47)*(1+$U47)*(1+$V47)*(1+$W47)*(1-$E47),AY47)</f>
        <v>0</v>
      </c>
      <c r="DT47" s="253">
        <f>IF('5. Lön'!$B$15&gt;0,$F47*N47*(1+'2. Grunddata'!$C$16)*(1+$Q47)*(1+$R47)*(1+$S47)*(1+$T47)*(1+$U47)*(1+$V47)*(1+$W47)*(1+$X47)*(1-$E47),AZ47)</f>
        <v>0</v>
      </c>
      <c r="DU47" s="253">
        <f>IF('5. Lön'!$B$15&gt;0,$F47*O47*(1+'2. Grunddata'!$C$16)*(1+$Q47)*(1+$R47)*(1+$S47)*(1+$T47)*(1+$U47)*(1+$V47)*(1+$W47)*(1+$X47)*(1+$Y47)*(1+$Z47)*(1-$E47),BA47)</f>
        <v>0</v>
      </c>
      <c r="DV47" s="253">
        <f>IF('5. Lön'!$B$15&gt;0,$F47*P47*(1+'2. Grunddata'!$C$16)*(1+$Q47)*(1+$R47)*(1+$S47)*(1+$T47)*(1+$U47)*(1+$V47)*(1+$W47)*(1+$X47)*(1+$Y47)*(1-$E47),BB47)</f>
        <v>0</v>
      </c>
      <c r="DW47" s="237">
        <f t="shared" si="107"/>
        <v>0</v>
      </c>
      <c r="DY47" s="253">
        <f>IF('2. Grunddata'!$C$13="NEJ",(IF('2. Grunddata'!$C$16&gt;0,(DM47*$AD47),(AS47*$AD47))),(BQ47+CO47))</f>
        <v>0</v>
      </c>
      <c r="DZ47" s="253">
        <f>IF('2. Grunddata'!$C$13="NEJ",(IF('2. Grunddata'!$C$16&gt;0,(DN47*$AD47),(AT47*$AD47))),(BR47+CP47))</f>
        <v>0</v>
      </c>
      <c r="EA47" s="253">
        <f>IF('2. Grunddata'!$C$13="NEJ",(IF('2. Grunddata'!$C$16&gt;0,(DO47*$AD47),(AU47*$AD47))),(BS47+CQ47))</f>
        <v>0</v>
      </c>
      <c r="EB47" s="253">
        <f>IF('2. Grunddata'!$C$13="NEJ",(IF('2. Grunddata'!$C$16&gt;0,(DP47*$AD47),(AV47*$AD47))),(BT47+CR47))</f>
        <v>0</v>
      </c>
      <c r="EC47" s="253">
        <f>IF('2. Grunddata'!$C$13="NEJ",(IF('2. Grunddata'!$C$16&gt;0,(DQ47*$AD47),(AW47*$AD47))),(BU47+CS47))</f>
        <v>0</v>
      </c>
      <c r="ED47" s="253">
        <f>IF('2. Grunddata'!$C$13="NEJ",(IF('2. Grunddata'!$C$16&gt;0,(DR47*$AD47),(AX47*$AD47))),(BV47+CT47))</f>
        <v>0</v>
      </c>
      <c r="EE47" s="253">
        <f>IF('2. Grunddata'!$C$13="NEJ",(IF('2. Grunddata'!$C$16&gt;0,(DS47*$AD47),(AY47*$AD47))),(BW47+CU47))</f>
        <v>0</v>
      </c>
      <c r="EF47" s="253">
        <f>IF('2. Grunddata'!$C$13="NEJ",(IF('2. Grunddata'!$C$16&gt;0,(DT47*$AD47),(AZ47*$AD47))),(BX47+CV47))</f>
        <v>0</v>
      </c>
      <c r="EG47" s="253">
        <f>IF('2. Grunddata'!$C$13="NEJ",(IF('2. Grunddata'!$C$16&gt;0,(DU47*$AD47),(BA47*$AD47))),(BY47+CW47))</f>
        <v>0</v>
      </c>
      <c r="EH47" s="253">
        <f>IF('2. Grunddata'!$C$13="NEJ",(IF('2. Grunddata'!$C$16&gt;0,(DV47*$AD47),(BB47*$AD47))),(BZ47+CX47))</f>
        <v>0</v>
      </c>
      <c r="EI47" s="237">
        <f t="shared" si="108"/>
        <v>0</v>
      </c>
      <c r="EK47" s="253">
        <f>(BQ47+CO47-DY47)+IF('2. Grunddata'!$C$16&gt;0,AS47-DM47,0)</f>
        <v>0</v>
      </c>
      <c r="EL47" s="253">
        <f>(BR47+CP47-DZ47)+IF('2. Grunddata'!$C$16&gt;0,AT47-DN47,0)</f>
        <v>0</v>
      </c>
      <c r="EM47" s="253">
        <f>(BS47+CQ47-EA47)+IF('2. Grunddata'!$C$16&gt;0,AU47-DO47,0)</f>
        <v>0</v>
      </c>
      <c r="EN47" s="253">
        <f>(BT47+CR47-EB47)+IF('2. Grunddata'!$C$16&gt;0,AV47-DP47,0)</f>
        <v>0</v>
      </c>
      <c r="EO47" s="253">
        <f>(BU47+CS47-EC47)+IF('2. Grunddata'!$C$16&gt;0,AW47-DQ47,0)</f>
        <v>0</v>
      </c>
      <c r="EP47" s="253">
        <f>(BV47+CT47-ED47)+IF('2. Grunddata'!$C$16&gt;0,AX47-DR47,0)</f>
        <v>0</v>
      </c>
      <c r="EQ47" s="253">
        <f>(BW47+CU47-EE47)+IF('2. Grunddata'!$C$16&gt;0,AY47-DS47,0)</f>
        <v>0</v>
      </c>
      <c r="ER47" s="253">
        <f>(BX47+CV47-EF47)+IF('2. Grunddata'!$C$16&gt;0,AZ47-DT47,0)</f>
        <v>0</v>
      </c>
      <c r="ES47" s="253">
        <f>(BY47+CW47-EG47)+IF('2. Grunddata'!$C$16&gt;0,BA47-DU47,0)</f>
        <v>0</v>
      </c>
      <c r="ET47" s="253">
        <f>(BZ47+CX47-EH47)+IF('2. Grunddata'!$C$16&gt;0,BB47-DV47,0)</f>
        <v>0</v>
      </c>
      <c r="EU47" s="237">
        <f t="shared" si="109"/>
        <v>0</v>
      </c>
      <c r="EW47" s="253">
        <f t="shared" si="110"/>
        <v>0</v>
      </c>
      <c r="EX47" s="253">
        <f t="shared" si="111"/>
        <v>0</v>
      </c>
      <c r="EY47" s="253">
        <f t="shared" si="112"/>
        <v>0</v>
      </c>
      <c r="EZ47" s="253">
        <f t="shared" si="113"/>
        <v>0</v>
      </c>
      <c r="FA47" s="253">
        <f t="shared" si="114"/>
        <v>0</v>
      </c>
      <c r="FB47" s="253">
        <f t="shared" si="115"/>
        <v>0</v>
      </c>
      <c r="FC47" s="253">
        <f t="shared" si="116"/>
        <v>0</v>
      </c>
      <c r="FD47" s="253">
        <f t="shared" si="117"/>
        <v>0</v>
      </c>
      <c r="FE47" s="253">
        <f t="shared" si="118"/>
        <v>0</v>
      </c>
      <c r="FF47" s="253">
        <f t="shared" si="119"/>
        <v>0</v>
      </c>
      <c r="FG47" s="237">
        <f t="shared" si="120"/>
        <v>0</v>
      </c>
      <c r="FI47" s="253">
        <f t="shared" si="121"/>
        <v>0</v>
      </c>
      <c r="FJ47" s="253">
        <f t="shared" si="122"/>
        <v>0</v>
      </c>
      <c r="FK47" s="253">
        <f t="shared" si="123"/>
        <v>0</v>
      </c>
      <c r="FL47" s="253">
        <f t="shared" si="124"/>
        <v>0</v>
      </c>
      <c r="FM47" s="253">
        <f t="shared" si="125"/>
        <v>0</v>
      </c>
      <c r="FN47" s="253">
        <f t="shared" si="126"/>
        <v>0</v>
      </c>
      <c r="FO47" s="253">
        <f t="shared" si="127"/>
        <v>0</v>
      </c>
      <c r="FP47" s="253">
        <f t="shared" si="128"/>
        <v>0</v>
      </c>
      <c r="FQ47" s="253">
        <f t="shared" si="129"/>
        <v>0</v>
      </c>
      <c r="FR47" s="253">
        <f t="shared" si="130"/>
        <v>0</v>
      </c>
      <c r="FS47" s="237">
        <f t="shared" si="131"/>
        <v>0</v>
      </c>
    </row>
    <row r="48" spans="2:175" s="120" customFormat="1" ht="12.95" customHeight="1" x14ac:dyDescent="0.2">
      <c r="B48" s="626" t="str">
        <f>'2. Grunddata'!C$9</f>
        <v>Husdjurens utfodring och vård</v>
      </c>
      <c r="C48" s="560"/>
      <c r="D48" s="116"/>
      <c r="E48" s="138">
        <f t="shared" ref="E48:E49" si="166">E$23</f>
        <v>0</v>
      </c>
      <c r="F48" s="136"/>
      <c r="G48" s="137"/>
      <c r="H48" s="137"/>
      <c r="I48" s="137"/>
      <c r="J48" s="137"/>
      <c r="K48" s="137"/>
      <c r="L48" s="137"/>
      <c r="M48" s="137"/>
      <c r="N48" s="137"/>
      <c r="O48" s="137"/>
      <c r="P48" s="137"/>
      <c r="Q48" s="566">
        <f>SUMIF('3. Partner'!$K$13:$K$87,$B48,'3. Partner'!$E$13:$E$87)</f>
        <v>0.02</v>
      </c>
      <c r="R48" s="540">
        <f t="shared" si="165"/>
        <v>0.02</v>
      </c>
      <c r="S48" s="540">
        <f t="shared" si="165"/>
        <v>0.02</v>
      </c>
      <c r="T48" s="540">
        <f t="shared" si="165"/>
        <v>0.02</v>
      </c>
      <c r="U48" s="540">
        <f t="shared" si="165"/>
        <v>0.02</v>
      </c>
      <c r="V48" s="540">
        <f t="shared" si="165"/>
        <v>0.02</v>
      </c>
      <c r="W48" s="540">
        <f t="shared" si="165"/>
        <v>0.02</v>
      </c>
      <c r="X48" s="540">
        <f t="shared" si="165"/>
        <v>0.02</v>
      </c>
      <c r="Y48" s="540">
        <f t="shared" si="165"/>
        <v>0.02</v>
      </c>
      <c r="Z48" s="540">
        <f t="shared" si="165"/>
        <v>0.02</v>
      </c>
      <c r="AA48" s="567">
        <f>SUMIF('3. Partner'!K$13:K$87,B48,'3. Partner'!D$13:D$87)</f>
        <v>0.54449999999999998</v>
      </c>
      <c r="AB48" s="568">
        <f>(SUMIF('3. Partner'!K$13:K$87,B48,'3. Partner'!F$13:F$87))+(SUMIF('3. Partner'!K$13:K$87,B48,'3. Partner'!H$13:H$87))</f>
        <v>0.46473946099377283</v>
      </c>
      <c r="AC48" s="568">
        <f>(SUMIF('3. Partner'!K$13:K$87,B48,'3. Partner'!G$13:G$87))+(SUMIF('3. Partner'!K$13:K$87,B48,'3. Partner'!I$13:I$87))</f>
        <v>0.12659999999999999</v>
      </c>
      <c r="AD48" s="273">
        <f>IF('2. Grunddata'!C$13="NEJ",'2. Grunddata'!C$14,0)</f>
        <v>0.25</v>
      </c>
      <c r="AE48" s="617">
        <f t="shared" si="99"/>
        <v>0</v>
      </c>
      <c r="AF48" s="287"/>
      <c r="AG48" s="274">
        <f t="shared" si="19"/>
        <v>0</v>
      </c>
      <c r="AH48" s="274">
        <f t="shared" si="20"/>
        <v>0</v>
      </c>
      <c r="AI48" s="274">
        <f t="shared" si="21"/>
        <v>0</v>
      </c>
      <c r="AJ48" s="274">
        <f t="shared" si="22"/>
        <v>0</v>
      </c>
      <c r="AK48" s="274">
        <f t="shared" si="23"/>
        <v>0</v>
      </c>
      <c r="AL48" s="274">
        <f t="shared" si="24"/>
        <v>0</v>
      </c>
      <c r="AM48" s="274">
        <f t="shared" si="25"/>
        <v>0</v>
      </c>
      <c r="AN48" s="274">
        <f t="shared" si="26"/>
        <v>0</v>
      </c>
      <c r="AO48" s="274">
        <f t="shared" si="27"/>
        <v>0</v>
      </c>
      <c r="AP48" s="274">
        <f t="shared" si="28"/>
        <v>0</v>
      </c>
      <c r="AQ48" s="275">
        <f t="shared" si="100"/>
        <v>0</v>
      </c>
      <c r="AR48" s="276"/>
      <c r="AS48" s="274">
        <f t="shared" si="29"/>
        <v>0</v>
      </c>
      <c r="AT48" s="274">
        <f t="shared" si="30"/>
        <v>0</v>
      </c>
      <c r="AU48" s="274">
        <f t="shared" si="31"/>
        <v>0</v>
      </c>
      <c r="AV48" s="274">
        <f t="shared" si="32"/>
        <v>0</v>
      </c>
      <c r="AW48" s="274">
        <f t="shared" si="33"/>
        <v>0</v>
      </c>
      <c r="AX48" s="274">
        <f t="shared" si="34"/>
        <v>0</v>
      </c>
      <c r="AY48" s="274">
        <f t="shared" si="35"/>
        <v>0</v>
      </c>
      <c r="AZ48" s="274">
        <f t="shared" si="36"/>
        <v>0</v>
      </c>
      <c r="BA48" s="274">
        <f t="shared" si="37"/>
        <v>0</v>
      </c>
      <c r="BB48" s="274">
        <f t="shared" si="38"/>
        <v>0</v>
      </c>
      <c r="BC48" s="275">
        <f t="shared" si="101"/>
        <v>0</v>
      </c>
      <c r="BD48" s="276"/>
      <c r="BE48" s="274">
        <f t="shared" si="39"/>
        <v>0</v>
      </c>
      <c r="BF48" s="274">
        <f t="shared" si="40"/>
        <v>0</v>
      </c>
      <c r="BG48" s="274">
        <f t="shared" si="41"/>
        <v>0</v>
      </c>
      <c r="BH48" s="274">
        <f t="shared" si="42"/>
        <v>0</v>
      </c>
      <c r="BI48" s="274">
        <f t="shared" si="43"/>
        <v>0</v>
      </c>
      <c r="BJ48" s="274">
        <f t="shared" si="44"/>
        <v>0</v>
      </c>
      <c r="BK48" s="274">
        <f t="shared" si="45"/>
        <v>0</v>
      </c>
      <c r="BL48" s="274">
        <f t="shared" si="46"/>
        <v>0</v>
      </c>
      <c r="BM48" s="274">
        <f t="shared" si="47"/>
        <v>0</v>
      </c>
      <c r="BN48" s="274">
        <f t="shared" si="48"/>
        <v>0</v>
      </c>
      <c r="BO48" s="275">
        <f t="shared" si="102"/>
        <v>0</v>
      </c>
      <c r="BP48" s="227"/>
      <c r="BQ48" s="225">
        <f t="shared" si="49"/>
        <v>0</v>
      </c>
      <c r="BR48" s="225">
        <f t="shared" si="50"/>
        <v>0</v>
      </c>
      <c r="BS48" s="225">
        <f t="shared" si="51"/>
        <v>0</v>
      </c>
      <c r="BT48" s="225">
        <f t="shared" si="52"/>
        <v>0</v>
      </c>
      <c r="BU48" s="225">
        <f t="shared" si="53"/>
        <v>0</v>
      </c>
      <c r="BV48" s="225">
        <f t="shared" si="54"/>
        <v>0</v>
      </c>
      <c r="BW48" s="225">
        <f t="shared" si="55"/>
        <v>0</v>
      </c>
      <c r="BX48" s="225">
        <f t="shared" si="56"/>
        <v>0</v>
      </c>
      <c r="BY48" s="225">
        <f t="shared" si="57"/>
        <v>0</v>
      </c>
      <c r="BZ48" s="225">
        <f t="shared" si="58"/>
        <v>0</v>
      </c>
      <c r="CA48" s="226">
        <f t="shared" si="103"/>
        <v>0</v>
      </c>
      <c r="CB48" s="227"/>
      <c r="CC48" s="279">
        <f t="shared" si="59"/>
        <v>0</v>
      </c>
      <c r="CD48" s="279">
        <f t="shared" si="60"/>
        <v>0</v>
      </c>
      <c r="CE48" s="279">
        <f t="shared" si="61"/>
        <v>0</v>
      </c>
      <c r="CF48" s="279">
        <f t="shared" si="62"/>
        <v>0</v>
      </c>
      <c r="CG48" s="279">
        <f t="shared" si="63"/>
        <v>0</v>
      </c>
      <c r="CH48" s="279">
        <f t="shared" si="64"/>
        <v>0</v>
      </c>
      <c r="CI48" s="279">
        <f t="shared" si="65"/>
        <v>0</v>
      </c>
      <c r="CJ48" s="279">
        <f t="shared" si="66"/>
        <v>0</v>
      </c>
      <c r="CK48" s="279">
        <f t="shared" si="67"/>
        <v>0</v>
      </c>
      <c r="CL48" s="279">
        <f t="shared" si="68"/>
        <v>0</v>
      </c>
      <c r="CM48" s="226">
        <f t="shared" si="104"/>
        <v>0</v>
      </c>
      <c r="CN48" s="227"/>
      <c r="CO48" s="225">
        <f t="shared" si="69"/>
        <v>0</v>
      </c>
      <c r="CP48" s="225">
        <f t="shared" si="70"/>
        <v>0</v>
      </c>
      <c r="CQ48" s="225">
        <f t="shared" si="71"/>
        <v>0</v>
      </c>
      <c r="CR48" s="225">
        <f t="shared" si="72"/>
        <v>0</v>
      </c>
      <c r="CS48" s="225">
        <f t="shared" si="73"/>
        <v>0</v>
      </c>
      <c r="CT48" s="225">
        <f t="shared" si="74"/>
        <v>0</v>
      </c>
      <c r="CU48" s="225">
        <f t="shared" si="75"/>
        <v>0</v>
      </c>
      <c r="CV48" s="225">
        <f t="shared" si="76"/>
        <v>0</v>
      </c>
      <c r="CW48" s="225">
        <f t="shared" si="77"/>
        <v>0</v>
      </c>
      <c r="CX48" s="225">
        <f t="shared" si="78"/>
        <v>0</v>
      </c>
      <c r="CY48" s="226">
        <f t="shared" si="105"/>
        <v>0</v>
      </c>
      <c r="CZ48" s="227"/>
      <c r="DA48" s="225">
        <f t="shared" si="79"/>
        <v>0</v>
      </c>
      <c r="DB48" s="225">
        <f t="shared" si="80"/>
        <v>0</v>
      </c>
      <c r="DC48" s="225">
        <f t="shared" si="81"/>
        <v>0</v>
      </c>
      <c r="DD48" s="225">
        <f t="shared" si="82"/>
        <v>0</v>
      </c>
      <c r="DE48" s="225">
        <f t="shared" si="83"/>
        <v>0</v>
      </c>
      <c r="DF48" s="225">
        <f t="shared" si="84"/>
        <v>0</v>
      </c>
      <c r="DG48" s="225">
        <f t="shared" si="85"/>
        <v>0</v>
      </c>
      <c r="DH48" s="225">
        <f t="shared" si="86"/>
        <v>0</v>
      </c>
      <c r="DI48" s="225">
        <f t="shared" si="87"/>
        <v>0</v>
      </c>
      <c r="DJ48" s="225">
        <f t="shared" si="88"/>
        <v>0</v>
      </c>
      <c r="DK48" s="226">
        <f t="shared" si="106"/>
        <v>0</v>
      </c>
      <c r="DL48" s="227"/>
      <c r="DM48" s="225">
        <f>IF('5. Lön'!$B$15&gt;0,$F48*G48*(1+'2. Grunddata'!$C$16)*(1+$Q48)*(1-$E48),AS48)</f>
        <v>0</v>
      </c>
      <c r="DN48" s="225">
        <f>IF('5. Lön'!$B$15&gt;0,$F48*H48*(1+'2. Grunddata'!$C$16)*(1+$Q48)*(1+$R48)*(1-$E48),AT48)</f>
        <v>0</v>
      </c>
      <c r="DO48" s="225">
        <f>IF('5. Lön'!$B$15&gt;0,$F48*I48*(1+'2. Grunddata'!$C$16)*(1+$Q48)*(1+$R48)*(1+$S48)*(1-$E48),AU48)</f>
        <v>0</v>
      </c>
      <c r="DP48" s="225">
        <f>IF('5. Lön'!$B$15&gt;0,$F48*J48*(1+'2. Grunddata'!$C$16)*(1+$Q48)*(1+$R48)*(1+$S48)*(1+$T48)*(1-$E48),AV48)</f>
        <v>0</v>
      </c>
      <c r="DQ48" s="225">
        <f>IF('5. Lön'!$B$15&gt;0,$F48*K48*(1+'2. Grunddata'!$C$16)*(1+$Q48)*(1+$R48)*(1+$S48)*(1+$T48)*(1+$U48)*(1-$E48),AW48)</f>
        <v>0</v>
      </c>
      <c r="DR48" s="225">
        <f>IF('5. Lön'!$B$15&gt;0,$F48*L48*(1+'2. Grunddata'!$C$16)*(1+$Q48)*(1+$R48)*(1+$S48)*(1+$T48)*(1+$U48)*(1+$V48)*(1-$E48),AX48)</f>
        <v>0</v>
      </c>
      <c r="DS48" s="225">
        <f>IF('5. Lön'!$B$15&gt;0,$F48*M48*(1+'2. Grunddata'!$C$16)*(1+$Q48)*(1+$R48)*(1+$S48)*(1+$T48)*(1+$U48)*(1+$V48)*(1+$W48)*(1-$E48),AY48)</f>
        <v>0</v>
      </c>
      <c r="DT48" s="225">
        <f>IF('5. Lön'!$B$15&gt;0,$F48*N48*(1+'2. Grunddata'!$C$16)*(1+$Q48)*(1+$R48)*(1+$S48)*(1+$T48)*(1+$U48)*(1+$V48)*(1+$W48)*(1+$X48)*(1-$E48),AZ48)</f>
        <v>0</v>
      </c>
      <c r="DU48" s="225">
        <f>IF('5. Lön'!$B$15&gt;0,$F48*O48*(1+'2. Grunddata'!$C$16)*(1+$Q48)*(1+$R48)*(1+$S48)*(1+$T48)*(1+$U48)*(1+$V48)*(1+$W48)*(1+$X48)*(1+$Y48)*(1+$Z48)*(1-$E48),BA48)</f>
        <v>0</v>
      </c>
      <c r="DV48" s="225">
        <f>IF('5. Lön'!$B$15&gt;0,$F48*P48*(1+'2. Grunddata'!$C$16)*(1+$Q48)*(1+$R48)*(1+$S48)*(1+$T48)*(1+$U48)*(1+$V48)*(1+$W48)*(1+$X48)*(1+$Y48)*(1-$E48),BB48)</f>
        <v>0</v>
      </c>
      <c r="DW48" s="226">
        <f t="shared" si="107"/>
        <v>0</v>
      </c>
      <c r="DX48" s="227"/>
      <c r="DY48" s="225">
        <f>IF('2. Grunddata'!$C$13="NEJ",(IF('2. Grunddata'!$C$16&gt;0,(DM48*$AD48),(AS48*$AD48))),(BQ48+CO48))</f>
        <v>0</v>
      </c>
      <c r="DZ48" s="225">
        <f>IF('2. Grunddata'!$C$13="NEJ",(IF('2. Grunddata'!$C$16&gt;0,(DN48*$AD48),(AT48*$AD48))),(BR48+CP48))</f>
        <v>0</v>
      </c>
      <c r="EA48" s="225">
        <f>IF('2. Grunddata'!$C$13="NEJ",(IF('2. Grunddata'!$C$16&gt;0,(DO48*$AD48),(AU48*$AD48))),(BS48+CQ48))</f>
        <v>0</v>
      </c>
      <c r="EB48" s="225">
        <f>IF('2. Grunddata'!$C$13="NEJ",(IF('2. Grunddata'!$C$16&gt;0,(DP48*$AD48),(AV48*$AD48))),(BT48+CR48))</f>
        <v>0</v>
      </c>
      <c r="EC48" s="225">
        <f>IF('2. Grunddata'!$C$13="NEJ",(IF('2. Grunddata'!$C$16&gt;0,(DQ48*$AD48),(AW48*$AD48))),(BU48+CS48))</f>
        <v>0</v>
      </c>
      <c r="ED48" s="225">
        <f>IF('2. Grunddata'!$C$13="NEJ",(IF('2. Grunddata'!$C$16&gt;0,(DR48*$AD48),(AX48*$AD48))),(BV48+CT48))</f>
        <v>0</v>
      </c>
      <c r="EE48" s="225">
        <f>IF('2. Grunddata'!$C$13="NEJ",(IF('2. Grunddata'!$C$16&gt;0,(DS48*$AD48),(AY48*$AD48))),(BW48+CU48))</f>
        <v>0</v>
      </c>
      <c r="EF48" s="225">
        <f>IF('2. Grunddata'!$C$13="NEJ",(IF('2. Grunddata'!$C$16&gt;0,(DT48*$AD48),(AZ48*$AD48))),(BX48+CV48))</f>
        <v>0</v>
      </c>
      <c r="EG48" s="225">
        <f>IF('2. Grunddata'!$C$13="NEJ",(IF('2. Grunddata'!$C$16&gt;0,(DU48*$AD48),(BA48*$AD48))),(BY48+CW48))</f>
        <v>0</v>
      </c>
      <c r="EH48" s="225">
        <f>IF('2. Grunddata'!$C$13="NEJ",(IF('2. Grunddata'!$C$16&gt;0,(DV48*$AD48),(BB48*$AD48))),(BZ48+CX48))</f>
        <v>0</v>
      </c>
      <c r="EI48" s="226">
        <f t="shared" si="108"/>
        <v>0</v>
      </c>
      <c r="EJ48" s="227"/>
      <c r="EK48" s="225">
        <f>(BQ48+CO48-DY48)+IF('2. Grunddata'!$C$16&gt;0,AS48-DM48,0)</f>
        <v>0</v>
      </c>
      <c r="EL48" s="225">
        <f>(BR48+CP48-DZ48)+IF('2. Grunddata'!$C$16&gt;0,AT48-DN48,0)</f>
        <v>0</v>
      </c>
      <c r="EM48" s="225">
        <f>(BS48+CQ48-EA48)+IF('2. Grunddata'!$C$16&gt;0,AU48-DO48,0)</f>
        <v>0</v>
      </c>
      <c r="EN48" s="225">
        <f>(BT48+CR48-EB48)+IF('2. Grunddata'!$C$16&gt;0,AV48-DP48,0)</f>
        <v>0</v>
      </c>
      <c r="EO48" s="225">
        <f>(BU48+CS48-EC48)+IF('2. Grunddata'!$C$16&gt;0,AW48-DQ48,0)</f>
        <v>0</v>
      </c>
      <c r="EP48" s="225">
        <f>(BV48+CT48-ED48)+IF('2. Grunddata'!$C$16&gt;0,AX48-DR48,0)</f>
        <v>0</v>
      </c>
      <c r="EQ48" s="225">
        <f>(BW48+CU48-EE48)+IF('2. Grunddata'!$C$16&gt;0,AY48-DS48,0)</f>
        <v>0</v>
      </c>
      <c r="ER48" s="225">
        <f>(BX48+CV48-EF48)+IF('2. Grunddata'!$C$16&gt;0,AZ48-DT48,0)</f>
        <v>0</v>
      </c>
      <c r="ES48" s="225">
        <f>(BY48+CW48-EG48)+IF('2. Grunddata'!$C$16&gt;0,BA48-DU48,0)</f>
        <v>0</v>
      </c>
      <c r="ET48" s="225">
        <f>(BZ48+CX48-EH48)+IF('2. Grunddata'!$C$16&gt;0,BB48-DV48,0)</f>
        <v>0</v>
      </c>
      <c r="EU48" s="226">
        <f t="shared" si="109"/>
        <v>0</v>
      </c>
      <c r="EV48" s="227"/>
      <c r="EW48" s="225">
        <f t="shared" si="110"/>
        <v>0</v>
      </c>
      <c r="EX48" s="225">
        <f t="shared" si="111"/>
        <v>0</v>
      </c>
      <c r="EY48" s="225">
        <f t="shared" si="112"/>
        <v>0</v>
      </c>
      <c r="EZ48" s="225">
        <f t="shared" si="113"/>
        <v>0</v>
      </c>
      <c r="FA48" s="225">
        <f t="shared" si="114"/>
        <v>0</v>
      </c>
      <c r="FB48" s="225">
        <f t="shared" si="115"/>
        <v>0</v>
      </c>
      <c r="FC48" s="225">
        <f t="shared" si="116"/>
        <v>0</v>
      </c>
      <c r="FD48" s="225">
        <f t="shared" si="117"/>
        <v>0</v>
      </c>
      <c r="FE48" s="225">
        <f t="shared" si="118"/>
        <v>0</v>
      </c>
      <c r="FF48" s="225">
        <f t="shared" si="119"/>
        <v>0</v>
      </c>
      <c r="FG48" s="226">
        <f t="shared" si="120"/>
        <v>0</v>
      </c>
      <c r="FH48" s="227"/>
      <c r="FI48" s="225">
        <f t="shared" si="121"/>
        <v>0</v>
      </c>
      <c r="FJ48" s="225">
        <f t="shared" si="122"/>
        <v>0</v>
      </c>
      <c r="FK48" s="225">
        <f t="shared" si="123"/>
        <v>0</v>
      </c>
      <c r="FL48" s="225">
        <f t="shared" si="124"/>
        <v>0</v>
      </c>
      <c r="FM48" s="225">
        <f t="shared" si="125"/>
        <v>0</v>
      </c>
      <c r="FN48" s="225">
        <f t="shared" si="126"/>
        <v>0</v>
      </c>
      <c r="FO48" s="225">
        <f t="shared" si="127"/>
        <v>0</v>
      </c>
      <c r="FP48" s="225">
        <f t="shared" si="128"/>
        <v>0</v>
      </c>
      <c r="FQ48" s="225">
        <f t="shared" si="129"/>
        <v>0</v>
      </c>
      <c r="FR48" s="225">
        <f t="shared" si="130"/>
        <v>0</v>
      </c>
      <c r="FS48" s="226">
        <f t="shared" si="131"/>
        <v>0</v>
      </c>
    </row>
    <row r="49" spans="2:175" s="120" customFormat="1" ht="12.95" customHeight="1" x14ac:dyDescent="0.2">
      <c r="B49" s="202" t="str">
        <f>'2. Grunddata'!C$9</f>
        <v>Husdjurens utfodring och vård</v>
      </c>
      <c r="C49" s="110"/>
      <c r="D49" s="113"/>
      <c r="E49" s="569">
        <f t="shared" si="166"/>
        <v>0</v>
      </c>
      <c r="F49" s="111"/>
      <c r="G49" s="112"/>
      <c r="H49" s="112"/>
      <c r="I49" s="112"/>
      <c r="J49" s="112"/>
      <c r="K49" s="112"/>
      <c r="L49" s="112"/>
      <c r="M49" s="112"/>
      <c r="N49" s="112"/>
      <c r="O49" s="112"/>
      <c r="P49" s="112"/>
      <c r="Q49" s="266">
        <f>SUMIF('3. Partner'!$K$13:$K$87,$B49,'3. Partner'!$E$13:$E$87)</f>
        <v>0.02</v>
      </c>
      <c r="R49" s="541">
        <f t="shared" si="165"/>
        <v>0.02</v>
      </c>
      <c r="S49" s="541">
        <f t="shared" si="165"/>
        <v>0.02</v>
      </c>
      <c r="T49" s="541">
        <f t="shared" si="165"/>
        <v>0.02</v>
      </c>
      <c r="U49" s="541">
        <f t="shared" si="165"/>
        <v>0.02</v>
      </c>
      <c r="V49" s="541">
        <f t="shared" si="165"/>
        <v>0.02</v>
      </c>
      <c r="W49" s="541">
        <f t="shared" si="165"/>
        <v>0.02</v>
      </c>
      <c r="X49" s="541">
        <f t="shared" si="165"/>
        <v>0.02</v>
      </c>
      <c r="Y49" s="541">
        <f t="shared" si="165"/>
        <v>0.02</v>
      </c>
      <c r="Z49" s="541">
        <f t="shared" si="165"/>
        <v>0.02</v>
      </c>
      <c r="AA49" s="267">
        <f>SUMIF('3. Partner'!K$13:K$87,B49,'3. Partner'!D$13:D$87)</f>
        <v>0.54449999999999998</v>
      </c>
      <c r="AB49" s="247">
        <f>(SUMIF('3. Partner'!K$13:K$87,B49,'3. Partner'!F$13:F$87))+(SUMIF('3. Partner'!K$13:K$87,B49,'3. Partner'!H$13:H$87))</f>
        <v>0.46473946099377283</v>
      </c>
      <c r="AC49" s="247">
        <f>(SUMIF('3. Partner'!K$13:K$87,B49,'3. Partner'!G$13:G$87))+(SUMIF('3. Partner'!K$13:K$87,B49,'3. Partner'!I$13:I$87))</f>
        <v>0.12659999999999999</v>
      </c>
      <c r="AD49" s="248">
        <f>IF('2. Grunddata'!C$13="NEJ",'2. Grunddata'!C$14,0)</f>
        <v>0.25</v>
      </c>
      <c r="AE49" s="597">
        <f t="shared" si="99"/>
        <v>0</v>
      </c>
      <c r="AF49" s="292"/>
      <c r="AG49" s="249">
        <f t="shared" si="19"/>
        <v>0</v>
      </c>
      <c r="AH49" s="249">
        <f t="shared" si="20"/>
        <v>0</v>
      </c>
      <c r="AI49" s="249">
        <f t="shared" si="21"/>
        <v>0</v>
      </c>
      <c r="AJ49" s="249">
        <f t="shared" si="22"/>
        <v>0</v>
      </c>
      <c r="AK49" s="249">
        <f t="shared" si="23"/>
        <v>0</v>
      </c>
      <c r="AL49" s="249">
        <f t="shared" si="24"/>
        <v>0</v>
      </c>
      <c r="AM49" s="249">
        <f t="shared" si="25"/>
        <v>0</v>
      </c>
      <c r="AN49" s="249">
        <f t="shared" si="26"/>
        <v>0</v>
      </c>
      <c r="AO49" s="249">
        <f t="shared" si="27"/>
        <v>0</v>
      </c>
      <c r="AP49" s="249">
        <f t="shared" si="28"/>
        <v>0</v>
      </c>
      <c r="AQ49" s="250">
        <f t="shared" si="100"/>
        <v>0</v>
      </c>
      <c r="AR49" s="251"/>
      <c r="AS49" s="249">
        <f t="shared" si="29"/>
        <v>0</v>
      </c>
      <c r="AT49" s="249">
        <f t="shared" si="30"/>
        <v>0</v>
      </c>
      <c r="AU49" s="249">
        <f t="shared" si="31"/>
        <v>0</v>
      </c>
      <c r="AV49" s="249">
        <f t="shared" si="32"/>
        <v>0</v>
      </c>
      <c r="AW49" s="249">
        <f t="shared" si="33"/>
        <v>0</v>
      </c>
      <c r="AX49" s="249">
        <f t="shared" si="34"/>
        <v>0</v>
      </c>
      <c r="AY49" s="249">
        <f t="shared" si="35"/>
        <v>0</v>
      </c>
      <c r="AZ49" s="249">
        <f t="shared" si="36"/>
        <v>0</v>
      </c>
      <c r="BA49" s="249">
        <f t="shared" si="37"/>
        <v>0</v>
      </c>
      <c r="BB49" s="249">
        <f t="shared" si="38"/>
        <v>0</v>
      </c>
      <c r="BC49" s="250">
        <f t="shared" si="101"/>
        <v>0</v>
      </c>
      <c r="BD49" s="251"/>
      <c r="BE49" s="249">
        <f t="shared" si="39"/>
        <v>0</v>
      </c>
      <c r="BF49" s="249">
        <f t="shared" si="40"/>
        <v>0</v>
      </c>
      <c r="BG49" s="249">
        <f t="shared" si="41"/>
        <v>0</v>
      </c>
      <c r="BH49" s="249">
        <f t="shared" si="42"/>
        <v>0</v>
      </c>
      <c r="BI49" s="249">
        <f t="shared" si="43"/>
        <v>0</v>
      </c>
      <c r="BJ49" s="249">
        <f t="shared" si="44"/>
        <v>0</v>
      </c>
      <c r="BK49" s="249">
        <f t="shared" si="45"/>
        <v>0</v>
      </c>
      <c r="BL49" s="249">
        <f t="shared" si="46"/>
        <v>0</v>
      </c>
      <c r="BM49" s="249">
        <f t="shared" si="47"/>
        <v>0</v>
      </c>
      <c r="BN49" s="249">
        <f t="shared" si="48"/>
        <v>0</v>
      </c>
      <c r="BO49" s="250">
        <f t="shared" si="102"/>
        <v>0</v>
      </c>
      <c r="BQ49" s="253">
        <f t="shared" si="49"/>
        <v>0</v>
      </c>
      <c r="BR49" s="253">
        <f t="shared" si="50"/>
        <v>0</v>
      </c>
      <c r="BS49" s="253">
        <f t="shared" si="51"/>
        <v>0</v>
      </c>
      <c r="BT49" s="253">
        <f t="shared" si="52"/>
        <v>0</v>
      </c>
      <c r="BU49" s="253">
        <f t="shared" si="53"/>
        <v>0</v>
      </c>
      <c r="BV49" s="253">
        <f t="shared" si="54"/>
        <v>0</v>
      </c>
      <c r="BW49" s="253">
        <f t="shared" si="55"/>
        <v>0</v>
      </c>
      <c r="BX49" s="253">
        <f t="shared" si="56"/>
        <v>0</v>
      </c>
      <c r="BY49" s="253">
        <f t="shared" si="57"/>
        <v>0</v>
      </c>
      <c r="BZ49" s="253">
        <f t="shared" si="58"/>
        <v>0</v>
      </c>
      <c r="CA49" s="237">
        <f t="shared" si="103"/>
        <v>0</v>
      </c>
      <c r="CC49" s="258">
        <f t="shared" si="59"/>
        <v>0</v>
      </c>
      <c r="CD49" s="258">
        <f t="shared" si="60"/>
        <v>0</v>
      </c>
      <c r="CE49" s="258">
        <f t="shared" si="61"/>
        <v>0</v>
      </c>
      <c r="CF49" s="258">
        <f t="shared" si="62"/>
        <v>0</v>
      </c>
      <c r="CG49" s="258">
        <f t="shared" si="63"/>
        <v>0</v>
      </c>
      <c r="CH49" s="258">
        <f t="shared" si="64"/>
        <v>0</v>
      </c>
      <c r="CI49" s="258">
        <f t="shared" si="65"/>
        <v>0</v>
      </c>
      <c r="CJ49" s="258">
        <f t="shared" si="66"/>
        <v>0</v>
      </c>
      <c r="CK49" s="258">
        <f t="shared" si="67"/>
        <v>0</v>
      </c>
      <c r="CL49" s="258">
        <f t="shared" si="68"/>
        <v>0</v>
      </c>
      <c r="CM49" s="237">
        <f t="shared" si="104"/>
        <v>0</v>
      </c>
      <c r="CO49" s="253">
        <f t="shared" si="69"/>
        <v>0</v>
      </c>
      <c r="CP49" s="253">
        <f t="shared" si="70"/>
        <v>0</v>
      </c>
      <c r="CQ49" s="253">
        <f t="shared" si="71"/>
        <v>0</v>
      </c>
      <c r="CR49" s="253">
        <f t="shared" si="72"/>
        <v>0</v>
      </c>
      <c r="CS49" s="253">
        <f t="shared" si="73"/>
        <v>0</v>
      </c>
      <c r="CT49" s="253">
        <f t="shared" si="74"/>
        <v>0</v>
      </c>
      <c r="CU49" s="253">
        <f t="shared" si="75"/>
        <v>0</v>
      </c>
      <c r="CV49" s="253">
        <f t="shared" si="76"/>
        <v>0</v>
      </c>
      <c r="CW49" s="253">
        <f t="shared" si="77"/>
        <v>0</v>
      </c>
      <c r="CX49" s="253">
        <f t="shared" si="78"/>
        <v>0</v>
      </c>
      <c r="CY49" s="237">
        <f t="shared" si="105"/>
        <v>0</v>
      </c>
      <c r="DA49" s="253">
        <f t="shared" si="79"/>
        <v>0</v>
      </c>
      <c r="DB49" s="253">
        <f t="shared" si="80"/>
        <v>0</v>
      </c>
      <c r="DC49" s="253">
        <f t="shared" si="81"/>
        <v>0</v>
      </c>
      <c r="DD49" s="253">
        <f t="shared" si="82"/>
        <v>0</v>
      </c>
      <c r="DE49" s="253">
        <f t="shared" si="83"/>
        <v>0</v>
      </c>
      <c r="DF49" s="253">
        <f t="shared" si="84"/>
        <v>0</v>
      </c>
      <c r="DG49" s="253">
        <f t="shared" si="85"/>
        <v>0</v>
      </c>
      <c r="DH49" s="253">
        <f t="shared" si="86"/>
        <v>0</v>
      </c>
      <c r="DI49" s="253">
        <f t="shared" si="87"/>
        <v>0</v>
      </c>
      <c r="DJ49" s="253">
        <f t="shared" si="88"/>
        <v>0</v>
      </c>
      <c r="DK49" s="237">
        <f t="shared" si="106"/>
        <v>0</v>
      </c>
      <c r="DM49" s="253">
        <f>IF('5. Lön'!$B$15&gt;0,$F49*G49*(1+'2. Grunddata'!$C$16)*(1+$Q49)*(1-$E49),AS49)</f>
        <v>0</v>
      </c>
      <c r="DN49" s="253">
        <f>IF('5. Lön'!$B$15&gt;0,$F49*H49*(1+'2. Grunddata'!$C$16)*(1+$Q49)*(1+$R49)*(1-$E49),AT49)</f>
        <v>0</v>
      </c>
      <c r="DO49" s="253">
        <f>IF('5. Lön'!$B$15&gt;0,$F49*I49*(1+'2. Grunddata'!$C$16)*(1+$Q49)*(1+$R49)*(1+$S49)*(1-$E49),AU49)</f>
        <v>0</v>
      </c>
      <c r="DP49" s="253">
        <f>IF('5. Lön'!$B$15&gt;0,$F49*J49*(1+'2. Grunddata'!$C$16)*(1+$Q49)*(1+$R49)*(1+$S49)*(1+$T49)*(1-$E49),AV49)</f>
        <v>0</v>
      </c>
      <c r="DQ49" s="253">
        <f>IF('5. Lön'!$B$15&gt;0,$F49*K49*(1+'2. Grunddata'!$C$16)*(1+$Q49)*(1+$R49)*(1+$S49)*(1+$T49)*(1+$U49)*(1-$E49),AW49)</f>
        <v>0</v>
      </c>
      <c r="DR49" s="253">
        <f>IF('5. Lön'!$B$15&gt;0,$F49*L49*(1+'2. Grunddata'!$C$16)*(1+$Q49)*(1+$R49)*(1+$S49)*(1+$T49)*(1+$U49)*(1+$V49)*(1-$E49),AX49)</f>
        <v>0</v>
      </c>
      <c r="DS49" s="253">
        <f>IF('5. Lön'!$B$15&gt;0,$F49*M49*(1+'2. Grunddata'!$C$16)*(1+$Q49)*(1+$R49)*(1+$S49)*(1+$T49)*(1+$U49)*(1+$V49)*(1+$W49)*(1-$E49),AY49)</f>
        <v>0</v>
      </c>
      <c r="DT49" s="253">
        <f>IF('5. Lön'!$B$15&gt;0,$F49*N49*(1+'2. Grunddata'!$C$16)*(1+$Q49)*(1+$R49)*(1+$S49)*(1+$T49)*(1+$U49)*(1+$V49)*(1+$W49)*(1+$X49)*(1-$E49),AZ49)</f>
        <v>0</v>
      </c>
      <c r="DU49" s="253">
        <f>IF('5. Lön'!$B$15&gt;0,$F49*O49*(1+'2. Grunddata'!$C$16)*(1+$Q49)*(1+$R49)*(1+$S49)*(1+$T49)*(1+$U49)*(1+$V49)*(1+$W49)*(1+$X49)*(1+$Y49)*(1+$Z49)*(1-$E49),BA49)</f>
        <v>0</v>
      </c>
      <c r="DV49" s="253">
        <f>IF('5. Lön'!$B$15&gt;0,$F49*P49*(1+'2. Grunddata'!$C$16)*(1+$Q49)*(1+$R49)*(1+$S49)*(1+$T49)*(1+$U49)*(1+$V49)*(1+$W49)*(1+$X49)*(1+$Y49)*(1-$E49),BB49)</f>
        <v>0</v>
      </c>
      <c r="DW49" s="237">
        <f t="shared" si="107"/>
        <v>0</v>
      </c>
      <c r="DY49" s="253">
        <f>IF('2. Grunddata'!$C$13="NEJ",(IF('2. Grunddata'!$C$16&gt;0,(DM49*$AD49),(AS49*$AD49))),(BQ49+CO49))</f>
        <v>0</v>
      </c>
      <c r="DZ49" s="253">
        <f>IF('2. Grunddata'!$C$13="NEJ",(IF('2. Grunddata'!$C$16&gt;0,(DN49*$AD49),(AT49*$AD49))),(BR49+CP49))</f>
        <v>0</v>
      </c>
      <c r="EA49" s="253">
        <f>IF('2. Grunddata'!$C$13="NEJ",(IF('2. Grunddata'!$C$16&gt;0,(DO49*$AD49),(AU49*$AD49))),(BS49+CQ49))</f>
        <v>0</v>
      </c>
      <c r="EB49" s="253">
        <f>IF('2. Grunddata'!$C$13="NEJ",(IF('2. Grunddata'!$C$16&gt;0,(DP49*$AD49),(AV49*$AD49))),(BT49+CR49))</f>
        <v>0</v>
      </c>
      <c r="EC49" s="253">
        <f>IF('2. Grunddata'!$C$13="NEJ",(IF('2. Grunddata'!$C$16&gt;0,(DQ49*$AD49),(AW49*$AD49))),(BU49+CS49))</f>
        <v>0</v>
      </c>
      <c r="ED49" s="253">
        <f>IF('2. Grunddata'!$C$13="NEJ",(IF('2. Grunddata'!$C$16&gt;0,(DR49*$AD49),(AX49*$AD49))),(BV49+CT49))</f>
        <v>0</v>
      </c>
      <c r="EE49" s="253">
        <f>IF('2. Grunddata'!$C$13="NEJ",(IF('2. Grunddata'!$C$16&gt;0,(DS49*$AD49),(AY49*$AD49))),(BW49+CU49))</f>
        <v>0</v>
      </c>
      <c r="EF49" s="253">
        <f>IF('2. Grunddata'!$C$13="NEJ",(IF('2. Grunddata'!$C$16&gt;0,(DT49*$AD49),(AZ49*$AD49))),(BX49+CV49))</f>
        <v>0</v>
      </c>
      <c r="EG49" s="253">
        <f>IF('2. Grunddata'!$C$13="NEJ",(IF('2. Grunddata'!$C$16&gt;0,(DU49*$AD49),(BA49*$AD49))),(BY49+CW49))</f>
        <v>0</v>
      </c>
      <c r="EH49" s="253">
        <f>IF('2. Grunddata'!$C$13="NEJ",(IF('2. Grunddata'!$C$16&gt;0,(DV49*$AD49),(BB49*$AD49))),(BZ49+CX49))</f>
        <v>0</v>
      </c>
      <c r="EI49" s="237">
        <f t="shared" si="108"/>
        <v>0</v>
      </c>
      <c r="EK49" s="253">
        <f>(BQ49+CO49-DY49)+IF('2. Grunddata'!$C$16&gt;0,AS49-DM49,0)</f>
        <v>0</v>
      </c>
      <c r="EL49" s="253">
        <f>(BR49+CP49-DZ49)+IF('2. Grunddata'!$C$16&gt;0,AT49-DN49,0)</f>
        <v>0</v>
      </c>
      <c r="EM49" s="253">
        <f>(BS49+CQ49-EA49)+IF('2. Grunddata'!$C$16&gt;0,AU49-DO49,0)</f>
        <v>0</v>
      </c>
      <c r="EN49" s="253">
        <f>(BT49+CR49-EB49)+IF('2. Grunddata'!$C$16&gt;0,AV49-DP49,0)</f>
        <v>0</v>
      </c>
      <c r="EO49" s="253">
        <f>(BU49+CS49-EC49)+IF('2. Grunddata'!$C$16&gt;0,AW49-DQ49,0)</f>
        <v>0</v>
      </c>
      <c r="EP49" s="253">
        <f>(BV49+CT49-ED49)+IF('2. Grunddata'!$C$16&gt;0,AX49-DR49,0)</f>
        <v>0</v>
      </c>
      <c r="EQ49" s="253">
        <f>(BW49+CU49-EE49)+IF('2. Grunddata'!$C$16&gt;0,AY49-DS49,0)</f>
        <v>0</v>
      </c>
      <c r="ER49" s="253">
        <f>(BX49+CV49-EF49)+IF('2. Grunddata'!$C$16&gt;0,AZ49-DT49,0)</f>
        <v>0</v>
      </c>
      <c r="ES49" s="253">
        <f>(BY49+CW49-EG49)+IF('2. Grunddata'!$C$16&gt;0,BA49-DU49,0)</f>
        <v>0</v>
      </c>
      <c r="ET49" s="253">
        <f>(BZ49+CX49-EH49)+IF('2. Grunddata'!$C$16&gt;0,BB49-DV49,0)</f>
        <v>0</v>
      </c>
      <c r="EU49" s="237">
        <f t="shared" si="109"/>
        <v>0</v>
      </c>
      <c r="EW49" s="253">
        <f t="shared" si="110"/>
        <v>0</v>
      </c>
      <c r="EX49" s="253">
        <f t="shared" si="111"/>
        <v>0</v>
      </c>
      <c r="EY49" s="253">
        <f t="shared" si="112"/>
        <v>0</v>
      </c>
      <c r="EZ49" s="253">
        <f t="shared" si="113"/>
        <v>0</v>
      </c>
      <c r="FA49" s="253">
        <f t="shared" si="114"/>
        <v>0</v>
      </c>
      <c r="FB49" s="253">
        <f t="shared" si="115"/>
        <v>0</v>
      </c>
      <c r="FC49" s="253">
        <f t="shared" si="116"/>
        <v>0</v>
      </c>
      <c r="FD49" s="253">
        <f t="shared" si="117"/>
        <v>0</v>
      </c>
      <c r="FE49" s="253">
        <f t="shared" si="118"/>
        <v>0</v>
      </c>
      <c r="FF49" s="253">
        <f t="shared" si="119"/>
        <v>0</v>
      </c>
      <c r="FG49" s="237">
        <f t="shared" si="120"/>
        <v>0</v>
      </c>
      <c r="FI49" s="253">
        <f t="shared" si="121"/>
        <v>0</v>
      </c>
      <c r="FJ49" s="253">
        <f t="shared" si="122"/>
        <v>0</v>
      </c>
      <c r="FK49" s="253">
        <f t="shared" si="123"/>
        <v>0</v>
      </c>
      <c r="FL49" s="253">
        <f t="shared" si="124"/>
        <v>0</v>
      </c>
      <c r="FM49" s="253">
        <f t="shared" si="125"/>
        <v>0</v>
      </c>
      <c r="FN49" s="253">
        <f t="shared" si="126"/>
        <v>0</v>
      </c>
      <c r="FO49" s="253">
        <f t="shared" si="127"/>
        <v>0</v>
      </c>
      <c r="FP49" s="253">
        <f t="shared" si="128"/>
        <v>0</v>
      </c>
      <c r="FQ49" s="253">
        <f t="shared" si="129"/>
        <v>0</v>
      </c>
      <c r="FR49" s="253">
        <f t="shared" si="130"/>
        <v>0</v>
      </c>
      <c r="FS49" s="237">
        <f t="shared" si="131"/>
        <v>0</v>
      </c>
    </row>
    <row r="50" spans="2:175" s="120" customFormat="1" ht="12.95" customHeight="1" x14ac:dyDescent="0.2">
      <c r="B50" s="626" t="str">
        <f>'2. Grunddata'!C$9</f>
        <v>Husdjurens utfodring och vård</v>
      </c>
      <c r="C50" s="135"/>
      <c r="D50" s="116"/>
      <c r="E50" s="138">
        <f>E$23</f>
        <v>0</v>
      </c>
      <c r="F50" s="136"/>
      <c r="G50" s="137"/>
      <c r="H50" s="137"/>
      <c r="I50" s="137"/>
      <c r="J50" s="137"/>
      <c r="K50" s="137"/>
      <c r="L50" s="137"/>
      <c r="M50" s="137"/>
      <c r="N50" s="137"/>
      <c r="O50" s="137"/>
      <c r="P50" s="137"/>
      <c r="Q50" s="566">
        <f>SUMIF('3. Partner'!$K$13:$K$87,$B50,'3. Partner'!$E$13:$E$87)</f>
        <v>0.02</v>
      </c>
      <c r="R50" s="540">
        <f t="shared" si="165"/>
        <v>0.02</v>
      </c>
      <c r="S50" s="540">
        <f t="shared" si="165"/>
        <v>0.02</v>
      </c>
      <c r="T50" s="540">
        <f t="shared" si="165"/>
        <v>0.02</v>
      </c>
      <c r="U50" s="540">
        <f t="shared" si="165"/>
        <v>0.02</v>
      </c>
      <c r="V50" s="540">
        <f t="shared" si="165"/>
        <v>0.02</v>
      </c>
      <c r="W50" s="540">
        <f t="shared" si="165"/>
        <v>0.02</v>
      </c>
      <c r="X50" s="540">
        <f t="shared" si="165"/>
        <v>0.02</v>
      </c>
      <c r="Y50" s="540">
        <f t="shared" si="165"/>
        <v>0.02</v>
      </c>
      <c r="Z50" s="540">
        <f t="shared" si="165"/>
        <v>0.02</v>
      </c>
      <c r="AA50" s="567">
        <f>SUMIF('3. Partner'!K$13:K$87,B50,'3. Partner'!D$13:D$87)</f>
        <v>0.54449999999999998</v>
      </c>
      <c r="AB50" s="568">
        <f>(SUMIF('3. Partner'!K$13:K$87,B50,'3. Partner'!F$13:F$87))+(SUMIF('3. Partner'!K$13:K$87,B50,'3. Partner'!H$13:H$87))</f>
        <v>0.46473946099377283</v>
      </c>
      <c r="AC50" s="568">
        <f>(SUMIF('3. Partner'!K$13:K$87,B50,'3. Partner'!G$13:G$87))+(SUMIF('3. Partner'!K$13:K$87,B50,'3. Partner'!I$13:I$87))</f>
        <v>0.12659999999999999</v>
      </c>
      <c r="AD50" s="273">
        <f>IF('2. Grunddata'!C$13="NEJ",'2. Grunddata'!C$14,0)</f>
        <v>0.25</v>
      </c>
      <c r="AE50" s="617">
        <f t="shared" si="99"/>
        <v>0</v>
      </c>
      <c r="AF50" s="287"/>
      <c r="AG50" s="274">
        <f t="shared" si="19"/>
        <v>0</v>
      </c>
      <c r="AH50" s="274">
        <f t="shared" si="20"/>
        <v>0</v>
      </c>
      <c r="AI50" s="274">
        <f t="shared" si="21"/>
        <v>0</v>
      </c>
      <c r="AJ50" s="274">
        <f t="shared" si="22"/>
        <v>0</v>
      </c>
      <c r="AK50" s="274">
        <f t="shared" si="23"/>
        <v>0</v>
      </c>
      <c r="AL50" s="274">
        <f t="shared" si="24"/>
        <v>0</v>
      </c>
      <c r="AM50" s="274">
        <f t="shared" si="25"/>
        <v>0</v>
      </c>
      <c r="AN50" s="274">
        <f t="shared" si="26"/>
        <v>0</v>
      </c>
      <c r="AO50" s="274">
        <f t="shared" si="27"/>
        <v>0</v>
      </c>
      <c r="AP50" s="274">
        <f t="shared" si="28"/>
        <v>0</v>
      </c>
      <c r="AQ50" s="275">
        <f t="shared" si="100"/>
        <v>0</v>
      </c>
      <c r="AR50" s="276"/>
      <c r="AS50" s="274">
        <f t="shared" si="29"/>
        <v>0</v>
      </c>
      <c r="AT50" s="274">
        <f t="shared" si="30"/>
        <v>0</v>
      </c>
      <c r="AU50" s="274">
        <f t="shared" si="31"/>
        <v>0</v>
      </c>
      <c r="AV50" s="274">
        <f t="shared" si="32"/>
        <v>0</v>
      </c>
      <c r="AW50" s="274">
        <f t="shared" si="33"/>
        <v>0</v>
      </c>
      <c r="AX50" s="274">
        <f t="shared" si="34"/>
        <v>0</v>
      </c>
      <c r="AY50" s="274">
        <f t="shared" si="35"/>
        <v>0</v>
      </c>
      <c r="AZ50" s="274">
        <f t="shared" si="36"/>
        <v>0</v>
      </c>
      <c r="BA50" s="274">
        <f t="shared" si="37"/>
        <v>0</v>
      </c>
      <c r="BB50" s="274">
        <f t="shared" si="38"/>
        <v>0</v>
      </c>
      <c r="BC50" s="275">
        <f t="shared" si="101"/>
        <v>0</v>
      </c>
      <c r="BD50" s="276"/>
      <c r="BE50" s="274">
        <f t="shared" si="39"/>
        <v>0</v>
      </c>
      <c r="BF50" s="274">
        <f t="shared" si="40"/>
        <v>0</v>
      </c>
      <c r="BG50" s="274">
        <f t="shared" si="41"/>
        <v>0</v>
      </c>
      <c r="BH50" s="274">
        <f t="shared" si="42"/>
        <v>0</v>
      </c>
      <c r="BI50" s="274">
        <f t="shared" si="43"/>
        <v>0</v>
      </c>
      <c r="BJ50" s="274">
        <f t="shared" si="44"/>
        <v>0</v>
      </c>
      <c r="BK50" s="274">
        <f t="shared" si="45"/>
        <v>0</v>
      </c>
      <c r="BL50" s="274">
        <f t="shared" si="46"/>
        <v>0</v>
      </c>
      <c r="BM50" s="274">
        <f t="shared" si="47"/>
        <v>0</v>
      </c>
      <c r="BN50" s="274">
        <f t="shared" si="48"/>
        <v>0</v>
      </c>
      <c r="BO50" s="275">
        <f t="shared" si="102"/>
        <v>0</v>
      </c>
      <c r="BP50" s="227"/>
      <c r="BQ50" s="225">
        <f t="shared" si="49"/>
        <v>0</v>
      </c>
      <c r="BR50" s="225">
        <f t="shared" si="50"/>
        <v>0</v>
      </c>
      <c r="BS50" s="225">
        <f t="shared" si="51"/>
        <v>0</v>
      </c>
      <c r="BT50" s="225">
        <f t="shared" si="52"/>
        <v>0</v>
      </c>
      <c r="BU50" s="225">
        <f t="shared" si="53"/>
        <v>0</v>
      </c>
      <c r="BV50" s="225">
        <f t="shared" si="54"/>
        <v>0</v>
      </c>
      <c r="BW50" s="225">
        <f t="shared" si="55"/>
        <v>0</v>
      </c>
      <c r="BX50" s="225">
        <f t="shared" si="56"/>
        <v>0</v>
      </c>
      <c r="BY50" s="225">
        <f t="shared" si="57"/>
        <v>0</v>
      </c>
      <c r="BZ50" s="225">
        <f t="shared" si="58"/>
        <v>0</v>
      </c>
      <c r="CA50" s="226">
        <f t="shared" si="103"/>
        <v>0</v>
      </c>
      <c r="CB50" s="227"/>
      <c r="CC50" s="279">
        <f t="shared" si="59"/>
        <v>0</v>
      </c>
      <c r="CD50" s="279">
        <f t="shared" si="60"/>
        <v>0</v>
      </c>
      <c r="CE50" s="279">
        <f t="shared" si="61"/>
        <v>0</v>
      </c>
      <c r="CF50" s="279">
        <f t="shared" si="62"/>
        <v>0</v>
      </c>
      <c r="CG50" s="279">
        <f t="shared" si="63"/>
        <v>0</v>
      </c>
      <c r="CH50" s="279">
        <f t="shared" si="64"/>
        <v>0</v>
      </c>
      <c r="CI50" s="279">
        <f t="shared" si="65"/>
        <v>0</v>
      </c>
      <c r="CJ50" s="279">
        <f t="shared" si="66"/>
        <v>0</v>
      </c>
      <c r="CK50" s="279">
        <f t="shared" si="67"/>
        <v>0</v>
      </c>
      <c r="CL50" s="279">
        <f t="shared" si="68"/>
        <v>0</v>
      </c>
      <c r="CM50" s="226">
        <f t="shared" si="104"/>
        <v>0</v>
      </c>
      <c r="CN50" s="227"/>
      <c r="CO50" s="225">
        <f t="shared" si="69"/>
        <v>0</v>
      </c>
      <c r="CP50" s="225">
        <f t="shared" si="70"/>
        <v>0</v>
      </c>
      <c r="CQ50" s="225">
        <f t="shared" si="71"/>
        <v>0</v>
      </c>
      <c r="CR50" s="225">
        <f t="shared" si="72"/>
        <v>0</v>
      </c>
      <c r="CS50" s="225">
        <f t="shared" si="73"/>
        <v>0</v>
      </c>
      <c r="CT50" s="225">
        <f t="shared" si="74"/>
        <v>0</v>
      </c>
      <c r="CU50" s="225">
        <f t="shared" si="75"/>
        <v>0</v>
      </c>
      <c r="CV50" s="225">
        <f t="shared" si="76"/>
        <v>0</v>
      </c>
      <c r="CW50" s="225">
        <f t="shared" si="77"/>
        <v>0</v>
      </c>
      <c r="CX50" s="225">
        <f t="shared" si="78"/>
        <v>0</v>
      </c>
      <c r="CY50" s="226">
        <f t="shared" si="105"/>
        <v>0</v>
      </c>
      <c r="CZ50" s="227"/>
      <c r="DA50" s="225">
        <f t="shared" si="79"/>
        <v>0</v>
      </c>
      <c r="DB50" s="225">
        <f t="shared" si="80"/>
        <v>0</v>
      </c>
      <c r="DC50" s="225">
        <f t="shared" si="81"/>
        <v>0</v>
      </c>
      <c r="DD50" s="225">
        <f t="shared" si="82"/>
        <v>0</v>
      </c>
      <c r="DE50" s="225">
        <f t="shared" si="83"/>
        <v>0</v>
      </c>
      <c r="DF50" s="225">
        <f t="shared" si="84"/>
        <v>0</v>
      </c>
      <c r="DG50" s="225">
        <f t="shared" si="85"/>
        <v>0</v>
      </c>
      <c r="DH50" s="225">
        <f t="shared" si="86"/>
        <v>0</v>
      </c>
      <c r="DI50" s="225">
        <f t="shared" si="87"/>
        <v>0</v>
      </c>
      <c r="DJ50" s="225">
        <f t="shared" si="88"/>
        <v>0</v>
      </c>
      <c r="DK50" s="226">
        <f t="shared" si="106"/>
        <v>0</v>
      </c>
      <c r="DL50" s="227"/>
      <c r="DM50" s="225">
        <f>IF('5. Lön'!$B$15&gt;0,$F50*G50*(1+'2. Grunddata'!$C$16)*(1+$Q50)*(1-$E50),AS50)</f>
        <v>0</v>
      </c>
      <c r="DN50" s="225">
        <f>IF('5. Lön'!$B$15&gt;0,$F50*H50*(1+'2. Grunddata'!$C$16)*(1+$Q50)*(1+$R50)*(1-$E50),AT50)</f>
        <v>0</v>
      </c>
      <c r="DO50" s="225">
        <f>IF('5. Lön'!$B$15&gt;0,$F50*I50*(1+'2. Grunddata'!$C$16)*(1+$Q50)*(1+$R50)*(1+$S50)*(1-$E50),AU50)</f>
        <v>0</v>
      </c>
      <c r="DP50" s="225">
        <f>IF('5. Lön'!$B$15&gt;0,$F50*J50*(1+'2. Grunddata'!$C$16)*(1+$Q50)*(1+$R50)*(1+$S50)*(1+$T50)*(1-$E50),AV50)</f>
        <v>0</v>
      </c>
      <c r="DQ50" s="225">
        <f>IF('5. Lön'!$B$15&gt;0,$F50*K50*(1+'2. Grunddata'!$C$16)*(1+$Q50)*(1+$R50)*(1+$S50)*(1+$T50)*(1+$U50)*(1-$E50),AW50)</f>
        <v>0</v>
      </c>
      <c r="DR50" s="225">
        <f>IF('5. Lön'!$B$15&gt;0,$F50*L50*(1+'2. Grunddata'!$C$16)*(1+$Q50)*(1+$R50)*(1+$S50)*(1+$T50)*(1+$U50)*(1+$V50)*(1-$E50),AX50)</f>
        <v>0</v>
      </c>
      <c r="DS50" s="225">
        <f>IF('5. Lön'!$B$15&gt;0,$F50*M50*(1+'2. Grunddata'!$C$16)*(1+$Q50)*(1+$R50)*(1+$S50)*(1+$T50)*(1+$U50)*(1+$V50)*(1+$W50)*(1-$E50),AY50)</f>
        <v>0</v>
      </c>
      <c r="DT50" s="225">
        <f>IF('5. Lön'!$B$15&gt;0,$F50*N50*(1+'2. Grunddata'!$C$16)*(1+$Q50)*(1+$R50)*(1+$S50)*(1+$T50)*(1+$U50)*(1+$V50)*(1+$W50)*(1+$X50)*(1-$E50),AZ50)</f>
        <v>0</v>
      </c>
      <c r="DU50" s="225">
        <f>IF('5. Lön'!$B$15&gt;0,$F50*O50*(1+'2. Grunddata'!$C$16)*(1+$Q50)*(1+$R50)*(1+$S50)*(1+$T50)*(1+$U50)*(1+$V50)*(1+$W50)*(1+$X50)*(1+$Y50)*(1+$Z50)*(1-$E50),BA50)</f>
        <v>0</v>
      </c>
      <c r="DV50" s="225">
        <f>IF('5. Lön'!$B$15&gt;0,$F50*P50*(1+'2. Grunddata'!$C$16)*(1+$Q50)*(1+$R50)*(1+$S50)*(1+$T50)*(1+$U50)*(1+$V50)*(1+$W50)*(1+$X50)*(1+$Y50)*(1-$E50),BB50)</f>
        <v>0</v>
      </c>
      <c r="DW50" s="226">
        <f t="shared" si="107"/>
        <v>0</v>
      </c>
      <c r="DX50" s="227"/>
      <c r="DY50" s="225">
        <f>IF('2. Grunddata'!$C$13="NEJ",(IF('2. Grunddata'!$C$16&gt;0,(DM50*$AD50),(AS50*$AD50))),(BQ50+CO50))</f>
        <v>0</v>
      </c>
      <c r="DZ50" s="225">
        <f>IF('2. Grunddata'!$C$13="NEJ",(IF('2. Grunddata'!$C$16&gt;0,(DN50*$AD50),(AT50*$AD50))),(BR50+CP50))</f>
        <v>0</v>
      </c>
      <c r="EA50" s="225">
        <f>IF('2. Grunddata'!$C$13="NEJ",(IF('2. Grunddata'!$C$16&gt;0,(DO50*$AD50),(AU50*$AD50))),(BS50+CQ50))</f>
        <v>0</v>
      </c>
      <c r="EB50" s="225">
        <f>IF('2. Grunddata'!$C$13="NEJ",(IF('2. Grunddata'!$C$16&gt;0,(DP50*$AD50),(AV50*$AD50))),(BT50+CR50))</f>
        <v>0</v>
      </c>
      <c r="EC50" s="225">
        <f>IF('2. Grunddata'!$C$13="NEJ",(IF('2. Grunddata'!$C$16&gt;0,(DQ50*$AD50),(AW50*$AD50))),(BU50+CS50))</f>
        <v>0</v>
      </c>
      <c r="ED50" s="225">
        <f>IF('2. Grunddata'!$C$13="NEJ",(IF('2. Grunddata'!$C$16&gt;0,(DR50*$AD50),(AX50*$AD50))),(BV50+CT50))</f>
        <v>0</v>
      </c>
      <c r="EE50" s="225">
        <f>IF('2. Grunddata'!$C$13="NEJ",(IF('2. Grunddata'!$C$16&gt;0,(DS50*$AD50),(AY50*$AD50))),(BW50+CU50))</f>
        <v>0</v>
      </c>
      <c r="EF50" s="225">
        <f>IF('2. Grunddata'!$C$13="NEJ",(IF('2. Grunddata'!$C$16&gt;0,(DT50*$AD50),(AZ50*$AD50))),(BX50+CV50))</f>
        <v>0</v>
      </c>
      <c r="EG50" s="225">
        <f>IF('2. Grunddata'!$C$13="NEJ",(IF('2. Grunddata'!$C$16&gt;0,(DU50*$AD50),(BA50*$AD50))),(BY50+CW50))</f>
        <v>0</v>
      </c>
      <c r="EH50" s="225">
        <f>IF('2. Grunddata'!$C$13="NEJ",(IF('2. Grunddata'!$C$16&gt;0,(DV50*$AD50),(BB50*$AD50))),(BZ50+CX50))</f>
        <v>0</v>
      </c>
      <c r="EI50" s="226">
        <f t="shared" si="108"/>
        <v>0</v>
      </c>
      <c r="EJ50" s="227"/>
      <c r="EK50" s="225">
        <f>(BQ50+CO50-DY50)+IF('2. Grunddata'!$C$16&gt;0,AS50-DM50,0)</f>
        <v>0</v>
      </c>
      <c r="EL50" s="225">
        <f>(BR50+CP50-DZ50)+IF('2. Grunddata'!$C$16&gt;0,AT50-DN50,0)</f>
        <v>0</v>
      </c>
      <c r="EM50" s="225">
        <f>(BS50+CQ50-EA50)+IF('2. Grunddata'!$C$16&gt;0,AU50-DO50,0)</f>
        <v>0</v>
      </c>
      <c r="EN50" s="225">
        <f>(BT50+CR50-EB50)+IF('2. Grunddata'!$C$16&gt;0,AV50-DP50,0)</f>
        <v>0</v>
      </c>
      <c r="EO50" s="225">
        <f>(BU50+CS50-EC50)+IF('2. Grunddata'!$C$16&gt;0,AW50-DQ50,0)</f>
        <v>0</v>
      </c>
      <c r="EP50" s="225">
        <f>(BV50+CT50-ED50)+IF('2. Grunddata'!$C$16&gt;0,AX50-DR50,0)</f>
        <v>0</v>
      </c>
      <c r="EQ50" s="225">
        <f>(BW50+CU50-EE50)+IF('2. Grunddata'!$C$16&gt;0,AY50-DS50,0)</f>
        <v>0</v>
      </c>
      <c r="ER50" s="225">
        <f>(BX50+CV50-EF50)+IF('2. Grunddata'!$C$16&gt;0,AZ50-DT50,0)</f>
        <v>0</v>
      </c>
      <c r="ES50" s="225">
        <f>(BY50+CW50-EG50)+IF('2. Grunddata'!$C$16&gt;0,BA50-DU50,0)</f>
        <v>0</v>
      </c>
      <c r="ET50" s="225">
        <f>(BZ50+CX50-EH50)+IF('2. Grunddata'!$C$16&gt;0,BB50-DV50,0)</f>
        <v>0</v>
      </c>
      <c r="EU50" s="226">
        <f t="shared" si="109"/>
        <v>0</v>
      </c>
      <c r="EV50" s="227"/>
      <c r="EW50" s="225">
        <f t="shared" si="110"/>
        <v>0</v>
      </c>
      <c r="EX50" s="225">
        <f t="shared" si="111"/>
        <v>0</v>
      </c>
      <c r="EY50" s="225">
        <f t="shared" si="112"/>
        <v>0</v>
      </c>
      <c r="EZ50" s="225">
        <f t="shared" si="113"/>
        <v>0</v>
      </c>
      <c r="FA50" s="225">
        <f t="shared" si="114"/>
        <v>0</v>
      </c>
      <c r="FB50" s="225">
        <f t="shared" si="115"/>
        <v>0</v>
      </c>
      <c r="FC50" s="225">
        <f t="shared" si="116"/>
        <v>0</v>
      </c>
      <c r="FD50" s="225">
        <f t="shared" si="117"/>
        <v>0</v>
      </c>
      <c r="FE50" s="225">
        <f t="shared" si="118"/>
        <v>0</v>
      </c>
      <c r="FF50" s="225">
        <f t="shared" si="119"/>
        <v>0</v>
      </c>
      <c r="FG50" s="226">
        <f t="shared" si="120"/>
        <v>0</v>
      </c>
      <c r="FH50" s="227"/>
      <c r="FI50" s="225">
        <f t="shared" si="121"/>
        <v>0</v>
      </c>
      <c r="FJ50" s="225">
        <f t="shared" si="122"/>
        <v>0</v>
      </c>
      <c r="FK50" s="225">
        <f t="shared" si="123"/>
        <v>0</v>
      </c>
      <c r="FL50" s="225">
        <f t="shared" si="124"/>
        <v>0</v>
      </c>
      <c r="FM50" s="225">
        <f t="shared" si="125"/>
        <v>0</v>
      </c>
      <c r="FN50" s="225">
        <f t="shared" si="126"/>
        <v>0</v>
      </c>
      <c r="FO50" s="225">
        <f t="shared" si="127"/>
        <v>0</v>
      </c>
      <c r="FP50" s="225">
        <f t="shared" si="128"/>
        <v>0</v>
      </c>
      <c r="FQ50" s="225">
        <f t="shared" si="129"/>
        <v>0</v>
      </c>
      <c r="FR50" s="225">
        <f t="shared" si="130"/>
        <v>0</v>
      </c>
      <c r="FS50" s="226">
        <f t="shared" si="131"/>
        <v>0</v>
      </c>
    </row>
    <row r="51" spans="2:175" s="120" customFormat="1" ht="12.95" customHeight="1" x14ac:dyDescent="0.2">
      <c r="B51" s="202" t="str">
        <f>'2. Grunddata'!C$9</f>
        <v>Husdjurens utfodring och vård</v>
      </c>
      <c r="C51" s="114"/>
      <c r="D51" s="571"/>
      <c r="E51" s="569">
        <f>E$23</f>
        <v>0</v>
      </c>
      <c r="F51" s="111"/>
      <c r="G51" s="112"/>
      <c r="H51" s="112"/>
      <c r="I51" s="112"/>
      <c r="J51" s="112"/>
      <c r="K51" s="112"/>
      <c r="L51" s="112"/>
      <c r="M51" s="112"/>
      <c r="N51" s="112"/>
      <c r="O51" s="112"/>
      <c r="P51" s="112"/>
      <c r="Q51" s="266">
        <f>SUMIF('3. Partner'!$K$13:$K$87,$B51,'3. Partner'!$E$13:$E$87)</f>
        <v>0.02</v>
      </c>
      <c r="R51" s="541">
        <f t="shared" si="165"/>
        <v>0.02</v>
      </c>
      <c r="S51" s="541">
        <f t="shared" si="165"/>
        <v>0.02</v>
      </c>
      <c r="T51" s="541">
        <f t="shared" si="165"/>
        <v>0.02</v>
      </c>
      <c r="U51" s="541">
        <f t="shared" si="165"/>
        <v>0.02</v>
      </c>
      <c r="V51" s="541">
        <f t="shared" si="165"/>
        <v>0.02</v>
      </c>
      <c r="W51" s="541">
        <f t="shared" si="165"/>
        <v>0.02</v>
      </c>
      <c r="X51" s="541">
        <f t="shared" si="165"/>
        <v>0.02</v>
      </c>
      <c r="Y51" s="541">
        <f t="shared" si="165"/>
        <v>0.02</v>
      </c>
      <c r="Z51" s="541">
        <f t="shared" si="165"/>
        <v>0.02</v>
      </c>
      <c r="AA51" s="267">
        <f>SUMIF('3. Partner'!K$13:K$87,B51,'3. Partner'!D$13:D$87)</f>
        <v>0.54449999999999998</v>
      </c>
      <c r="AB51" s="247">
        <f>(SUMIF('3. Partner'!K$13:K$87,B51,'3. Partner'!F$13:F$87))+(SUMIF('3. Partner'!K$13:K$87,B51,'3. Partner'!H$13:H$87))</f>
        <v>0.46473946099377283</v>
      </c>
      <c r="AC51" s="247">
        <f>(SUMIF('3. Partner'!K$13:K$87,B51,'3. Partner'!G$13:G$87))+(SUMIF('3. Partner'!K$13:K$87,B51,'3. Partner'!I$13:I$87))</f>
        <v>0.12659999999999999</v>
      </c>
      <c r="AD51" s="248">
        <f>IF('2. Grunddata'!C$13="NEJ",'2. Grunddata'!C$14,0)</f>
        <v>0.25</v>
      </c>
      <c r="AE51" s="597">
        <f t="shared" si="99"/>
        <v>0</v>
      </c>
      <c r="AF51" s="292"/>
      <c r="AG51" s="249">
        <f t="shared" si="19"/>
        <v>0</v>
      </c>
      <c r="AH51" s="249">
        <f t="shared" si="20"/>
        <v>0</v>
      </c>
      <c r="AI51" s="249">
        <f t="shared" si="21"/>
        <v>0</v>
      </c>
      <c r="AJ51" s="249">
        <f t="shared" si="22"/>
        <v>0</v>
      </c>
      <c r="AK51" s="249">
        <f t="shared" si="23"/>
        <v>0</v>
      </c>
      <c r="AL51" s="249">
        <f t="shared" si="24"/>
        <v>0</v>
      </c>
      <c r="AM51" s="249">
        <f t="shared" si="25"/>
        <v>0</v>
      </c>
      <c r="AN51" s="249">
        <f t="shared" si="26"/>
        <v>0</v>
      </c>
      <c r="AO51" s="249">
        <f t="shared" si="27"/>
        <v>0</v>
      </c>
      <c r="AP51" s="249">
        <f t="shared" si="28"/>
        <v>0</v>
      </c>
      <c r="AQ51" s="250">
        <f t="shared" si="100"/>
        <v>0</v>
      </c>
      <c r="AR51" s="251"/>
      <c r="AS51" s="249">
        <f t="shared" si="29"/>
        <v>0</v>
      </c>
      <c r="AT51" s="249">
        <f t="shared" si="30"/>
        <v>0</v>
      </c>
      <c r="AU51" s="249">
        <f t="shared" si="31"/>
        <v>0</v>
      </c>
      <c r="AV51" s="249">
        <f t="shared" si="32"/>
        <v>0</v>
      </c>
      <c r="AW51" s="249">
        <f t="shared" si="33"/>
        <v>0</v>
      </c>
      <c r="AX51" s="249">
        <f t="shared" si="34"/>
        <v>0</v>
      </c>
      <c r="AY51" s="249">
        <f t="shared" si="35"/>
        <v>0</v>
      </c>
      <c r="AZ51" s="249">
        <f t="shared" si="36"/>
        <v>0</v>
      </c>
      <c r="BA51" s="249">
        <f t="shared" si="37"/>
        <v>0</v>
      </c>
      <c r="BB51" s="249">
        <f t="shared" si="38"/>
        <v>0</v>
      </c>
      <c r="BC51" s="250">
        <f t="shared" si="101"/>
        <v>0</v>
      </c>
      <c r="BD51" s="251"/>
      <c r="BE51" s="249">
        <f t="shared" si="39"/>
        <v>0</v>
      </c>
      <c r="BF51" s="249">
        <f t="shared" si="40"/>
        <v>0</v>
      </c>
      <c r="BG51" s="249">
        <f t="shared" si="41"/>
        <v>0</v>
      </c>
      <c r="BH51" s="249">
        <f t="shared" si="42"/>
        <v>0</v>
      </c>
      <c r="BI51" s="249">
        <f t="shared" si="43"/>
        <v>0</v>
      </c>
      <c r="BJ51" s="249">
        <f t="shared" si="44"/>
        <v>0</v>
      </c>
      <c r="BK51" s="249">
        <f t="shared" si="45"/>
        <v>0</v>
      </c>
      <c r="BL51" s="249">
        <f t="shared" si="46"/>
        <v>0</v>
      </c>
      <c r="BM51" s="249">
        <f t="shared" si="47"/>
        <v>0</v>
      </c>
      <c r="BN51" s="249">
        <f t="shared" si="48"/>
        <v>0</v>
      </c>
      <c r="BO51" s="250">
        <f t="shared" si="102"/>
        <v>0</v>
      </c>
      <c r="BQ51" s="253">
        <f t="shared" si="49"/>
        <v>0</v>
      </c>
      <c r="BR51" s="253">
        <f t="shared" si="50"/>
        <v>0</v>
      </c>
      <c r="BS51" s="253">
        <f t="shared" si="51"/>
        <v>0</v>
      </c>
      <c r="BT51" s="253">
        <f t="shared" si="52"/>
        <v>0</v>
      </c>
      <c r="BU51" s="253">
        <f t="shared" si="53"/>
        <v>0</v>
      </c>
      <c r="BV51" s="253">
        <f t="shared" si="54"/>
        <v>0</v>
      </c>
      <c r="BW51" s="253">
        <f t="shared" si="55"/>
        <v>0</v>
      </c>
      <c r="BX51" s="253">
        <f t="shared" si="56"/>
        <v>0</v>
      </c>
      <c r="BY51" s="253">
        <f t="shared" si="57"/>
        <v>0</v>
      </c>
      <c r="BZ51" s="253">
        <f t="shared" si="58"/>
        <v>0</v>
      </c>
      <c r="CA51" s="237">
        <f t="shared" si="103"/>
        <v>0</v>
      </c>
      <c r="CC51" s="258">
        <f t="shared" si="59"/>
        <v>0</v>
      </c>
      <c r="CD51" s="258">
        <f t="shared" si="60"/>
        <v>0</v>
      </c>
      <c r="CE51" s="258">
        <f t="shared" si="61"/>
        <v>0</v>
      </c>
      <c r="CF51" s="258">
        <f t="shared" si="62"/>
        <v>0</v>
      </c>
      <c r="CG51" s="258">
        <f t="shared" si="63"/>
        <v>0</v>
      </c>
      <c r="CH51" s="258">
        <f t="shared" si="64"/>
        <v>0</v>
      </c>
      <c r="CI51" s="258">
        <f t="shared" si="65"/>
        <v>0</v>
      </c>
      <c r="CJ51" s="258">
        <f t="shared" si="66"/>
        <v>0</v>
      </c>
      <c r="CK51" s="258">
        <f t="shared" si="67"/>
        <v>0</v>
      </c>
      <c r="CL51" s="258">
        <f t="shared" si="68"/>
        <v>0</v>
      </c>
      <c r="CM51" s="237">
        <f t="shared" si="104"/>
        <v>0</v>
      </c>
      <c r="CO51" s="253">
        <f t="shared" si="69"/>
        <v>0</v>
      </c>
      <c r="CP51" s="253">
        <f t="shared" si="70"/>
        <v>0</v>
      </c>
      <c r="CQ51" s="253">
        <f t="shared" si="71"/>
        <v>0</v>
      </c>
      <c r="CR51" s="253">
        <f t="shared" si="72"/>
        <v>0</v>
      </c>
      <c r="CS51" s="253">
        <f t="shared" si="73"/>
        <v>0</v>
      </c>
      <c r="CT51" s="253">
        <f t="shared" si="74"/>
        <v>0</v>
      </c>
      <c r="CU51" s="253">
        <f t="shared" si="75"/>
        <v>0</v>
      </c>
      <c r="CV51" s="253">
        <f t="shared" si="76"/>
        <v>0</v>
      </c>
      <c r="CW51" s="253">
        <f t="shared" si="77"/>
        <v>0</v>
      </c>
      <c r="CX51" s="253">
        <f t="shared" si="78"/>
        <v>0</v>
      </c>
      <c r="CY51" s="237">
        <f t="shared" si="105"/>
        <v>0</v>
      </c>
      <c r="DA51" s="253">
        <f t="shared" si="79"/>
        <v>0</v>
      </c>
      <c r="DB51" s="253">
        <f t="shared" si="80"/>
        <v>0</v>
      </c>
      <c r="DC51" s="253">
        <f t="shared" si="81"/>
        <v>0</v>
      </c>
      <c r="DD51" s="253">
        <f t="shared" si="82"/>
        <v>0</v>
      </c>
      <c r="DE51" s="253">
        <f t="shared" si="83"/>
        <v>0</v>
      </c>
      <c r="DF51" s="253">
        <f t="shared" si="84"/>
        <v>0</v>
      </c>
      <c r="DG51" s="253">
        <f t="shared" si="85"/>
        <v>0</v>
      </c>
      <c r="DH51" s="253">
        <f t="shared" si="86"/>
        <v>0</v>
      </c>
      <c r="DI51" s="253">
        <f t="shared" si="87"/>
        <v>0</v>
      </c>
      <c r="DJ51" s="253">
        <f t="shared" si="88"/>
        <v>0</v>
      </c>
      <c r="DK51" s="237">
        <f t="shared" si="106"/>
        <v>0</v>
      </c>
      <c r="DM51" s="253">
        <f>IF('5. Lön'!$B$15&gt;0,$F51*G51*(1+'2. Grunddata'!$C$16)*(1+$Q51)*(1-$E51),AS51)</f>
        <v>0</v>
      </c>
      <c r="DN51" s="253">
        <f>IF('5. Lön'!$B$15&gt;0,$F51*H51*(1+'2. Grunddata'!$C$16)*(1+$Q51)*(1+$R51)*(1-$E51),AT51)</f>
        <v>0</v>
      </c>
      <c r="DO51" s="253">
        <f>IF('5. Lön'!$B$15&gt;0,$F51*I51*(1+'2. Grunddata'!$C$16)*(1+$Q51)*(1+$R51)*(1+$S51)*(1-$E51),AU51)</f>
        <v>0</v>
      </c>
      <c r="DP51" s="253">
        <f>IF('5. Lön'!$B$15&gt;0,$F51*J51*(1+'2. Grunddata'!$C$16)*(1+$Q51)*(1+$R51)*(1+$S51)*(1+$T51)*(1-$E51),AV51)</f>
        <v>0</v>
      </c>
      <c r="DQ51" s="253">
        <f>IF('5. Lön'!$B$15&gt;0,$F51*K51*(1+'2. Grunddata'!$C$16)*(1+$Q51)*(1+$R51)*(1+$S51)*(1+$T51)*(1+$U51)*(1-$E51),AW51)</f>
        <v>0</v>
      </c>
      <c r="DR51" s="253">
        <f>IF('5. Lön'!$B$15&gt;0,$F51*L51*(1+'2. Grunddata'!$C$16)*(1+$Q51)*(1+$R51)*(1+$S51)*(1+$T51)*(1+$U51)*(1+$V51)*(1-$E51),AX51)</f>
        <v>0</v>
      </c>
      <c r="DS51" s="253">
        <f>IF('5. Lön'!$B$15&gt;0,$F51*M51*(1+'2. Grunddata'!$C$16)*(1+$Q51)*(1+$R51)*(1+$S51)*(1+$T51)*(1+$U51)*(1+$V51)*(1+$W51)*(1-$E51),AY51)</f>
        <v>0</v>
      </c>
      <c r="DT51" s="253">
        <f>IF('5. Lön'!$B$15&gt;0,$F51*N51*(1+'2. Grunddata'!$C$16)*(1+$Q51)*(1+$R51)*(1+$S51)*(1+$T51)*(1+$U51)*(1+$V51)*(1+$W51)*(1+$X51)*(1-$E51),AZ51)</f>
        <v>0</v>
      </c>
      <c r="DU51" s="253">
        <f>IF('5. Lön'!$B$15&gt;0,$F51*O51*(1+'2. Grunddata'!$C$16)*(1+$Q51)*(1+$R51)*(1+$S51)*(1+$T51)*(1+$U51)*(1+$V51)*(1+$W51)*(1+$X51)*(1+$Y51)*(1+$Z51)*(1-$E51),BA51)</f>
        <v>0</v>
      </c>
      <c r="DV51" s="253">
        <f>IF('5. Lön'!$B$15&gt;0,$F51*P51*(1+'2. Grunddata'!$C$16)*(1+$Q51)*(1+$R51)*(1+$S51)*(1+$T51)*(1+$U51)*(1+$V51)*(1+$W51)*(1+$X51)*(1+$Y51)*(1-$E51),BB51)</f>
        <v>0</v>
      </c>
      <c r="DW51" s="237">
        <f t="shared" si="107"/>
        <v>0</v>
      </c>
      <c r="DY51" s="253">
        <f>IF('2. Grunddata'!$C$13="NEJ",(IF('2. Grunddata'!$C$16&gt;0,(DM51*$AD51),(AS51*$AD51))),(BQ51+CO51))</f>
        <v>0</v>
      </c>
      <c r="DZ51" s="253">
        <f>IF('2. Grunddata'!$C$13="NEJ",(IF('2. Grunddata'!$C$16&gt;0,(DN51*$AD51),(AT51*$AD51))),(BR51+CP51))</f>
        <v>0</v>
      </c>
      <c r="EA51" s="253">
        <f>IF('2. Grunddata'!$C$13="NEJ",(IF('2. Grunddata'!$C$16&gt;0,(DO51*$AD51),(AU51*$AD51))),(BS51+CQ51))</f>
        <v>0</v>
      </c>
      <c r="EB51" s="253">
        <f>IF('2. Grunddata'!$C$13="NEJ",(IF('2. Grunddata'!$C$16&gt;0,(DP51*$AD51),(AV51*$AD51))),(BT51+CR51))</f>
        <v>0</v>
      </c>
      <c r="EC51" s="253">
        <f>IF('2. Grunddata'!$C$13="NEJ",(IF('2. Grunddata'!$C$16&gt;0,(DQ51*$AD51),(AW51*$AD51))),(BU51+CS51))</f>
        <v>0</v>
      </c>
      <c r="ED51" s="253">
        <f>IF('2. Grunddata'!$C$13="NEJ",(IF('2. Grunddata'!$C$16&gt;0,(DR51*$AD51),(AX51*$AD51))),(BV51+CT51))</f>
        <v>0</v>
      </c>
      <c r="EE51" s="253">
        <f>IF('2. Grunddata'!$C$13="NEJ",(IF('2. Grunddata'!$C$16&gt;0,(DS51*$AD51),(AY51*$AD51))),(BW51+CU51))</f>
        <v>0</v>
      </c>
      <c r="EF51" s="253">
        <f>IF('2. Grunddata'!$C$13="NEJ",(IF('2. Grunddata'!$C$16&gt;0,(DT51*$AD51),(AZ51*$AD51))),(BX51+CV51))</f>
        <v>0</v>
      </c>
      <c r="EG51" s="253">
        <f>IF('2. Grunddata'!$C$13="NEJ",(IF('2. Grunddata'!$C$16&gt;0,(DU51*$AD51),(BA51*$AD51))),(BY51+CW51))</f>
        <v>0</v>
      </c>
      <c r="EH51" s="253">
        <f>IF('2. Grunddata'!$C$13="NEJ",(IF('2. Grunddata'!$C$16&gt;0,(DV51*$AD51),(BB51*$AD51))),(BZ51+CX51))</f>
        <v>0</v>
      </c>
      <c r="EI51" s="237">
        <f t="shared" si="108"/>
        <v>0</v>
      </c>
      <c r="EK51" s="253">
        <f>(BQ51+CO51-DY51)+IF('2. Grunddata'!$C$16&gt;0,AS51-DM51,0)</f>
        <v>0</v>
      </c>
      <c r="EL51" s="253">
        <f>(BR51+CP51-DZ51)+IF('2. Grunddata'!$C$16&gt;0,AT51-DN51,0)</f>
        <v>0</v>
      </c>
      <c r="EM51" s="253">
        <f>(BS51+CQ51-EA51)+IF('2. Grunddata'!$C$16&gt;0,AU51-DO51,0)</f>
        <v>0</v>
      </c>
      <c r="EN51" s="253">
        <f>(BT51+CR51-EB51)+IF('2. Grunddata'!$C$16&gt;0,AV51-DP51,0)</f>
        <v>0</v>
      </c>
      <c r="EO51" s="253">
        <f>(BU51+CS51-EC51)+IF('2. Grunddata'!$C$16&gt;0,AW51-DQ51,0)</f>
        <v>0</v>
      </c>
      <c r="EP51" s="253">
        <f>(BV51+CT51-ED51)+IF('2. Grunddata'!$C$16&gt;0,AX51-DR51,0)</f>
        <v>0</v>
      </c>
      <c r="EQ51" s="253">
        <f>(BW51+CU51-EE51)+IF('2. Grunddata'!$C$16&gt;0,AY51-DS51,0)</f>
        <v>0</v>
      </c>
      <c r="ER51" s="253">
        <f>(BX51+CV51-EF51)+IF('2. Grunddata'!$C$16&gt;0,AZ51-DT51,0)</f>
        <v>0</v>
      </c>
      <c r="ES51" s="253">
        <f>(BY51+CW51-EG51)+IF('2. Grunddata'!$C$16&gt;0,BA51-DU51,0)</f>
        <v>0</v>
      </c>
      <c r="ET51" s="253">
        <f>(BZ51+CX51-EH51)+IF('2. Grunddata'!$C$16&gt;0,BB51-DV51,0)</f>
        <v>0</v>
      </c>
      <c r="EU51" s="237">
        <f t="shared" si="109"/>
        <v>0</v>
      </c>
      <c r="EW51" s="253">
        <f t="shared" si="110"/>
        <v>0</v>
      </c>
      <c r="EX51" s="253">
        <f t="shared" si="111"/>
        <v>0</v>
      </c>
      <c r="EY51" s="253">
        <f t="shared" si="112"/>
        <v>0</v>
      </c>
      <c r="EZ51" s="253">
        <f t="shared" si="113"/>
        <v>0</v>
      </c>
      <c r="FA51" s="253">
        <f t="shared" si="114"/>
        <v>0</v>
      </c>
      <c r="FB51" s="253">
        <f t="shared" si="115"/>
        <v>0</v>
      </c>
      <c r="FC51" s="253">
        <f t="shared" si="116"/>
        <v>0</v>
      </c>
      <c r="FD51" s="253">
        <f t="shared" si="117"/>
        <v>0</v>
      </c>
      <c r="FE51" s="253">
        <f t="shared" si="118"/>
        <v>0</v>
      </c>
      <c r="FF51" s="253">
        <f t="shared" si="119"/>
        <v>0</v>
      </c>
      <c r="FG51" s="237">
        <f t="shared" si="120"/>
        <v>0</v>
      </c>
      <c r="FI51" s="253">
        <f t="shared" si="121"/>
        <v>0</v>
      </c>
      <c r="FJ51" s="253">
        <f t="shared" si="122"/>
        <v>0</v>
      </c>
      <c r="FK51" s="253">
        <f t="shared" si="123"/>
        <v>0</v>
      </c>
      <c r="FL51" s="253">
        <f t="shared" si="124"/>
        <v>0</v>
      </c>
      <c r="FM51" s="253">
        <f t="shared" si="125"/>
        <v>0</v>
      </c>
      <c r="FN51" s="253">
        <f t="shared" si="126"/>
        <v>0</v>
      </c>
      <c r="FO51" s="253">
        <f t="shared" si="127"/>
        <v>0</v>
      </c>
      <c r="FP51" s="253">
        <f t="shared" si="128"/>
        <v>0</v>
      </c>
      <c r="FQ51" s="253">
        <f t="shared" si="129"/>
        <v>0</v>
      </c>
      <c r="FR51" s="253">
        <f t="shared" si="130"/>
        <v>0</v>
      </c>
      <c r="FS51" s="237">
        <f t="shared" si="131"/>
        <v>0</v>
      </c>
    </row>
    <row r="52" spans="2:175" s="120" customFormat="1" ht="12.95" customHeight="1" x14ac:dyDescent="0.2">
      <c r="B52" s="626" t="str">
        <f>'2. Grunddata'!C$9</f>
        <v>Husdjurens utfodring och vård</v>
      </c>
      <c r="C52" s="560"/>
      <c r="D52" s="116"/>
      <c r="E52" s="138">
        <f>E$23</f>
        <v>0</v>
      </c>
      <c r="F52" s="136"/>
      <c r="G52" s="137"/>
      <c r="H52" s="137"/>
      <c r="I52" s="137"/>
      <c r="J52" s="137"/>
      <c r="K52" s="137"/>
      <c r="L52" s="137"/>
      <c r="M52" s="137"/>
      <c r="N52" s="137"/>
      <c r="O52" s="137"/>
      <c r="P52" s="137"/>
      <c r="Q52" s="566">
        <f>SUMIF('3. Partner'!$K$13:$K$87,$B52,'3. Partner'!$E$13:$E$87)</f>
        <v>0.02</v>
      </c>
      <c r="R52" s="540">
        <f t="shared" si="165"/>
        <v>0.02</v>
      </c>
      <c r="S52" s="540">
        <f t="shared" si="165"/>
        <v>0.02</v>
      </c>
      <c r="T52" s="540">
        <f t="shared" si="165"/>
        <v>0.02</v>
      </c>
      <c r="U52" s="540">
        <f t="shared" si="165"/>
        <v>0.02</v>
      </c>
      <c r="V52" s="540">
        <f t="shared" si="165"/>
        <v>0.02</v>
      </c>
      <c r="W52" s="540">
        <f t="shared" si="165"/>
        <v>0.02</v>
      </c>
      <c r="X52" s="540">
        <f t="shared" si="165"/>
        <v>0.02</v>
      </c>
      <c r="Y52" s="540">
        <f t="shared" si="165"/>
        <v>0.02</v>
      </c>
      <c r="Z52" s="540">
        <f t="shared" si="165"/>
        <v>0.02</v>
      </c>
      <c r="AA52" s="567">
        <f>SUMIF('3. Partner'!K$13:K$87,B52,'3. Partner'!D$13:D$87)</f>
        <v>0.54449999999999998</v>
      </c>
      <c r="AB52" s="568">
        <f>(SUMIF('3. Partner'!K$13:K$87,B52,'3. Partner'!F$13:F$87))+(SUMIF('3. Partner'!K$13:K$87,B52,'3. Partner'!H$13:H$87))</f>
        <v>0.46473946099377283</v>
      </c>
      <c r="AC52" s="568">
        <f>(SUMIF('3. Partner'!K$13:K$87,B52,'3. Partner'!G$13:G$87))+(SUMIF('3. Partner'!K$13:K$87,B52,'3. Partner'!I$13:I$87))</f>
        <v>0.12659999999999999</v>
      </c>
      <c r="AD52" s="273">
        <f>IF('2. Grunddata'!C$13="NEJ",'2. Grunddata'!C$14,0)</f>
        <v>0.25</v>
      </c>
      <c r="AE52" s="617">
        <f t="shared" si="99"/>
        <v>0</v>
      </c>
      <c r="AF52" s="287"/>
      <c r="AG52" s="274">
        <f t="shared" si="19"/>
        <v>0</v>
      </c>
      <c r="AH52" s="274">
        <f t="shared" si="20"/>
        <v>0</v>
      </c>
      <c r="AI52" s="274">
        <f t="shared" si="21"/>
        <v>0</v>
      </c>
      <c r="AJ52" s="274">
        <f t="shared" si="22"/>
        <v>0</v>
      </c>
      <c r="AK52" s="274">
        <f t="shared" si="23"/>
        <v>0</v>
      </c>
      <c r="AL52" s="274">
        <f t="shared" si="24"/>
        <v>0</v>
      </c>
      <c r="AM52" s="274">
        <f t="shared" si="25"/>
        <v>0</v>
      </c>
      <c r="AN52" s="274">
        <f t="shared" si="26"/>
        <v>0</v>
      </c>
      <c r="AO52" s="274">
        <f t="shared" si="27"/>
        <v>0</v>
      </c>
      <c r="AP52" s="274">
        <f t="shared" si="28"/>
        <v>0</v>
      </c>
      <c r="AQ52" s="275">
        <f t="shared" si="100"/>
        <v>0</v>
      </c>
      <c r="AR52" s="276"/>
      <c r="AS52" s="274">
        <f t="shared" si="29"/>
        <v>0</v>
      </c>
      <c r="AT52" s="274">
        <f t="shared" si="30"/>
        <v>0</v>
      </c>
      <c r="AU52" s="274">
        <f t="shared" si="31"/>
        <v>0</v>
      </c>
      <c r="AV52" s="274">
        <f t="shared" si="32"/>
        <v>0</v>
      </c>
      <c r="AW52" s="274">
        <f t="shared" si="33"/>
        <v>0</v>
      </c>
      <c r="AX52" s="274">
        <f t="shared" si="34"/>
        <v>0</v>
      </c>
      <c r="AY52" s="274">
        <f t="shared" si="35"/>
        <v>0</v>
      </c>
      <c r="AZ52" s="274">
        <f t="shared" si="36"/>
        <v>0</v>
      </c>
      <c r="BA52" s="274">
        <f t="shared" si="37"/>
        <v>0</v>
      </c>
      <c r="BB52" s="274">
        <f t="shared" si="38"/>
        <v>0</v>
      </c>
      <c r="BC52" s="275">
        <f t="shared" si="101"/>
        <v>0</v>
      </c>
      <c r="BD52" s="276"/>
      <c r="BE52" s="274">
        <f t="shared" si="39"/>
        <v>0</v>
      </c>
      <c r="BF52" s="274">
        <f t="shared" si="40"/>
        <v>0</v>
      </c>
      <c r="BG52" s="274">
        <f t="shared" si="41"/>
        <v>0</v>
      </c>
      <c r="BH52" s="274">
        <f t="shared" si="42"/>
        <v>0</v>
      </c>
      <c r="BI52" s="274">
        <f t="shared" si="43"/>
        <v>0</v>
      </c>
      <c r="BJ52" s="274">
        <f t="shared" si="44"/>
        <v>0</v>
      </c>
      <c r="BK52" s="274">
        <f t="shared" si="45"/>
        <v>0</v>
      </c>
      <c r="BL52" s="274">
        <f t="shared" si="46"/>
        <v>0</v>
      </c>
      <c r="BM52" s="274">
        <f t="shared" si="47"/>
        <v>0</v>
      </c>
      <c r="BN52" s="274">
        <f t="shared" si="48"/>
        <v>0</v>
      </c>
      <c r="BO52" s="275">
        <f t="shared" si="102"/>
        <v>0</v>
      </c>
      <c r="BP52" s="227"/>
      <c r="BQ52" s="225">
        <f t="shared" si="49"/>
        <v>0</v>
      </c>
      <c r="BR52" s="225">
        <f t="shared" si="50"/>
        <v>0</v>
      </c>
      <c r="BS52" s="225">
        <f t="shared" si="51"/>
        <v>0</v>
      </c>
      <c r="BT52" s="225">
        <f t="shared" si="52"/>
        <v>0</v>
      </c>
      <c r="BU52" s="225">
        <f t="shared" si="53"/>
        <v>0</v>
      </c>
      <c r="BV52" s="225">
        <f t="shared" si="54"/>
        <v>0</v>
      </c>
      <c r="BW52" s="225">
        <f t="shared" si="55"/>
        <v>0</v>
      </c>
      <c r="BX52" s="225">
        <f t="shared" si="56"/>
        <v>0</v>
      </c>
      <c r="BY52" s="225">
        <f t="shared" si="57"/>
        <v>0</v>
      </c>
      <c r="BZ52" s="225">
        <f t="shared" si="58"/>
        <v>0</v>
      </c>
      <c r="CA52" s="226">
        <f t="shared" si="103"/>
        <v>0</v>
      </c>
      <c r="CB52" s="227"/>
      <c r="CC52" s="279">
        <f t="shared" si="59"/>
        <v>0</v>
      </c>
      <c r="CD52" s="279">
        <f t="shared" si="60"/>
        <v>0</v>
      </c>
      <c r="CE52" s="279">
        <f t="shared" si="61"/>
        <v>0</v>
      </c>
      <c r="CF52" s="279">
        <f t="shared" si="62"/>
        <v>0</v>
      </c>
      <c r="CG52" s="279">
        <f t="shared" si="63"/>
        <v>0</v>
      </c>
      <c r="CH52" s="279">
        <f t="shared" si="64"/>
        <v>0</v>
      </c>
      <c r="CI52" s="279">
        <f t="shared" si="65"/>
        <v>0</v>
      </c>
      <c r="CJ52" s="279">
        <f t="shared" si="66"/>
        <v>0</v>
      </c>
      <c r="CK52" s="279">
        <f t="shared" si="67"/>
        <v>0</v>
      </c>
      <c r="CL52" s="279">
        <f t="shared" si="68"/>
        <v>0</v>
      </c>
      <c r="CM52" s="226">
        <f t="shared" si="104"/>
        <v>0</v>
      </c>
      <c r="CN52" s="227"/>
      <c r="CO52" s="225">
        <f t="shared" si="69"/>
        <v>0</v>
      </c>
      <c r="CP52" s="225">
        <f t="shared" si="70"/>
        <v>0</v>
      </c>
      <c r="CQ52" s="225">
        <f t="shared" si="71"/>
        <v>0</v>
      </c>
      <c r="CR52" s="225">
        <f t="shared" si="72"/>
        <v>0</v>
      </c>
      <c r="CS52" s="225">
        <f t="shared" si="73"/>
        <v>0</v>
      </c>
      <c r="CT52" s="225">
        <f t="shared" si="74"/>
        <v>0</v>
      </c>
      <c r="CU52" s="225">
        <f t="shared" si="75"/>
        <v>0</v>
      </c>
      <c r="CV52" s="225">
        <f t="shared" si="76"/>
        <v>0</v>
      </c>
      <c r="CW52" s="225">
        <f t="shared" si="77"/>
        <v>0</v>
      </c>
      <c r="CX52" s="225">
        <f t="shared" si="78"/>
        <v>0</v>
      </c>
      <c r="CY52" s="226">
        <f t="shared" si="105"/>
        <v>0</v>
      </c>
      <c r="CZ52" s="227"/>
      <c r="DA52" s="225">
        <f t="shared" si="79"/>
        <v>0</v>
      </c>
      <c r="DB52" s="225">
        <f t="shared" si="80"/>
        <v>0</v>
      </c>
      <c r="DC52" s="225">
        <f t="shared" si="81"/>
        <v>0</v>
      </c>
      <c r="DD52" s="225">
        <f t="shared" si="82"/>
        <v>0</v>
      </c>
      <c r="DE52" s="225">
        <f t="shared" si="83"/>
        <v>0</v>
      </c>
      <c r="DF52" s="225">
        <f t="shared" si="84"/>
        <v>0</v>
      </c>
      <c r="DG52" s="225">
        <f t="shared" si="85"/>
        <v>0</v>
      </c>
      <c r="DH52" s="225">
        <f t="shared" si="86"/>
        <v>0</v>
      </c>
      <c r="DI52" s="225">
        <f t="shared" si="87"/>
        <v>0</v>
      </c>
      <c r="DJ52" s="225">
        <f t="shared" si="88"/>
        <v>0</v>
      </c>
      <c r="DK52" s="226">
        <f t="shared" si="106"/>
        <v>0</v>
      </c>
      <c r="DL52" s="227"/>
      <c r="DM52" s="225">
        <f>IF('5. Lön'!$B$15&gt;0,$F52*G52*(1+'2. Grunddata'!$C$16)*(1+$Q52)*(1-$E52),AS52)</f>
        <v>0</v>
      </c>
      <c r="DN52" s="225">
        <f>IF('5. Lön'!$B$15&gt;0,$F52*H52*(1+'2. Grunddata'!$C$16)*(1+$Q52)*(1+$R52)*(1-$E52),AT52)</f>
        <v>0</v>
      </c>
      <c r="DO52" s="225">
        <f>IF('5. Lön'!$B$15&gt;0,$F52*I52*(1+'2. Grunddata'!$C$16)*(1+$Q52)*(1+$R52)*(1+$S52)*(1-$E52),AU52)</f>
        <v>0</v>
      </c>
      <c r="DP52" s="225">
        <f>IF('5. Lön'!$B$15&gt;0,$F52*J52*(1+'2. Grunddata'!$C$16)*(1+$Q52)*(1+$R52)*(1+$S52)*(1+$T52)*(1-$E52),AV52)</f>
        <v>0</v>
      </c>
      <c r="DQ52" s="225">
        <f>IF('5. Lön'!$B$15&gt;0,$F52*K52*(1+'2. Grunddata'!$C$16)*(1+$Q52)*(1+$R52)*(1+$S52)*(1+$T52)*(1+$U52)*(1-$E52),AW52)</f>
        <v>0</v>
      </c>
      <c r="DR52" s="225">
        <f>IF('5. Lön'!$B$15&gt;0,$F52*L52*(1+'2. Grunddata'!$C$16)*(1+$Q52)*(1+$R52)*(1+$S52)*(1+$T52)*(1+$U52)*(1+$V52)*(1-$E52),AX52)</f>
        <v>0</v>
      </c>
      <c r="DS52" s="225">
        <f>IF('5. Lön'!$B$15&gt;0,$F52*M52*(1+'2. Grunddata'!$C$16)*(1+$Q52)*(1+$R52)*(1+$S52)*(1+$T52)*(1+$U52)*(1+$V52)*(1+$W52)*(1-$E52),AY52)</f>
        <v>0</v>
      </c>
      <c r="DT52" s="225">
        <f>IF('5. Lön'!$B$15&gt;0,$F52*N52*(1+'2. Grunddata'!$C$16)*(1+$Q52)*(1+$R52)*(1+$S52)*(1+$T52)*(1+$U52)*(1+$V52)*(1+$W52)*(1+$X52)*(1-$E52),AZ52)</f>
        <v>0</v>
      </c>
      <c r="DU52" s="225">
        <f>IF('5. Lön'!$B$15&gt;0,$F52*O52*(1+'2. Grunddata'!$C$16)*(1+$Q52)*(1+$R52)*(1+$S52)*(1+$T52)*(1+$U52)*(1+$V52)*(1+$W52)*(1+$X52)*(1+$Y52)*(1+$Z52)*(1-$E52),BA52)</f>
        <v>0</v>
      </c>
      <c r="DV52" s="225">
        <f>IF('5. Lön'!$B$15&gt;0,$F52*P52*(1+'2. Grunddata'!$C$16)*(1+$Q52)*(1+$R52)*(1+$S52)*(1+$T52)*(1+$U52)*(1+$V52)*(1+$W52)*(1+$X52)*(1+$Y52)*(1-$E52),BB52)</f>
        <v>0</v>
      </c>
      <c r="DW52" s="226">
        <f t="shared" si="107"/>
        <v>0</v>
      </c>
      <c r="DX52" s="227"/>
      <c r="DY52" s="225">
        <f>IF('2. Grunddata'!$C$13="NEJ",(IF('2. Grunddata'!$C$16&gt;0,(DM52*$AD52),(AS52*$AD52))),(BQ52+CO52))</f>
        <v>0</v>
      </c>
      <c r="DZ52" s="225">
        <f>IF('2. Grunddata'!$C$13="NEJ",(IF('2. Grunddata'!$C$16&gt;0,(DN52*$AD52),(AT52*$AD52))),(BR52+CP52))</f>
        <v>0</v>
      </c>
      <c r="EA52" s="225">
        <f>IF('2. Grunddata'!$C$13="NEJ",(IF('2. Grunddata'!$C$16&gt;0,(DO52*$AD52),(AU52*$AD52))),(BS52+CQ52))</f>
        <v>0</v>
      </c>
      <c r="EB52" s="225">
        <f>IF('2. Grunddata'!$C$13="NEJ",(IF('2. Grunddata'!$C$16&gt;0,(DP52*$AD52),(AV52*$AD52))),(BT52+CR52))</f>
        <v>0</v>
      </c>
      <c r="EC52" s="225">
        <f>IF('2. Grunddata'!$C$13="NEJ",(IF('2. Grunddata'!$C$16&gt;0,(DQ52*$AD52),(AW52*$AD52))),(BU52+CS52))</f>
        <v>0</v>
      </c>
      <c r="ED52" s="225">
        <f>IF('2. Grunddata'!$C$13="NEJ",(IF('2. Grunddata'!$C$16&gt;0,(DR52*$AD52),(AX52*$AD52))),(BV52+CT52))</f>
        <v>0</v>
      </c>
      <c r="EE52" s="225">
        <f>IF('2. Grunddata'!$C$13="NEJ",(IF('2. Grunddata'!$C$16&gt;0,(DS52*$AD52),(AY52*$AD52))),(BW52+CU52))</f>
        <v>0</v>
      </c>
      <c r="EF52" s="225">
        <f>IF('2. Grunddata'!$C$13="NEJ",(IF('2. Grunddata'!$C$16&gt;0,(DT52*$AD52),(AZ52*$AD52))),(BX52+CV52))</f>
        <v>0</v>
      </c>
      <c r="EG52" s="225">
        <f>IF('2. Grunddata'!$C$13="NEJ",(IF('2. Grunddata'!$C$16&gt;0,(DU52*$AD52),(BA52*$AD52))),(BY52+CW52))</f>
        <v>0</v>
      </c>
      <c r="EH52" s="225">
        <f>IF('2. Grunddata'!$C$13="NEJ",(IF('2. Grunddata'!$C$16&gt;0,(DV52*$AD52),(BB52*$AD52))),(BZ52+CX52))</f>
        <v>0</v>
      </c>
      <c r="EI52" s="226">
        <f t="shared" si="108"/>
        <v>0</v>
      </c>
      <c r="EJ52" s="227"/>
      <c r="EK52" s="225">
        <f>(BQ52+CO52-DY52)+IF('2. Grunddata'!$C$16&gt;0,AS52-DM52,0)</f>
        <v>0</v>
      </c>
      <c r="EL52" s="225">
        <f>(BR52+CP52-DZ52)+IF('2. Grunddata'!$C$16&gt;0,AT52-DN52,0)</f>
        <v>0</v>
      </c>
      <c r="EM52" s="225">
        <f>(BS52+CQ52-EA52)+IF('2. Grunddata'!$C$16&gt;0,AU52-DO52,0)</f>
        <v>0</v>
      </c>
      <c r="EN52" s="225">
        <f>(BT52+CR52-EB52)+IF('2. Grunddata'!$C$16&gt;0,AV52-DP52,0)</f>
        <v>0</v>
      </c>
      <c r="EO52" s="225">
        <f>(BU52+CS52-EC52)+IF('2. Grunddata'!$C$16&gt;0,AW52-DQ52,0)</f>
        <v>0</v>
      </c>
      <c r="EP52" s="225">
        <f>(BV52+CT52-ED52)+IF('2. Grunddata'!$C$16&gt;0,AX52-DR52,0)</f>
        <v>0</v>
      </c>
      <c r="EQ52" s="225">
        <f>(BW52+CU52-EE52)+IF('2. Grunddata'!$C$16&gt;0,AY52-DS52,0)</f>
        <v>0</v>
      </c>
      <c r="ER52" s="225">
        <f>(BX52+CV52-EF52)+IF('2. Grunddata'!$C$16&gt;0,AZ52-DT52,0)</f>
        <v>0</v>
      </c>
      <c r="ES52" s="225">
        <f>(BY52+CW52-EG52)+IF('2. Grunddata'!$C$16&gt;0,BA52-DU52,0)</f>
        <v>0</v>
      </c>
      <c r="ET52" s="225">
        <f>(BZ52+CX52-EH52)+IF('2. Grunddata'!$C$16&gt;0,BB52-DV52,0)</f>
        <v>0</v>
      </c>
      <c r="EU52" s="226">
        <f t="shared" si="109"/>
        <v>0</v>
      </c>
      <c r="EV52" s="227"/>
      <c r="EW52" s="225">
        <f t="shared" si="110"/>
        <v>0</v>
      </c>
      <c r="EX52" s="225">
        <f t="shared" si="111"/>
        <v>0</v>
      </c>
      <c r="EY52" s="225">
        <f t="shared" si="112"/>
        <v>0</v>
      </c>
      <c r="EZ52" s="225">
        <f t="shared" si="113"/>
        <v>0</v>
      </c>
      <c r="FA52" s="225">
        <f t="shared" si="114"/>
        <v>0</v>
      </c>
      <c r="FB52" s="225">
        <f t="shared" si="115"/>
        <v>0</v>
      </c>
      <c r="FC52" s="225">
        <f t="shared" si="116"/>
        <v>0</v>
      </c>
      <c r="FD52" s="225">
        <f t="shared" si="117"/>
        <v>0</v>
      </c>
      <c r="FE52" s="225">
        <f t="shared" si="118"/>
        <v>0</v>
      </c>
      <c r="FF52" s="225">
        <f t="shared" si="119"/>
        <v>0</v>
      </c>
      <c r="FG52" s="226">
        <f t="shared" si="120"/>
        <v>0</v>
      </c>
      <c r="FH52" s="227"/>
      <c r="FI52" s="225">
        <f t="shared" si="121"/>
        <v>0</v>
      </c>
      <c r="FJ52" s="225">
        <f t="shared" si="122"/>
        <v>0</v>
      </c>
      <c r="FK52" s="225">
        <f t="shared" si="123"/>
        <v>0</v>
      </c>
      <c r="FL52" s="225">
        <f t="shared" si="124"/>
        <v>0</v>
      </c>
      <c r="FM52" s="225">
        <f t="shared" si="125"/>
        <v>0</v>
      </c>
      <c r="FN52" s="225">
        <f t="shared" si="126"/>
        <v>0</v>
      </c>
      <c r="FO52" s="225">
        <f t="shared" si="127"/>
        <v>0</v>
      </c>
      <c r="FP52" s="225">
        <f t="shared" si="128"/>
        <v>0</v>
      </c>
      <c r="FQ52" s="225">
        <f t="shared" si="129"/>
        <v>0</v>
      </c>
      <c r="FR52" s="225">
        <f t="shared" si="130"/>
        <v>0</v>
      </c>
      <c r="FS52" s="226">
        <f t="shared" si="131"/>
        <v>0</v>
      </c>
    </row>
    <row r="53" spans="2:175" s="120" customFormat="1" ht="12.95" customHeight="1" x14ac:dyDescent="0.2">
      <c r="B53" s="109" t="str">
        <f>'2. Grunddata'!C$9</f>
        <v>Husdjurens utfodring och vård</v>
      </c>
      <c r="C53" s="110"/>
      <c r="D53" s="113"/>
      <c r="E53" s="128">
        <f t="shared" ref="E53:E69" si="167">E$23</f>
        <v>0</v>
      </c>
      <c r="F53" s="111"/>
      <c r="G53" s="112"/>
      <c r="H53" s="112"/>
      <c r="I53" s="112"/>
      <c r="J53" s="112"/>
      <c r="K53" s="112"/>
      <c r="L53" s="112"/>
      <c r="M53" s="112"/>
      <c r="N53" s="112"/>
      <c r="O53" s="112"/>
      <c r="P53" s="112"/>
      <c r="Q53" s="266">
        <f>SUMIF('3. Partner'!$K$13:$K$87,$B53,'3. Partner'!$E$13:$E$87)</f>
        <v>0.02</v>
      </c>
      <c r="R53" s="541">
        <f t="shared" si="165"/>
        <v>0.02</v>
      </c>
      <c r="S53" s="541">
        <f t="shared" si="165"/>
        <v>0.02</v>
      </c>
      <c r="T53" s="541">
        <f t="shared" si="165"/>
        <v>0.02</v>
      </c>
      <c r="U53" s="541">
        <f t="shared" si="165"/>
        <v>0.02</v>
      </c>
      <c r="V53" s="541">
        <f t="shared" si="165"/>
        <v>0.02</v>
      </c>
      <c r="W53" s="541">
        <f t="shared" si="165"/>
        <v>0.02</v>
      </c>
      <c r="X53" s="541">
        <f t="shared" si="165"/>
        <v>0.02</v>
      </c>
      <c r="Y53" s="541">
        <f t="shared" si="165"/>
        <v>0.02</v>
      </c>
      <c r="Z53" s="541">
        <f t="shared" si="165"/>
        <v>0.02</v>
      </c>
      <c r="AA53" s="267">
        <f>SUMIF('3. Partner'!K$13:K$87,B53,'3. Partner'!D$13:D$87)</f>
        <v>0.54449999999999998</v>
      </c>
      <c r="AB53" s="247">
        <f>(SUMIF('3. Partner'!K$13:K$87,B53,'3. Partner'!F$13:F$87))+(SUMIF('3. Partner'!K$13:K$87,B53,'3. Partner'!H$13:H$87))</f>
        <v>0.46473946099377283</v>
      </c>
      <c r="AC53" s="247">
        <f>(SUMIF('3. Partner'!K$13:K$87,B53,'3. Partner'!G$13:G$87))+(SUMIF('3. Partner'!K$13:K$87,B53,'3. Partner'!I$13:I$87))</f>
        <v>0.12659999999999999</v>
      </c>
      <c r="AD53" s="248">
        <f>IF('2. Grunddata'!C$13="NEJ",'2. Grunddata'!C$14,0)</f>
        <v>0.25</v>
      </c>
      <c r="AE53" s="597">
        <f t="shared" si="99"/>
        <v>0</v>
      </c>
      <c r="AF53" s="292"/>
      <c r="AG53" s="249">
        <f t="shared" si="19"/>
        <v>0</v>
      </c>
      <c r="AH53" s="249">
        <f t="shared" si="20"/>
        <v>0</v>
      </c>
      <c r="AI53" s="249">
        <f t="shared" si="21"/>
        <v>0</v>
      </c>
      <c r="AJ53" s="249">
        <f t="shared" si="22"/>
        <v>0</v>
      </c>
      <c r="AK53" s="249">
        <f t="shared" si="23"/>
        <v>0</v>
      </c>
      <c r="AL53" s="249">
        <f t="shared" si="24"/>
        <v>0</v>
      </c>
      <c r="AM53" s="249">
        <f t="shared" si="25"/>
        <v>0</v>
      </c>
      <c r="AN53" s="249">
        <f t="shared" si="26"/>
        <v>0</v>
      </c>
      <c r="AO53" s="249">
        <f t="shared" si="27"/>
        <v>0</v>
      </c>
      <c r="AP53" s="249">
        <f t="shared" si="28"/>
        <v>0</v>
      </c>
      <c r="AQ53" s="250">
        <f t="shared" si="100"/>
        <v>0</v>
      </c>
      <c r="AR53" s="251"/>
      <c r="AS53" s="249">
        <f t="shared" si="29"/>
        <v>0</v>
      </c>
      <c r="AT53" s="249">
        <f t="shared" si="30"/>
        <v>0</v>
      </c>
      <c r="AU53" s="249">
        <f t="shared" si="31"/>
        <v>0</v>
      </c>
      <c r="AV53" s="249">
        <f t="shared" si="32"/>
        <v>0</v>
      </c>
      <c r="AW53" s="249">
        <f t="shared" si="33"/>
        <v>0</v>
      </c>
      <c r="AX53" s="249">
        <f t="shared" si="34"/>
        <v>0</v>
      </c>
      <c r="AY53" s="249">
        <f t="shared" si="35"/>
        <v>0</v>
      </c>
      <c r="AZ53" s="249">
        <f t="shared" si="36"/>
        <v>0</v>
      </c>
      <c r="BA53" s="249">
        <f t="shared" si="37"/>
        <v>0</v>
      </c>
      <c r="BB53" s="249">
        <f t="shared" si="38"/>
        <v>0</v>
      </c>
      <c r="BC53" s="250">
        <f t="shared" si="101"/>
        <v>0</v>
      </c>
      <c r="BD53" s="251"/>
      <c r="BE53" s="249">
        <f t="shared" si="39"/>
        <v>0</v>
      </c>
      <c r="BF53" s="249">
        <f t="shared" si="40"/>
        <v>0</v>
      </c>
      <c r="BG53" s="249">
        <f t="shared" si="41"/>
        <v>0</v>
      </c>
      <c r="BH53" s="249">
        <f t="shared" si="42"/>
        <v>0</v>
      </c>
      <c r="BI53" s="249">
        <f t="shared" si="43"/>
        <v>0</v>
      </c>
      <c r="BJ53" s="249">
        <f t="shared" si="44"/>
        <v>0</v>
      </c>
      <c r="BK53" s="249">
        <f t="shared" si="45"/>
        <v>0</v>
      </c>
      <c r="BL53" s="249">
        <f t="shared" si="46"/>
        <v>0</v>
      </c>
      <c r="BM53" s="249">
        <f t="shared" si="47"/>
        <v>0</v>
      </c>
      <c r="BN53" s="249">
        <f t="shared" si="48"/>
        <v>0</v>
      </c>
      <c r="BO53" s="250">
        <f t="shared" si="102"/>
        <v>0</v>
      </c>
      <c r="BQ53" s="253">
        <f t="shared" si="49"/>
        <v>0</v>
      </c>
      <c r="BR53" s="253">
        <f t="shared" si="50"/>
        <v>0</v>
      </c>
      <c r="BS53" s="253">
        <f t="shared" si="51"/>
        <v>0</v>
      </c>
      <c r="BT53" s="253">
        <f t="shared" si="52"/>
        <v>0</v>
      </c>
      <c r="BU53" s="253">
        <f t="shared" si="53"/>
        <v>0</v>
      </c>
      <c r="BV53" s="253">
        <f t="shared" si="54"/>
        <v>0</v>
      </c>
      <c r="BW53" s="253">
        <f t="shared" si="55"/>
        <v>0</v>
      </c>
      <c r="BX53" s="253">
        <f t="shared" si="56"/>
        <v>0</v>
      </c>
      <c r="BY53" s="253">
        <f t="shared" si="57"/>
        <v>0</v>
      </c>
      <c r="BZ53" s="253">
        <f t="shared" si="58"/>
        <v>0</v>
      </c>
      <c r="CA53" s="237">
        <f t="shared" si="103"/>
        <v>0</v>
      </c>
      <c r="CC53" s="258">
        <f t="shared" si="59"/>
        <v>0</v>
      </c>
      <c r="CD53" s="258">
        <f t="shared" si="60"/>
        <v>0</v>
      </c>
      <c r="CE53" s="258">
        <f t="shared" si="61"/>
        <v>0</v>
      </c>
      <c r="CF53" s="258">
        <f t="shared" si="62"/>
        <v>0</v>
      </c>
      <c r="CG53" s="258">
        <f t="shared" si="63"/>
        <v>0</v>
      </c>
      <c r="CH53" s="258">
        <f t="shared" si="64"/>
        <v>0</v>
      </c>
      <c r="CI53" s="258">
        <f t="shared" si="65"/>
        <v>0</v>
      </c>
      <c r="CJ53" s="258">
        <f t="shared" si="66"/>
        <v>0</v>
      </c>
      <c r="CK53" s="258">
        <f t="shared" si="67"/>
        <v>0</v>
      </c>
      <c r="CL53" s="258">
        <f t="shared" si="68"/>
        <v>0</v>
      </c>
      <c r="CM53" s="237">
        <f t="shared" si="104"/>
        <v>0</v>
      </c>
      <c r="CO53" s="253">
        <f t="shared" si="69"/>
        <v>0</v>
      </c>
      <c r="CP53" s="253">
        <f t="shared" si="70"/>
        <v>0</v>
      </c>
      <c r="CQ53" s="253">
        <f t="shared" si="71"/>
        <v>0</v>
      </c>
      <c r="CR53" s="253">
        <f t="shared" si="72"/>
        <v>0</v>
      </c>
      <c r="CS53" s="253">
        <f t="shared" si="73"/>
        <v>0</v>
      </c>
      <c r="CT53" s="253">
        <f t="shared" si="74"/>
        <v>0</v>
      </c>
      <c r="CU53" s="253">
        <f t="shared" si="75"/>
        <v>0</v>
      </c>
      <c r="CV53" s="253">
        <f t="shared" si="76"/>
        <v>0</v>
      </c>
      <c r="CW53" s="253">
        <f t="shared" si="77"/>
        <v>0</v>
      </c>
      <c r="CX53" s="253">
        <f t="shared" si="78"/>
        <v>0</v>
      </c>
      <c r="CY53" s="237">
        <f t="shared" si="105"/>
        <v>0</v>
      </c>
      <c r="DA53" s="253">
        <f t="shared" si="79"/>
        <v>0</v>
      </c>
      <c r="DB53" s="253">
        <f t="shared" si="80"/>
        <v>0</v>
      </c>
      <c r="DC53" s="253">
        <f t="shared" si="81"/>
        <v>0</v>
      </c>
      <c r="DD53" s="253">
        <f t="shared" si="82"/>
        <v>0</v>
      </c>
      <c r="DE53" s="253">
        <f t="shared" si="83"/>
        <v>0</v>
      </c>
      <c r="DF53" s="253">
        <f t="shared" si="84"/>
        <v>0</v>
      </c>
      <c r="DG53" s="253">
        <f t="shared" si="85"/>
        <v>0</v>
      </c>
      <c r="DH53" s="253">
        <f t="shared" si="86"/>
        <v>0</v>
      </c>
      <c r="DI53" s="253">
        <f t="shared" si="87"/>
        <v>0</v>
      </c>
      <c r="DJ53" s="253">
        <f t="shared" si="88"/>
        <v>0</v>
      </c>
      <c r="DK53" s="237">
        <f t="shared" si="106"/>
        <v>0</v>
      </c>
      <c r="DM53" s="253">
        <f>IF('5. Lön'!$B$15&gt;0,$F53*G53*(1+'2. Grunddata'!$C$16)*(1+$Q53)*(1-$E53),AS53)</f>
        <v>0</v>
      </c>
      <c r="DN53" s="253">
        <f>IF('5. Lön'!$B$15&gt;0,$F53*H53*(1+'2. Grunddata'!$C$16)*(1+$Q53)*(1+$R53)*(1-$E53),AT53)</f>
        <v>0</v>
      </c>
      <c r="DO53" s="253">
        <f>IF('5. Lön'!$B$15&gt;0,$F53*I53*(1+'2. Grunddata'!$C$16)*(1+$Q53)*(1+$R53)*(1+$S53)*(1-$E53),AU53)</f>
        <v>0</v>
      </c>
      <c r="DP53" s="253">
        <f>IF('5. Lön'!$B$15&gt;0,$F53*J53*(1+'2. Grunddata'!$C$16)*(1+$Q53)*(1+$R53)*(1+$S53)*(1+$T53)*(1-$E53),AV53)</f>
        <v>0</v>
      </c>
      <c r="DQ53" s="253">
        <f>IF('5. Lön'!$B$15&gt;0,$F53*K53*(1+'2. Grunddata'!$C$16)*(1+$Q53)*(1+$R53)*(1+$S53)*(1+$T53)*(1+$U53)*(1-$E53),AW53)</f>
        <v>0</v>
      </c>
      <c r="DR53" s="253">
        <f>IF('5. Lön'!$B$15&gt;0,$F53*L53*(1+'2. Grunddata'!$C$16)*(1+$Q53)*(1+$R53)*(1+$S53)*(1+$T53)*(1+$U53)*(1+$V53)*(1-$E53),AX53)</f>
        <v>0</v>
      </c>
      <c r="DS53" s="253">
        <f>IF('5. Lön'!$B$15&gt;0,$F53*M53*(1+'2. Grunddata'!$C$16)*(1+$Q53)*(1+$R53)*(1+$S53)*(1+$T53)*(1+$U53)*(1+$V53)*(1+$W53)*(1-$E53),AY53)</f>
        <v>0</v>
      </c>
      <c r="DT53" s="253">
        <f>IF('5. Lön'!$B$15&gt;0,$F53*N53*(1+'2. Grunddata'!$C$16)*(1+$Q53)*(1+$R53)*(1+$S53)*(1+$T53)*(1+$U53)*(1+$V53)*(1+$W53)*(1+$X53)*(1-$E53),AZ53)</f>
        <v>0</v>
      </c>
      <c r="DU53" s="253">
        <f>IF('5. Lön'!$B$15&gt;0,$F53*O53*(1+'2. Grunddata'!$C$16)*(1+$Q53)*(1+$R53)*(1+$S53)*(1+$T53)*(1+$U53)*(1+$V53)*(1+$W53)*(1+$X53)*(1+$Y53)*(1+$Z53)*(1-$E53),BA53)</f>
        <v>0</v>
      </c>
      <c r="DV53" s="253">
        <f>IF('5. Lön'!$B$15&gt;0,$F53*P53*(1+'2. Grunddata'!$C$16)*(1+$Q53)*(1+$R53)*(1+$S53)*(1+$T53)*(1+$U53)*(1+$V53)*(1+$W53)*(1+$X53)*(1+$Y53)*(1-$E53),BB53)</f>
        <v>0</v>
      </c>
      <c r="DW53" s="237">
        <f t="shared" si="107"/>
        <v>0</v>
      </c>
      <c r="DY53" s="253">
        <f>IF('2. Grunddata'!$C$13="NEJ",(IF('2. Grunddata'!$C$16&gt;0,(DM53*$AD53),(AS53*$AD53))),(BQ53+CO53))</f>
        <v>0</v>
      </c>
      <c r="DZ53" s="253">
        <f>IF('2. Grunddata'!$C$13="NEJ",(IF('2. Grunddata'!$C$16&gt;0,(DN53*$AD53),(AT53*$AD53))),(BR53+CP53))</f>
        <v>0</v>
      </c>
      <c r="EA53" s="253">
        <f>IF('2. Grunddata'!$C$13="NEJ",(IF('2. Grunddata'!$C$16&gt;0,(DO53*$AD53),(AU53*$AD53))),(BS53+CQ53))</f>
        <v>0</v>
      </c>
      <c r="EB53" s="253">
        <f>IF('2. Grunddata'!$C$13="NEJ",(IF('2. Grunddata'!$C$16&gt;0,(DP53*$AD53),(AV53*$AD53))),(BT53+CR53))</f>
        <v>0</v>
      </c>
      <c r="EC53" s="253">
        <f>IF('2. Grunddata'!$C$13="NEJ",(IF('2. Grunddata'!$C$16&gt;0,(DQ53*$AD53),(AW53*$AD53))),(BU53+CS53))</f>
        <v>0</v>
      </c>
      <c r="ED53" s="253">
        <f>IF('2. Grunddata'!$C$13="NEJ",(IF('2. Grunddata'!$C$16&gt;0,(DR53*$AD53),(AX53*$AD53))),(BV53+CT53))</f>
        <v>0</v>
      </c>
      <c r="EE53" s="253">
        <f>IF('2. Grunddata'!$C$13="NEJ",(IF('2. Grunddata'!$C$16&gt;0,(DS53*$AD53),(AY53*$AD53))),(BW53+CU53))</f>
        <v>0</v>
      </c>
      <c r="EF53" s="253">
        <f>IF('2. Grunddata'!$C$13="NEJ",(IF('2. Grunddata'!$C$16&gt;0,(DT53*$AD53),(AZ53*$AD53))),(BX53+CV53))</f>
        <v>0</v>
      </c>
      <c r="EG53" s="253">
        <f>IF('2. Grunddata'!$C$13="NEJ",(IF('2. Grunddata'!$C$16&gt;0,(DU53*$AD53),(BA53*$AD53))),(BY53+CW53))</f>
        <v>0</v>
      </c>
      <c r="EH53" s="253">
        <f>IF('2. Grunddata'!$C$13="NEJ",(IF('2. Grunddata'!$C$16&gt;0,(DV53*$AD53),(BB53*$AD53))),(BZ53+CX53))</f>
        <v>0</v>
      </c>
      <c r="EI53" s="237">
        <f t="shared" si="108"/>
        <v>0</v>
      </c>
      <c r="EK53" s="253">
        <f>(BQ53+CO53-DY53)+IF('2. Grunddata'!$C$16&gt;0,AS53-DM53,0)</f>
        <v>0</v>
      </c>
      <c r="EL53" s="253">
        <f>(BR53+CP53-DZ53)+IF('2. Grunddata'!$C$16&gt;0,AT53-DN53,0)</f>
        <v>0</v>
      </c>
      <c r="EM53" s="253">
        <f>(BS53+CQ53-EA53)+IF('2. Grunddata'!$C$16&gt;0,AU53-DO53,0)</f>
        <v>0</v>
      </c>
      <c r="EN53" s="253">
        <f>(BT53+CR53-EB53)+IF('2. Grunddata'!$C$16&gt;0,AV53-DP53,0)</f>
        <v>0</v>
      </c>
      <c r="EO53" s="253">
        <f>(BU53+CS53-EC53)+IF('2. Grunddata'!$C$16&gt;0,AW53-DQ53,0)</f>
        <v>0</v>
      </c>
      <c r="EP53" s="253">
        <f>(BV53+CT53-ED53)+IF('2. Grunddata'!$C$16&gt;0,AX53-DR53,0)</f>
        <v>0</v>
      </c>
      <c r="EQ53" s="253">
        <f>(BW53+CU53-EE53)+IF('2. Grunddata'!$C$16&gt;0,AY53-DS53,0)</f>
        <v>0</v>
      </c>
      <c r="ER53" s="253">
        <f>(BX53+CV53-EF53)+IF('2. Grunddata'!$C$16&gt;0,AZ53-DT53,0)</f>
        <v>0</v>
      </c>
      <c r="ES53" s="253">
        <f>(BY53+CW53-EG53)+IF('2. Grunddata'!$C$16&gt;0,BA53-DU53,0)</f>
        <v>0</v>
      </c>
      <c r="ET53" s="253">
        <f>(BZ53+CX53-EH53)+IF('2. Grunddata'!$C$16&gt;0,BB53-DV53,0)</f>
        <v>0</v>
      </c>
      <c r="EU53" s="237">
        <f t="shared" si="109"/>
        <v>0</v>
      </c>
      <c r="EW53" s="253">
        <f t="shared" si="110"/>
        <v>0</v>
      </c>
      <c r="EX53" s="253">
        <f t="shared" si="111"/>
        <v>0</v>
      </c>
      <c r="EY53" s="253">
        <f t="shared" si="112"/>
        <v>0</v>
      </c>
      <c r="EZ53" s="253">
        <f t="shared" si="113"/>
        <v>0</v>
      </c>
      <c r="FA53" s="253">
        <f t="shared" si="114"/>
        <v>0</v>
      </c>
      <c r="FB53" s="253">
        <f t="shared" si="115"/>
        <v>0</v>
      </c>
      <c r="FC53" s="253">
        <f t="shared" si="116"/>
        <v>0</v>
      </c>
      <c r="FD53" s="253">
        <f t="shared" si="117"/>
        <v>0</v>
      </c>
      <c r="FE53" s="253">
        <f t="shared" si="118"/>
        <v>0</v>
      </c>
      <c r="FF53" s="253">
        <f t="shared" si="119"/>
        <v>0</v>
      </c>
      <c r="FG53" s="237">
        <f t="shared" si="120"/>
        <v>0</v>
      </c>
      <c r="FI53" s="253">
        <f t="shared" si="121"/>
        <v>0</v>
      </c>
      <c r="FJ53" s="253">
        <f t="shared" si="122"/>
        <v>0</v>
      </c>
      <c r="FK53" s="253">
        <f t="shared" si="123"/>
        <v>0</v>
      </c>
      <c r="FL53" s="253">
        <f t="shared" si="124"/>
        <v>0</v>
      </c>
      <c r="FM53" s="253">
        <f t="shared" si="125"/>
        <v>0</v>
      </c>
      <c r="FN53" s="253">
        <f t="shared" si="126"/>
        <v>0</v>
      </c>
      <c r="FO53" s="253">
        <f t="shared" si="127"/>
        <v>0</v>
      </c>
      <c r="FP53" s="253">
        <f t="shared" si="128"/>
        <v>0</v>
      </c>
      <c r="FQ53" s="253">
        <f t="shared" si="129"/>
        <v>0</v>
      </c>
      <c r="FR53" s="253">
        <f t="shared" si="130"/>
        <v>0</v>
      </c>
      <c r="FS53" s="237">
        <f t="shared" si="131"/>
        <v>0</v>
      </c>
    </row>
    <row r="54" spans="2:175" s="120" customFormat="1" ht="12.95" customHeight="1" x14ac:dyDescent="0.2">
      <c r="B54" s="115" t="str">
        <f>'2. Grunddata'!C$9</f>
        <v>Husdjurens utfodring och vård</v>
      </c>
      <c r="C54" s="147"/>
      <c r="D54" s="116"/>
      <c r="E54" s="138">
        <f t="shared" si="167"/>
        <v>0</v>
      </c>
      <c r="F54" s="136"/>
      <c r="G54" s="137"/>
      <c r="H54" s="137"/>
      <c r="I54" s="137"/>
      <c r="J54" s="137"/>
      <c r="K54" s="137"/>
      <c r="L54" s="137"/>
      <c r="M54" s="137"/>
      <c r="N54" s="137"/>
      <c r="O54" s="137"/>
      <c r="P54" s="137"/>
      <c r="Q54" s="566">
        <f>SUMIF('3. Partner'!$K$13:$K$87,$B54,'3. Partner'!$E$13:$E$87)</f>
        <v>0.02</v>
      </c>
      <c r="R54" s="540">
        <f t="shared" si="165"/>
        <v>0.02</v>
      </c>
      <c r="S54" s="540">
        <f t="shared" si="165"/>
        <v>0.02</v>
      </c>
      <c r="T54" s="540">
        <f t="shared" si="165"/>
        <v>0.02</v>
      </c>
      <c r="U54" s="540">
        <f t="shared" si="165"/>
        <v>0.02</v>
      </c>
      <c r="V54" s="540">
        <f t="shared" si="165"/>
        <v>0.02</v>
      </c>
      <c r="W54" s="540">
        <f t="shared" si="165"/>
        <v>0.02</v>
      </c>
      <c r="X54" s="540">
        <f t="shared" si="165"/>
        <v>0.02</v>
      </c>
      <c r="Y54" s="540">
        <f t="shared" si="165"/>
        <v>0.02</v>
      </c>
      <c r="Z54" s="540">
        <f t="shared" si="165"/>
        <v>0.02</v>
      </c>
      <c r="AA54" s="567">
        <f>SUMIF('3. Partner'!K$13:K$87,B54,'3. Partner'!D$13:D$87)</f>
        <v>0.54449999999999998</v>
      </c>
      <c r="AB54" s="568">
        <f>(SUMIF('3. Partner'!K$13:K$87,B54,'3. Partner'!F$13:F$87))+(SUMIF('3. Partner'!K$13:K$87,B54,'3. Partner'!H$13:H$87))</f>
        <v>0.46473946099377283</v>
      </c>
      <c r="AC54" s="568">
        <f>(SUMIF('3. Partner'!K$13:K$87,B54,'3. Partner'!G$13:G$87))+(SUMIF('3. Partner'!K$13:K$87,B54,'3. Partner'!I$13:I$87))</f>
        <v>0.12659999999999999</v>
      </c>
      <c r="AD54" s="273">
        <f>IF('2. Grunddata'!C$13="NEJ",'2. Grunddata'!C$14,0)</f>
        <v>0.25</v>
      </c>
      <c r="AE54" s="617">
        <f t="shared" si="99"/>
        <v>0</v>
      </c>
      <c r="AF54" s="287"/>
      <c r="AG54" s="274">
        <f t="shared" si="19"/>
        <v>0</v>
      </c>
      <c r="AH54" s="274">
        <f t="shared" si="20"/>
        <v>0</v>
      </c>
      <c r="AI54" s="274">
        <f t="shared" si="21"/>
        <v>0</v>
      </c>
      <c r="AJ54" s="274">
        <f t="shared" si="22"/>
        <v>0</v>
      </c>
      <c r="AK54" s="274">
        <f t="shared" si="23"/>
        <v>0</v>
      </c>
      <c r="AL54" s="274">
        <f t="shared" si="24"/>
        <v>0</v>
      </c>
      <c r="AM54" s="274">
        <f t="shared" si="25"/>
        <v>0</v>
      </c>
      <c r="AN54" s="274">
        <f t="shared" si="26"/>
        <v>0</v>
      </c>
      <c r="AO54" s="274">
        <f t="shared" si="27"/>
        <v>0</v>
      </c>
      <c r="AP54" s="274">
        <f t="shared" si="28"/>
        <v>0</v>
      </c>
      <c r="AQ54" s="275">
        <f t="shared" si="100"/>
        <v>0</v>
      </c>
      <c r="AR54" s="276"/>
      <c r="AS54" s="274">
        <f t="shared" si="29"/>
        <v>0</v>
      </c>
      <c r="AT54" s="274">
        <f t="shared" si="30"/>
        <v>0</v>
      </c>
      <c r="AU54" s="274">
        <f t="shared" si="31"/>
        <v>0</v>
      </c>
      <c r="AV54" s="274">
        <f t="shared" si="32"/>
        <v>0</v>
      </c>
      <c r="AW54" s="274">
        <f t="shared" si="33"/>
        <v>0</v>
      </c>
      <c r="AX54" s="274">
        <f t="shared" si="34"/>
        <v>0</v>
      </c>
      <c r="AY54" s="274">
        <f t="shared" si="35"/>
        <v>0</v>
      </c>
      <c r="AZ54" s="274">
        <f t="shared" si="36"/>
        <v>0</v>
      </c>
      <c r="BA54" s="274">
        <f t="shared" si="37"/>
        <v>0</v>
      </c>
      <c r="BB54" s="274">
        <f t="shared" si="38"/>
        <v>0</v>
      </c>
      <c r="BC54" s="275">
        <f t="shared" si="101"/>
        <v>0</v>
      </c>
      <c r="BD54" s="276"/>
      <c r="BE54" s="274">
        <f t="shared" si="39"/>
        <v>0</v>
      </c>
      <c r="BF54" s="274">
        <f t="shared" si="40"/>
        <v>0</v>
      </c>
      <c r="BG54" s="274">
        <f t="shared" si="41"/>
        <v>0</v>
      </c>
      <c r="BH54" s="274">
        <f t="shared" si="42"/>
        <v>0</v>
      </c>
      <c r="BI54" s="274">
        <f t="shared" si="43"/>
        <v>0</v>
      </c>
      <c r="BJ54" s="274">
        <f t="shared" si="44"/>
        <v>0</v>
      </c>
      <c r="BK54" s="274">
        <f t="shared" si="45"/>
        <v>0</v>
      </c>
      <c r="BL54" s="274">
        <f t="shared" si="46"/>
        <v>0</v>
      </c>
      <c r="BM54" s="274">
        <f t="shared" si="47"/>
        <v>0</v>
      </c>
      <c r="BN54" s="274">
        <f t="shared" si="48"/>
        <v>0</v>
      </c>
      <c r="BO54" s="275">
        <f t="shared" si="102"/>
        <v>0</v>
      </c>
      <c r="BP54" s="227"/>
      <c r="BQ54" s="225">
        <f t="shared" si="49"/>
        <v>0</v>
      </c>
      <c r="BR54" s="225">
        <f t="shared" si="50"/>
        <v>0</v>
      </c>
      <c r="BS54" s="225">
        <f t="shared" si="51"/>
        <v>0</v>
      </c>
      <c r="BT54" s="225">
        <f t="shared" si="52"/>
        <v>0</v>
      </c>
      <c r="BU54" s="225">
        <f t="shared" si="53"/>
        <v>0</v>
      </c>
      <c r="BV54" s="225">
        <f t="shared" si="54"/>
        <v>0</v>
      </c>
      <c r="BW54" s="225">
        <f t="shared" si="55"/>
        <v>0</v>
      </c>
      <c r="BX54" s="225">
        <f t="shared" si="56"/>
        <v>0</v>
      </c>
      <c r="BY54" s="225">
        <f t="shared" si="57"/>
        <v>0</v>
      </c>
      <c r="BZ54" s="225">
        <f t="shared" si="58"/>
        <v>0</v>
      </c>
      <c r="CA54" s="226">
        <f t="shared" si="103"/>
        <v>0</v>
      </c>
      <c r="CB54" s="227"/>
      <c r="CC54" s="279">
        <f t="shared" si="59"/>
        <v>0</v>
      </c>
      <c r="CD54" s="279">
        <f t="shared" si="60"/>
        <v>0</v>
      </c>
      <c r="CE54" s="279">
        <f t="shared" si="61"/>
        <v>0</v>
      </c>
      <c r="CF54" s="279">
        <f t="shared" si="62"/>
        <v>0</v>
      </c>
      <c r="CG54" s="279">
        <f t="shared" si="63"/>
        <v>0</v>
      </c>
      <c r="CH54" s="279">
        <f t="shared" si="64"/>
        <v>0</v>
      </c>
      <c r="CI54" s="279">
        <f t="shared" si="65"/>
        <v>0</v>
      </c>
      <c r="CJ54" s="279">
        <f t="shared" si="66"/>
        <v>0</v>
      </c>
      <c r="CK54" s="279">
        <f t="shared" si="67"/>
        <v>0</v>
      </c>
      <c r="CL54" s="279">
        <f t="shared" si="68"/>
        <v>0</v>
      </c>
      <c r="CM54" s="226">
        <f t="shared" si="104"/>
        <v>0</v>
      </c>
      <c r="CN54" s="227"/>
      <c r="CO54" s="225">
        <f t="shared" si="69"/>
        <v>0</v>
      </c>
      <c r="CP54" s="225">
        <f t="shared" si="70"/>
        <v>0</v>
      </c>
      <c r="CQ54" s="225">
        <f t="shared" si="71"/>
        <v>0</v>
      </c>
      <c r="CR54" s="225">
        <f t="shared" si="72"/>
        <v>0</v>
      </c>
      <c r="CS54" s="225">
        <f t="shared" si="73"/>
        <v>0</v>
      </c>
      <c r="CT54" s="225">
        <f t="shared" si="74"/>
        <v>0</v>
      </c>
      <c r="CU54" s="225">
        <f t="shared" si="75"/>
        <v>0</v>
      </c>
      <c r="CV54" s="225">
        <f t="shared" si="76"/>
        <v>0</v>
      </c>
      <c r="CW54" s="225">
        <f t="shared" si="77"/>
        <v>0</v>
      </c>
      <c r="CX54" s="225">
        <f t="shared" si="78"/>
        <v>0</v>
      </c>
      <c r="CY54" s="226">
        <f t="shared" si="105"/>
        <v>0</v>
      </c>
      <c r="CZ54" s="227"/>
      <c r="DA54" s="225">
        <f t="shared" si="79"/>
        <v>0</v>
      </c>
      <c r="DB54" s="225">
        <f t="shared" si="80"/>
        <v>0</v>
      </c>
      <c r="DC54" s="225">
        <f t="shared" si="81"/>
        <v>0</v>
      </c>
      <c r="DD54" s="225">
        <f t="shared" si="82"/>
        <v>0</v>
      </c>
      <c r="DE54" s="225">
        <f t="shared" si="83"/>
        <v>0</v>
      </c>
      <c r="DF54" s="225">
        <f t="shared" si="84"/>
        <v>0</v>
      </c>
      <c r="DG54" s="225">
        <f t="shared" si="85"/>
        <v>0</v>
      </c>
      <c r="DH54" s="225">
        <f t="shared" si="86"/>
        <v>0</v>
      </c>
      <c r="DI54" s="225">
        <f t="shared" si="87"/>
        <v>0</v>
      </c>
      <c r="DJ54" s="225">
        <f t="shared" si="88"/>
        <v>0</v>
      </c>
      <c r="DK54" s="226">
        <f t="shared" si="106"/>
        <v>0</v>
      </c>
      <c r="DL54" s="227"/>
      <c r="DM54" s="225">
        <f>IF('5. Lön'!$B$15&gt;0,$F54*G54*(1+'2. Grunddata'!$C$16)*(1+$Q54)*(1-$E54),AS54)</f>
        <v>0</v>
      </c>
      <c r="DN54" s="225">
        <f>IF('5. Lön'!$B$15&gt;0,$F54*H54*(1+'2. Grunddata'!$C$16)*(1+$Q54)*(1+$R54)*(1-$E54),AT54)</f>
        <v>0</v>
      </c>
      <c r="DO54" s="225">
        <f>IF('5. Lön'!$B$15&gt;0,$F54*I54*(1+'2. Grunddata'!$C$16)*(1+$Q54)*(1+$R54)*(1+$S54)*(1-$E54),AU54)</f>
        <v>0</v>
      </c>
      <c r="DP54" s="225">
        <f>IF('5. Lön'!$B$15&gt;0,$F54*J54*(1+'2. Grunddata'!$C$16)*(1+$Q54)*(1+$R54)*(1+$S54)*(1+$T54)*(1-$E54),AV54)</f>
        <v>0</v>
      </c>
      <c r="DQ54" s="225">
        <f>IF('5. Lön'!$B$15&gt;0,$F54*K54*(1+'2. Grunddata'!$C$16)*(1+$Q54)*(1+$R54)*(1+$S54)*(1+$T54)*(1+$U54)*(1-$E54),AW54)</f>
        <v>0</v>
      </c>
      <c r="DR54" s="225">
        <f>IF('5. Lön'!$B$15&gt;0,$F54*L54*(1+'2. Grunddata'!$C$16)*(1+$Q54)*(1+$R54)*(1+$S54)*(1+$T54)*(1+$U54)*(1+$V54)*(1-$E54),AX54)</f>
        <v>0</v>
      </c>
      <c r="DS54" s="225">
        <f>IF('5. Lön'!$B$15&gt;0,$F54*M54*(1+'2. Grunddata'!$C$16)*(1+$Q54)*(1+$R54)*(1+$S54)*(1+$T54)*(1+$U54)*(1+$V54)*(1+$W54)*(1-$E54),AY54)</f>
        <v>0</v>
      </c>
      <c r="DT54" s="225">
        <f>IF('5. Lön'!$B$15&gt;0,$F54*N54*(1+'2. Grunddata'!$C$16)*(1+$Q54)*(1+$R54)*(1+$S54)*(1+$T54)*(1+$U54)*(1+$V54)*(1+$W54)*(1+$X54)*(1-$E54),AZ54)</f>
        <v>0</v>
      </c>
      <c r="DU54" s="225">
        <f>IF('5. Lön'!$B$15&gt;0,$F54*O54*(1+'2. Grunddata'!$C$16)*(1+$Q54)*(1+$R54)*(1+$S54)*(1+$T54)*(1+$U54)*(1+$V54)*(1+$W54)*(1+$X54)*(1+$Y54)*(1+$Z54)*(1-$E54),BA54)</f>
        <v>0</v>
      </c>
      <c r="DV54" s="225">
        <f>IF('5. Lön'!$B$15&gt;0,$F54*P54*(1+'2. Grunddata'!$C$16)*(1+$Q54)*(1+$R54)*(1+$S54)*(1+$T54)*(1+$U54)*(1+$V54)*(1+$W54)*(1+$X54)*(1+$Y54)*(1-$E54),BB54)</f>
        <v>0</v>
      </c>
      <c r="DW54" s="226">
        <f t="shared" si="107"/>
        <v>0</v>
      </c>
      <c r="DX54" s="227"/>
      <c r="DY54" s="225">
        <f>IF('2. Grunddata'!$C$13="NEJ",(IF('2. Grunddata'!$C$16&gt;0,(DM54*$AD54),(AS54*$AD54))),(BQ54+CO54))</f>
        <v>0</v>
      </c>
      <c r="DZ54" s="225">
        <f>IF('2. Grunddata'!$C$13="NEJ",(IF('2. Grunddata'!$C$16&gt;0,(DN54*$AD54),(AT54*$AD54))),(BR54+CP54))</f>
        <v>0</v>
      </c>
      <c r="EA54" s="225">
        <f>IF('2. Grunddata'!$C$13="NEJ",(IF('2. Grunddata'!$C$16&gt;0,(DO54*$AD54),(AU54*$AD54))),(BS54+CQ54))</f>
        <v>0</v>
      </c>
      <c r="EB54" s="225">
        <f>IF('2. Grunddata'!$C$13="NEJ",(IF('2. Grunddata'!$C$16&gt;0,(DP54*$AD54),(AV54*$AD54))),(BT54+CR54))</f>
        <v>0</v>
      </c>
      <c r="EC54" s="225">
        <f>IF('2. Grunddata'!$C$13="NEJ",(IF('2. Grunddata'!$C$16&gt;0,(DQ54*$AD54),(AW54*$AD54))),(BU54+CS54))</f>
        <v>0</v>
      </c>
      <c r="ED54" s="225">
        <f>IF('2. Grunddata'!$C$13="NEJ",(IF('2. Grunddata'!$C$16&gt;0,(DR54*$AD54),(AX54*$AD54))),(BV54+CT54))</f>
        <v>0</v>
      </c>
      <c r="EE54" s="225">
        <f>IF('2. Grunddata'!$C$13="NEJ",(IF('2. Grunddata'!$C$16&gt;0,(DS54*$AD54),(AY54*$AD54))),(BW54+CU54))</f>
        <v>0</v>
      </c>
      <c r="EF54" s="225">
        <f>IF('2. Grunddata'!$C$13="NEJ",(IF('2. Grunddata'!$C$16&gt;0,(DT54*$AD54),(AZ54*$AD54))),(BX54+CV54))</f>
        <v>0</v>
      </c>
      <c r="EG54" s="225">
        <f>IF('2. Grunddata'!$C$13="NEJ",(IF('2. Grunddata'!$C$16&gt;0,(DU54*$AD54),(BA54*$AD54))),(BY54+CW54))</f>
        <v>0</v>
      </c>
      <c r="EH54" s="225">
        <f>IF('2. Grunddata'!$C$13="NEJ",(IF('2. Grunddata'!$C$16&gt;0,(DV54*$AD54),(BB54*$AD54))),(BZ54+CX54))</f>
        <v>0</v>
      </c>
      <c r="EI54" s="226">
        <f t="shared" si="108"/>
        <v>0</v>
      </c>
      <c r="EJ54" s="227"/>
      <c r="EK54" s="225">
        <f>(BQ54+CO54-DY54)+IF('2. Grunddata'!$C$16&gt;0,AS54-DM54,0)</f>
        <v>0</v>
      </c>
      <c r="EL54" s="225">
        <f>(BR54+CP54-DZ54)+IF('2. Grunddata'!$C$16&gt;0,AT54-DN54,0)</f>
        <v>0</v>
      </c>
      <c r="EM54" s="225">
        <f>(BS54+CQ54-EA54)+IF('2. Grunddata'!$C$16&gt;0,AU54-DO54,0)</f>
        <v>0</v>
      </c>
      <c r="EN54" s="225">
        <f>(BT54+CR54-EB54)+IF('2. Grunddata'!$C$16&gt;0,AV54-DP54,0)</f>
        <v>0</v>
      </c>
      <c r="EO54" s="225">
        <f>(BU54+CS54-EC54)+IF('2. Grunddata'!$C$16&gt;0,AW54-DQ54,0)</f>
        <v>0</v>
      </c>
      <c r="EP54" s="225">
        <f>(BV54+CT54-ED54)+IF('2. Grunddata'!$C$16&gt;0,AX54-DR54,0)</f>
        <v>0</v>
      </c>
      <c r="EQ54" s="225">
        <f>(BW54+CU54-EE54)+IF('2. Grunddata'!$C$16&gt;0,AY54-DS54,0)</f>
        <v>0</v>
      </c>
      <c r="ER54" s="225">
        <f>(BX54+CV54-EF54)+IF('2. Grunddata'!$C$16&gt;0,AZ54-DT54,0)</f>
        <v>0</v>
      </c>
      <c r="ES54" s="225">
        <f>(BY54+CW54-EG54)+IF('2. Grunddata'!$C$16&gt;0,BA54-DU54,0)</f>
        <v>0</v>
      </c>
      <c r="ET54" s="225">
        <f>(BZ54+CX54-EH54)+IF('2. Grunddata'!$C$16&gt;0,BB54-DV54,0)</f>
        <v>0</v>
      </c>
      <c r="EU54" s="226">
        <f t="shared" si="109"/>
        <v>0</v>
      </c>
      <c r="EV54" s="227"/>
      <c r="EW54" s="225">
        <f t="shared" si="110"/>
        <v>0</v>
      </c>
      <c r="EX54" s="225">
        <f t="shared" si="111"/>
        <v>0</v>
      </c>
      <c r="EY54" s="225">
        <f t="shared" si="112"/>
        <v>0</v>
      </c>
      <c r="EZ54" s="225">
        <f t="shared" si="113"/>
        <v>0</v>
      </c>
      <c r="FA54" s="225">
        <f t="shared" si="114"/>
        <v>0</v>
      </c>
      <c r="FB54" s="225">
        <f t="shared" si="115"/>
        <v>0</v>
      </c>
      <c r="FC54" s="225">
        <f t="shared" si="116"/>
        <v>0</v>
      </c>
      <c r="FD54" s="225">
        <f t="shared" si="117"/>
        <v>0</v>
      </c>
      <c r="FE54" s="225">
        <f t="shared" si="118"/>
        <v>0</v>
      </c>
      <c r="FF54" s="225">
        <f t="shared" si="119"/>
        <v>0</v>
      </c>
      <c r="FG54" s="226">
        <f t="shared" si="120"/>
        <v>0</v>
      </c>
      <c r="FH54" s="227"/>
      <c r="FI54" s="225">
        <f t="shared" si="121"/>
        <v>0</v>
      </c>
      <c r="FJ54" s="225">
        <f t="shared" si="122"/>
        <v>0</v>
      </c>
      <c r="FK54" s="225">
        <f t="shared" si="123"/>
        <v>0</v>
      </c>
      <c r="FL54" s="225">
        <f t="shared" si="124"/>
        <v>0</v>
      </c>
      <c r="FM54" s="225">
        <f t="shared" si="125"/>
        <v>0</v>
      </c>
      <c r="FN54" s="225">
        <f t="shared" si="126"/>
        <v>0</v>
      </c>
      <c r="FO54" s="225">
        <f t="shared" si="127"/>
        <v>0</v>
      </c>
      <c r="FP54" s="225">
        <f t="shared" si="128"/>
        <v>0</v>
      </c>
      <c r="FQ54" s="225">
        <f t="shared" si="129"/>
        <v>0</v>
      </c>
      <c r="FR54" s="225">
        <f t="shared" si="130"/>
        <v>0</v>
      </c>
      <c r="FS54" s="226">
        <f t="shared" si="131"/>
        <v>0</v>
      </c>
    </row>
    <row r="55" spans="2:175" s="120" customFormat="1" ht="12.95" customHeight="1" x14ac:dyDescent="0.2">
      <c r="B55" s="109" t="str">
        <f>'2. Grunddata'!C$9</f>
        <v>Husdjurens utfodring och vård</v>
      </c>
      <c r="C55" s="110"/>
      <c r="D55" s="113"/>
      <c r="E55" s="128">
        <f t="shared" si="167"/>
        <v>0</v>
      </c>
      <c r="F55" s="111"/>
      <c r="G55" s="112"/>
      <c r="H55" s="112"/>
      <c r="I55" s="112"/>
      <c r="J55" s="112"/>
      <c r="K55" s="112"/>
      <c r="L55" s="112"/>
      <c r="M55" s="112"/>
      <c r="N55" s="112"/>
      <c r="O55" s="112"/>
      <c r="P55" s="112"/>
      <c r="Q55" s="266">
        <f>SUMIF('3. Partner'!$K$13:$K$87,$B55,'3. Partner'!$E$13:$E$87)</f>
        <v>0.02</v>
      </c>
      <c r="R55" s="541">
        <f t="shared" ref="R55:Z64" si="168">$Q55</f>
        <v>0.02</v>
      </c>
      <c r="S55" s="541">
        <f t="shared" si="168"/>
        <v>0.02</v>
      </c>
      <c r="T55" s="541">
        <f t="shared" si="168"/>
        <v>0.02</v>
      </c>
      <c r="U55" s="541">
        <f t="shared" si="168"/>
        <v>0.02</v>
      </c>
      <c r="V55" s="541">
        <f t="shared" si="168"/>
        <v>0.02</v>
      </c>
      <c r="W55" s="541">
        <f t="shared" si="168"/>
        <v>0.02</v>
      </c>
      <c r="X55" s="541">
        <f t="shared" si="168"/>
        <v>0.02</v>
      </c>
      <c r="Y55" s="541">
        <f t="shared" si="168"/>
        <v>0.02</v>
      </c>
      <c r="Z55" s="541">
        <f t="shared" si="168"/>
        <v>0.02</v>
      </c>
      <c r="AA55" s="267">
        <f>SUMIF('3. Partner'!K$13:K$87,B55,'3. Partner'!D$13:D$87)</f>
        <v>0.54449999999999998</v>
      </c>
      <c r="AB55" s="247">
        <f>(SUMIF('3. Partner'!K$13:K$87,B55,'3. Partner'!F$13:F$87))+(SUMIF('3. Partner'!K$13:K$87,B55,'3. Partner'!H$13:H$87))</f>
        <v>0.46473946099377283</v>
      </c>
      <c r="AC55" s="247">
        <f>(SUMIF('3. Partner'!K$13:K$87,B55,'3. Partner'!G$13:G$87))+(SUMIF('3. Partner'!K$13:K$87,B55,'3. Partner'!I$13:I$87))</f>
        <v>0.12659999999999999</v>
      </c>
      <c r="AD55" s="248">
        <f>IF('2. Grunddata'!C$13="NEJ",'2. Grunddata'!C$14,0)</f>
        <v>0.25</v>
      </c>
      <c r="AE55" s="597">
        <f t="shared" si="99"/>
        <v>0</v>
      </c>
      <c r="AF55" s="292"/>
      <c r="AG55" s="249">
        <f t="shared" si="19"/>
        <v>0</v>
      </c>
      <c r="AH55" s="249">
        <f t="shared" si="20"/>
        <v>0</v>
      </c>
      <c r="AI55" s="249">
        <f t="shared" si="21"/>
        <v>0</v>
      </c>
      <c r="AJ55" s="249">
        <f t="shared" si="22"/>
        <v>0</v>
      </c>
      <c r="AK55" s="249">
        <f t="shared" si="23"/>
        <v>0</v>
      </c>
      <c r="AL55" s="249">
        <f t="shared" si="24"/>
        <v>0</v>
      </c>
      <c r="AM55" s="249">
        <f t="shared" si="25"/>
        <v>0</v>
      </c>
      <c r="AN55" s="249">
        <f t="shared" si="26"/>
        <v>0</v>
      </c>
      <c r="AO55" s="249">
        <f t="shared" si="27"/>
        <v>0</v>
      </c>
      <c r="AP55" s="249">
        <f t="shared" si="28"/>
        <v>0</v>
      </c>
      <c r="AQ55" s="250">
        <f t="shared" si="100"/>
        <v>0</v>
      </c>
      <c r="AR55" s="251"/>
      <c r="AS55" s="249">
        <f t="shared" si="29"/>
        <v>0</v>
      </c>
      <c r="AT55" s="249">
        <f t="shared" si="30"/>
        <v>0</v>
      </c>
      <c r="AU55" s="249">
        <f t="shared" si="31"/>
        <v>0</v>
      </c>
      <c r="AV55" s="249">
        <f t="shared" si="32"/>
        <v>0</v>
      </c>
      <c r="AW55" s="249">
        <f t="shared" si="33"/>
        <v>0</v>
      </c>
      <c r="AX55" s="249">
        <f t="shared" si="34"/>
        <v>0</v>
      </c>
      <c r="AY55" s="249">
        <f t="shared" si="35"/>
        <v>0</v>
      </c>
      <c r="AZ55" s="249">
        <f t="shared" si="36"/>
        <v>0</v>
      </c>
      <c r="BA55" s="249">
        <f t="shared" si="37"/>
        <v>0</v>
      </c>
      <c r="BB55" s="249">
        <f t="shared" si="38"/>
        <v>0</v>
      </c>
      <c r="BC55" s="250">
        <f t="shared" si="101"/>
        <v>0</v>
      </c>
      <c r="BD55" s="251"/>
      <c r="BE55" s="249">
        <f t="shared" si="39"/>
        <v>0</v>
      </c>
      <c r="BF55" s="249">
        <f t="shared" si="40"/>
        <v>0</v>
      </c>
      <c r="BG55" s="249">
        <f t="shared" si="41"/>
        <v>0</v>
      </c>
      <c r="BH55" s="249">
        <f t="shared" si="42"/>
        <v>0</v>
      </c>
      <c r="BI55" s="249">
        <f t="shared" si="43"/>
        <v>0</v>
      </c>
      <c r="BJ55" s="249">
        <f t="shared" si="44"/>
        <v>0</v>
      </c>
      <c r="BK55" s="249">
        <f t="shared" si="45"/>
        <v>0</v>
      </c>
      <c r="BL55" s="249">
        <f t="shared" si="46"/>
        <v>0</v>
      </c>
      <c r="BM55" s="249">
        <f t="shared" si="47"/>
        <v>0</v>
      </c>
      <c r="BN55" s="249">
        <f t="shared" si="48"/>
        <v>0</v>
      </c>
      <c r="BO55" s="250">
        <f t="shared" si="102"/>
        <v>0</v>
      </c>
      <c r="BQ55" s="253">
        <f t="shared" si="49"/>
        <v>0</v>
      </c>
      <c r="BR55" s="253">
        <f t="shared" si="50"/>
        <v>0</v>
      </c>
      <c r="BS55" s="253">
        <f t="shared" si="51"/>
        <v>0</v>
      </c>
      <c r="BT55" s="253">
        <f t="shared" si="52"/>
        <v>0</v>
      </c>
      <c r="BU55" s="253">
        <f t="shared" si="53"/>
        <v>0</v>
      </c>
      <c r="BV55" s="253">
        <f t="shared" si="54"/>
        <v>0</v>
      </c>
      <c r="BW55" s="253">
        <f t="shared" si="55"/>
        <v>0</v>
      </c>
      <c r="BX55" s="253">
        <f t="shared" si="56"/>
        <v>0</v>
      </c>
      <c r="BY55" s="253">
        <f t="shared" si="57"/>
        <v>0</v>
      </c>
      <c r="BZ55" s="253">
        <f t="shared" si="58"/>
        <v>0</v>
      </c>
      <c r="CA55" s="237">
        <f t="shared" si="103"/>
        <v>0</v>
      </c>
      <c r="CC55" s="258">
        <f t="shared" si="59"/>
        <v>0</v>
      </c>
      <c r="CD55" s="258">
        <f t="shared" si="60"/>
        <v>0</v>
      </c>
      <c r="CE55" s="258">
        <f t="shared" si="61"/>
        <v>0</v>
      </c>
      <c r="CF55" s="258">
        <f t="shared" si="62"/>
        <v>0</v>
      </c>
      <c r="CG55" s="258">
        <f t="shared" si="63"/>
        <v>0</v>
      </c>
      <c r="CH55" s="258">
        <f t="shared" si="64"/>
        <v>0</v>
      </c>
      <c r="CI55" s="258">
        <f t="shared" si="65"/>
        <v>0</v>
      </c>
      <c r="CJ55" s="258">
        <f t="shared" si="66"/>
        <v>0</v>
      </c>
      <c r="CK55" s="258">
        <f t="shared" si="67"/>
        <v>0</v>
      </c>
      <c r="CL55" s="258">
        <f t="shared" si="68"/>
        <v>0</v>
      </c>
      <c r="CM55" s="237">
        <f t="shared" si="104"/>
        <v>0</v>
      </c>
      <c r="CO55" s="253">
        <f t="shared" si="69"/>
        <v>0</v>
      </c>
      <c r="CP55" s="253">
        <f t="shared" si="70"/>
        <v>0</v>
      </c>
      <c r="CQ55" s="253">
        <f t="shared" si="71"/>
        <v>0</v>
      </c>
      <c r="CR55" s="253">
        <f t="shared" si="72"/>
        <v>0</v>
      </c>
      <c r="CS55" s="253">
        <f t="shared" si="73"/>
        <v>0</v>
      </c>
      <c r="CT55" s="253">
        <f t="shared" si="74"/>
        <v>0</v>
      </c>
      <c r="CU55" s="253">
        <f t="shared" si="75"/>
        <v>0</v>
      </c>
      <c r="CV55" s="253">
        <f t="shared" si="76"/>
        <v>0</v>
      </c>
      <c r="CW55" s="253">
        <f t="shared" si="77"/>
        <v>0</v>
      </c>
      <c r="CX55" s="253">
        <f t="shared" si="78"/>
        <v>0</v>
      </c>
      <c r="CY55" s="237">
        <f t="shared" si="105"/>
        <v>0</v>
      </c>
      <c r="DA55" s="253">
        <f t="shared" si="79"/>
        <v>0</v>
      </c>
      <c r="DB55" s="253">
        <f t="shared" si="80"/>
        <v>0</v>
      </c>
      <c r="DC55" s="253">
        <f t="shared" si="81"/>
        <v>0</v>
      </c>
      <c r="DD55" s="253">
        <f t="shared" si="82"/>
        <v>0</v>
      </c>
      <c r="DE55" s="253">
        <f t="shared" si="83"/>
        <v>0</v>
      </c>
      <c r="DF55" s="253">
        <f t="shared" si="84"/>
        <v>0</v>
      </c>
      <c r="DG55" s="253">
        <f t="shared" si="85"/>
        <v>0</v>
      </c>
      <c r="DH55" s="253">
        <f t="shared" si="86"/>
        <v>0</v>
      </c>
      <c r="DI55" s="253">
        <f t="shared" si="87"/>
        <v>0</v>
      </c>
      <c r="DJ55" s="253">
        <f t="shared" si="88"/>
        <v>0</v>
      </c>
      <c r="DK55" s="237">
        <f t="shared" si="106"/>
        <v>0</v>
      </c>
      <c r="DM55" s="253">
        <f>IF('5. Lön'!$B$15&gt;0,$F55*G55*(1+'2. Grunddata'!$C$16)*(1+$Q55)*(1-$E55),AS55)</f>
        <v>0</v>
      </c>
      <c r="DN55" s="253">
        <f>IF('5. Lön'!$B$15&gt;0,$F55*H55*(1+'2. Grunddata'!$C$16)*(1+$Q55)*(1+$R55)*(1-$E55),AT55)</f>
        <v>0</v>
      </c>
      <c r="DO55" s="253">
        <f>IF('5. Lön'!$B$15&gt;0,$F55*I55*(1+'2. Grunddata'!$C$16)*(1+$Q55)*(1+$R55)*(1+$S55)*(1-$E55),AU55)</f>
        <v>0</v>
      </c>
      <c r="DP55" s="253">
        <f>IF('5. Lön'!$B$15&gt;0,$F55*J55*(1+'2. Grunddata'!$C$16)*(1+$Q55)*(1+$R55)*(1+$S55)*(1+$T55)*(1-$E55),AV55)</f>
        <v>0</v>
      </c>
      <c r="DQ55" s="253">
        <f>IF('5. Lön'!$B$15&gt;0,$F55*K55*(1+'2. Grunddata'!$C$16)*(1+$Q55)*(1+$R55)*(1+$S55)*(1+$T55)*(1+$U55)*(1-$E55),AW55)</f>
        <v>0</v>
      </c>
      <c r="DR55" s="253">
        <f>IF('5. Lön'!$B$15&gt;0,$F55*L55*(1+'2. Grunddata'!$C$16)*(1+$Q55)*(1+$R55)*(1+$S55)*(1+$T55)*(1+$U55)*(1+$V55)*(1-$E55),AX55)</f>
        <v>0</v>
      </c>
      <c r="DS55" s="253">
        <f>IF('5. Lön'!$B$15&gt;0,$F55*M55*(1+'2. Grunddata'!$C$16)*(1+$Q55)*(1+$R55)*(1+$S55)*(1+$T55)*(1+$U55)*(1+$V55)*(1+$W55)*(1-$E55),AY55)</f>
        <v>0</v>
      </c>
      <c r="DT55" s="253">
        <f>IF('5. Lön'!$B$15&gt;0,$F55*N55*(1+'2. Grunddata'!$C$16)*(1+$Q55)*(1+$R55)*(1+$S55)*(1+$T55)*(1+$U55)*(1+$V55)*(1+$W55)*(1+$X55)*(1-$E55),AZ55)</f>
        <v>0</v>
      </c>
      <c r="DU55" s="253">
        <f>IF('5. Lön'!$B$15&gt;0,$F55*O55*(1+'2. Grunddata'!$C$16)*(1+$Q55)*(1+$R55)*(1+$S55)*(1+$T55)*(1+$U55)*(1+$V55)*(1+$W55)*(1+$X55)*(1+$Y55)*(1+$Z55)*(1-$E55),BA55)</f>
        <v>0</v>
      </c>
      <c r="DV55" s="253">
        <f>IF('5. Lön'!$B$15&gt;0,$F55*P55*(1+'2. Grunddata'!$C$16)*(1+$Q55)*(1+$R55)*(1+$S55)*(1+$T55)*(1+$U55)*(1+$V55)*(1+$W55)*(1+$X55)*(1+$Y55)*(1-$E55),BB55)</f>
        <v>0</v>
      </c>
      <c r="DW55" s="237">
        <f t="shared" si="107"/>
        <v>0</v>
      </c>
      <c r="DY55" s="253">
        <f>IF('2. Grunddata'!$C$13="NEJ",(IF('2. Grunddata'!$C$16&gt;0,(DM55*$AD55),(AS55*$AD55))),(BQ55+CO55))</f>
        <v>0</v>
      </c>
      <c r="DZ55" s="253">
        <f>IF('2. Grunddata'!$C$13="NEJ",(IF('2. Grunddata'!$C$16&gt;0,(DN55*$AD55),(AT55*$AD55))),(BR55+CP55))</f>
        <v>0</v>
      </c>
      <c r="EA55" s="253">
        <f>IF('2. Grunddata'!$C$13="NEJ",(IF('2. Grunddata'!$C$16&gt;0,(DO55*$AD55),(AU55*$AD55))),(BS55+CQ55))</f>
        <v>0</v>
      </c>
      <c r="EB55" s="253">
        <f>IF('2. Grunddata'!$C$13="NEJ",(IF('2. Grunddata'!$C$16&gt;0,(DP55*$AD55),(AV55*$AD55))),(BT55+CR55))</f>
        <v>0</v>
      </c>
      <c r="EC55" s="253">
        <f>IF('2. Grunddata'!$C$13="NEJ",(IF('2. Grunddata'!$C$16&gt;0,(DQ55*$AD55),(AW55*$AD55))),(BU55+CS55))</f>
        <v>0</v>
      </c>
      <c r="ED55" s="253">
        <f>IF('2. Grunddata'!$C$13="NEJ",(IF('2. Grunddata'!$C$16&gt;0,(DR55*$AD55),(AX55*$AD55))),(BV55+CT55))</f>
        <v>0</v>
      </c>
      <c r="EE55" s="253">
        <f>IF('2. Grunddata'!$C$13="NEJ",(IF('2. Grunddata'!$C$16&gt;0,(DS55*$AD55),(AY55*$AD55))),(BW55+CU55))</f>
        <v>0</v>
      </c>
      <c r="EF55" s="253">
        <f>IF('2. Grunddata'!$C$13="NEJ",(IF('2. Grunddata'!$C$16&gt;0,(DT55*$AD55),(AZ55*$AD55))),(BX55+CV55))</f>
        <v>0</v>
      </c>
      <c r="EG55" s="253">
        <f>IF('2. Grunddata'!$C$13="NEJ",(IF('2. Grunddata'!$C$16&gt;0,(DU55*$AD55),(BA55*$AD55))),(BY55+CW55))</f>
        <v>0</v>
      </c>
      <c r="EH55" s="253">
        <f>IF('2. Grunddata'!$C$13="NEJ",(IF('2. Grunddata'!$C$16&gt;0,(DV55*$AD55),(BB55*$AD55))),(BZ55+CX55))</f>
        <v>0</v>
      </c>
      <c r="EI55" s="237">
        <f t="shared" si="108"/>
        <v>0</v>
      </c>
      <c r="EK55" s="253">
        <f>(BQ55+CO55-DY55)+IF('2. Grunddata'!$C$16&gt;0,AS55-DM55,0)</f>
        <v>0</v>
      </c>
      <c r="EL55" s="253">
        <f>(BR55+CP55-DZ55)+IF('2. Grunddata'!$C$16&gt;0,AT55-DN55,0)</f>
        <v>0</v>
      </c>
      <c r="EM55" s="253">
        <f>(BS55+CQ55-EA55)+IF('2. Grunddata'!$C$16&gt;0,AU55-DO55,0)</f>
        <v>0</v>
      </c>
      <c r="EN55" s="253">
        <f>(BT55+CR55-EB55)+IF('2. Grunddata'!$C$16&gt;0,AV55-DP55,0)</f>
        <v>0</v>
      </c>
      <c r="EO55" s="253">
        <f>(BU55+CS55-EC55)+IF('2. Grunddata'!$C$16&gt;0,AW55-DQ55,0)</f>
        <v>0</v>
      </c>
      <c r="EP55" s="253">
        <f>(BV55+CT55-ED55)+IF('2. Grunddata'!$C$16&gt;0,AX55-DR55,0)</f>
        <v>0</v>
      </c>
      <c r="EQ55" s="253">
        <f>(BW55+CU55-EE55)+IF('2. Grunddata'!$C$16&gt;0,AY55-DS55,0)</f>
        <v>0</v>
      </c>
      <c r="ER55" s="253">
        <f>(BX55+CV55-EF55)+IF('2. Grunddata'!$C$16&gt;0,AZ55-DT55,0)</f>
        <v>0</v>
      </c>
      <c r="ES55" s="253">
        <f>(BY55+CW55-EG55)+IF('2. Grunddata'!$C$16&gt;0,BA55-DU55,0)</f>
        <v>0</v>
      </c>
      <c r="ET55" s="253">
        <f>(BZ55+CX55-EH55)+IF('2. Grunddata'!$C$16&gt;0,BB55-DV55,0)</f>
        <v>0</v>
      </c>
      <c r="EU55" s="237">
        <f t="shared" si="109"/>
        <v>0</v>
      </c>
      <c r="EW55" s="253">
        <f t="shared" si="110"/>
        <v>0</v>
      </c>
      <c r="EX55" s="253">
        <f t="shared" si="111"/>
        <v>0</v>
      </c>
      <c r="EY55" s="253">
        <f t="shared" si="112"/>
        <v>0</v>
      </c>
      <c r="EZ55" s="253">
        <f t="shared" si="113"/>
        <v>0</v>
      </c>
      <c r="FA55" s="253">
        <f t="shared" si="114"/>
        <v>0</v>
      </c>
      <c r="FB55" s="253">
        <f t="shared" si="115"/>
        <v>0</v>
      </c>
      <c r="FC55" s="253">
        <f t="shared" si="116"/>
        <v>0</v>
      </c>
      <c r="FD55" s="253">
        <f t="shared" si="117"/>
        <v>0</v>
      </c>
      <c r="FE55" s="253">
        <f t="shared" si="118"/>
        <v>0</v>
      </c>
      <c r="FF55" s="253">
        <f t="shared" si="119"/>
        <v>0</v>
      </c>
      <c r="FG55" s="237">
        <f t="shared" si="120"/>
        <v>0</v>
      </c>
      <c r="FI55" s="253">
        <f t="shared" si="121"/>
        <v>0</v>
      </c>
      <c r="FJ55" s="253">
        <f t="shared" si="122"/>
        <v>0</v>
      </c>
      <c r="FK55" s="253">
        <f t="shared" si="123"/>
        <v>0</v>
      </c>
      <c r="FL55" s="253">
        <f t="shared" si="124"/>
        <v>0</v>
      </c>
      <c r="FM55" s="253">
        <f t="shared" si="125"/>
        <v>0</v>
      </c>
      <c r="FN55" s="253">
        <f t="shared" si="126"/>
        <v>0</v>
      </c>
      <c r="FO55" s="253">
        <f t="shared" si="127"/>
        <v>0</v>
      </c>
      <c r="FP55" s="253">
        <f t="shared" si="128"/>
        <v>0</v>
      </c>
      <c r="FQ55" s="253">
        <f t="shared" si="129"/>
        <v>0</v>
      </c>
      <c r="FR55" s="253">
        <f t="shared" si="130"/>
        <v>0</v>
      </c>
      <c r="FS55" s="237">
        <f t="shared" si="131"/>
        <v>0</v>
      </c>
    </row>
    <row r="56" spans="2:175" s="120" customFormat="1" ht="12.95" customHeight="1" x14ac:dyDescent="0.2">
      <c r="B56" s="115" t="str">
        <f>'2. Grunddata'!C$9</f>
        <v>Husdjurens utfodring och vård</v>
      </c>
      <c r="C56" s="147"/>
      <c r="D56" s="116"/>
      <c r="E56" s="138">
        <f t="shared" si="167"/>
        <v>0</v>
      </c>
      <c r="F56" s="136"/>
      <c r="G56" s="137"/>
      <c r="H56" s="137"/>
      <c r="I56" s="137"/>
      <c r="J56" s="137"/>
      <c r="K56" s="137"/>
      <c r="L56" s="137"/>
      <c r="M56" s="137"/>
      <c r="N56" s="137"/>
      <c r="O56" s="137"/>
      <c r="P56" s="137"/>
      <c r="Q56" s="566">
        <f>SUMIF('3. Partner'!$K$13:$K$87,$B56,'3. Partner'!$E$13:$E$87)</f>
        <v>0.02</v>
      </c>
      <c r="R56" s="540">
        <f t="shared" si="168"/>
        <v>0.02</v>
      </c>
      <c r="S56" s="540">
        <f t="shared" si="168"/>
        <v>0.02</v>
      </c>
      <c r="T56" s="540">
        <f t="shared" si="168"/>
        <v>0.02</v>
      </c>
      <c r="U56" s="540">
        <f t="shared" si="168"/>
        <v>0.02</v>
      </c>
      <c r="V56" s="540">
        <f t="shared" si="168"/>
        <v>0.02</v>
      </c>
      <c r="W56" s="540">
        <f t="shared" si="168"/>
        <v>0.02</v>
      </c>
      <c r="X56" s="540">
        <f t="shared" si="168"/>
        <v>0.02</v>
      </c>
      <c r="Y56" s="540">
        <f t="shared" si="168"/>
        <v>0.02</v>
      </c>
      <c r="Z56" s="540">
        <f t="shared" si="168"/>
        <v>0.02</v>
      </c>
      <c r="AA56" s="567">
        <f>SUMIF('3. Partner'!K$13:K$87,B56,'3. Partner'!D$13:D$87)</f>
        <v>0.54449999999999998</v>
      </c>
      <c r="AB56" s="568">
        <f>(SUMIF('3. Partner'!K$13:K$87,B56,'3. Partner'!F$13:F$87))+(SUMIF('3. Partner'!K$13:K$87,B56,'3. Partner'!H$13:H$87))</f>
        <v>0.46473946099377283</v>
      </c>
      <c r="AC56" s="568">
        <f>(SUMIF('3. Partner'!K$13:K$87,B56,'3. Partner'!G$13:G$87))+(SUMIF('3. Partner'!K$13:K$87,B56,'3. Partner'!I$13:I$87))</f>
        <v>0.12659999999999999</v>
      </c>
      <c r="AD56" s="273">
        <f>IF('2. Grunddata'!C$13="NEJ",'2. Grunddata'!C$14,0)</f>
        <v>0.25</v>
      </c>
      <c r="AE56" s="617">
        <f t="shared" si="99"/>
        <v>0</v>
      </c>
      <c r="AF56" s="287"/>
      <c r="AG56" s="274">
        <f t="shared" si="19"/>
        <v>0</v>
      </c>
      <c r="AH56" s="274">
        <f t="shared" si="20"/>
        <v>0</v>
      </c>
      <c r="AI56" s="274">
        <f t="shared" si="21"/>
        <v>0</v>
      </c>
      <c r="AJ56" s="274">
        <f t="shared" si="22"/>
        <v>0</v>
      </c>
      <c r="AK56" s="274">
        <f t="shared" si="23"/>
        <v>0</v>
      </c>
      <c r="AL56" s="274">
        <f t="shared" si="24"/>
        <v>0</v>
      </c>
      <c r="AM56" s="274">
        <f t="shared" si="25"/>
        <v>0</v>
      </c>
      <c r="AN56" s="274">
        <f t="shared" si="26"/>
        <v>0</v>
      </c>
      <c r="AO56" s="274">
        <f t="shared" si="27"/>
        <v>0</v>
      </c>
      <c r="AP56" s="274">
        <f t="shared" si="28"/>
        <v>0</v>
      </c>
      <c r="AQ56" s="275">
        <f t="shared" si="100"/>
        <v>0</v>
      </c>
      <c r="AR56" s="276"/>
      <c r="AS56" s="274">
        <f t="shared" si="29"/>
        <v>0</v>
      </c>
      <c r="AT56" s="274">
        <f t="shared" si="30"/>
        <v>0</v>
      </c>
      <c r="AU56" s="274">
        <f t="shared" si="31"/>
        <v>0</v>
      </c>
      <c r="AV56" s="274">
        <f t="shared" si="32"/>
        <v>0</v>
      </c>
      <c r="AW56" s="274">
        <f t="shared" si="33"/>
        <v>0</v>
      </c>
      <c r="AX56" s="274">
        <f t="shared" si="34"/>
        <v>0</v>
      </c>
      <c r="AY56" s="274">
        <f t="shared" si="35"/>
        <v>0</v>
      </c>
      <c r="AZ56" s="274">
        <f t="shared" si="36"/>
        <v>0</v>
      </c>
      <c r="BA56" s="274">
        <f t="shared" si="37"/>
        <v>0</v>
      </c>
      <c r="BB56" s="274">
        <f t="shared" si="38"/>
        <v>0</v>
      </c>
      <c r="BC56" s="275">
        <f t="shared" si="101"/>
        <v>0</v>
      </c>
      <c r="BD56" s="276"/>
      <c r="BE56" s="274">
        <f t="shared" si="39"/>
        <v>0</v>
      </c>
      <c r="BF56" s="274">
        <f t="shared" si="40"/>
        <v>0</v>
      </c>
      <c r="BG56" s="274">
        <f t="shared" si="41"/>
        <v>0</v>
      </c>
      <c r="BH56" s="274">
        <f t="shared" si="42"/>
        <v>0</v>
      </c>
      <c r="BI56" s="274">
        <f t="shared" si="43"/>
        <v>0</v>
      </c>
      <c r="BJ56" s="274">
        <f t="shared" si="44"/>
        <v>0</v>
      </c>
      <c r="BK56" s="274">
        <f t="shared" si="45"/>
        <v>0</v>
      </c>
      <c r="BL56" s="274">
        <f t="shared" si="46"/>
        <v>0</v>
      </c>
      <c r="BM56" s="274">
        <f t="shared" si="47"/>
        <v>0</v>
      </c>
      <c r="BN56" s="274">
        <f t="shared" si="48"/>
        <v>0</v>
      </c>
      <c r="BO56" s="275">
        <f t="shared" si="102"/>
        <v>0</v>
      </c>
      <c r="BP56" s="227"/>
      <c r="BQ56" s="225">
        <f t="shared" si="49"/>
        <v>0</v>
      </c>
      <c r="BR56" s="225">
        <f t="shared" si="50"/>
        <v>0</v>
      </c>
      <c r="BS56" s="225">
        <f t="shared" si="51"/>
        <v>0</v>
      </c>
      <c r="BT56" s="225">
        <f t="shared" si="52"/>
        <v>0</v>
      </c>
      <c r="BU56" s="225">
        <f t="shared" si="53"/>
        <v>0</v>
      </c>
      <c r="BV56" s="225">
        <f t="shared" si="54"/>
        <v>0</v>
      </c>
      <c r="BW56" s="225">
        <f t="shared" si="55"/>
        <v>0</v>
      </c>
      <c r="BX56" s="225">
        <f t="shared" si="56"/>
        <v>0</v>
      </c>
      <c r="BY56" s="225">
        <f t="shared" si="57"/>
        <v>0</v>
      </c>
      <c r="BZ56" s="225">
        <f t="shared" si="58"/>
        <v>0</v>
      </c>
      <c r="CA56" s="226">
        <f t="shared" si="103"/>
        <v>0</v>
      </c>
      <c r="CB56" s="227"/>
      <c r="CC56" s="279">
        <f t="shared" si="59"/>
        <v>0</v>
      </c>
      <c r="CD56" s="279">
        <f t="shared" si="60"/>
        <v>0</v>
      </c>
      <c r="CE56" s="279">
        <f t="shared" si="61"/>
        <v>0</v>
      </c>
      <c r="CF56" s="279">
        <f t="shared" si="62"/>
        <v>0</v>
      </c>
      <c r="CG56" s="279">
        <f t="shared" si="63"/>
        <v>0</v>
      </c>
      <c r="CH56" s="279">
        <f t="shared" si="64"/>
        <v>0</v>
      </c>
      <c r="CI56" s="279">
        <f t="shared" si="65"/>
        <v>0</v>
      </c>
      <c r="CJ56" s="279">
        <f t="shared" si="66"/>
        <v>0</v>
      </c>
      <c r="CK56" s="279">
        <f t="shared" si="67"/>
        <v>0</v>
      </c>
      <c r="CL56" s="279">
        <f t="shared" si="68"/>
        <v>0</v>
      </c>
      <c r="CM56" s="226">
        <f t="shared" si="104"/>
        <v>0</v>
      </c>
      <c r="CN56" s="227"/>
      <c r="CO56" s="225">
        <f t="shared" si="69"/>
        <v>0</v>
      </c>
      <c r="CP56" s="225">
        <f t="shared" si="70"/>
        <v>0</v>
      </c>
      <c r="CQ56" s="225">
        <f t="shared" si="71"/>
        <v>0</v>
      </c>
      <c r="CR56" s="225">
        <f t="shared" si="72"/>
        <v>0</v>
      </c>
      <c r="CS56" s="225">
        <f t="shared" si="73"/>
        <v>0</v>
      </c>
      <c r="CT56" s="225">
        <f t="shared" si="74"/>
        <v>0</v>
      </c>
      <c r="CU56" s="225">
        <f t="shared" si="75"/>
        <v>0</v>
      </c>
      <c r="CV56" s="225">
        <f t="shared" si="76"/>
        <v>0</v>
      </c>
      <c r="CW56" s="225">
        <f t="shared" si="77"/>
        <v>0</v>
      </c>
      <c r="CX56" s="225">
        <f t="shared" si="78"/>
        <v>0</v>
      </c>
      <c r="CY56" s="226">
        <f t="shared" si="105"/>
        <v>0</v>
      </c>
      <c r="CZ56" s="227"/>
      <c r="DA56" s="225">
        <f t="shared" si="79"/>
        <v>0</v>
      </c>
      <c r="DB56" s="225">
        <f t="shared" si="80"/>
        <v>0</v>
      </c>
      <c r="DC56" s="225">
        <f t="shared" si="81"/>
        <v>0</v>
      </c>
      <c r="DD56" s="225">
        <f t="shared" si="82"/>
        <v>0</v>
      </c>
      <c r="DE56" s="225">
        <f t="shared" si="83"/>
        <v>0</v>
      </c>
      <c r="DF56" s="225">
        <f t="shared" si="84"/>
        <v>0</v>
      </c>
      <c r="DG56" s="225">
        <f t="shared" si="85"/>
        <v>0</v>
      </c>
      <c r="DH56" s="225">
        <f t="shared" si="86"/>
        <v>0</v>
      </c>
      <c r="DI56" s="225">
        <f t="shared" si="87"/>
        <v>0</v>
      </c>
      <c r="DJ56" s="225">
        <f t="shared" si="88"/>
        <v>0</v>
      </c>
      <c r="DK56" s="226">
        <f t="shared" si="106"/>
        <v>0</v>
      </c>
      <c r="DL56" s="227"/>
      <c r="DM56" s="225">
        <f>IF('5. Lön'!$B$15&gt;0,$F56*G56*(1+'2. Grunddata'!$C$16)*(1+$Q56)*(1-$E56),AS56)</f>
        <v>0</v>
      </c>
      <c r="DN56" s="225">
        <f>IF('5. Lön'!$B$15&gt;0,$F56*H56*(1+'2. Grunddata'!$C$16)*(1+$Q56)*(1+$R56)*(1-$E56),AT56)</f>
        <v>0</v>
      </c>
      <c r="DO56" s="225">
        <f>IF('5. Lön'!$B$15&gt;0,$F56*I56*(1+'2. Grunddata'!$C$16)*(1+$Q56)*(1+$R56)*(1+$S56)*(1-$E56),AU56)</f>
        <v>0</v>
      </c>
      <c r="DP56" s="225">
        <f>IF('5. Lön'!$B$15&gt;0,$F56*J56*(1+'2. Grunddata'!$C$16)*(1+$Q56)*(1+$R56)*(1+$S56)*(1+$T56)*(1-$E56),AV56)</f>
        <v>0</v>
      </c>
      <c r="DQ56" s="225">
        <f>IF('5. Lön'!$B$15&gt;0,$F56*K56*(1+'2. Grunddata'!$C$16)*(1+$Q56)*(1+$R56)*(1+$S56)*(1+$T56)*(1+$U56)*(1-$E56),AW56)</f>
        <v>0</v>
      </c>
      <c r="DR56" s="225">
        <f>IF('5. Lön'!$B$15&gt;0,$F56*L56*(1+'2. Grunddata'!$C$16)*(1+$Q56)*(1+$R56)*(1+$S56)*(1+$T56)*(1+$U56)*(1+$V56)*(1-$E56),AX56)</f>
        <v>0</v>
      </c>
      <c r="DS56" s="225">
        <f>IF('5. Lön'!$B$15&gt;0,$F56*M56*(1+'2. Grunddata'!$C$16)*(1+$Q56)*(1+$R56)*(1+$S56)*(1+$T56)*(1+$U56)*(1+$V56)*(1+$W56)*(1-$E56),AY56)</f>
        <v>0</v>
      </c>
      <c r="DT56" s="225">
        <f>IF('5. Lön'!$B$15&gt;0,$F56*N56*(1+'2. Grunddata'!$C$16)*(1+$Q56)*(1+$R56)*(1+$S56)*(1+$T56)*(1+$U56)*(1+$V56)*(1+$W56)*(1+$X56)*(1-$E56),AZ56)</f>
        <v>0</v>
      </c>
      <c r="DU56" s="225">
        <f>IF('5. Lön'!$B$15&gt;0,$F56*O56*(1+'2. Grunddata'!$C$16)*(1+$Q56)*(1+$R56)*(1+$S56)*(1+$T56)*(1+$U56)*(1+$V56)*(1+$W56)*(1+$X56)*(1+$Y56)*(1+$Z56)*(1-$E56),BA56)</f>
        <v>0</v>
      </c>
      <c r="DV56" s="225">
        <f>IF('5. Lön'!$B$15&gt;0,$F56*P56*(1+'2. Grunddata'!$C$16)*(1+$Q56)*(1+$R56)*(1+$S56)*(1+$T56)*(1+$U56)*(1+$V56)*(1+$W56)*(1+$X56)*(1+$Y56)*(1-$E56),BB56)</f>
        <v>0</v>
      </c>
      <c r="DW56" s="226">
        <f t="shared" si="107"/>
        <v>0</v>
      </c>
      <c r="DX56" s="227"/>
      <c r="DY56" s="225">
        <f>IF('2. Grunddata'!$C$13="NEJ",(IF('2. Grunddata'!$C$16&gt;0,(DM56*$AD56),(AS56*$AD56))),(BQ56+CO56))</f>
        <v>0</v>
      </c>
      <c r="DZ56" s="225">
        <f>IF('2. Grunddata'!$C$13="NEJ",(IF('2. Grunddata'!$C$16&gt;0,(DN56*$AD56),(AT56*$AD56))),(BR56+CP56))</f>
        <v>0</v>
      </c>
      <c r="EA56" s="225">
        <f>IF('2. Grunddata'!$C$13="NEJ",(IF('2. Grunddata'!$C$16&gt;0,(DO56*$AD56),(AU56*$AD56))),(BS56+CQ56))</f>
        <v>0</v>
      </c>
      <c r="EB56" s="225">
        <f>IF('2. Grunddata'!$C$13="NEJ",(IF('2. Grunddata'!$C$16&gt;0,(DP56*$AD56),(AV56*$AD56))),(BT56+CR56))</f>
        <v>0</v>
      </c>
      <c r="EC56" s="225">
        <f>IF('2. Grunddata'!$C$13="NEJ",(IF('2. Grunddata'!$C$16&gt;0,(DQ56*$AD56),(AW56*$AD56))),(BU56+CS56))</f>
        <v>0</v>
      </c>
      <c r="ED56" s="225">
        <f>IF('2. Grunddata'!$C$13="NEJ",(IF('2. Grunddata'!$C$16&gt;0,(DR56*$AD56),(AX56*$AD56))),(BV56+CT56))</f>
        <v>0</v>
      </c>
      <c r="EE56" s="225">
        <f>IF('2. Grunddata'!$C$13="NEJ",(IF('2. Grunddata'!$C$16&gt;0,(DS56*$AD56),(AY56*$AD56))),(BW56+CU56))</f>
        <v>0</v>
      </c>
      <c r="EF56" s="225">
        <f>IF('2. Grunddata'!$C$13="NEJ",(IF('2. Grunddata'!$C$16&gt;0,(DT56*$AD56),(AZ56*$AD56))),(BX56+CV56))</f>
        <v>0</v>
      </c>
      <c r="EG56" s="225">
        <f>IF('2. Grunddata'!$C$13="NEJ",(IF('2. Grunddata'!$C$16&gt;0,(DU56*$AD56),(BA56*$AD56))),(BY56+CW56))</f>
        <v>0</v>
      </c>
      <c r="EH56" s="225">
        <f>IF('2. Grunddata'!$C$13="NEJ",(IF('2. Grunddata'!$C$16&gt;0,(DV56*$AD56),(BB56*$AD56))),(BZ56+CX56))</f>
        <v>0</v>
      </c>
      <c r="EI56" s="226">
        <f t="shared" si="108"/>
        <v>0</v>
      </c>
      <c r="EJ56" s="227"/>
      <c r="EK56" s="225">
        <f>(BQ56+CO56-DY56)+IF('2. Grunddata'!$C$16&gt;0,AS56-DM56,0)</f>
        <v>0</v>
      </c>
      <c r="EL56" s="225">
        <f>(BR56+CP56-DZ56)+IF('2. Grunddata'!$C$16&gt;0,AT56-DN56,0)</f>
        <v>0</v>
      </c>
      <c r="EM56" s="225">
        <f>(BS56+CQ56-EA56)+IF('2. Grunddata'!$C$16&gt;0,AU56-DO56,0)</f>
        <v>0</v>
      </c>
      <c r="EN56" s="225">
        <f>(BT56+CR56-EB56)+IF('2. Grunddata'!$C$16&gt;0,AV56-DP56,0)</f>
        <v>0</v>
      </c>
      <c r="EO56" s="225">
        <f>(BU56+CS56-EC56)+IF('2. Grunddata'!$C$16&gt;0,AW56-DQ56,0)</f>
        <v>0</v>
      </c>
      <c r="EP56" s="225">
        <f>(BV56+CT56-ED56)+IF('2. Grunddata'!$C$16&gt;0,AX56-DR56,0)</f>
        <v>0</v>
      </c>
      <c r="EQ56" s="225">
        <f>(BW56+CU56-EE56)+IF('2. Grunddata'!$C$16&gt;0,AY56-DS56,0)</f>
        <v>0</v>
      </c>
      <c r="ER56" s="225">
        <f>(BX56+CV56-EF56)+IF('2. Grunddata'!$C$16&gt;0,AZ56-DT56,0)</f>
        <v>0</v>
      </c>
      <c r="ES56" s="225">
        <f>(BY56+CW56-EG56)+IF('2. Grunddata'!$C$16&gt;0,BA56-DU56,0)</f>
        <v>0</v>
      </c>
      <c r="ET56" s="225">
        <f>(BZ56+CX56-EH56)+IF('2. Grunddata'!$C$16&gt;0,BB56-DV56,0)</f>
        <v>0</v>
      </c>
      <c r="EU56" s="226">
        <f t="shared" si="109"/>
        <v>0</v>
      </c>
      <c r="EV56" s="227"/>
      <c r="EW56" s="225">
        <f t="shared" si="110"/>
        <v>0</v>
      </c>
      <c r="EX56" s="225">
        <f t="shared" si="111"/>
        <v>0</v>
      </c>
      <c r="EY56" s="225">
        <f t="shared" si="112"/>
        <v>0</v>
      </c>
      <c r="EZ56" s="225">
        <f t="shared" si="113"/>
        <v>0</v>
      </c>
      <c r="FA56" s="225">
        <f t="shared" si="114"/>
        <v>0</v>
      </c>
      <c r="FB56" s="225">
        <f t="shared" si="115"/>
        <v>0</v>
      </c>
      <c r="FC56" s="225">
        <f t="shared" si="116"/>
        <v>0</v>
      </c>
      <c r="FD56" s="225">
        <f t="shared" si="117"/>
        <v>0</v>
      </c>
      <c r="FE56" s="225">
        <f t="shared" si="118"/>
        <v>0</v>
      </c>
      <c r="FF56" s="225">
        <f t="shared" si="119"/>
        <v>0</v>
      </c>
      <c r="FG56" s="226">
        <f t="shared" si="120"/>
        <v>0</v>
      </c>
      <c r="FH56" s="227"/>
      <c r="FI56" s="225">
        <f t="shared" si="121"/>
        <v>0</v>
      </c>
      <c r="FJ56" s="225">
        <f t="shared" si="122"/>
        <v>0</v>
      </c>
      <c r="FK56" s="225">
        <f t="shared" si="123"/>
        <v>0</v>
      </c>
      <c r="FL56" s="225">
        <f t="shared" si="124"/>
        <v>0</v>
      </c>
      <c r="FM56" s="225">
        <f t="shared" si="125"/>
        <v>0</v>
      </c>
      <c r="FN56" s="225">
        <f t="shared" si="126"/>
        <v>0</v>
      </c>
      <c r="FO56" s="225">
        <f t="shared" si="127"/>
        <v>0</v>
      </c>
      <c r="FP56" s="225">
        <f t="shared" si="128"/>
        <v>0</v>
      </c>
      <c r="FQ56" s="225">
        <f t="shared" si="129"/>
        <v>0</v>
      </c>
      <c r="FR56" s="225">
        <f t="shared" si="130"/>
        <v>0</v>
      </c>
      <c r="FS56" s="226">
        <f t="shared" si="131"/>
        <v>0</v>
      </c>
    </row>
    <row r="57" spans="2:175" s="120" customFormat="1" ht="12.95" customHeight="1" x14ac:dyDescent="0.2">
      <c r="B57" s="109" t="str">
        <f>'2. Grunddata'!C$9</f>
        <v>Husdjurens utfodring och vård</v>
      </c>
      <c r="C57" s="110"/>
      <c r="D57" s="113"/>
      <c r="E57" s="128">
        <f t="shared" si="167"/>
        <v>0</v>
      </c>
      <c r="F57" s="111"/>
      <c r="G57" s="112"/>
      <c r="H57" s="112"/>
      <c r="I57" s="112"/>
      <c r="J57" s="112"/>
      <c r="K57" s="112"/>
      <c r="L57" s="112"/>
      <c r="M57" s="112"/>
      <c r="N57" s="112"/>
      <c r="O57" s="112"/>
      <c r="P57" s="112"/>
      <c r="Q57" s="266">
        <f>SUMIF('3. Partner'!$K$13:$K$87,$B57,'3. Partner'!$E$13:$E$87)</f>
        <v>0.02</v>
      </c>
      <c r="R57" s="541">
        <f t="shared" si="168"/>
        <v>0.02</v>
      </c>
      <c r="S57" s="541">
        <f t="shared" si="168"/>
        <v>0.02</v>
      </c>
      <c r="T57" s="541">
        <f t="shared" si="168"/>
        <v>0.02</v>
      </c>
      <c r="U57" s="541">
        <f t="shared" si="168"/>
        <v>0.02</v>
      </c>
      <c r="V57" s="541">
        <f t="shared" si="168"/>
        <v>0.02</v>
      </c>
      <c r="W57" s="541">
        <f t="shared" si="168"/>
        <v>0.02</v>
      </c>
      <c r="X57" s="541">
        <f t="shared" si="168"/>
        <v>0.02</v>
      </c>
      <c r="Y57" s="541">
        <f t="shared" si="168"/>
        <v>0.02</v>
      </c>
      <c r="Z57" s="541">
        <f t="shared" si="168"/>
        <v>0.02</v>
      </c>
      <c r="AA57" s="267">
        <f>SUMIF('3. Partner'!K$13:K$87,B57,'3. Partner'!D$13:D$87)</f>
        <v>0.54449999999999998</v>
      </c>
      <c r="AB57" s="247">
        <f>(SUMIF('3. Partner'!K$13:K$87,B57,'3. Partner'!F$13:F$87))+(SUMIF('3. Partner'!K$13:K$87,B57,'3. Partner'!H$13:H$87))</f>
        <v>0.46473946099377283</v>
      </c>
      <c r="AC57" s="247">
        <f>(SUMIF('3. Partner'!K$13:K$87,B57,'3. Partner'!G$13:G$87))+(SUMIF('3. Partner'!K$13:K$87,B57,'3. Partner'!I$13:I$87))</f>
        <v>0.12659999999999999</v>
      </c>
      <c r="AD57" s="248">
        <f>IF('2. Grunddata'!C$13="NEJ",'2. Grunddata'!C$14,0)</f>
        <v>0.25</v>
      </c>
      <c r="AE57" s="597">
        <f t="shared" si="99"/>
        <v>0</v>
      </c>
      <c r="AF57" s="292"/>
      <c r="AG57" s="249">
        <f t="shared" ref="AG57:AG88" si="169">$F57*G57*(1+$AA57)*(1+$Q57)</f>
        <v>0</v>
      </c>
      <c r="AH57" s="249">
        <f t="shared" ref="AH57:AH88" si="170">$F57*H57*(1+$AA57)*(1+$Q57)*(1+$R57)</f>
        <v>0</v>
      </c>
      <c r="AI57" s="249">
        <f t="shared" ref="AI57:AI88" si="171">$F57*I57*(1+$AA57)*(1+$Q57)*(1+$R57)*(1+$S57)</f>
        <v>0</v>
      </c>
      <c r="AJ57" s="249">
        <f t="shared" ref="AJ57:AJ88" si="172">$F57*J57*(1+$AA57)*(1+$Q57)*(1+$R57)*(1+$S57)*(1+$T57)</f>
        <v>0</v>
      </c>
      <c r="AK57" s="249">
        <f t="shared" ref="AK57:AK88" si="173">$F57*K57*(1+$AA57)*(1+$Q57)*(1+$R57)*(1+$S57)*(1+$T57)*(1+$U57)</f>
        <v>0</v>
      </c>
      <c r="AL57" s="249">
        <f t="shared" ref="AL57:AL88" si="174">$F57*L57*(1+$AA57)*(1+$Q57)*(1+$R57)*(1+$S57)*(1+$T57)*(1+$U57)*(1+$V57)</f>
        <v>0</v>
      </c>
      <c r="AM57" s="249">
        <f t="shared" ref="AM57:AM88" si="175">$F57*M57*(1+$AA57)*(1+$Q57)*(1+$R57)*(1+$S57)*(1+$T57)*(1+$U57)*(1+$V57)*(1+$W57)</f>
        <v>0</v>
      </c>
      <c r="AN57" s="249">
        <f t="shared" ref="AN57:AN88" si="176">$F57*N57*(1+$AA57)*(1+$Q57)*(1+$R57)*(1+$S57)*(1+$T57)*(1+$U57)*(1+$V57)*(1+$W57)*(1+$X57)</f>
        <v>0</v>
      </c>
      <c r="AO57" s="249">
        <f t="shared" ref="AO57:AO88" si="177">$F57*O57*(1+$AA57)*(1+$Q57)*(1+$R57)*(1+$S57)*(1+$T57)*(1+$U57)*(1+$V57)*(1+$W57)*(1+$X57)*(1+$Y57)</f>
        <v>0</v>
      </c>
      <c r="AP57" s="249">
        <f t="shared" ref="AP57:AP88" si="178">$F57*P57*(1+$AA57)*(1+$Q57)*(1+$R57)*(1+$S57)*(1+$T57)*(1+$U57)*(1+$V57)*(1+$W57)*(1+$X57)*(1+$Y57)*(1+$Z57)</f>
        <v>0</v>
      </c>
      <c r="AQ57" s="250">
        <f t="shared" si="100"/>
        <v>0</v>
      </c>
      <c r="AR57" s="251"/>
      <c r="AS57" s="249">
        <f t="shared" ref="AS57:AS88" si="179">$F57*G57*(1+$AA57)*(1+$Q57)*(1-$E57)</f>
        <v>0</v>
      </c>
      <c r="AT57" s="249">
        <f t="shared" ref="AT57:AT88" si="180">$F57*H57*(1+$AA57)*(1+$Q57)*(1+$R57)*(1-E57)</f>
        <v>0</v>
      </c>
      <c r="AU57" s="249">
        <f t="shared" ref="AU57:AU88" si="181">$F57*I57*(1+$AA57)*(1+$Q57)*(1+$R57)*(1+$S57)*(1-E57)</f>
        <v>0</v>
      </c>
      <c r="AV57" s="249">
        <f t="shared" ref="AV57:AV88" si="182">$F57*J57*(1+$AA57)*(1+$Q57)*(1+$R57)*(1+$S57)*(1+$T57)*(1-E57)</f>
        <v>0</v>
      </c>
      <c r="AW57" s="249">
        <f t="shared" ref="AW57:AW88" si="183">$F57*K57*(1+$AA57)*(1+$Q57)*(1+$R57)*(1+$S57)*(1+$T57)*(1+$U57)*(1-E57)</f>
        <v>0</v>
      </c>
      <c r="AX57" s="249">
        <f t="shared" ref="AX57:AX88" si="184">$F57*L57*(1+$AA57)*(1+$Q57)*(1+$R57)*(1+$S57)*(1+$T57)*(1+$U57)*(1+$V57)*(1-E57)</f>
        <v>0</v>
      </c>
      <c r="AY57" s="249">
        <f t="shared" ref="AY57:AY88" si="185">$F57*M57*(1+$AA57)*(1+$Q57)*(1+$R57)*(1+$S57)*(1+$T57)*(1+$U57)*(1+$V57)*(1+$W57)*(1-E57)</f>
        <v>0</v>
      </c>
      <c r="AZ57" s="249">
        <f t="shared" ref="AZ57:AZ88" si="186">$F57*N57*(1+$AA57)*(1+$Q57)*(1+$R57)*(1+$S57)*(1+$T57)*(1+$U57)*(1+$V57)*(1+$W57)*(1+$X57)*(1-E57)</f>
        <v>0</v>
      </c>
      <c r="BA57" s="249">
        <f t="shared" ref="BA57:BA88" si="187">$F57*O57*(1+$AA57)*(1+$Q57)*(1+$R57)*(1+$S57)*(1+$T57)*(1+$U57)*(1+$V57)*(1+$W57)*(1+$X57)*(1+$Y57)*(1-E57)</f>
        <v>0</v>
      </c>
      <c r="BB57" s="249">
        <f t="shared" ref="BB57:BB88" si="188">$F57*P57*(1+$AA57)*(1+$Q57)*(1+$R57)*(1+$S57)*(1+$T57)*(1+$U57)*(1+$V57)*(1+$W57)*(1+$X57)*(1+$Y57)*(1+$Z57)*(1-E57)</f>
        <v>0</v>
      </c>
      <c r="BC57" s="250">
        <f t="shared" si="101"/>
        <v>0</v>
      </c>
      <c r="BD57" s="251"/>
      <c r="BE57" s="249">
        <f t="shared" ref="BE57:BE88" si="189">$F57*G57*(1+$AA57)*(1+$Q57)*($E57)</f>
        <v>0</v>
      </c>
      <c r="BF57" s="249">
        <f t="shared" ref="BF57:BF88" si="190">$F57*H57*(1+$AA57)*(1+$Q57)*(1+$R57)*($E57)</f>
        <v>0</v>
      </c>
      <c r="BG57" s="249">
        <f t="shared" ref="BG57:BG88" si="191">$F57*I57*(1+$AA57)*(1+$Q57)*(1+$R57)*(1+$S57)*($E57)</f>
        <v>0</v>
      </c>
      <c r="BH57" s="249">
        <f t="shared" ref="BH57:BH88" si="192">$F57*J57*(1+$AA57)*(1+$Q57)*(1+$R57)*(1+$S57)*(1+$T57)*($E57)</f>
        <v>0</v>
      </c>
      <c r="BI57" s="249">
        <f t="shared" ref="BI57:BI88" si="193">$F57*K57*(1+$AA57)*(1+$Q57)*(1+$R57)*(1+$S57)*(1+$T57)*(1+$U57)*($E57)</f>
        <v>0</v>
      </c>
      <c r="BJ57" s="249">
        <f t="shared" ref="BJ57:BJ88" si="194">$F57*L57*(1+$AA57)*(1+$Q57)*(1+$R57)*(1+$S57)*(1+$T57)*(1+$U57)*(1+$V57)*($E57)</f>
        <v>0</v>
      </c>
      <c r="BK57" s="249">
        <f t="shared" ref="BK57:BK88" si="195">$F57*M57*(1+$AA57)*(1+$Q57)*(1+$R57)*(1+$S57)*(1+$T57)*(1+$U57)*(1+$V57)*(1+$W57)*($E57)</f>
        <v>0</v>
      </c>
      <c r="BL57" s="249">
        <f t="shared" ref="BL57:BL88" si="196">$F57*N57*(1+$AA57)*(1+$Q57)*(1+$R57)*(1+$S57)*(1+$T57)*(1+$U57)*(1+$V57)*(1+$W57)*(1+$X57)*($E57)</f>
        <v>0</v>
      </c>
      <c r="BM57" s="249">
        <f t="shared" ref="BM57:BM88" si="197">$F57*O57*(1+$AA57)*(1+$Q57)*(1+$R57)*(1+$S57)*(1+$T57)*(1+$U57)*(1+$V57)*(1+$W57)*(1+$X57)*(1+$Y57)*($E57)</f>
        <v>0</v>
      </c>
      <c r="BN57" s="249">
        <f t="shared" ref="BN57:BN88" si="198">$F57*P57*(1+$AA57)*(1+$Q57)*(1+$R57)*(1+$S57)*(1+$T57)*(1+$U57)*(1+$V57)*(1+$W57)*(1+$X57)*(1+$Y57)*(1+$Z57)*($E57)</f>
        <v>0</v>
      </c>
      <c r="BO57" s="250">
        <f t="shared" si="102"/>
        <v>0</v>
      </c>
      <c r="BQ57" s="253">
        <f t="shared" ref="BQ57:BQ88" si="199">$AB57*AS57</f>
        <v>0</v>
      </c>
      <c r="BR57" s="253">
        <f t="shared" ref="BR57:BR88" si="200">$AB57*AT57</f>
        <v>0</v>
      </c>
      <c r="BS57" s="253">
        <f t="shared" ref="BS57:BS88" si="201">$AB57*AU57</f>
        <v>0</v>
      </c>
      <c r="BT57" s="253">
        <f t="shared" ref="BT57:BT88" si="202">$AB57*AV57</f>
        <v>0</v>
      </c>
      <c r="BU57" s="253">
        <f t="shared" ref="BU57:BU88" si="203">$AB57*AW57</f>
        <v>0</v>
      </c>
      <c r="BV57" s="253">
        <f t="shared" ref="BV57:BV88" si="204">$AB57*AX57</f>
        <v>0</v>
      </c>
      <c r="BW57" s="253">
        <f t="shared" ref="BW57:BW88" si="205">$AB57*AY57</f>
        <v>0</v>
      </c>
      <c r="BX57" s="253">
        <f t="shared" ref="BX57:BX88" si="206">$AB57*AZ57</f>
        <v>0</v>
      </c>
      <c r="BY57" s="253">
        <f t="shared" ref="BY57:BY88" si="207">$AB57*BA57</f>
        <v>0</v>
      </c>
      <c r="BZ57" s="253">
        <f t="shared" ref="BZ57:BZ88" si="208">$AB57*BB57</f>
        <v>0</v>
      </c>
      <c r="CA57" s="237">
        <f t="shared" si="103"/>
        <v>0</v>
      </c>
      <c r="CC57" s="258">
        <f t="shared" ref="CC57:CC88" si="209">$AB57*BE57</f>
        <v>0</v>
      </c>
      <c r="CD57" s="258">
        <f t="shared" ref="CD57:CD88" si="210">$AB57*BF57</f>
        <v>0</v>
      </c>
      <c r="CE57" s="258">
        <f t="shared" ref="CE57:CE88" si="211">$AB57*BG57</f>
        <v>0</v>
      </c>
      <c r="CF57" s="258">
        <f t="shared" ref="CF57:CF88" si="212">$AB57*BH57</f>
        <v>0</v>
      </c>
      <c r="CG57" s="258">
        <f t="shared" ref="CG57:CG88" si="213">$AB57*BI57</f>
        <v>0</v>
      </c>
      <c r="CH57" s="258">
        <f t="shared" ref="CH57:CH88" si="214">$AB57*BJ57</f>
        <v>0</v>
      </c>
      <c r="CI57" s="258">
        <f t="shared" ref="CI57:CI88" si="215">$AB57*BK57</f>
        <v>0</v>
      </c>
      <c r="CJ57" s="258">
        <f t="shared" ref="CJ57:CJ88" si="216">$AB57*BL57</f>
        <v>0</v>
      </c>
      <c r="CK57" s="258">
        <f t="shared" ref="CK57:CK88" si="217">$AB57*BM57</f>
        <v>0</v>
      </c>
      <c r="CL57" s="258">
        <f t="shared" ref="CL57:CL88" si="218">$AB57*BN57</f>
        <v>0</v>
      </c>
      <c r="CM57" s="237">
        <f t="shared" si="104"/>
        <v>0</v>
      </c>
      <c r="CO57" s="253">
        <f t="shared" ref="CO57:CO88" si="219">$AC57*AS57</f>
        <v>0</v>
      </c>
      <c r="CP57" s="253">
        <f t="shared" ref="CP57:CP88" si="220">$AC57*AT57</f>
        <v>0</v>
      </c>
      <c r="CQ57" s="253">
        <f t="shared" ref="CQ57:CQ88" si="221">$AC57*AU57</f>
        <v>0</v>
      </c>
      <c r="CR57" s="253">
        <f t="shared" ref="CR57:CR88" si="222">$AC57*AV57</f>
        <v>0</v>
      </c>
      <c r="CS57" s="253">
        <f t="shared" ref="CS57:CS88" si="223">$AC57*AW57</f>
        <v>0</v>
      </c>
      <c r="CT57" s="253">
        <f t="shared" ref="CT57:CT88" si="224">$AC57*AX57</f>
        <v>0</v>
      </c>
      <c r="CU57" s="253">
        <f t="shared" ref="CU57:CU88" si="225">$AC57*AY57</f>
        <v>0</v>
      </c>
      <c r="CV57" s="253">
        <f t="shared" ref="CV57:CV88" si="226">$AC57*AZ57</f>
        <v>0</v>
      </c>
      <c r="CW57" s="253">
        <f t="shared" ref="CW57:CW88" si="227">$AC57*BA57</f>
        <v>0</v>
      </c>
      <c r="CX57" s="253">
        <f t="shared" ref="CX57:CX88" si="228">$AC57*BB57</f>
        <v>0</v>
      </c>
      <c r="CY57" s="237">
        <f t="shared" si="105"/>
        <v>0</v>
      </c>
      <c r="DA57" s="253">
        <f t="shared" ref="DA57:DA88" si="229">$AC57*BE57</f>
        <v>0</v>
      </c>
      <c r="DB57" s="253">
        <f t="shared" ref="DB57:DB88" si="230">$AC57*BF57</f>
        <v>0</v>
      </c>
      <c r="DC57" s="253">
        <f t="shared" ref="DC57:DC88" si="231">$AC57*BG57</f>
        <v>0</v>
      </c>
      <c r="DD57" s="253">
        <f t="shared" ref="DD57:DD88" si="232">$AC57*BH57</f>
        <v>0</v>
      </c>
      <c r="DE57" s="253">
        <f t="shared" ref="DE57:DE88" si="233">$AC57*BI57</f>
        <v>0</v>
      </c>
      <c r="DF57" s="253">
        <f t="shared" ref="DF57:DF88" si="234">$AC57*BJ57</f>
        <v>0</v>
      </c>
      <c r="DG57" s="253">
        <f t="shared" ref="DG57:DG88" si="235">$AC57*BK57</f>
        <v>0</v>
      </c>
      <c r="DH57" s="253">
        <f t="shared" ref="DH57:DH88" si="236">$AC57*BL57</f>
        <v>0</v>
      </c>
      <c r="DI57" s="253">
        <f t="shared" ref="DI57:DI88" si="237">$AC57*BM57</f>
        <v>0</v>
      </c>
      <c r="DJ57" s="253">
        <f t="shared" ref="DJ57:DJ88" si="238">$AC57*BN57</f>
        <v>0</v>
      </c>
      <c r="DK57" s="237">
        <f t="shared" si="106"/>
        <v>0</v>
      </c>
      <c r="DM57" s="253">
        <f>IF('5. Lön'!$B$15&gt;0,$F57*G57*(1+'2. Grunddata'!$C$16)*(1+$Q57)*(1-$E57),AS57)</f>
        <v>0</v>
      </c>
      <c r="DN57" s="253">
        <f>IF('5. Lön'!$B$15&gt;0,$F57*H57*(1+'2. Grunddata'!$C$16)*(1+$Q57)*(1+$R57)*(1-$E57),AT57)</f>
        <v>0</v>
      </c>
      <c r="DO57" s="253">
        <f>IF('5. Lön'!$B$15&gt;0,$F57*I57*(1+'2. Grunddata'!$C$16)*(1+$Q57)*(1+$R57)*(1+$S57)*(1-$E57),AU57)</f>
        <v>0</v>
      </c>
      <c r="DP57" s="253">
        <f>IF('5. Lön'!$B$15&gt;0,$F57*J57*(1+'2. Grunddata'!$C$16)*(1+$Q57)*(1+$R57)*(1+$S57)*(1+$T57)*(1-$E57),AV57)</f>
        <v>0</v>
      </c>
      <c r="DQ57" s="253">
        <f>IF('5. Lön'!$B$15&gt;0,$F57*K57*(1+'2. Grunddata'!$C$16)*(1+$Q57)*(1+$R57)*(1+$S57)*(1+$T57)*(1+$U57)*(1-$E57),AW57)</f>
        <v>0</v>
      </c>
      <c r="DR57" s="253">
        <f>IF('5. Lön'!$B$15&gt;0,$F57*L57*(1+'2. Grunddata'!$C$16)*(1+$Q57)*(1+$R57)*(1+$S57)*(1+$T57)*(1+$U57)*(1+$V57)*(1-$E57),AX57)</f>
        <v>0</v>
      </c>
      <c r="DS57" s="253">
        <f>IF('5. Lön'!$B$15&gt;0,$F57*M57*(1+'2. Grunddata'!$C$16)*(1+$Q57)*(1+$R57)*(1+$S57)*(1+$T57)*(1+$U57)*(1+$V57)*(1+$W57)*(1-$E57),AY57)</f>
        <v>0</v>
      </c>
      <c r="DT57" s="253">
        <f>IF('5. Lön'!$B$15&gt;0,$F57*N57*(1+'2. Grunddata'!$C$16)*(1+$Q57)*(1+$R57)*(1+$S57)*(1+$T57)*(1+$U57)*(1+$V57)*(1+$W57)*(1+$X57)*(1-$E57),AZ57)</f>
        <v>0</v>
      </c>
      <c r="DU57" s="253">
        <f>IF('5. Lön'!$B$15&gt;0,$F57*O57*(1+'2. Grunddata'!$C$16)*(1+$Q57)*(1+$R57)*(1+$S57)*(1+$T57)*(1+$U57)*(1+$V57)*(1+$W57)*(1+$X57)*(1+$Y57)*(1+$Z57)*(1-$E57),BA57)</f>
        <v>0</v>
      </c>
      <c r="DV57" s="253">
        <f>IF('5. Lön'!$B$15&gt;0,$F57*P57*(1+'2. Grunddata'!$C$16)*(1+$Q57)*(1+$R57)*(1+$S57)*(1+$T57)*(1+$U57)*(1+$V57)*(1+$W57)*(1+$X57)*(1+$Y57)*(1-$E57),BB57)</f>
        <v>0</v>
      </c>
      <c r="DW57" s="237">
        <f t="shared" si="107"/>
        <v>0</v>
      </c>
      <c r="DY57" s="253">
        <f>IF('2. Grunddata'!$C$13="NEJ",(IF('2. Grunddata'!$C$16&gt;0,(DM57*$AD57),(AS57*$AD57))),(BQ57+CO57))</f>
        <v>0</v>
      </c>
      <c r="DZ57" s="253">
        <f>IF('2. Grunddata'!$C$13="NEJ",(IF('2. Grunddata'!$C$16&gt;0,(DN57*$AD57),(AT57*$AD57))),(BR57+CP57))</f>
        <v>0</v>
      </c>
      <c r="EA57" s="253">
        <f>IF('2. Grunddata'!$C$13="NEJ",(IF('2. Grunddata'!$C$16&gt;0,(DO57*$AD57),(AU57*$AD57))),(BS57+CQ57))</f>
        <v>0</v>
      </c>
      <c r="EB57" s="253">
        <f>IF('2. Grunddata'!$C$13="NEJ",(IF('2. Grunddata'!$C$16&gt;0,(DP57*$AD57),(AV57*$AD57))),(BT57+CR57))</f>
        <v>0</v>
      </c>
      <c r="EC57" s="253">
        <f>IF('2. Grunddata'!$C$13="NEJ",(IF('2. Grunddata'!$C$16&gt;0,(DQ57*$AD57),(AW57*$AD57))),(BU57+CS57))</f>
        <v>0</v>
      </c>
      <c r="ED57" s="253">
        <f>IF('2. Grunddata'!$C$13="NEJ",(IF('2. Grunddata'!$C$16&gt;0,(DR57*$AD57),(AX57*$AD57))),(BV57+CT57))</f>
        <v>0</v>
      </c>
      <c r="EE57" s="253">
        <f>IF('2. Grunddata'!$C$13="NEJ",(IF('2. Grunddata'!$C$16&gt;0,(DS57*$AD57),(AY57*$AD57))),(BW57+CU57))</f>
        <v>0</v>
      </c>
      <c r="EF57" s="253">
        <f>IF('2. Grunddata'!$C$13="NEJ",(IF('2. Grunddata'!$C$16&gt;0,(DT57*$AD57),(AZ57*$AD57))),(BX57+CV57))</f>
        <v>0</v>
      </c>
      <c r="EG57" s="253">
        <f>IF('2. Grunddata'!$C$13="NEJ",(IF('2. Grunddata'!$C$16&gt;0,(DU57*$AD57),(BA57*$AD57))),(BY57+CW57))</f>
        <v>0</v>
      </c>
      <c r="EH57" s="253">
        <f>IF('2. Grunddata'!$C$13="NEJ",(IF('2. Grunddata'!$C$16&gt;0,(DV57*$AD57),(BB57*$AD57))),(BZ57+CX57))</f>
        <v>0</v>
      </c>
      <c r="EI57" s="237">
        <f t="shared" si="108"/>
        <v>0</v>
      </c>
      <c r="EK57" s="253">
        <f>(BQ57+CO57-DY57)+IF('2. Grunddata'!$C$16&gt;0,AS57-DM57,0)</f>
        <v>0</v>
      </c>
      <c r="EL57" s="253">
        <f>(BR57+CP57-DZ57)+IF('2. Grunddata'!$C$16&gt;0,AT57-DN57,0)</f>
        <v>0</v>
      </c>
      <c r="EM57" s="253">
        <f>(BS57+CQ57-EA57)+IF('2. Grunddata'!$C$16&gt;0,AU57-DO57,0)</f>
        <v>0</v>
      </c>
      <c r="EN57" s="253">
        <f>(BT57+CR57-EB57)+IF('2. Grunddata'!$C$16&gt;0,AV57-DP57,0)</f>
        <v>0</v>
      </c>
      <c r="EO57" s="253">
        <f>(BU57+CS57-EC57)+IF('2. Grunddata'!$C$16&gt;0,AW57-DQ57,0)</f>
        <v>0</v>
      </c>
      <c r="EP57" s="253">
        <f>(BV57+CT57-ED57)+IF('2. Grunddata'!$C$16&gt;0,AX57-DR57,0)</f>
        <v>0</v>
      </c>
      <c r="EQ57" s="253">
        <f>(BW57+CU57-EE57)+IF('2. Grunddata'!$C$16&gt;0,AY57-DS57,0)</f>
        <v>0</v>
      </c>
      <c r="ER57" s="253">
        <f>(BX57+CV57-EF57)+IF('2. Grunddata'!$C$16&gt;0,AZ57-DT57,0)</f>
        <v>0</v>
      </c>
      <c r="ES57" s="253">
        <f>(BY57+CW57-EG57)+IF('2. Grunddata'!$C$16&gt;0,BA57-DU57,0)</f>
        <v>0</v>
      </c>
      <c r="ET57" s="253">
        <f>(BZ57+CX57-EH57)+IF('2. Grunddata'!$C$16&gt;0,BB57-DV57,0)</f>
        <v>0</v>
      </c>
      <c r="EU57" s="237">
        <f t="shared" si="109"/>
        <v>0</v>
      </c>
      <c r="EW57" s="253">
        <f t="shared" si="110"/>
        <v>0</v>
      </c>
      <c r="EX57" s="253">
        <f t="shared" si="111"/>
        <v>0</v>
      </c>
      <c r="EY57" s="253">
        <f t="shared" si="112"/>
        <v>0</v>
      </c>
      <c r="EZ57" s="253">
        <f t="shared" si="113"/>
        <v>0</v>
      </c>
      <c r="FA57" s="253">
        <f t="shared" si="114"/>
        <v>0</v>
      </c>
      <c r="FB57" s="253">
        <f t="shared" si="115"/>
        <v>0</v>
      </c>
      <c r="FC57" s="253">
        <f t="shared" si="116"/>
        <v>0</v>
      </c>
      <c r="FD57" s="253">
        <f t="shared" si="117"/>
        <v>0</v>
      </c>
      <c r="FE57" s="253">
        <f t="shared" si="118"/>
        <v>0</v>
      </c>
      <c r="FF57" s="253">
        <f t="shared" si="119"/>
        <v>0</v>
      </c>
      <c r="FG57" s="237">
        <f t="shared" si="120"/>
        <v>0</v>
      </c>
      <c r="FI57" s="253">
        <f t="shared" si="121"/>
        <v>0</v>
      </c>
      <c r="FJ57" s="253">
        <f t="shared" si="122"/>
        <v>0</v>
      </c>
      <c r="FK57" s="253">
        <f t="shared" si="123"/>
        <v>0</v>
      </c>
      <c r="FL57" s="253">
        <f t="shared" si="124"/>
        <v>0</v>
      </c>
      <c r="FM57" s="253">
        <f t="shared" si="125"/>
        <v>0</v>
      </c>
      <c r="FN57" s="253">
        <f t="shared" si="126"/>
        <v>0</v>
      </c>
      <c r="FO57" s="253">
        <f t="shared" si="127"/>
        <v>0</v>
      </c>
      <c r="FP57" s="253">
        <f t="shared" si="128"/>
        <v>0</v>
      </c>
      <c r="FQ57" s="253">
        <f t="shared" si="129"/>
        <v>0</v>
      </c>
      <c r="FR57" s="253">
        <f t="shared" si="130"/>
        <v>0</v>
      </c>
      <c r="FS57" s="237">
        <f t="shared" si="131"/>
        <v>0</v>
      </c>
    </row>
    <row r="58" spans="2:175" s="120" customFormat="1" ht="12.95" customHeight="1" x14ac:dyDescent="0.2">
      <c r="B58" s="115" t="str">
        <f>'2. Grunddata'!C$9</f>
        <v>Husdjurens utfodring och vård</v>
      </c>
      <c r="C58" s="147"/>
      <c r="D58" s="116"/>
      <c r="E58" s="138">
        <f t="shared" si="167"/>
        <v>0</v>
      </c>
      <c r="F58" s="136"/>
      <c r="G58" s="137"/>
      <c r="H58" s="137"/>
      <c r="I58" s="137"/>
      <c r="J58" s="137"/>
      <c r="K58" s="137"/>
      <c r="L58" s="137"/>
      <c r="M58" s="137"/>
      <c r="N58" s="137"/>
      <c r="O58" s="137"/>
      <c r="P58" s="137"/>
      <c r="Q58" s="566">
        <f>SUMIF('3. Partner'!$K$13:$K$87,$B58,'3. Partner'!$E$13:$E$87)</f>
        <v>0.02</v>
      </c>
      <c r="R58" s="540">
        <f t="shared" si="168"/>
        <v>0.02</v>
      </c>
      <c r="S58" s="540">
        <f t="shared" si="168"/>
        <v>0.02</v>
      </c>
      <c r="T58" s="540">
        <f t="shared" si="168"/>
        <v>0.02</v>
      </c>
      <c r="U58" s="540">
        <f t="shared" si="168"/>
        <v>0.02</v>
      </c>
      <c r="V58" s="540">
        <f t="shared" si="168"/>
        <v>0.02</v>
      </c>
      <c r="W58" s="540">
        <f t="shared" si="168"/>
        <v>0.02</v>
      </c>
      <c r="X58" s="540">
        <f t="shared" si="168"/>
        <v>0.02</v>
      </c>
      <c r="Y58" s="540">
        <f t="shared" si="168"/>
        <v>0.02</v>
      </c>
      <c r="Z58" s="540">
        <f t="shared" si="168"/>
        <v>0.02</v>
      </c>
      <c r="AA58" s="567">
        <f>SUMIF('3. Partner'!K$13:K$87,B58,'3. Partner'!D$13:D$87)</f>
        <v>0.54449999999999998</v>
      </c>
      <c r="AB58" s="568">
        <f>(SUMIF('3. Partner'!K$13:K$87,B58,'3. Partner'!F$13:F$87))+(SUMIF('3. Partner'!K$13:K$87,B58,'3. Partner'!H$13:H$87))</f>
        <v>0.46473946099377283</v>
      </c>
      <c r="AC58" s="568">
        <f>(SUMIF('3. Partner'!K$13:K$87,B58,'3. Partner'!G$13:G$87))+(SUMIF('3. Partner'!K$13:K$87,B58,'3. Partner'!I$13:I$87))</f>
        <v>0.12659999999999999</v>
      </c>
      <c r="AD58" s="273">
        <f>IF('2. Grunddata'!C$13="NEJ",'2. Grunddata'!C$14,0)</f>
        <v>0.25</v>
      </c>
      <c r="AE58" s="617">
        <f t="shared" si="99"/>
        <v>0</v>
      </c>
      <c r="AF58" s="287"/>
      <c r="AG58" s="274">
        <f t="shared" si="169"/>
        <v>0</v>
      </c>
      <c r="AH58" s="274">
        <f t="shared" si="170"/>
        <v>0</v>
      </c>
      <c r="AI58" s="274">
        <f t="shared" si="171"/>
        <v>0</v>
      </c>
      <c r="AJ58" s="274">
        <f t="shared" si="172"/>
        <v>0</v>
      </c>
      <c r="AK58" s="274">
        <f t="shared" si="173"/>
        <v>0</v>
      </c>
      <c r="AL58" s="274">
        <f t="shared" si="174"/>
        <v>0</v>
      </c>
      <c r="AM58" s="274">
        <f t="shared" si="175"/>
        <v>0</v>
      </c>
      <c r="AN58" s="274">
        <f t="shared" si="176"/>
        <v>0</v>
      </c>
      <c r="AO58" s="274">
        <f t="shared" si="177"/>
        <v>0</v>
      </c>
      <c r="AP58" s="274">
        <f t="shared" si="178"/>
        <v>0</v>
      </c>
      <c r="AQ58" s="275">
        <f t="shared" si="100"/>
        <v>0</v>
      </c>
      <c r="AR58" s="276"/>
      <c r="AS58" s="274">
        <f t="shared" si="179"/>
        <v>0</v>
      </c>
      <c r="AT58" s="274">
        <f t="shared" si="180"/>
        <v>0</v>
      </c>
      <c r="AU58" s="274">
        <f t="shared" si="181"/>
        <v>0</v>
      </c>
      <c r="AV58" s="274">
        <f t="shared" si="182"/>
        <v>0</v>
      </c>
      <c r="AW58" s="274">
        <f t="shared" si="183"/>
        <v>0</v>
      </c>
      <c r="AX58" s="274">
        <f t="shared" si="184"/>
        <v>0</v>
      </c>
      <c r="AY58" s="274">
        <f t="shared" si="185"/>
        <v>0</v>
      </c>
      <c r="AZ58" s="274">
        <f t="shared" si="186"/>
        <v>0</v>
      </c>
      <c r="BA58" s="274">
        <f t="shared" si="187"/>
        <v>0</v>
      </c>
      <c r="BB58" s="274">
        <f t="shared" si="188"/>
        <v>0</v>
      </c>
      <c r="BC58" s="275">
        <f t="shared" si="101"/>
        <v>0</v>
      </c>
      <c r="BD58" s="276"/>
      <c r="BE58" s="274">
        <f t="shared" si="189"/>
        <v>0</v>
      </c>
      <c r="BF58" s="274">
        <f t="shared" si="190"/>
        <v>0</v>
      </c>
      <c r="BG58" s="274">
        <f t="shared" si="191"/>
        <v>0</v>
      </c>
      <c r="BH58" s="274">
        <f t="shared" si="192"/>
        <v>0</v>
      </c>
      <c r="BI58" s="274">
        <f t="shared" si="193"/>
        <v>0</v>
      </c>
      <c r="BJ58" s="274">
        <f t="shared" si="194"/>
        <v>0</v>
      </c>
      <c r="BK58" s="274">
        <f t="shared" si="195"/>
        <v>0</v>
      </c>
      <c r="BL58" s="274">
        <f t="shared" si="196"/>
        <v>0</v>
      </c>
      <c r="BM58" s="274">
        <f t="shared" si="197"/>
        <v>0</v>
      </c>
      <c r="BN58" s="274">
        <f t="shared" si="198"/>
        <v>0</v>
      </c>
      <c r="BO58" s="275">
        <f t="shared" si="102"/>
        <v>0</v>
      </c>
      <c r="BP58" s="227"/>
      <c r="BQ58" s="225">
        <f t="shared" si="199"/>
        <v>0</v>
      </c>
      <c r="BR58" s="225">
        <f t="shared" si="200"/>
        <v>0</v>
      </c>
      <c r="BS58" s="225">
        <f t="shared" si="201"/>
        <v>0</v>
      </c>
      <c r="BT58" s="225">
        <f t="shared" si="202"/>
        <v>0</v>
      </c>
      <c r="BU58" s="225">
        <f t="shared" si="203"/>
        <v>0</v>
      </c>
      <c r="BV58" s="225">
        <f t="shared" si="204"/>
        <v>0</v>
      </c>
      <c r="BW58" s="225">
        <f t="shared" si="205"/>
        <v>0</v>
      </c>
      <c r="BX58" s="225">
        <f t="shared" si="206"/>
        <v>0</v>
      </c>
      <c r="BY58" s="225">
        <f t="shared" si="207"/>
        <v>0</v>
      </c>
      <c r="BZ58" s="225">
        <f t="shared" si="208"/>
        <v>0</v>
      </c>
      <c r="CA58" s="226">
        <f t="shared" si="103"/>
        <v>0</v>
      </c>
      <c r="CB58" s="227"/>
      <c r="CC58" s="279">
        <f t="shared" si="209"/>
        <v>0</v>
      </c>
      <c r="CD58" s="279">
        <f t="shared" si="210"/>
        <v>0</v>
      </c>
      <c r="CE58" s="279">
        <f t="shared" si="211"/>
        <v>0</v>
      </c>
      <c r="CF58" s="279">
        <f t="shared" si="212"/>
        <v>0</v>
      </c>
      <c r="CG58" s="279">
        <f t="shared" si="213"/>
        <v>0</v>
      </c>
      <c r="CH58" s="279">
        <f t="shared" si="214"/>
        <v>0</v>
      </c>
      <c r="CI58" s="279">
        <f t="shared" si="215"/>
        <v>0</v>
      </c>
      <c r="CJ58" s="279">
        <f t="shared" si="216"/>
        <v>0</v>
      </c>
      <c r="CK58" s="279">
        <f t="shared" si="217"/>
        <v>0</v>
      </c>
      <c r="CL58" s="279">
        <f t="shared" si="218"/>
        <v>0</v>
      </c>
      <c r="CM58" s="226">
        <f t="shared" si="104"/>
        <v>0</v>
      </c>
      <c r="CN58" s="227"/>
      <c r="CO58" s="225">
        <f t="shared" si="219"/>
        <v>0</v>
      </c>
      <c r="CP58" s="225">
        <f t="shared" si="220"/>
        <v>0</v>
      </c>
      <c r="CQ58" s="225">
        <f t="shared" si="221"/>
        <v>0</v>
      </c>
      <c r="CR58" s="225">
        <f t="shared" si="222"/>
        <v>0</v>
      </c>
      <c r="CS58" s="225">
        <f t="shared" si="223"/>
        <v>0</v>
      </c>
      <c r="CT58" s="225">
        <f t="shared" si="224"/>
        <v>0</v>
      </c>
      <c r="CU58" s="225">
        <f t="shared" si="225"/>
        <v>0</v>
      </c>
      <c r="CV58" s="225">
        <f t="shared" si="226"/>
        <v>0</v>
      </c>
      <c r="CW58" s="225">
        <f t="shared" si="227"/>
        <v>0</v>
      </c>
      <c r="CX58" s="225">
        <f t="shared" si="228"/>
        <v>0</v>
      </c>
      <c r="CY58" s="226">
        <f t="shared" si="105"/>
        <v>0</v>
      </c>
      <c r="CZ58" s="227"/>
      <c r="DA58" s="225">
        <f t="shared" si="229"/>
        <v>0</v>
      </c>
      <c r="DB58" s="225">
        <f t="shared" si="230"/>
        <v>0</v>
      </c>
      <c r="DC58" s="225">
        <f t="shared" si="231"/>
        <v>0</v>
      </c>
      <c r="DD58" s="225">
        <f t="shared" si="232"/>
        <v>0</v>
      </c>
      <c r="DE58" s="225">
        <f t="shared" si="233"/>
        <v>0</v>
      </c>
      <c r="DF58" s="225">
        <f t="shared" si="234"/>
        <v>0</v>
      </c>
      <c r="DG58" s="225">
        <f t="shared" si="235"/>
        <v>0</v>
      </c>
      <c r="DH58" s="225">
        <f t="shared" si="236"/>
        <v>0</v>
      </c>
      <c r="DI58" s="225">
        <f t="shared" si="237"/>
        <v>0</v>
      </c>
      <c r="DJ58" s="225">
        <f t="shared" si="238"/>
        <v>0</v>
      </c>
      <c r="DK58" s="226">
        <f t="shared" si="106"/>
        <v>0</v>
      </c>
      <c r="DL58" s="227"/>
      <c r="DM58" s="225">
        <f>IF('5. Lön'!$B$15&gt;0,$F58*G58*(1+'2. Grunddata'!$C$16)*(1+$Q58)*(1-$E58),AS58)</f>
        <v>0</v>
      </c>
      <c r="DN58" s="225">
        <f>IF('5. Lön'!$B$15&gt;0,$F58*H58*(1+'2. Grunddata'!$C$16)*(1+$Q58)*(1+$R58)*(1-$E58),AT58)</f>
        <v>0</v>
      </c>
      <c r="DO58" s="225">
        <f>IF('5. Lön'!$B$15&gt;0,$F58*I58*(1+'2. Grunddata'!$C$16)*(1+$Q58)*(1+$R58)*(1+$S58)*(1-$E58),AU58)</f>
        <v>0</v>
      </c>
      <c r="DP58" s="225">
        <f>IF('5. Lön'!$B$15&gt;0,$F58*J58*(1+'2. Grunddata'!$C$16)*(1+$Q58)*(1+$R58)*(1+$S58)*(1+$T58)*(1-$E58),AV58)</f>
        <v>0</v>
      </c>
      <c r="DQ58" s="225">
        <f>IF('5. Lön'!$B$15&gt;0,$F58*K58*(1+'2. Grunddata'!$C$16)*(1+$Q58)*(1+$R58)*(1+$S58)*(1+$T58)*(1+$U58)*(1-$E58),AW58)</f>
        <v>0</v>
      </c>
      <c r="DR58" s="225">
        <f>IF('5. Lön'!$B$15&gt;0,$F58*L58*(1+'2. Grunddata'!$C$16)*(1+$Q58)*(1+$R58)*(1+$S58)*(1+$T58)*(1+$U58)*(1+$V58)*(1-$E58),AX58)</f>
        <v>0</v>
      </c>
      <c r="DS58" s="225">
        <f>IF('5. Lön'!$B$15&gt;0,$F58*M58*(1+'2. Grunddata'!$C$16)*(1+$Q58)*(1+$R58)*(1+$S58)*(1+$T58)*(1+$U58)*(1+$V58)*(1+$W58)*(1-$E58),AY58)</f>
        <v>0</v>
      </c>
      <c r="DT58" s="225">
        <f>IF('5. Lön'!$B$15&gt;0,$F58*N58*(1+'2. Grunddata'!$C$16)*(1+$Q58)*(1+$R58)*(1+$S58)*(1+$T58)*(1+$U58)*(1+$V58)*(1+$W58)*(1+$X58)*(1-$E58),AZ58)</f>
        <v>0</v>
      </c>
      <c r="DU58" s="225">
        <f>IF('5. Lön'!$B$15&gt;0,$F58*O58*(1+'2. Grunddata'!$C$16)*(1+$Q58)*(1+$R58)*(1+$S58)*(1+$T58)*(1+$U58)*(1+$V58)*(1+$W58)*(1+$X58)*(1+$Y58)*(1+$Z58)*(1-$E58),BA58)</f>
        <v>0</v>
      </c>
      <c r="DV58" s="225">
        <f>IF('5. Lön'!$B$15&gt;0,$F58*P58*(1+'2. Grunddata'!$C$16)*(1+$Q58)*(1+$R58)*(1+$S58)*(1+$T58)*(1+$U58)*(1+$V58)*(1+$W58)*(1+$X58)*(1+$Y58)*(1-$E58),BB58)</f>
        <v>0</v>
      </c>
      <c r="DW58" s="226">
        <f t="shared" si="107"/>
        <v>0</v>
      </c>
      <c r="DX58" s="227"/>
      <c r="DY58" s="225">
        <f>IF('2. Grunddata'!$C$13="NEJ",(IF('2. Grunddata'!$C$16&gt;0,(DM58*$AD58),(AS58*$AD58))),(BQ58+CO58))</f>
        <v>0</v>
      </c>
      <c r="DZ58" s="225">
        <f>IF('2. Grunddata'!$C$13="NEJ",(IF('2. Grunddata'!$C$16&gt;0,(DN58*$AD58),(AT58*$AD58))),(BR58+CP58))</f>
        <v>0</v>
      </c>
      <c r="EA58" s="225">
        <f>IF('2. Grunddata'!$C$13="NEJ",(IF('2. Grunddata'!$C$16&gt;0,(DO58*$AD58),(AU58*$AD58))),(BS58+CQ58))</f>
        <v>0</v>
      </c>
      <c r="EB58" s="225">
        <f>IF('2. Grunddata'!$C$13="NEJ",(IF('2. Grunddata'!$C$16&gt;0,(DP58*$AD58),(AV58*$AD58))),(BT58+CR58))</f>
        <v>0</v>
      </c>
      <c r="EC58" s="225">
        <f>IF('2. Grunddata'!$C$13="NEJ",(IF('2. Grunddata'!$C$16&gt;0,(DQ58*$AD58),(AW58*$AD58))),(BU58+CS58))</f>
        <v>0</v>
      </c>
      <c r="ED58" s="225">
        <f>IF('2. Grunddata'!$C$13="NEJ",(IF('2. Grunddata'!$C$16&gt;0,(DR58*$AD58),(AX58*$AD58))),(BV58+CT58))</f>
        <v>0</v>
      </c>
      <c r="EE58" s="225">
        <f>IF('2. Grunddata'!$C$13="NEJ",(IF('2. Grunddata'!$C$16&gt;0,(DS58*$AD58),(AY58*$AD58))),(BW58+CU58))</f>
        <v>0</v>
      </c>
      <c r="EF58" s="225">
        <f>IF('2. Grunddata'!$C$13="NEJ",(IF('2. Grunddata'!$C$16&gt;0,(DT58*$AD58),(AZ58*$AD58))),(BX58+CV58))</f>
        <v>0</v>
      </c>
      <c r="EG58" s="225">
        <f>IF('2. Grunddata'!$C$13="NEJ",(IF('2. Grunddata'!$C$16&gt;0,(DU58*$AD58),(BA58*$AD58))),(BY58+CW58))</f>
        <v>0</v>
      </c>
      <c r="EH58" s="225">
        <f>IF('2. Grunddata'!$C$13="NEJ",(IF('2. Grunddata'!$C$16&gt;0,(DV58*$AD58),(BB58*$AD58))),(BZ58+CX58))</f>
        <v>0</v>
      </c>
      <c r="EI58" s="226">
        <f t="shared" si="108"/>
        <v>0</v>
      </c>
      <c r="EJ58" s="227"/>
      <c r="EK58" s="225">
        <f>(BQ58+CO58-DY58)+IF('2. Grunddata'!$C$16&gt;0,AS58-DM58,0)</f>
        <v>0</v>
      </c>
      <c r="EL58" s="225">
        <f>(BR58+CP58-DZ58)+IF('2. Grunddata'!$C$16&gt;0,AT58-DN58,0)</f>
        <v>0</v>
      </c>
      <c r="EM58" s="225">
        <f>(BS58+CQ58-EA58)+IF('2. Grunddata'!$C$16&gt;0,AU58-DO58,0)</f>
        <v>0</v>
      </c>
      <c r="EN58" s="225">
        <f>(BT58+CR58-EB58)+IF('2. Grunddata'!$C$16&gt;0,AV58-DP58,0)</f>
        <v>0</v>
      </c>
      <c r="EO58" s="225">
        <f>(BU58+CS58-EC58)+IF('2. Grunddata'!$C$16&gt;0,AW58-DQ58,0)</f>
        <v>0</v>
      </c>
      <c r="EP58" s="225">
        <f>(BV58+CT58-ED58)+IF('2. Grunddata'!$C$16&gt;0,AX58-DR58,0)</f>
        <v>0</v>
      </c>
      <c r="EQ58" s="225">
        <f>(BW58+CU58-EE58)+IF('2. Grunddata'!$C$16&gt;0,AY58-DS58,0)</f>
        <v>0</v>
      </c>
      <c r="ER58" s="225">
        <f>(BX58+CV58-EF58)+IF('2. Grunddata'!$C$16&gt;0,AZ58-DT58,0)</f>
        <v>0</v>
      </c>
      <c r="ES58" s="225">
        <f>(BY58+CW58-EG58)+IF('2. Grunddata'!$C$16&gt;0,BA58-DU58,0)</f>
        <v>0</v>
      </c>
      <c r="ET58" s="225">
        <f>(BZ58+CX58-EH58)+IF('2. Grunddata'!$C$16&gt;0,BB58-DV58,0)</f>
        <v>0</v>
      </c>
      <c r="EU58" s="226">
        <f t="shared" si="109"/>
        <v>0</v>
      </c>
      <c r="EV58" s="227"/>
      <c r="EW58" s="225">
        <f t="shared" si="110"/>
        <v>0</v>
      </c>
      <c r="EX58" s="225">
        <f t="shared" si="111"/>
        <v>0</v>
      </c>
      <c r="EY58" s="225">
        <f t="shared" si="112"/>
        <v>0</v>
      </c>
      <c r="EZ58" s="225">
        <f t="shared" si="113"/>
        <v>0</v>
      </c>
      <c r="FA58" s="225">
        <f t="shared" si="114"/>
        <v>0</v>
      </c>
      <c r="FB58" s="225">
        <f t="shared" si="115"/>
        <v>0</v>
      </c>
      <c r="FC58" s="225">
        <f t="shared" si="116"/>
        <v>0</v>
      </c>
      <c r="FD58" s="225">
        <f t="shared" si="117"/>
        <v>0</v>
      </c>
      <c r="FE58" s="225">
        <f t="shared" si="118"/>
        <v>0</v>
      </c>
      <c r="FF58" s="225">
        <f t="shared" si="119"/>
        <v>0</v>
      </c>
      <c r="FG58" s="226">
        <f t="shared" si="120"/>
        <v>0</v>
      </c>
      <c r="FH58" s="227"/>
      <c r="FI58" s="225">
        <f t="shared" si="121"/>
        <v>0</v>
      </c>
      <c r="FJ58" s="225">
        <f t="shared" si="122"/>
        <v>0</v>
      </c>
      <c r="FK58" s="225">
        <f t="shared" si="123"/>
        <v>0</v>
      </c>
      <c r="FL58" s="225">
        <f t="shared" si="124"/>
        <v>0</v>
      </c>
      <c r="FM58" s="225">
        <f t="shared" si="125"/>
        <v>0</v>
      </c>
      <c r="FN58" s="225">
        <f t="shared" si="126"/>
        <v>0</v>
      </c>
      <c r="FO58" s="225">
        <f t="shared" si="127"/>
        <v>0</v>
      </c>
      <c r="FP58" s="225">
        <f t="shared" si="128"/>
        <v>0</v>
      </c>
      <c r="FQ58" s="225">
        <f t="shared" si="129"/>
        <v>0</v>
      </c>
      <c r="FR58" s="225">
        <f t="shared" si="130"/>
        <v>0</v>
      </c>
      <c r="FS58" s="226">
        <f t="shared" si="131"/>
        <v>0</v>
      </c>
    </row>
    <row r="59" spans="2:175" s="120" customFormat="1" ht="12.95" customHeight="1" x14ac:dyDescent="0.2">
      <c r="B59" s="109" t="str">
        <f>'2. Grunddata'!C$9</f>
        <v>Husdjurens utfodring och vård</v>
      </c>
      <c r="C59" s="110"/>
      <c r="D59" s="113"/>
      <c r="E59" s="128">
        <f t="shared" si="167"/>
        <v>0</v>
      </c>
      <c r="F59" s="111"/>
      <c r="G59" s="112"/>
      <c r="H59" s="112"/>
      <c r="I59" s="112"/>
      <c r="J59" s="112"/>
      <c r="K59" s="112"/>
      <c r="L59" s="112"/>
      <c r="M59" s="112"/>
      <c r="N59" s="112"/>
      <c r="O59" s="112"/>
      <c r="P59" s="112"/>
      <c r="Q59" s="266">
        <f>SUMIF('3. Partner'!$K$13:$K$87,$B59,'3. Partner'!$E$13:$E$87)</f>
        <v>0.02</v>
      </c>
      <c r="R59" s="541">
        <f t="shared" si="168"/>
        <v>0.02</v>
      </c>
      <c r="S59" s="541">
        <f t="shared" si="168"/>
        <v>0.02</v>
      </c>
      <c r="T59" s="541">
        <f t="shared" si="168"/>
        <v>0.02</v>
      </c>
      <c r="U59" s="541">
        <f t="shared" si="168"/>
        <v>0.02</v>
      </c>
      <c r="V59" s="541">
        <f t="shared" si="168"/>
        <v>0.02</v>
      </c>
      <c r="W59" s="541">
        <f t="shared" si="168"/>
        <v>0.02</v>
      </c>
      <c r="X59" s="541">
        <f t="shared" si="168"/>
        <v>0.02</v>
      </c>
      <c r="Y59" s="541">
        <f t="shared" si="168"/>
        <v>0.02</v>
      </c>
      <c r="Z59" s="541">
        <f t="shared" si="168"/>
        <v>0.02</v>
      </c>
      <c r="AA59" s="267">
        <f>SUMIF('3. Partner'!K$13:K$87,B59,'3. Partner'!D$13:D$87)</f>
        <v>0.54449999999999998</v>
      </c>
      <c r="AB59" s="247">
        <f>(SUMIF('3. Partner'!K$13:K$87,B59,'3. Partner'!F$13:F$87))+(SUMIF('3. Partner'!K$13:K$87,B59,'3. Partner'!H$13:H$87))</f>
        <v>0.46473946099377283</v>
      </c>
      <c r="AC59" s="247">
        <f>(SUMIF('3. Partner'!K$13:K$87,B59,'3. Partner'!G$13:G$87))+(SUMIF('3. Partner'!K$13:K$87,B59,'3. Partner'!I$13:I$87))</f>
        <v>0.12659999999999999</v>
      </c>
      <c r="AD59" s="248">
        <f>IF('2. Grunddata'!C$13="NEJ",'2. Grunddata'!C$14,0)</f>
        <v>0.25</v>
      </c>
      <c r="AE59" s="597">
        <f t="shared" si="99"/>
        <v>0</v>
      </c>
      <c r="AF59" s="292"/>
      <c r="AG59" s="249">
        <f t="shared" si="169"/>
        <v>0</v>
      </c>
      <c r="AH59" s="249">
        <f t="shared" si="170"/>
        <v>0</v>
      </c>
      <c r="AI59" s="249">
        <f t="shared" si="171"/>
        <v>0</v>
      </c>
      <c r="AJ59" s="249">
        <f t="shared" si="172"/>
        <v>0</v>
      </c>
      <c r="AK59" s="249">
        <f t="shared" si="173"/>
        <v>0</v>
      </c>
      <c r="AL59" s="249">
        <f t="shared" si="174"/>
        <v>0</v>
      </c>
      <c r="AM59" s="249">
        <f t="shared" si="175"/>
        <v>0</v>
      </c>
      <c r="AN59" s="249">
        <f t="shared" si="176"/>
        <v>0</v>
      </c>
      <c r="AO59" s="249">
        <f t="shared" si="177"/>
        <v>0</v>
      </c>
      <c r="AP59" s="249">
        <f t="shared" si="178"/>
        <v>0</v>
      </c>
      <c r="AQ59" s="250">
        <f t="shared" si="100"/>
        <v>0</v>
      </c>
      <c r="AR59" s="251"/>
      <c r="AS59" s="249">
        <f t="shared" si="179"/>
        <v>0</v>
      </c>
      <c r="AT59" s="249">
        <f t="shared" si="180"/>
        <v>0</v>
      </c>
      <c r="AU59" s="249">
        <f t="shared" si="181"/>
        <v>0</v>
      </c>
      <c r="AV59" s="249">
        <f t="shared" si="182"/>
        <v>0</v>
      </c>
      <c r="AW59" s="249">
        <f t="shared" si="183"/>
        <v>0</v>
      </c>
      <c r="AX59" s="249">
        <f t="shared" si="184"/>
        <v>0</v>
      </c>
      <c r="AY59" s="249">
        <f t="shared" si="185"/>
        <v>0</v>
      </c>
      <c r="AZ59" s="249">
        <f t="shared" si="186"/>
        <v>0</v>
      </c>
      <c r="BA59" s="249">
        <f t="shared" si="187"/>
        <v>0</v>
      </c>
      <c r="BB59" s="249">
        <f t="shared" si="188"/>
        <v>0</v>
      </c>
      <c r="BC59" s="250">
        <f t="shared" si="101"/>
        <v>0</v>
      </c>
      <c r="BD59" s="251"/>
      <c r="BE59" s="249">
        <f t="shared" si="189"/>
        <v>0</v>
      </c>
      <c r="BF59" s="249">
        <f t="shared" si="190"/>
        <v>0</v>
      </c>
      <c r="BG59" s="249">
        <f t="shared" si="191"/>
        <v>0</v>
      </c>
      <c r="BH59" s="249">
        <f t="shared" si="192"/>
        <v>0</v>
      </c>
      <c r="BI59" s="249">
        <f t="shared" si="193"/>
        <v>0</v>
      </c>
      <c r="BJ59" s="249">
        <f t="shared" si="194"/>
        <v>0</v>
      </c>
      <c r="BK59" s="249">
        <f t="shared" si="195"/>
        <v>0</v>
      </c>
      <c r="BL59" s="249">
        <f t="shared" si="196"/>
        <v>0</v>
      </c>
      <c r="BM59" s="249">
        <f t="shared" si="197"/>
        <v>0</v>
      </c>
      <c r="BN59" s="249">
        <f t="shared" si="198"/>
        <v>0</v>
      </c>
      <c r="BO59" s="250">
        <f t="shared" si="102"/>
        <v>0</v>
      </c>
      <c r="BQ59" s="253">
        <f t="shared" si="199"/>
        <v>0</v>
      </c>
      <c r="BR59" s="253">
        <f t="shared" si="200"/>
        <v>0</v>
      </c>
      <c r="BS59" s="253">
        <f t="shared" si="201"/>
        <v>0</v>
      </c>
      <c r="BT59" s="253">
        <f t="shared" si="202"/>
        <v>0</v>
      </c>
      <c r="BU59" s="253">
        <f t="shared" si="203"/>
        <v>0</v>
      </c>
      <c r="BV59" s="253">
        <f t="shared" si="204"/>
        <v>0</v>
      </c>
      <c r="BW59" s="253">
        <f t="shared" si="205"/>
        <v>0</v>
      </c>
      <c r="BX59" s="253">
        <f t="shared" si="206"/>
        <v>0</v>
      </c>
      <c r="BY59" s="253">
        <f t="shared" si="207"/>
        <v>0</v>
      </c>
      <c r="BZ59" s="253">
        <f t="shared" si="208"/>
        <v>0</v>
      </c>
      <c r="CA59" s="237">
        <f t="shared" si="103"/>
        <v>0</v>
      </c>
      <c r="CC59" s="258">
        <f t="shared" si="209"/>
        <v>0</v>
      </c>
      <c r="CD59" s="258">
        <f t="shared" si="210"/>
        <v>0</v>
      </c>
      <c r="CE59" s="258">
        <f t="shared" si="211"/>
        <v>0</v>
      </c>
      <c r="CF59" s="258">
        <f t="shared" si="212"/>
        <v>0</v>
      </c>
      <c r="CG59" s="258">
        <f t="shared" si="213"/>
        <v>0</v>
      </c>
      <c r="CH59" s="258">
        <f t="shared" si="214"/>
        <v>0</v>
      </c>
      <c r="CI59" s="258">
        <f t="shared" si="215"/>
        <v>0</v>
      </c>
      <c r="CJ59" s="258">
        <f t="shared" si="216"/>
        <v>0</v>
      </c>
      <c r="CK59" s="258">
        <f t="shared" si="217"/>
        <v>0</v>
      </c>
      <c r="CL59" s="258">
        <f t="shared" si="218"/>
        <v>0</v>
      </c>
      <c r="CM59" s="237">
        <f t="shared" si="104"/>
        <v>0</v>
      </c>
      <c r="CO59" s="253">
        <f t="shared" si="219"/>
        <v>0</v>
      </c>
      <c r="CP59" s="253">
        <f t="shared" si="220"/>
        <v>0</v>
      </c>
      <c r="CQ59" s="253">
        <f t="shared" si="221"/>
        <v>0</v>
      </c>
      <c r="CR59" s="253">
        <f t="shared" si="222"/>
        <v>0</v>
      </c>
      <c r="CS59" s="253">
        <f t="shared" si="223"/>
        <v>0</v>
      </c>
      <c r="CT59" s="253">
        <f t="shared" si="224"/>
        <v>0</v>
      </c>
      <c r="CU59" s="253">
        <f t="shared" si="225"/>
        <v>0</v>
      </c>
      <c r="CV59" s="253">
        <f t="shared" si="226"/>
        <v>0</v>
      </c>
      <c r="CW59" s="253">
        <f t="shared" si="227"/>
        <v>0</v>
      </c>
      <c r="CX59" s="253">
        <f t="shared" si="228"/>
        <v>0</v>
      </c>
      <c r="CY59" s="237">
        <f t="shared" si="105"/>
        <v>0</v>
      </c>
      <c r="DA59" s="253">
        <f t="shared" si="229"/>
        <v>0</v>
      </c>
      <c r="DB59" s="253">
        <f t="shared" si="230"/>
        <v>0</v>
      </c>
      <c r="DC59" s="253">
        <f t="shared" si="231"/>
        <v>0</v>
      </c>
      <c r="DD59" s="253">
        <f t="shared" si="232"/>
        <v>0</v>
      </c>
      <c r="DE59" s="253">
        <f t="shared" si="233"/>
        <v>0</v>
      </c>
      <c r="DF59" s="253">
        <f t="shared" si="234"/>
        <v>0</v>
      </c>
      <c r="DG59" s="253">
        <f t="shared" si="235"/>
        <v>0</v>
      </c>
      <c r="DH59" s="253">
        <f t="shared" si="236"/>
        <v>0</v>
      </c>
      <c r="DI59" s="253">
        <f t="shared" si="237"/>
        <v>0</v>
      </c>
      <c r="DJ59" s="253">
        <f t="shared" si="238"/>
        <v>0</v>
      </c>
      <c r="DK59" s="237">
        <f t="shared" si="106"/>
        <v>0</v>
      </c>
      <c r="DM59" s="253">
        <f>IF('5. Lön'!$B$15&gt;0,$F59*G59*(1+'2. Grunddata'!$C$16)*(1+$Q59)*(1-$E59),AS59)</f>
        <v>0</v>
      </c>
      <c r="DN59" s="253">
        <f>IF('5. Lön'!$B$15&gt;0,$F59*H59*(1+'2. Grunddata'!$C$16)*(1+$Q59)*(1+$R59)*(1-$E59),AT59)</f>
        <v>0</v>
      </c>
      <c r="DO59" s="253">
        <f>IF('5. Lön'!$B$15&gt;0,$F59*I59*(1+'2. Grunddata'!$C$16)*(1+$Q59)*(1+$R59)*(1+$S59)*(1-$E59),AU59)</f>
        <v>0</v>
      </c>
      <c r="DP59" s="253">
        <f>IF('5. Lön'!$B$15&gt;0,$F59*J59*(1+'2. Grunddata'!$C$16)*(1+$Q59)*(1+$R59)*(1+$S59)*(1+$T59)*(1-$E59),AV59)</f>
        <v>0</v>
      </c>
      <c r="DQ59" s="253">
        <f>IF('5. Lön'!$B$15&gt;0,$F59*K59*(1+'2. Grunddata'!$C$16)*(1+$Q59)*(1+$R59)*(1+$S59)*(1+$T59)*(1+$U59)*(1-$E59),AW59)</f>
        <v>0</v>
      </c>
      <c r="DR59" s="253">
        <f>IF('5. Lön'!$B$15&gt;0,$F59*L59*(1+'2. Grunddata'!$C$16)*(1+$Q59)*(1+$R59)*(1+$S59)*(1+$T59)*(1+$U59)*(1+$V59)*(1-$E59),AX59)</f>
        <v>0</v>
      </c>
      <c r="DS59" s="253">
        <f>IF('5. Lön'!$B$15&gt;0,$F59*M59*(1+'2. Grunddata'!$C$16)*(1+$Q59)*(1+$R59)*(1+$S59)*(1+$T59)*(1+$U59)*(1+$V59)*(1+$W59)*(1-$E59),AY59)</f>
        <v>0</v>
      </c>
      <c r="DT59" s="253">
        <f>IF('5. Lön'!$B$15&gt;0,$F59*N59*(1+'2. Grunddata'!$C$16)*(1+$Q59)*(1+$R59)*(1+$S59)*(1+$T59)*(1+$U59)*(1+$V59)*(1+$W59)*(1+$X59)*(1-$E59),AZ59)</f>
        <v>0</v>
      </c>
      <c r="DU59" s="253">
        <f>IF('5. Lön'!$B$15&gt;0,$F59*O59*(1+'2. Grunddata'!$C$16)*(1+$Q59)*(1+$R59)*(1+$S59)*(1+$T59)*(1+$U59)*(1+$V59)*(1+$W59)*(1+$X59)*(1+$Y59)*(1+$Z59)*(1-$E59),BA59)</f>
        <v>0</v>
      </c>
      <c r="DV59" s="253">
        <f>IF('5. Lön'!$B$15&gt;0,$F59*P59*(1+'2. Grunddata'!$C$16)*(1+$Q59)*(1+$R59)*(1+$S59)*(1+$T59)*(1+$U59)*(1+$V59)*(1+$W59)*(1+$X59)*(1+$Y59)*(1-$E59),BB59)</f>
        <v>0</v>
      </c>
      <c r="DW59" s="237">
        <f t="shared" si="107"/>
        <v>0</v>
      </c>
      <c r="DY59" s="253">
        <f>IF('2. Grunddata'!$C$13="NEJ",(IF('2. Grunddata'!$C$16&gt;0,(DM59*$AD59),(AS59*$AD59))),(BQ59+CO59))</f>
        <v>0</v>
      </c>
      <c r="DZ59" s="253">
        <f>IF('2. Grunddata'!$C$13="NEJ",(IF('2. Grunddata'!$C$16&gt;0,(DN59*$AD59),(AT59*$AD59))),(BR59+CP59))</f>
        <v>0</v>
      </c>
      <c r="EA59" s="253">
        <f>IF('2. Grunddata'!$C$13="NEJ",(IF('2. Grunddata'!$C$16&gt;0,(DO59*$AD59),(AU59*$AD59))),(BS59+CQ59))</f>
        <v>0</v>
      </c>
      <c r="EB59" s="253">
        <f>IF('2. Grunddata'!$C$13="NEJ",(IF('2. Grunddata'!$C$16&gt;0,(DP59*$AD59),(AV59*$AD59))),(BT59+CR59))</f>
        <v>0</v>
      </c>
      <c r="EC59" s="253">
        <f>IF('2. Grunddata'!$C$13="NEJ",(IF('2. Grunddata'!$C$16&gt;0,(DQ59*$AD59),(AW59*$AD59))),(BU59+CS59))</f>
        <v>0</v>
      </c>
      <c r="ED59" s="253">
        <f>IF('2. Grunddata'!$C$13="NEJ",(IF('2. Grunddata'!$C$16&gt;0,(DR59*$AD59),(AX59*$AD59))),(BV59+CT59))</f>
        <v>0</v>
      </c>
      <c r="EE59" s="253">
        <f>IF('2. Grunddata'!$C$13="NEJ",(IF('2. Grunddata'!$C$16&gt;0,(DS59*$AD59),(AY59*$AD59))),(BW59+CU59))</f>
        <v>0</v>
      </c>
      <c r="EF59" s="253">
        <f>IF('2. Grunddata'!$C$13="NEJ",(IF('2. Grunddata'!$C$16&gt;0,(DT59*$AD59),(AZ59*$AD59))),(BX59+CV59))</f>
        <v>0</v>
      </c>
      <c r="EG59" s="253">
        <f>IF('2. Grunddata'!$C$13="NEJ",(IF('2. Grunddata'!$C$16&gt;0,(DU59*$AD59),(BA59*$AD59))),(BY59+CW59))</f>
        <v>0</v>
      </c>
      <c r="EH59" s="253">
        <f>IF('2. Grunddata'!$C$13="NEJ",(IF('2. Grunddata'!$C$16&gt;0,(DV59*$AD59),(BB59*$AD59))),(BZ59+CX59))</f>
        <v>0</v>
      </c>
      <c r="EI59" s="237">
        <f t="shared" si="108"/>
        <v>0</v>
      </c>
      <c r="EK59" s="253">
        <f>(BQ59+CO59-DY59)+IF('2. Grunddata'!$C$16&gt;0,AS59-DM59,0)</f>
        <v>0</v>
      </c>
      <c r="EL59" s="253">
        <f>(BR59+CP59-DZ59)+IF('2. Grunddata'!$C$16&gt;0,AT59-DN59,0)</f>
        <v>0</v>
      </c>
      <c r="EM59" s="253">
        <f>(BS59+CQ59-EA59)+IF('2. Grunddata'!$C$16&gt;0,AU59-DO59,0)</f>
        <v>0</v>
      </c>
      <c r="EN59" s="253">
        <f>(BT59+CR59-EB59)+IF('2. Grunddata'!$C$16&gt;0,AV59-DP59,0)</f>
        <v>0</v>
      </c>
      <c r="EO59" s="253">
        <f>(BU59+CS59-EC59)+IF('2. Grunddata'!$C$16&gt;0,AW59-DQ59,0)</f>
        <v>0</v>
      </c>
      <c r="EP59" s="253">
        <f>(BV59+CT59-ED59)+IF('2. Grunddata'!$C$16&gt;0,AX59-DR59,0)</f>
        <v>0</v>
      </c>
      <c r="EQ59" s="253">
        <f>(BW59+CU59-EE59)+IF('2. Grunddata'!$C$16&gt;0,AY59-DS59,0)</f>
        <v>0</v>
      </c>
      <c r="ER59" s="253">
        <f>(BX59+CV59-EF59)+IF('2. Grunddata'!$C$16&gt;0,AZ59-DT59,0)</f>
        <v>0</v>
      </c>
      <c r="ES59" s="253">
        <f>(BY59+CW59-EG59)+IF('2. Grunddata'!$C$16&gt;0,BA59-DU59,0)</f>
        <v>0</v>
      </c>
      <c r="ET59" s="253">
        <f>(BZ59+CX59-EH59)+IF('2. Grunddata'!$C$16&gt;0,BB59-DV59,0)</f>
        <v>0</v>
      </c>
      <c r="EU59" s="237">
        <f t="shared" si="109"/>
        <v>0</v>
      </c>
      <c r="EW59" s="253">
        <f t="shared" si="110"/>
        <v>0</v>
      </c>
      <c r="EX59" s="253">
        <f t="shared" si="111"/>
        <v>0</v>
      </c>
      <c r="EY59" s="253">
        <f t="shared" si="112"/>
        <v>0</v>
      </c>
      <c r="EZ59" s="253">
        <f t="shared" si="113"/>
        <v>0</v>
      </c>
      <c r="FA59" s="253">
        <f t="shared" si="114"/>
        <v>0</v>
      </c>
      <c r="FB59" s="253">
        <f t="shared" si="115"/>
        <v>0</v>
      </c>
      <c r="FC59" s="253">
        <f t="shared" si="116"/>
        <v>0</v>
      </c>
      <c r="FD59" s="253">
        <f t="shared" si="117"/>
        <v>0</v>
      </c>
      <c r="FE59" s="253">
        <f t="shared" si="118"/>
        <v>0</v>
      </c>
      <c r="FF59" s="253">
        <f t="shared" si="119"/>
        <v>0</v>
      </c>
      <c r="FG59" s="237">
        <f t="shared" si="120"/>
        <v>0</v>
      </c>
      <c r="FI59" s="253">
        <f t="shared" si="121"/>
        <v>0</v>
      </c>
      <c r="FJ59" s="253">
        <f t="shared" si="122"/>
        <v>0</v>
      </c>
      <c r="FK59" s="253">
        <f t="shared" si="123"/>
        <v>0</v>
      </c>
      <c r="FL59" s="253">
        <f t="shared" si="124"/>
        <v>0</v>
      </c>
      <c r="FM59" s="253">
        <f t="shared" si="125"/>
        <v>0</v>
      </c>
      <c r="FN59" s="253">
        <f t="shared" si="126"/>
        <v>0</v>
      </c>
      <c r="FO59" s="253">
        <f t="shared" si="127"/>
        <v>0</v>
      </c>
      <c r="FP59" s="253">
        <f t="shared" si="128"/>
        <v>0</v>
      </c>
      <c r="FQ59" s="253">
        <f t="shared" si="129"/>
        <v>0</v>
      </c>
      <c r="FR59" s="253">
        <f t="shared" si="130"/>
        <v>0</v>
      </c>
      <c r="FS59" s="237">
        <f t="shared" si="131"/>
        <v>0</v>
      </c>
    </row>
    <row r="60" spans="2:175" s="120" customFormat="1" ht="12.95" customHeight="1" x14ac:dyDescent="0.2">
      <c r="B60" s="115" t="str">
        <f>'2. Grunddata'!C$9</f>
        <v>Husdjurens utfodring och vård</v>
      </c>
      <c r="C60" s="147"/>
      <c r="D60" s="116"/>
      <c r="E60" s="138">
        <f t="shared" si="167"/>
        <v>0</v>
      </c>
      <c r="F60" s="136"/>
      <c r="G60" s="137"/>
      <c r="H60" s="137"/>
      <c r="I60" s="137"/>
      <c r="J60" s="137"/>
      <c r="K60" s="137"/>
      <c r="L60" s="137"/>
      <c r="M60" s="137"/>
      <c r="N60" s="137"/>
      <c r="O60" s="137"/>
      <c r="P60" s="137"/>
      <c r="Q60" s="566">
        <f>SUMIF('3. Partner'!$K$13:$K$87,$B60,'3. Partner'!$E$13:$E$87)</f>
        <v>0.02</v>
      </c>
      <c r="R60" s="540">
        <f t="shared" si="168"/>
        <v>0.02</v>
      </c>
      <c r="S60" s="540">
        <f t="shared" si="168"/>
        <v>0.02</v>
      </c>
      <c r="T60" s="540">
        <f t="shared" si="168"/>
        <v>0.02</v>
      </c>
      <c r="U60" s="540">
        <f t="shared" si="168"/>
        <v>0.02</v>
      </c>
      <c r="V60" s="540">
        <f t="shared" si="168"/>
        <v>0.02</v>
      </c>
      <c r="W60" s="540">
        <f t="shared" si="168"/>
        <v>0.02</v>
      </c>
      <c r="X60" s="540">
        <f t="shared" si="168"/>
        <v>0.02</v>
      </c>
      <c r="Y60" s="540">
        <f t="shared" si="168"/>
        <v>0.02</v>
      </c>
      <c r="Z60" s="540">
        <f t="shared" si="168"/>
        <v>0.02</v>
      </c>
      <c r="AA60" s="567">
        <f>SUMIF('3. Partner'!K$13:K$87,B60,'3. Partner'!D$13:D$87)</f>
        <v>0.54449999999999998</v>
      </c>
      <c r="AB60" s="568">
        <f>(SUMIF('3. Partner'!K$13:K$87,B60,'3. Partner'!F$13:F$87))+(SUMIF('3. Partner'!K$13:K$87,B60,'3. Partner'!H$13:H$87))</f>
        <v>0.46473946099377283</v>
      </c>
      <c r="AC60" s="568">
        <f>(SUMIF('3. Partner'!K$13:K$87,B60,'3. Partner'!G$13:G$87))+(SUMIF('3. Partner'!K$13:K$87,B60,'3. Partner'!I$13:I$87))</f>
        <v>0.12659999999999999</v>
      </c>
      <c r="AD60" s="273">
        <f>IF('2. Grunddata'!C$13="NEJ",'2. Grunddata'!C$14,0)</f>
        <v>0.25</v>
      </c>
      <c r="AE60" s="617">
        <f t="shared" si="99"/>
        <v>0</v>
      </c>
      <c r="AF60" s="287"/>
      <c r="AG60" s="274">
        <f t="shared" si="169"/>
        <v>0</v>
      </c>
      <c r="AH60" s="274">
        <f t="shared" si="170"/>
        <v>0</v>
      </c>
      <c r="AI60" s="274">
        <f t="shared" si="171"/>
        <v>0</v>
      </c>
      <c r="AJ60" s="274">
        <f t="shared" si="172"/>
        <v>0</v>
      </c>
      <c r="AK60" s="274">
        <f t="shared" si="173"/>
        <v>0</v>
      </c>
      <c r="AL60" s="274">
        <f t="shared" si="174"/>
        <v>0</v>
      </c>
      <c r="AM60" s="274">
        <f t="shared" si="175"/>
        <v>0</v>
      </c>
      <c r="AN60" s="274">
        <f t="shared" si="176"/>
        <v>0</v>
      </c>
      <c r="AO60" s="274">
        <f t="shared" si="177"/>
        <v>0</v>
      </c>
      <c r="AP60" s="274">
        <f t="shared" si="178"/>
        <v>0</v>
      </c>
      <c r="AQ60" s="275">
        <f t="shared" si="100"/>
        <v>0</v>
      </c>
      <c r="AR60" s="276"/>
      <c r="AS60" s="274">
        <f t="shared" si="179"/>
        <v>0</v>
      </c>
      <c r="AT60" s="274">
        <f t="shared" si="180"/>
        <v>0</v>
      </c>
      <c r="AU60" s="274">
        <f t="shared" si="181"/>
        <v>0</v>
      </c>
      <c r="AV60" s="274">
        <f t="shared" si="182"/>
        <v>0</v>
      </c>
      <c r="AW60" s="274">
        <f t="shared" si="183"/>
        <v>0</v>
      </c>
      <c r="AX60" s="274">
        <f t="shared" si="184"/>
        <v>0</v>
      </c>
      <c r="AY60" s="274">
        <f t="shared" si="185"/>
        <v>0</v>
      </c>
      <c r="AZ60" s="274">
        <f t="shared" si="186"/>
        <v>0</v>
      </c>
      <c r="BA60" s="274">
        <f t="shared" si="187"/>
        <v>0</v>
      </c>
      <c r="BB60" s="274">
        <f t="shared" si="188"/>
        <v>0</v>
      </c>
      <c r="BC60" s="275">
        <f t="shared" si="101"/>
        <v>0</v>
      </c>
      <c r="BD60" s="276"/>
      <c r="BE60" s="274">
        <f t="shared" si="189"/>
        <v>0</v>
      </c>
      <c r="BF60" s="274">
        <f t="shared" si="190"/>
        <v>0</v>
      </c>
      <c r="BG60" s="274">
        <f t="shared" si="191"/>
        <v>0</v>
      </c>
      <c r="BH60" s="274">
        <f t="shared" si="192"/>
        <v>0</v>
      </c>
      <c r="BI60" s="274">
        <f t="shared" si="193"/>
        <v>0</v>
      </c>
      <c r="BJ60" s="274">
        <f t="shared" si="194"/>
        <v>0</v>
      </c>
      <c r="BK60" s="274">
        <f t="shared" si="195"/>
        <v>0</v>
      </c>
      <c r="BL60" s="274">
        <f t="shared" si="196"/>
        <v>0</v>
      </c>
      <c r="BM60" s="274">
        <f t="shared" si="197"/>
        <v>0</v>
      </c>
      <c r="BN60" s="274">
        <f t="shared" si="198"/>
        <v>0</v>
      </c>
      <c r="BO60" s="275">
        <f t="shared" si="102"/>
        <v>0</v>
      </c>
      <c r="BP60" s="227"/>
      <c r="BQ60" s="225">
        <f t="shared" si="199"/>
        <v>0</v>
      </c>
      <c r="BR60" s="225">
        <f t="shared" si="200"/>
        <v>0</v>
      </c>
      <c r="BS60" s="225">
        <f t="shared" si="201"/>
        <v>0</v>
      </c>
      <c r="BT60" s="225">
        <f t="shared" si="202"/>
        <v>0</v>
      </c>
      <c r="BU60" s="225">
        <f t="shared" si="203"/>
        <v>0</v>
      </c>
      <c r="BV60" s="225">
        <f t="shared" si="204"/>
        <v>0</v>
      </c>
      <c r="BW60" s="225">
        <f t="shared" si="205"/>
        <v>0</v>
      </c>
      <c r="BX60" s="225">
        <f t="shared" si="206"/>
        <v>0</v>
      </c>
      <c r="BY60" s="225">
        <f t="shared" si="207"/>
        <v>0</v>
      </c>
      <c r="BZ60" s="225">
        <f t="shared" si="208"/>
        <v>0</v>
      </c>
      <c r="CA60" s="226">
        <f t="shared" si="103"/>
        <v>0</v>
      </c>
      <c r="CB60" s="227"/>
      <c r="CC60" s="279">
        <f t="shared" si="209"/>
        <v>0</v>
      </c>
      <c r="CD60" s="279">
        <f t="shared" si="210"/>
        <v>0</v>
      </c>
      <c r="CE60" s="279">
        <f t="shared" si="211"/>
        <v>0</v>
      </c>
      <c r="CF60" s="279">
        <f t="shared" si="212"/>
        <v>0</v>
      </c>
      <c r="CG60" s="279">
        <f t="shared" si="213"/>
        <v>0</v>
      </c>
      <c r="CH60" s="279">
        <f t="shared" si="214"/>
        <v>0</v>
      </c>
      <c r="CI60" s="279">
        <f t="shared" si="215"/>
        <v>0</v>
      </c>
      <c r="CJ60" s="279">
        <f t="shared" si="216"/>
        <v>0</v>
      </c>
      <c r="CK60" s="279">
        <f t="shared" si="217"/>
        <v>0</v>
      </c>
      <c r="CL60" s="279">
        <f t="shared" si="218"/>
        <v>0</v>
      </c>
      <c r="CM60" s="226">
        <f t="shared" si="104"/>
        <v>0</v>
      </c>
      <c r="CN60" s="227"/>
      <c r="CO60" s="225">
        <f t="shared" si="219"/>
        <v>0</v>
      </c>
      <c r="CP60" s="225">
        <f t="shared" si="220"/>
        <v>0</v>
      </c>
      <c r="CQ60" s="225">
        <f t="shared" si="221"/>
        <v>0</v>
      </c>
      <c r="CR60" s="225">
        <f t="shared" si="222"/>
        <v>0</v>
      </c>
      <c r="CS60" s="225">
        <f t="shared" si="223"/>
        <v>0</v>
      </c>
      <c r="CT60" s="225">
        <f t="shared" si="224"/>
        <v>0</v>
      </c>
      <c r="CU60" s="225">
        <f t="shared" si="225"/>
        <v>0</v>
      </c>
      <c r="CV60" s="225">
        <f t="shared" si="226"/>
        <v>0</v>
      </c>
      <c r="CW60" s="225">
        <f t="shared" si="227"/>
        <v>0</v>
      </c>
      <c r="CX60" s="225">
        <f t="shared" si="228"/>
        <v>0</v>
      </c>
      <c r="CY60" s="226">
        <f t="shared" si="105"/>
        <v>0</v>
      </c>
      <c r="CZ60" s="227"/>
      <c r="DA60" s="225">
        <f t="shared" si="229"/>
        <v>0</v>
      </c>
      <c r="DB60" s="225">
        <f t="shared" si="230"/>
        <v>0</v>
      </c>
      <c r="DC60" s="225">
        <f t="shared" si="231"/>
        <v>0</v>
      </c>
      <c r="DD60" s="225">
        <f t="shared" si="232"/>
        <v>0</v>
      </c>
      <c r="DE60" s="225">
        <f t="shared" si="233"/>
        <v>0</v>
      </c>
      <c r="DF60" s="225">
        <f t="shared" si="234"/>
        <v>0</v>
      </c>
      <c r="DG60" s="225">
        <f t="shared" si="235"/>
        <v>0</v>
      </c>
      <c r="DH60" s="225">
        <f t="shared" si="236"/>
        <v>0</v>
      </c>
      <c r="DI60" s="225">
        <f t="shared" si="237"/>
        <v>0</v>
      </c>
      <c r="DJ60" s="225">
        <f t="shared" si="238"/>
        <v>0</v>
      </c>
      <c r="DK60" s="226">
        <f t="shared" si="106"/>
        <v>0</v>
      </c>
      <c r="DL60" s="227"/>
      <c r="DM60" s="225">
        <f>IF('5. Lön'!$B$15&gt;0,$F60*G60*(1+'2. Grunddata'!$C$16)*(1+$Q60)*(1-$E60),AS60)</f>
        <v>0</v>
      </c>
      <c r="DN60" s="225">
        <f>IF('5. Lön'!$B$15&gt;0,$F60*H60*(1+'2. Grunddata'!$C$16)*(1+$Q60)*(1+$R60)*(1-$E60),AT60)</f>
        <v>0</v>
      </c>
      <c r="DO60" s="225">
        <f>IF('5. Lön'!$B$15&gt;0,$F60*I60*(1+'2. Grunddata'!$C$16)*(1+$Q60)*(1+$R60)*(1+$S60)*(1-$E60),AU60)</f>
        <v>0</v>
      </c>
      <c r="DP60" s="225">
        <f>IF('5. Lön'!$B$15&gt;0,$F60*J60*(1+'2. Grunddata'!$C$16)*(1+$Q60)*(1+$R60)*(1+$S60)*(1+$T60)*(1-$E60),AV60)</f>
        <v>0</v>
      </c>
      <c r="DQ60" s="225">
        <f>IF('5. Lön'!$B$15&gt;0,$F60*K60*(1+'2. Grunddata'!$C$16)*(1+$Q60)*(1+$R60)*(1+$S60)*(1+$T60)*(1+$U60)*(1-$E60),AW60)</f>
        <v>0</v>
      </c>
      <c r="DR60" s="225">
        <f>IF('5. Lön'!$B$15&gt;0,$F60*L60*(1+'2. Grunddata'!$C$16)*(1+$Q60)*(1+$R60)*(1+$S60)*(1+$T60)*(1+$U60)*(1+$V60)*(1-$E60),AX60)</f>
        <v>0</v>
      </c>
      <c r="DS60" s="225">
        <f>IF('5. Lön'!$B$15&gt;0,$F60*M60*(1+'2. Grunddata'!$C$16)*(1+$Q60)*(1+$R60)*(1+$S60)*(1+$T60)*(1+$U60)*(1+$V60)*(1+$W60)*(1-$E60),AY60)</f>
        <v>0</v>
      </c>
      <c r="DT60" s="225">
        <f>IF('5. Lön'!$B$15&gt;0,$F60*N60*(1+'2. Grunddata'!$C$16)*(1+$Q60)*(1+$R60)*(1+$S60)*(1+$T60)*(1+$U60)*(1+$V60)*(1+$W60)*(1+$X60)*(1-$E60),AZ60)</f>
        <v>0</v>
      </c>
      <c r="DU60" s="225">
        <f>IF('5. Lön'!$B$15&gt;0,$F60*O60*(1+'2. Grunddata'!$C$16)*(1+$Q60)*(1+$R60)*(1+$S60)*(1+$T60)*(1+$U60)*(1+$V60)*(1+$W60)*(1+$X60)*(1+$Y60)*(1+$Z60)*(1-$E60),BA60)</f>
        <v>0</v>
      </c>
      <c r="DV60" s="225">
        <f>IF('5. Lön'!$B$15&gt;0,$F60*P60*(1+'2. Grunddata'!$C$16)*(1+$Q60)*(1+$R60)*(1+$S60)*(1+$T60)*(1+$U60)*(1+$V60)*(1+$W60)*(1+$X60)*(1+$Y60)*(1-$E60),BB60)</f>
        <v>0</v>
      </c>
      <c r="DW60" s="226">
        <f t="shared" si="107"/>
        <v>0</v>
      </c>
      <c r="DX60" s="227"/>
      <c r="DY60" s="225">
        <f>IF('2. Grunddata'!$C$13="NEJ",(IF('2. Grunddata'!$C$16&gt;0,(DM60*$AD60),(AS60*$AD60))),(BQ60+CO60))</f>
        <v>0</v>
      </c>
      <c r="DZ60" s="225">
        <f>IF('2. Grunddata'!$C$13="NEJ",(IF('2. Grunddata'!$C$16&gt;0,(DN60*$AD60),(AT60*$AD60))),(BR60+CP60))</f>
        <v>0</v>
      </c>
      <c r="EA60" s="225">
        <f>IF('2. Grunddata'!$C$13="NEJ",(IF('2. Grunddata'!$C$16&gt;0,(DO60*$AD60),(AU60*$AD60))),(BS60+CQ60))</f>
        <v>0</v>
      </c>
      <c r="EB60" s="225">
        <f>IF('2. Grunddata'!$C$13="NEJ",(IF('2. Grunddata'!$C$16&gt;0,(DP60*$AD60),(AV60*$AD60))),(BT60+CR60))</f>
        <v>0</v>
      </c>
      <c r="EC60" s="225">
        <f>IF('2. Grunddata'!$C$13="NEJ",(IF('2. Grunddata'!$C$16&gt;0,(DQ60*$AD60),(AW60*$AD60))),(BU60+CS60))</f>
        <v>0</v>
      </c>
      <c r="ED60" s="225">
        <f>IF('2. Grunddata'!$C$13="NEJ",(IF('2. Grunddata'!$C$16&gt;0,(DR60*$AD60),(AX60*$AD60))),(BV60+CT60))</f>
        <v>0</v>
      </c>
      <c r="EE60" s="225">
        <f>IF('2. Grunddata'!$C$13="NEJ",(IF('2. Grunddata'!$C$16&gt;0,(DS60*$AD60),(AY60*$AD60))),(BW60+CU60))</f>
        <v>0</v>
      </c>
      <c r="EF60" s="225">
        <f>IF('2. Grunddata'!$C$13="NEJ",(IF('2. Grunddata'!$C$16&gt;0,(DT60*$AD60),(AZ60*$AD60))),(BX60+CV60))</f>
        <v>0</v>
      </c>
      <c r="EG60" s="225">
        <f>IF('2. Grunddata'!$C$13="NEJ",(IF('2. Grunddata'!$C$16&gt;0,(DU60*$AD60),(BA60*$AD60))),(BY60+CW60))</f>
        <v>0</v>
      </c>
      <c r="EH60" s="225">
        <f>IF('2. Grunddata'!$C$13="NEJ",(IF('2. Grunddata'!$C$16&gt;0,(DV60*$AD60),(BB60*$AD60))),(BZ60+CX60))</f>
        <v>0</v>
      </c>
      <c r="EI60" s="226">
        <f t="shared" si="108"/>
        <v>0</v>
      </c>
      <c r="EJ60" s="227"/>
      <c r="EK60" s="225">
        <f>(BQ60+CO60-DY60)+IF('2. Grunddata'!$C$16&gt;0,AS60-DM60,0)</f>
        <v>0</v>
      </c>
      <c r="EL60" s="225">
        <f>(BR60+CP60-DZ60)+IF('2. Grunddata'!$C$16&gt;0,AT60-DN60,0)</f>
        <v>0</v>
      </c>
      <c r="EM60" s="225">
        <f>(BS60+CQ60-EA60)+IF('2. Grunddata'!$C$16&gt;0,AU60-DO60,0)</f>
        <v>0</v>
      </c>
      <c r="EN60" s="225">
        <f>(BT60+CR60-EB60)+IF('2. Grunddata'!$C$16&gt;0,AV60-DP60,0)</f>
        <v>0</v>
      </c>
      <c r="EO60" s="225">
        <f>(BU60+CS60-EC60)+IF('2. Grunddata'!$C$16&gt;0,AW60-DQ60,0)</f>
        <v>0</v>
      </c>
      <c r="EP60" s="225">
        <f>(BV60+CT60-ED60)+IF('2. Grunddata'!$C$16&gt;0,AX60-DR60,0)</f>
        <v>0</v>
      </c>
      <c r="EQ60" s="225">
        <f>(BW60+CU60-EE60)+IF('2. Grunddata'!$C$16&gt;0,AY60-DS60,0)</f>
        <v>0</v>
      </c>
      <c r="ER60" s="225">
        <f>(BX60+CV60-EF60)+IF('2. Grunddata'!$C$16&gt;0,AZ60-DT60,0)</f>
        <v>0</v>
      </c>
      <c r="ES60" s="225">
        <f>(BY60+CW60-EG60)+IF('2. Grunddata'!$C$16&gt;0,BA60-DU60,0)</f>
        <v>0</v>
      </c>
      <c r="ET60" s="225">
        <f>(BZ60+CX60-EH60)+IF('2. Grunddata'!$C$16&gt;0,BB60-DV60,0)</f>
        <v>0</v>
      </c>
      <c r="EU60" s="226">
        <f t="shared" si="109"/>
        <v>0</v>
      </c>
      <c r="EV60" s="227"/>
      <c r="EW60" s="225">
        <f t="shared" si="110"/>
        <v>0</v>
      </c>
      <c r="EX60" s="225">
        <f t="shared" si="111"/>
        <v>0</v>
      </c>
      <c r="EY60" s="225">
        <f t="shared" si="112"/>
        <v>0</v>
      </c>
      <c r="EZ60" s="225">
        <f t="shared" si="113"/>
        <v>0</v>
      </c>
      <c r="FA60" s="225">
        <f t="shared" si="114"/>
        <v>0</v>
      </c>
      <c r="FB60" s="225">
        <f t="shared" si="115"/>
        <v>0</v>
      </c>
      <c r="FC60" s="225">
        <f t="shared" si="116"/>
        <v>0</v>
      </c>
      <c r="FD60" s="225">
        <f t="shared" si="117"/>
        <v>0</v>
      </c>
      <c r="FE60" s="225">
        <f t="shared" si="118"/>
        <v>0</v>
      </c>
      <c r="FF60" s="225">
        <f t="shared" si="119"/>
        <v>0</v>
      </c>
      <c r="FG60" s="226">
        <f t="shared" si="120"/>
        <v>0</v>
      </c>
      <c r="FH60" s="227"/>
      <c r="FI60" s="225">
        <f t="shared" si="121"/>
        <v>0</v>
      </c>
      <c r="FJ60" s="225">
        <f t="shared" si="122"/>
        <v>0</v>
      </c>
      <c r="FK60" s="225">
        <f t="shared" si="123"/>
        <v>0</v>
      </c>
      <c r="FL60" s="225">
        <f t="shared" si="124"/>
        <v>0</v>
      </c>
      <c r="FM60" s="225">
        <f t="shared" si="125"/>
        <v>0</v>
      </c>
      <c r="FN60" s="225">
        <f t="shared" si="126"/>
        <v>0</v>
      </c>
      <c r="FO60" s="225">
        <f t="shared" si="127"/>
        <v>0</v>
      </c>
      <c r="FP60" s="225">
        <f t="shared" si="128"/>
        <v>0</v>
      </c>
      <c r="FQ60" s="225">
        <f t="shared" si="129"/>
        <v>0</v>
      </c>
      <c r="FR60" s="225">
        <f t="shared" si="130"/>
        <v>0</v>
      </c>
      <c r="FS60" s="226">
        <f t="shared" si="131"/>
        <v>0</v>
      </c>
    </row>
    <row r="61" spans="2:175" s="120" customFormat="1" ht="12.95" customHeight="1" x14ac:dyDescent="0.2">
      <c r="B61" s="109" t="str">
        <f>'2. Grunddata'!C$9</f>
        <v>Husdjurens utfodring och vård</v>
      </c>
      <c r="C61" s="110"/>
      <c r="D61" s="113"/>
      <c r="E61" s="128">
        <f t="shared" si="167"/>
        <v>0</v>
      </c>
      <c r="F61" s="111"/>
      <c r="G61" s="112"/>
      <c r="H61" s="112"/>
      <c r="I61" s="112"/>
      <c r="J61" s="112"/>
      <c r="K61" s="112"/>
      <c r="L61" s="112"/>
      <c r="M61" s="112"/>
      <c r="N61" s="112"/>
      <c r="O61" s="112"/>
      <c r="P61" s="112"/>
      <c r="Q61" s="266">
        <f>SUMIF('3. Partner'!$K$13:$K$87,$B61,'3. Partner'!$E$13:$E$87)</f>
        <v>0.02</v>
      </c>
      <c r="R61" s="541">
        <f t="shared" si="168"/>
        <v>0.02</v>
      </c>
      <c r="S61" s="541">
        <f t="shared" si="168"/>
        <v>0.02</v>
      </c>
      <c r="T61" s="541">
        <f t="shared" si="168"/>
        <v>0.02</v>
      </c>
      <c r="U61" s="541">
        <f t="shared" si="168"/>
        <v>0.02</v>
      </c>
      <c r="V61" s="541">
        <f t="shared" si="168"/>
        <v>0.02</v>
      </c>
      <c r="W61" s="541">
        <f t="shared" si="168"/>
        <v>0.02</v>
      </c>
      <c r="X61" s="541">
        <f t="shared" si="168"/>
        <v>0.02</v>
      </c>
      <c r="Y61" s="541">
        <f t="shared" si="168"/>
        <v>0.02</v>
      </c>
      <c r="Z61" s="541">
        <f t="shared" si="168"/>
        <v>0.02</v>
      </c>
      <c r="AA61" s="267">
        <f>SUMIF('3. Partner'!K$13:K$87,B61,'3. Partner'!D$13:D$87)</f>
        <v>0.54449999999999998</v>
      </c>
      <c r="AB61" s="247">
        <f>(SUMIF('3. Partner'!K$13:K$87,B61,'3. Partner'!F$13:F$87))+(SUMIF('3. Partner'!K$13:K$87,B61,'3. Partner'!H$13:H$87))</f>
        <v>0.46473946099377283</v>
      </c>
      <c r="AC61" s="247">
        <f>(SUMIF('3. Partner'!K$13:K$87,B61,'3. Partner'!G$13:G$87))+(SUMIF('3. Partner'!K$13:K$87,B61,'3. Partner'!I$13:I$87))</f>
        <v>0.12659999999999999</v>
      </c>
      <c r="AD61" s="248">
        <f>IF('2. Grunddata'!C$13="NEJ",'2. Grunddata'!C$14,0)</f>
        <v>0.25</v>
      </c>
      <c r="AE61" s="597">
        <f t="shared" si="99"/>
        <v>0</v>
      </c>
      <c r="AF61" s="292"/>
      <c r="AG61" s="249">
        <f t="shared" si="169"/>
        <v>0</v>
      </c>
      <c r="AH61" s="249">
        <f t="shared" si="170"/>
        <v>0</v>
      </c>
      <c r="AI61" s="249">
        <f t="shared" si="171"/>
        <v>0</v>
      </c>
      <c r="AJ61" s="249">
        <f t="shared" si="172"/>
        <v>0</v>
      </c>
      <c r="AK61" s="249">
        <f t="shared" si="173"/>
        <v>0</v>
      </c>
      <c r="AL61" s="249">
        <f t="shared" si="174"/>
        <v>0</v>
      </c>
      <c r="AM61" s="249">
        <f t="shared" si="175"/>
        <v>0</v>
      </c>
      <c r="AN61" s="249">
        <f t="shared" si="176"/>
        <v>0</v>
      </c>
      <c r="AO61" s="249">
        <f t="shared" si="177"/>
        <v>0</v>
      </c>
      <c r="AP61" s="249">
        <f t="shared" si="178"/>
        <v>0</v>
      </c>
      <c r="AQ61" s="250">
        <f t="shared" si="100"/>
        <v>0</v>
      </c>
      <c r="AR61" s="251"/>
      <c r="AS61" s="249">
        <f t="shared" si="179"/>
        <v>0</v>
      </c>
      <c r="AT61" s="249">
        <f t="shared" si="180"/>
        <v>0</v>
      </c>
      <c r="AU61" s="249">
        <f t="shared" si="181"/>
        <v>0</v>
      </c>
      <c r="AV61" s="249">
        <f t="shared" si="182"/>
        <v>0</v>
      </c>
      <c r="AW61" s="249">
        <f t="shared" si="183"/>
        <v>0</v>
      </c>
      <c r="AX61" s="249">
        <f t="shared" si="184"/>
        <v>0</v>
      </c>
      <c r="AY61" s="249">
        <f t="shared" si="185"/>
        <v>0</v>
      </c>
      <c r="AZ61" s="249">
        <f t="shared" si="186"/>
        <v>0</v>
      </c>
      <c r="BA61" s="249">
        <f t="shared" si="187"/>
        <v>0</v>
      </c>
      <c r="BB61" s="249">
        <f t="shared" si="188"/>
        <v>0</v>
      </c>
      <c r="BC61" s="250">
        <f t="shared" si="101"/>
        <v>0</v>
      </c>
      <c r="BD61" s="251"/>
      <c r="BE61" s="249">
        <f t="shared" si="189"/>
        <v>0</v>
      </c>
      <c r="BF61" s="249">
        <f t="shared" si="190"/>
        <v>0</v>
      </c>
      <c r="BG61" s="249">
        <f t="shared" si="191"/>
        <v>0</v>
      </c>
      <c r="BH61" s="249">
        <f t="shared" si="192"/>
        <v>0</v>
      </c>
      <c r="BI61" s="249">
        <f t="shared" si="193"/>
        <v>0</v>
      </c>
      <c r="BJ61" s="249">
        <f t="shared" si="194"/>
        <v>0</v>
      </c>
      <c r="BK61" s="249">
        <f t="shared" si="195"/>
        <v>0</v>
      </c>
      <c r="BL61" s="249">
        <f t="shared" si="196"/>
        <v>0</v>
      </c>
      <c r="BM61" s="249">
        <f t="shared" si="197"/>
        <v>0</v>
      </c>
      <c r="BN61" s="249">
        <f t="shared" si="198"/>
        <v>0</v>
      </c>
      <c r="BO61" s="250">
        <f t="shared" si="102"/>
        <v>0</v>
      </c>
      <c r="BQ61" s="253">
        <f t="shared" si="199"/>
        <v>0</v>
      </c>
      <c r="BR61" s="253">
        <f t="shared" si="200"/>
        <v>0</v>
      </c>
      <c r="BS61" s="253">
        <f t="shared" si="201"/>
        <v>0</v>
      </c>
      <c r="BT61" s="253">
        <f t="shared" si="202"/>
        <v>0</v>
      </c>
      <c r="BU61" s="253">
        <f t="shared" si="203"/>
        <v>0</v>
      </c>
      <c r="BV61" s="253">
        <f t="shared" si="204"/>
        <v>0</v>
      </c>
      <c r="BW61" s="253">
        <f t="shared" si="205"/>
        <v>0</v>
      </c>
      <c r="BX61" s="253">
        <f t="shared" si="206"/>
        <v>0</v>
      </c>
      <c r="BY61" s="253">
        <f t="shared" si="207"/>
        <v>0</v>
      </c>
      <c r="BZ61" s="253">
        <f t="shared" si="208"/>
        <v>0</v>
      </c>
      <c r="CA61" s="237">
        <f t="shared" si="103"/>
        <v>0</v>
      </c>
      <c r="CC61" s="258">
        <f t="shared" si="209"/>
        <v>0</v>
      </c>
      <c r="CD61" s="258">
        <f t="shared" si="210"/>
        <v>0</v>
      </c>
      <c r="CE61" s="258">
        <f t="shared" si="211"/>
        <v>0</v>
      </c>
      <c r="CF61" s="258">
        <f t="shared" si="212"/>
        <v>0</v>
      </c>
      <c r="CG61" s="258">
        <f t="shared" si="213"/>
        <v>0</v>
      </c>
      <c r="CH61" s="258">
        <f t="shared" si="214"/>
        <v>0</v>
      </c>
      <c r="CI61" s="258">
        <f t="shared" si="215"/>
        <v>0</v>
      </c>
      <c r="CJ61" s="258">
        <f t="shared" si="216"/>
        <v>0</v>
      </c>
      <c r="CK61" s="258">
        <f t="shared" si="217"/>
        <v>0</v>
      </c>
      <c r="CL61" s="258">
        <f t="shared" si="218"/>
        <v>0</v>
      </c>
      <c r="CM61" s="237">
        <f t="shared" si="104"/>
        <v>0</v>
      </c>
      <c r="CO61" s="253">
        <f t="shared" si="219"/>
        <v>0</v>
      </c>
      <c r="CP61" s="253">
        <f t="shared" si="220"/>
        <v>0</v>
      </c>
      <c r="CQ61" s="253">
        <f t="shared" si="221"/>
        <v>0</v>
      </c>
      <c r="CR61" s="253">
        <f t="shared" si="222"/>
        <v>0</v>
      </c>
      <c r="CS61" s="253">
        <f t="shared" si="223"/>
        <v>0</v>
      </c>
      <c r="CT61" s="253">
        <f t="shared" si="224"/>
        <v>0</v>
      </c>
      <c r="CU61" s="253">
        <f t="shared" si="225"/>
        <v>0</v>
      </c>
      <c r="CV61" s="253">
        <f t="shared" si="226"/>
        <v>0</v>
      </c>
      <c r="CW61" s="253">
        <f t="shared" si="227"/>
        <v>0</v>
      </c>
      <c r="CX61" s="253">
        <f t="shared" si="228"/>
        <v>0</v>
      </c>
      <c r="CY61" s="237">
        <f t="shared" si="105"/>
        <v>0</v>
      </c>
      <c r="DA61" s="253">
        <f t="shared" si="229"/>
        <v>0</v>
      </c>
      <c r="DB61" s="253">
        <f t="shared" si="230"/>
        <v>0</v>
      </c>
      <c r="DC61" s="253">
        <f t="shared" si="231"/>
        <v>0</v>
      </c>
      <c r="DD61" s="253">
        <f t="shared" si="232"/>
        <v>0</v>
      </c>
      <c r="DE61" s="253">
        <f t="shared" si="233"/>
        <v>0</v>
      </c>
      <c r="DF61" s="253">
        <f t="shared" si="234"/>
        <v>0</v>
      </c>
      <c r="DG61" s="253">
        <f t="shared" si="235"/>
        <v>0</v>
      </c>
      <c r="DH61" s="253">
        <f t="shared" si="236"/>
        <v>0</v>
      </c>
      <c r="DI61" s="253">
        <f t="shared" si="237"/>
        <v>0</v>
      </c>
      <c r="DJ61" s="253">
        <f t="shared" si="238"/>
        <v>0</v>
      </c>
      <c r="DK61" s="237">
        <f t="shared" si="106"/>
        <v>0</v>
      </c>
      <c r="DM61" s="253">
        <f>IF('5. Lön'!$B$15&gt;0,$F61*G61*(1+'2. Grunddata'!$C$16)*(1+$Q61)*(1-$E61),AS61)</f>
        <v>0</v>
      </c>
      <c r="DN61" s="253">
        <f>IF('5. Lön'!$B$15&gt;0,$F61*H61*(1+'2. Grunddata'!$C$16)*(1+$Q61)*(1+$R61)*(1-$E61),AT61)</f>
        <v>0</v>
      </c>
      <c r="DO61" s="253">
        <f>IF('5. Lön'!$B$15&gt;0,$F61*I61*(1+'2. Grunddata'!$C$16)*(1+$Q61)*(1+$R61)*(1+$S61)*(1-$E61),AU61)</f>
        <v>0</v>
      </c>
      <c r="DP61" s="253">
        <f>IF('5. Lön'!$B$15&gt;0,$F61*J61*(1+'2. Grunddata'!$C$16)*(1+$Q61)*(1+$R61)*(1+$S61)*(1+$T61)*(1-$E61),AV61)</f>
        <v>0</v>
      </c>
      <c r="DQ61" s="253">
        <f>IF('5. Lön'!$B$15&gt;0,$F61*K61*(1+'2. Grunddata'!$C$16)*(1+$Q61)*(1+$R61)*(1+$S61)*(1+$T61)*(1+$U61)*(1-$E61),AW61)</f>
        <v>0</v>
      </c>
      <c r="DR61" s="253">
        <f>IF('5. Lön'!$B$15&gt;0,$F61*L61*(1+'2. Grunddata'!$C$16)*(1+$Q61)*(1+$R61)*(1+$S61)*(1+$T61)*(1+$U61)*(1+$V61)*(1-$E61),AX61)</f>
        <v>0</v>
      </c>
      <c r="DS61" s="253">
        <f>IF('5. Lön'!$B$15&gt;0,$F61*M61*(1+'2. Grunddata'!$C$16)*(1+$Q61)*(1+$R61)*(1+$S61)*(1+$T61)*(1+$U61)*(1+$V61)*(1+$W61)*(1-$E61),AY61)</f>
        <v>0</v>
      </c>
      <c r="DT61" s="253">
        <f>IF('5. Lön'!$B$15&gt;0,$F61*N61*(1+'2. Grunddata'!$C$16)*(1+$Q61)*(1+$R61)*(1+$S61)*(1+$T61)*(1+$U61)*(1+$V61)*(1+$W61)*(1+$X61)*(1-$E61),AZ61)</f>
        <v>0</v>
      </c>
      <c r="DU61" s="253">
        <f>IF('5. Lön'!$B$15&gt;0,$F61*O61*(1+'2. Grunddata'!$C$16)*(1+$Q61)*(1+$R61)*(1+$S61)*(1+$T61)*(1+$U61)*(1+$V61)*(1+$W61)*(1+$X61)*(1+$Y61)*(1+$Z61)*(1-$E61),BA61)</f>
        <v>0</v>
      </c>
      <c r="DV61" s="253">
        <f>IF('5. Lön'!$B$15&gt;0,$F61*P61*(1+'2. Grunddata'!$C$16)*(1+$Q61)*(1+$R61)*(1+$S61)*(1+$T61)*(1+$U61)*(1+$V61)*(1+$W61)*(1+$X61)*(1+$Y61)*(1-$E61),BB61)</f>
        <v>0</v>
      </c>
      <c r="DW61" s="237">
        <f t="shared" si="107"/>
        <v>0</v>
      </c>
      <c r="DY61" s="253">
        <f>IF('2. Grunddata'!$C$13="NEJ",(IF('2. Grunddata'!$C$16&gt;0,(DM61*$AD61),(AS61*$AD61))),(BQ61+CO61))</f>
        <v>0</v>
      </c>
      <c r="DZ61" s="253">
        <f>IF('2. Grunddata'!$C$13="NEJ",(IF('2. Grunddata'!$C$16&gt;0,(DN61*$AD61),(AT61*$AD61))),(BR61+CP61))</f>
        <v>0</v>
      </c>
      <c r="EA61" s="253">
        <f>IF('2. Grunddata'!$C$13="NEJ",(IF('2. Grunddata'!$C$16&gt;0,(DO61*$AD61),(AU61*$AD61))),(BS61+CQ61))</f>
        <v>0</v>
      </c>
      <c r="EB61" s="253">
        <f>IF('2. Grunddata'!$C$13="NEJ",(IF('2. Grunddata'!$C$16&gt;0,(DP61*$AD61),(AV61*$AD61))),(BT61+CR61))</f>
        <v>0</v>
      </c>
      <c r="EC61" s="253">
        <f>IF('2. Grunddata'!$C$13="NEJ",(IF('2. Grunddata'!$C$16&gt;0,(DQ61*$AD61),(AW61*$AD61))),(BU61+CS61))</f>
        <v>0</v>
      </c>
      <c r="ED61" s="253">
        <f>IF('2. Grunddata'!$C$13="NEJ",(IF('2. Grunddata'!$C$16&gt;0,(DR61*$AD61),(AX61*$AD61))),(BV61+CT61))</f>
        <v>0</v>
      </c>
      <c r="EE61" s="253">
        <f>IF('2. Grunddata'!$C$13="NEJ",(IF('2. Grunddata'!$C$16&gt;0,(DS61*$AD61),(AY61*$AD61))),(BW61+CU61))</f>
        <v>0</v>
      </c>
      <c r="EF61" s="253">
        <f>IF('2. Grunddata'!$C$13="NEJ",(IF('2. Grunddata'!$C$16&gt;0,(DT61*$AD61),(AZ61*$AD61))),(BX61+CV61))</f>
        <v>0</v>
      </c>
      <c r="EG61" s="253">
        <f>IF('2. Grunddata'!$C$13="NEJ",(IF('2. Grunddata'!$C$16&gt;0,(DU61*$AD61),(BA61*$AD61))),(BY61+CW61))</f>
        <v>0</v>
      </c>
      <c r="EH61" s="253">
        <f>IF('2. Grunddata'!$C$13="NEJ",(IF('2. Grunddata'!$C$16&gt;0,(DV61*$AD61),(BB61*$AD61))),(BZ61+CX61))</f>
        <v>0</v>
      </c>
      <c r="EI61" s="237">
        <f t="shared" si="108"/>
        <v>0</v>
      </c>
      <c r="EK61" s="253">
        <f>(BQ61+CO61-DY61)+IF('2. Grunddata'!$C$16&gt;0,AS61-DM61,0)</f>
        <v>0</v>
      </c>
      <c r="EL61" s="253">
        <f>(BR61+CP61-DZ61)+IF('2. Grunddata'!$C$16&gt;0,AT61-DN61,0)</f>
        <v>0</v>
      </c>
      <c r="EM61" s="253">
        <f>(BS61+CQ61-EA61)+IF('2. Grunddata'!$C$16&gt;0,AU61-DO61,0)</f>
        <v>0</v>
      </c>
      <c r="EN61" s="253">
        <f>(BT61+CR61-EB61)+IF('2. Grunddata'!$C$16&gt;0,AV61-DP61,0)</f>
        <v>0</v>
      </c>
      <c r="EO61" s="253">
        <f>(BU61+CS61-EC61)+IF('2. Grunddata'!$C$16&gt;0,AW61-DQ61,0)</f>
        <v>0</v>
      </c>
      <c r="EP61" s="253">
        <f>(BV61+CT61-ED61)+IF('2. Grunddata'!$C$16&gt;0,AX61-DR61,0)</f>
        <v>0</v>
      </c>
      <c r="EQ61" s="253">
        <f>(BW61+CU61-EE61)+IF('2. Grunddata'!$C$16&gt;0,AY61-DS61,0)</f>
        <v>0</v>
      </c>
      <c r="ER61" s="253">
        <f>(BX61+CV61-EF61)+IF('2. Grunddata'!$C$16&gt;0,AZ61-DT61,0)</f>
        <v>0</v>
      </c>
      <c r="ES61" s="253">
        <f>(BY61+CW61-EG61)+IF('2. Grunddata'!$C$16&gt;0,BA61-DU61,0)</f>
        <v>0</v>
      </c>
      <c r="ET61" s="253">
        <f>(BZ61+CX61-EH61)+IF('2. Grunddata'!$C$16&gt;0,BB61-DV61,0)</f>
        <v>0</v>
      </c>
      <c r="EU61" s="237">
        <f t="shared" si="109"/>
        <v>0</v>
      </c>
      <c r="EW61" s="253">
        <f t="shared" si="110"/>
        <v>0</v>
      </c>
      <c r="EX61" s="253">
        <f t="shared" si="111"/>
        <v>0</v>
      </c>
      <c r="EY61" s="253">
        <f t="shared" si="112"/>
        <v>0</v>
      </c>
      <c r="EZ61" s="253">
        <f t="shared" si="113"/>
        <v>0</v>
      </c>
      <c r="FA61" s="253">
        <f t="shared" si="114"/>
        <v>0</v>
      </c>
      <c r="FB61" s="253">
        <f t="shared" si="115"/>
        <v>0</v>
      </c>
      <c r="FC61" s="253">
        <f t="shared" si="116"/>
        <v>0</v>
      </c>
      <c r="FD61" s="253">
        <f t="shared" si="117"/>
        <v>0</v>
      </c>
      <c r="FE61" s="253">
        <f t="shared" si="118"/>
        <v>0</v>
      </c>
      <c r="FF61" s="253">
        <f t="shared" si="119"/>
        <v>0</v>
      </c>
      <c r="FG61" s="237">
        <f t="shared" si="120"/>
        <v>0</v>
      </c>
      <c r="FI61" s="253">
        <f t="shared" si="121"/>
        <v>0</v>
      </c>
      <c r="FJ61" s="253">
        <f t="shared" si="122"/>
        <v>0</v>
      </c>
      <c r="FK61" s="253">
        <f t="shared" si="123"/>
        <v>0</v>
      </c>
      <c r="FL61" s="253">
        <f t="shared" si="124"/>
        <v>0</v>
      </c>
      <c r="FM61" s="253">
        <f t="shared" si="125"/>
        <v>0</v>
      </c>
      <c r="FN61" s="253">
        <f t="shared" si="126"/>
        <v>0</v>
      </c>
      <c r="FO61" s="253">
        <f t="shared" si="127"/>
        <v>0</v>
      </c>
      <c r="FP61" s="253">
        <f t="shared" si="128"/>
        <v>0</v>
      </c>
      <c r="FQ61" s="253">
        <f t="shared" si="129"/>
        <v>0</v>
      </c>
      <c r="FR61" s="253">
        <f t="shared" si="130"/>
        <v>0</v>
      </c>
      <c r="FS61" s="237">
        <f t="shared" si="131"/>
        <v>0</v>
      </c>
    </row>
    <row r="62" spans="2:175" s="120" customFormat="1" ht="12.95" customHeight="1" x14ac:dyDescent="0.2">
      <c r="B62" s="115" t="str">
        <f>'2. Grunddata'!C$9</f>
        <v>Husdjurens utfodring och vård</v>
      </c>
      <c r="C62" s="147"/>
      <c r="D62" s="116"/>
      <c r="E62" s="138">
        <f t="shared" si="167"/>
        <v>0</v>
      </c>
      <c r="F62" s="136"/>
      <c r="G62" s="137"/>
      <c r="H62" s="137"/>
      <c r="I62" s="137"/>
      <c r="J62" s="137"/>
      <c r="K62" s="137"/>
      <c r="L62" s="137"/>
      <c r="M62" s="137"/>
      <c r="N62" s="137"/>
      <c r="O62" s="137"/>
      <c r="P62" s="137"/>
      <c r="Q62" s="566">
        <f>SUMIF('3. Partner'!$K$13:$K$87,$B62,'3. Partner'!$E$13:$E$87)</f>
        <v>0.02</v>
      </c>
      <c r="R62" s="540">
        <f t="shared" si="168"/>
        <v>0.02</v>
      </c>
      <c r="S62" s="540">
        <f t="shared" si="168"/>
        <v>0.02</v>
      </c>
      <c r="T62" s="540">
        <f t="shared" si="168"/>
        <v>0.02</v>
      </c>
      <c r="U62" s="540">
        <f t="shared" si="168"/>
        <v>0.02</v>
      </c>
      <c r="V62" s="540">
        <f t="shared" si="168"/>
        <v>0.02</v>
      </c>
      <c r="W62" s="540">
        <f t="shared" si="168"/>
        <v>0.02</v>
      </c>
      <c r="X62" s="540">
        <f t="shared" si="168"/>
        <v>0.02</v>
      </c>
      <c r="Y62" s="540">
        <f t="shared" si="168"/>
        <v>0.02</v>
      </c>
      <c r="Z62" s="540">
        <f t="shared" si="168"/>
        <v>0.02</v>
      </c>
      <c r="AA62" s="567">
        <f>SUMIF('3. Partner'!K$13:K$87,B62,'3. Partner'!D$13:D$87)</f>
        <v>0.54449999999999998</v>
      </c>
      <c r="AB62" s="568">
        <f>(SUMIF('3. Partner'!K$13:K$87,B62,'3. Partner'!F$13:F$87))+(SUMIF('3. Partner'!K$13:K$87,B62,'3. Partner'!H$13:H$87))</f>
        <v>0.46473946099377283</v>
      </c>
      <c r="AC62" s="568">
        <f>(SUMIF('3. Partner'!K$13:K$87,B62,'3. Partner'!G$13:G$87))+(SUMIF('3. Partner'!K$13:K$87,B62,'3. Partner'!I$13:I$87))</f>
        <v>0.12659999999999999</v>
      </c>
      <c r="AD62" s="273">
        <f>IF('2. Grunddata'!C$13="NEJ",'2. Grunddata'!C$14,0)</f>
        <v>0.25</v>
      </c>
      <c r="AE62" s="617">
        <f t="shared" si="99"/>
        <v>0</v>
      </c>
      <c r="AF62" s="287"/>
      <c r="AG62" s="274">
        <f t="shared" si="169"/>
        <v>0</v>
      </c>
      <c r="AH62" s="274">
        <f t="shared" si="170"/>
        <v>0</v>
      </c>
      <c r="AI62" s="274">
        <f t="shared" si="171"/>
        <v>0</v>
      </c>
      <c r="AJ62" s="274">
        <f t="shared" si="172"/>
        <v>0</v>
      </c>
      <c r="AK62" s="274">
        <f t="shared" si="173"/>
        <v>0</v>
      </c>
      <c r="AL62" s="274">
        <f t="shared" si="174"/>
        <v>0</v>
      </c>
      <c r="AM62" s="274">
        <f t="shared" si="175"/>
        <v>0</v>
      </c>
      <c r="AN62" s="274">
        <f t="shared" si="176"/>
        <v>0</v>
      </c>
      <c r="AO62" s="274">
        <f t="shared" si="177"/>
        <v>0</v>
      </c>
      <c r="AP62" s="274">
        <f t="shared" si="178"/>
        <v>0</v>
      </c>
      <c r="AQ62" s="275">
        <f t="shared" si="100"/>
        <v>0</v>
      </c>
      <c r="AR62" s="276"/>
      <c r="AS62" s="274">
        <f t="shared" si="179"/>
        <v>0</v>
      </c>
      <c r="AT62" s="274">
        <f t="shared" si="180"/>
        <v>0</v>
      </c>
      <c r="AU62" s="274">
        <f t="shared" si="181"/>
        <v>0</v>
      </c>
      <c r="AV62" s="274">
        <f t="shared" si="182"/>
        <v>0</v>
      </c>
      <c r="AW62" s="274">
        <f t="shared" si="183"/>
        <v>0</v>
      </c>
      <c r="AX62" s="274">
        <f t="shared" si="184"/>
        <v>0</v>
      </c>
      <c r="AY62" s="274">
        <f t="shared" si="185"/>
        <v>0</v>
      </c>
      <c r="AZ62" s="274">
        <f t="shared" si="186"/>
        <v>0</v>
      </c>
      <c r="BA62" s="274">
        <f t="shared" si="187"/>
        <v>0</v>
      </c>
      <c r="BB62" s="274">
        <f t="shared" si="188"/>
        <v>0</v>
      </c>
      <c r="BC62" s="275">
        <f t="shared" si="101"/>
        <v>0</v>
      </c>
      <c r="BD62" s="276"/>
      <c r="BE62" s="274">
        <f t="shared" si="189"/>
        <v>0</v>
      </c>
      <c r="BF62" s="274">
        <f t="shared" si="190"/>
        <v>0</v>
      </c>
      <c r="BG62" s="274">
        <f t="shared" si="191"/>
        <v>0</v>
      </c>
      <c r="BH62" s="274">
        <f t="shared" si="192"/>
        <v>0</v>
      </c>
      <c r="BI62" s="274">
        <f t="shared" si="193"/>
        <v>0</v>
      </c>
      <c r="BJ62" s="274">
        <f t="shared" si="194"/>
        <v>0</v>
      </c>
      <c r="BK62" s="274">
        <f t="shared" si="195"/>
        <v>0</v>
      </c>
      <c r="BL62" s="274">
        <f t="shared" si="196"/>
        <v>0</v>
      </c>
      <c r="BM62" s="274">
        <f t="shared" si="197"/>
        <v>0</v>
      </c>
      <c r="BN62" s="274">
        <f t="shared" si="198"/>
        <v>0</v>
      </c>
      <c r="BO62" s="275">
        <f t="shared" si="102"/>
        <v>0</v>
      </c>
      <c r="BP62" s="227"/>
      <c r="BQ62" s="225">
        <f t="shared" si="199"/>
        <v>0</v>
      </c>
      <c r="BR62" s="225">
        <f t="shared" si="200"/>
        <v>0</v>
      </c>
      <c r="BS62" s="225">
        <f t="shared" si="201"/>
        <v>0</v>
      </c>
      <c r="BT62" s="225">
        <f t="shared" si="202"/>
        <v>0</v>
      </c>
      <c r="BU62" s="225">
        <f t="shared" si="203"/>
        <v>0</v>
      </c>
      <c r="BV62" s="225">
        <f t="shared" si="204"/>
        <v>0</v>
      </c>
      <c r="BW62" s="225">
        <f t="shared" si="205"/>
        <v>0</v>
      </c>
      <c r="BX62" s="225">
        <f t="shared" si="206"/>
        <v>0</v>
      </c>
      <c r="BY62" s="225">
        <f t="shared" si="207"/>
        <v>0</v>
      </c>
      <c r="BZ62" s="225">
        <f t="shared" si="208"/>
        <v>0</v>
      </c>
      <c r="CA62" s="226">
        <f t="shared" si="103"/>
        <v>0</v>
      </c>
      <c r="CB62" s="227"/>
      <c r="CC62" s="279">
        <f t="shared" si="209"/>
        <v>0</v>
      </c>
      <c r="CD62" s="279">
        <f t="shared" si="210"/>
        <v>0</v>
      </c>
      <c r="CE62" s="279">
        <f t="shared" si="211"/>
        <v>0</v>
      </c>
      <c r="CF62" s="279">
        <f t="shared" si="212"/>
        <v>0</v>
      </c>
      <c r="CG62" s="279">
        <f t="shared" si="213"/>
        <v>0</v>
      </c>
      <c r="CH62" s="279">
        <f t="shared" si="214"/>
        <v>0</v>
      </c>
      <c r="CI62" s="279">
        <f t="shared" si="215"/>
        <v>0</v>
      </c>
      <c r="CJ62" s="279">
        <f t="shared" si="216"/>
        <v>0</v>
      </c>
      <c r="CK62" s="279">
        <f t="shared" si="217"/>
        <v>0</v>
      </c>
      <c r="CL62" s="279">
        <f t="shared" si="218"/>
        <v>0</v>
      </c>
      <c r="CM62" s="226">
        <f t="shared" si="104"/>
        <v>0</v>
      </c>
      <c r="CN62" s="227"/>
      <c r="CO62" s="225">
        <f t="shared" si="219"/>
        <v>0</v>
      </c>
      <c r="CP62" s="225">
        <f t="shared" si="220"/>
        <v>0</v>
      </c>
      <c r="CQ62" s="225">
        <f t="shared" si="221"/>
        <v>0</v>
      </c>
      <c r="CR62" s="225">
        <f t="shared" si="222"/>
        <v>0</v>
      </c>
      <c r="CS62" s="225">
        <f t="shared" si="223"/>
        <v>0</v>
      </c>
      <c r="CT62" s="225">
        <f t="shared" si="224"/>
        <v>0</v>
      </c>
      <c r="CU62" s="225">
        <f t="shared" si="225"/>
        <v>0</v>
      </c>
      <c r="CV62" s="225">
        <f t="shared" si="226"/>
        <v>0</v>
      </c>
      <c r="CW62" s="225">
        <f t="shared" si="227"/>
        <v>0</v>
      </c>
      <c r="CX62" s="225">
        <f t="shared" si="228"/>
        <v>0</v>
      </c>
      <c r="CY62" s="226">
        <f t="shared" si="105"/>
        <v>0</v>
      </c>
      <c r="CZ62" s="227"/>
      <c r="DA62" s="225">
        <f t="shared" si="229"/>
        <v>0</v>
      </c>
      <c r="DB62" s="225">
        <f t="shared" si="230"/>
        <v>0</v>
      </c>
      <c r="DC62" s="225">
        <f t="shared" si="231"/>
        <v>0</v>
      </c>
      <c r="DD62" s="225">
        <f t="shared" si="232"/>
        <v>0</v>
      </c>
      <c r="DE62" s="225">
        <f t="shared" si="233"/>
        <v>0</v>
      </c>
      <c r="DF62" s="225">
        <f t="shared" si="234"/>
        <v>0</v>
      </c>
      <c r="DG62" s="225">
        <f t="shared" si="235"/>
        <v>0</v>
      </c>
      <c r="DH62" s="225">
        <f t="shared" si="236"/>
        <v>0</v>
      </c>
      <c r="DI62" s="225">
        <f t="shared" si="237"/>
        <v>0</v>
      </c>
      <c r="DJ62" s="225">
        <f t="shared" si="238"/>
        <v>0</v>
      </c>
      <c r="DK62" s="226">
        <f t="shared" si="106"/>
        <v>0</v>
      </c>
      <c r="DL62" s="227"/>
      <c r="DM62" s="225">
        <f>IF('5. Lön'!$B$15&gt;0,$F62*G62*(1+'2. Grunddata'!$C$16)*(1+$Q62)*(1-$E62),AS62)</f>
        <v>0</v>
      </c>
      <c r="DN62" s="225">
        <f>IF('5. Lön'!$B$15&gt;0,$F62*H62*(1+'2. Grunddata'!$C$16)*(1+$Q62)*(1+$R62)*(1-$E62),AT62)</f>
        <v>0</v>
      </c>
      <c r="DO62" s="225">
        <f>IF('5. Lön'!$B$15&gt;0,$F62*I62*(1+'2. Grunddata'!$C$16)*(1+$Q62)*(1+$R62)*(1+$S62)*(1-$E62),AU62)</f>
        <v>0</v>
      </c>
      <c r="DP62" s="225">
        <f>IF('5. Lön'!$B$15&gt;0,$F62*J62*(1+'2. Grunddata'!$C$16)*(1+$Q62)*(1+$R62)*(1+$S62)*(1+$T62)*(1-$E62),AV62)</f>
        <v>0</v>
      </c>
      <c r="DQ62" s="225">
        <f>IF('5. Lön'!$B$15&gt;0,$F62*K62*(1+'2. Grunddata'!$C$16)*(1+$Q62)*(1+$R62)*(1+$S62)*(1+$T62)*(1+$U62)*(1-$E62),AW62)</f>
        <v>0</v>
      </c>
      <c r="DR62" s="225">
        <f>IF('5. Lön'!$B$15&gt;0,$F62*L62*(1+'2. Grunddata'!$C$16)*(1+$Q62)*(1+$R62)*(1+$S62)*(1+$T62)*(1+$U62)*(1+$V62)*(1-$E62),AX62)</f>
        <v>0</v>
      </c>
      <c r="DS62" s="225">
        <f>IF('5. Lön'!$B$15&gt;0,$F62*M62*(1+'2. Grunddata'!$C$16)*(1+$Q62)*(1+$R62)*(1+$S62)*(1+$T62)*(1+$U62)*(1+$V62)*(1+$W62)*(1-$E62),AY62)</f>
        <v>0</v>
      </c>
      <c r="DT62" s="225">
        <f>IF('5. Lön'!$B$15&gt;0,$F62*N62*(1+'2. Grunddata'!$C$16)*(1+$Q62)*(1+$R62)*(1+$S62)*(1+$T62)*(1+$U62)*(1+$V62)*(1+$W62)*(1+$X62)*(1-$E62),AZ62)</f>
        <v>0</v>
      </c>
      <c r="DU62" s="225">
        <f>IF('5. Lön'!$B$15&gt;0,$F62*O62*(1+'2. Grunddata'!$C$16)*(1+$Q62)*(1+$R62)*(1+$S62)*(1+$T62)*(1+$U62)*(1+$V62)*(1+$W62)*(1+$X62)*(1+$Y62)*(1+$Z62)*(1-$E62),BA62)</f>
        <v>0</v>
      </c>
      <c r="DV62" s="225">
        <f>IF('5. Lön'!$B$15&gt;0,$F62*P62*(1+'2. Grunddata'!$C$16)*(1+$Q62)*(1+$R62)*(1+$S62)*(1+$T62)*(1+$U62)*(1+$V62)*(1+$W62)*(1+$X62)*(1+$Y62)*(1-$E62),BB62)</f>
        <v>0</v>
      </c>
      <c r="DW62" s="226">
        <f t="shared" si="107"/>
        <v>0</v>
      </c>
      <c r="DX62" s="227"/>
      <c r="DY62" s="225">
        <f>IF('2. Grunddata'!$C$13="NEJ",(IF('2. Grunddata'!$C$16&gt;0,(DM62*$AD62),(AS62*$AD62))),(BQ62+CO62))</f>
        <v>0</v>
      </c>
      <c r="DZ62" s="225">
        <f>IF('2. Grunddata'!$C$13="NEJ",(IF('2. Grunddata'!$C$16&gt;0,(DN62*$AD62),(AT62*$AD62))),(BR62+CP62))</f>
        <v>0</v>
      </c>
      <c r="EA62" s="225">
        <f>IF('2. Grunddata'!$C$13="NEJ",(IF('2. Grunddata'!$C$16&gt;0,(DO62*$AD62),(AU62*$AD62))),(BS62+CQ62))</f>
        <v>0</v>
      </c>
      <c r="EB62" s="225">
        <f>IF('2. Grunddata'!$C$13="NEJ",(IF('2. Grunddata'!$C$16&gt;0,(DP62*$AD62),(AV62*$AD62))),(BT62+CR62))</f>
        <v>0</v>
      </c>
      <c r="EC62" s="225">
        <f>IF('2. Grunddata'!$C$13="NEJ",(IF('2. Grunddata'!$C$16&gt;0,(DQ62*$AD62),(AW62*$AD62))),(BU62+CS62))</f>
        <v>0</v>
      </c>
      <c r="ED62" s="225">
        <f>IF('2. Grunddata'!$C$13="NEJ",(IF('2. Grunddata'!$C$16&gt;0,(DR62*$AD62),(AX62*$AD62))),(BV62+CT62))</f>
        <v>0</v>
      </c>
      <c r="EE62" s="225">
        <f>IF('2. Grunddata'!$C$13="NEJ",(IF('2. Grunddata'!$C$16&gt;0,(DS62*$AD62),(AY62*$AD62))),(BW62+CU62))</f>
        <v>0</v>
      </c>
      <c r="EF62" s="225">
        <f>IF('2. Grunddata'!$C$13="NEJ",(IF('2. Grunddata'!$C$16&gt;0,(DT62*$AD62),(AZ62*$AD62))),(BX62+CV62))</f>
        <v>0</v>
      </c>
      <c r="EG62" s="225">
        <f>IF('2. Grunddata'!$C$13="NEJ",(IF('2. Grunddata'!$C$16&gt;0,(DU62*$AD62),(BA62*$AD62))),(BY62+CW62))</f>
        <v>0</v>
      </c>
      <c r="EH62" s="225">
        <f>IF('2. Grunddata'!$C$13="NEJ",(IF('2. Grunddata'!$C$16&gt;0,(DV62*$AD62),(BB62*$AD62))),(BZ62+CX62))</f>
        <v>0</v>
      </c>
      <c r="EI62" s="226">
        <f t="shared" si="108"/>
        <v>0</v>
      </c>
      <c r="EJ62" s="227"/>
      <c r="EK62" s="225">
        <f>(BQ62+CO62-DY62)+IF('2. Grunddata'!$C$16&gt;0,AS62-DM62,0)</f>
        <v>0</v>
      </c>
      <c r="EL62" s="225">
        <f>(BR62+CP62-DZ62)+IF('2. Grunddata'!$C$16&gt;0,AT62-DN62,0)</f>
        <v>0</v>
      </c>
      <c r="EM62" s="225">
        <f>(BS62+CQ62-EA62)+IF('2. Grunddata'!$C$16&gt;0,AU62-DO62,0)</f>
        <v>0</v>
      </c>
      <c r="EN62" s="225">
        <f>(BT62+CR62-EB62)+IF('2. Grunddata'!$C$16&gt;0,AV62-DP62,0)</f>
        <v>0</v>
      </c>
      <c r="EO62" s="225">
        <f>(BU62+CS62-EC62)+IF('2. Grunddata'!$C$16&gt;0,AW62-DQ62,0)</f>
        <v>0</v>
      </c>
      <c r="EP62" s="225">
        <f>(BV62+CT62-ED62)+IF('2. Grunddata'!$C$16&gt;0,AX62-DR62,0)</f>
        <v>0</v>
      </c>
      <c r="EQ62" s="225">
        <f>(BW62+CU62-EE62)+IF('2. Grunddata'!$C$16&gt;0,AY62-DS62,0)</f>
        <v>0</v>
      </c>
      <c r="ER62" s="225">
        <f>(BX62+CV62-EF62)+IF('2. Grunddata'!$C$16&gt;0,AZ62-DT62,0)</f>
        <v>0</v>
      </c>
      <c r="ES62" s="225">
        <f>(BY62+CW62-EG62)+IF('2. Grunddata'!$C$16&gt;0,BA62-DU62,0)</f>
        <v>0</v>
      </c>
      <c r="ET62" s="225">
        <f>(BZ62+CX62-EH62)+IF('2. Grunddata'!$C$16&gt;0,BB62-DV62,0)</f>
        <v>0</v>
      </c>
      <c r="EU62" s="226">
        <f t="shared" si="109"/>
        <v>0</v>
      </c>
      <c r="EV62" s="227"/>
      <c r="EW62" s="225">
        <f t="shared" si="110"/>
        <v>0</v>
      </c>
      <c r="EX62" s="225">
        <f t="shared" si="111"/>
        <v>0</v>
      </c>
      <c r="EY62" s="225">
        <f t="shared" si="112"/>
        <v>0</v>
      </c>
      <c r="EZ62" s="225">
        <f t="shared" si="113"/>
        <v>0</v>
      </c>
      <c r="FA62" s="225">
        <f t="shared" si="114"/>
        <v>0</v>
      </c>
      <c r="FB62" s="225">
        <f t="shared" si="115"/>
        <v>0</v>
      </c>
      <c r="FC62" s="225">
        <f t="shared" si="116"/>
        <v>0</v>
      </c>
      <c r="FD62" s="225">
        <f t="shared" si="117"/>
        <v>0</v>
      </c>
      <c r="FE62" s="225">
        <f t="shared" si="118"/>
        <v>0</v>
      </c>
      <c r="FF62" s="225">
        <f t="shared" si="119"/>
        <v>0</v>
      </c>
      <c r="FG62" s="226">
        <f t="shared" si="120"/>
        <v>0</v>
      </c>
      <c r="FH62" s="227"/>
      <c r="FI62" s="225">
        <f t="shared" si="121"/>
        <v>0</v>
      </c>
      <c r="FJ62" s="225">
        <f t="shared" si="122"/>
        <v>0</v>
      </c>
      <c r="FK62" s="225">
        <f t="shared" si="123"/>
        <v>0</v>
      </c>
      <c r="FL62" s="225">
        <f t="shared" si="124"/>
        <v>0</v>
      </c>
      <c r="FM62" s="225">
        <f t="shared" si="125"/>
        <v>0</v>
      </c>
      <c r="FN62" s="225">
        <f t="shared" si="126"/>
        <v>0</v>
      </c>
      <c r="FO62" s="225">
        <f t="shared" si="127"/>
        <v>0</v>
      </c>
      <c r="FP62" s="225">
        <f t="shared" si="128"/>
        <v>0</v>
      </c>
      <c r="FQ62" s="225">
        <f t="shared" si="129"/>
        <v>0</v>
      </c>
      <c r="FR62" s="225">
        <f t="shared" si="130"/>
        <v>0</v>
      </c>
      <c r="FS62" s="226">
        <f t="shared" si="131"/>
        <v>0</v>
      </c>
    </row>
    <row r="63" spans="2:175" s="120" customFormat="1" ht="12.95" customHeight="1" x14ac:dyDescent="0.2">
      <c r="B63" s="109" t="str">
        <f>'2. Grunddata'!C$9</f>
        <v>Husdjurens utfodring och vård</v>
      </c>
      <c r="C63" s="110"/>
      <c r="D63" s="113"/>
      <c r="E63" s="128">
        <f t="shared" si="167"/>
        <v>0</v>
      </c>
      <c r="F63" s="111"/>
      <c r="G63" s="112"/>
      <c r="H63" s="112"/>
      <c r="I63" s="112"/>
      <c r="J63" s="112"/>
      <c r="K63" s="112"/>
      <c r="L63" s="112"/>
      <c r="M63" s="112"/>
      <c r="N63" s="112"/>
      <c r="O63" s="112"/>
      <c r="P63" s="112"/>
      <c r="Q63" s="266">
        <f>SUMIF('3. Partner'!$K$13:$K$87,$B63,'3. Partner'!$E$13:$E$87)</f>
        <v>0.02</v>
      </c>
      <c r="R63" s="541">
        <f t="shared" si="168"/>
        <v>0.02</v>
      </c>
      <c r="S63" s="541">
        <f t="shared" si="168"/>
        <v>0.02</v>
      </c>
      <c r="T63" s="541">
        <f t="shared" si="168"/>
        <v>0.02</v>
      </c>
      <c r="U63" s="541">
        <f t="shared" si="168"/>
        <v>0.02</v>
      </c>
      <c r="V63" s="541">
        <f t="shared" si="168"/>
        <v>0.02</v>
      </c>
      <c r="W63" s="541">
        <f t="shared" si="168"/>
        <v>0.02</v>
      </c>
      <c r="X63" s="541">
        <f t="shared" si="168"/>
        <v>0.02</v>
      </c>
      <c r="Y63" s="541">
        <f t="shared" si="168"/>
        <v>0.02</v>
      </c>
      <c r="Z63" s="541">
        <f t="shared" si="168"/>
        <v>0.02</v>
      </c>
      <c r="AA63" s="267">
        <f>SUMIF('3. Partner'!K$13:K$87,B63,'3. Partner'!D$13:D$87)</f>
        <v>0.54449999999999998</v>
      </c>
      <c r="AB63" s="247">
        <f>(SUMIF('3. Partner'!K$13:K$87,B63,'3. Partner'!F$13:F$87))+(SUMIF('3. Partner'!K$13:K$87,B63,'3. Partner'!H$13:H$87))</f>
        <v>0.46473946099377283</v>
      </c>
      <c r="AC63" s="247">
        <f>(SUMIF('3. Partner'!K$13:K$87,B63,'3. Partner'!G$13:G$87))+(SUMIF('3. Partner'!K$13:K$87,B63,'3. Partner'!I$13:I$87))</f>
        <v>0.12659999999999999</v>
      </c>
      <c r="AD63" s="248">
        <f>IF('2. Grunddata'!C$13="NEJ",'2. Grunddata'!C$14,0)</f>
        <v>0.25</v>
      </c>
      <c r="AE63" s="597">
        <f t="shared" si="99"/>
        <v>0</v>
      </c>
      <c r="AF63" s="292"/>
      <c r="AG63" s="249">
        <f t="shared" si="169"/>
        <v>0</v>
      </c>
      <c r="AH63" s="249">
        <f t="shared" si="170"/>
        <v>0</v>
      </c>
      <c r="AI63" s="249">
        <f t="shared" si="171"/>
        <v>0</v>
      </c>
      <c r="AJ63" s="249">
        <f t="shared" si="172"/>
        <v>0</v>
      </c>
      <c r="AK63" s="249">
        <f t="shared" si="173"/>
        <v>0</v>
      </c>
      <c r="AL63" s="249">
        <f t="shared" si="174"/>
        <v>0</v>
      </c>
      <c r="AM63" s="249">
        <f t="shared" si="175"/>
        <v>0</v>
      </c>
      <c r="AN63" s="249">
        <f t="shared" si="176"/>
        <v>0</v>
      </c>
      <c r="AO63" s="249">
        <f t="shared" si="177"/>
        <v>0</v>
      </c>
      <c r="AP63" s="249">
        <f t="shared" si="178"/>
        <v>0</v>
      </c>
      <c r="AQ63" s="250">
        <f t="shared" si="100"/>
        <v>0</v>
      </c>
      <c r="AR63" s="251"/>
      <c r="AS63" s="249">
        <f t="shared" si="179"/>
        <v>0</v>
      </c>
      <c r="AT63" s="249">
        <f t="shared" si="180"/>
        <v>0</v>
      </c>
      <c r="AU63" s="249">
        <f t="shared" si="181"/>
        <v>0</v>
      </c>
      <c r="AV63" s="249">
        <f t="shared" si="182"/>
        <v>0</v>
      </c>
      <c r="AW63" s="249">
        <f t="shared" si="183"/>
        <v>0</v>
      </c>
      <c r="AX63" s="249">
        <f t="shared" si="184"/>
        <v>0</v>
      </c>
      <c r="AY63" s="249">
        <f t="shared" si="185"/>
        <v>0</v>
      </c>
      <c r="AZ63" s="249">
        <f t="shared" si="186"/>
        <v>0</v>
      </c>
      <c r="BA63" s="249">
        <f t="shared" si="187"/>
        <v>0</v>
      </c>
      <c r="BB63" s="249">
        <f t="shared" si="188"/>
        <v>0</v>
      </c>
      <c r="BC63" s="250">
        <f t="shared" si="101"/>
        <v>0</v>
      </c>
      <c r="BD63" s="251"/>
      <c r="BE63" s="249">
        <f t="shared" si="189"/>
        <v>0</v>
      </c>
      <c r="BF63" s="249">
        <f t="shared" si="190"/>
        <v>0</v>
      </c>
      <c r="BG63" s="249">
        <f t="shared" si="191"/>
        <v>0</v>
      </c>
      <c r="BH63" s="249">
        <f t="shared" si="192"/>
        <v>0</v>
      </c>
      <c r="BI63" s="249">
        <f t="shared" si="193"/>
        <v>0</v>
      </c>
      <c r="BJ63" s="249">
        <f t="shared" si="194"/>
        <v>0</v>
      </c>
      <c r="BK63" s="249">
        <f t="shared" si="195"/>
        <v>0</v>
      </c>
      <c r="BL63" s="249">
        <f t="shared" si="196"/>
        <v>0</v>
      </c>
      <c r="BM63" s="249">
        <f t="shared" si="197"/>
        <v>0</v>
      </c>
      <c r="BN63" s="249">
        <f t="shared" si="198"/>
        <v>0</v>
      </c>
      <c r="BO63" s="250">
        <f t="shared" si="102"/>
        <v>0</v>
      </c>
      <c r="BQ63" s="253">
        <f t="shared" si="199"/>
        <v>0</v>
      </c>
      <c r="BR63" s="253">
        <f t="shared" si="200"/>
        <v>0</v>
      </c>
      <c r="BS63" s="253">
        <f t="shared" si="201"/>
        <v>0</v>
      </c>
      <c r="BT63" s="253">
        <f t="shared" si="202"/>
        <v>0</v>
      </c>
      <c r="BU63" s="253">
        <f t="shared" si="203"/>
        <v>0</v>
      </c>
      <c r="BV63" s="253">
        <f t="shared" si="204"/>
        <v>0</v>
      </c>
      <c r="BW63" s="253">
        <f t="shared" si="205"/>
        <v>0</v>
      </c>
      <c r="BX63" s="253">
        <f t="shared" si="206"/>
        <v>0</v>
      </c>
      <c r="BY63" s="253">
        <f t="shared" si="207"/>
        <v>0</v>
      </c>
      <c r="BZ63" s="253">
        <f t="shared" si="208"/>
        <v>0</v>
      </c>
      <c r="CA63" s="237">
        <f t="shared" si="103"/>
        <v>0</v>
      </c>
      <c r="CC63" s="258">
        <f t="shared" si="209"/>
        <v>0</v>
      </c>
      <c r="CD63" s="258">
        <f t="shared" si="210"/>
        <v>0</v>
      </c>
      <c r="CE63" s="258">
        <f t="shared" si="211"/>
        <v>0</v>
      </c>
      <c r="CF63" s="258">
        <f t="shared" si="212"/>
        <v>0</v>
      </c>
      <c r="CG63" s="258">
        <f t="shared" si="213"/>
        <v>0</v>
      </c>
      <c r="CH63" s="258">
        <f t="shared" si="214"/>
        <v>0</v>
      </c>
      <c r="CI63" s="258">
        <f t="shared" si="215"/>
        <v>0</v>
      </c>
      <c r="CJ63" s="258">
        <f t="shared" si="216"/>
        <v>0</v>
      </c>
      <c r="CK63" s="258">
        <f t="shared" si="217"/>
        <v>0</v>
      </c>
      <c r="CL63" s="258">
        <f t="shared" si="218"/>
        <v>0</v>
      </c>
      <c r="CM63" s="237">
        <f t="shared" si="104"/>
        <v>0</v>
      </c>
      <c r="CO63" s="253">
        <f t="shared" si="219"/>
        <v>0</v>
      </c>
      <c r="CP63" s="253">
        <f t="shared" si="220"/>
        <v>0</v>
      </c>
      <c r="CQ63" s="253">
        <f t="shared" si="221"/>
        <v>0</v>
      </c>
      <c r="CR63" s="253">
        <f t="shared" si="222"/>
        <v>0</v>
      </c>
      <c r="CS63" s="253">
        <f t="shared" si="223"/>
        <v>0</v>
      </c>
      <c r="CT63" s="253">
        <f t="shared" si="224"/>
        <v>0</v>
      </c>
      <c r="CU63" s="253">
        <f t="shared" si="225"/>
        <v>0</v>
      </c>
      <c r="CV63" s="253">
        <f t="shared" si="226"/>
        <v>0</v>
      </c>
      <c r="CW63" s="253">
        <f t="shared" si="227"/>
        <v>0</v>
      </c>
      <c r="CX63" s="253">
        <f t="shared" si="228"/>
        <v>0</v>
      </c>
      <c r="CY63" s="237">
        <f t="shared" si="105"/>
        <v>0</v>
      </c>
      <c r="DA63" s="253">
        <f t="shared" si="229"/>
        <v>0</v>
      </c>
      <c r="DB63" s="253">
        <f t="shared" si="230"/>
        <v>0</v>
      </c>
      <c r="DC63" s="253">
        <f t="shared" si="231"/>
        <v>0</v>
      </c>
      <c r="DD63" s="253">
        <f t="shared" si="232"/>
        <v>0</v>
      </c>
      <c r="DE63" s="253">
        <f t="shared" si="233"/>
        <v>0</v>
      </c>
      <c r="DF63" s="253">
        <f t="shared" si="234"/>
        <v>0</v>
      </c>
      <c r="DG63" s="253">
        <f t="shared" si="235"/>
        <v>0</v>
      </c>
      <c r="DH63" s="253">
        <f t="shared" si="236"/>
        <v>0</v>
      </c>
      <c r="DI63" s="253">
        <f t="shared" si="237"/>
        <v>0</v>
      </c>
      <c r="DJ63" s="253">
        <f t="shared" si="238"/>
        <v>0</v>
      </c>
      <c r="DK63" s="237">
        <f t="shared" si="106"/>
        <v>0</v>
      </c>
      <c r="DM63" s="253">
        <f>IF('5. Lön'!$B$15&gt;0,$F63*G63*(1+'2. Grunddata'!$C$16)*(1+$Q63)*(1-$E63),AS63)</f>
        <v>0</v>
      </c>
      <c r="DN63" s="253">
        <f>IF('5. Lön'!$B$15&gt;0,$F63*H63*(1+'2. Grunddata'!$C$16)*(1+$Q63)*(1+$R63)*(1-$E63),AT63)</f>
        <v>0</v>
      </c>
      <c r="DO63" s="253">
        <f>IF('5. Lön'!$B$15&gt;0,$F63*I63*(1+'2. Grunddata'!$C$16)*(1+$Q63)*(1+$R63)*(1+$S63)*(1-$E63),AU63)</f>
        <v>0</v>
      </c>
      <c r="DP63" s="253">
        <f>IF('5. Lön'!$B$15&gt;0,$F63*J63*(1+'2. Grunddata'!$C$16)*(1+$Q63)*(1+$R63)*(1+$S63)*(1+$T63)*(1-$E63),AV63)</f>
        <v>0</v>
      </c>
      <c r="DQ63" s="253">
        <f>IF('5. Lön'!$B$15&gt;0,$F63*K63*(1+'2. Grunddata'!$C$16)*(1+$Q63)*(1+$R63)*(1+$S63)*(1+$T63)*(1+$U63)*(1-$E63),AW63)</f>
        <v>0</v>
      </c>
      <c r="DR63" s="253">
        <f>IF('5. Lön'!$B$15&gt;0,$F63*L63*(1+'2. Grunddata'!$C$16)*(1+$Q63)*(1+$R63)*(1+$S63)*(1+$T63)*(1+$U63)*(1+$V63)*(1-$E63),AX63)</f>
        <v>0</v>
      </c>
      <c r="DS63" s="253">
        <f>IF('5. Lön'!$B$15&gt;0,$F63*M63*(1+'2. Grunddata'!$C$16)*(1+$Q63)*(1+$R63)*(1+$S63)*(1+$T63)*(1+$U63)*(1+$V63)*(1+$W63)*(1-$E63),AY63)</f>
        <v>0</v>
      </c>
      <c r="DT63" s="253">
        <f>IF('5. Lön'!$B$15&gt;0,$F63*N63*(1+'2. Grunddata'!$C$16)*(1+$Q63)*(1+$R63)*(1+$S63)*(1+$T63)*(1+$U63)*(1+$V63)*(1+$W63)*(1+$X63)*(1-$E63),AZ63)</f>
        <v>0</v>
      </c>
      <c r="DU63" s="253">
        <f>IF('5. Lön'!$B$15&gt;0,$F63*O63*(1+'2. Grunddata'!$C$16)*(1+$Q63)*(1+$R63)*(1+$S63)*(1+$T63)*(1+$U63)*(1+$V63)*(1+$W63)*(1+$X63)*(1+$Y63)*(1+$Z63)*(1-$E63),BA63)</f>
        <v>0</v>
      </c>
      <c r="DV63" s="253">
        <f>IF('5. Lön'!$B$15&gt;0,$F63*P63*(1+'2. Grunddata'!$C$16)*(1+$Q63)*(1+$R63)*(1+$S63)*(1+$T63)*(1+$U63)*(1+$V63)*(1+$W63)*(1+$X63)*(1+$Y63)*(1-$E63),BB63)</f>
        <v>0</v>
      </c>
      <c r="DW63" s="237">
        <f t="shared" si="107"/>
        <v>0</v>
      </c>
      <c r="DY63" s="253">
        <f>IF('2. Grunddata'!$C$13="NEJ",(IF('2. Grunddata'!$C$16&gt;0,(DM63*$AD63),(AS63*$AD63))),(BQ63+CO63))</f>
        <v>0</v>
      </c>
      <c r="DZ63" s="253">
        <f>IF('2. Grunddata'!$C$13="NEJ",(IF('2. Grunddata'!$C$16&gt;0,(DN63*$AD63),(AT63*$AD63))),(BR63+CP63))</f>
        <v>0</v>
      </c>
      <c r="EA63" s="253">
        <f>IF('2. Grunddata'!$C$13="NEJ",(IF('2. Grunddata'!$C$16&gt;0,(DO63*$AD63),(AU63*$AD63))),(BS63+CQ63))</f>
        <v>0</v>
      </c>
      <c r="EB63" s="253">
        <f>IF('2. Grunddata'!$C$13="NEJ",(IF('2. Grunddata'!$C$16&gt;0,(DP63*$AD63),(AV63*$AD63))),(BT63+CR63))</f>
        <v>0</v>
      </c>
      <c r="EC63" s="253">
        <f>IF('2. Grunddata'!$C$13="NEJ",(IF('2. Grunddata'!$C$16&gt;0,(DQ63*$AD63),(AW63*$AD63))),(BU63+CS63))</f>
        <v>0</v>
      </c>
      <c r="ED63" s="253">
        <f>IF('2. Grunddata'!$C$13="NEJ",(IF('2. Grunddata'!$C$16&gt;0,(DR63*$AD63),(AX63*$AD63))),(BV63+CT63))</f>
        <v>0</v>
      </c>
      <c r="EE63" s="253">
        <f>IF('2. Grunddata'!$C$13="NEJ",(IF('2. Grunddata'!$C$16&gt;0,(DS63*$AD63),(AY63*$AD63))),(BW63+CU63))</f>
        <v>0</v>
      </c>
      <c r="EF63" s="253">
        <f>IF('2. Grunddata'!$C$13="NEJ",(IF('2. Grunddata'!$C$16&gt;0,(DT63*$AD63),(AZ63*$AD63))),(BX63+CV63))</f>
        <v>0</v>
      </c>
      <c r="EG63" s="253">
        <f>IF('2. Grunddata'!$C$13="NEJ",(IF('2. Grunddata'!$C$16&gt;0,(DU63*$AD63),(BA63*$AD63))),(BY63+CW63))</f>
        <v>0</v>
      </c>
      <c r="EH63" s="253">
        <f>IF('2. Grunddata'!$C$13="NEJ",(IF('2. Grunddata'!$C$16&gt;0,(DV63*$AD63),(BB63*$AD63))),(BZ63+CX63))</f>
        <v>0</v>
      </c>
      <c r="EI63" s="237">
        <f t="shared" si="108"/>
        <v>0</v>
      </c>
      <c r="EK63" s="253">
        <f>(BQ63+CO63-DY63)+IF('2. Grunddata'!$C$16&gt;0,AS63-DM63,0)</f>
        <v>0</v>
      </c>
      <c r="EL63" s="253">
        <f>(BR63+CP63-DZ63)+IF('2. Grunddata'!$C$16&gt;0,AT63-DN63,0)</f>
        <v>0</v>
      </c>
      <c r="EM63" s="253">
        <f>(BS63+CQ63-EA63)+IF('2. Grunddata'!$C$16&gt;0,AU63-DO63,0)</f>
        <v>0</v>
      </c>
      <c r="EN63" s="253">
        <f>(BT63+CR63-EB63)+IF('2. Grunddata'!$C$16&gt;0,AV63-DP63,0)</f>
        <v>0</v>
      </c>
      <c r="EO63" s="253">
        <f>(BU63+CS63-EC63)+IF('2. Grunddata'!$C$16&gt;0,AW63-DQ63,0)</f>
        <v>0</v>
      </c>
      <c r="EP63" s="253">
        <f>(BV63+CT63-ED63)+IF('2. Grunddata'!$C$16&gt;0,AX63-DR63,0)</f>
        <v>0</v>
      </c>
      <c r="EQ63" s="253">
        <f>(BW63+CU63-EE63)+IF('2. Grunddata'!$C$16&gt;0,AY63-DS63,0)</f>
        <v>0</v>
      </c>
      <c r="ER63" s="253">
        <f>(BX63+CV63-EF63)+IF('2. Grunddata'!$C$16&gt;0,AZ63-DT63,0)</f>
        <v>0</v>
      </c>
      <c r="ES63" s="253">
        <f>(BY63+CW63-EG63)+IF('2. Grunddata'!$C$16&gt;0,BA63-DU63,0)</f>
        <v>0</v>
      </c>
      <c r="ET63" s="253">
        <f>(BZ63+CX63-EH63)+IF('2. Grunddata'!$C$16&gt;0,BB63-DV63,0)</f>
        <v>0</v>
      </c>
      <c r="EU63" s="237">
        <f t="shared" si="109"/>
        <v>0</v>
      </c>
      <c r="EW63" s="253">
        <f t="shared" si="110"/>
        <v>0</v>
      </c>
      <c r="EX63" s="253">
        <f t="shared" si="111"/>
        <v>0</v>
      </c>
      <c r="EY63" s="253">
        <f t="shared" si="112"/>
        <v>0</v>
      </c>
      <c r="EZ63" s="253">
        <f t="shared" si="113"/>
        <v>0</v>
      </c>
      <c r="FA63" s="253">
        <f t="shared" si="114"/>
        <v>0</v>
      </c>
      <c r="FB63" s="253">
        <f t="shared" si="115"/>
        <v>0</v>
      </c>
      <c r="FC63" s="253">
        <f t="shared" si="116"/>
        <v>0</v>
      </c>
      <c r="FD63" s="253">
        <f t="shared" si="117"/>
        <v>0</v>
      </c>
      <c r="FE63" s="253">
        <f t="shared" si="118"/>
        <v>0</v>
      </c>
      <c r="FF63" s="253">
        <f t="shared" si="119"/>
        <v>0</v>
      </c>
      <c r="FG63" s="237">
        <f t="shared" si="120"/>
        <v>0</v>
      </c>
      <c r="FI63" s="253">
        <f t="shared" si="121"/>
        <v>0</v>
      </c>
      <c r="FJ63" s="253">
        <f t="shared" si="122"/>
        <v>0</v>
      </c>
      <c r="FK63" s="253">
        <f t="shared" si="123"/>
        <v>0</v>
      </c>
      <c r="FL63" s="253">
        <f t="shared" si="124"/>
        <v>0</v>
      </c>
      <c r="FM63" s="253">
        <f t="shared" si="125"/>
        <v>0</v>
      </c>
      <c r="FN63" s="253">
        <f t="shared" si="126"/>
        <v>0</v>
      </c>
      <c r="FO63" s="253">
        <f t="shared" si="127"/>
        <v>0</v>
      </c>
      <c r="FP63" s="253">
        <f t="shared" si="128"/>
        <v>0</v>
      </c>
      <c r="FQ63" s="253">
        <f t="shared" si="129"/>
        <v>0</v>
      </c>
      <c r="FR63" s="253">
        <f t="shared" si="130"/>
        <v>0</v>
      </c>
      <c r="FS63" s="237">
        <f t="shared" si="131"/>
        <v>0</v>
      </c>
    </row>
    <row r="64" spans="2:175" s="120" customFormat="1" ht="12.95" customHeight="1" x14ac:dyDescent="0.2">
      <c r="B64" s="115" t="str">
        <f>'2. Grunddata'!C$9</f>
        <v>Husdjurens utfodring och vård</v>
      </c>
      <c r="C64" s="147"/>
      <c r="D64" s="116"/>
      <c r="E64" s="138">
        <f t="shared" si="167"/>
        <v>0</v>
      </c>
      <c r="F64" s="136"/>
      <c r="G64" s="137"/>
      <c r="H64" s="137"/>
      <c r="I64" s="137"/>
      <c r="J64" s="137"/>
      <c r="K64" s="137"/>
      <c r="L64" s="137"/>
      <c r="M64" s="137"/>
      <c r="N64" s="137"/>
      <c r="O64" s="137"/>
      <c r="P64" s="137"/>
      <c r="Q64" s="566">
        <f>SUMIF('3. Partner'!$K$13:$K$87,$B64,'3. Partner'!$E$13:$E$87)</f>
        <v>0.02</v>
      </c>
      <c r="R64" s="540">
        <f t="shared" si="168"/>
        <v>0.02</v>
      </c>
      <c r="S64" s="540">
        <f t="shared" si="168"/>
        <v>0.02</v>
      </c>
      <c r="T64" s="540">
        <f t="shared" si="168"/>
        <v>0.02</v>
      </c>
      <c r="U64" s="540">
        <f t="shared" si="168"/>
        <v>0.02</v>
      </c>
      <c r="V64" s="540">
        <f t="shared" si="168"/>
        <v>0.02</v>
      </c>
      <c r="W64" s="540">
        <f t="shared" si="168"/>
        <v>0.02</v>
      </c>
      <c r="X64" s="540">
        <f t="shared" si="168"/>
        <v>0.02</v>
      </c>
      <c r="Y64" s="540">
        <f t="shared" si="168"/>
        <v>0.02</v>
      </c>
      <c r="Z64" s="540">
        <f t="shared" si="168"/>
        <v>0.02</v>
      </c>
      <c r="AA64" s="567">
        <f>SUMIF('3. Partner'!K$13:K$87,B64,'3. Partner'!D$13:D$87)</f>
        <v>0.54449999999999998</v>
      </c>
      <c r="AB64" s="568">
        <f>(SUMIF('3. Partner'!K$13:K$87,B64,'3. Partner'!F$13:F$87))+(SUMIF('3. Partner'!K$13:K$87,B64,'3. Partner'!H$13:H$87))</f>
        <v>0.46473946099377283</v>
      </c>
      <c r="AC64" s="568">
        <f>(SUMIF('3. Partner'!K$13:K$87,B64,'3. Partner'!G$13:G$87))+(SUMIF('3. Partner'!K$13:K$87,B64,'3. Partner'!I$13:I$87))</f>
        <v>0.12659999999999999</v>
      </c>
      <c r="AD64" s="273">
        <f>IF('2. Grunddata'!C$13="NEJ",'2. Grunddata'!C$14,0)</f>
        <v>0.25</v>
      </c>
      <c r="AE64" s="617">
        <f t="shared" si="99"/>
        <v>0</v>
      </c>
      <c r="AF64" s="287"/>
      <c r="AG64" s="274">
        <f t="shared" si="169"/>
        <v>0</v>
      </c>
      <c r="AH64" s="274">
        <f t="shared" si="170"/>
        <v>0</v>
      </c>
      <c r="AI64" s="274">
        <f t="shared" si="171"/>
        <v>0</v>
      </c>
      <c r="AJ64" s="274">
        <f t="shared" si="172"/>
        <v>0</v>
      </c>
      <c r="AK64" s="274">
        <f t="shared" si="173"/>
        <v>0</v>
      </c>
      <c r="AL64" s="274">
        <f t="shared" si="174"/>
        <v>0</v>
      </c>
      <c r="AM64" s="274">
        <f t="shared" si="175"/>
        <v>0</v>
      </c>
      <c r="AN64" s="274">
        <f t="shared" si="176"/>
        <v>0</v>
      </c>
      <c r="AO64" s="274">
        <f t="shared" si="177"/>
        <v>0</v>
      </c>
      <c r="AP64" s="274">
        <f t="shared" si="178"/>
        <v>0</v>
      </c>
      <c r="AQ64" s="275">
        <f t="shared" si="100"/>
        <v>0</v>
      </c>
      <c r="AR64" s="276"/>
      <c r="AS64" s="274">
        <f t="shared" si="179"/>
        <v>0</v>
      </c>
      <c r="AT64" s="274">
        <f t="shared" si="180"/>
        <v>0</v>
      </c>
      <c r="AU64" s="274">
        <f t="shared" si="181"/>
        <v>0</v>
      </c>
      <c r="AV64" s="274">
        <f t="shared" si="182"/>
        <v>0</v>
      </c>
      <c r="AW64" s="274">
        <f t="shared" si="183"/>
        <v>0</v>
      </c>
      <c r="AX64" s="274">
        <f t="shared" si="184"/>
        <v>0</v>
      </c>
      <c r="AY64" s="274">
        <f t="shared" si="185"/>
        <v>0</v>
      </c>
      <c r="AZ64" s="274">
        <f t="shared" si="186"/>
        <v>0</v>
      </c>
      <c r="BA64" s="274">
        <f t="shared" si="187"/>
        <v>0</v>
      </c>
      <c r="BB64" s="274">
        <f t="shared" si="188"/>
        <v>0</v>
      </c>
      <c r="BC64" s="275">
        <f t="shared" si="101"/>
        <v>0</v>
      </c>
      <c r="BD64" s="276"/>
      <c r="BE64" s="274">
        <f t="shared" si="189"/>
        <v>0</v>
      </c>
      <c r="BF64" s="274">
        <f t="shared" si="190"/>
        <v>0</v>
      </c>
      <c r="BG64" s="274">
        <f t="shared" si="191"/>
        <v>0</v>
      </c>
      <c r="BH64" s="274">
        <f t="shared" si="192"/>
        <v>0</v>
      </c>
      <c r="BI64" s="274">
        <f t="shared" si="193"/>
        <v>0</v>
      </c>
      <c r="BJ64" s="274">
        <f t="shared" si="194"/>
        <v>0</v>
      </c>
      <c r="BK64" s="274">
        <f t="shared" si="195"/>
        <v>0</v>
      </c>
      <c r="BL64" s="274">
        <f t="shared" si="196"/>
        <v>0</v>
      </c>
      <c r="BM64" s="274">
        <f t="shared" si="197"/>
        <v>0</v>
      </c>
      <c r="BN64" s="274">
        <f t="shared" si="198"/>
        <v>0</v>
      </c>
      <c r="BO64" s="275">
        <f t="shared" si="102"/>
        <v>0</v>
      </c>
      <c r="BP64" s="227"/>
      <c r="BQ64" s="225">
        <f t="shared" si="199"/>
        <v>0</v>
      </c>
      <c r="BR64" s="225">
        <f t="shared" si="200"/>
        <v>0</v>
      </c>
      <c r="BS64" s="225">
        <f t="shared" si="201"/>
        <v>0</v>
      </c>
      <c r="BT64" s="225">
        <f t="shared" si="202"/>
        <v>0</v>
      </c>
      <c r="BU64" s="225">
        <f t="shared" si="203"/>
        <v>0</v>
      </c>
      <c r="BV64" s="225">
        <f t="shared" si="204"/>
        <v>0</v>
      </c>
      <c r="BW64" s="225">
        <f t="shared" si="205"/>
        <v>0</v>
      </c>
      <c r="BX64" s="225">
        <f t="shared" si="206"/>
        <v>0</v>
      </c>
      <c r="BY64" s="225">
        <f t="shared" si="207"/>
        <v>0</v>
      </c>
      <c r="BZ64" s="225">
        <f t="shared" si="208"/>
        <v>0</v>
      </c>
      <c r="CA64" s="226">
        <f t="shared" si="103"/>
        <v>0</v>
      </c>
      <c r="CB64" s="227"/>
      <c r="CC64" s="279">
        <f t="shared" si="209"/>
        <v>0</v>
      </c>
      <c r="CD64" s="279">
        <f t="shared" si="210"/>
        <v>0</v>
      </c>
      <c r="CE64" s="279">
        <f t="shared" si="211"/>
        <v>0</v>
      </c>
      <c r="CF64" s="279">
        <f t="shared" si="212"/>
        <v>0</v>
      </c>
      <c r="CG64" s="279">
        <f t="shared" si="213"/>
        <v>0</v>
      </c>
      <c r="CH64" s="279">
        <f t="shared" si="214"/>
        <v>0</v>
      </c>
      <c r="CI64" s="279">
        <f t="shared" si="215"/>
        <v>0</v>
      </c>
      <c r="CJ64" s="279">
        <f t="shared" si="216"/>
        <v>0</v>
      </c>
      <c r="CK64" s="279">
        <f t="shared" si="217"/>
        <v>0</v>
      </c>
      <c r="CL64" s="279">
        <f t="shared" si="218"/>
        <v>0</v>
      </c>
      <c r="CM64" s="226">
        <f t="shared" si="104"/>
        <v>0</v>
      </c>
      <c r="CN64" s="227"/>
      <c r="CO64" s="225">
        <f t="shared" si="219"/>
        <v>0</v>
      </c>
      <c r="CP64" s="225">
        <f t="shared" si="220"/>
        <v>0</v>
      </c>
      <c r="CQ64" s="225">
        <f t="shared" si="221"/>
        <v>0</v>
      </c>
      <c r="CR64" s="225">
        <f t="shared" si="222"/>
        <v>0</v>
      </c>
      <c r="CS64" s="225">
        <f t="shared" si="223"/>
        <v>0</v>
      </c>
      <c r="CT64" s="225">
        <f t="shared" si="224"/>
        <v>0</v>
      </c>
      <c r="CU64" s="225">
        <f t="shared" si="225"/>
        <v>0</v>
      </c>
      <c r="CV64" s="225">
        <f t="shared" si="226"/>
        <v>0</v>
      </c>
      <c r="CW64" s="225">
        <f t="shared" si="227"/>
        <v>0</v>
      </c>
      <c r="CX64" s="225">
        <f t="shared" si="228"/>
        <v>0</v>
      </c>
      <c r="CY64" s="226">
        <f t="shared" si="105"/>
        <v>0</v>
      </c>
      <c r="CZ64" s="227"/>
      <c r="DA64" s="225">
        <f t="shared" si="229"/>
        <v>0</v>
      </c>
      <c r="DB64" s="225">
        <f t="shared" si="230"/>
        <v>0</v>
      </c>
      <c r="DC64" s="225">
        <f t="shared" si="231"/>
        <v>0</v>
      </c>
      <c r="DD64" s="225">
        <f t="shared" si="232"/>
        <v>0</v>
      </c>
      <c r="DE64" s="225">
        <f t="shared" si="233"/>
        <v>0</v>
      </c>
      <c r="DF64" s="225">
        <f t="shared" si="234"/>
        <v>0</v>
      </c>
      <c r="DG64" s="225">
        <f t="shared" si="235"/>
        <v>0</v>
      </c>
      <c r="DH64" s="225">
        <f t="shared" si="236"/>
        <v>0</v>
      </c>
      <c r="DI64" s="225">
        <f t="shared" si="237"/>
        <v>0</v>
      </c>
      <c r="DJ64" s="225">
        <f t="shared" si="238"/>
        <v>0</v>
      </c>
      <c r="DK64" s="226">
        <f t="shared" si="106"/>
        <v>0</v>
      </c>
      <c r="DL64" s="227"/>
      <c r="DM64" s="225">
        <f>IF('5. Lön'!$B$15&gt;0,$F64*G64*(1+'2. Grunddata'!$C$16)*(1+$Q64)*(1-$E64),AS64)</f>
        <v>0</v>
      </c>
      <c r="DN64" s="225">
        <f>IF('5. Lön'!$B$15&gt;0,$F64*H64*(1+'2. Grunddata'!$C$16)*(1+$Q64)*(1+$R64)*(1-$E64),AT64)</f>
        <v>0</v>
      </c>
      <c r="DO64" s="225">
        <f>IF('5. Lön'!$B$15&gt;0,$F64*I64*(1+'2. Grunddata'!$C$16)*(1+$Q64)*(1+$R64)*(1+$S64)*(1-$E64),AU64)</f>
        <v>0</v>
      </c>
      <c r="DP64" s="225">
        <f>IF('5. Lön'!$B$15&gt;0,$F64*J64*(1+'2. Grunddata'!$C$16)*(1+$Q64)*(1+$R64)*(1+$S64)*(1+$T64)*(1-$E64),AV64)</f>
        <v>0</v>
      </c>
      <c r="DQ64" s="225">
        <f>IF('5. Lön'!$B$15&gt;0,$F64*K64*(1+'2. Grunddata'!$C$16)*(1+$Q64)*(1+$R64)*(1+$S64)*(1+$T64)*(1+$U64)*(1-$E64),AW64)</f>
        <v>0</v>
      </c>
      <c r="DR64" s="225">
        <f>IF('5. Lön'!$B$15&gt;0,$F64*L64*(1+'2. Grunddata'!$C$16)*(1+$Q64)*(1+$R64)*(1+$S64)*(1+$T64)*(1+$U64)*(1+$V64)*(1-$E64),AX64)</f>
        <v>0</v>
      </c>
      <c r="DS64" s="225">
        <f>IF('5. Lön'!$B$15&gt;0,$F64*M64*(1+'2. Grunddata'!$C$16)*(1+$Q64)*(1+$R64)*(1+$S64)*(1+$T64)*(1+$U64)*(1+$V64)*(1+$W64)*(1-$E64),AY64)</f>
        <v>0</v>
      </c>
      <c r="DT64" s="225">
        <f>IF('5. Lön'!$B$15&gt;0,$F64*N64*(1+'2. Grunddata'!$C$16)*(1+$Q64)*(1+$R64)*(1+$S64)*(1+$T64)*(1+$U64)*(1+$V64)*(1+$W64)*(1+$X64)*(1-$E64),AZ64)</f>
        <v>0</v>
      </c>
      <c r="DU64" s="225">
        <f>IF('5. Lön'!$B$15&gt;0,$F64*O64*(1+'2. Grunddata'!$C$16)*(1+$Q64)*(1+$R64)*(1+$S64)*(1+$T64)*(1+$U64)*(1+$V64)*(1+$W64)*(1+$X64)*(1+$Y64)*(1+$Z64)*(1-$E64),BA64)</f>
        <v>0</v>
      </c>
      <c r="DV64" s="225">
        <f>IF('5. Lön'!$B$15&gt;0,$F64*P64*(1+'2. Grunddata'!$C$16)*(1+$Q64)*(1+$R64)*(1+$S64)*(1+$T64)*(1+$U64)*(1+$V64)*(1+$W64)*(1+$X64)*(1+$Y64)*(1-$E64),BB64)</f>
        <v>0</v>
      </c>
      <c r="DW64" s="226">
        <f t="shared" si="107"/>
        <v>0</v>
      </c>
      <c r="DX64" s="227"/>
      <c r="DY64" s="225">
        <f>IF('2. Grunddata'!$C$13="NEJ",(IF('2. Grunddata'!$C$16&gt;0,(DM64*$AD64),(AS64*$AD64))),(BQ64+CO64))</f>
        <v>0</v>
      </c>
      <c r="DZ64" s="225">
        <f>IF('2. Grunddata'!$C$13="NEJ",(IF('2. Grunddata'!$C$16&gt;0,(DN64*$AD64),(AT64*$AD64))),(BR64+CP64))</f>
        <v>0</v>
      </c>
      <c r="EA64" s="225">
        <f>IF('2. Grunddata'!$C$13="NEJ",(IF('2. Grunddata'!$C$16&gt;0,(DO64*$AD64),(AU64*$AD64))),(BS64+CQ64))</f>
        <v>0</v>
      </c>
      <c r="EB64" s="225">
        <f>IF('2. Grunddata'!$C$13="NEJ",(IF('2. Grunddata'!$C$16&gt;0,(DP64*$AD64),(AV64*$AD64))),(BT64+CR64))</f>
        <v>0</v>
      </c>
      <c r="EC64" s="225">
        <f>IF('2. Grunddata'!$C$13="NEJ",(IF('2. Grunddata'!$C$16&gt;0,(DQ64*$AD64),(AW64*$AD64))),(BU64+CS64))</f>
        <v>0</v>
      </c>
      <c r="ED64" s="225">
        <f>IF('2. Grunddata'!$C$13="NEJ",(IF('2. Grunddata'!$C$16&gt;0,(DR64*$AD64),(AX64*$AD64))),(BV64+CT64))</f>
        <v>0</v>
      </c>
      <c r="EE64" s="225">
        <f>IF('2. Grunddata'!$C$13="NEJ",(IF('2. Grunddata'!$C$16&gt;0,(DS64*$AD64),(AY64*$AD64))),(BW64+CU64))</f>
        <v>0</v>
      </c>
      <c r="EF64" s="225">
        <f>IF('2. Grunddata'!$C$13="NEJ",(IF('2. Grunddata'!$C$16&gt;0,(DT64*$AD64),(AZ64*$AD64))),(BX64+CV64))</f>
        <v>0</v>
      </c>
      <c r="EG64" s="225">
        <f>IF('2. Grunddata'!$C$13="NEJ",(IF('2. Grunddata'!$C$16&gt;0,(DU64*$AD64),(BA64*$AD64))),(BY64+CW64))</f>
        <v>0</v>
      </c>
      <c r="EH64" s="225">
        <f>IF('2. Grunddata'!$C$13="NEJ",(IF('2. Grunddata'!$C$16&gt;0,(DV64*$AD64),(BB64*$AD64))),(BZ64+CX64))</f>
        <v>0</v>
      </c>
      <c r="EI64" s="226">
        <f t="shared" si="108"/>
        <v>0</v>
      </c>
      <c r="EJ64" s="227"/>
      <c r="EK64" s="225">
        <f>(BQ64+CO64-DY64)+IF('2. Grunddata'!$C$16&gt;0,AS64-DM64,0)</f>
        <v>0</v>
      </c>
      <c r="EL64" s="225">
        <f>(BR64+CP64-DZ64)+IF('2. Grunddata'!$C$16&gt;0,AT64-DN64,0)</f>
        <v>0</v>
      </c>
      <c r="EM64" s="225">
        <f>(BS64+CQ64-EA64)+IF('2. Grunddata'!$C$16&gt;0,AU64-DO64,0)</f>
        <v>0</v>
      </c>
      <c r="EN64" s="225">
        <f>(BT64+CR64-EB64)+IF('2. Grunddata'!$C$16&gt;0,AV64-DP64,0)</f>
        <v>0</v>
      </c>
      <c r="EO64" s="225">
        <f>(BU64+CS64-EC64)+IF('2. Grunddata'!$C$16&gt;0,AW64-DQ64,0)</f>
        <v>0</v>
      </c>
      <c r="EP64" s="225">
        <f>(BV64+CT64-ED64)+IF('2. Grunddata'!$C$16&gt;0,AX64-DR64,0)</f>
        <v>0</v>
      </c>
      <c r="EQ64" s="225">
        <f>(BW64+CU64-EE64)+IF('2. Grunddata'!$C$16&gt;0,AY64-DS64,0)</f>
        <v>0</v>
      </c>
      <c r="ER64" s="225">
        <f>(BX64+CV64-EF64)+IF('2. Grunddata'!$C$16&gt;0,AZ64-DT64,0)</f>
        <v>0</v>
      </c>
      <c r="ES64" s="225">
        <f>(BY64+CW64-EG64)+IF('2. Grunddata'!$C$16&gt;0,BA64-DU64,0)</f>
        <v>0</v>
      </c>
      <c r="ET64" s="225">
        <f>(BZ64+CX64-EH64)+IF('2. Grunddata'!$C$16&gt;0,BB64-DV64,0)</f>
        <v>0</v>
      </c>
      <c r="EU64" s="226">
        <f t="shared" si="109"/>
        <v>0</v>
      </c>
      <c r="EV64" s="227"/>
      <c r="EW64" s="225">
        <f t="shared" si="110"/>
        <v>0</v>
      </c>
      <c r="EX64" s="225">
        <f t="shared" si="111"/>
        <v>0</v>
      </c>
      <c r="EY64" s="225">
        <f t="shared" si="112"/>
        <v>0</v>
      </c>
      <c r="EZ64" s="225">
        <f t="shared" si="113"/>
        <v>0</v>
      </c>
      <c r="FA64" s="225">
        <f t="shared" si="114"/>
        <v>0</v>
      </c>
      <c r="FB64" s="225">
        <f t="shared" si="115"/>
        <v>0</v>
      </c>
      <c r="FC64" s="225">
        <f t="shared" si="116"/>
        <v>0</v>
      </c>
      <c r="FD64" s="225">
        <f t="shared" si="117"/>
        <v>0</v>
      </c>
      <c r="FE64" s="225">
        <f t="shared" si="118"/>
        <v>0</v>
      </c>
      <c r="FF64" s="225">
        <f t="shared" si="119"/>
        <v>0</v>
      </c>
      <c r="FG64" s="226">
        <f t="shared" si="120"/>
        <v>0</v>
      </c>
      <c r="FH64" s="227"/>
      <c r="FI64" s="225">
        <f t="shared" si="121"/>
        <v>0</v>
      </c>
      <c r="FJ64" s="225">
        <f t="shared" si="122"/>
        <v>0</v>
      </c>
      <c r="FK64" s="225">
        <f t="shared" si="123"/>
        <v>0</v>
      </c>
      <c r="FL64" s="225">
        <f t="shared" si="124"/>
        <v>0</v>
      </c>
      <c r="FM64" s="225">
        <f t="shared" si="125"/>
        <v>0</v>
      </c>
      <c r="FN64" s="225">
        <f t="shared" si="126"/>
        <v>0</v>
      </c>
      <c r="FO64" s="225">
        <f t="shared" si="127"/>
        <v>0</v>
      </c>
      <c r="FP64" s="225">
        <f t="shared" si="128"/>
        <v>0</v>
      </c>
      <c r="FQ64" s="225">
        <f t="shared" si="129"/>
        <v>0</v>
      </c>
      <c r="FR64" s="225">
        <f t="shared" si="130"/>
        <v>0</v>
      </c>
      <c r="FS64" s="226">
        <f t="shared" si="131"/>
        <v>0</v>
      </c>
    </row>
    <row r="65" spans="2:175" s="120" customFormat="1" ht="12.95" customHeight="1" x14ac:dyDescent="0.2">
      <c r="B65" s="109" t="str">
        <f>'2. Grunddata'!C$9</f>
        <v>Husdjurens utfodring och vård</v>
      </c>
      <c r="C65" s="110"/>
      <c r="D65" s="113"/>
      <c r="E65" s="128">
        <f t="shared" si="167"/>
        <v>0</v>
      </c>
      <c r="F65" s="111"/>
      <c r="G65" s="112"/>
      <c r="H65" s="112"/>
      <c r="I65" s="112"/>
      <c r="J65" s="112"/>
      <c r="K65" s="112"/>
      <c r="L65" s="112"/>
      <c r="M65" s="112"/>
      <c r="N65" s="112"/>
      <c r="O65" s="112"/>
      <c r="P65" s="112"/>
      <c r="Q65" s="266">
        <f>SUMIF('3. Partner'!$K$13:$K$87,$B65,'3. Partner'!$E$13:$E$87)</f>
        <v>0.02</v>
      </c>
      <c r="R65" s="541">
        <f t="shared" ref="R65:Z74" si="239">$Q65</f>
        <v>0.02</v>
      </c>
      <c r="S65" s="541">
        <f t="shared" si="239"/>
        <v>0.02</v>
      </c>
      <c r="T65" s="541">
        <f t="shared" si="239"/>
        <v>0.02</v>
      </c>
      <c r="U65" s="541">
        <f t="shared" si="239"/>
        <v>0.02</v>
      </c>
      <c r="V65" s="541">
        <f t="shared" si="239"/>
        <v>0.02</v>
      </c>
      <c r="W65" s="541">
        <f t="shared" si="239"/>
        <v>0.02</v>
      </c>
      <c r="X65" s="541">
        <f t="shared" si="239"/>
        <v>0.02</v>
      </c>
      <c r="Y65" s="541">
        <f t="shared" si="239"/>
        <v>0.02</v>
      </c>
      <c r="Z65" s="541">
        <f t="shared" si="239"/>
        <v>0.02</v>
      </c>
      <c r="AA65" s="267">
        <f>SUMIF('3. Partner'!K$13:K$87,B65,'3. Partner'!D$13:D$87)</f>
        <v>0.54449999999999998</v>
      </c>
      <c r="AB65" s="247">
        <f>(SUMIF('3. Partner'!K$13:K$87,B65,'3. Partner'!F$13:F$87))+(SUMIF('3. Partner'!K$13:K$87,B65,'3. Partner'!H$13:H$87))</f>
        <v>0.46473946099377283</v>
      </c>
      <c r="AC65" s="247">
        <f>(SUMIF('3. Partner'!K$13:K$87,B65,'3. Partner'!G$13:G$87))+(SUMIF('3. Partner'!K$13:K$87,B65,'3. Partner'!I$13:I$87))</f>
        <v>0.12659999999999999</v>
      </c>
      <c r="AD65" s="248">
        <f>IF('2. Grunddata'!C$13="NEJ",'2. Grunddata'!C$14,0)</f>
        <v>0.25</v>
      </c>
      <c r="AE65" s="597">
        <f t="shared" si="99"/>
        <v>0</v>
      </c>
      <c r="AF65" s="292"/>
      <c r="AG65" s="249">
        <f t="shared" si="169"/>
        <v>0</v>
      </c>
      <c r="AH65" s="249">
        <f t="shared" si="170"/>
        <v>0</v>
      </c>
      <c r="AI65" s="249">
        <f t="shared" si="171"/>
        <v>0</v>
      </c>
      <c r="AJ65" s="249">
        <f t="shared" si="172"/>
        <v>0</v>
      </c>
      <c r="AK65" s="249">
        <f t="shared" si="173"/>
        <v>0</v>
      </c>
      <c r="AL65" s="249">
        <f t="shared" si="174"/>
        <v>0</v>
      </c>
      <c r="AM65" s="249">
        <f t="shared" si="175"/>
        <v>0</v>
      </c>
      <c r="AN65" s="249">
        <f t="shared" si="176"/>
        <v>0</v>
      </c>
      <c r="AO65" s="249">
        <f t="shared" si="177"/>
        <v>0</v>
      </c>
      <c r="AP65" s="249">
        <f t="shared" si="178"/>
        <v>0</v>
      </c>
      <c r="AQ65" s="250">
        <f t="shared" si="100"/>
        <v>0</v>
      </c>
      <c r="AR65" s="251"/>
      <c r="AS65" s="249">
        <f t="shared" si="179"/>
        <v>0</v>
      </c>
      <c r="AT65" s="249">
        <f t="shared" si="180"/>
        <v>0</v>
      </c>
      <c r="AU65" s="249">
        <f t="shared" si="181"/>
        <v>0</v>
      </c>
      <c r="AV65" s="249">
        <f t="shared" si="182"/>
        <v>0</v>
      </c>
      <c r="AW65" s="249">
        <f t="shared" si="183"/>
        <v>0</v>
      </c>
      <c r="AX65" s="249">
        <f t="shared" si="184"/>
        <v>0</v>
      </c>
      <c r="AY65" s="249">
        <f t="shared" si="185"/>
        <v>0</v>
      </c>
      <c r="AZ65" s="249">
        <f t="shared" si="186"/>
        <v>0</v>
      </c>
      <c r="BA65" s="249">
        <f t="shared" si="187"/>
        <v>0</v>
      </c>
      <c r="BB65" s="249">
        <f t="shared" si="188"/>
        <v>0</v>
      </c>
      <c r="BC65" s="250">
        <f t="shared" si="101"/>
        <v>0</v>
      </c>
      <c r="BD65" s="251"/>
      <c r="BE65" s="249">
        <f t="shared" si="189"/>
        <v>0</v>
      </c>
      <c r="BF65" s="249">
        <f t="shared" si="190"/>
        <v>0</v>
      </c>
      <c r="BG65" s="249">
        <f t="shared" si="191"/>
        <v>0</v>
      </c>
      <c r="BH65" s="249">
        <f t="shared" si="192"/>
        <v>0</v>
      </c>
      <c r="BI65" s="249">
        <f t="shared" si="193"/>
        <v>0</v>
      </c>
      <c r="BJ65" s="249">
        <f t="shared" si="194"/>
        <v>0</v>
      </c>
      <c r="BK65" s="249">
        <f t="shared" si="195"/>
        <v>0</v>
      </c>
      <c r="BL65" s="249">
        <f t="shared" si="196"/>
        <v>0</v>
      </c>
      <c r="BM65" s="249">
        <f t="shared" si="197"/>
        <v>0</v>
      </c>
      <c r="BN65" s="249">
        <f t="shared" si="198"/>
        <v>0</v>
      </c>
      <c r="BO65" s="250">
        <f t="shared" si="102"/>
        <v>0</v>
      </c>
      <c r="BQ65" s="253">
        <f t="shared" si="199"/>
        <v>0</v>
      </c>
      <c r="BR65" s="253">
        <f t="shared" si="200"/>
        <v>0</v>
      </c>
      <c r="BS65" s="253">
        <f t="shared" si="201"/>
        <v>0</v>
      </c>
      <c r="BT65" s="253">
        <f t="shared" si="202"/>
        <v>0</v>
      </c>
      <c r="BU65" s="253">
        <f t="shared" si="203"/>
        <v>0</v>
      </c>
      <c r="BV65" s="253">
        <f t="shared" si="204"/>
        <v>0</v>
      </c>
      <c r="BW65" s="253">
        <f t="shared" si="205"/>
        <v>0</v>
      </c>
      <c r="BX65" s="253">
        <f t="shared" si="206"/>
        <v>0</v>
      </c>
      <c r="BY65" s="253">
        <f t="shared" si="207"/>
        <v>0</v>
      </c>
      <c r="BZ65" s="253">
        <f t="shared" si="208"/>
        <v>0</v>
      </c>
      <c r="CA65" s="237">
        <f t="shared" si="103"/>
        <v>0</v>
      </c>
      <c r="CC65" s="258">
        <f t="shared" si="209"/>
        <v>0</v>
      </c>
      <c r="CD65" s="258">
        <f t="shared" si="210"/>
        <v>0</v>
      </c>
      <c r="CE65" s="258">
        <f t="shared" si="211"/>
        <v>0</v>
      </c>
      <c r="CF65" s="258">
        <f t="shared" si="212"/>
        <v>0</v>
      </c>
      <c r="CG65" s="258">
        <f t="shared" si="213"/>
        <v>0</v>
      </c>
      <c r="CH65" s="258">
        <f t="shared" si="214"/>
        <v>0</v>
      </c>
      <c r="CI65" s="258">
        <f t="shared" si="215"/>
        <v>0</v>
      </c>
      <c r="CJ65" s="258">
        <f t="shared" si="216"/>
        <v>0</v>
      </c>
      <c r="CK65" s="258">
        <f t="shared" si="217"/>
        <v>0</v>
      </c>
      <c r="CL65" s="258">
        <f t="shared" si="218"/>
        <v>0</v>
      </c>
      <c r="CM65" s="237">
        <f t="shared" si="104"/>
        <v>0</v>
      </c>
      <c r="CO65" s="253">
        <f t="shared" si="219"/>
        <v>0</v>
      </c>
      <c r="CP65" s="253">
        <f t="shared" si="220"/>
        <v>0</v>
      </c>
      <c r="CQ65" s="253">
        <f t="shared" si="221"/>
        <v>0</v>
      </c>
      <c r="CR65" s="253">
        <f t="shared" si="222"/>
        <v>0</v>
      </c>
      <c r="CS65" s="253">
        <f t="shared" si="223"/>
        <v>0</v>
      </c>
      <c r="CT65" s="253">
        <f t="shared" si="224"/>
        <v>0</v>
      </c>
      <c r="CU65" s="253">
        <f t="shared" si="225"/>
        <v>0</v>
      </c>
      <c r="CV65" s="253">
        <f t="shared" si="226"/>
        <v>0</v>
      </c>
      <c r="CW65" s="253">
        <f t="shared" si="227"/>
        <v>0</v>
      </c>
      <c r="CX65" s="253">
        <f t="shared" si="228"/>
        <v>0</v>
      </c>
      <c r="CY65" s="237">
        <f t="shared" si="105"/>
        <v>0</v>
      </c>
      <c r="DA65" s="253">
        <f t="shared" si="229"/>
        <v>0</v>
      </c>
      <c r="DB65" s="253">
        <f t="shared" si="230"/>
        <v>0</v>
      </c>
      <c r="DC65" s="253">
        <f t="shared" si="231"/>
        <v>0</v>
      </c>
      <c r="DD65" s="253">
        <f t="shared" si="232"/>
        <v>0</v>
      </c>
      <c r="DE65" s="253">
        <f t="shared" si="233"/>
        <v>0</v>
      </c>
      <c r="DF65" s="253">
        <f t="shared" si="234"/>
        <v>0</v>
      </c>
      <c r="DG65" s="253">
        <f t="shared" si="235"/>
        <v>0</v>
      </c>
      <c r="DH65" s="253">
        <f t="shared" si="236"/>
        <v>0</v>
      </c>
      <c r="DI65" s="253">
        <f t="shared" si="237"/>
        <v>0</v>
      </c>
      <c r="DJ65" s="253">
        <f t="shared" si="238"/>
        <v>0</v>
      </c>
      <c r="DK65" s="237">
        <f t="shared" si="106"/>
        <v>0</v>
      </c>
      <c r="DM65" s="253">
        <f>IF('5. Lön'!$B$15&gt;0,$F65*G65*(1+'2. Grunddata'!$C$16)*(1+$Q65)*(1-$E65),AS65)</f>
        <v>0</v>
      </c>
      <c r="DN65" s="253">
        <f>IF('5. Lön'!$B$15&gt;0,$F65*H65*(1+'2. Grunddata'!$C$16)*(1+$Q65)*(1+$R65)*(1-$E65),AT65)</f>
        <v>0</v>
      </c>
      <c r="DO65" s="253">
        <f>IF('5. Lön'!$B$15&gt;0,$F65*I65*(1+'2. Grunddata'!$C$16)*(1+$Q65)*(1+$R65)*(1+$S65)*(1-$E65),AU65)</f>
        <v>0</v>
      </c>
      <c r="DP65" s="253">
        <f>IF('5. Lön'!$B$15&gt;0,$F65*J65*(1+'2. Grunddata'!$C$16)*(1+$Q65)*(1+$R65)*(1+$S65)*(1+$T65)*(1-$E65),AV65)</f>
        <v>0</v>
      </c>
      <c r="DQ65" s="253">
        <f>IF('5. Lön'!$B$15&gt;0,$F65*K65*(1+'2. Grunddata'!$C$16)*(1+$Q65)*(1+$R65)*(1+$S65)*(1+$T65)*(1+$U65)*(1-$E65),AW65)</f>
        <v>0</v>
      </c>
      <c r="DR65" s="253">
        <f>IF('5. Lön'!$B$15&gt;0,$F65*L65*(1+'2. Grunddata'!$C$16)*(1+$Q65)*(1+$R65)*(1+$S65)*(1+$T65)*(1+$U65)*(1+$V65)*(1-$E65),AX65)</f>
        <v>0</v>
      </c>
      <c r="DS65" s="253">
        <f>IF('5. Lön'!$B$15&gt;0,$F65*M65*(1+'2. Grunddata'!$C$16)*(1+$Q65)*(1+$R65)*(1+$S65)*(1+$T65)*(1+$U65)*(1+$V65)*(1+$W65)*(1-$E65),AY65)</f>
        <v>0</v>
      </c>
      <c r="DT65" s="253">
        <f>IF('5. Lön'!$B$15&gt;0,$F65*N65*(1+'2. Grunddata'!$C$16)*(1+$Q65)*(1+$R65)*(1+$S65)*(1+$T65)*(1+$U65)*(1+$V65)*(1+$W65)*(1+$X65)*(1-$E65),AZ65)</f>
        <v>0</v>
      </c>
      <c r="DU65" s="253">
        <f>IF('5. Lön'!$B$15&gt;0,$F65*O65*(1+'2. Grunddata'!$C$16)*(1+$Q65)*(1+$R65)*(1+$S65)*(1+$T65)*(1+$U65)*(1+$V65)*(1+$W65)*(1+$X65)*(1+$Y65)*(1+$Z65)*(1-$E65),BA65)</f>
        <v>0</v>
      </c>
      <c r="DV65" s="253">
        <f>IF('5. Lön'!$B$15&gt;0,$F65*P65*(1+'2. Grunddata'!$C$16)*(1+$Q65)*(1+$R65)*(1+$S65)*(1+$T65)*(1+$U65)*(1+$V65)*(1+$W65)*(1+$X65)*(1+$Y65)*(1-$E65),BB65)</f>
        <v>0</v>
      </c>
      <c r="DW65" s="237">
        <f t="shared" si="107"/>
        <v>0</v>
      </c>
      <c r="DY65" s="253">
        <f>IF('2. Grunddata'!$C$13="NEJ",(IF('2. Grunddata'!$C$16&gt;0,(DM65*$AD65),(AS65*$AD65))),(BQ65+CO65))</f>
        <v>0</v>
      </c>
      <c r="DZ65" s="253">
        <f>IF('2. Grunddata'!$C$13="NEJ",(IF('2. Grunddata'!$C$16&gt;0,(DN65*$AD65),(AT65*$AD65))),(BR65+CP65))</f>
        <v>0</v>
      </c>
      <c r="EA65" s="253">
        <f>IF('2. Grunddata'!$C$13="NEJ",(IF('2. Grunddata'!$C$16&gt;0,(DO65*$AD65),(AU65*$AD65))),(BS65+CQ65))</f>
        <v>0</v>
      </c>
      <c r="EB65" s="253">
        <f>IF('2. Grunddata'!$C$13="NEJ",(IF('2. Grunddata'!$C$16&gt;0,(DP65*$AD65),(AV65*$AD65))),(BT65+CR65))</f>
        <v>0</v>
      </c>
      <c r="EC65" s="253">
        <f>IF('2. Grunddata'!$C$13="NEJ",(IF('2. Grunddata'!$C$16&gt;0,(DQ65*$AD65),(AW65*$AD65))),(BU65+CS65))</f>
        <v>0</v>
      </c>
      <c r="ED65" s="253">
        <f>IF('2. Grunddata'!$C$13="NEJ",(IF('2. Grunddata'!$C$16&gt;0,(DR65*$AD65),(AX65*$AD65))),(BV65+CT65))</f>
        <v>0</v>
      </c>
      <c r="EE65" s="253">
        <f>IF('2. Grunddata'!$C$13="NEJ",(IF('2. Grunddata'!$C$16&gt;0,(DS65*$AD65),(AY65*$AD65))),(BW65+CU65))</f>
        <v>0</v>
      </c>
      <c r="EF65" s="253">
        <f>IF('2. Grunddata'!$C$13="NEJ",(IF('2. Grunddata'!$C$16&gt;0,(DT65*$AD65),(AZ65*$AD65))),(BX65+CV65))</f>
        <v>0</v>
      </c>
      <c r="EG65" s="253">
        <f>IF('2. Grunddata'!$C$13="NEJ",(IF('2. Grunddata'!$C$16&gt;0,(DU65*$AD65),(BA65*$AD65))),(BY65+CW65))</f>
        <v>0</v>
      </c>
      <c r="EH65" s="253">
        <f>IF('2. Grunddata'!$C$13="NEJ",(IF('2. Grunddata'!$C$16&gt;0,(DV65*$AD65),(BB65*$AD65))),(BZ65+CX65))</f>
        <v>0</v>
      </c>
      <c r="EI65" s="237">
        <f t="shared" si="108"/>
        <v>0</v>
      </c>
      <c r="EK65" s="253">
        <f>(BQ65+CO65-DY65)+IF('2. Grunddata'!$C$16&gt;0,AS65-DM65,0)</f>
        <v>0</v>
      </c>
      <c r="EL65" s="253">
        <f>(BR65+CP65-DZ65)+IF('2. Grunddata'!$C$16&gt;0,AT65-DN65,0)</f>
        <v>0</v>
      </c>
      <c r="EM65" s="253">
        <f>(BS65+CQ65-EA65)+IF('2. Grunddata'!$C$16&gt;0,AU65-DO65,0)</f>
        <v>0</v>
      </c>
      <c r="EN65" s="253">
        <f>(BT65+CR65-EB65)+IF('2. Grunddata'!$C$16&gt;0,AV65-DP65,0)</f>
        <v>0</v>
      </c>
      <c r="EO65" s="253">
        <f>(BU65+CS65-EC65)+IF('2. Grunddata'!$C$16&gt;0,AW65-DQ65,0)</f>
        <v>0</v>
      </c>
      <c r="EP65" s="253">
        <f>(BV65+CT65-ED65)+IF('2. Grunddata'!$C$16&gt;0,AX65-DR65,0)</f>
        <v>0</v>
      </c>
      <c r="EQ65" s="253">
        <f>(BW65+CU65-EE65)+IF('2. Grunddata'!$C$16&gt;0,AY65-DS65,0)</f>
        <v>0</v>
      </c>
      <c r="ER65" s="253">
        <f>(BX65+CV65-EF65)+IF('2. Grunddata'!$C$16&gt;0,AZ65-DT65,0)</f>
        <v>0</v>
      </c>
      <c r="ES65" s="253">
        <f>(BY65+CW65-EG65)+IF('2. Grunddata'!$C$16&gt;0,BA65-DU65,0)</f>
        <v>0</v>
      </c>
      <c r="ET65" s="253">
        <f>(BZ65+CX65-EH65)+IF('2. Grunddata'!$C$16&gt;0,BB65-DV65,0)</f>
        <v>0</v>
      </c>
      <c r="EU65" s="237">
        <f t="shared" si="109"/>
        <v>0</v>
      </c>
      <c r="EW65" s="253">
        <f t="shared" si="110"/>
        <v>0</v>
      </c>
      <c r="EX65" s="253">
        <f t="shared" si="111"/>
        <v>0</v>
      </c>
      <c r="EY65" s="253">
        <f t="shared" si="112"/>
        <v>0</v>
      </c>
      <c r="EZ65" s="253">
        <f t="shared" si="113"/>
        <v>0</v>
      </c>
      <c r="FA65" s="253">
        <f t="shared" si="114"/>
        <v>0</v>
      </c>
      <c r="FB65" s="253">
        <f t="shared" si="115"/>
        <v>0</v>
      </c>
      <c r="FC65" s="253">
        <f t="shared" si="116"/>
        <v>0</v>
      </c>
      <c r="FD65" s="253">
        <f t="shared" si="117"/>
        <v>0</v>
      </c>
      <c r="FE65" s="253">
        <f t="shared" si="118"/>
        <v>0</v>
      </c>
      <c r="FF65" s="253">
        <f t="shared" si="119"/>
        <v>0</v>
      </c>
      <c r="FG65" s="237">
        <f t="shared" si="120"/>
        <v>0</v>
      </c>
      <c r="FI65" s="253">
        <f t="shared" si="121"/>
        <v>0</v>
      </c>
      <c r="FJ65" s="253">
        <f t="shared" si="122"/>
        <v>0</v>
      </c>
      <c r="FK65" s="253">
        <f t="shared" si="123"/>
        <v>0</v>
      </c>
      <c r="FL65" s="253">
        <f t="shared" si="124"/>
        <v>0</v>
      </c>
      <c r="FM65" s="253">
        <f t="shared" si="125"/>
        <v>0</v>
      </c>
      <c r="FN65" s="253">
        <f t="shared" si="126"/>
        <v>0</v>
      </c>
      <c r="FO65" s="253">
        <f t="shared" si="127"/>
        <v>0</v>
      </c>
      <c r="FP65" s="253">
        <f t="shared" si="128"/>
        <v>0</v>
      </c>
      <c r="FQ65" s="253">
        <f t="shared" si="129"/>
        <v>0</v>
      </c>
      <c r="FR65" s="253">
        <f t="shared" si="130"/>
        <v>0</v>
      </c>
      <c r="FS65" s="237">
        <f t="shared" si="131"/>
        <v>0</v>
      </c>
    </row>
    <row r="66" spans="2:175" s="120" customFormat="1" ht="12.95" customHeight="1" x14ac:dyDescent="0.2">
      <c r="B66" s="115" t="str">
        <f>'2. Grunddata'!C$9</f>
        <v>Husdjurens utfodring och vård</v>
      </c>
      <c r="C66" s="147"/>
      <c r="D66" s="116"/>
      <c r="E66" s="138">
        <f t="shared" si="167"/>
        <v>0</v>
      </c>
      <c r="F66" s="136"/>
      <c r="G66" s="137"/>
      <c r="H66" s="137"/>
      <c r="I66" s="137"/>
      <c r="J66" s="137"/>
      <c r="K66" s="137"/>
      <c r="L66" s="137"/>
      <c r="M66" s="137"/>
      <c r="N66" s="137"/>
      <c r="O66" s="137"/>
      <c r="P66" s="137"/>
      <c r="Q66" s="566">
        <f>SUMIF('3. Partner'!$K$13:$K$87,$B66,'3. Partner'!$E$13:$E$87)</f>
        <v>0.02</v>
      </c>
      <c r="R66" s="540">
        <f t="shared" si="239"/>
        <v>0.02</v>
      </c>
      <c r="S66" s="540">
        <f t="shared" si="239"/>
        <v>0.02</v>
      </c>
      <c r="T66" s="540">
        <f t="shared" si="239"/>
        <v>0.02</v>
      </c>
      <c r="U66" s="540">
        <f t="shared" si="239"/>
        <v>0.02</v>
      </c>
      <c r="V66" s="540">
        <f t="shared" si="239"/>
        <v>0.02</v>
      </c>
      <c r="W66" s="540">
        <f t="shared" si="239"/>
        <v>0.02</v>
      </c>
      <c r="X66" s="540">
        <f t="shared" si="239"/>
        <v>0.02</v>
      </c>
      <c r="Y66" s="540">
        <f t="shared" si="239"/>
        <v>0.02</v>
      </c>
      <c r="Z66" s="540">
        <f t="shared" si="239"/>
        <v>0.02</v>
      </c>
      <c r="AA66" s="567">
        <f>SUMIF('3. Partner'!K$13:K$87,B66,'3. Partner'!D$13:D$87)</f>
        <v>0.54449999999999998</v>
      </c>
      <c r="AB66" s="568">
        <f>(SUMIF('3. Partner'!K$13:K$87,B66,'3. Partner'!F$13:F$87))+(SUMIF('3. Partner'!K$13:K$87,B66,'3. Partner'!H$13:H$87))</f>
        <v>0.46473946099377283</v>
      </c>
      <c r="AC66" s="568">
        <f>(SUMIF('3. Partner'!K$13:K$87,B66,'3. Partner'!G$13:G$87))+(SUMIF('3. Partner'!K$13:K$87,B66,'3. Partner'!I$13:I$87))</f>
        <v>0.12659999999999999</v>
      </c>
      <c r="AD66" s="273">
        <f>IF('2. Grunddata'!C$13="NEJ",'2. Grunddata'!C$14,0)</f>
        <v>0.25</v>
      </c>
      <c r="AE66" s="617">
        <f t="shared" si="99"/>
        <v>0</v>
      </c>
      <c r="AF66" s="287"/>
      <c r="AG66" s="274">
        <f t="shared" si="169"/>
        <v>0</v>
      </c>
      <c r="AH66" s="274">
        <f t="shared" si="170"/>
        <v>0</v>
      </c>
      <c r="AI66" s="274">
        <f t="shared" si="171"/>
        <v>0</v>
      </c>
      <c r="AJ66" s="274">
        <f t="shared" si="172"/>
        <v>0</v>
      </c>
      <c r="AK66" s="274">
        <f t="shared" si="173"/>
        <v>0</v>
      </c>
      <c r="AL66" s="274">
        <f t="shared" si="174"/>
        <v>0</v>
      </c>
      <c r="AM66" s="274">
        <f t="shared" si="175"/>
        <v>0</v>
      </c>
      <c r="AN66" s="274">
        <f t="shared" si="176"/>
        <v>0</v>
      </c>
      <c r="AO66" s="274">
        <f t="shared" si="177"/>
        <v>0</v>
      </c>
      <c r="AP66" s="274">
        <f t="shared" si="178"/>
        <v>0</v>
      </c>
      <c r="AQ66" s="275">
        <f t="shared" si="100"/>
        <v>0</v>
      </c>
      <c r="AR66" s="276"/>
      <c r="AS66" s="274">
        <f t="shared" si="179"/>
        <v>0</v>
      </c>
      <c r="AT66" s="274">
        <f t="shared" si="180"/>
        <v>0</v>
      </c>
      <c r="AU66" s="274">
        <f t="shared" si="181"/>
        <v>0</v>
      </c>
      <c r="AV66" s="274">
        <f t="shared" si="182"/>
        <v>0</v>
      </c>
      <c r="AW66" s="274">
        <f t="shared" si="183"/>
        <v>0</v>
      </c>
      <c r="AX66" s="274">
        <f t="shared" si="184"/>
        <v>0</v>
      </c>
      <c r="AY66" s="274">
        <f t="shared" si="185"/>
        <v>0</v>
      </c>
      <c r="AZ66" s="274">
        <f t="shared" si="186"/>
        <v>0</v>
      </c>
      <c r="BA66" s="274">
        <f t="shared" si="187"/>
        <v>0</v>
      </c>
      <c r="BB66" s="274">
        <f t="shared" si="188"/>
        <v>0</v>
      </c>
      <c r="BC66" s="275">
        <f t="shared" si="101"/>
        <v>0</v>
      </c>
      <c r="BD66" s="276"/>
      <c r="BE66" s="274">
        <f t="shared" si="189"/>
        <v>0</v>
      </c>
      <c r="BF66" s="274">
        <f t="shared" si="190"/>
        <v>0</v>
      </c>
      <c r="BG66" s="274">
        <f t="shared" si="191"/>
        <v>0</v>
      </c>
      <c r="BH66" s="274">
        <f t="shared" si="192"/>
        <v>0</v>
      </c>
      <c r="BI66" s="274">
        <f t="shared" si="193"/>
        <v>0</v>
      </c>
      <c r="BJ66" s="274">
        <f t="shared" si="194"/>
        <v>0</v>
      </c>
      <c r="BK66" s="274">
        <f t="shared" si="195"/>
        <v>0</v>
      </c>
      <c r="BL66" s="274">
        <f t="shared" si="196"/>
        <v>0</v>
      </c>
      <c r="BM66" s="274">
        <f t="shared" si="197"/>
        <v>0</v>
      </c>
      <c r="BN66" s="274">
        <f t="shared" si="198"/>
        <v>0</v>
      </c>
      <c r="BO66" s="275">
        <f t="shared" si="102"/>
        <v>0</v>
      </c>
      <c r="BP66" s="227"/>
      <c r="BQ66" s="225">
        <f t="shared" si="199"/>
        <v>0</v>
      </c>
      <c r="BR66" s="225">
        <f t="shared" si="200"/>
        <v>0</v>
      </c>
      <c r="BS66" s="225">
        <f t="shared" si="201"/>
        <v>0</v>
      </c>
      <c r="BT66" s="225">
        <f t="shared" si="202"/>
        <v>0</v>
      </c>
      <c r="BU66" s="225">
        <f t="shared" si="203"/>
        <v>0</v>
      </c>
      <c r="BV66" s="225">
        <f t="shared" si="204"/>
        <v>0</v>
      </c>
      <c r="BW66" s="225">
        <f t="shared" si="205"/>
        <v>0</v>
      </c>
      <c r="BX66" s="225">
        <f t="shared" si="206"/>
        <v>0</v>
      </c>
      <c r="BY66" s="225">
        <f t="shared" si="207"/>
        <v>0</v>
      </c>
      <c r="BZ66" s="225">
        <f t="shared" si="208"/>
        <v>0</v>
      </c>
      <c r="CA66" s="226">
        <f t="shared" si="103"/>
        <v>0</v>
      </c>
      <c r="CB66" s="227"/>
      <c r="CC66" s="279">
        <f t="shared" si="209"/>
        <v>0</v>
      </c>
      <c r="CD66" s="279">
        <f t="shared" si="210"/>
        <v>0</v>
      </c>
      <c r="CE66" s="279">
        <f t="shared" si="211"/>
        <v>0</v>
      </c>
      <c r="CF66" s="279">
        <f t="shared" si="212"/>
        <v>0</v>
      </c>
      <c r="CG66" s="279">
        <f t="shared" si="213"/>
        <v>0</v>
      </c>
      <c r="CH66" s="279">
        <f t="shared" si="214"/>
        <v>0</v>
      </c>
      <c r="CI66" s="279">
        <f t="shared" si="215"/>
        <v>0</v>
      </c>
      <c r="CJ66" s="279">
        <f t="shared" si="216"/>
        <v>0</v>
      </c>
      <c r="CK66" s="279">
        <f t="shared" si="217"/>
        <v>0</v>
      </c>
      <c r="CL66" s="279">
        <f t="shared" si="218"/>
        <v>0</v>
      </c>
      <c r="CM66" s="226">
        <f t="shared" si="104"/>
        <v>0</v>
      </c>
      <c r="CN66" s="227"/>
      <c r="CO66" s="225">
        <f t="shared" si="219"/>
        <v>0</v>
      </c>
      <c r="CP66" s="225">
        <f t="shared" si="220"/>
        <v>0</v>
      </c>
      <c r="CQ66" s="225">
        <f t="shared" si="221"/>
        <v>0</v>
      </c>
      <c r="CR66" s="225">
        <f t="shared" si="222"/>
        <v>0</v>
      </c>
      <c r="CS66" s="225">
        <f t="shared" si="223"/>
        <v>0</v>
      </c>
      <c r="CT66" s="225">
        <f t="shared" si="224"/>
        <v>0</v>
      </c>
      <c r="CU66" s="225">
        <f t="shared" si="225"/>
        <v>0</v>
      </c>
      <c r="CV66" s="225">
        <f t="shared" si="226"/>
        <v>0</v>
      </c>
      <c r="CW66" s="225">
        <f t="shared" si="227"/>
        <v>0</v>
      </c>
      <c r="CX66" s="225">
        <f t="shared" si="228"/>
        <v>0</v>
      </c>
      <c r="CY66" s="226">
        <f t="shared" si="105"/>
        <v>0</v>
      </c>
      <c r="CZ66" s="227"/>
      <c r="DA66" s="225">
        <f t="shared" si="229"/>
        <v>0</v>
      </c>
      <c r="DB66" s="225">
        <f t="shared" si="230"/>
        <v>0</v>
      </c>
      <c r="DC66" s="225">
        <f t="shared" si="231"/>
        <v>0</v>
      </c>
      <c r="DD66" s="225">
        <f t="shared" si="232"/>
        <v>0</v>
      </c>
      <c r="DE66" s="225">
        <f t="shared" si="233"/>
        <v>0</v>
      </c>
      <c r="DF66" s="225">
        <f t="shared" si="234"/>
        <v>0</v>
      </c>
      <c r="DG66" s="225">
        <f t="shared" si="235"/>
        <v>0</v>
      </c>
      <c r="DH66" s="225">
        <f t="shared" si="236"/>
        <v>0</v>
      </c>
      <c r="DI66" s="225">
        <f t="shared" si="237"/>
        <v>0</v>
      </c>
      <c r="DJ66" s="225">
        <f t="shared" si="238"/>
        <v>0</v>
      </c>
      <c r="DK66" s="226">
        <f t="shared" si="106"/>
        <v>0</v>
      </c>
      <c r="DL66" s="227"/>
      <c r="DM66" s="225">
        <f>IF('5. Lön'!$B$15&gt;0,$F66*G66*(1+'2. Grunddata'!$C$16)*(1+$Q66)*(1-$E66),AS66)</f>
        <v>0</v>
      </c>
      <c r="DN66" s="225">
        <f>IF('5. Lön'!$B$15&gt;0,$F66*H66*(1+'2. Grunddata'!$C$16)*(1+$Q66)*(1+$R66)*(1-$E66),AT66)</f>
        <v>0</v>
      </c>
      <c r="DO66" s="225">
        <f>IF('5. Lön'!$B$15&gt;0,$F66*I66*(1+'2. Grunddata'!$C$16)*(1+$Q66)*(1+$R66)*(1+$S66)*(1-$E66),AU66)</f>
        <v>0</v>
      </c>
      <c r="DP66" s="225">
        <f>IF('5. Lön'!$B$15&gt;0,$F66*J66*(1+'2. Grunddata'!$C$16)*(1+$Q66)*(1+$R66)*(1+$S66)*(1+$T66)*(1-$E66),AV66)</f>
        <v>0</v>
      </c>
      <c r="DQ66" s="225">
        <f>IF('5. Lön'!$B$15&gt;0,$F66*K66*(1+'2. Grunddata'!$C$16)*(1+$Q66)*(1+$R66)*(1+$S66)*(1+$T66)*(1+$U66)*(1-$E66),AW66)</f>
        <v>0</v>
      </c>
      <c r="DR66" s="225">
        <f>IF('5. Lön'!$B$15&gt;0,$F66*L66*(1+'2. Grunddata'!$C$16)*(1+$Q66)*(1+$R66)*(1+$S66)*(1+$T66)*(1+$U66)*(1+$V66)*(1-$E66),AX66)</f>
        <v>0</v>
      </c>
      <c r="DS66" s="225">
        <f>IF('5. Lön'!$B$15&gt;0,$F66*M66*(1+'2. Grunddata'!$C$16)*(1+$Q66)*(1+$R66)*(1+$S66)*(1+$T66)*(1+$U66)*(1+$V66)*(1+$W66)*(1-$E66),AY66)</f>
        <v>0</v>
      </c>
      <c r="DT66" s="225">
        <f>IF('5. Lön'!$B$15&gt;0,$F66*N66*(1+'2. Grunddata'!$C$16)*(1+$Q66)*(1+$R66)*(1+$S66)*(1+$T66)*(1+$U66)*(1+$V66)*(1+$W66)*(1+$X66)*(1-$E66),AZ66)</f>
        <v>0</v>
      </c>
      <c r="DU66" s="225">
        <f>IF('5. Lön'!$B$15&gt;0,$F66*O66*(1+'2. Grunddata'!$C$16)*(1+$Q66)*(1+$R66)*(1+$S66)*(1+$T66)*(1+$U66)*(1+$V66)*(1+$W66)*(1+$X66)*(1+$Y66)*(1+$Z66)*(1-$E66),BA66)</f>
        <v>0</v>
      </c>
      <c r="DV66" s="225">
        <f>IF('5. Lön'!$B$15&gt;0,$F66*P66*(1+'2. Grunddata'!$C$16)*(1+$Q66)*(1+$R66)*(1+$S66)*(1+$T66)*(1+$U66)*(1+$V66)*(1+$W66)*(1+$X66)*(1+$Y66)*(1-$E66),BB66)</f>
        <v>0</v>
      </c>
      <c r="DW66" s="226">
        <f t="shared" si="107"/>
        <v>0</v>
      </c>
      <c r="DX66" s="227"/>
      <c r="DY66" s="225">
        <f>IF('2. Grunddata'!$C$13="NEJ",(IF('2. Grunddata'!$C$16&gt;0,(DM66*$AD66),(AS66*$AD66))),(BQ66+CO66))</f>
        <v>0</v>
      </c>
      <c r="DZ66" s="225">
        <f>IF('2. Grunddata'!$C$13="NEJ",(IF('2. Grunddata'!$C$16&gt;0,(DN66*$AD66),(AT66*$AD66))),(BR66+CP66))</f>
        <v>0</v>
      </c>
      <c r="EA66" s="225">
        <f>IF('2. Grunddata'!$C$13="NEJ",(IF('2. Grunddata'!$C$16&gt;0,(DO66*$AD66),(AU66*$AD66))),(BS66+CQ66))</f>
        <v>0</v>
      </c>
      <c r="EB66" s="225">
        <f>IF('2. Grunddata'!$C$13="NEJ",(IF('2. Grunddata'!$C$16&gt;0,(DP66*$AD66),(AV66*$AD66))),(BT66+CR66))</f>
        <v>0</v>
      </c>
      <c r="EC66" s="225">
        <f>IF('2. Grunddata'!$C$13="NEJ",(IF('2. Grunddata'!$C$16&gt;0,(DQ66*$AD66),(AW66*$AD66))),(BU66+CS66))</f>
        <v>0</v>
      </c>
      <c r="ED66" s="225">
        <f>IF('2. Grunddata'!$C$13="NEJ",(IF('2. Grunddata'!$C$16&gt;0,(DR66*$AD66),(AX66*$AD66))),(BV66+CT66))</f>
        <v>0</v>
      </c>
      <c r="EE66" s="225">
        <f>IF('2. Grunddata'!$C$13="NEJ",(IF('2. Grunddata'!$C$16&gt;0,(DS66*$AD66),(AY66*$AD66))),(BW66+CU66))</f>
        <v>0</v>
      </c>
      <c r="EF66" s="225">
        <f>IF('2. Grunddata'!$C$13="NEJ",(IF('2. Grunddata'!$C$16&gt;0,(DT66*$AD66),(AZ66*$AD66))),(BX66+CV66))</f>
        <v>0</v>
      </c>
      <c r="EG66" s="225">
        <f>IF('2. Grunddata'!$C$13="NEJ",(IF('2. Grunddata'!$C$16&gt;0,(DU66*$AD66),(BA66*$AD66))),(BY66+CW66))</f>
        <v>0</v>
      </c>
      <c r="EH66" s="225">
        <f>IF('2. Grunddata'!$C$13="NEJ",(IF('2. Grunddata'!$C$16&gt;0,(DV66*$AD66),(BB66*$AD66))),(BZ66+CX66))</f>
        <v>0</v>
      </c>
      <c r="EI66" s="226">
        <f t="shared" si="108"/>
        <v>0</v>
      </c>
      <c r="EJ66" s="227"/>
      <c r="EK66" s="225">
        <f>(BQ66+CO66-DY66)+IF('2. Grunddata'!$C$16&gt;0,AS66-DM66,0)</f>
        <v>0</v>
      </c>
      <c r="EL66" s="225">
        <f>(BR66+CP66-DZ66)+IF('2. Grunddata'!$C$16&gt;0,AT66-DN66,0)</f>
        <v>0</v>
      </c>
      <c r="EM66" s="225">
        <f>(BS66+CQ66-EA66)+IF('2. Grunddata'!$C$16&gt;0,AU66-DO66,0)</f>
        <v>0</v>
      </c>
      <c r="EN66" s="225">
        <f>(BT66+CR66-EB66)+IF('2. Grunddata'!$C$16&gt;0,AV66-DP66,0)</f>
        <v>0</v>
      </c>
      <c r="EO66" s="225">
        <f>(BU66+CS66-EC66)+IF('2. Grunddata'!$C$16&gt;0,AW66-DQ66,0)</f>
        <v>0</v>
      </c>
      <c r="EP66" s="225">
        <f>(BV66+CT66-ED66)+IF('2. Grunddata'!$C$16&gt;0,AX66-DR66,0)</f>
        <v>0</v>
      </c>
      <c r="EQ66" s="225">
        <f>(BW66+CU66-EE66)+IF('2. Grunddata'!$C$16&gt;0,AY66-DS66,0)</f>
        <v>0</v>
      </c>
      <c r="ER66" s="225">
        <f>(BX66+CV66-EF66)+IF('2. Grunddata'!$C$16&gt;0,AZ66-DT66,0)</f>
        <v>0</v>
      </c>
      <c r="ES66" s="225">
        <f>(BY66+CW66-EG66)+IF('2. Grunddata'!$C$16&gt;0,BA66-DU66,0)</f>
        <v>0</v>
      </c>
      <c r="ET66" s="225">
        <f>(BZ66+CX66-EH66)+IF('2. Grunddata'!$C$16&gt;0,BB66-DV66,0)</f>
        <v>0</v>
      </c>
      <c r="EU66" s="226">
        <f t="shared" si="109"/>
        <v>0</v>
      </c>
      <c r="EV66" s="227"/>
      <c r="EW66" s="225">
        <f t="shared" si="110"/>
        <v>0</v>
      </c>
      <c r="EX66" s="225">
        <f t="shared" si="111"/>
        <v>0</v>
      </c>
      <c r="EY66" s="225">
        <f t="shared" si="112"/>
        <v>0</v>
      </c>
      <c r="EZ66" s="225">
        <f t="shared" si="113"/>
        <v>0</v>
      </c>
      <c r="FA66" s="225">
        <f t="shared" si="114"/>
        <v>0</v>
      </c>
      <c r="FB66" s="225">
        <f t="shared" si="115"/>
        <v>0</v>
      </c>
      <c r="FC66" s="225">
        <f t="shared" si="116"/>
        <v>0</v>
      </c>
      <c r="FD66" s="225">
        <f t="shared" si="117"/>
        <v>0</v>
      </c>
      <c r="FE66" s="225">
        <f t="shared" si="118"/>
        <v>0</v>
      </c>
      <c r="FF66" s="225">
        <f t="shared" si="119"/>
        <v>0</v>
      </c>
      <c r="FG66" s="226">
        <f t="shared" si="120"/>
        <v>0</v>
      </c>
      <c r="FH66" s="227"/>
      <c r="FI66" s="225">
        <f t="shared" si="121"/>
        <v>0</v>
      </c>
      <c r="FJ66" s="225">
        <f t="shared" si="122"/>
        <v>0</v>
      </c>
      <c r="FK66" s="225">
        <f t="shared" si="123"/>
        <v>0</v>
      </c>
      <c r="FL66" s="225">
        <f t="shared" si="124"/>
        <v>0</v>
      </c>
      <c r="FM66" s="225">
        <f t="shared" si="125"/>
        <v>0</v>
      </c>
      <c r="FN66" s="225">
        <f t="shared" si="126"/>
        <v>0</v>
      </c>
      <c r="FO66" s="225">
        <f t="shared" si="127"/>
        <v>0</v>
      </c>
      <c r="FP66" s="225">
        <f t="shared" si="128"/>
        <v>0</v>
      </c>
      <c r="FQ66" s="225">
        <f t="shared" si="129"/>
        <v>0</v>
      </c>
      <c r="FR66" s="225">
        <f t="shared" si="130"/>
        <v>0</v>
      </c>
      <c r="FS66" s="226">
        <f t="shared" si="131"/>
        <v>0</v>
      </c>
    </row>
    <row r="67" spans="2:175" s="120" customFormat="1" ht="12.95" customHeight="1" x14ac:dyDescent="0.2">
      <c r="B67" s="109" t="str">
        <f>'2. Grunddata'!C$9</f>
        <v>Husdjurens utfodring och vård</v>
      </c>
      <c r="C67" s="110"/>
      <c r="D67" s="113"/>
      <c r="E67" s="128">
        <f t="shared" si="167"/>
        <v>0</v>
      </c>
      <c r="F67" s="111"/>
      <c r="G67" s="112"/>
      <c r="H67" s="112"/>
      <c r="I67" s="112"/>
      <c r="J67" s="112"/>
      <c r="K67" s="112"/>
      <c r="L67" s="112"/>
      <c r="M67" s="112"/>
      <c r="N67" s="112"/>
      <c r="O67" s="112"/>
      <c r="P67" s="112"/>
      <c r="Q67" s="266">
        <f>SUMIF('3. Partner'!$K$13:$K$87,$B67,'3. Partner'!$E$13:$E$87)</f>
        <v>0.02</v>
      </c>
      <c r="R67" s="541">
        <f t="shared" si="239"/>
        <v>0.02</v>
      </c>
      <c r="S67" s="541">
        <f t="shared" si="239"/>
        <v>0.02</v>
      </c>
      <c r="T67" s="541">
        <f t="shared" si="239"/>
        <v>0.02</v>
      </c>
      <c r="U67" s="541">
        <f t="shared" si="239"/>
        <v>0.02</v>
      </c>
      <c r="V67" s="541">
        <f t="shared" si="239"/>
        <v>0.02</v>
      </c>
      <c r="W67" s="541">
        <f t="shared" si="239"/>
        <v>0.02</v>
      </c>
      <c r="X67" s="541">
        <f t="shared" si="239"/>
        <v>0.02</v>
      </c>
      <c r="Y67" s="541">
        <f t="shared" si="239"/>
        <v>0.02</v>
      </c>
      <c r="Z67" s="541">
        <f t="shared" si="239"/>
        <v>0.02</v>
      </c>
      <c r="AA67" s="267">
        <f>SUMIF('3. Partner'!K$13:K$87,B67,'3. Partner'!D$13:D$87)</f>
        <v>0.54449999999999998</v>
      </c>
      <c r="AB67" s="247">
        <f>(SUMIF('3. Partner'!K$13:K$87,B67,'3. Partner'!F$13:F$87))+(SUMIF('3. Partner'!K$13:K$87,B67,'3. Partner'!H$13:H$87))</f>
        <v>0.46473946099377283</v>
      </c>
      <c r="AC67" s="247">
        <f>(SUMIF('3. Partner'!K$13:K$87,B67,'3. Partner'!G$13:G$87))+(SUMIF('3. Partner'!K$13:K$87,B67,'3. Partner'!I$13:I$87))</f>
        <v>0.12659999999999999</v>
      </c>
      <c r="AD67" s="248">
        <f>IF('2. Grunddata'!C$13="NEJ",'2. Grunddata'!C$14,0)</f>
        <v>0.25</v>
      </c>
      <c r="AE67" s="597">
        <f t="shared" si="99"/>
        <v>0</v>
      </c>
      <c r="AF67" s="292"/>
      <c r="AG67" s="249">
        <f t="shared" si="169"/>
        <v>0</v>
      </c>
      <c r="AH67" s="249">
        <f t="shared" si="170"/>
        <v>0</v>
      </c>
      <c r="AI67" s="249">
        <f t="shared" si="171"/>
        <v>0</v>
      </c>
      <c r="AJ67" s="249">
        <f t="shared" si="172"/>
        <v>0</v>
      </c>
      <c r="AK67" s="249">
        <f t="shared" si="173"/>
        <v>0</v>
      </c>
      <c r="AL67" s="249">
        <f t="shared" si="174"/>
        <v>0</v>
      </c>
      <c r="AM67" s="249">
        <f t="shared" si="175"/>
        <v>0</v>
      </c>
      <c r="AN67" s="249">
        <f t="shared" si="176"/>
        <v>0</v>
      </c>
      <c r="AO67" s="249">
        <f t="shared" si="177"/>
        <v>0</v>
      </c>
      <c r="AP67" s="249">
        <f t="shared" si="178"/>
        <v>0</v>
      </c>
      <c r="AQ67" s="250">
        <f t="shared" si="100"/>
        <v>0</v>
      </c>
      <c r="AR67" s="251"/>
      <c r="AS67" s="249">
        <f t="shared" si="179"/>
        <v>0</v>
      </c>
      <c r="AT67" s="249">
        <f t="shared" si="180"/>
        <v>0</v>
      </c>
      <c r="AU67" s="249">
        <f t="shared" si="181"/>
        <v>0</v>
      </c>
      <c r="AV67" s="249">
        <f t="shared" si="182"/>
        <v>0</v>
      </c>
      <c r="AW67" s="249">
        <f t="shared" si="183"/>
        <v>0</v>
      </c>
      <c r="AX67" s="249">
        <f t="shared" si="184"/>
        <v>0</v>
      </c>
      <c r="AY67" s="249">
        <f t="shared" si="185"/>
        <v>0</v>
      </c>
      <c r="AZ67" s="249">
        <f t="shared" si="186"/>
        <v>0</v>
      </c>
      <c r="BA67" s="249">
        <f t="shared" si="187"/>
        <v>0</v>
      </c>
      <c r="BB67" s="249">
        <f t="shared" si="188"/>
        <v>0</v>
      </c>
      <c r="BC67" s="250">
        <f t="shared" si="101"/>
        <v>0</v>
      </c>
      <c r="BD67" s="251"/>
      <c r="BE67" s="249">
        <f t="shared" si="189"/>
        <v>0</v>
      </c>
      <c r="BF67" s="249">
        <f t="shared" si="190"/>
        <v>0</v>
      </c>
      <c r="BG67" s="249">
        <f t="shared" si="191"/>
        <v>0</v>
      </c>
      <c r="BH67" s="249">
        <f t="shared" si="192"/>
        <v>0</v>
      </c>
      <c r="BI67" s="249">
        <f t="shared" si="193"/>
        <v>0</v>
      </c>
      <c r="BJ67" s="249">
        <f t="shared" si="194"/>
        <v>0</v>
      </c>
      <c r="BK67" s="249">
        <f t="shared" si="195"/>
        <v>0</v>
      </c>
      <c r="BL67" s="249">
        <f t="shared" si="196"/>
        <v>0</v>
      </c>
      <c r="BM67" s="249">
        <f t="shared" si="197"/>
        <v>0</v>
      </c>
      <c r="BN67" s="249">
        <f t="shared" si="198"/>
        <v>0</v>
      </c>
      <c r="BO67" s="250">
        <f t="shared" si="102"/>
        <v>0</v>
      </c>
      <c r="BQ67" s="253">
        <f t="shared" si="199"/>
        <v>0</v>
      </c>
      <c r="BR67" s="253">
        <f t="shared" si="200"/>
        <v>0</v>
      </c>
      <c r="BS67" s="253">
        <f t="shared" si="201"/>
        <v>0</v>
      </c>
      <c r="BT67" s="253">
        <f t="shared" si="202"/>
        <v>0</v>
      </c>
      <c r="BU67" s="253">
        <f t="shared" si="203"/>
        <v>0</v>
      </c>
      <c r="BV67" s="253">
        <f t="shared" si="204"/>
        <v>0</v>
      </c>
      <c r="BW67" s="253">
        <f t="shared" si="205"/>
        <v>0</v>
      </c>
      <c r="BX67" s="253">
        <f t="shared" si="206"/>
        <v>0</v>
      </c>
      <c r="BY67" s="253">
        <f t="shared" si="207"/>
        <v>0</v>
      </c>
      <c r="BZ67" s="253">
        <f t="shared" si="208"/>
        <v>0</v>
      </c>
      <c r="CA67" s="237">
        <f t="shared" si="103"/>
        <v>0</v>
      </c>
      <c r="CC67" s="258">
        <f t="shared" si="209"/>
        <v>0</v>
      </c>
      <c r="CD67" s="258">
        <f t="shared" si="210"/>
        <v>0</v>
      </c>
      <c r="CE67" s="258">
        <f t="shared" si="211"/>
        <v>0</v>
      </c>
      <c r="CF67" s="258">
        <f t="shared" si="212"/>
        <v>0</v>
      </c>
      <c r="CG67" s="258">
        <f t="shared" si="213"/>
        <v>0</v>
      </c>
      <c r="CH67" s="258">
        <f t="shared" si="214"/>
        <v>0</v>
      </c>
      <c r="CI67" s="258">
        <f t="shared" si="215"/>
        <v>0</v>
      </c>
      <c r="CJ67" s="258">
        <f t="shared" si="216"/>
        <v>0</v>
      </c>
      <c r="CK67" s="258">
        <f t="shared" si="217"/>
        <v>0</v>
      </c>
      <c r="CL67" s="258">
        <f t="shared" si="218"/>
        <v>0</v>
      </c>
      <c r="CM67" s="237">
        <f t="shared" si="104"/>
        <v>0</v>
      </c>
      <c r="CO67" s="253">
        <f t="shared" si="219"/>
        <v>0</v>
      </c>
      <c r="CP67" s="253">
        <f t="shared" si="220"/>
        <v>0</v>
      </c>
      <c r="CQ67" s="253">
        <f t="shared" si="221"/>
        <v>0</v>
      </c>
      <c r="CR67" s="253">
        <f t="shared" si="222"/>
        <v>0</v>
      </c>
      <c r="CS67" s="253">
        <f t="shared" si="223"/>
        <v>0</v>
      </c>
      <c r="CT67" s="253">
        <f t="shared" si="224"/>
        <v>0</v>
      </c>
      <c r="CU67" s="253">
        <f t="shared" si="225"/>
        <v>0</v>
      </c>
      <c r="CV67" s="253">
        <f t="shared" si="226"/>
        <v>0</v>
      </c>
      <c r="CW67" s="253">
        <f t="shared" si="227"/>
        <v>0</v>
      </c>
      <c r="CX67" s="253">
        <f t="shared" si="228"/>
        <v>0</v>
      </c>
      <c r="CY67" s="237">
        <f t="shared" si="105"/>
        <v>0</v>
      </c>
      <c r="DA67" s="253">
        <f t="shared" si="229"/>
        <v>0</v>
      </c>
      <c r="DB67" s="253">
        <f t="shared" si="230"/>
        <v>0</v>
      </c>
      <c r="DC67" s="253">
        <f t="shared" si="231"/>
        <v>0</v>
      </c>
      <c r="DD67" s="253">
        <f t="shared" si="232"/>
        <v>0</v>
      </c>
      <c r="DE67" s="253">
        <f t="shared" si="233"/>
        <v>0</v>
      </c>
      <c r="DF67" s="253">
        <f t="shared" si="234"/>
        <v>0</v>
      </c>
      <c r="DG67" s="253">
        <f t="shared" si="235"/>
        <v>0</v>
      </c>
      <c r="DH67" s="253">
        <f t="shared" si="236"/>
        <v>0</v>
      </c>
      <c r="DI67" s="253">
        <f t="shared" si="237"/>
        <v>0</v>
      </c>
      <c r="DJ67" s="253">
        <f t="shared" si="238"/>
        <v>0</v>
      </c>
      <c r="DK67" s="237">
        <f t="shared" si="106"/>
        <v>0</v>
      </c>
      <c r="DM67" s="253">
        <f>IF('5. Lön'!$B$15&gt;0,$F67*G67*(1+'2. Grunddata'!$C$16)*(1+$Q67)*(1-$E67),AS67)</f>
        <v>0</v>
      </c>
      <c r="DN67" s="253">
        <f>IF('5. Lön'!$B$15&gt;0,$F67*H67*(1+'2. Grunddata'!$C$16)*(1+$Q67)*(1+$R67)*(1-$E67),AT67)</f>
        <v>0</v>
      </c>
      <c r="DO67" s="253">
        <f>IF('5. Lön'!$B$15&gt;0,$F67*I67*(1+'2. Grunddata'!$C$16)*(1+$Q67)*(1+$R67)*(1+$S67)*(1-$E67),AU67)</f>
        <v>0</v>
      </c>
      <c r="DP67" s="253">
        <f>IF('5. Lön'!$B$15&gt;0,$F67*J67*(1+'2. Grunddata'!$C$16)*(1+$Q67)*(1+$R67)*(1+$S67)*(1+$T67)*(1-$E67),AV67)</f>
        <v>0</v>
      </c>
      <c r="DQ67" s="253">
        <f>IF('5. Lön'!$B$15&gt;0,$F67*K67*(1+'2. Grunddata'!$C$16)*(1+$Q67)*(1+$R67)*(1+$S67)*(1+$T67)*(1+$U67)*(1-$E67),AW67)</f>
        <v>0</v>
      </c>
      <c r="DR67" s="253">
        <f>IF('5. Lön'!$B$15&gt;0,$F67*L67*(1+'2. Grunddata'!$C$16)*(1+$Q67)*(1+$R67)*(1+$S67)*(1+$T67)*(1+$U67)*(1+$V67)*(1-$E67),AX67)</f>
        <v>0</v>
      </c>
      <c r="DS67" s="253">
        <f>IF('5. Lön'!$B$15&gt;0,$F67*M67*(1+'2. Grunddata'!$C$16)*(1+$Q67)*(1+$R67)*(1+$S67)*(1+$T67)*(1+$U67)*(1+$V67)*(1+$W67)*(1-$E67),AY67)</f>
        <v>0</v>
      </c>
      <c r="DT67" s="253">
        <f>IF('5. Lön'!$B$15&gt;0,$F67*N67*(1+'2. Grunddata'!$C$16)*(1+$Q67)*(1+$R67)*(1+$S67)*(1+$T67)*(1+$U67)*(1+$V67)*(1+$W67)*(1+$X67)*(1-$E67),AZ67)</f>
        <v>0</v>
      </c>
      <c r="DU67" s="253">
        <f>IF('5. Lön'!$B$15&gt;0,$F67*O67*(1+'2. Grunddata'!$C$16)*(1+$Q67)*(1+$R67)*(1+$S67)*(1+$T67)*(1+$U67)*(1+$V67)*(1+$W67)*(1+$X67)*(1+$Y67)*(1+$Z67)*(1-$E67),BA67)</f>
        <v>0</v>
      </c>
      <c r="DV67" s="253">
        <f>IF('5. Lön'!$B$15&gt;0,$F67*P67*(1+'2. Grunddata'!$C$16)*(1+$Q67)*(1+$R67)*(1+$S67)*(1+$T67)*(1+$U67)*(1+$V67)*(1+$W67)*(1+$X67)*(1+$Y67)*(1-$E67),BB67)</f>
        <v>0</v>
      </c>
      <c r="DW67" s="237">
        <f t="shared" si="107"/>
        <v>0</v>
      </c>
      <c r="DY67" s="253">
        <f>IF('2. Grunddata'!$C$13="NEJ",(IF('2. Grunddata'!$C$16&gt;0,(DM67*$AD67),(AS67*$AD67))),(BQ67+CO67))</f>
        <v>0</v>
      </c>
      <c r="DZ67" s="253">
        <f>IF('2. Grunddata'!$C$13="NEJ",(IF('2. Grunddata'!$C$16&gt;0,(DN67*$AD67),(AT67*$AD67))),(BR67+CP67))</f>
        <v>0</v>
      </c>
      <c r="EA67" s="253">
        <f>IF('2. Grunddata'!$C$13="NEJ",(IF('2. Grunddata'!$C$16&gt;0,(DO67*$AD67),(AU67*$AD67))),(BS67+CQ67))</f>
        <v>0</v>
      </c>
      <c r="EB67" s="253">
        <f>IF('2. Grunddata'!$C$13="NEJ",(IF('2. Grunddata'!$C$16&gt;0,(DP67*$AD67),(AV67*$AD67))),(BT67+CR67))</f>
        <v>0</v>
      </c>
      <c r="EC67" s="253">
        <f>IF('2. Grunddata'!$C$13="NEJ",(IF('2. Grunddata'!$C$16&gt;0,(DQ67*$AD67),(AW67*$AD67))),(BU67+CS67))</f>
        <v>0</v>
      </c>
      <c r="ED67" s="253">
        <f>IF('2. Grunddata'!$C$13="NEJ",(IF('2. Grunddata'!$C$16&gt;0,(DR67*$AD67),(AX67*$AD67))),(BV67+CT67))</f>
        <v>0</v>
      </c>
      <c r="EE67" s="253">
        <f>IF('2. Grunddata'!$C$13="NEJ",(IF('2. Grunddata'!$C$16&gt;0,(DS67*$AD67),(AY67*$AD67))),(BW67+CU67))</f>
        <v>0</v>
      </c>
      <c r="EF67" s="253">
        <f>IF('2. Grunddata'!$C$13="NEJ",(IF('2. Grunddata'!$C$16&gt;0,(DT67*$AD67),(AZ67*$AD67))),(BX67+CV67))</f>
        <v>0</v>
      </c>
      <c r="EG67" s="253">
        <f>IF('2. Grunddata'!$C$13="NEJ",(IF('2. Grunddata'!$C$16&gt;0,(DU67*$AD67),(BA67*$AD67))),(BY67+CW67))</f>
        <v>0</v>
      </c>
      <c r="EH67" s="253">
        <f>IF('2. Grunddata'!$C$13="NEJ",(IF('2. Grunddata'!$C$16&gt;0,(DV67*$AD67),(BB67*$AD67))),(BZ67+CX67))</f>
        <v>0</v>
      </c>
      <c r="EI67" s="237">
        <f t="shared" si="108"/>
        <v>0</v>
      </c>
      <c r="EK67" s="253">
        <f>(BQ67+CO67-DY67)+IF('2. Grunddata'!$C$16&gt;0,AS67-DM67,0)</f>
        <v>0</v>
      </c>
      <c r="EL67" s="253">
        <f>(BR67+CP67-DZ67)+IF('2. Grunddata'!$C$16&gt;0,AT67-DN67,0)</f>
        <v>0</v>
      </c>
      <c r="EM67" s="253">
        <f>(BS67+CQ67-EA67)+IF('2. Grunddata'!$C$16&gt;0,AU67-DO67,0)</f>
        <v>0</v>
      </c>
      <c r="EN67" s="253">
        <f>(BT67+CR67-EB67)+IF('2. Grunddata'!$C$16&gt;0,AV67-DP67,0)</f>
        <v>0</v>
      </c>
      <c r="EO67" s="253">
        <f>(BU67+CS67-EC67)+IF('2. Grunddata'!$C$16&gt;0,AW67-DQ67,0)</f>
        <v>0</v>
      </c>
      <c r="EP67" s="253">
        <f>(BV67+CT67-ED67)+IF('2. Grunddata'!$C$16&gt;0,AX67-DR67,0)</f>
        <v>0</v>
      </c>
      <c r="EQ67" s="253">
        <f>(BW67+CU67-EE67)+IF('2. Grunddata'!$C$16&gt;0,AY67-DS67,0)</f>
        <v>0</v>
      </c>
      <c r="ER67" s="253">
        <f>(BX67+CV67-EF67)+IF('2. Grunddata'!$C$16&gt;0,AZ67-DT67,0)</f>
        <v>0</v>
      </c>
      <c r="ES67" s="253">
        <f>(BY67+CW67-EG67)+IF('2. Grunddata'!$C$16&gt;0,BA67-DU67,0)</f>
        <v>0</v>
      </c>
      <c r="ET67" s="253">
        <f>(BZ67+CX67-EH67)+IF('2. Grunddata'!$C$16&gt;0,BB67-DV67,0)</f>
        <v>0</v>
      </c>
      <c r="EU67" s="237">
        <f t="shared" si="109"/>
        <v>0</v>
      </c>
      <c r="EW67" s="253">
        <f t="shared" si="110"/>
        <v>0</v>
      </c>
      <c r="EX67" s="253">
        <f t="shared" si="111"/>
        <v>0</v>
      </c>
      <c r="EY67" s="253">
        <f t="shared" si="112"/>
        <v>0</v>
      </c>
      <c r="EZ67" s="253">
        <f t="shared" si="113"/>
        <v>0</v>
      </c>
      <c r="FA67" s="253">
        <f t="shared" si="114"/>
        <v>0</v>
      </c>
      <c r="FB67" s="253">
        <f t="shared" si="115"/>
        <v>0</v>
      </c>
      <c r="FC67" s="253">
        <f t="shared" si="116"/>
        <v>0</v>
      </c>
      <c r="FD67" s="253">
        <f t="shared" si="117"/>
        <v>0</v>
      </c>
      <c r="FE67" s="253">
        <f t="shared" si="118"/>
        <v>0</v>
      </c>
      <c r="FF67" s="253">
        <f t="shared" si="119"/>
        <v>0</v>
      </c>
      <c r="FG67" s="237">
        <f t="shared" si="120"/>
        <v>0</v>
      </c>
      <c r="FI67" s="253">
        <f t="shared" si="121"/>
        <v>0</v>
      </c>
      <c r="FJ67" s="253">
        <f t="shared" si="122"/>
        <v>0</v>
      </c>
      <c r="FK67" s="253">
        <f t="shared" si="123"/>
        <v>0</v>
      </c>
      <c r="FL67" s="253">
        <f t="shared" si="124"/>
        <v>0</v>
      </c>
      <c r="FM67" s="253">
        <f t="shared" si="125"/>
        <v>0</v>
      </c>
      <c r="FN67" s="253">
        <f t="shared" si="126"/>
        <v>0</v>
      </c>
      <c r="FO67" s="253">
        <f t="shared" si="127"/>
        <v>0</v>
      </c>
      <c r="FP67" s="253">
        <f t="shared" si="128"/>
        <v>0</v>
      </c>
      <c r="FQ67" s="253">
        <f t="shared" si="129"/>
        <v>0</v>
      </c>
      <c r="FR67" s="253">
        <f t="shared" si="130"/>
        <v>0</v>
      </c>
      <c r="FS67" s="237">
        <f t="shared" si="131"/>
        <v>0</v>
      </c>
    </row>
    <row r="68" spans="2:175" s="120" customFormat="1" ht="12.95" customHeight="1" x14ac:dyDescent="0.2">
      <c r="B68" s="115" t="str">
        <f>'2. Grunddata'!C$9</f>
        <v>Husdjurens utfodring och vård</v>
      </c>
      <c r="C68" s="147"/>
      <c r="D68" s="116"/>
      <c r="E68" s="138">
        <f t="shared" si="167"/>
        <v>0</v>
      </c>
      <c r="F68" s="136"/>
      <c r="G68" s="137"/>
      <c r="H68" s="137"/>
      <c r="I68" s="137"/>
      <c r="J68" s="137"/>
      <c r="K68" s="137"/>
      <c r="L68" s="137"/>
      <c r="M68" s="137"/>
      <c r="N68" s="137"/>
      <c r="O68" s="137"/>
      <c r="P68" s="137"/>
      <c r="Q68" s="566">
        <f>SUMIF('3. Partner'!$K$13:$K$87,$B68,'3. Partner'!$E$13:$E$87)</f>
        <v>0.02</v>
      </c>
      <c r="R68" s="540">
        <f t="shared" si="239"/>
        <v>0.02</v>
      </c>
      <c r="S68" s="540">
        <f t="shared" si="239"/>
        <v>0.02</v>
      </c>
      <c r="T68" s="540">
        <f t="shared" si="239"/>
        <v>0.02</v>
      </c>
      <c r="U68" s="540">
        <f t="shared" si="239"/>
        <v>0.02</v>
      </c>
      <c r="V68" s="540">
        <f t="shared" si="239"/>
        <v>0.02</v>
      </c>
      <c r="W68" s="540">
        <f t="shared" si="239"/>
        <v>0.02</v>
      </c>
      <c r="X68" s="540">
        <f t="shared" si="239"/>
        <v>0.02</v>
      </c>
      <c r="Y68" s="540">
        <f t="shared" si="239"/>
        <v>0.02</v>
      </c>
      <c r="Z68" s="540">
        <f t="shared" si="239"/>
        <v>0.02</v>
      </c>
      <c r="AA68" s="567">
        <f>SUMIF('3. Partner'!K$13:K$87,B68,'3. Partner'!D$13:D$87)</f>
        <v>0.54449999999999998</v>
      </c>
      <c r="AB68" s="568">
        <f>(SUMIF('3. Partner'!K$13:K$87,B68,'3. Partner'!F$13:F$87))+(SUMIF('3. Partner'!K$13:K$87,B68,'3. Partner'!H$13:H$87))</f>
        <v>0.46473946099377283</v>
      </c>
      <c r="AC68" s="568">
        <f>(SUMIF('3. Partner'!K$13:K$87,B68,'3. Partner'!G$13:G$87))+(SUMIF('3. Partner'!K$13:K$87,B68,'3. Partner'!I$13:I$87))</f>
        <v>0.12659999999999999</v>
      </c>
      <c r="AD68" s="273">
        <f>IF('2. Grunddata'!C$13="NEJ",'2. Grunddata'!C$14,0)</f>
        <v>0.25</v>
      </c>
      <c r="AE68" s="617">
        <f t="shared" si="99"/>
        <v>0</v>
      </c>
      <c r="AF68" s="287"/>
      <c r="AG68" s="274">
        <f t="shared" si="169"/>
        <v>0</v>
      </c>
      <c r="AH68" s="274">
        <f t="shared" si="170"/>
        <v>0</v>
      </c>
      <c r="AI68" s="274">
        <f t="shared" si="171"/>
        <v>0</v>
      </c>
      <c r="AJ68" s="274">
        <f t="shared" si="172"/>
        <v>0</v>
      </c>
      <c r="AK68" s="274">
        <f t="shared" si="173"/>
        <v>0</v>
      </c>
      <c r="AL68" s="274">
        <f t="shared" si="174"/>
        <v>0</v>
      </c>
      <c r="AM68" s="274">
        <f t="shared" si="175"/>
        <v>0</v>
      </c>
      <c r="AN68" s="274">
        <f t="shared" si="176"/>
        <v>0</v>
      </c>
      <c r="AO68" s="274">
        <f t="shared" si="177"/>
        <v>0</v>
      </c>
      <c r="AP68" s="274">
        <f t="shared" si="178"/>
        <v>0</v>
      </c>
      <c r="AQ68" s="275">
        <f t="shared" si="100"/>
        <v>0</v>
      </c>
      <c r="AR68" s="276"/>
      <c r="AS68" s="274">
        <f t="shared" si="179"/>
        <v>0</v>
      </c>
      <c r="AT68" s="274">
        <f t="shared" si="180"/>
        <v>0</v>
      </c>
      <c r="AU68" s="274">
        <f t="shared" si="181"/>
        <v>0</v>
      </c>
      <c r="AV68" s="274">
        <f t="shared" si="182"/>
        <v>0</v>
      </c>
      <c r="AW68" s="274">
        <f t="shared" si="183"/>
        <v>0</v>
      </c>
      <c r="AX68" s="274">
        <f t="shared" si="184"/>
        <v>0</v>
      </c>
      <c r="AY68" s="274">
        <f t="shared" si="185"/>
        <v>0</v>
      </c>
      <c r="AZ68" s="274">
        <f t="shared" si="186"/>
        <v>0</v>
      </c>
      <c r="BA68" s="274">
        <f t="shared" si="187"/>
        <v>0</v>
      </c>
      <c r="BB68" s="274">
        <f t="shared" si="188"/>
        <v>0</v>
      </c>
      <c r="BC68" s="275">
        <f t="shared" si="101"/>
        <v>0</v>
      </c>
      <c r="BD68" s="276"/>
      <c r="BE68" s="274">
        <f t="shared" si="189"/>
        <v>0</v>
      </c>
      <c r="BF68" s="274">
        <f t="shared" si="190"/>
        <v>0</v>
      </c>
      <c r="BG68" s="274">
        <f t="shared" si="191"/>
        <v>0</v>
      </c>
      <c r="BH68" s="274">
        <f t="shared" si="192"/>
        <v>0</v>
      </c>
      <c r="BI68" s="274">
        <f t="shared" si="193"/>
        <v>0</v>
      </c>
      <c r="BJ68" s="274">
        <f t="shared" si="194"/>
        <v>0</v>
      </c>
      <c r="BK68" s="274">
        <f t="shared" si="195"/>
        <v>0</v>
      </c>
      <c r="BL68" s="274">
        <f t="shared" si="196"/>
        <v>0</v>
      </c>
      <c r="BM68" s="274">
        <f t="shared" si="197"/>
        <v>0</v>
      </c>
      <c r="BN68" s="274">
        <f t="shared" si="198"/>
        <v>0</v>
      </c>
      <c r="BO68" s="275">
        <f t="shared" si="102"/>
        <v>0</v>
      </c>
      <c r="BP68" s="227"/>
      <c r="BQ68" s="225">
        <f t="shared" si="199"/>
        <v>0</v>
      </c>
      <c r="BR68" s="225">
        <f t="shared" si="200"/>
        <v>0</v>
      </c>
      <c r="BS68" s="225">
        <f t="shared" si="201"/>
        <v>0</v>
      </c>
      <c r="BT68" s="225">
        <f t="shared" si="202"/>
        <v>0</v>
      </c>
      <c r="BU68" s="225">
        <f t="shared" si="203"/>
        <v>0</v>
      </c>
      <c r="BV68" s="225">
        <f t="shared" si="204"/>
        <v>0</v>
      </c>
      <c r="BW68" s="225">
        <f t="shared" si="205"/>
        <v>0</v>
      </c>
      <c r="BX68" s="225">
        <f t="shared" si="206"/>
        <v>0</v>
      </c>
      <c r="BY68" s="225">
        <f t="shared" si="207"/>
        <v>0</v>
      </c>
      <c r="BZ68" s="225">
        <f t="shared" si="208"/>
        <v>0</v>
      </c>
      <c r="CA68" s="226">
        <f t="shared" si="103"/>
        <v>0</v>
      </c>
      <c r="CB68" s="227"/>
      <c r="CC68" s="279">
        <f t="shared" si="209"/>
        <v>0</v>
      </c>
      <c r="CD68" s="279">
        <f t="shared" si="210"/>
        <v>0</v>
      </c>
      <c r="CE68" s="279">
        <f t="shared" si="211"/>
        <v>0</v>
      </c>
      <c r="CF68" s="279">
        <f t="shared" si="212"/>
        <v>0</v>
      </c>
      <c r="CG68" s="279">
        <f t="shared" si="213"/>
        <v>0</v>
      </c>
      <c r="CH68" s="279">
        <f t="shared" si="214"/>
        <v>0</v>
      </c>
      <c r="CI68" s="279">
        <f t="shared" si="215"/>
        <v>0</v>
      </c>
      <c r="CJ68" s="279">
        <f t="shared" si="216"/>
        <v>0</v>
      </c>
      <c r="CK68" s="279">
        <f t="shared" si="217"/>
        <v>0</v>
      </c>
      <c r="CL68" s="279">
        <f t="shared" si="218"/>
        <v>0</v>
      </c>
      <c r="CM68" s="226">
        <f t="shared" si="104"/>
        <v>0</v>
      </c>
      <c r="CN68" s="227"/>
      <c r="CO68" s="225">
        <f t="shared" si="219"/>
        <v>0</v>
      </c>
      <c r="CP68" s="225">
        <f t="shared" si="220"/>
        <v>0</v>
      </c>
      <c r="CQ68" s="225">
        <f t="shared" si="221"/>
        <v>0</v>
      </c>
      <c r="CR68" s="225">
        <f t="shared" si="222"/>
        <v>0</v>
      </c>
      <c r="CS68" s="225">
        <f t="shared" si="223"/>
        <v>0</v>
      </c>
      <c r="CT68" s="225">
        <f t="shared" si="224"/>
        <v>0</v>
      </c>
      <c r="CU68" s="225">
        <f t="shared" si="225"/>
        <v>0</v>
      </c>
      <c r="CV68" s="225">
        <f t="shared" si="226"/>
        <v>0</v>
      </c>
      <c r="CW68" s="225">
        <f t="shared" si="227"/>
        <v>0</v>
      </c>
      <c r="CX68" s="225">
        <f t="shared" si="228"/>
        <v>0</v>
      </c>
      <c r="CY68" s="226">
        <f t="shared" si="105"/>
        <v>0</v>
      </c>
      <c r="CZ68" s="227"/>
      <c r="DA68" s="225">
        <f t="shared" si="229"/>
        <v>0</v>
      </c>
      <c r="DB68" s="225">
        <f t="shared" si="230"/>
        <v>0</v>
      </c>
      <c r="DC68" s="225">
        <f t="shared" si="231"/>
        <v>0</v>
      </c>
      <c r="DD68" s="225">
        <f t="shared" si="232"/>
        <v>0</v>
      </c>
      <c r="DE68" s="225">
        <f t="shared" si="233"/>
        <v>0</v>
      </c>
      <c r="DF68" s="225">
        <f t="shared" si="234"/>
        <v>0</v>
      </c>
      <c r="DG68" s="225">
        <f t="shared" si="235"/>
        <v>0</v>
      </c>
      <c r="DH68" s="225">
        <f t="shared" si="236"/>
        <v>0</v>
      </c>
      <c r="DI68" s="225">
        <f t="shared" si="237"/>
        <v>0</v>
      </c>
      <c r="DJ68" s="225">
        <f t="shared" si="238"/>
        <v>0</v>
      </c>
      <c r="DK68" s="226">
        <f t="shared" si="106"/>
        <v>0</v>
      </c>
      <c r="DL68" s="227"/>
      <c r="DM68" s="225">
        <f>IF('5. Lön'!$B$15&gt;0,$F68*G68*(1+'2. Grunddata'!$C$16)*(1+$Q68)*(1-$E68),AS68)</f>
        <v>0</v>
      </c>
      <c r="DN68" s="225">
        <f>IF('5. Lön'!$B$15&gt;0,$F68*H68*(1+'2. Grunddata'!$C$16)*(1+$Q68)*(1+$R68)*(1-$E68),AT68)</f>
        <v>0</v>
      </c>
      <c r="DO68" s="225">
        <f>IF('5. Lön'!$B$15&gt;0,$F68*I68*(1+'2. Grunddata'!$C$16)*(1+$Q68)*(1+$R68)*(1+$S68)*(1-$E68),AU68)</f>
        <v>0</v>
      </c>
      <c r="DP68" s="225">
        <f>IF('5. Lön'!$B$15&gt;0,$F68*J68*(1+'2. Grunddata'!$C$16)*(1+$Q68)*(1+$R68)*(1+$S68)*(1+$T68)*(1-$E68),AV68)</f>
        <v>0</v>
      </c>
      <c r="DQ68" s="225">
        <f>IF('5. Lön'!$B$15&gt;0,$F68*K68*(1+'2. Grunddata'!$C$16)*(1+$Q68)*(1+$R68)*(1+$S68)*(1+$T68)*(1+$U68)*(1-$E68),AW68)</f>
        <v>0</v>
      </c>
      <c r="DR68" s="225">
        <f>IF('5. Lön'!$B$15&gt;0,$F68*L68*(1+'2. Grunddata'!$C$16)*(1+$Q68)*(1+$R68)*(1+$S68)*(1+$T68)*(1+$U68)*(1+$V68)*(1-$E68),AX68)</f>
        <v>0</v>
      </c>
      <c r="DS68" s="225">
        <f>IF('5. Lön'!$B$15&gt;0,$F68*M68*(1+'2. Grunddata'!$C$16)*(1+$Q68)*(1+$R68)*(1+$S68)*(1+$T68)*(1+$U68)*(1+$V68)*(1+$W68)*(1-$E68),AY68)</f>
        <v>0</v>
      </c>
      <c r="DT68" s="225">
        <f>IF('5. Lön'!$B$15&gt;0,$F68*N68*(1+'2. Grunddata'!$C$16)*(1+$Q68)*(1+$R68)*(1+$S68)*(1+$T68)*(1+$U68)*(1+$V68)*(1+$W68)*(1+$X68)*(1-$E68),AZ68)</f>
        <v>0</v>
      </c>
      <c r="DU68" s="225">
        <f>IF('5. Lön'!$B$15&gt;0,$F68*O68*(1+'2. Grunddata'!$C$16)*(1+$Q68)*(1+$R68)*(1+$S68)*(1+$T68)*(1+$U68)*(1+$V68)*(1+$W68)*(1+$X68)*(1+$Y68)*(1+$Z68)*(1-$E68),BA68)</f>
        <v>0</v>
      </c>
      <c r="DV68" s="225">
        <f>IF('5. Lön'!$B$15&gt;0,$F68*P68*(1+'2. Grunddata'!$C$16)*(1+$Q68)*(1+$R68)*(1+$S68)*(1+$T68)*(1+$U68)*(1+$V68)*(1+$W68)*(1+$X68)*(1+$Y68)*(1-$E68),BB68)</f>
        <v>0</v>
      </c>
      <c r="DW68" s="226">
        <f t="shared" si="107"/>
        <v>0</v>
      </c>
      <c r="DX68" s="227"/>
      <c r="DY68" s="225">
        <f>IF('2. Grunddata'!$C$13="NEJ",(IF('2. Grunddata'!$C$16&gt;0,(DM68*$AD68),(AS68*$AD68))),(BQ68+CO68))</f>
        <v>0</v>
      </c>
      <c r="DZ68" s="225">
        <f>IF('2. Grunddata'!$C$13="NEJ",(IF('2. Grunddata'!$C$16&gt;0,(DN68*$AD68),(AT68*$AD68))),(BR68+CP68))</f>
        <v>0</v>
      </c>
      <c r="EA68" s="225">
        <f>IF('2. Grunddata'!$C$13="NEJ",(IF('2. Grunddata'!$C$16&gt;0,(DO68*$AD68),(AU68*$AD68))),(BS68+CQ68))</f>
        <v>0</v>
      </c>
      <c r="EB68" s="225">
        <f>IF('2. Grunddata'!$C$13="NEJ",(IF('2. Grunddata'!$C$16&gt;0,(DP68*$AD68),(AV68*$AD68))),(BT68+CR68))</f>
        <v>0</v>
      </c>
      <c r="EC68" s="225">
        <f>IF('2. Grunddata'!$C$13="NEJ",(IF('2. Grunddata'!$C$16&gt;0,(DQ68*$AD68),(AW68*$AD68))),(BU68+CS68))</f>
        <v>0</v>
      </c>
      <c r="ED68" s="225">
        <f>IF('2. Grunddata'!$C$13="NEJ",(IF('2. Grunddata'!$C$16&gt;0,(DR68*$AD68),(AX68*$AD68))),(BV68+CT68))</f>
        <v>0</v>
      </c>
      <c r="EE68" s="225">
        <f>IF('2. Grunddata'!$C$13="NEJ",(IF('2. Grunddata'!$C$16&gt;0,(DS68*$AD68),(AY68*$AD68))),(BW68+CU68))</f>
        <v>0</v>
      </c>
      <c r="EF68" s="225">
        <f>IF('2. Grunddata'!$C$13="NEJ",(IF('2. Grunddata'!$C$16&gt;0,(DT68*$AD68),(AZ68*$AD68))),(BX68+CV68))</f>
        <v>0</v>
      </c>
      <c r="EG68" s="225">
        <f>IF('2. Grunddata'!$C$13="NEJ",(IF('2. Grunddata'!$C$16&gt;0,(DU68*$AD68),(BA68*$AD68))),(BY68+CW68))</f>
        <v>0</v>
      </c>
      <c r="EH68" s="225">
        <f>IF('2. Grunddata'!$C$13="NEJ",(IF('2. Grunddata'!$C$16&gt;0,(DV68*$AD68),(BB68*$AD68))),(BZ68+CX68))</f>
        <v>0</v>
      </c>
      <c r="EI68" s="226">
        <f t="shared" si="108"/>
        <v>0</v>
      </c>
      <c r="EJ68" s="227"/>
      <c r="EK68" s="225">
        <f>(BQ68+CO68-DY68)+IF('2. Grunddata'!$C$16&gt;0,AS68-DM68,0)</f>
        <v>0</v>
      </c>
      <c r="EL68" s="225">
        <f>(BR68+CP68-DZ68)+IF('2. Grunddata'!$C$16&gt;0,AT68-DN68,0)</f>
        <v>0</v>
      </c>
      <c r="EM68" s="225">
        <f>(BS68+CQ68-EA68)+IF('2. Grunddata'!$C$16&gt;0,AU68-DO68,0)</f>
        <v>0</v>
      </c>
      <c r="EN68" s="225">
        <f>(BT68+CR68-EB68)+IF('2. Grunddata'!$C$16&gt;0,AV68-DP68,0)</f>
        <v>0</v>
      </c>
      <c r="EO68" s="225">
        <f>(BU68+CS68-EC68)+IF('2. Grunddata'!$C$16&gt;0,AW68-DQ68,0)</f>
        <v>0</v>
      </c>
      <c r="EP68" s="225">
        <f>(BV68+CT68-ED68)+IF('2. Grunddata'!$C$16&gt;0,AX68-DR68,0)</f>
        <v>0</v>
      </c>
      <c r="EQ68" s="225">
        <f>(BW68+CU68-EE68)+IF('2. Grunddata'!$C$16&gt;0,AY68-DS68,0)</f>
        <v>0</v>
      </c>
      <c r="ER68" s="225">
        <f>(BX68+CV68-EF68)+IF('2. Grunddata'!$C$16&gt;0,AZ68-DT68,0)</f>
        <v>0</v>
      </c>
      <c r="ES68" s="225">
        <f>(BY68+CW68-EG68)+IF('2. Grunddata'!$C$16&gt;0,BA68-DU68,0)</f>
        <v>0</v>
      </c>
      <c r="ET68" s="225">
        <f>(BZ68+CX68-EH68)+IF('2. Grunddata'!$C$16&gt;0,BB68-DV68,0)</f>
        <v>0</v>
      </c>
      <c r="EU68" s="226">
        <f t="shared" si="109"/>
        <v>0</v>
      </c>
      <c r="EV68" s="227"/>
      <c r="EW68" s="225">
        <f t="shared" si="110"/>
        <v>0</v>
      </c>
      <c r="EX68" s="225">
        <f t="shared" si="111"/>
        <v>0</v>
      </c>
      <c r="EY68" s="225">
        <f t="shared" si="112"/>
        <v>0</v>
      </c>
      <c r="EZ68" s="225">
        <f t="shared" si="113"/>
        <v>0</v>
      </c>
      <c r="FA68" s="225">
        <f t="shared" si="114"/>
        <v>0</v>
      </c>
      <c r="FB68" s="225">
        <f t="shared" si="115"/>
        <v>0</v>
      </c>
      <c r="FC68" s="225">
        <f t="shared" si="116"/>
        <v>0</v>
      </c>
      <c r="FD68" s="225">
        <f t="shared" si="117"/>
        <v>0</v>
      </c>
      <c r="FE68" s="225">
        <f t="shared" si="118"/>
        <v>0</v>
      </c>
      <c r="FF68" s="225">
        <f t="shared" si="119"/>
        <v>0</v>
      </c>
      <c r="FG68" s="226">
        <f t="shared" si="120"/>
        <v>0</v>
      </c>
      <c r="FH68" s="227"/>
      <c r="FI68" s="225">
        <f t="shared" si="121"/>
        <v>0</v>
      </c>
      <c r="FJ68" s="225">
        <f t="shared" si="122"/>
        <v>0</v>
      </c>
      <c r="FK68" s="225">
        <f t="shared" si="123"/>
        <v>0</v>
      </c>
      <c r="FL68" s="225">
        <f t="shared" si="124"/>
        <v>0</v>
      </c>
      <c r="FM68" s="225">
        <f t="shared" si="125"/>
        <v>0</v>
      </c>
      <c r="FN68" s="225">
        <f t="shared" si="126"/>
        <v>0</v>
      </c>
      <c r="FO68" s="225">
        <f t="shared" si="127"/>
        <v>0</v>
      </c>
      <c r="FP68" s="225">
        <f t="shared" si="128"/>
        <v>0</v>
      </c>
      <c r="FQ68" s="225">
        <f t="shared" si="129"/>
        <v>0</v>
      </c>
      <c r="FR68" s="225">
        <f t="shared" si="130"/>
        <v>0</v>
      </c>
      <c r="FS68" s="226">
        <f t="shared" si="131"/>
        <v>0</v>
      </c>
    </row>
    <row r="69" spans="2:175" s="120" customFormat="1" ht="12.95" customHeight="1" x14ac:dyDescent="0.2">
      <c r="B69" s="109" t="str">
        <f>'2. Grunddata'!C$9</f>
        <v>Husdjurens utfodring och vård</v>
      </c>
      <c r="C69" s="110"/>
      <c r="D69" s="113"/>
      <c r="E69" s="128">
        <f t="shared" si="167"/>
        <v>0</v>
      </c>
      <c r="F69" s="111"/>
      <c r="G69" s="112"/>
      <c r="H69" s="112"/>
      <c r="I69" s="112"/>
      <c r="J69" s="112"/>
      <c r="K69" s="112"/>
      <c r="L69" s="112"/>
      <c r="M69" s="112"/>
      <c r="N69" s="112"/>
      <c r="O69" s="112"/>
      <c r="P69" s="112"/>
      <c r="Q69" s="266">
        <f>SUMIF('3. Partner'!$K$13:$K$87,$B69,'3. Partner'!$E$13:$E$87)</f>
        <v>0.02</v>
      </c>
      <c r="R69" s="541">
        <f t="shared" si="239"/>
        <v>0.02</v>
      </c>
      <c r="S69" s="541">
        <f t="shared" si="239"/>
        <v>0.02</v>
      </c>
      <c r="T69" s="541">
        <f t="shared" si="239"/>
        <v>0.02</v>
      </c>
      <c r="U69" s="541">
        <f t="shared" si="239"/>
        <v>0.02</v>
      </c>
      <c r="V69" s="541">
        <f t="shared" si="239"/>
        <v>0.02</v>
      </c>
      <c r="W69" s="541">
        <f t="shared" si="239"/>
        <v>0.02</v>
      </c>
      <c r="X69" s="541">
        <f t="shared" si="239"/>
        <v>0.02</v>
      </c>
      <c r="Y69" s="541">
        <f t="shared" si="239"/>
        <v>0.02</v>
      </c>
      <c r="Z69" s="541">
        <f t="shared" si="239"/>
        <v>0.02</v>
      </c>
      <c r="AA69" s="267">
        <f>SUMIF('3. Partner'!K$13:K$87,B69,'3. Partner'!D$13:D$87)</f>
        <v>0.54449999999999998</v>
      </c>
      <c r="AB69" s="247">
        <f>(SUMIF('3. Partner'!K$13:K$87,B69,'3. Partner'!F$13:F$87))+(SUMIF('3. Partner'!K$13:K$87,B69,'3. Partner'!H$13:H$87))</f>
        <v>0.46473946099377283</v>
      </c>
      <c r="AC69" s="247">
        <f>(SUMIF('3. Partner'!K$13:K$87,B69,'3. Partner'!G$13:G$87))+(SUMIF('3. Partner'!K$13:K$87,B69,'3. Partner'!I$13:I$87))</f>
        <v>0.12659999999999999</v>
      </c>
      <c r="AD69" s="248">
        <f>IF('2. Grunddata'!C$13="NEJ",'2. Grunddata'!C$14,0)</f>
        <v>0.25</v>
      </c>
      <c r="AE69" s="597">
        <f t="shared" si="99"/>
        <v>0</v>
      </c>
      <c r="AF69" s="292"/>
      <c r="AG69" s="249">
        <f t="shared" si="169"/>
        <v>0</v>
      </c>
      <c r="AH69" s="249">
        <f t="shared" si="170"/>
        <v>0</v>
      </c>
      <c r="AI69" s="249">
        <f t="shared" si="171"/>
        <v>0</v>
      </c>
      <c r="AJ69" s="249">
        <f t="shared" si="172"/>
        <v>0</v>
      </c>
      <c r="AK69" s="249">
        <f t="shared" si="173"/>
        <v>0</v>
      </c>
      <c r="AL69" s="249">
        <f t="shared" si="174"/>
        <v>0</v>
      </c>
      <c r="AM69" s="249">
        <f t="shared" si="175"/>
        <v>0</v>
      </c>
      <c r="AN69" s="249">
        <f t="shared" si="176"/>
        <v>0</v>
      </c>
      <c r="AO69" s="249">
        <f t="shared" si="177"/>
        <v>0</v>
      </c>
      <c r="AP69" s="249">
        <f t="shared" si="178"/>
        <v>0</v>
      </c>
      <c r="AQ69" s="250">
        <f t="shared" si="100"/>
        <v>0</v>
      </c>
      <c r="AR69" s="251"/>
      <c r="AS69" s="249">
        <f t="shared" si="179"/>
        <v>0</v>
      </c>
      <c r="AT69" s="249">
        <f t="shared" si="180"/>
        <v>0</v>
      </c>
      <c r="AU69" s="249">
        <f t="shared" si="181"/>
        <v>0</v>
      </c>
      <c r="AV69" s="249">
        <f t="shared" si="182"/>
        <v>0</v>
      </c>
      <c r="AW69" s="249">
        <f t="shared" si="183"/>
        <v>0</v>
      </c>
      <c r="AX69" s="249">
        <f t="shared" si="184"/>
        <v>0</v>
      </c>
      <c r="AY69" s="249">
        <f t="shared" si="185"/>
        <v>0</v>
      </c>
      <c r="AZ69" s="249">
        <f t="shared" si="186"/>
        <v>0</v>
      </c>
      <c r="BA69" s="249">
        <f t="shared" si="187"/>
        <v>0</v>
      </c>
      <c r="BB69" s="249">
        <f t="shared" si="188"/>
        <v>0</v>
      </c>
      <c r="BC69" s="250">
        <f t="shared" si="101"/>
        <v>0</v>
      </c>
      <c r="BD69" s="251"/>
      <c r="BE69" s="249">
        <f t="shared" si="189"/>
        <v>0</v>
      </c>
      <c r="BF69" s="249">
        <f t="shared" si="190"/>
        <v>0</v>
      </c>
      <c r="BG69" s="249">
        <f t="shared" si="191"/>
        <v>0</v>
      </c>
      <c r="BH69" s="249">
        <f t="shared" si="192"/>
        <v>0</v>
      </c>
      <c r="BI69" s="249">
        <f t="shared" si="193"/>
        <v>0</v>
      </c>
      <c r="BJ69" s="249">
        <f t="shared" si="194"/>
        <v>0</v>
      </c>
      <c r="BK69" s="249">
        <f t="shared" si="195"/>
        <v>0</v>
      </c>
      <c r="BL69" s="249">
        <f t="shared" si="196"/>
        <v>0</v>
      </c>
      <c r="BM69" s="249">
        <f t="shared" si="197"/>
        <v>0</v>
      </c>
      <c r="BN69" s="249">
        <f t="shared" si="198"/>
        <v>0</v>
      </c>
      <c r="BO69" s="250">
        <f t="shared" si="102"/>
        <v>0</v>
      </c>
      <c r="BQ69" s="253">
        <f t="shared" si="199"/>
        <v>0</v>
      </c>
      <c r="BR69" s="253">
        <f t="shared" si="200"/>
        <v>0</v>
      </c>
      <c r="BS69" s="253">
        <f t="shared" si="201"/>
        <v>0</v>
      </c>
      <c r="BT69" s="253">
        <f t="shared" si="202"/>
        <v>0</v>
      </c>
      <c r="BU69" s="253">
        <f t="shared" si="203"/>
        <v>0</v>
      </c>
      <c r="BV69" s="253">
        <f t="shared" si="204"/>
        <v>0</v>
      </c>
      <c r="BW69" s="253">
        <f t="shared" si="205"/>
        <v>0</v>
      </c>
      <c r="BX69" s="253">
        <f t="shared" si="206"/>
        <v>0</v>
      </c>
      <c r="BY69" s="253">
        <f t="shared" si="207"/>
        <v>0</v>
      </c>
      <c r="BZ69" s="253">
        <f t="shared" si="208"/>
        <v>0</v>
      </c>
      <c r="CA69" s="237">
        <f t="shared" si="103"/>
        <v>0</v>
      </c>
      <c r="CC69" s="258">
        <f t="shared" si="209"/>
        <v>0</v>
      </c>
      <c r="CD69" s="258">
        <f t="shared" si="210"/>
        <v>0</v>
      </c>
      <c r="CE69" s="258">
        <f t="shared" si="211"/>
        <v>0</v>
      </c>
      <c r="CF69" s="258">
        <f t="shared" si="212"/>
        <v>0</v>
      </c>
      <c r="CG69" s="258">
        <f t="shared" si="213"/>
        <v>0</v>
      </c>
      <c r="CH69" s="258">
        <f t="shared" si="214"/>
        <v>0</v>
      </c>
      <c r="CI69" s="258">
        <f t="shared" si="215"/>
        <v>0</v>
      </c>
      <c r="CJ69" s="258">
        <f t="shared" si="216"/>
        <v>0</v>
      </c>
      <c r="CK69" s="258">
        <f t="shared" si="217"/>
        <v>0</v>
      </c>
      <c r="CL69" s="258">
        <f t="shared" si="218"/>
        <v>0</v>
      </c>
      <c r="CM69" s="237">
        <f t="shared" si="104"/>
        <v>0</v>
      </c>
      <c r="CO69" s="253">
        <f t="shared" si="219"/>
        <v>0</v>
      </c>
      <c r="CP69" s="253">
        <f t="shared" si="220"/>
        <v>0</v>
      </c>
      <c r="CQ69" s="253">
        <f t="shared" si="221"/>
        <v>0</v>
      </c>
      <c r="CR69" s="253">
        <f t="shared" si="222"/>
        <v>0</v>
      </c>
      <c r="CS69" s="253">
        <f t="shared" si="223"/>
        <v>0</v>
      </c>
      <c r="CT69" s="253">
        <f t="shared" si="224"/>
        <v>0</v>
      </c>
      <c r="CU69" s="253">
        <f t="shared" si="225"/>
        <v>0</v>
      </c>
      <c r="CV69" s="253">
        <f t="shared" si="226"/>
        <v>0</v>
      </c>
      <c r="CW69" s="253">
        <f t="shared" si="227"/>
        <v>0</v>
      </c>
      <c r="CX69" s="253">
        <f t="shared" si="228"/>
        <v>0</v>
      </c>
      <c r="CY69" s="237">
        <f t="shared" si="105"/>
        <v>0</v>
      </c>
      <c r="DA69" s="253">
        <f t="shared" si="229"/>
        <v>0</v>
      </c>
      <c r="DB69" s="253">
        <f t="shared" si="230"/>
        <v>0</v>
      </c>
      <c r="DC69" s="253">
        <f t="shared" si="231"/>
        <v>0</v>
      </c>
      <c r="DD69" s="253">
        <f t="shared" si="232"/>
        <v>0</v>
      </c>
      <c r="DE69" s="253">
        <f t="shared" si="233"/>
        <v>0</v>
      </c>
      <c r="DF69" s="253">
        <f t="shared" si="234"/>
        <v>0</v>
      </c>
      <c r="DG69" s="253">
        <f t="shared" si="235"/>
        <v>0</v>
      </c>
      <c r="DH69" s="253">
        <f t="shared" si="236"/>
        <v>0</v>
      </c>
      <c r="DI69" s="253">
        <f t="shared" si="237"/>
        <v>0</v>
      </c>
      <c r="DJ69" s="253">
        <f t="shared" si="238"/>
        <v>0</v>
      </c>
      <c r="DK69" s="237">
        <f t="shared" si="106"/>
        <v>0</v>
      </c>
      <c r="DM69" s="253">
        <f>IF('5. Lön'!$B$15&gt;0,$F69*G69*(1+'2. Grunddata'!$C$16)*(1+$Q69)*(1-$E69),AS69)</f>
        <v>0</v>
      </c>
      <c r="DN69" s="253">
        <f>IF('5. Lön'!$B$15&gt;0,$F69*H69*(1+'2. Grunddata'!$C$16)*(1+$Q69)*(1+$R69)*(1-$E69),AT69)</f>
        <v>0</v>
      </c>
      <c r="DO69" s="253">
        <f>IF('5. Lön'!$B$15&gt;0,$F69*I69*(1+'2. Grunddata'!$C$16)*(1+$Q69)*(1+$R69)*(1+$S69)*(1-$E69),AU69)</f>
        <v>0</v>
      </c>
      <c r="DP69" s="253">
        <f>IF('5. Lön'!$B$15&gt;0,$F69*J69*(1+'2. Grunddata'!$C$16)*(1+$Q69)*(1+$R69)*(1+$S69)*(1+$T69)*(1-$E69),AV69)</f>
        <v>0</v>
      </c>
      <c r="DQ69" s="253">
        <f>IF('5. Lön'!$B$15&gt;0,$F69*K69*(1+'2. Grunddata'!$C$16)*(1+$Q69)*(1+$R69)*(1+$S69)*(1+$T69)*(1+$U69)*(1-$E69),AW69)</f>
        <v>0</v>
      </c>
      <c r="DR69" s="253">
        <f>IF('5. Lön'!$B$15&gt;0,$F69*L69*(1+'2. Grunddata'!$C$16)*(1+$Q69)*(1+$R69)*(1+$S69)*(1+$T69)*(1+$U69)*(1+$V69)*(1-$E69),AX69)</f>
        <v>0</v>
      </c>
      <c r="DS69" s="253">
        <f>IF('5. Lön'!$B$15&gt;0,$F69*M69*(1+'2. Grunddata'!$C$16)*(1+$Q69)*(1+$R69)*(1+$S69)*(1+$T69)*(1+$U69)*(1+$V69)*(1+$W69)*(1-$E69),AY69)</f>
        <v>0</v>
      </c>
      <c r="DT69" s="253">
        <f>IF('5. Lön'!$B$15&gt;0,$F69*N69*(1+'2. Grunddata'!$C$16)*(1+$Q69)*(1+$R69)*(1+$S69)*(1+$T69)*(1+$U69)*(1+$V69)*(1+$W69)*(1+$X69)*(1-$E69),AZ69)</f>
        <v>0</v>
      </c>
      <c r="DU69" s="253">
        <f>IF('5. Lön'!$B$15&gt;0,$F69*O69*(1+'2. Grunddata'!$C$16)*(1+$Q69)*(1+$R69)*(1+$S69)*(1+$T69)*(1+$U69)*(1+$V69)*(1+$W69)*(1+$X69)*(1+$Y69)*(1+$Z69)*(1-$E69),BA69)</f>
        <v>0</v>
      </c>
      <c r="DV69" s="253">
        <f>IF('5. Lön'!$B$15&gt;0,$F69*P69*(1+'2. Grunddata'!$C$16)*(1+$Q69)*(1+$R69)*(1+$S69)*(1+$T69)*(1+$U69)*(1+$V69)*(1+$W69)*(1+$X69)*(1+$Y69)*(1-$E69),BB69)</f>
        <v>0</v>
      </c>
      <c r="DW69" s="237">
        <f t="shared" si="107"/>
        <v>0</v>
      </c>
      <c r="DY69" s="253">
        <f>IF('2. Grunddata'!$C$13="NEJ",(IF('2. Grunddata'!$C$16&gt;0,(DM69*$AD69),(AS69*$AD69))),(BQ69+CO69))</f>
        <v>0</v>
      </c>
      <c r="DZ69" s="253">
        <f>IF('2. Grunddata'!$C$13="NEJ",(IF('2. Grunddata'!$C$16&gt;0,(DN69*$AD69),(AT69*$AD69))),(BR69+CP69))</f>
        <v>0</v>
      </c>
      <c r="EA69" s="253">
        <f>IF('2. Grunddata'!$C$13="NEJ",(IF('2. Grunddata'!$C$16&gt;0,(DO69*$AD69),(AU69*$AD69))),(BS69+CQ69))</f>
        <v>0</v>
      </c>
      <c r="EB69" s="253">
        <f>IF('2. Grunddata'!$C$13="NEJ",(IF('2. Grunddata'!$C$16&gt;0,(DP69*$AD69),(AV69*$AD69))),(BT69+CR69))</f>
        <v>0</v>
      </c>
      <c r="EC69" s="253">
        <f>IF('2. Grunddata'!$C$13="NEJ",(IF('2. Grunddata'!$C$16&gt;0,(DQ69*$AD69),(AW69*$AD69))),(BU69+CS69))</f>
        <v>0</v>
      </c>
      <c r="ED69" s="253">
        <f>IF('2. Grunddata'!$C$13="NEJ",(IF('2. Grunddata'!$C$16&gt;0,(DR69*$AD69),(AX69*$AD69))),(BV69+CT69))</f>
        <v>0</v>
      </c>
      <c r="EE69" s="253">
        <f>IF('2. Grunddata'!$C$13="NEJ",(IF('2. Grunddata'!$C$16&gt;0,(DS69*$AD69),(AY69*$AD69))),(BW69+CU69))</f>
        <v>0</v>
      </c>
      <c r="EF69" s="253">
        <f>IF('2. Grunddata'!$C$13="NEJ",(IF('2. Grunddata'!$C$16&gt;0,(DT69*$AD69),(AZ69*$AD69))),(BX69+CV69))</f>
        <v>0</v>
      </c>
      <c r="EG69" s="253">
        <f>IF('2. Grunddata'!$C$13="NEJ",(IF('2. Grunddata'!$C$16&gt;0,(DU69*$AD69),(BA69*$AD69))),(BY69+CW69))</f>
        <v>0</v>
      </c>
      <c r="EH69" s="253">
        <f>IF('2. Grunddata'!$C$13="NEJ",(IF('2. Grunddata'!$C$16&gt;0,(DV69*$AD69),(BB69*$AD69))),(BZ69+CX69))</f>
        <v>0</v>
      </c>
      <c r="EI69" s="237">
        <f t="shared" si="108"/>
        <v>0</v>
      </c>
      <c r="EK69" s="253">
        <f>(BQ69+CO69-DY69)+IF('2. Grunddata'!$C$16&gt;0,AS69-DM69,0)</f>
        <v>0</v>
      </c>
      <c r="EL69" s="253">
        <f>(BR69+CP69-DZ69)+IF('2. Grunddata'!$C$16&gt;0,AT69-DN69,0)</f>
        <v>0</v>
      </c>
      <c r="EM69" s="253">
        <f>(BS69+CQ69-EA69)+IF('2. Grunddata'!$C$16&gt;0,AU69-DO69,0)</f>
        <v>0</v>
      </c>
      <c r="EN69" s="253">
        <f>(BT69+CR69-EB69)+IF('2. Grunddata'!$C$16&gt;0,AV69-DP69,0)</f>
        <v>0</v>
      </c>
      <c r="EO69" s="253">
        <f>(BU69+CS69-EC69)+IF('2. Grunddata'!$C$16&gt;0,AW69-DQ69,0)</f>
        <v>0</v>
      </c>
      <c r="EP69" s="253">
        <f>(BV69+CT69-ED69)+IF('2. Grunddata'!$C$16&gt;0,AX69-DR69,0)</f>
        <v>0</v>
      </c>
      <c r="EQ69" s="253">
        <f>(BW69+CU69-EE69)+IF('2. Grunddata'!$C$16&gt;0,AY69-DS69,0)</f>
        <v>0</v>
      </c>
      <c r="ER69" s="253">
        <f>(BX69+CV69-EF69)+IF('2. Grunddata'!$C$16&gt;0,AZ69-DT69,0)</f>
        <v>0</v>
      </c>
      <c r="ES69" s="253">
        <f>(BY69+CW69-EG69)+IF('2. Grunddata'!$C$16&gt;0,BA69-DU69,0)</f>
        <v>0</v>
      </c>
      <c r="ET69" s="253">
        <f>(BZ69+CX69-EH69)+IF('2. Grunddata'!$C$16&gt;0,BB69-DV69,0)</f>
        <v>0</v>
      </c>
      <c r="EU69" s="237">
        <f t="shared" si="109"/>
        <v>0</v>
      </c>
      <c r="EW69" s="253">
        <f t="shared" si="110"/>
        <v>0</v>
      </c>
      <c r="EX69" s="253">
        <f t="shared" si="111"/>
        <v>0</v>
      </c>
      <c r="EY69" s="253">
        <f t="shared" si="112"/>
        <v>0</v>
      </c>
      <c r="EZ69" s="253">
        <f t="shared" si="113"/>
        <v>0</v>
      </c>
      <c r="FA69" s="253">
        <f t="shared" si="114"/>
        <v>0</v>
      </c>
      <c r="FB69" s="253">
        <f t="shared" si="115"/>
        <v>0</v>
      </c>
      <c r="FC69" s="253">
        <f t="shared" si="116"/>
        <v>0</v>
      </c>
      <c r="FD69" s="253">
        <f t="shared" si="117"/>
        <v>0</v>
      </c>
      <c r="FE69" s="253">
        <f t="shared" si="118"/>
        <v>0</v>
      </c>
      <c r="FF69" s="253">
        <f t="shared" si="119"/>
        <v>0</v>
      </c>
      <c r="FG69" s="237">
        <f t="shared" si="120"/>
        <v>0</v>
      </c>
      <c r="FI69" s="253">
        <f t="shared" si="121"/>
        <v>0</v>
      </c>
      <c r="FJ69" s="253">
        <f t="shared" si="122"/>
        <v>0</v>
      </c>
      <c r="FK69" s="253">
        <f t="shared" si="123"/>
        <v>0</v>
      </c>
      <c r="FL69" s="253">
        <f t="shared" si="124"/>
        <v>0</v>
      </c>
      <c r="FM69" s="253">
        <f t="shared" si="125"/>
        <v>0</v>
      </c>
      <c r="FN69" s="253">
        <f t="shared" si="126"/>
        <v>0</v>
      </c>
      <c r="FO69" s="253">
        <f t="shared" si="127"/>
        <v>0</v>
      </c>
      <c r="FP69" s="253">
        <f t="shared" si="128"/>
        <v>0</v>
      </c>
      <c r="FQ69" s="253">
        <f t="shared" si="129"/>
        <v>0</v>
      </c>
      <c r="FR69" s="253">
        <f t="shared" si="130"/>
        <v>0</v>
      </c>
      <c r="FS69" s="237">
        <f t="shared" si="131"/>
        <v>0</v>
      </c>
    </row>
    <row r="70" spans="2:175" s="120" customFormat="1" ht="12.95" customHeight="1" x14ac:dyDescent="0.2">
      <c r="B70" s="115" t="str">
        <f>'2. Grunddata'!C$9</f>
        <v>Husdjurens utfodring och vård</v>
      </c>
      <c r="C70" s="147"/>
      <c r="D70" s="116"/>
      <c r="E70" s="138">
        <f t="shared" ref="E70:E101" si="240">E$23</f>
        <v>0</v>
      </c>
      <c r="F70" s="136"/>
      <c r="G70" s="137"/>
      <c r="H70" s="137"/>
      <c r="I70" s="137"/>
      <c r="J70" s="137"/>
      <c r="K70" s="137"/>
      <c r="L70" s="137"/>
      <c r="M70" s="137"/>
      <c r="N70" s="137"/>
      <c r="O70" s="137"/>
      <c r="P70" s="137"/>
      <c r="Q70" s="566">
        <f>SUMIF('3. Partner'!$K$13:$K$87,$B70,'3. Partner'!$E$13:$E$87)</f>
        <v>0.02</v>
      </c>
      <c r="R70" s="540">
        <f t="shared" si="239"/>
        <v>0.02</v>
      </c>
      <c r="S70" s="540">
        <f t="shared" si="239"/>
        <v>0.02</v>
      </c>
      <c r="T70" s="540">
        <f t="shared" si="239"/>
        <v>0.02</v>
      </c>
      <c r="U70" s="540">
        <f t="shared" si="239"/>
        <v>0.02</v>
      </c>
      <c r="V70" s="540">
        <f t="shared" si="239"/>
        <v>0.02</v>
      </c>
      <c r="W70" s="540">
        <f t="shared" si="239"/>
        <v>0.02</v>
      </c>
      <c r="X70" s="540">
        <f t="shared" si="239"/>
        <v>0.02</v>
      </c>
      <c r="Y70" s="540">
        <f t="shared" si="239"/>
        <v>0.02</v>
      </c>
      <c r="Z70" s="540">
        <f t="shared" si="239"/>
        <v>0.02</v>
      </c>
      <c r="AA70" s="567">
        <f>SUMIF('3. Partner'!K$13:K$87,B70,'3. Partner'!D$13:D$87)</f>
        <v>0.54449999999999998</v>
      </c>
      <c r="AB70" s="568">
        <f>(SUMIF('3. Partner'!K$13:K$87,B70,'3. Partner'!F$13:F$87))+(SUMIF('3. Partner'!K$13:K$87,B70,'3. Partner'!H$13:H$87))</f>
        <v>0.46473946099377283</v>
      </c>
      <c r="AC70" s="568">
        <f>(SUMIF('3. Partner'!K$13:K$87,B70,'3. Partner'!G$13:G$87))+(SUMIF('3. Partner'!K$13:K$87,B70,'3. Partner'!I$13:I$87))</f>
        <v>0.12659999999999999</v>
      </c>
      <c r="AD70" s="273">
        <f>IF('2. Grunddata'!C$13="NEJ",'2. Grunddata'!C$14,0)</f>
        <v>0.25</v>
      </c>
      <c r="AE70" s="617">
        <f t="shared" si="99"/>
        <v>0</v>
      </c>
      <c r="AF70" s="287"/>
      <c r="AG70" s="274">
        <f t="shared" si="169"/>
        <v>0</v>
      </c>
      <c r="AH70" s="274">
        <f t="shared" si="170"/>
        <v>0</v>
      </c>
      <c r="AI70" s="274">
        <f t="shared" si="171"/>
        <v>0</v>
      </c>
      <c r="AJ70" s="274">
        <f t="shared" si="172"/>
        <v>0</v>
      </c>
      <c r="AK70" s="274">
        <f t="shared" si="173"/>
        <v>0</v>
      </c>
      <c r="AL70" s="274">
        <f t="shared" si="174"/>
        <v>0</v>
      </c>
      <c r="AM70" s="274">
        <f t="shared" si="175"/>
        <v>0</v>
      </c>
      <c r="AN70" s="274">
        <f t="shared" si="176"/>
        <v>0</v>
      </c>
      <c r="AO70" s="274">
        <f t="shared" si="177"/>
        <v>0</v>
      </c>
      <c r="AP70" s="274">
        <f t="shared" si="178"/>
        <v>0</v>
      </c>
      <c r="AQ70" s="275">
        <f t="shared" si="100"/>
        <v>0</v>
      </c>
      <c r="AR70" s="276"/>
      <c r="AS70" s="274">
        <f t="shared" si="179"/>
        <v>0</v>
      </c>
      <c r="AT70" s="274">
        <f t="shared" si="180"/>
        <v>0</v>
      </c>
      <c r="AU70" s="274">
        <f t="shared" si="181"/>
        <v>0</v>
      </c>
      <c r="AV70" s="274">
        <f t="shared" si="182"/>
        <v>0</v>
      </c>
      <c r="AW70" s="274">
        <f t="shared" si="183"/>
        <v>0</v>
      </c>
      <c r="AX70" s="274">
        <f t="shared" si="184"/>
        <v>0</v>
      </c>
      <c r="AY70" s="274">
        <f t="shared" si="185"/>
        <v>0</v>
      </c>
      <c r="AZ70" s="274">
        <f t="shared" si="186"/>
        <v>0</v>
      </c>
      <c r="BA70" s="274">
        <f t="shared" si="187"/>
        <v>0</v>
      </c>
      <c r="BB70" s="274">
        <f t="shared" si="188"/>
        <v>0</v>
      </c>
      <c r="BC70" s="275">
        <f t="shared" si="101"/>
        <v>0</v>
      </c>
      <c r="BD70" s="276"/>
      <c r="BE70" s="274">
        <f t="shared" si="189"/>
        <v>0</v>
      </c>
      <c r="BF70" s="274">
        <f t="shared" si="190"/>
        <v>0</v>
      </c>
      <c r="BG70" s="274">
        <f t="shared" si="191"/>
        <v>0</v>
      </c>
      <c r="BH70" s="274">
        <f t="shared" si="192"/>
        <v>0</v>
      </c>
      <c r="BI70" s="274">
        <f t="shared" si="193"/>
        <v>0</v>
      </c>
      <c r="BJ70" s="274">
        <f t="shared" si="194"/>
        <v>0</v>
      </c>
      <c r="BK70" s="274">
        <f t="shared" si="195"/>
        <v>0</v>
      </c>
      <c r="BL70" s="274">
        <f t="shared" si="196"/>
        <v>0</v>
      </c>
      <c r="BM70" s="274">
        <f t="shared" si="197"/>
        <v>0</v>
      </c>
      <c r="BN70" s="274">
        <f t="shared" si="198"/>
        <v>0</v>
      </c>
      <c r="BO70" s="275">
        <f t="shared" si="102"/>
        <v>0</v>
      </c>
      <c r="BP70" s="227"/>
      <c r="BQ70" s="225">
        <f t="shared" si="199"/>
        <v>0</v>
      </c>
      <c r="BR70" s="225">
        <f t="shared" si="200"/>
        <v>0</v>
      </c>
      <c r="BS70" s="225">
        <f t="shared" si="201"/>
        <v>0</v>
      </c>
      <c r="BT70" s="225">
        <f t="shared" si="202"/>
        <v>0</v>
      </c>
      <c r="BU70" s="225">
        <f t="shared" si="203"/>
        <v>0</v>
      </c>
      <c r="BV70" s="225">
        <f t="shared" si="204"/>
        <v>0</v>
      </c>
      <c r="BW70" s="225">
        <f t="shared" si="205"/>
        <v>0</v>
      </c>
      <c r="BX70" s="225">
        <f t="shared" si="206"/>
        <v>0</v>
      </c>
      <c r="BY70" s="225">
        <f t="shared" si="207"/>
        <v>0</v>
      </c>
      <c r="BZ70" s="225">
        <f t="shared" si="208"/>
        <v>0</v>
      </c>
      <c r="CA70" s="226">
        <f t="shared" si="103"/>
        <v>0</v>
      </c>
      <c r="CB70" s="227"/>
      <c r="CC70" s="279">
        <f t="shared" si="209"/>
        <v>0</v>
      </c>
      <c r="CD70" s="279">
        <f t="shared" si="210"/>
        <v>0</v>
      </c>
      <c r="CE70" s="279">
        <f t="shared" si="211"/>
        <v>0</v>
      </c>
      <c r="CF70" s="279">
        <f t="shared" si="212"/>
        <v>0</v>
      </c>
      <c r="CG70" s="279">
        <f t="shared" si="213"/>
        <v>0</v>
      </c>
      <c r="CH70" s="279">
        <f t="shared" si="214"/>
        <v>0</v>
      </c>
      <c r="CI70" s="279">
        <f t="shared" si="215"/>
        <v>0</v>
      </c>
      <c r="CJ70" s="279">
        <f t="shared" si="216"/>
        <v>0</v>
      </c>
      <c r="CK70" s="279">
        <f t="shared" si="217"/>
        <v>0</v>
      </c>
      <c r="CL70" s="279">
        <f t="shared" si="218"/>
        <v>0</v>
      </c>
      <c r="CM70" s="226">
        <f t="shared" si="104"/>
        <v>0</v>
      </c>
      <c r="CN70" s="227"/>
      <c r="CO70" s="225">
        <f t="shared" si="219"/>
        <v>0</v>
      </c>
      <c r="CP70" s="225">
        <f t="shared" si="220"/>
        <v>0</v>
      </c>
      <c r="CQ70" s="225">
        <f t="shared" si="221"/>
        <v>0</v>
      </c>
      <c r="CR70" s="225">
        <f t="shared" si="222"/>
        <v>0</v>
      </c>
      <c r="CS70" s="225">
        <f t="shared" si="223"/>
        <v>0</v>
      </c>
      <c r="CT70" s="225">
        <f t="shared" si="224"/>
        <v>0</v>
      </c>
      <c r="CU70" s="225">
        <f t="shared" si="225"/>
        <v>0</v>
      </c>
      <c r="CV70" s="225">
        <f t="shared" si="226"/>
        <v>0</v>
      </c>
      <c r="CW70" s="225">
        <f t="shared" si="227"/>
        <v>0</v>
      </c>
      <c r="CX70" s="225">
        <f t="shared" si="228"/>
        <v>0</v>
      </c>
      <c r="CY70" s="226">
        <f t="shared" si="105"/>
        <v>0</v>
      </c>
      <c r="CZ70" s="227"/>
      <c r="DA70" s="225">
        <f t="shared" si="229"/>
        <v>0</v>
      </c>
      <c r="DB70" s="225">
        <f t="shared" si="230"/>
        <v>0</v>
      </c>
      <c r="DC70" s="225">
        <f t="shared" si="231"/>
        <v>0</v>
      </c>
      <c r="DD70" s="225">
        <f t="shared" si="232"/>
        <v>0</v>
      </c>
      <c r="DE70" s="225">
        <f t="shared" si="233"/>
        <v>0</v>
      </c>
      <c r="DF70" s="225">
        <f t="shared" si="234"/>
        <v>0</v>
      </c>
      <c r="DG70" s="225">
        <f t="shared" si="235"/>
        <v>0</v>
      </c>
      <c r="DH70" s="225">
        <f t="shared" si="236"/>
        <v>0</v>
      </c>
      <c r="DI70" s="225">
        <f t="shared" si="237"/>
        <v>0</v>
      </c>
      <c r="DJ70" s="225">
        <f t="shared" si="238"/>
        <v>0</v>
      </c>
      <c r="DK70" s="226">
        <f t="shared" si="106"/>
        <v>0</v>
      </c>
      <c r="DL70" s="227"/>
      <c r="DM70" s="225">
        <f>IF('5. Lön'!$B$15&gt;0,$F70*G70*(1+'2. Grunddata'!$C$16)*(1+$Q70)*(1-$E70),AS70)</f>
        <v>0</v>
      </c>
      <c r="DN70" s="225">
        <f>IF('5. Lön'!$B$15&gt;0,$F70*H70*(1+'2. Grunddata'!$C$16)*(1+$Q70)*(1+$R70)*(1-$E70),AT70)</f>
        <v>0</v>
      </c>
      <c r="DO70" s="225">
        <f>IF('5. Lön'!$B$15&gt;0,$F70*I70*(1+'2. Grunddata'!$C$16)*(1+$Q70)*(1+$R70)*(1+$S70)*(1-$E70),AU70)</f>
        <v>0</v>
      </c>
      <c r="DP70" s="225">
        <f>IF('5. Lön'!$B$15&gt;0,$F70*J70*(1+'2. Grunddata'!$C$16)*(1+$Q70)*(1+$R70)*(1+$S70)*(1+$T70)*(1-$E70),AV70)</f>
        <v>0</v>
      </c>
      <c r="DQ70" s="225">
        <f>IF('5. Lön'!$B$15&gt;0,$F70*K70*(1+'2. Grunddata'!$C$16)*(1+$Q70)*(1+$R70)*(1+$S70)*(1+$T70)*(1+$U70)*(1-$E70),AW70)</f>
        <v>0</v>
      </c>
      <c r="DR70" s="225">
        <f>IF('5. Lön'!$B$15&gt;0,$F70*L70*(1+'2. Grunddata'!$C$16)*(1+$Q70)*(1+$R70)*(1+$S70)*(1+$T70)*(1+$U70)*(1+$V70)*(1-$E70),AX70)</f>
        <v>0</v>
      </c>
      <c r="DS70" s="225">
        <f>IF('5. Lön'!$B$15&gt;0,$F70*M70*(1+'2. Grunddata'!$C$16)*(1+$Q70)*(1+$R70)*(1+$S70)*(1+$T70)*(1+$U70)*(1+$V70)*(1+$W70)*(1-$E70),AY70)</f>
        <v>0</v>
      </c>
      <c r="DT70" s="225">
        <f>IF('5. Lön'!$B$15&gt;0,$F70*N70*(1+'2. Grunddata'!$C$16)*(1+$Q70)*(1+$R70)*(1+$S70)*(1+$T70)*(1+$U70)*(1+$V70)*(1+$W70)*(1+$X70)*(1-$E70),AZ70)</f>
        <v>0</v>
      </c>
      <c r="DU70" s="225">
        <f>IF('5. Lön'!$B$15&gt;0,$F70*O70*(1+'2. Grunddata'!$C$16)*(1+$Q70)*(1+$R70)*(1+$S70)*(1+$T70)*(1+$U70)*(1+$V70)*(1+$W70)*(1+$X70)*(1+$Y70)*(1+$Z70)*(1-$E70),BA70)</f>
        <v>0</v>
      </c>
      <c r="DV70" s="225">
        <f>IF('5. Lön'!$B$15&gt;0,$F70*P70*(1+'2. Grunddata'!$C$16)*(1+$Q70)*(1+$R70)*(1+$S70)*(1+$T70)*(1+$U70)*(1+$V70)*(1+$W70)*(1+$X70)*(1+$Y70)*(1-$E70),BB70)</f>
        <v>0</v>
      </c>
      <c r="DW70" s="226">
        <f t="shared" si="107"/>
        <v>0</v>
      </c>
      <c r="DX70" s="227"/>
      <c r="DY70" s="225">
        <f>IF('2. Grunddata'!$C$13="NEJ",(IF('2. Grunddata'!$C$16&gt;0,(DM70*$AD70),(AS70*$AD70))),(BQ70+CO70))</f>
        <v>0</v>
      </c>
      <c r="DZ70" s="225">
        <f>IF('2. Grunddata'!$C$13="NEJ",(IF('2. Grunddata'!$C$16&gt;0,(DN70*$AD70),(AT70*$AD70))),(BR70+CP70))</f>
        <v>0</v>
      </c>
      <c r="EA70" s="225">
        <f>IF('2. Grunddata'!$C$13="NEJ",(IF('2. Grunddata'!$C$16&gt;0,(DO70*$AD70),(AU70*$AD70))),(BS70+CQ70))</f>
        <v>0</v>
      </c>
      <c r="EB70" s="225">
        <f>IF('2. Grunddata'!$C$13="NEJ",(IF('2. Grunddata'!$C$16&gt;0,(DP70*$AD70),(AV70*$AD70))),(BT70+CR70))</f>
        <v>0</v>
      </c>
      <c r="EC70" s="225">
        <f>IF('2. Grunddata'!$C$13="NEJ",(IF('2. Grunddata'!$C$16&gt;0,(DQ70*$AD70),(AW70*$AD70))),(BU70+CS70))</f>
        <v>0</v>
      </c>
      <c r="ED70" s="225">
        <f>IF('2. Grunddata'!$C$13="NEJ",(IF('2. Grunddata'!$C$16&gt;0,(DR70*$AD70),(AX70*$AD70))),(BV70+CT70))</f>
        <v>0</v>
      </c>
      <c r="EE70" s="225">
        <f>IF('2. Grunddata'!$C$13="NEJ",(IF('2. Grunddata'!$C$16&gt;0,(DS70*$AD70),(AY70*$AD70))),(BW70+CU70))</f>
        <v>0</v>
      </c>
      <c r="EF70" s="225">
        <f>IF('2. Grunddata'!$C$13="NEJ",(IF('2. Grunddata'!$C$16&gt;0,(DT70*$AD70),(AZ70*$AD70))),(BX70+CV70))</f>
        <v>0</v>
      </c>
      <c r="EG70" s="225">
        <f>IF('2. Grunddata'!$C$13="NEJ",(IF('2. Grunddata'!$C$16&gt;0,(DU70*$AD70),(BA70*$AD70))),(BY70+CW70))</f>
        <v>0</v>
      </c>
      <c r="EH70" s="225">
        <f>IF('2. Grunddata'!$C$13="NEJ",(IF('2. Grunddata'!$C$16&gt;0,(DV70*$AD70),(BB70*$AD70))),(BZ70+CX70))</f>
        <v>0</v>
      </c>
      <c r="EI70" s="226">
        <f t="shared" si="108"/>
        <v>0</v>
      </c>
      <c r="EJ70" s="227"/>
      <c r="EK70" s="225">
        <f>(BQ70+CO70-DY70)+IF('2. Grunddata'!$C$16&gt;0,AS70-DM70,0)</f>
        <v>0</v>
      </c>
      <c r="EL70" s="225">
        <f>(BR70+CP70-DZ70)+IF('2. Grunddata'!$C$16&gt;0,AT70-DN70,0)</f>
        <v>0</v>
      </c>
      <c r="EM70" s="225">
        <f>(BS70+CQ70-EA70)+IF('2. Grunddata'!$C$16&gt;0,AU70-DO70,0)</f>
        <v>0</v>
      </c>
      <c r="EN70" s="225">
        <f>(BT70+CR70-EB70)+IF('2. Grunddata'!$C$16&gt;0,AV70-DP70,0)</f>
        <v>0</v>
      </c>
      <c r="EO70" s="225">
        <f>(BU70+CS70-EC70)+IF('2. Grunddata'!$C$16&gt;0,AW70-DQ70,0)</f>
        <v>0</v>
      </c>
      <c r="EP70" s="225">
        <f>(BV70+CT70-ED70)+IF('2. Grunddata'!$C$16&gt;0,AX70-DR70,0)</f>
        <v>0</v>
      </c>
      <c r="EQ70" s="225">
        <f>(BW70+CU70-EE70)+IF('2. Grunddata'!$C$16&gt;0,AY70-DS70,0)</f>
        <v>0</v>
      </c>
      <c r="ER70" s="225">
        <f>(BX70+CV70-EF70)+IF('2. Grunddata'!$C$16&gt;0,AZ70-DT70,0)</f>
        <v>0</v>
      </c>
      <c r="ES70" s="225">
        <f>(BY70+CW70-EG70)+IF('2. Grunddata'!$C$16&gt;0,BA70-DU70,0)</f>
        <v>0</v>
      </c>
      <c r="ET70" s="225">
        <f>(BZ70+CX70-EH70)+IF('2. Grunddata'!$C$16&gt;0,BB70-DV70,0)</f>
        <v>0</v>
      </c>
      <c r="EU70" s="226">
        <f t="shared" si="109"/>
        <v>0</v>
      </c>
      <c r="EV70" s="227"/>
      <c r="EW70" s="225">
        <f t="shared" si="110"/>
        <v>0</v>
      </c>
      <c r="EX70" s="225">
        <f t="shared" si="111"/>
        <v>0</v>
      </c>
      <c r="EY70" s="225">
        <f t="shared" si="112"/>
        <v>0</v>
      </c>
      <c r="EZ70" s="225">
        <f t="shared" si="113"/>
        <v>0</v>
      </c>
      <c r="FA70" s="225">
        <f t="shared" si="114"/>
        <v>0</v>
      </c>
      <c r="FB70" s="225">
        <f t="shared" si="115"/>
        <v>0</v>
      </c>
      <c r="FC70" s="225">
        <f t="shared" si="116"/>
        <v>0</v>
      </c>
      <c r="FD70" s="225">
        <f t="shared" si="117"/>
        <v>0</v>
      </c>
      <c r="FE70" s="225">
        <f t="shared" si="118"/>
        <v>0</v>
      </c>
      <c r="FF70" s="225">
        <f t="shared" si="119"/>
        <v>0</v>
      </c>
      <c r="FG70" s="226">
        <f t="shared" si="120"/>
        <v>0</v>
      </c>
      <c r="FH70" s="227"/>
      <c r="FI70" s="225">
        <f t="shared" si="121"/>
        <v>0</v>
      </c>
      <c r="FJ70" s="225">
        <f t="shared" si="122"/>
        <v>0</v>
      </c>
      <c r="FK70" s="225">
        <f t="shared" si="123"/>
        <v>0</v>
      </c>
      <c r="FL70" s="225">
        <f t="shared" si="124"/>
        <v>0</v>
      </c>
      <c r="FM70" s="225">
        <f t="shared" si="125"/>
        <v>0</v>
      </c>
      <c r="FN70" s="225">
        <f t="shared" si="126"/>
        <v>0</v>
      </c>
      <c r="FO70" s="225">
        <f t="shared" si="127"/>
        <v>0</v>
      </c>
      <c r="FP70" s="225">
        <f t="shared" si="128"/>
        <v>0</v>
      </c>
      <c r="FQ70" s="225">
        <f t="shared" si="129"/>
        <v>0</v>
      </c>
      <c r="FR70" s="225">
        <f t="shared" si="130"/>
        <v>0</v>
      </c>
      <c r="FS70" s="226">
        <f t="shared" si="131"/>
        <v>0</v>
      </c>
    </row>
    <row r="71" spans="2:175" s="120" customFormat="1" ht="12.95" customHeight="1" x14ac:dyDescent="0.2">
      <c r="B71" s="109" t="str">
        <f>'2. Grunddata'!C$9</f>
        <v>Husdjurens utfodring och vård</v>
      </c>
      <c r="C71" s="110"/>
      <c r="D71" s="113"/>
      <c r="E71" s="128">
        <f t="shared" si="240"/>
        <v>0</v>
      </c>
      <c r="F71" s="111"/>
      <c r="G71" s="112"/>
      <c r="H71" s="112"/>
      <c r="I71" s="112"/>
      <c r="J71" s="112"/>
      <c r="K71" s="112"/>
      <c r="L71" s="112"/>
      <c r="M71" s="112"/>
      <c r="N71" s="112"/>
      <c r="O71" s="112"/>
      <c r="P71" s="112"/>
      <c r="Q71" s="266">
        <f>SUMIF('3. Partner'!$K$13:$K$87,$B71,'3. Partner'!$E$13:$E$87)</f>
        <v>0.02</v>
      </c>
      <c r="R71" s="541">
        <f t="shared" si="239"/>
        <v>0.02</v>
      </c>
      <c r="S71" s="541">
        <f t="shared" si="239"/>
        <v>0.02</v>
      </c>
      <c r="T71" s="541">
        <f t="shared" si="239"/>
        <v>0.02</v>
      </c>
      <c r="U71" s="541">
        <f t="shared" si="239"/>
        <v>0.02</v>
      </c>
      <c r="V71" s="541">
        <f t="shared" si="239"/>
        <v>0.02</v>
      </c>
      <c r="W71" s="541">
        <f t="shared" si="239"/>
        <v>0.02</v>
      </c>
      <c r="X71" s="541">
        <f t="shared" si="239"/>
        <v>0.02</v>
      </c>
      <c r="Y71" s="541">
        <f t="shared" si="239"/>
        <v>0.02</v>
      </c>
      <c r="Z71" s="541">
        <f t="shared" si="239"/>
        <v>0.02</v>
      </c>
      <c r="AA71" s="267">
        <f>SUMIF('3. Partner'!K$13:K$87,B71,'3. Partner'!D$13:D$87)</f>
        <v>0.54449999999999998</v>
      </c>
      <c r="AB71" s="247">
        <f>(SUMIF('3. Partner'!K$13:K$87,B71,'3. Partner'!F$13:F$87))+(SUMIF('3. Partner'!K$13:K$87,B71,'3. Partner'!H$13:H$87))</f>
        <v>0.46473946099377283</v>
      </c>
      <c r="AC71" s="247">
        <f>(SUMIF('3. Partner'!K$13:K$87,B71,'3. Partner'!G$13:G$87))+(SUMIF('3. Partner'!K$13:K$87,B71,'3. Partner'!I$13:I$87))</f>
        <v>0.12659999999999999</v>
      </c>
      <c r="AD71" s="248">
        <f>IF('2. Grunddata'!C$13="NEJ",'2. Grunddata'!C$14,0)</f>
        <v>0.25</v>
      </c>
      <c r="AE71" s="597">
        <f t="shared" si="99"/>
        <v>0</v>
      </c>
      <c r="AF71" s="292"/>
      <c r="AG71" s="249">
        <f t="shared" si="169"/>
        <v>0</v>
      </c>
      <c r="AH71" s="249">
        <f t="shared" si="170"/>
        <v>0</v>
      </c>
      <c r="AI71" s="249">
        <f t="shared" si="171"/>
        <v>0</v>
      </c>
      <c r="AJ71" s="249">
        <f t="shared" si="172"/>
        <v>0</v>
      </c>
      <c r="AK71" s="249">
        <f t="shared" si="173"/>
        <v>0</v>
      </c>
      <c r="AL71" s="249">
        <f t="shared" si="174"/>
        <v>0</v>
      </c>
      <c r="AM71" s="249">
        <f t="shared" si="175"/>
        <v>0</v>
      </c>
      <c r="AN71" s="249">
        <f t="shared" si="176"/>
        <v>0</v>
      </c>
      <c r="AO71" s="249">
        <f t="shared" si="177"/>
        <v>0</v>
      </c>
      <c r="AP71" s="249">
        <f t="shared" si="178"/>
        <v>0</v>
      </c>
      <c r="AQ71" s="250">
        <f t="shared" si="100"/>
        <v>0</v>
      </c>
      <c r="AR71" s="251"/>
      <c r="AS71" s="249">
        <f t="shared" si="179"/>
        <v>0</v>
      </c>
      <c r="AT71" s="249">
        <f t="shared" si="180"/>
        <v>0</v>
      </c>
      <c r="AU71" s="249">
        <f t="shared" si="181"/>
        <v>0</v>
      </c>
      <c r="AV71" s="249">
        <f t="shared" si="182"/>
        <v>0</v>
      </c>
      <c r="AW71" s="249">
        <f t="shared" si="183"/>
        <v>0</v>
      </c>
      <c r="AX71" s="249">
        <f t="shared" si="184"/>
        <v>0</v>
      </c>
      <c r="AY71" s="249">
        <f t="shared" si="185"/>
        <v>0</v>
      </c>
      <c r="AZ71" s="249">
        <f t="shared" si="186"/>
        <v>0</v>
      </c>
      <c r="BA71" s="249">
        <f t="shared" si="187"/>
        <v>0</v>
      </c>
      <c r="BB71" s="249">
        <f t="shared" si="188"/>
        <v>0</v>
      </c>
      <c r="BC71" s="250">
        <f t="shared" si="101"/>
        <v>0</v>
      </c>
      <c r="BD71" s="251"/>
      <c r="BE71" s="249">
        <f t="shared" si="189"/>
        <v>0</v>
      </c>
      <c r="BF71" s="249">
        <f t="shared" si="190"/>
        <v>0</v>
      </c>
      <c r="BG71" s="249">
        <f t="shared" si="191"/>
        <v>0</v>
      </c>
      <c r="BH71" s="249">
        <f t="shared" si="192"/>
        <v>0</v>
      </c>
      <c r="BI71" s="249">
        <f t="shared" si="193"/>
        <v>0</v>
      </c>
      <c r="BJ71" s="249">
        <f t="shared" si="194"/>
        <v>0</v>
      </c>
      <c r="BK71" s="249">
        <f t="shared" si="195"/>
        <v>0</v>
      </c>
      <c r="BL71" s="249">
        <f t="shared" si="196"/>
        <v>0</v>
      </c>
      <c r="BM71" s="249">
        <f t="shared" si="197"/>
        <v>0</v>
      </c>
      <c r="BN71" s="249">
        <f t="shared" si="198"/>
        <v>0</v>
      </c>
      <c r="BO71" s="250">
        <f t="shared" si="102"/>
        <v>0</v>
      </c>
      <c r="BQ71" s="253">
        <f t="shared" si="199"/>
        <v>0</v>
      </c>
      <c r="BR71" s="253">
        <f t="shared" si="200"/>
        <v>0</v>
      </c>
      <c r="BS71" s="253">
        <f t="shared" si="201"/>
        <v>0</v>
      </c>
      <c r="BT71" s="253">
        <f t="shared" si="202"/>
        <v>0</v>
      </c>
      <c r="BU71" s="253">
        <f t="shared" si="203"/>
        <v>0</v>
      </c>
      <c r="BV71" s="253">
        <f t="shared" si="204"/>
        <v>0</v>
      </c>
      <c r="BW71" s="253">
        <f t="shared" si="205"/>
        <v>0</v>
      </c>
      <c r="BX71" s="253">
        <f t="shared" si="206"/>
        <v>0</v>
      </c>
      <c r="BY71" s="253">
        <f t="shared" si="207"/>
        <v>0</v>
      </c>
      <c r="BZ71" s="253">
        <f t="shared" si="208"/>
        <v>0</v>
      </c>
      <c r="CA71" s="237">
        <f t="shared" si="103"/>
        <v>0</v>
      </c>
      <c r="CC71" s="258">
        <f t="shared" si="209"/>
        <v>0</v>
      </c>
      <c r="CD71" s="258">
        <f t="shared" si="210"/>
        <v>0</v>
      </c>
      <c r="CE71" s="258">
        <f t="shared" si="211"/>
        <v>0</v>
      </c>
      <c r="CF71" s="258">
        <f t="shared" si="212"/>
        <v>0</v>
      </c>
      <c r="CG71" s="258">
        <f t="shared" si="213"/>
        <v>0</v>
      </c>
      <c r="CH71" s="258">
        <f t="shared" si="214"/>
        <v>0</v>
      </c>
      <c r="CI71" s="258">
        <f t="shared" si="215"/>
        <v>0</v>
      </c>
      <c r="CJ71" s="258">
        <f t="shared" si="216"/>
        <v>0</v>
      </c>
      <c r="CK71" s="258">
        <f t="shared" si="217"/>
        <v>0</v>
      </c>
      <c r="CL71" s="258">
        <f t="shared" si="218"/>
        <v>0</v>
      </c>
      <c r="CM71" s="237">
        <f t="shared" si="104"/>
        <v>0</v>
      </c>
      <c r="CO71" s="253">
        <f t="shared" si="219"/>
        <v>0</v>
      </c>
      <c r="CP71" s="253">
        <f t="shared" si="220"/>
        <v>0</v>
      </c>
      <c r="CQ71" s="253">
        <f t="shared" si="221"/>
        <v>0</v>
      </c>
      <c r="CR71" s="253">
        <f t="shared" si="222"/>
        <v>0</v>
      </c>
      <c r="CS71" s="253">
        <f t="shared" si="223"/>
        <v>0</v>
      </c>
      <c r="CT71" s="253">
        <f t="shared" si="224"/>
        <v>0</v>
      </c>
      <c r="CU71" s="253">
        <f t="shared" si="225"/>
        <v>0</v>
      </c>
      <c r="CV71" s="253">
        <f t="shared" si="226"/>
        <v>0</v>
      </c>
      <c r="CW71" s="253">
        <f t="shared" si="227"/>
        <v>0</v>
      </c>
      <c r="CX71" s="253">
        <f t="shared" si="228"/>
        <v>0</v>
      </c>
      <c r="CY71" s="237">
        <f t="shared" si="105"/>
        <v>0</v>
      </c>
      <c r="DA71" s="253">
        <f t="shared" si="229"/>
        <v>0</v>
      </c>
      <c r="DB71" s="253">
        <f t="shared" si="230"/>
        <v>0</v>
      </c>
      <c r="DC71" s="253">
        <f t="shared" si="231"/>
        <v>0</v>
      </c>
      <c r="DD71" s="253">
        <f t="shared" si="232"/>
        <v>0</v>
      </c>
      <c r="DE71" s="253">
        <f t="shared" si="233"/>
        <v>0</v>
      </c>
      <c r="DF71" s="253">
        <f t="shared" si="234"/>
        <v>0</v>
      </c>
      <c r="DG71" s="253">
        <f t="shared" si="235"/>
        <v>0</v>
      </c>
      <c r="DH71" s="253">
        <f t="shared" si="236"/>
        <v>0</v>
      </c>
      <c r="DI71" s="253">
        <f t="shared" si="237"/>
        <v>0</v>
      </c>
      <c r="DJ71" s="253">
        <f t="shared" si="238"/>
        <v>0</v>
      </c>
      <c r="DK71" s="237">
        <f t="shared" si="106"/>
        <v>0</v>
      </c>
      <c r="DM71" s="253">
        <f>IF('5. Lön'!$B$15&gt;0,$F71*G71*(1+'2. Grunddata'!$C$16)*(1+$Q71)*(1-$E71),AS71)</f>
        <v>0</v>
      </c>
      <c r="DN71" s="253">
        <f>IF('5. Lön'!$B$15&gt;0,$F71*H71*(1+'2. Grunddata'!$C$16)*(1+$Q71)*(1+$R71)*(1-$E71),AT71)</f>
        <v>0</v>
      </c>
      <c r="DO71" s="253">
        <f>IF('5. Lön'!$B$15&gt;0,$F71*I71*(1+'2. Grunddata'!$C$16)*(1+$Q71)*(1+$R71)*(1+$S71)*(1-$E71),AU71)</f>
        <v>0</v>
      </c>
      <c r="DP71" s="253">
        <f>IF('5. Lön'!$B$15&gt;0,$F71*J71*(1+'2. Grunddata'!$C$16)*(1+$Q71)*(1+$R71)*(1+$S71)*(1+$T71)*(1-$E71),AV71)</f>
        <v>0</v>
      </c>
      <c r="DQ71" s="253">
        <f>IF('5. Lön'!$B$15&gt;0,$F71*K71*(1+'2. Grunddata'!$C$16)*(1+$Q71)*(1+$R71)*(1+$S71)*(1+$T71)*(1+$U71)*(1-$E71),AW71)</f>
        <v>0</v>
      </c>
      <c r="DR71" s="253">
        <f>IF('5. Lön'!$B$15&gt;0,$F71*L71*(1+'2. Grunddata'!$C$16)*(1+$Q71)*(1+$R71)*(1+$S71)*(1+$T71)*(1+$U71)*(1+$V71)*(1-$E71),AX71)</f>
        <v>0</v>
      </c>
      <c r="DS71" s="253">
        <f>IF('5. Lön'!$B$15&gt;0,$F71*M71*(1+'2. Grunddata'!$C$16)*(1+$Q71)*(1+$R71)*(1+$S71)*(1+$T71)*(1+$U71)*(1+$V71)*(1+$W71)*(1-$E71),AY71)</f>
        <v>0</v>
      </c>
      <c r="DT71" s="253">
        <f>IF('5. Lön'!$B$15&gt;0,$F71*N71*(1+'2. Grunddata'!$C$16)*(1+$Q71)*(1+$R71)*(1+$S71)*(1+$T71)*(1+$U71)*(1+$V71)*(1+$W71)*(1+$X71)*(1-$E71),AZ71)</f>
        <v>0</v>
      </c>
      <c r="DU71" s="253">
        <f>IF('5. Lön'!$B$15&gt;0,$F71*O71*(1+'2. Grunddata'!$C$16)*(1+$Q71)*(1+$R71)*(1+$S71)*(1+$T71)*(1+$U71)*(1+$V71)*(1+$W71)*(1+$X71)*(1+$Y71)*(1+$Z71)*(1-$E71),BA71)</f>
        <v>0</v>
      </c>
      <c r="DV71" s="253">
        <f>IF('5. Lön'!$B$15&gt;0,$F71*P71*(1+'2. Grunddata'!$C$16)*(1+$Q71)*(1+$R71)*(1+$S71)*(1+$T71)*(1+$U71)*(1+$V71)*(1+$W71)*(1+$X71)*(1+$Y71)*(1-$E71),BB71)</f>
        <v>0</v>
      </c>
      <c r="DW71" s="237">
        <f t="shared" si="107"/>
        <v>0</v>
      </c>
      <c r="DY71" s="253">
        <f>IF('2. Grunddata'!$C$13="NEJ",(IF('2. Grunddata'!$C$16&gt;0,(DM71*$AD71),(AS71*$AD71))),(BQ71+CO71))</f>
        <v>0</v>
      </c>
      <c r="DZ71" s="253">
        <f>IF('2. Grunddata'!$C$13="NEJ",(IF('2. Grunddata'!$C$16&gt;0,(DN71*$AD71),(AT71*$AD71))),(BR71+CP71))</f>
        <v>0</v>
      </c>
      <c r="EA71" s="253">
        <f>IF('2. Grunddata'!$C$13="NEJ",(IF('2. Grunddata'!$C$16&gt;0,(DO71*$AD71),(AU71*$AD71))),(BS71+CQ71))</f>
        <v>0</v>
      </c>
      <c r="EB71" s="253">
        <f>IF('2. Grunddata'!$C$13="NEJ",(IF('2. Grunddata'!$C$16&gt;0,(DP71*$AD71),(AV71*$AD71))),(BT71+CR71))</f>
        <v>0</v>
      </c>
      <c r="EC71" s="253">
        <f>IF('2. Grunddata'!$C$13="NEJ",(IF('2. Grunddata'!$C$16&gt;0,(DQ71*$AD71),(AW71*$AD71))),(BU71+CS71))</f>
        <v>0</v>
      </c>
      <c r="ED71" s="253">
        <f>IF('2. Grunddata'!$C$13="NEJ",(IF('2. Grunddata'!$C$16&gt;0,(DR71*$AD71),(AX71*$AD71))),(BV71+CT71))</f>
        <v>0</v>
      </c>
      <c r="EE71" s="253">
        <f>IF('2. Grunddata'!$C$13="NEJ",(IF('2. Grunddata'!$C$16&gt;0,(DS71*$AD71),(AY71*$AD71))),(BW71+CU71))</f>
        <v>0</v>
      </c>
      <c r="EF71" s="253">
        <f>IF('2. Grunddata'!$C$13="NEJ",(IF('2. Grunddata'!$C$16&gt;0,(DT71*$AD71),(AZ71*$AD71))),(BX71+CV71))</f>
        <v>0</v>
      </c>
      <c r="EG71" s="253">
        <f>IF('2. Grunddata'!$C$13="NEJ",(IF('2. Grunddata'!$C$16&gt;0,(DU71*$AD71),(BA71*$AD71))),(BY71+CW71))</f>
        <v>0</v>
      </c>
      <c r="EH71" s="253">
        <f>IF('2. Grunddata'!$C$13="NEJ",(IF('2. Grunddata'!$C$16&gt;0,(DV71*$AD71),(BB71*$AD71))),(BZ71+CX71))</f>
        <v>0</v>
      </c>
      <c r="EI71" s="237">
        <f t="shared" si="108"/>
        <v>0</v>
      </c>
      <c r="EK71" s="253">
        <f>(BQ71+CO71-DY71)+IF('2. Grunddata'!$C$16&gt;0,AS71-DM71,0)</f>
        <v>0</v>
      </c>
      <c r="EL71" s="253">
        <f>(BR71+CP71-DZ71)+IF('2. Grunddata'!$C$16&gt;0,AT71-DN71,0)</f>
        <v>0</v>
      </c>
      <c r="EM71" s="253">
        <f>(BS71+CQ71-EA71)+IF('2. Grunddata'!$C$16&gt;0,AU71-DO71,0)</f>
        <v>0</v>
      </c>
      <c r="EN71" s="253">
        <f>(BT71+CR71-EB71)+IF('2. Grunddata'!$C$16&gt;0,AV71-DP71,0)</f>
        <v>0</v>
      </c>
      <c r="EO71" s="253">
        <f>(BU71+CS71-EC71)+IF('2. Grunddata'!$C$16&gt;0,AW71-DQ71,0)</f>
        <v>0</v>
      </c>
      <c r="EP71" s="253">
        <f>(BV71+CT71-ED71)+IF('2. Grunddata'!$C$16&gt;0,AX71-DR71,0)</f>
        <v>0</v>
      </c>
      <c r="EQ71" s="253">
        <f>(BW71+CU71-EE71)+IF('2. Grunddata'!$C$16&gt;0,AY71-DS71,0)</f>
        <v>0</v>
      </c>
      <c r="ER71" s="253">
        <f>(BX71+CV71-EF71)+IF('2. Grunddata'!$C$16&gt;0,AZ71-DT71,0)</f>
        <v>0</v>
      </c>
      <c r="ES71" s="253">
        <f>(BY71+CW71-EG71)+IF('2. Grunddata'!$C$16&gt;0,BA71-DU71,0)</f>
        <v>0</v>
      </c>
      <c r="ET71" s="253">
        <f>(BZ71+CX71-EH71)+IF('2. Grunddata'!$C$16&gt;0,BB71-DV71,0)</f>
        <v>0</v>
      </c>
      <c r="EU71" s="237">
        <f t="shared" si="109"/>
        <v>0</v>
      </c>
      <c r="EW71" s="253">
        <f t="shared" si="110"/>
        <v>0</v>
      </c>
      <c r="EX71" s="253">
        <f t="shared" si="111"/>
        <v>0</v>
      </c>
      <c r="EY71" s="253">
        <f t="shared" si="112"/>
        <v>0</v>
      </c>
      <c r="EZ71" s="253">
        <f t="shared" si="113"/>
        <v>0</v>
      </c>
      <c r="FA71" s="253">
        <f t="shared" si="114"/>
        <v>0</v>
      </c>
      <c r="FB71" s="253">
        <f t="shared" si="115"/>
        <v>0</v>
      </c>
      <c r="FC71" s="253">
        <f t="shared" si="116"/>
        <v>0</v>
      </c>
      <c r="FD71" s="253">
        <f t="shared" si="117"/>
        <v>0</v>
      </c>
      <c r="FE71" s="253">
        <f t="shared" si="118"/>
        <v>0</v>
      </c>
      <c r="FF71" s="253">
        <f t="shared" si="119"/>
        <v>0</v>
      </c>
      <c r="FG71" s="237">
        <f t="shared" si="120"/>
        <v>0</v>
      </c>
      <c r="FI71" s="253">
        <f t="shared" si="121"/>
        <v>0</v>
      </c>
      <c r="FJ71" s="253">
        <f t="shared" si="122"/>
        <v>0</v>
      </c>
      <c r="FK71" s="253">
        <f t="shared" si="123"/>
        <v>0</v>
      </c>
      <c r="FL71" s="253">
        <f t="shared" si="124"/>
        <v>0</v>
      </c>
      <c r="FM71" s="253">
        <f t="shared" si="125"/>
        <v>0</v>
      </c>
      <c r="FN71" s="253">
        <f t="shared" si="126"/>
        <v>0</v>
      </c>
      <c r="FO71" s="253">
        <f t="shared" si="127"/>
        <v>0</v>
      </c>
      <c r="FP71" s="253">
        <f t="shared" si="128"/>
        <v>0</v>
      </c>
      <c r="FQ71" s="253">
        <f t="shared" si="129"/>
        <v>0</v>
      </c>
      <c r="FR71" s="253">
        <f t="shared" si="130"/>
        <v>0</v>
      </c>
      <c r="FS71" s="237">
        <f t="shared" si="131"/>
        <v>0</v>
      </c>
    </row>
    <row r="72" spans="2:175" s="120" customFormat="1" ht="12.95" customHeight="1" x14ac:dyDescent="0.2">
      <c r="B72" s="115" t="str">
        <f>'2. Grunddata'!C$9</f>
        <v>Husdjurens utfodring och vård</v>
      </c>
      <c r="C72" s="147"/>
      <c r="D72" s="116"/>
      <c r="E72" s="138">
        <f t="shared" si="240"/>
        <v>0</v>
      </c>
      <c r="F72" s="136"/>
      <c r="G72" s="137"/>
      <c r="H72" s="137"/>
      <c r="I72" s="137"/>
      <c r="J72" s="137"/>
      <c r="K72" s="137"/>
      <c r="L72" s="137"/>
      <c r="M72" s="137"/>
      <c r="N72" s="137"/>
      <c r="O72" s="137"/>
      <c r="P72" s="137"/>
      <c r="Q72" s="566">
        <f>SUMIF('3. Partner'!$K$13:$K$87,$B72,'3. Partner'!$E$13:$E$87)</f>
        <v>0.02</v>
      </c>
      <c r="R72" s="540">
        <f t="shared" si="239"/>
        <v>0.02</v>
      </c>
      <c r="S72" s="540">
        <f t="shared" si="239"/>
        <v>0.02</v>
      </c>
      <c r="T72" s="540">
        <f t="shared" si="239"/>
        <v>0.02</v>
      </c>
      <c r="U72" s="540">
        <f t="shared" si="239"/>
        <v>0.02</v>
      </c>
      <c r="V72" s="540">
        <f t="shared" si="239"/>
        <v>0.02</v>
      </c>
      <c r="W72" s="540">
        <f t="shared" si="239"/>
        <v>0.02</v>
      </c>
      <c r="X72" s="540">
        <f t="shared" si="239"/>
        <v>0.02</v>
      </c>
      <c r="Y72" s="540">
        <f t="shared" si="239"/>
        <v>0.02</v>
      </c>
      <c r="Z72" s="540">
        <f t="shared" si="239"/>
        <v>0.02</v>
      </c>
      <c r="AA72" s="567">
        <f>SUMIF('3. Partner'!K$13:K$87,B72,'3. Partner'!D$13:D$87)</f>
        <v>0.54449999999999998</v>
      </c>
      <c r="AB72" s="568">
        <f>(SUMIF('3. Partner'!K$13:K$87,B72,'3. Partner'!F$13:F$87))+(SUMIF('3. Partner'!K$13:K$87,B72,'3. Partner'!H$13:H$87))</f>
        <v>0.46473946099377283</v>
      </c>
      <c r="AC72" s="568">
        <f>(SUMIF('3. Partner'!K$13:K$87,B72,'3. Partner'!G$13:G$87))+(SUMIF('3. Partner'!K$13:K$87,B72,'3. Partner'!I$13:I$87))</f>
        <v>0.12659999999999999</v>
      </c>
      <c r="AD72" s="273">
        <f>IF('2. Grunddata'!C$13="NEJ",'2. Grunddata'!C$14,0)</f>
        <v>0.25</v>
      </c>
      <c r="AE72" s="617">
        <f t="shared" si="99"/>
        <v>0</v>
      </c>
      <c r="AF72" s="287"/>
      <c r="AG72" s="274">
        <f t="shared" si="169"/>
        <v>0</v>
      </c>
      <c r="AH72" s="274">
        <f t="shared" si="170"/>
        <v>0</v>
      </c>
      <c r="AI72" s="274">
        <f t="shared" si="171"/>
        <v>0</v>
      </c>
      <c r="AJ72" s="274">
        <f t="shared" si="172"/>
        <v>0</v>
      </c>
      <c r="AK72" s="274">
        <f t="shared" si="173"/>
        <v>0</v>
      </c>
      <c r="AL72" s="274">
        <f t="shared" si="174"/>
        <v>0</v>
      </c>
      <c r="AM72" s="274">
        <f t="shared" si="175"/>
        <v>0</v>
      </c>
      <c r="AN72" s="274">
        <f t="shared" si="176"/>
        <v>0</v>
      </c>
      <c r="AO72" s="274">
        <f t="shared" si="177"/>
        <v>0</v>
      </c>
      <c r="AP72" s="274">
        <f t="shared" si="178"/>
        <v>0</v>
      </c>
      <c r="AQ72" s="275">
        <f t="shared" si="100"/>
        <v>0</v>
      </c>
      <c r="AR72" s="276"/>
      <c r="AS72" s="274">
        <f t="shared" si="179"/>
        <v>0</v>
      </c>
      <c r="AT72" s="274">
        <f t="shared" si="180"/>
        <v>0</v>
      </c>
      <c r="AU72" s="274">
        <f t="shared" si="181"/>
        <v>0</v>
      </c>
      <c r="AV72" s="274">
        <f t="shared" si="182"/>
        <v>0</v>
      </c>
      <c r="AW72" s="274">
        <f t="shared" si="183"/>
        <v>0</v>
      </c>
      <c r="AX72" s="274">
        <f t="shared" si="184"/>
        <v>0</v>
      </c>
      <c r="AY72" s="274">
        <f t="shared" si="185"/>
        <v>0</v>
      </c>
      <c r="AZ72" s="274">
        <f t="shared" si="186"/>
        <v>0</v>
      </c>
      <c r="BA72" s="274">
        <f t="shared" si="187"/>
        <v>0</v>
      </c>
      <c r="BB72" s="274">
        <f t="shared" si="188"/>
        <v>0</v>
      </c>
      <c r="BC72" s="275">
        <f t="shared" si="101"/>
        <v>0</v>
      </c>
      <c r="BD72" s="276"/>
      <c r="BE72" s="274">
        <f t="shared" si="189"/>
        <v>0</v>
      </c>
      <c r="BF72" s="274">
        <f t="shared" si="190"/>
        <v>0</v>
      </c>
      <c r="BG72" s="274">
        <f t="shared" si="191"/>
        <v>0</v>
      </c>
      <c r="BH72" s="274">
        <f t="shared" si="192"/>
        <v>0</v>
      </c>
      <c r="BI72" s="274">
        <f t="shared" si="193"/>
        <v>0</v>
      </c>
      <c r="BJ72" s="274">
        <f t="shared" si="194"/>
        <v>0</v>
      </c>
      <c r="BK72" s="274">
        <f t="shared" si="195"/>
        <v>0</v>
      </c>
      <c r="BL72" s="274">
        <f t="shared" si="196"/>
        <v>0</v>
      </c>
      <c r="BM72" s="274">
        <f t="shared" si="197"/>
        <v>0</v>
      </c>
      <c r="BN72" s="274">
        <f t="shared" si="198"/>
        <v>0</v>
      </c>
      <c r="BO72" s="275">
        <f t="shared" si="102"/>
        <v>0</v>
      </c>
      <c r="BP72" s="227"/>
      <c r="BQ72" s="225">
        <f t="shared" si="199"/>
        <v>0</v>
      </c>
      <c r="BR72" s="225">
        <f t="shared" si="200"/>
        <v>0</v>
      </c>
      <c r="BS72" s="225">
        <f t="shared" si="201"/>
        <v>0</v>
      </c>
      <c r="BT72" s="225">
        <f t="shared" si="202"/>
        <v>0</v>
      </c>
      <c r="BU72" s="225">
        <f t="shared" si="203"/>
        <v>0</v>
      </c>
      <c r="BV72" s="225">
        <f t="shared" si="204"/>
        <v>0</v>
      </c>
      <c r="BW72" s="225">
        <f t="shared" si="205"/>
        <v>0</v>
      </c>
      <c r="BX72" s="225">
        <f t="shared" si="206"/>
        <v>0</v>
      </c>
      <c r="BY72" s="225">
        <f t="shared" si="207"/>
        <v>0</v>
      </c>
      <c r="BZ72" s="225">
        <f t="shared" si="208"/>
        <v>0</v>
      </c>
      <c r="CA72" s="226">
        <f t="shared" si="103"/>
        <v>0</v>
      </c>
      <c r="CB72" s="227"/>
      <c r="CC72" s="279">
        <f t="shared" si="209"/>
        <v>0</v>
      </c>
      <c r="CD72" s="279">
        <f t="shared" si="210"/>
        <v>0</v>
      </c>
      <c r="CE72" s="279">
        <f t="shared" si="211"/>
        <v>0</v>
      </c>
      <c r="CF72" s="279">
        <f t="shared" si="212"/>
        <v>0</v>
      </c>
      <c r="CG72" s="279">
        <f t="shared" si="213"/>
        <v>0</v>
      </c>
      <c r="CH72" s="279">
        <f t="shared" si="214"/>
        <v>0</v>
      </c>
      <c r="CI72" s="279">
        <f t="shared" si="215"/>
        <v>0</v>
      </c>
      <c r="CJ72" s="279">
        <f t="shared" si="216"/>
        <v>0</v>
      </c>
      <c r="CK72" s="279">
        <f t="shared" si="217"/>
        <v>0</v>
      </c>
      <c r="CL72" s="279">
        <f t="shared" si="218"/>
        <v>0</v>
      </c>
      <c r="CM72" s="226">
        <f t="shared" si="104"/>
        <v>0</v>
      </c>
      <c r="CN72" s="227"/>
      <c r="CO72" s="225">
        <f t="shared" si="219"/>
        <v>0</v>
      </c>
      <c r="CP72" s="225">
        <f t="shared" si="220"/>
        <v>0</v>
      </c>
      <c r="CQ72" s="225">
        <f t="shared" si="221"/>
        <v>0</v>
      </c>
      <c r="CR72" s="225">
        <f t="shared" si="222"/>
        <v>0</v>
      </c>
      <c r="CS72" s="225">
        <f t="shared" si="223"/>
        <v>0</v>
      </c>
      <c r="CT72" s="225">
        <f t="shared" si="224"/>
        <v>0</v>
      </c>
      <c r="CU72" s="225">
        <f t="shared" si="225"/>
        <v>0</v>
      </c>
      <c r="CV72" s="225">
        <f t="shared" si="226"/>
        <v>0</v>
      </c>
      <c r="CW72" s="225">
        <f t="shared" si="227"/>
        <v>0</v>
      </c>
      <c r="CX72" s="225">
        <f t="shared" si="228"/>
        <v>0</v>
      </c>
      <c r="CY72" s="226">
        <f t="shared" si="105"/>
        <v>0</v>
      </c>
      <c r="CZ72" s="227"/>
      <c r="DA72" s="225">
        <f t="shared" si="229"/>
        <v>0</v>
      </c>
      <c r="DB72" s="225">
        <f t="shared" si="230"/>
        <v>0</v>
      </c>
      <c r="DC72" s="225">
        <f t="shared" si="231"/>
        <v>0</v>
      </c>
      <c r="DD72" s="225">
        <f t="shared" si="232"/>
        <v>0</v>
      </c>
      <c r="DE72" s="225">
        <f t="shared" si="233"/>
        <v>0</v>
      </c>
      <c r="DF72" s="225">
        <f t="shared" si="234"/>
        <v>0</v>
      </c>
      <c r="DG72" s="225">
        <f t="shared" si="235"/>
        <v>0</v>
      </c>
      <c r="DH72" s="225">
        <f t="shared" si="236"/>
        <v>0</v>
      </c>
      <c r="DI72" s="225">
        <f t="shared" si="237"/>
        <v>0</v>
      </c>
      <c r="DJ72" s="225">
        <f t="shared" si="238"/>
        <v>0</v>
      </c>
      <c r="DK72" s="226">
        <f t="shared" si="106"/>
        <v>0</v>
      </c>
      <c r="DL72" s="227"/>
      <c r="DM72" s="225">
        <f>IF('5. Lön'!$B$15&gt;0,$F72*G72*(1+'2. Grunddata'!$C$16)*(1+$Q72)*(1-$E72),AS72)</f>
        <v>0</v>
      </c>
      <c r="DN72" s="225">
        <f>IF('5. Lön'!$B$15&gt;0,$F72*H72*(1+'2. Grunddata'!$C$16)*(1+$Q72)*(1+$R72)*(1-$E72),AT72)</f>
        <v>0</v>
      </c>
      <c r="DO72" s="225">
        <f>IF('5. Lön'!$B$15&gt;0,$F72*I72*(1+'2. Grunddata'!$C$16)*(1+$Q72)*(1+$R72)*(1+$S72)*(1-$E72),AU72)</f>
        <v>0</v>
      </c>
      <c r="DP72" s="225">
        <f>IF('5. Lön'!$B$15&gt;0,$F72*J72*(1+'2. Grunddata'!$C$16)*(1+$Q72)*(1+$R72)*(1+$S72)*(1+$T72)*(1-$E72),AV72)</f>
        <v>0</v>
      </c>
      <c r="DQ72" s="225">
        <f>IF('5. Lön'!$B$15&gt;0,$F72*K72*(1+'2. Grunddata'!$C$16)*(1+$Q72)*(1+$R72)*(1+$S72)*(1+$T72)*(1+$U72)*(1-$E72),AW72)</f>
        <v>0</v>
      </c>
      <c r="DR72" s="225">
        <f>IF('5. Lön'!$B$15&gt;0,$F72*L72*(1+'2. Grunddata'!$C$16)*(1+$Q72)*(1+$R72)*(1+$S72)*(1+$T72)*(1+$U72)*(1+$V72)*(1-$E72),AX72)</f>
        <v>0</v>
      </c>
      <c r="DS72" s="225">
        <f>IF('5. Lön'!$B$15&gt;0,$F72*M72*(1+'2. Grunddata'!$C$16)*(1+$Q72)*(1+$R72)*(1+$S72)*(1+$T72)*(1+$U72)*(1+$V72)*(1+$W72)*(1-$E72),AY72)</f>
        <v>0</v>
      </c>
      <c r="DT72" s="225">
        <f>IF('5. Lön'!$B$15&gt;0,$F72*N72*(1+'2. Grunddata'!$C$16)*(1+$Q72)*(1+$R72)*(1+$S72)*(1+$T72)*(1+$U72)*(1+$V72)*(1+$W72)*(1+$X72)*(1-$E72),AZ72)</f>
        <v>0</v>
      </c>
      <c r="DU72" s="225">
        <f>IF('5. Lön'!$B$15&gt;0,$F72*O72*(1+'2. Grunddata'!$C$16)*(1+$Q72)*(1+$R72)*(1+$S72)*(1+$T72)*(1+$U72)*(1+$V72)*(1+$W72)*(1+$X72)*(1+$Y72)*(1+$Z72)*(1-$E72),BA72)</f>
        <v>0</v>
      </c>
      <c r="DV72" s="225">
        <f>IF('5. Lön'!$B$15&gt;0,$F72*P72*(1+'2. Grunddata'!$C$16)*(1+$Q72)*(1+$R72)*(1+$S72)*(1+$T72)*(1+$U72)*(1+$V72)*(1+$W72)*(1+$X72)*(1+$Y72)*(1-$E72),BB72)</f>
        <v>0</v>
      </c>
      <c r="DW72" s="226">
        <f t="shared" si="107"/>
        <v>0</v>
      </c>
      <c r="DX72" s="227"/>
      <c r="DY72" s="225">
        <f>IF('2. Grunddata'!$C$13="NEJ",(IF('2. Grunddata'!$C$16&gt;0,(DM72*$AD72),(AS72*$AD72))),(BQ72+CO72))</f>
        <v>0</v>
      </c>
      <c r="DZ72" s="225">
        <f>IF('2. Grunddata'!$C$13="NEJ",(IF('2. Grunddata'!$C$16&gt;0,(DN72*$AD72),(AT72*$AD72))),(BR72+CP72))</f>
        <v>0</v>
      </c>
      <c r="EA72" s="225">
        <f>IF('2. Grunddata'!$C$13="NEJ",(IF('2. Grunddata'!$C$16&gt;0,(DO72*$AD72),(AU72*$AD72))),(BS72+CQ72))</f>
        <v>0</v>
      </c>
      <c r="EB72" s="225">
        <f>IF('2. Grunddata'!$C$13="NEJ",(IF('2. Grunddata'!$C$16&gt;0,(DP72*$AD72),(AV72*$AD72))),(BT72+CR72))</f>
        <v>0</v>
      </c>
      <c r="EC72" s="225">
        <f>IF('2. Grunddata'!$C$13="NEJ",(IF('2. Grunddata'!$C$16&gt;0,(DQ72*$AD72),(AW72*$AD72))),(BU72+CS72))</f>
        <v>0</v>
      </c>
      <c r="ED72" s="225">
        <f>IF('2. Grunddata'!$C$13="NEJ",(IF('2. Grunddata'!$C$16&gt;0,(DR72*$AD72),(AX72*$AD72))),(BV72+CT72))</f>
        <v>0</v>
      </c>
      <c r="EE72" s="225">
        <f>IF('2. Grunddata'!$C$13="NEJ",(IF('2. Grunddata'!$C$16&gt;0,(DS72*$AD72),(AY72*$AD72))),(BW72+CU72))</f>
        <v>0</v>
      </c>
      <c r="EF72" s="225">
        <f>IF('2. Grunddata'!$C$13="NEJ",(IF('2. Grunddata'!$C$16&gt;0,(DT72*$AD72),(AZ72*$AD72))),(BX72+CV72))</f>
        <v>0</v>
      </c>
      <c r="EG72" s="225">
        <f>IF('2. Grunddata'!$C$13="NEJ",(IF('2. Grunddata'!$C$16&gt;0,(DU72*$AD72),(BA72*$AD72))),(BY72+CW72))</f>
        <v>0</v>
      </c>
      <c r="EH72" s="225">
        <f>IF('2. Grunddata'!$C$13="NEJ",(IF('2. Grunddata'!$C$16&gt;0,(DV72*$AD72),(BB72*$AD72))),(BZ72+CX72))</f>
        <v>0</v>
      </c>
      <c r="EI72" s="226">
        <f t="shared" si="108"/>
        <v>0</v>
      </c>
      <c r="EJ72" s="227"/>
      <c r="EK72" s="225">
        <f>(BQ72+CO72-DY72)+IF('2. Grunddata'!$C$16&gt;0,AS72-DM72,0)</f>
        <v>0</v>
      </c>
      <c r="EL72" s="225">
        <f>(BR72+CP72-DZ72)+IF('2. Grunddata'!$C$16&gt;0,AT72-DN72,0)</f>
        <v>0</v>
      </c>
      <c r="EM72" s="225">
        <f>(BS72+CQ72-EA72)+IF('2. Grunddata'!$C$16&gt;0,AU72-DO72,0)</f>
        <v>0</v>
      </c>
      <c r="EN72" s="225">
        <f>(BT72+CR72-EB72)+IF('2. Grunddata'!$C$16&gt;0,AV72-DP72,0)</f>
        <v>0</v>
      </c>
      <c r="EO72" s="225">
        <f>(BU72+CS72-EC72)+IF('2. Grunddata'!$C$16&gt;0,AW72-DQ72,0)</f>
        <v>0</v>
      </c>
      <c r="EP72" s="225">
        <f>(BV72+CT72-ED72)+IF('2. Grunddata'!$C$16&gt;0,AX72-DR72,0)</f>
        <v>0</v>
      </c>
      <c r="EQ72" s="225">
        <f>(BW72+CU72-EE72)+IF('2. Grunddata'!$C$16&gt;0,AY72-DS72,0)</f>
        <v>0</v>
      </c>
      <c r="ER72" s="225">
        <f>(BX72+CV72-EF72)+IF('2. Grunddata'!$C$16&gt;0,AZ72-DT72,0)</f>
        <v>0</v>
      </c>
      <c r="ES72" s="225">
        <f>(BY72+CW72-EG72)+IF('2. Grunddata'!$C$16&gt;0,BA72-DU72,0)</f>
        <v>0</v>
      </c>
      <c r="ET72" s="225">
        <f>(BZ72+CX72-EH72)+IF('2. Grunddata'!$C$16&gt;0,BB72-DV72,0)</f>
        <v>0</v>
      </c>
      <c r="EU72" s="226">
        <f t="shared" si="109"/>
        <v>0</v>
      </c>
      <c r="EV72" s="227"/>
      <c r="EW72" s="225">
        <f t="shared" si="110"/>
        <v>0</v>
      </c>
      <c r="EX72" s="225">
        <f t="shared" si="111"/>
        <v>0</v>
      </c>
      <c r="EY72" s="225">
        <f t="shared" si="112"/>
        <v>0</v>
      </c>
      <c r="EZ72" s="225">
        <f t="shared" si="113"/>
        <v>0</v>
      </c>
      <c r="FA72" s="225">
        <f t="shared" si="114"/>
        <v>0</v>
      </c>
      <c r="FB72" s="225">
        <f t="shared" si="115"/>
        <v>0</v>
      </c>
      <c r="FC72" s="225">
        <f t="shared" si="116"/>
        <v>0</v>
      </c>
      <c r="FD72" s="225">
        <f t="shared" si="117"/>
        <v>0</v>
      </c>
      <c r="FE72" s="225">
        <f t="shared" si="118"/>
        <v>0</v>
      </c>
      <c r="FF72" s="225">
        <f t="shared" si="119"/>
        <v>0</v>
      </c>
      <c r="FG72" s="226">
        <f t="shared" si="120"/>
        <v>0</v>
      </c>
      <c r="FH72" s="227"/>
      <c r="FI72" s="225">
        <f t="shared" si="121"/>
        <v>0</v>
      </c>
      <c r="FJ72" s="225">
        <f t="shared" si="122"/>
        <v>0</v>
      </c>
      <c r="FK72" s="225">
        <f t="shared" si="123"/>
        <v>0</v>
      </c>
      <c r="FL72" s="225">
        <f t="shared" si="124"/>
        <v>0</v>
      </c>
      <c r="FM72" s="225">
        <f t="shared" si="125"/>
        <v>0</v>
      </c>
      <c r="FN72" s="225">
        <f t="shared" si="126"/>
        <v>0</v>
      </c>
      <c r="FO72" s="225">
        <f t="shared" si="127"/>
        <v>0</v>
      </c>
      <c r="FP72" s="225">
        <f t="shared" si="128"/>
        <v>0</v>
      </c>
      <c r="FQ72" s="225">
        <f t="shared" si="129"/>
        <v>0</v>
      </c>
      <c r="FR72" s="225">
        <f t="shared" si="130"/>
        <v>0</v>
      </c>
      <c r="FS72" s="226">
        <f t="shared" si="131"/>
        <v>0</v>
      </c>
    </row>
    <row r="73" spans="2:175" s="120" customFormat="1" ht="12.95" customHeight="1" x14ac:dyDescent="0.2">
      <c r="B73" s="109" t="str">
        <f>'2. Grunddata'!C$9</f>
        <v>Husdjurens utfodring och vård</v>
      </c>
      <c r="C73" s="110"/>
      <c r="D73" s="113"/>
      <c r="E73" s="128">
        <f t="shared" si="240"/>
        <v>0</v>
      </c>
      <c r="F73" s="111"/>
      <c r="G73" s="112"/>
      <c r="H73" s="112"/>
      <c r="I73" s="112"/>
      <c r="J73" s="112"/>
      <c r="K73" s="112"/>
      <c r="L73" s="112"/>
      <c r="M73" s="112"/>
      <c r="N73" s="112"/>
      <c r="O73" s="112"/>
      <c r="P73" s="112"/>
      <c r="Q73" s="266">
        <f>SUMIF('3. Partner'!$K$13:$K$87,$B73,'3. Partner'!$E$13:$E$87)</f>
        <v>0.02</v>
      </c>
      <c r="R73" s="541">
        <f t="shared" si="239"/>
        <v>0.02</v>
      </c>
      <c r="S73" s="541">
        <f t="shared" si="239"/>
        <v>0.02</v>
      </c>
      <c r="T73" s="541">
        <f t="shared" si="239"/>
        <v>0.02</v>
      </c>
      <c r="U73" s="541">
        <f t="shared" si="239"/>
        <v>0.02</v>
      </c>
      <c r="V73" s="541">
        <f t="shared" si="239"/>
        <v>0.02</v>
      </c>
      <c r="W73" s="541">
        <f t="shared" si="239"/>
        <v>0.02</v>
      </c>
      <c r="X73" s="541">
        <f t="shared" si="239"/>
        <v>0.02</v>
      </c>
      <c r="Y73" s="541">
        <f t="shared" si="239"/>
        <v>0.02</v>
      </c>
      <c r="Z73" s="541">
        <f t="shared" si="239"/>
        <v>0.02</v>
      </c>
      <c r="AA73" s="267">
        <f>SUMIF('3. Partner'!K$13:K$87,B73,'3. Partner'!D$13:D$87)</f>
        <v>0.54449999999999998</v>
      </c>
      <c r="AB73" s="247">
        <f>(SUMIF('3. Partner'!K$13:K$87,B73,'3. Partner'!F$13:F$87))+(SUMIF('3. Partner'!K$13:K$87,B73,'3. Partner'!H$13:H$87))</f>
        <v>0.46473946099377283</v>
      </c>
      <c r="AC73" s="247">
        <f>(SUMIF('3. Partner'!K$13:K$87,B73,'3. Partner'!G$13:G$87))+(SUMIF('3. Partner'!K$13:K$87,B73,'3. Partner'!I$13:I$87))</f>
        <v>0.12659999999999999</v>
      </c>
      <c r="AD73" s="248">
        <f>IF('2. Grunddata'!C$13="NEJ",'2. Grunddata'!C$14,0)</f>
        <v>0.25</v>
      </c>
      <c r="AE73" s="597">
        <f t="shared" si="99"/>
        <v>0</v>
      </c>
      <c r="AF73" s="292"/>
      <c r="AG73" s="249">
        <f t="shared" si="169"/>
        <v>0</v>
      </c>
      <c r="AH73" s="249">
        <f t="shared" si="170"/>
        <v>0</v>
      </c>
      <c r="AI73" s="249">
        <f t="shared" si="171"/>
        <v>0</v>
      </c>
      <c r="AJ73" s="249">
        <f t="shared" si="172"/>
        <v>0</v>
      </c>
      <c r="AK73" s="249">
        <f t="shared" si="173"/>
        <v>0</v>
      </c>
      <c r="AL73" s="249">
        <f t="shared" si="174"/>
        <v>0</v>
      </c>
      <c r="AM73" s="249">
        <f t="shared" si="175"/>
        <v>0</v>
      </c>
      <c r="AN73" s="249">
        <f t="shared" si="176"/>
        <v>0</v>
      </c>
      <c r="AO73" s="249">
        <f t="shared" si="177"/>
        <v>0</v>
      </c>
      <c r="AP73" s="249">
        <f t="shared" si="178"/>
        <v>0</v>
      </c>
      <c r="AQ73" s="250">
        <f t="shared" si="100"/>
        <v>0</v>
      </c>
      <c r="AR73" s="251"/>
      <c r="AS73" s="249">
        <f t="shared" si="179"/>
        <v>0</v>
      </c>
      <c r="AT73" s="249">
        <f t="shared" si="180"/>
        <v>0</v>
      </c>
      <c r="AU73" s="249">
        <f t="shared" si="181"/>
        <v>0</v>
      </c>
      <c r="AV73" s="249">
        <f t="shared" si="182"/>
        <v>0</v>
      </c>
      <c r="AW73" s="249">
        <f t="shared" si="183"/>
        <v>0</v>
      </c>
      <c r="AX73" s="249">
        <f t="shared" si="184"/>
        <v>0</v>
      </c>
      <c r="AY73" s="249">
        <f t="shared" si="185"/>
        <v>0</v>
      </c>
      <c r="AZ73" s="249">
        <f t="shared" si="186"/>
        <v>0</v>
      </c>
      <c r="BA73" s="249">
        <f t="shared" si="187"/>
        <v>0</v>
      </c>
      <c r="BB73" s="249">
        <f t="shared" si="188"/>
        <v>0</v>
      </c>
      <c r="BC73" s="250">
        <f t="shared" si="101"/>
        <v>0</v>
      </c>
      <c r="BD73" s="251"/>
      <c r="BE73" s="249">
        <f t="shared" si="189"/>
        <v>0</v>
      </c>
      <c r="BF73" s="249">
        <f t="shared" si="190"/>
        <v>0</v>
      </c>
      <c r="BG73" s="249">
        <f t="shared" si="191"/>
        <v>0</v>
      </c>
      <c r="BH73" s="249">
        <f t="shared" si="192"/>
        <v>0</v>
      </c>
      <c r="BI73" s="249">
        <f t="shared" si="193"/>
        <v>0</v>
      </c>
      <c r="BJ73" s="249">
        <f t="shared" si="194"/>
        <v>0</v>
      </c>
      <c r="BK73" s="249">
        <f t="shared" si="195"/>
        <v>0</v>
      </c>
      <c r="BL73" s="249">
        <f t="shared" si="196"/>
        <v>0</v>
      </c>
      <c r="BM73" s="249">
        <f t="shared" si="197"/>
        <v>0</v>
      </c>
      <c r="BN73" s="249">
        <f t="shared" si="198"/>
        <v>0</v>
      </c>
      <c r="BO73" s="250">
        <f t="shared" si="102"/>
        <v>0</v>
      </c>
      <c r="BQ73" s="253">
        <f t="shared" si="199"/>
        <v>0</v>
      </c>
      <c r="BR73" s="253">
        <f t="shared" si="200"/>
        <v>0</v>
      </c>
      <c r="BS73" s="253">
        <f t="shared" si="201"/>
        <v>0</v>
      </c>
      <c r="BT73" s="253">
        <f t="shared" si="202"/>
        <v>0</v>
      </c>
      <c r="BU73" s="253">
        <f t="shared" si="203"/>
        <v>0</v>
      </c>
      <c r="BV73" s="253">
        <f t="shared" si="204"/>
        <v>0</v>
      </c>
      <c r="BW73" s="253">
        <f t="shared" si="205"/>
        <v>0</v>
      </c>
      <c r="BX73" s="253">
        <f t="shared" si="206"/>
        <v>0</v>
      </c>
      <c r="BY73" s="253">
        <f t="shared" si="207"/>
        <v>0</v>
      </c>
      <c r="BZ73" s="253">
        <f t="shared" si="208"/>
        <v>0</v>
      </c>
      <c r="CA73" s="237">
        <f t="shared" si="103"/>
        <v>0</v>
      </c>
      <c r="CC73" s="258">
        <f t="shared" si="209"/>
        <v>0</v>
      </c>
      <c r="CD73" s="258">
        <f t="shared" si="210"/>
        <v>0</v>
      </c>
      <c r="CE73" s="258">
        <f t="shared" si="211"/>
        <v>0</v>
      </c>
      <c r="CF73" s="258">
        <f t="shared" si="212"/>
        <v>0</v>
      </c>
      <c r="CG73" s="258">
        <f t="shared" si="213"/>
        <v>0</v>
      </c>
      <c r="CH73" s="258">
        <f t="shared" si="214"/>
        <v>0</v>
      </c>
      <c r="CI73" s="258">
        <f t="shared" si="215"/>
        <v>0</v>
      </c>
      <c r="CJ73" s="258">
        <f t="shared" si="216"/>
        <v>0</v>
      </c>
      <c r="CK73" s="258">
        <f t="shared" si="217"/>
        <v>0</v>
      </c>
      <c r="CL73" s="258">
        <f t="shared" si="218"/>
        <v>0</v>
      </c>
      <c r="CM73" s="237">
        <f t="shared" si="104"/>
        <v>0</v>
      </c>
      <c r="CO73" s="253">
        <f t="shared" si="219"/>
        <v>0</v>
      </c>
      <c r="CP73" s="253">
        <f t="shared" si="220"/>
        <v>0</v>
      </c>
      <c r="CQ73" s="253">
        <f t="shared" si="221"/>
        <v>0</v>
      </c>
      <c r="CR73" s="253">
        <f t="shared" si="222"/>
        <v>0</v>
      </c>
      <c r="CS73" s="253">
        <f t="shared" si="223"/>
        <v>0</v>
      </c>
      <c r="CT73" s="253">
        <f t="shared" si="224"/>
        <v>0</v>
      </c>
      <c r="CU73" s="253">
        <f t="shared" si="225"/>
        <v>0</v>
      </c>
      <c r="CV73" s="253">
        <f t="shared" si="226"/>
        <v>0</v>
      </c>
      <c r="CW73" s="253">
        <f t="shared" si="227"/>
        <v>0</v>
      </c>
      <c r="CX73" s="253">
        <f t="shared" si="228"/>
        <v>0</v>
      </c>
      <c r="CY73" s="237">
        <f t="shared" si="105"/>
        <v>0</v>
      </c>
      <c r="DA73" s="253">
        <f t="shared" si="229"/>
        <v>0</v>
      </c>
      <c r="DB73" s="253">
        <f t="shared" si="230"/>
        <v>0</v>
      </c>
      <c r="DC73" s="253">
        <f t="shared" si="231"/>
        <v>0</v>
      </c>
      <c r="DD73" s="253">
        <f t="shared" si="232"/>
        <v>0</v>
      </c>
      <c r="DE73" s="253">
        <f t="shared" si="233"/>
        <v>0</v>
      </c>
      <c r="DF73" s="253">
        <f t="shared" si="234"/>
        <v>0</v>
      </c>
      <c r="DG73" s="253">
        <f t="shared" si="235"/>
        <v>0</v>
      </c>
      <c r="DH73" s="253">
        <f t="shared" si="236"/>
        <v>0</v>
      </c>
      <c r="DI73" s="253">
        <f t="shared" si="237"/>
        <v>0</v>
      </c>
      <c r="DJ73" s="253">
        <f t="shared" si="238"/>
        <v>0</v>
      </c>
      <c r="DK73" s="237">
        <f t="shared" si="106"/>
        <v>0</v>
      </c>
      <c r="DM73" s="253">
        <f>IF('5. Lön'!$B$15&gt;0,$F73*G73*(1+'2. Grunddata'!$C$16)*(1+$Q73)*(1-$E73),AS73)</f>
        <v>0</v>
      </c>
      <c r="DN73" s="253">
        <f>IF('5. Lön'!$B$15&gt;0,$F73*H73*(1+'2. Grunddata'!$C$16)*(1+$Q73)*(1+$R73)*(1-$E73),AT73)</f>
        <v>0</v>
      </c>
      <c r="DO73" s="253">
        <f>IF('5. Lön'!$B$15&gt;0,$F73*I73*(1+'2. Grunddata'!$C$16)*(1+$Q73)*(1+$R73)*(1+$S73)*(1-$E73),AU73)</f>
        <v>0</v>
      </c>
      <c r="DP73" s="253">
        <f>IF('5. Lön'!$B$15&gt;0,$F73*J73*(1+'2. Grunddata'!$C$16)*(1+$Q73)*(1+$R73)*(1+$S73)*(1+$T73)*(1-$E73),AV73)</f>
        <v>0</v>
      </c>
      <c r="DQ73" s="253">
        <f>IF('5. Lön'!$B$15&gt;0,$F73*K73*(1+'2. Grunddata'!$C$16)*(1+$Q73)*(1+$R73)*(1+$S73)*(1+$T73)*(1+$U73)*(1-$E73),AW73)</f>
        <v>0</v>
      </c>
      <c r="DR73" s="253">
        <f>IF('5. Lön'!$B$15&gt;0,$F73*L73*(1+'2. Grunddata'!$C$16)*(1+$Q73)*(1+$R73)*(1+$S73)*(1+$T73)*(1+$U73)*(1+$V73)*(1-$E73),AX73)</f>
        <v>0</v>
      </c>
      <c r="DS73" s="253">
        <f>IF('5. Lön'!$B$15&gt;0,$F73*M73*(1+'2. Grunddata'!$C$16)*(1+$Q73)*(1+$R73)*(1+$S73)*(1+$T73)*(1+$U73)*(1+$V73)*(1+$W73)*(1-$E73),AY73)</f>
        <v>0</v>
      </c>
      <c r="DT73" s="253">
        <f>IF('5. Lön'!$B$15&gt;0,$F73*N73*(1+'2. Grunddata'!$C$16)*(1+$Q73)*(1+$R73)*(1+$S73)*(1+$T73)*(1+$U73)*(1+$V73)*(1+$W73)*(1+$X73)*(1-$E73),AZ73)</f>
        <v>0</v>
      </c>
      <c r="DU73" s="253">
        <f>IF('5. Lön'!$B$15&gt;0,$F73*O73*(1+'2. Grunddata'!$C$16)*(1+$Q73)*(1+$R73)*(1+$S73)*(1+$T73)*(1+$U73)*(1+$V73)*(1+$W73)*(1+$X73)*(1+$Y73)*(1+$Z73)*(1-$E73),BA73)</f>
        <v>0</v>
      </c>
      <c r="DV73" s="253">
        <f>IF('5. Lön'!$B$15&gt;0,$F73*P73*(1+'2. Grunddata'!$C$16)*(1+$Q73)*(1+$R73)*(1+$S73)*(1+$T73)*(1+$U73)*(1+$V73)*(1+$W73)*(1+$X73)*(1+$Y73)*(1-$E73),BB73)</f>
        <v>0</v>
      </c>
      <c r="DW73" s="237">
        <f t="shared" si="107"/>
        <v>0</v>
      </c>
      <c r="DY73" s="253">
        <f>IF('2. Grunddata'!$C$13="NEJ",(IF('2. Grunddata'!$C$16&gt;0,(DM73*$AD73),(AS73*$AD73))),(BQ73+CO73))</f>
        <v>0</v>
      </c>
      <c r="DZ73" s="253">
        <f>IF('2. Grunddata'!$C$13="NEJ",(IF('2. Grunddata'!$C$16&gt;0,(DN73*$AD73),(AT73*$AD73))),(BR73+CP73))</f>
        <v>0</v>
      </c>
      <c r="EA73" s="253">
        <f>IF('2. Grunddata'!$C$13="NEJ",(IF('2. Grunddata'!$C$16&gt;0,(DO73*$AD73),(AU73*$AD73))),(BS73+CQ73))</f>
        <v>0</v>
      </c>
      <c r="EB73" s="253">
        <f>IF('2. Grunddata'!$C$13="NEJ",(IF('2. Grunddata'!$C$16&gt;0,(DP73*$AD73),(AV73*$AD73))),(BT73+CR73))</f>
        <v>0</v>
      </c>
      <c r="EC73" s="253">
        <f>IF('2. Grunddata'!$C$13="NEJ",(IF('2. Grunddata'!$C$16&gt;0,(DQ73*$AD73),(AW73*$AD73))),(BU73+CS73))</f>
        <v>0</v>
      </c>
      <c r="ED73" s="253">
        <f>IF('2. Grunddata'!$C$13="NEJ",(IF('2. Grunddata'!$C$16&gt;0,(DR73*$AD73),(AX73*$AD73))),(BV73+CT73))</f>
        <v>0</v>
      </c>
      <c r="EE73" s="253">
        <f>IF('2. Grunddata'!$C$13="NEJ",(IF('2. Grunddata'!$C$16&gt;0,(DS73*$AD73),(AY73*$AD73))),(BW73+CU73))</f>
        <v>0</v>
      </c>
      <c r="EF73" s="253">
        <f>IF('2. Grunddata'!$C$13="NEJ",(IF('2. Grunddata'!$C$16&gt;0,(DT73*$AD73),(AZ73*$AD73))),(BX73+CV73))</f>
        <v>0</v>
      </c>
      <c r="EG73" s="253">
        <f>IF('2. Grunddata'!$C$13="NEJ",(IF('2. Grunddata'!$C$16&gt;0,(DU73*$AD73),(BA73*$AD73))),(BY73+CW73))</f>
        <v>0</v>
      </c>
      <c r="EH73" s="253">
        <f>IF('2. Grunddata'!$C$13="NEJ",(IF('2. Grunddata'!$C$16&gt;0,(DV73*$AD73),(BB73*$AD73))),(BZ73+CX73))</f>
        <v>0</v>
      </c>
      <c r="EI73" s="237">
        <f t="shared" si="108"/>
        <v>0</v>
      </c>
      <c r="EK73" s="253">
        <f>(BQ73+CO73-DY73)+IF('2. Grunddata'!$C$16&gt;0,AS73-DM73,0)</f>
        <v>0</v>
      </c>
      <c r="EL73" s="253">
        <f>(BR73+CP73-DZ73)+IF('2. Grunddata'!$C$16&gt;0,AT73-DN73,0)</f>
        <v>0</v>
      </c>
      <c r="EM73" s="253">
        <f>(BS73+CQ73-EA73)+IF('2. Grunddata'!$C$16&gt;0,AU73-DO73,0)</f>
        <v>0</v>
      </c>
      <c r="EN73" s="253">
        <f>(BT73+CR73-EB73)+IF('2. Grunddata'!$C$16&gt;0,AV73-DP73,0)</f>
        <v>0</v>
      </c>
      <c r="EO73" s="253">
        <f>(BU73+CS73-EC73)+IF('2. Grunddata'!$C$16&gt;0,AW73-DQ73,0)</f>
        <v>0</v>
      </c>
      <c r="EP73" s="253">
        <f>(BV73+CT73-ED73)+IF('2. Grunddata'!$C$16&gt;0,AX73-DR73,0)</f>
        <v>0</v>
      </c>
      <c r="EQ73" s="253">
        <f>(BW73+CU73-EE73)+IF('2. Grunddata'!$C$16&gt;0,AY73-DS73,0)</f>
        <v>0</v>
      </c>
      <c r="ER73" s="253">
        <f>(BX73+CV73-EF73)+IF('2. Grunddata'!$C$16&gt;0,AZ73-DT73,0)</f>
        <v>0</v>
      </c>
      <c r="ES73" s="253">
        <f>(BY73+CW73-EG73)+IF('2. Grunddata'!$C$16&gt;0,BA73-DU73,0)</f>
        <v>0</v>
      </c>
      <c r="ET73" s="253">
        <f>(BZ73+CX73-EH73)+IF('2. Grunddata'!$C$16&gt;0,BB73-DV73,0)</f>
        <v>0</v>
      </c>
      <c r="EU73" s="237">
        <f t="shared" si="109"/>
        <v>0</v>
      </c>
      <c r="EW73" s="253">
        <f t="shared" si="110"/>
        <v>0</v>
      </c>
      <c r="EX73" s="253">
        <f t="shared" si="111"/>
        <v>0</v>
      </c>
      <c r="EY73" s="253">
        <f t="shared" si="112"/>
        <v>0</v>
      </c>
      <c r="EZ73" s="253">
        <f t="shared" si="113"/>
        <v>0</v>
      </c>
      <c r="FA73" s="253">
        <f t="shared" si="114"/>
        <v>0</v>
      </c>
      <c r="FB73" s="253">
        <f t="shared" si="115"/>
        <v>0</v>
      </c>
      <c r="FC73" s="253">
        <f t="shared" si="116"/>
        <v>0</v>
      </c>
      <c r="FD73" s="253">
        <f t="shared" si="117"/>
        <v>0</v>
      </c>
      <c r="FE73" s="253">
        <f t="shared" si="118"/>
        <v>0</v>
      </c>
      <c r="FF73" s="253">
        <f t="shared" si="119"/>
        <v>0</v>
      </c>
      <c r="FG73" s="237">
        <f t="shared" si="120"/>
        <v>0</v>
      </c>
      <c r="FI73" s="253">
        <f t="shared" si="121"/>
        <v>0</v>
      </c>
      <c r="FJ73" s="253">
        <f t="shared" si="122"/>
        <v>0</v>
      </c>
      <c r="FK73" s="253">
        <f t="shared" si="123"/>
        <v>0</v>
      </c>
      <c r="FL73" s="253">
        <f t="shared" si="124"/>
        <v>0</v>
      </c>
      <c r="FM73" s="253">
        <f t="shared" si="125"/>
        <v>0</v>
      </c>
      <c r="FN73" s="253">
        <f t="shared" si="126"/>
        <v>0</v>
      </c>
      <c r="FO73" s="253">
        <f t="shared" si="127"/>
        <v>0</v>
      </c>
      <c r="FP73" s="253">
        <f t="shared" si="128"/>
        <v>0</v>
      </c>
      <c r="FQ73" s="253">
        <f t="shared" si="129"/>
        <v>0</v>
      </c>
      <c r="FR73" s="253">
        <f t="shared" si="130"/>
        <v>0</v>
      </c>
      <c r="FS73" s="237">
        <f t="shared" si="131"/>
        <v>0</v>
      </c>
    </row>
    <row r="74" spans="2:175" s="120" customFormat="1" ht="12.95" customHeight="1" x14ac:dyDescent="0.2">
      <c r="B74" s="115" t="str">
        <f>'2. Grunddata'!C$9</f>
        <v>Husdjurens utfodring och vård</v>
      </c>
      <c r="C74" s="147"/>
      <c r="D74" s="116"/>
      <c r="E74" s="138">
        <f t="shared" si="240"/>
        <v>0</v>
      </c>
      <c r="F74" s="136"/>
      <c r="G74" s="137"/>
      <c r="H74" s="137"/>
      <c r="I74" s="137"/>
      <c r="J74" s="137"/>
      <c r="K74" s="137"/>
      <c r="L74" s="137"/>
      <c r="M74" s="137"/>
      <c r="N74" s="137"/>
      <c r="O74" s="137"/>
      <c r="P74" s="137"/>
      <c r="Q74" s="566">
        <f>SUMIF('3. Partner'!$K$13:$K$87,$B74,'3. Partner'!$E$13:$E$87)</f>
        <v>0.02</v>
      </c>
      <c r="R74" s="540">
        <f t="shared" si="239"/>
        <v>0.02</v>
      </c>
      <c r="S74" s="540">
        <f t="shared" si="239"/>
        <v>0.02</v>
      </c>
      <c r="T74" s="540">
        <f t="shared" si="239"/>
        <v>0.02</v>
      </c>
      <c r="U74" s="540">
        <f t="shared" si="239"/>
        <v>0.02</v>
      </c>
      <c r="V74" s="540">
        <f t="shared" si="239"/>
        <v>0.02</v>
      </c>
      <c r="W74" s="540">
        <f t="shared" si="239"/>
        <v>0.02</v>
      </c>
      <c r="X74" s="540">
        <f t="shared" si="239"/>
        <v>0.02</v>
      </c>
      <c r="Y74" s="540">
        <f t="shared" si="239"/>
        <v>0.02</v>
      </c>
      <c r="Z74" s="540">
        <f t="shared" si="239"/>
        <v>0.02</v>
      </c>
      <c r="AA74" s="567">
        <f>SUMIF('3. Partner'!K$13:K$87,B74,'3. Partner'!D$13:D$87)</f>
        <v>0.54449999999999998</v>
      </c>
      <c r="AB74" s="568">
        <f>(SUMIF('3. Partner'!K$13:K$87,B74,'3. Partner'!F$13:F$87))+(SUMIF('3. Partner'!K$13:K$87,B74,'3. Partner'!H$13:H$87))</f>
        <v>0.46473946099377283</v>
      </c>
      <c r="AC74" s="568">
        <f>(SUMIF('3. Partner'!K$13:K$87,B74,'3. Partner'!G$13:G$87))+(SUMIF('3. Partner'!K$13:K$87,B74,'3. Partner'!I$13:I$87))</f>
        <v>0.12659999999999999</v>
      </c>
      <c r="AD74" s="273">
        <f>IF('2. Grunddata'!C$13="NEJ",'2. Grunddata'!C$14,0)</f>
        <v>0.25</v>
      </c>
      <c r="AE74" s="617">
        <f t="shared" si="99"/>
        <v>0</v>
      </c>
      <c r="AF74" s="287"/>
      <c r="AG74" s="274">
        <f t="shared" si="169"/>
        <v>0</v>
      </c>
      <c r="AH74" s="274">
        <f t="shared" si="170"/>
        <v>0</v>
      </c>
      <c r="AI74" s="274">
        <f t="shared" si="171"/>
        <v>0</v>
      </c>
      <c r="AJ74" s="274">
        <f t="shared" si="172"/>
        <v>0</v>
      </c>
      <c r="AK74" s="274">
        <f t="shared" si="173"/>
        <v>0</v>
      </c>
      <c r="AL74" s="274">
        <f t="shared" si="174"/>
        <v>0</v>
      </c>
      <c r="AM74" s="274">
        <f t="shared" si="175"/>
        <v>0</v>
      </c>
      <c r="AN74" s="274">
        <f t="shared" si="176"/>
        <v>0</v>
      </c>
      <c r="AO74" s="274">
        <f t="shared" si="177"/>
        <v>0</v>
      </c>
      <c r="AP74" s="274">
        <f t="shared" si="178"/>
        <v>0</v>
      </c>
      <c r="AQ74" s="275">
        <f t="shared" si="100"/>
        <v>0</v>
      </c>
      <c r="AR74" s="276"/>
      <c r="AS74" s="274">
        <f t="shared" si="179"/>
        <v>0</v>
      </c>
      <c r="AT74" s="274">
        <f t="shared" si="180"/>
        <v>0</v>
      </c>
      <c r="AU74" s="274">
        <f t="shared" si="181"/>
        <v>0</v>
      </c>
      <c r="AV74" s="274">
        <f t="shared" si="182"/>
        <v>0</v>
      </c>
      <c r="AW74" s="274">
        <f t="shared" si="183"/>
        <v>0</v>
      </c>
      <c r="AX74" s="274">
        <f t="shared" si="184"/>
        <v>0</v>
      </c>
      <c r="AY74" s="274">
        <f t="shared" si="185"/>
        <v>0</v>
      </c>
      <c r="AZ74" s="274">
        <f t="shared" si="186"/>
        <v>0</v>
      </c>
      <c r="BA74" s="274">
        <f t="shared" si="187"/>
        <v>0</v>
      </c>
      <c r="BB74" s="274">
        <f t="shared" si="188"/>
        <v>0</v>
      </c>
      <c r="BC74" s="275">
        <f t="shared" si="101"/>
        <v>0</v>
      </c>
      <c r="BD74" s="276"/>
      <c r="BE74" s="274">
        <f t="shared" si="189"/>
        <v>0</v>
      </c>
      <c r="BF74" s="274">
        <f t="shared" si="190"/>
        <v>0</v>
      </c>
      <c r="BG74" s="274">
        <f t="shared" si="191"/>
        <v>0</v>
      </c>
      <c r="BH74" s="274">
        <f t="shared" si="192"/>
        <v>0</v>
      </c>
      <c r="BI74" s="274">
        <f t="shared" si="193"/>
        <v>0</v>
      </c>
      <c r="BJ74" s="274">
        <f t="shared" si="194"/>
        <v>0</v>
      </c>
      <c r="BK74" s="274">
        <f t="shared" si="195"/>
        <v>0</v>
      </c>
      <c r="BL74" s="274">
        <f t="shared" si="196"/>
        <v>0</v>
      </c>
      <c r="BM74" s="274">
        <f t="shared" si="197"/>
        <v>0</v>
      </c>
      <c r="BN74" s="274">
        <f t="shared" si="198"/>
        <v>0</v>
      </c>
      <c r="BO74" s="275">
        <f t="shared" si="102"/>
        <v>0</v>
      </c>
      <c r="BP74" s="227"/>
      <c r="BQ74" s="225">
        <f t="shared" si="199"/>
        <v>0</v>
      </c>
      <c r="BR74" s="225">
        <f t="shared" si="200"/>
        <v>0</v>
      </c>
      <c r="BS74" s="225">
        <f t="shared" si="201"/>
        <v>0</v>
      </c>
      <c r="BT74" s="225">
        <f t="shared" si="202"/>
        <v>0</v>
      </c>
      <c r="BU74" s="225">
        <f t="shared" si="203"/>
        <v>0</v>
      </c>
      <c r="BV74" s="225">
        <f t="shared" si="204"/>
        <v>0</v>
      </c>
      <c r="BW74" s="225">
        <f t="shared" si="205"/>
        <v>0</v>
      </c>
      <c r="BX74" s="225">
        <f t="shared" si="206"/>
        <v>0</v>
      </c>
      <c r="BY74" s="225">
        <f t="shared" si="207"/>
        <v>0</v>
      </c>
      <c r="BZ74" s="225">
        <f t="shared" si="208"/>
        <v>0</v>
      </c>
      <c r="CA74" s="226">
        <f t="shared" si="103"/>
        <v>0</v>
      </c>
      <c r="CB74" s="227"/>
      <c r="CC74" s="279">
        <f t="shared" si="209"/>
        <v>0</v>
      </c>
      <c r="CD74" s="279">
        <f t="shared" si="210"/>
        <v>0</v>
      </c>
      <c r="CE74" s="279">
        <f t="shared" si="211"/>
        <v>0</v>
      </c>
      <c r="CF74" s="279">
        <f t="shared" si="212"/>
        <v>0</v>
      </c>
      <c r="CG74" s="279">
        <f t="shared" si="213"/>
        <v>0</v>
      </c>
      <c r="CH74" s="279">
        <f t="shared" si="214"/>
        <v>0</v>
      </c>
      <c r="CI74" s="279">
        <f t="shared" si="215"/>
        <v>0</v>
      </c>
      <c r="CJ74" s="279">
        <f t="shared" si="216"/>
        <v>0</v>
      </c>
      <c r="CK74" s="279">
        <f t="shared" si="217"/>
        <v>0</v>
      </c>
      <c r="CL74" s="279">
        <f t="shared" si="218"/>
        <v>0</v>
      </c>
      <c r="CM74" s="226">
        <f t="shared" si="104"/>
        <v>0</v>
      </c>
      <c r="CN74" s="227"/>
      <c r="CO74" s="225">
        <f t="shared" si="219"/>
        <v>0</v>
      </c>
      <c r="CP74" s="225">
        <f t="shared" si="220"/>
        <v>0</v>
      </c>
      <c r="CQ74" s="225">
        <f t="shared" si="221"/>
        <v>0</v>
      </c>
      <c r="CR74" s="225">
        <f t="shared" si="222"/>
        <v>0</v>
      </c>
      <c r="CS74" s="225">
        <f t="shared" si="223"/>
        <v>0</v>
      </c>
      <c r="CT74" s="225">
        <f t="shared" si="224"/>
        <v>0</v>
      </c>
      <c r="CU74" s="225">
        <f t="shared" si="225"/>
        <v>0</v>
      </c>
      <c r="CV74" s="225">
        <f t="shared" si="226"/>
        <v>0</v>
      </c>
      <c r="CW74" s="225">
        <f t="shared" si="227"/>
        <v>0</v>
      </c>
      <c r="CX74" s="225">
        <f t="shared" si="228"/>
        <v>0</v>
      </c>
      <c r="CY74" s="226">
        <f t="shared" si="105"/>
        <v>0</v>
      </c>
      <c r="CZ74" s="227"/>
      <c r="DA74" s="225">
        <f t="shared" si="229"/>
        <v>0</v>
      </c>
      <c r="DB74" s="225">
        <f t="shared" si="230"/>
        <v>0</v>
      </c>
      <c r="DC74" s="225">
        <f t="shared" si="231"/>
        <v>0</v>
      </c>
      <c r="DD74" s="225">
        <f t="shared" si="232"/>
        <v>0</v>
      </c>
      <c r="DE74" s="225">
        <f t="shared" si="233"/>
        <v>0</v>
      </c>
      <c r="DF74" s="225">
        <f t="shared" si="234"/>
        <v>0</v>
      </c>
      <c r="DG74" s="225">
        <f t="shared" si="235"/>
        <v>0</v>
      </c>
      <c r="DH74" s="225">
        <f t="shared" si="236"/>
        <v>0</v>
      </c>
      <c r="DI74" s="225">
        <f t="shared" si="237"/>
        <v>0</v>
      </c>
      <c r="DJ74" s="225">
        <f t="shared" si="238"/>
        <v>0</v>
      </c>
      <c r="DK74" s="226">
        <f t="shared" si="106"/>
        <v>0</v>
      </c>
      <c r="DL74" s="227"/>
      <c r="DM74" s="225">
        <f>IF('5. Lön'!$B$15&gt;0,$F74*G74*(1+'2. Grunddata'!$C$16)*(1+$Q74)*(1-$E74),AS74)</f>
        <v>0</v>
      </c>
      <c r="DN74" s="225">
        <f>IF('5. Lön'!$B$15&gt;0,$F74*H74*(1+'2. Grunddata'!$C$16)*(1+$Q74)*(1+$R74)*(1-$E74),AT74)</f>
        <v>0</v>
      </c>
      <c r="DO74" s="225">
        <f>IF('5. Lön'!$B$15&gt;0,$F74*I74*(1+'2. Grunddata'!$C$16)*(1+$Q74)*(1+$R74)*(1+$S74)*(1-$E74),AU74)</f>
        <v>0</v>
      </c>
      <c r="DP74" s="225">
        <f>IF('5. Lön'!$B$15&gt;0,$F74*J74*(1+'2. Grunddata'!$C$16)*(1+$Q74)*(1+$R74)*(1+$S74)*(1+$T74)*(1-$E74),AV74)</f>
        <v>0</v>
      </c>
      <c r="DQ74" s="225">
        <f>IF('5. Lön'!$B$15&gt;0,$F74*K74*(1+'2. Grunddata'!$C$16)*(1+$Q74)*(1+$R74)*(1+$S74)*(1+$T74)*(1+$U74)*(1-$E74),AW74)</f>
        <v>0</v>
      </c>
      <c r="DR74" s="225">
        <f>IF('5. Lön'!$B$15&gt;0,$F74*L74*(1+'2. Grunddata'!$C$16)*(1+$Q74)*(1+$R74)*(1+$S74)*(1+$T74)*(1+$U74)*(1+$V74)*(1-$E74),AX74)</f>
        <v>0</v>
      </c>
      <c r="DS74" s="225">
        <f>IF('5. Lön'!$B$15&gt;0,$F74*M74*(1+'2. Grunddata'!$C$16)*(1+$Q74)*(1+$R74)*(1+$S74)*(1+$T74)*(1+$U74)*(1+$V74)*(1+$W74)*(1-$E74),AY74)</f>
        <v>0</v>
      </c>
      <c r="DT74" s="225">
        <f>IF('5. Lön'!$B$15&gt;0,$F74*N74*(1+'2. Grunddata'!$C$16)*(1+$Q74)*(1+$R74)*(1+$S74)*(1+$T74)*(1+$U74)*(1+$V74)*(1+$W74)*(1+$X74)*(1-$E74),AZ74)</f>
        <v>0</v>
      </c>
      <c r="DU74" s="225">
        <f>IF('5. Lön'!$B$15&gt;0,$F74*O74*(1+'2. Grunddata'!$C$16)*(1+$Q74)*(1+$R74)*(1+$S74)*(1+$T74)*(1+$U74)*(1+$V74)*(1+$W74)*(1+$X74)*(1+$Y74)*(1+$Z74)*(1-$E74),BA74)</f>
        <v>0</v>
      </c>
      <c r="DV74" s="225">
        <f>IF('5. Lön'!$B$15&gt;0,$F74*P74*(1+'2. Grunddata'!$C$16)*(1+$Q74)*(1+$R74)*(1+$S74)*(1+$T74)*(1+$U74)*(1+$V74)*(1+$W74)*(1+$X74)*(1+$Y74)*(1-$E74),BB74)</f>
        <v>0</v>
      </c>
      <c r="DW74" s="226">
        <f t="shared" si="107"/>
        <v>0</v>
      </c>
      <c r="DX74" s="227"/>
      <c r="DY74" s="225">
        <f>IF('2. Grunddata'!$C$13="NEJ",(IF('2. Grunddata'!$C$16&gt;0,(DM74*$AD74),(AS74*$AD74))),(BQ74+CO74))</f>
        <v>0</v>
      </c>
      <c r="DZ74" s="225">
        <f>IF('2. Grunddata'!$C$13="NEJ",(IF('2. Grunddata'!$C$16&gt;0,(DN74*$AD74),(AT74*$AD74))),(BR74+CP74))</f>
        <v>0</v>
      </c>
      <c r="EA74" s="225">
        <f>IF('2. Grunddata'!$C$13="NEJ",(IF('2. Grunddata'!$C$16&gt;0,(DO74*$AD74),(AU74*$AD74))),(BS74+CQ74))</f>
        <v>0</v>
      </c>
      <c r="EB74" s="225">
        <f>IF('2. Grunddata'!$C$13="NEJ",(IF('2. Grunddata'!$C$16&gt;0,(DP74*$AD74),(AV74*$AD74))),(BT74+CR74))</f>
        <v>0</v>
      </c>
      <c r="EC74" s="225">
        <f>IF('2. Grunddata'!$C$13="NEJ",(IF('2. Grunddata'!$C$16&gt;0,(DQ74*$AD74),(AW74*$AD74))),(BU74+CS74))</f>
        <v>0</v>
      </c>
      <c r="ED74" s="225">
        <f>IF('2. Grunddata'!$C$13="NEJ",(IF('2. Grunddata'!$C$16&gt;0,(DR74*$AD74),(AX74*$AD74))),(BV74+CT74))</f>
        <v>0</v>
      </c>
      <c r="EE74" s="225">
        <f>IF('2. Grunddata'!$C$13="NEJ",(IF('2. Grunddata'!$C$16&gt;0,(DS74*$AD74),(AY74*$AD74))),(BW74+CU74))</f>
        <v>0</v>
      </c>
      <c r="EF74" s="225">
        <f>IF('2. Grunddata'!$C$13="NEJ",(IF('2. Grunddata'!$C$16&gt;0,(DT74*$AD74),(AZ74*$AD74))),(BX74+CV74))</f>
        <v>0</v>
      </c>
      <c r="EG74" s="225">
        <f>IF('2. Grunddata'!$C$13="NEJ",(IF('2. Grunddata'!$C$16&gt;0,(DU74*$AD74),(BA74*$AD74))),(BY74+CW74))</f>
        <v>0</v>
      </c>
      <c r="EH74" s="225">
        <f>IF('2. Grunddata'!$C$13="NEJ",(IF('2. Grunddata'!$C$16&gt;0,(DV74*$AD74),(BB74*$AD74))),(BZ74+CX74))</f>
        <v>0</v>
      </c>
      <c r="EI74" s="226">
        <f t="shared" si="108"/>
        <v>0</v>
      </c>
      <c r="EJ74" s="227"/>
      <c r="EK74" s="225">
        <f>(BQ74+CO74-DY74)+IF('2. Grunddata'!$C$16&gt;0,AS74-DM74,0)</f>
        <v>0</v>
      </c>
      <c r="EL74" s="225">
        <f>(BR74+CP74-DZ74)+IF('2. Grunddata'!$C$16&gt;0,AT74-DN74,0)</f>
        <v>0</v>
      </c>
      <c r="EM74" s="225">
        <f>(BS74+CQ74-EA74)+IF('2. Grunddata'!$C$16&gt;0,AU74-DO74,0)</f>
        <v>0</v>
      </c>
      <c r="EN74" s="225">
        <f>(BT74+CR74-EB74)+IF('2. Grunddata'!$C$16&gt;0,AV74-DP74,0)</f>
        <v>0</v>
      </c>
      <c r="EO74" s="225">
        <f>(BU74+CS74-EC74)+IF('2. Grunddata'!$C$16&gt;0,AW74-DQ74,0)</f>
        <v>0</v>
      </c>
      <c r="EP74" s="225">
        <f>(BV74+CT74-ED74)+IF('2. Grunddata'!$C$16&gt;0,AX74-DR74,0)</f>
        <v>0</v>
      </c>
      <c r="EQ74" s="225">
        <f>(BW74+CU74-EE74)+IF('2. Grunddata'!$C$16&gt;0,AY74-DS74,0)</f>
        <v>0</v>
      </c>
      <c r="ER74" s="225">
        <f>(BX74+CV74-EF74)+IF('2. Grunddata'!$C$16&gt;0,AZ74-DT74,0)</f>
        <v>0</v>
      </c>
      <c r="ES74" s="225">
        <f>(BY74+CW74-EG74)+IF('2. Grunddata'!$C$16&gt;0,BA74-DU74,0)</f>
        <v>0</v>
      </c>
      <c r="ET74" s="225">
        <f>(BZ74+CX74-EH74)+IF('2. Grunddata'!$C$16&gt;0,BB74-DV74,0)</f>
        <v>0</v>
      </c>
      <c r="EU74" s="226">
        <f t="shared" si="109"/>
        <v>0</v>
      </c>
      <c r="EV74" s="227"/>
      <c r="EW74" s="225">
        <f t="shared" si="110"/>
        <v>0</v>
      </c>
      <c r="EX74" s="225">
        <f t="shared" si="111"/>
        <v>0</v>
      </c>
      <c r="EY74" s="225">
        <f t="shared" si="112"/>
        <v>0</v>
      </c>
      <c r="EZ74" s="225">
        <f t="shared" si="113"/>
        <v>0</v>
      </c>
      <c r="FA74" s="225">
        <f t="shared" si="114"/>
        <v>0</v>
      </c>
      <c r="FB74" s="225">
        <f t="shared" si="115"/>
        <v>0</v>
      </c>
      <c r="FC74" s="225">
        <f t="shared" si="116"/>
        <v>0</v>
      </c>
      <c r="FD74" s="225">
        <f t="shared" si="117"/>
        <v>0</v>
      </c>
      <c r="FE74" s="225">
        <f t="shared" si="118"/>
        <v>0</v>
      </c>
      <c r="FF74" s="225">
        <f t="shared" si="119"/>
        <v>0</v>
      </c>
      <c r="FG74" s="226">
        <f t="shared" si="120"/>
        <v>0</v>
      </c>
      <c r="FH74" s="227"/>
      <c r="FI74" s="225">
        <f t="shared" si="121"/>
        <v>0</v>
      </c>
      <c r="FJ74" s="225">
        <f t="shared" si="122"/>
        <v>0</v>
      </c>
      <c r="FK74" s="225">
        <f t="shared" si="123"/>
        <v>0</v>
      </c>
      <c r="FL74" s="225">
        <f t="shared" si="124"/>
        <v>0</v>
      </c>
      <c r="FM74" s="225">
        <f t="shared" si="125"/>
        <v>0</v>
      </c>
      <c r="FN74" s="225">
        <f t="shared" si="126"/>
        <v>0</v>
      </c>
      <c r="FO74" s="225">
        <f t="shared" si="127"/>
        <v>0</v>
      </c>
      <c r="FP74" s="225">
        <f t="shared" si="128"/>
        <v>0</v>
      </c>
      <c r="FQ74" s="225">
        <f t="shared" si="129"/>
        <v>0</v>
      </c>
      <c r="FR74" s="225">
        <f t="shared" si="130"/>
        <v>0</v>
      </c>
      <c r="FS74" s="226">
        <f t="shared" si="131"/>
        <v>0</v>
      </c>
    </row>
    <row r="75" spans="2:175" s="120" customFormat="1" ht="12.95" customHeight="1" x14ac:dyDescent="0.2">
      <c r="B75" s="109" t="str">
        <f>'2. Grunddata'!C$9</f>
        <v>Husdjurens utfodring och vård</v>
      </c>
      <c r="C75" s="110"/>
      <c r="D75" s="113"/>
      <c r="E75" s="128">
        <f t="shared" si="240"/>
        <v>0</v>
      </c>
      <c r="F75" s="111"/>
      <c r="G75" s="112"/>
      <c r="H75" s="112"/>
      <c r="I75" s="112"/>
      <c r="J75" s="112"/>
      <c r="K75" s="112"/>
      <c r="L75" s="112"/>
      <c r="M75" s="112"/>
      <c r="N75" s="112"/>
      <c r="O75" s="112"/>
      <c r="P75" s="112"/>
      <c r="Q75" s="266">
        <f>SUMIF('3. Partner'!$K$13:$K$87,$B75,'3. Partner'!$E$13:$E$87)</f>
        <v>0.02</v>
      </c>
      <c r="R75" s="541">
        <f t="shared" ref="R75:Z84" si="241">$Q75</f>
        <v>0.02</v>
      </c>
      <c r="S75" s="541">
        <f t="shared" si="241"/>
        <v>0.02</v>
      </c>
      <c r="T75" s="541">
        <f t="shared" si="241"/>
        <v>0.02</v>
      </c>
      <c r="U75" s="541">
        <f t="shared" si="241"/>
        <v>0.02</v>
      </c>
      <c r="V75" s="541">
        <f t="shared" si="241"/>
        <v>0.02</v>
      </c>
      <c r="W75" s="541">
        <f t="shared" si="241"/>
        <v>0.02</v>
      </c>
      <c r="X75" s="541">
        <f t="shared" si="241"/>
        <v>0.02</v>
      </c>
      <c r="Y75" s="541">
        <f t="shared" si="241"/>
        <v>0.02</v>
      </c>
      <c r="Z75" s="541">
        <f t="shared" si="241"/>
        <v>0.02</v>
      </c>
      <c r="AA75" s="267">
        <f>SUMIF('3. Partner'!K$13:K$87,B75,'3. Partner'!D$13:D$87)</f>
        <v>0.54449999999999998</v>
      </c>
      <c r="AB75" s="247">
        <f>(SUMIF('3. Partner'!K$13:K$87,B75,'3. Partner'!F$13:F$87))+(SUMIF('3. Partner'!K$13:K$87,B75,'3. Partner'!H$13:H$87))</f>
        <v>0.46473946099377283</v>
      </c>
      <c r="AC75" s="247">
        <f>(SUMIF('3. Partner'!K$13:K$87,B75,'3. Partner'!G$13:G$87))+(SUMIF('3. Partner'!K$13:K$87,B75,'3. Partner'!I$13:I$87))</f>
        <v>0.12659999999999999</v>
      </c>
      <c r="AD75" s="248">
        <f>IF('2. Grunddata'!C$13="NEJ",'2. Grunddata'!C$14,0)</f>
        <v>0.25</v>
      </c>
      <c r="AE75" s="597">
        <f t="shared" si="99"/>
        <v>0</v>
      </c>
      <c r="AF75" s="292"/>
      <c r="AG75" s="249">
        <f t="shared" si="169"/>
        <v>0</v>
      </c>
      <c r="AH75" s="249">
        <f t="shared" si="170"/>
        <v>0</v>
      </c>
      <c r="AI75" s="249">
        <f t="shared" si="171"/>
        <v>0</v>
      </c>
      <c r="AJ75" s="249">
        <f t="shared" si="172"/>
        <v>0</v>
      </c>
      <c r="AK75" s="249">
        <f t="shared" si="173"/>
        <v>0</v>
      </c>
      <c r="AL75" s="249">
        <f t="shared" si="174"/>
        <v>0</v>
      </c>
      <c r="AM75" s="249">
        <f t="shared" si="175"/>
        <v>0</v>
      </c>
      <c r="AN75" s="249">
        <f t="shared" si="176"/>
        <v>0</v>
      </c>
      <c r="AO75" s="249">
        <f t="shared" si="177"/>
        <v>0</v>
      </c>
      <c r="AP75" s="249">
        <f t="shared" si="178"/>
        <v>0</v>
      </c>
      <c r="AQ75" s="250">
        <f t="shared" si="100"/>
        <v>0</v>
      </c>
      <c r="AR75" s="251"/>
      <c r="AS75" s="249">
        <f t="shared" si="179"/>
        <v>0</v>
      </c>
      <c r="AT75" s="249">
        <f t="shared" si="180"/>
        <v>0</v>
      </c>
      <c r="AU75" s="249">
        <f t="shared" si="181"/>
        <v>0</v>
      </c>
      <c r="AV75" s="249">
        <f t="shared" si="182"/>
        <v>0</v>
      </c>
      <c r="AW75" s="249">
        <f t="shared" si="183"/>
        <v>0</v>
      </c>
      <c r="AX75" s="249">
        <f t="shared" si="184"/>
        <v>0</v>
      </c>
      <c r="AY75" s="249">
        <f t="shared" si="185"/>
        <v>0</v>
      </c>
      <c r="AZ75" s="249">
        <f t="shared" si="186"/>
        <v>0</v>
      </c>
      <c r="BA75" s="249">
        <f t="shared" si="187"/>
        <v>0</v>
      </c>
      <c r="BB75" s="249">
        <f t="shared" si="188"/>
        <v>0</v>
      </c>
      <c r="BC75" s="250">
        <f t="shared" si="101"/>
        <v>0</v>
      </c>
      <c r="BD75" s="251"/>
      <c r="BE75" s="249">
        <f t="shared" si="189"/>
        <v>0</v>
      </c>
      <c r="BF75" s="249">
        <f t="shared" si="190"/>
        <v>0</v>
      </c>
      <c r="BG75" s="249">
        <f t="shared" si="191"/>
        <v>0</v>
      </c>
      <c r="BH75" s="249">
        <f t="shared" si="192"/>
        <v>0</v>
      </c>
      <c r="BI75" s="249">
        <f t="shared" si="193"/>
        <v>0</v>
      </c>
      <c r="BJ75" s="249">
        <f t="shared" si="194"/>
        <v>0</v>
      </c>
      <c r="BK75" s="249">
        <f t="shared" si="195"/>
        <v>0</v>
      </c>
      <c r="BL75" s="249">
        <f t="shared" si="196"/>
        <v>0</v>
      </c>
      <c r="BM75" s="249">
        <f t="shared" si="197"/>
        <v>0</v>
      </c>
      <c r="BN75" s="249">
        <f t="shared" si="198"/>
        <v>0</v>
      </c>
      <c r="BO75" s="250">
        <f t="shared" si="102"/>
        <v>0</v>
      </c>
      <c r="BQ75" s="253">
        <f t="shared" si="199"/>
        <v>0</v>
      </c>
      <c r="BR75" s="253">
        <f t="shared" si="200"/>
        <v>0</v>
      </c>
      <c r="BS75" s="253">
        <f t="shared" si="201"/>
        <v>0</v>
      </c>
      <c r="BT75" s="253">
        <f t="shared" si="202"/>
        <v>0</v>
      </c>
      <c r="BU75" s="253">
        <f t="shared" si="203"/>
        <v>0</v>
      </c>
      <c r="BV75" s="253">
        <f t="shared" si="204"/>
        <v>0</v>
      </c>
      <c r="BW75" s="253">
        <f t="shared" si="205"/>
        <v>0</v>
      </c>
      <c r="BX75" s="253">
        <f t="shared" si="206"/>
        <v>0</v>
      </c>
      <c r="BY75" s="253">
        <f t="shared" si="207"/>
        <v>0</v>
      </c>
      <c r="BZ75" s="253">
        <f t="shared" si="208"/>
        <v>0</v>
      </c>
      <c r="CA75" s="237">
        <f t="shared" si="103"/>
        <v>0</v>
      </c>
      <c r="CC75" s="258">
        <f t="shared" si="209"/>
        <v>0</v>
      </c>
      <c r="CD75" s="258">
        <f t="shared" si="210"/>
        <v>0</v>
      </c>
      <c r="CE75" s="258">
        <f t="shared" si="211"/>
        <v>0</v>
      </c>
      <c r="CF75" s="258">
        <f t="shared" si="212"/>
        <v>0</v>
      </c>
      <c r="CG75" s="258">
        <f t="shared" si="213"/>
        <v>0</v>
      </c>
      <c r="CH75" s="258">
        <f t="shared" si="214"/>
        <v>0</v>
      </c>
      <c r="CI75" s="258">
        <f t="shared" si="215"/>
        <v>0</v>
      </c>
      <c r="CJ75" s="258">
        <f t="shared" si="216"/>
        <v>0</v>
      </c>
      <c r="CK75" s="258">
        <f t="shared" si="217"/>
        <v>0</v>
      </c>
      <c r="CL75" s="258">
        <f t="shared" si="218"/>
        <v>0</v>
      </c>
      <c r="CM75" s="237">
        <f t="shared" si="104"/>
        <v>0</v>
      </c>
      <c r="CO75" s="253">
        <f t="shared" si="219"/>
        <v>0</v>
      </c>
      <c r="CP75" s="253">
        <f t="shared" si="220"/>
        <v>0</v>
      </c>
      <c r="CQ75" s="253">
        <f t="shared" si="221"/>
        <v>0</v>
      </c>
      <c r="CR75" s="253">
        <f t="shared" si="222"/>
        <v>0</v>
      </c>
      <c r="CS75" s="253">
        <f t="shared" si="223"/>
        <v>0</v>
      </c>
      <c r="CT75" s="253">
        <f t="shared" si="224"/>
        <v>0</v>
      </c>
      <c r="CU75" s="253">
        <f t="shared" si="225"/>
        <v>0</v>
      </c>
      <c r="CV75" s="253">
        <f t="shared" si="226"/>
        <v>0</v>
      </c>
      <c r="CW75" s="253">
        <f t="shared" si="227"/>
        <v>0</v>
      </c>
      <c r="CX75" s="253">
        <f t="shared" si="228"/>
        <v>0</v>
      </c>
      <c r="CY75" s="237">
        <f t="shared" si="105"/>
        <v>0</v>
      </c>
      <c r="DA75" s="253">
        <f t="shared" si="229"/>
        <v>0</v>
      </c>
      <c r="DB75" s="253">
        <f t="shared" si="230"/>
        <v>0</v>
      </c>
      <c r="DC75" s="253">
        <f t="shared" si="231"/>
        <v>0</v>
      </c>
      <c r="DD75" s="253">
        <f t="shared" si="232"/>
        <v>0</v>
      </c>
      <c r="DE75" s="253">
        <f t="shared" si="233"/>
        <v>0</v>
      </c>
      <c r="DF75" s="253">
        <f t="shared" si="234"/>
        <v>0</v>
      </c>
      <c r="DG75" s="253">
        <f t="shared" si="235"/>
        <v>0</v>
      </c>
      <c r="DH75" s="253">
        <f t="shared" si="236"/>
        <v>0</v>
      </c>
      <c r="DI75" s="253">
        <f t="shared" si="237"/>
        <v>0</v>
      </c>
      <c r="DJ75" s="253">
        <f t="shared" si="238"/>
        <v>0</v>
      </c>
      <c r="DK75" s="237">
        <f t="shared" si="106"/>
        <v>0</v>
      </c>
      <c r="DM75" s="253">
        <f>IF('5. Lön'!$B$15&gt;0,$F75*G75*(1+'2. Grunddata'!$C$16)*(1+$Q75)*(1-$E75),AS75)</f>
        <v>0</v>
      </c>
      <c r="DN75" s="253">
        <f>IF('5. Lön'!$B$15&gt;0,$F75*H75*(1+'2. Grunddata'!$C$16)*(1+$Q75)*(1+$R75)*(1-$E75),AT75)</f>
        <v>0</v>
      </c>
      <c r="DO75" s="253">
        <f>IF('5. Lön'!$B$15&gt;0,$F75*I75*(1+'2. Grunddata'!$C$16)*(1+$Q75)*(1+$R75)*(1+$S75)*(1-$E75),AU75)</f>
        <v>0</v>
      </c>
      <c r="DP75" s="253">
        <f>IF('5. Lön'!$B$15&gt;0,$F75*J75*(1+'2. Grunddata'!$C$16)*(1+$Q75)*(1+$R75)*(1+$S75)*(1+$T75)*(1-$E75),AV75)</f>
        <v>0</v>
      </c>
      <c r="DQ75" s="253">
        <f>IF('5. Lön'!$B$15&gt;0,$F75*K75*(1+'2. Grunddata'!$C$16)*(1+$Q75)*(1+$R75)*(1+$S75)*(1+$T75)*(1+$U75)*(1-$E75),AW75)</f>
        <v>0</v>
      </c>
      <c r="DR75" s="253">
        <f>IF('5. Lön'!$B$15&gt;0,$F75*L75*(1+'2. Grunddata'!$C$16)*(1+$Q75)*(1+$R75)*(1+$S75)*(1+$T75)*(1+$U75)*(1+$V75)*(1-$E75),AX75)</f>
        <v>0</v>
      </c>
      <c r="DS75" s="253">
        <f>IF('5. Lön'!$B$15&gt;0,$F75*M75*(1+'2. Grunddata'!$C$16)*(1+$Q75)*(1+$R75)*(1+$S75)*(1+$T75)*(1+$U75)*(1+$V75)*(1+$W75)*(1-$E75),AY75)</f>
        <v>0</v>
      </c>
      <c r="DT75" s="253">
        <f>IF('5. Lön'!$B$15&gt;0,$F75*N75*(1+'2. Grunddata'!$C$16)*(1+$Q75)*(1+$R75)*(1+$S75)*(1+$T75)*(1+$U75)*(1+$V75)*(1+$W75)*(1+$X75)*(1-$E75),AZ75)</f>
        <v>0</v>
      </c>
      <c r="DU75" s="253">
        <f>IF('5. Lön'!$B$15&gt;0,$F75*O75*(1+'2. Grunddata'!$C$16)*(1+$Q75)*(1+$R75)*(1+$S75)*(1+$T75)*(1+$U75)*(1+$V75)*(1+$W75)*(1+$X75)*(1+$Y75)*(1+$Z75)*(1-$E75),BA75)</f>
        <v>0</v>
      </c>
      <c r="DV75" s="253">
        <f>IF('5. Lön'!$B$15&gt;0,$F75*P75*(1+'2. Grunddata'!$C$16)*(1+$Q75)*(1+$R75)*(1+$S75)*(1+$T75)*(1+$U75)*(1+$V75)*(1+$W75)*(1+$X75)*(1+$Y75)*(1-$E75),BB75)</f>
        <v>0</v>
      </c>
      <c r="DW75" s="237">
        <f t="shared" si="107"/>
        <v>0</v>
      </c>
      <c r="DY75" s="253">
        <f>IF('2. Grunddata'!$C$13="NEJ",(IF('2. Grunddata'!$C$16&gt;0,(DM75*$AD75),(AS75*$AD75))),(BQ75+CO75))</f>
        <v>0</v>
      </c>
      <c r="DZ75" s="253">
        <f>IF('2. Grunddata'!$C$13="NEJ",(IF('2. Grunddata'!$C$16&gt;0,(DN75*$AD75),(AT75*$AD75))),(BR75+CP75))</f>
        <v>0</v>
      </c>
      <c r="EA75" s="253">
        <f>IF('2. Grunddata'!$C$13="NEJ",(IF('2. Grunddata'!$C$16&gt;0,(DO75*$AD75),(AU75*$AD75))),(BS75+CQ75))</f>
        <v>0</v>
      </c>
      <c r="EB75" s="253">
        <f>IF('2. Grunddata'!$C$13="NEJ",(IF('2. Grunddata'!$C$16&gt;0,(DP75*$AD75),(AV75*$AD75))),(BT75+CR75))</f>
        <v>0</v>
      </c>
      <c r="EC75" s="253">
        <f>IF('2. Grunddata'!$C$13="NEJ",(IF('2. Grunddata'!$C$16&gt;0,(DQ75*$AD75),(AW75*$AD75))),(BU75+CS75))</f>
        <v>0</v>
      </c>
      <c r="ED75" s="253">
        <f>IF('2. Grunddata'!$C$13="NEJ",(IF('2. Grunddata'!$C$16&gt;0,(DR75*$AD75),(AX75*$AD75))),(BV75+CT75))</f>
        <v>0</v>
      </c>
      <c r="EE75" s="253">
        <f>IF('2. Grunddata'!$C$13="NEJ",(IF('2. Grunddata'!$C$16&gt;0,(DS75*$AD75),(AY75*$AD75))),(BW75+CU75))</f>
        <v>0</v>
      </c>
      <c r="EF75" s="253">
        <f>IF('2. Grunddata'!$C$13="NEJ",(IF('2. Grunddata'!$C$16&gt;0,(DT75*$AD75),(AZ75*$AD75))),(BX75+CV75))</f>
        <v>0</v>
      </c>
      <c r="EG75" s="253">
        <f>IF('2. Grunddata'!$C$13="NEJ",(IF('2. Grunddata'!$C$16&gt;0,(DU75*$AD75),(BA75*$AD75))),(BY75+CW75))</f>
        <v>0</v>
      </c>
      <c r="EH75" s="253">
        <f>IF('2. Grunddata'!$C$13="NEJ",(IF('2. Grunddata'!$C$16&gt;0,(DV75*$AD75),(BB75*$AD75))),(BZ75+CX75))</f>
        <v>0</v>
      </c>
      <c r="EI75" s="237">
        <f t="shared" si="108"/>
        <v>0</v>
      </c>
      <c r="EK75" s="253">
        <f>(BQ75+CO75-DY75)+IF('2. Grunddata'!$C$16&gt;0,AS75-DM75,0)</f>
        <v>0</v>
      </c>
      <c r="EL75" s="253">
        <f>(BR75+CP75-DZ75)+IF('2. Grunddata'!$C$16&gt;0,AT75-DN75,0)</f>
        <v>0</v>
      </c>
      <c r="EM75" s="253">
        <f>(BS75+CQ75-EA75)+IF('2. Grunddata'!$C$16&gt;0,AU75-DO75,0)</f>
        <v>0</v>
      </c>
      <c r="EN75" s="253">
        <f>(BT75+CR75-EB75)+IF('2. Grunddata'!$C$16&gt;0,AV75-DP75,0)</f>
        <v>0</v>
      </c>
      <c r="EO75" s="253">
        <f>(BU75+CS75-EC75)+IF('2. Grunddata'!$C$16&gt;0,AW75-DQ75,0)</f>
        <v>0</v>
      </c>
      <c r="EP75" s="253">
        <f>(BV75+CT75-ED75)+IF('2. Grunddata'!$C$16&gt;0,AX75-DR75,0)</f>
        <v>0</v>
      </c>
      <c r="EQ75" s="253">
        <f>(BW75+CU75-EE75)+IF('2. Grunddata'!$C$16&gt;0,AY75-DS75,0)</f>
        <v>0</v>
      </c>
      <c r="ER75" s="253">
        <f>(BX75+CV75-EF75)+IF('2. Grunddata'!$C$16&gt;0,AZ75-DT75,0)</f>
        <v>0</v>
      </c>
      <c r="ES75" s="253">
        <f>(BY75+CW75-EG75)+IF('2. Grunddata'!$C$16&gt;0,BA75-DU75,0)</f>
        <v>0</v>
      </c>
      <c r="ET75" s="253">
        <f>(BZ75+CX75-EH75)+IF('2. Grunddata'!$C$16&gt;0,BB75-DV75,0)</f>
        <v>0</v>
      </c>
      <c r="EU75" s="237">
        <f t="shared" si="109"/>
        <v>0</v>
      </c>
      <c r="EW75" s="253">
        <f t="shared" si="110"/>
        <v>0</v>
      </c>
      <c r="EX75" s="253">
        <f t="shared" si="111"/>
        <v>0</v>
      </c>
      <c r="EY75" s="253">
        <f t="shared" si="112"/>
        <v>0</v>
      </c>
      <c r="EZ75" s="253">
        <f t="shared" si="113"/>
        <v>0</v>
      </c>
      <c r="FA75" s="253">
        <f t="shared" si="114"/>
        <v>0</v>
      </c>
      <c r="FB75" s="253">
        <f t="shared" si="115"/>
        <v>0</v>
      </c>
      <c r="FC75" s="253">
        <f t="shared" si="116"/>
        <v>0</v>
      </c>
      <c r="FD75" s="253">
        <f t="shared" si="117"/>
        <v>0</v>
      </c>
      <c r="FE75" s="253">
        <f t="shared" si="118"/>
        <v>0</v>
      </c>
      <c r="FF75" s="253">
        <f t="shared" si="119"/>
        <v>0</v>
      </c>
      <c r="FG75" s="237">
        <f t="shared" si="120"/>
        <v>0</v>
      </c>
      <c r="FI75" s="253">
        <f t="shared" si="121"/>
        <v>0</v>
      </c>
      <c r="FJ75" s="253">
        <f t="shared" si="122"/>
        <v>0</v>
      </c>
      <c r="FK75" s="253">
        <f t="shared" si="123"/>
        <v>0</v>
      </c>
      <c r="FL75" s="253">
        <f t="shared" si="124"/>
        <v>0</v>
      </c>
      <c r="FM75" s="253">
        <f t="shared" si="125"/>
        <v>0</v>
      </c>
      <c r="FN75" s="253">
        <f t="shared" si="126"/>
        <v>0</v>
      </c>
      <c r="FO75" s="253">
        <f t="shared" si="127"/>
        <v>0</v>
      </c>
      <c r="FP75" s="253">
        <f t="shared" si="128"/>
        <v>0</v>
      </c>
      <c r="FQ75" s="253">
        <f t="shared" si="129"/>
        <v>0</v>
      </c>
      <c r="FR75" s="253">
        <f t="shared" si="130"/>
        <v>0</v>
      </c>
      <c r="FS75" s="237">
        <f t="shared" si="131"/>
        <v>0</v>
      </c>
    </row>
    <row r="76" spans="2:175" s="120" customFormat="1" ht="12.95" customHeight="1" x14ac:dyDescent="0.2">
      <c r="B76" s="115" t="str">
        <f>'2. Grunddata'!C$9</f>
        <v>Husdjurens utfodring och vård</v>
      </c>
      <c r="C76" s="147"/>
      <c r="D76" s="116"/>
      <c r="E76" s="138">
        <f t="shared" si="240"/>
        <v>0</v>
      </c>
      <c r="F76" s="136"/>
      <c r="G76" s="137"/>
      <c r="H76" s="137"/>
      <c r="I76" s="137"/>
      <c r="J76" s="137"/>
      <c r="K76" s="137"/>
      <c r="L76" s="137"/>
      <c r="M76" s="137"/>
      <c r="N76" s="137"/>
      <c r="O76" s="137"/>
      <c r="P76" s="137"/>
      <c r="Q76" s="566">
        <f>SUMIF('3. Partner'!$K$13:$K$87,$B76,'3. Partner'!$E$13:$E$87)</f>
        <v>0.02</v>
      </c>
      <c r="R76" s="540">
        <f t="shared" si="241"/>
        <v>0.02</v>
      </c>
      <c r="S76" s="540">
        <f t="shared" si="241"/>
        <v>0.02</v>
      </c>
      <c r="T76" s="540">
        <f t="shared" si="241"/>
        <v>0.02</v>
      </c>
      <c r="U76" s="540">
        <f t="shared" si="241"/>
        <v>0.02</v>
      </c>
      <c r="V76" s="540">
        <f t="shared" si="241"/>
        <v>0.02</v>
      </c>
      <c r="W76" s="540">
        <f t="shared" si="241"/>
        <v>0.02</v>
      </c>
      <c r="X76" s="540">
        <f t="shared" si="241"/>
        <v>0.02</v>
      </c>
      <c r="Y76" s="540">
        <f t="shared" si="241"/>
        <v>0.02</v>
      </c>
      <c r="Z76" s="540">
        <f t="shared" si="241"/>
        <v>0.02</v>
      </c>
      <c r="AA76" s="567">
        <f>SUMIF('3. Partner'!K$13:K$87,B76,'3. Partner'!D$13:D$87)</f>
        <v>0.54449999999999998</v>
      </c>
      <c r="AB76" s="568">
        <f>(SUMIF('3. Partner'!K$13:K$87,B76,'3. Partner'!F$13:F$87))+(SUMIF('3. Partner'!K$13:K$87,B76,'3. Partner'!H$13:H$87))</f>
        <v>0.46473946099377283</v>
      </c>
      <c r="AC76" s="568">
        <f>(SUMIF('3. Partner'!K$13:K$87,B76,'3. Partner'!G$13:G$87))+(SUMIF('3. Partner'!K$13:K$87,B76,'3. Partner'!I$13:I$87))</f>
        <v>0.12659999999999999</v>
      </c>
      <c r="AD76" s="273">
        <f>IF('2. Grunddata'!C$13="NEJ",'2. Grunddata'!C$14,0)</f>
        <v>0.25</v>
      </c>
      <c r="AE76" s="617">
        <f t="shared" si="99"/>
        <v>0</v>
      </c>
      <c r="AF76" s="287"/>
      <c r="AG76" s="274">
        <f t="shared" si="169"/>
        <v>0</v>
      </c>
      <c r="AH76" s="274">
        <f t="shared" si="170"/>
        <v>0</v>
      </c>
      <c r="AI76" s="274">
        <f t="shared" si="171"/>
        <v>0</v>
      </c>
      <c r="AJ76" s="274">
        <f t="shared" si="172"/>
        <v>0</v>
      </c>
      <c r="AK76" s="274">
        <f t="shared" si="173"/>
        <v>0</v>
      </c>
      <c r="AL76" s="274">
        <f t="shared" si="174"/>
        <v>0</v>
      </c>
      <c r="AM76" s="274">
        <f t="shared" si="175"/>
        <v>0</v>
      </c>
      <c r="AN76" s="274">
        <f t="shared" si="176"/>
        <v>0</v>
      </c>
      <c r="AO76" s="274">
        <f t="shared" si="177"/>
        <v>0</v>
      </c>
      <c r="AP76" s="274">
        <f t="shared" si="178"/>
        <v>0</v>
      </c>
      <c r="AQ76" s="275">
        <f t="shared" si="100"/>
        <v>0</v>
      </c>
      <c r="AR76" s="276"/>
      <c r="AS76" s="274">
        <f t="shared" si="179"/>
        <v>0</v>
      </c>
      <c r="AT76" s="274">
        <f t="shared" si="180"/>
        <v>0</v>
      </c>
      <c r="AU76" s="274">
        <f t="shared" si="181"/>
        <v>0</v>
      </c>
      <c r="AV76" s="274">
        <f t="shared" si="182"/>
        <v>0</v>
      </c>
      <c r="AW76" s="274">
        <f t="shared" si="183"/>
        <v>0</v>
      </c>
      <c r="AX76" s="274">
        <f t="shared" si="184"/>
        <v>0</v>
      </c>
      <c r="AY76" s="274">
        <f t="shared" si="185"/>
        <v>0</v>
      </c>
      <c r="AZ76" s="274">
        <f t="shared" si="186"/>
        <v>0</v>
      </c>
      <c r="BA76" s="274">
        <f t="shared" si="187"/>
        <v>0</v>
      </c>
      <c r="BB76" s="274">
        <f t="shared" si="188"/>
        <v>0</v>
      </c>
      <c r="BC76" s="275">
        <f t="shared" si="101"/>
        <v>0</v>
      </c>
      <c r="BD76" s="276"/>
      <c r="BE76" s="274">
        <f t="shared" si="189"/>
        <v>0</v>
      </c>
      <c r="BF76" s="274">
        <f t="shared" si="190"/>
        <v>0</v>
      </c>
      <c r="BG76" s="274">
        <f t="shared" si="191"/>
        <v>0</v>
      </c>
      <c r="BH76" s="274">
        <f t="shared" si="192"/>
        <v>0</v>
      </c>
      <c r="BI76" s="274">
        <f t="shared" si="193"/>
        <v>0</v>
      </c>
      <c r="BJ76" s="274">
        <f t="shared" si="194"/>
        <v>0</v>
      </c>
      <c r="BK76" s="274">
        <f t="shared" si="195"/>
        <v>0</v>
      </c>
      <c r="BL76" s="274">
        <f t="shared" si="196"/>
        <v>0</v>
      </c>
      <c r="BM76" s="274">
        <f t="shared" si="197"/>
        <v>0</v>
      </c>
      <c r="BN76" s="274">
        <f t="shared" si="198"/>
        <v>0</v>
      </c>
      <c r="BO76" s="275">
        <f t="shared" si="102"/>
        <v>0</v>
      </c>
      <c r="BP76" s="227"/>
      <c r="BQ76" s="225">
        <f t="shared" si="199"/>
        <v>0</v>
      </c>
      <c r="BR76" s="225">
        <f t="shared" si="200"/>
        <v>0</v>
      </c>
      <c r="BS76" s="225">
        <f t="shared" si="201"/>
        <v>0</v>
      </c>
      <c r="BT76" s="225">
        <f t="shared" si="202"/>
        <v>0</v>
      </c>
      <c r="BU76" s="225">
        <f t="shared" si="203"/>
        <v>0</v>
      </c>
      <c r="BV76" s="225">
        <f t="shared" si="204"/>
        <v>0</v>
      </c>
      <c r="BW76" s="225">
        <f t="shared" si="205"/>
        <v>0</v>
      </c>
      <c r="BX76" s="225">
        <f t="shared" si="206"/>
        <v>0</v>
      </c>
      <c r="BY76" s="225">
        <f t="shared" si="207"/>
        <v>0</v>
      </c>
      <c r="BZ76" s="225">
        <f t="shared" si="208"/>
        <v>0</v>
      </c>
      <c r="CA76" s="226">
        <f t="shared" si="103"/>
        <v>0</v>
      </c>
      <c r="CB76" s="227"/>
      <c r="CC76" s="279">
        <f t="shared" si="209"/>
        <v>0</v>
      </c>
      <c r="CD76" s="279">
        <f t="shared" si="210"/>
        <v>0</v>
      </c>
      <c r="CE76" s="279">
        <f t="shared" si="211"/>
        <v>0</v>
      </c>
      <c r="CF76" s="279">
        <f t="shared" si="212"/>
        <v>0</v>
      </c>
      <c r="CG76" s="279">
        <f t="shared" si="213"/>
        <v>0</v>
      </c>
      <c r="CH76" s="279">
        <f t="shared" si="214"/>
        <v>0</v>
      </c>
      <c r="CI76" s="279">
        <f t="shared" si="215"/>
        <v>0</v>
      </c>
      <c r="CJ76" s="279">
        <f t="shared" si="216"/>
        <v>0</v>
      </c>
      <c r="CK76" s="279">
        <f t="shared" si="217"/>
        <v>0</v>
      </c>
      <c r="CL76" s="279">
        <f t="shared" si="218"/>
        <v>0</v>
      </c>
      <c r="CM76" s="226">
        <f t="shared" si="104"/>
        <v>0</v>
      </c>
      <c r="CN76" s="227"/>
      <c r="CO76" s="225">
        <f t="shared" si="219"/>
        <v>0</v>
      </c>
      <c r="CP76" s="225">
        <f t="shared" si="220"/>
        <v>0</v>
      </c>
      <c r="CQ76" s="225">
        <f t="shared" si="221"/>
        <v>0</v>
      </c>
      <c r="CR76" s="225">
        <f t="shared" si="222"/>
        <v>0</v>
      </c>
      <c r="CS76" s="225">
        <f t="shared" si="223"/>
        <v>0</v>
      </c>
      <c r="CT76" s="225">
        <f t="shared" si="224"/>
        <v>0</v>
      </c>
      <c r="CU76" s="225">
        <f t="shared" si="225"/>
        <v>0</v>
      </c>
      <c r="CV76" s="225">
        <f t="shared" si="226"/>
        <v>0</v>
      </c>
      <c r="CW76" s="225">
        <f t="shared" si="227"/>
        <v>0</v>
      </c>
      <c r="CX76" s="225">
        <f t="shared" si="228"/>
        <v>0</v>
      </c>
      <c r="CY76" s="226">
        <f t="shared" si="105"/>
        <v>0</v>
      </c>
      <c r="CZ76" s="227"/>
      <c r="DA76" s="225">
        <f t="shared" si="229"/>
        <v>0</v>
      </c>
      <c r="DB76" s="225">
        <f t="shared" si="230"/>
        <v>0</v>
      </c>
      <c r="DC76" s="225">
        <f t="shared" si="231"/>
        <v>0</v>
      </c>
      <c r="DD76" s="225">
        <f t="shared" si="232"/>
        <v>0</v>
      </c>
      <c r="DE76" s="225">
        <f t="shared" si="233"/>
        <v>0</v>
      </c>
      <c r="DF76" s="225">
        <f t="shared" si="234"/>
        <v>0</v>
      </c>
      <c r="DG76" s="225">
        <f t="shared" si="235"/>
        <v>0</v>
      </c>
      <c r="DH76" s="225">
        <f t="shared" si="236"/>
        <v>0</v>
      </c>
      <c r="DI76" s="225">
        <f t="shared" si="237"/>
        <v>0</v>
      </c>
      <c r="DJ76" s="225">
        <f t="shared" si="238"/>
        <v>0</v>
      </c>
      <c r="DK76" s="226">
        <f t="shared" si="106"/>
        <v>0</v>
      </c>
      <c r="DL76" s="227"/>
      <c r="DM76" s="225">
        <f>IF('5. Lön'!$B$15&gt;0,$F76*G76*(1+'2. Grunddata'!$C$16)*(1+$Q76)*(1-$E76),AS76)</f>
        <v>0</v>
      </c>
      <c r="DN76" s="225">
        <f>IF('5. Lön'!$B$15&gt;0,$F76*H76*(1+'2. Grunddata'!$C$16)*(1+$Q76)*(1+$R76)*(1-$E76),AT76)</f>
        <v>0</v>
      </c>
      <c r="DO76" s="225">
        <f>IF('5. Lön'!$B$15&gt;0,$F76*I76*(1+'2. Grunddata'!$C$16)*(1+$Q76)*(1+$R76)*(1+$S76)*(1-$E76),AU76)</f>
        <v>0</v>
      </c>
      <c r="DP76" s="225">
        <f>IF('5. Lön'!$B$15&gt;0,$F76*J76*(1+'2. Grunddata'!$C$16)*(1+$Q76)*(1+$R76)*(1+$S76)*(1+$T76)*(1-$E76),AV76)</f>
        <v>0</v>
      </c>
      <c r="DQ76" s="225">
        <f>IF('5. Lön'!$B$15&gt;0,$F76*K76*(1+'2. Grunddata'!$C$16)*(1+$Q76)*(1+$R76)*(1+$S76)*(1+$T76)*(1+$U76)*(1-$E76),AW76)</f>
        <v>0</v>
      </c>
      <c r="DR76" s="225">
        <f>IF('5. Lön'!$B$15&gt;0,$F76*L76*(1+'2. Grunddata'!$C$16)*(1+$Q76)*(1+$R76)*(1+$S76)*(1+$T76)*(1+$U76)*(1+$V76)*(1-$E76),AX76)</f>
        <v>0</v>
      </c>
      <c r="DS76" s="225">
        <f>IF('5. Lön'!$B$15&gt;0,$F76*M76*(1+'2. Grunddata'!$C$16)*(1+$Q76)*(1+$R76)*(1+$S76)*(1+$T76)*(1+$U76)*(1+$V76)*(1+$W76)*(1-$E76),AY76)</f>
        <v>0</v>
      </c>
      <c r="DT76" s="225">
        <f>IF('5. Lön'!$B$15&gt;0,$F76*N76*(1+'2. Grunddata'!$C$16)*(1+$Q76)*(1+$R76)*(1+$S76)*(1+$T76)*(1+$U76)*(1+$V76)*(1+$W76)*(1+$X76)*(1-$E76),AZ76)</f>
        <v>0</v>
      </c>
      <c r="DU76" s="225">
        <f>IF('5. Lön'!$B$15&gt;0,$F76*O76*(1+'2. Grunddata'!$C$16)*(1+$Q76)*(1+$R76)*(1+$S76)*(1+$T76)*(1+$U76)*(1+$V76)*(1+$W76)*(1+$X76)*(1+$Y76)*(1+$Z76)*(1-$E76),BA76)</f>
        <v>0</v>
      </c>
      <c r="DV76" s="225">
        <f>IF('5. Lön'!$B$15&gt;0,$F76*P76*(1+'2. Grunddata'!$C$16)*(1+$Q76)*(1+$R76)*(1+$S76)*(1+$T76)*(1+$U76)*(1+$V76)*(1+$W76)*(1+$X76)*(1+$Y76)*(1-$E76),BB76)</f>
        <v>0</v>
      </c>
      <c r="DW76" s="226">
        <f t="shared" si="107"/>
        <v>0</v>
      </c>
      <c r="DX76" s="227"/>
      <c r="DY76" s="225">
        <f>IF('2. Grunddata'!$C$13="NEJ",(IF('2. Grunddata'!$C$16&gt;0,(DM76*$AD76),(AS76*$AD76))),(BQ76+CO76))</f>
        <v>0</v>
      </c>
      <c r="DZ76" s="225">
        <f>IF('2. Grunddata'!$C$13="NEJ",(IF('2. Grunddata'!$C$16&gt;0,(DN76*$AD76),(AT76*$AD76))),(BR76+CP76))</f>
        <v>0</v>
      </c>
      <c r="EA76" s="225">
        <f>IF('2. Grunddata'!$C$13="NEJ",(IF('2. Grunddata'!$C$16&gt;0,(DO76*$AD76),(AU76*$AD76))),(BS76+CQ76))</f>
        <v>0</v>
      </c>
      <c r="EB76" s="225">
        <f>IF('2. Grunddata'!$C$13="NEJ",(IF('2. Grunddata'!$C$16&gt;0,(DP76*$AD76),(AV76*$AD76))),(BT76+CR76))</f>
        <v>0</v>
      </c>
      <c r="EC76" s="225">
        <f>IF('2. Grunddata'!$C$13="NEJ",(IF('2. Grunddata'!$C$16&gt;0,(DQ76*$AD76),(AW76*$AD76))),(BU76+CS76))</f>
        <v>0</v>
      </c>
      <c r="ED76" s="225">
        <f>IF('2. Grunddata'!$C$13="NEJ",(IF('2. Grunddata'!$C$16&gt;0,(DR76*$AD76),(AX76*$AD76))),(BV76+CT76))</f>
        <v>0</v>
      </c>
      <c r="EE76" s="225">
        <f>IF('2. Grunddata'!$C$13="NEJ",(IF('2. Grunddata'!$C$16&gt;0,(DS76*$AD76),(AY76*$AD76))),(BW76+CU76))</f>
        <v>0</v>
      </c>
      <c r="EF76" s="225">
        <f>IF('2. Grunddata'!$C$13="NEJ",(IF('2. Grunddata'!$C$16&gt;0,(DT76*$AD76),(AZ76*$AD76))),(BX76+CV76))</f>
        <v>0</v>
      </c>
      <c r="EG76" s="225">
        <f>IF('2. Grunddata'!$C$13="NEJ",(IF('2. Grunddata'!$C$16&gt;0,(DU76*$AD76),(BA76*$AD76))),(BY76+CW76))</f>
        <v>0</v>
      </c>
      <c r="EH76" s="225">
        <f>IF('2. Grunddata'!$C$13="NEJ",(IF('2. Grunddata'!$C$16&gt;0,(DV76*$AD76),(BB76*$AD76))),(BZ76+CX76))</f>
        <v>0</v>
      </c>
      <c r="EI76" s="226">
        <f t="shared" si="108"/>
        <v>0</v>
      </c>
      <c r="EJ76" s="227"/>
      <c r="EK76" s="225">
        <f>(BQ76+CO76-DY76)+IF('2. Grunddata'!$C$16&gt;0,AS76-DM76,0)</f>
        <v>0</v>
      </c>
      <c r="EL76" s="225">
        <f>(BR76+CP76-DZ76)+IF('2. Grunddata'!$C$16&gt;0,AT76-DN76,0)</f>
        <v>0</v>
      </c>
      <c r="EM76" s="225">
        <f>(BS76+CQ76-EA76)+IF('2. Grunddata'!$C$16&gt;0,AU76-DO76,0)</f>
        <v>0</v>
      </c>
      <c r="EN76" s="225">
        <f>(BT76+CR76-EB76)+IF('2. Grunddata'!$C$16&gt;0,AV76-DP76,0)</f>
        <v>0</v>
      </c>
      <c r="EO76" s="225">
        <f>(BU76+CS76-EC76)+IF('2. Grunddata'!$C$16&gt;0,AW76-DQ76,0)</f>
        <v>0</v>
      </c>
      <c r="EP76" s="225">
        <f>(BV76+CT76-ED76)+IF('2. Grunddata'!$C$16&gt;0,AX76-DR76,0)</f>
        <v>0</v>
      </c>
      <c r="EQ76" s="225">
        <f>(BW76+CU76-EE76)+IF('2. Grunddata'!$C$16&gt;0,AY76-DS76,0)</f>
        <v>0</v>
      </c>
      <c r="ER76" s="225">
        <f>(BX76+CV76-EF76)+IF('2. Grunddata'!$C$16&gt;0,AZ76-DT76,0)</f>
        <v>0</v>
      </c>
      <c r="ES76" s="225">
        <f>(BY76+CW76-EG76)+IF('2. Grunddata'!$C$16&gt;0,BA76-DU76,0)</f>
        <v>0</v>
      </c>
      <c r="ET76" s="225">
        <f>(BZ76+CX76-EH76)+IF('2. Grunddata'!$C$16&gt;0,BB76-DV76,0)</f>
        <v>0</v>
      </c>
      <c r="EU76" s="226">
        <f t="shared" si="109"/>
        <v>0</v>
      </c>
      <c r="EV76" s="227"/>
      <c r="EW76" s="225">
        <f t="shared" si="110"/>
        <v>0</v>
      </c>
      <c r="EX76" s="225">
        <f t="shared" si="111"/>
        <v>0</v>
      </c>
      <c r="EY76" s="225">
        <f t="shared" si="112"/>
        <v>0</v>
      </c>
      <c r="EZ76" s="225">
        <f t="shared" si="113"/>
        <v>0</v>
      </c>
      <c r="FA76" s="225">
        <f t="shared" si="114"/>
        <v>0</v>
      </c>
      <c r="FB76" s="225">
        <f t="shared" si="115"/>
        <v>0</v>
      </c>
      <c r="FC76" s="225">
        <f t="shared" si="116"/>
        <v>0</v>
      </c>
      <c r="FD76" s="225">
        <f t="shared" si="117"/>
        <v>0</v>
      </c>
      <c r="FE76" s="225">
        <f t="shared" si="118"/>
        <v>0</v>
      </c>
      <c r="FF76" s="225">
        <f t="shared" si="119"/>
        <v>0</v>
      </c>
      <c r="FG76" s="226">
        <f t="shared" si="120"/>
        <v>0</v>
      </c>
      <c r="FH76" s="227"/>
      <c r="FI76" s="225">
        <f t="shared" si="121"/>
        <v>0</v>
      </c>
      <c r="FJ76" s="225">
        <f t="shared" si="122"/>
        <v>0</v>
      </c>
      <c r="FK76" s="225">
        <f t="shared" si="123"/>
        <v>0</v>
      </c>
      <c r="FL76" s="225">
        <f t="shared" si="124"/>
        <v>0</v>
      </c>
      <c r="FM76" s="225">
        <f t="shared" si="125"/>
        <v>0</v>
      </c>
      <c r="FN76" s="225">
        <f t="shared" si="126"/>
        <v>0</v>
      </c>
      <c r="FO76" s="225">
        <f t="shared" si="127"/>
        <v>0</v>
      </c>
      <c r="FP76" s="225">
        <f t="shared" si="128"/>
        <v>0</v>
      </c>
      <c r="FQ76" s="225">
        <f t="shared" si="129"/>
        <v>0</v>
      </c>
      <c r="FR76" s="225">
        <f t="shared" si="130"/>
        <v>0</v>
      </c>
      <c r="FS76" s="226">
        <f t="shared" si="131"/>
        <v>0</v>
      </c>
    </row>
    <row r="77" spans="2:175" s="120" customFormat="1" ht="12.95" customHeight="1" x14ac:dyDescent="0.2">
      <c r="B77" s="109" t="str">
        <f>'2. Grunddata'!C$9</f>
        <v>Husdjurens utfodring och vård</v>
      </c>
      <c r="C77" s="110"/>
      <c r="D77" s="113"/>
      <c r="E77" s="128">
        <f t="shared" si="240"/>
        <v>0</v>
      </c>
      <c r="F77" s="111"/>
      <c r="G77" s="112"/>
      <c r="H77" s="112"/>
      <c r="I77" s="112"/>
      <c r="J77" s="112"/>
      <c r="K77" s="112"/>
      <c r="L77" s="112"/>
      <c r="M77" s="112"/>
      <c r="N77" s="112"/>
      <c r="O77" s="112"/>
      <c r="P77" s="112"/>
      <c r="Q77" s="266">
        <f>SUMIF('3. Partner'!$K$13:$K$87,$B77,'3. Partner'!$E$13:$E$87)</f>
        <v>0.02</v>
      </c>
      <c r="R77" s="541">
        <f t="shared" si="241"/>
        <v>0.02</v>
      </c>
      <c r="S77" s="541">
        <f t="shared" si="241"/>
        <v>0.02</v>
      </c>
      <c r="T77" s="541">
        <f t="shared" si="241"/>
        <v>0.02</v>
      </c>
      <c r="U77" s="541">
        <f t="shared" si="241"/>
        <v>0.02</v>
      </c>
      <c r="V77" s="541">
        <f t="shared" si="241"/>
        <v>0.02</v>
      </c>
      <c r="W77" s="541">
        <f t="shared" si="241"/>
        <v>0.02</v>
      </c>
      <c r="X77" s="541">
        <f t="shared" si="241"/>
        <v>0.02</v>
      </c>
      <c r="Y77" s="541">
        <f t="shared" si="241"/>
        <v>0.02</v>
      </c>
      <c r="Z77" s="541">
        <f t="shared" si="241"/>
        <v>0.02</v>
      </c>
      <c r="AA77" s="267">
        <f>SUMIF('3. Partner'!K$13:K$87,B77,'3. Partner'!D$13:D$87)</f>
        <v>0.54449999999999998</v>
      </c>
      <c r="AB77" s="247">
        <f>(SUMIF('3. Partner'!K$13:K$87,B77,'3. Partner'!F$13:F$87))+(SUMIF('3. Partner'!K$13:K$87,B77,'3. Partner'!H$13:H$87))</f>
        <v>0.46473946099377283</v>
      </c>
      <c r="AC77" s="247">
        <f>(SUMIF('3. Partner'!K$13:K$87,B77,'3. Partner'!G$13:G$87))+(SUMIF('3. Partner'!K$13:K$87,B77,'3. Partner'!I$13:I$87))</f>
        <v>0.12659999999999999</v>
      </c>
      <c r="AD77" s="248">
        <f>IF('2. Grunddata'!C$13="NEJ",'2. Grunddata'!C$14,0)</f>
        <v>0.25</v>
      </c>
      <c r="AE77" s="597">
        <f t="shared" si="99"/>
        <v>0</v>
      </c>
      <c r="AF77" s="292"/>
      <c r="AG77" s="249">
        <f t="shared" si="169"/>
        <v>0</v>
      </c>
      <c r="AH77" s="249">
        <f t="shared" si="170"/>
        <v>0</v>
      </c>
      <c r="AI77" s="249">
        <f t="shared" si="171"/>
        <v>0</v>
      </c>
      <c r="AJ77" s="249">
        <f t="shared" si="172"/>
        <v>0</v>
      </c>
      <c r="AK77" s="249">
        <f t="shared" si="173"/>
        <v>0</v>
      </c>
      <c r="AL77" s="249">
        <f t="shared" si="174"/>
        <v>0</v>
      </c>
      <c r="AM77" s="249">
        <f t="shared" si="175"/>
        <v>0</v>
      </c>
      <c r="AN77" s="249">
        <f t="shared" si="176"/>
        <v>0</v>
      </c>
      <c r="AO77" s="249">
        <f t="shared" si="177"/>
        <v>0</v>
      </c>
      <c r="AP77" s="249">
        <f t="shared" si="178"/>
        <v>0</v>
      </c>
      <c r="AQ77" s="250">
        <f t="shared" si="100"/>
        <v>0</v>
      </c>
      <c r="AR77" s="251"/>
      <c r="AS77" s="249">
        <f t="shared" si="179"/>
        <v>0</v>
      </c>
      <c r="AT77" s="249">
        <f t="shared" si="180"/>
        <v>0</v>
      </c>
      <c r="AU77" s="249">
        <f t="shared" si="181"/>
        <v>0</v>
      </c>
      <c r="AV77" s="249">
        <f t="shared" si="182"/>
        <v>0</v>
      </c>
      <c r="AW77" s="249">
        <f t="shared" si="183"/>
        <v>0</v>
      </c>
      <c r="AX77" s="249">
        <f t="shared" si="184"/>
        <v>0</v>
      </c>
      <c r="AY77" s="249">
        <f t="shared" si="185"/>
        <v>0</v>
      </c>
      <c r="AZ77" s="249">
        <f t="shared" si="186"/>
        <v>0</v>
      </c>
      <c r="BA77" s="249">
        <f t="shared" si="187"/>
        <v>0</v>
      </c>
      <c r="BB77" s="249">
        <f t="shared" si="188"/>
        <v>0</v>
      </c>
      <c r="BC77" s="250">
        <f t="shared" si="101"/>
        <v>0</v>
      </c>
      <c r="BD77" s="251"/>
      <c r="BE77" s="249">
        <f t="shared" si="189"/>
        <v>0</v>
      </c>
      <c r="BF77" s="249">
        <f t="shared" si="190"/>
        <v>0</v>
      </c>
      <c r="BG77" s="249">
        <f t="shared" si="191"/>
        <v>0</v>
      </c>
      <c r="BH77" s="249">
        <f t="shared" si="192"/>
        <v>0</v>
      </c>
      <c r="BI77" s="249">
        <f t="shared" si="193"/>
        <v>0</v>
      </c>
      <c r="BJ77" s="249">
        <f t="shared" si="194"/>
        <v>0</v>
      </c>
      <c r="BK77" s="249">
        <f t="shared" si="195"/>
        <v>0</v>
      </c>
      <c r="BL77" s="249">
        <f t="shared" si="196"/>
        <v>0</v>
      </c>
      <c r="BM77" s="249">
        <f t="shared" si="197"/>
        <v>0</v>
      </c>
      <c r="BN77" s="249">
        <f t="shared" si="198"/>
        <v>0</v>
      </c>
      <c r="BO77" s="250">
        <f t="shared" si="102"/>
        <v>0</v>
      </c>
      <c r="BQ77" s="253">
        <f t="shared" si="199"/>
        <v>0</v>
      </c>
      <c r="BR77" s="253">
        <f t="shared" si="200"/>
        <v>0</v>
      </c>
      <c r="BS77" s="253">
        <f t="shared" si="201"/>
        <v>0</v>
      </c>
      <c r="BT77" s="253">
        <f t="shared" si="202"/>
        <v>0</v>
      </c>
      <c r="BU77" s="253">
        <f t="shared" si="203"/>
        <v>0</v>
      </c>
      <c r="BV77" s="253">
        <f t="shared" si="204"/>
        <v>0</v>
      </c>
      <c r="BW77" s="253">
        <f t="shared" si="205"/>
        <v>0</v>
      </c>
      <c r="BX77" s="253">
        <f t="shared" si="206"/>
        <v>0</v>
      </c>
      <c r="BY77" s="253">
        <f t="shared" si="207"/>
        <v>0</v>
      </c>
      <c r="BZ77" s="253">
        <f t="shared" si="208"/>
        <v>0</v>
      </c>
      <c r="CA77" s="237">
        <f t="shared" si="103"/>
        <v>0</v>
      </c>
      <c r="CC77" s="258">
        <f t="shared" si="209"/>
        <v>0</v>
      </c>
      <c r="CD77" s="258">
        <f t="shared" si="210"/>
        <v>0</v>
      </c>
      <c r="CE77" s="258">
        <f t="shared" si="211"/>
        <v>0</v>
      </c>
      <c r="CF77" s="258">
        <f t="shared" si="212"/>
        <v>0</v>
      </c>
      <c r="CG77" s="258">
        <f t="shared" si="213"/>
        <v>0</v>
      </c>
      <c r="CH77" s="258">
        <f t="shared" si="214"/>
        <v>0</v>
      </c>
      <c r="CI77" s="258">
        <f t="shared" si="215"/>
        <v>0</v>
      </c>
      <c r="CJ77" s="258">
        <f t="shared" si="216"/>
        <v>0</v>
      </c>
      <c r="CK77" s="258">
        <f t="shared" si="217"/>
        <v>0</v>
      </c>
      <c r="CL77" s="258">
        <f t="shared" si="218"/>
        <v>0</v>
      </c>
      <c r="CM77" s="237">
        <f t="shared" si="104"/>
        <v>0</v>
      </c>
      <c r="CO77" s="253">
        <f t="shared" si="219"/>
        <v>0</v>
      </c>
      <c r="CP77" s="253">
        <f t="shared" si="220"/>
        <v>0</v>
      </c>
      <c r="CQ77" s="253">
        <f t="shared" si="221"/>
        <v>0</v>
      </c>
      <c r="CR77" s="253">
        <f t="shared" si="222"/>
        <v>0</v>
      </c>
      <c r="CS77" s="253">
        <f t="shared" si="223"/>
        <v>0</v>
      </c>
      <c r="CT77" s="253">
        <f t="shared" si="224"/>
        <v>0</v>
      </c>
      <c r="CU77" s="253">
        <f t="shared" si="225"/>
        <v>0</v>
      </c>
      <c r="CV77" s="253">
        <f t="shared" si="226"/>
        <v>0</v>
      </c>
      <c r="CW77" s="253">
        <f t="shared" si="227"/>
        <v>0</v>
      </c>
      <c r="CX77" s="253">
        <f t="shared" si="228"/>
        <v>0</v>
      </c>
      <c r="CY77" s="237">
        <f t="shared" si="105"/>
        <v>0</v>
      </c>
      <c r="DA77" s="253">
        <f t="shared" si="229"/>
        <v>0</v>
      </c>
      <c r="DB77" s="253">
        <f t="shared" si="230"/>
        <v>0</v>
      </c>
      <c r="DC77" s="253">
        <f t="shared" si="231"/>
        <v>0</v>
      </c>
      <c r="DD77" s="253">
        <f t="shared" si="232"/>
        <v>0</v>
      </c>
      <c r="DE77" s="253">
        <f t="shared" si="233"/>
        <v>0</v>
      </c>
      <c r="DF77" s="253">
        <f t="shared" si="234"/>
        <v>0</v>
      </c>
      <c r="DG77" s="253">
        <f t="shared" si="235"/>
        <v>0</v>
      </c>
      <c r="DH77" s="253">
        <f t="shared" si="236"/>
        <v>0</v>
      </c>
      <c r="DI77" s="253">
        <f t="shared" si="237"/>
        <v>0</v>
      </c>
      <c r="DJ77" s="253">
        <f t="shared" si="238"/>
        <v>0</v>
      </c>
      <c r="DK77" s="237">
        <f t="shared" si="106"/>
        <v>0</v>
      </c>
      <c r="DM77" s="253">
        <f>IF('5. Lön'!$B$15&gt;0,$F77*G77*(1+'2. Grunddata'!$C$16)*(1+$Q77)*(1-$E77),AS77)</f>
        <v>0</v>
      </c>
      <c r="DN77" s="253">
        <f>IF('5. Lön'!$B$15&gt;0,$F77*H77*(1+'2. Grunddata'!$C$16)*(1+$Q77)*(1+$R77)*(1-$E77),AT77)</f>
        <v>0</v>
      </c>
      <c r="DO77" s="253">
        <f>IF('5. Lön'!$B$15&gt;0,$F77*I77*(1+'2. Grunddata'!$C$16)*(1+$Q77)*(1+$R77)*(1+$S77)*(1-$E77),AU77)</f>
        <v>0</v>
      </c>
      <c r="DP77" s="253">
        <f>IF('5. Lön'!$B$15&gt;0,$F77*J77*(1+'2. Grunddata'!$C$16)*(1+$Q77)*(1+$R77)*(1+$S77)*(1+$T77)*(1-$E77),AV77)</f>
        <v>0</v>
      </c>
      <c r="DQ77" s="253">
        <f>IF('5. Lön'!$B$15&gt;0,$F77*K77*(1+'2. Grunddata'!$C$16)*(1+$Q77)*(1+$R77)*(1+$S77)*(1+$T77)*(1+$U77)*(1-$E77),AW77)</f>
        <v>0</v>
      </c>
      <c r="DR77" s="253">
        <f>IF('5. Lön'!$B$15&gt;0,$F77*L77*(1+'2. Grunddata'!$C$16)*(1+$Q77)*(1+$R77)*(1+$S77)*(1+$T77)*(1+$U77)*(1+$V77)*(1-$E77),AX77)</f>
        <v>0</v>
      </c>
      <c r="DS77" s="253">
        <f>IF('5. Lön'!$B$15&gt;0,$F77*M77*(1+'2. Grunddata'!$C$16)*(1+$Q77)*(1+$R77)*(1+$S77)*(1+$T77)*(1+$U77)*(1+$V77)*(1+$W77)*(1-$E77),AY77)</f>
        <v>0</v>
      </c>
      <c r="DT77" s="253">
        <f>IF('5. Lön'!$B$15&gt;0,$F77*N77*(1+'2. Grunddata'!$C$16)*(1+$Q77)*(1+$R77)*(1+$S77)*(1+$T77)*(1+$U77)*(1+$V77)*(1+$W77)*(1+$X77)*(1-$E77),AZ77)</f>
        <v>0</v>
      </c>
      <c r="DU77" s="253">
        <f>IF('5. Lön'!$B$15&gt;0,$F77*O77*(1+'2. Grunddata'!$C$16)*(1+$Q77)*(1+$R77)*(1+$S77)*(1+$T77)*(1+$U77)*(1+$V77)*(1+$W77)*(1+$X77)*(1+$Y77)*(1+$Z77)*(1-$E77),BA77)</f>
        <v>0</v>
      </c>
      <c r="DV77" s="253">
        <f>IF('5. Lön'!$B$15&gt;0,$F77*P77*(1+'2. Grunddata'!$C$16)*(1+$Q77)*(1+$R77)*(1+$S77)*(1+$T77)*(1+$U77)*(1+$V77)*(1+$W77)*(1+$X77)*(1+$Y77)*(1-$E77),BB77)</f>
        <v>0</v>
      </c>
      <c r="DW77" s="237">
        <f t="shared" si="107"/>
        <v>0</v>
      </c>
      <c r="DY77" s="253">
        <f>IF('2. Grunddata'!$C$13="NEJ",(IF('2. Grunddata'!$C$16&gt;0,(DM77*$AD77),(AS77*$AD77))),(BQ77+CO77))</f>
        <v>0</v>
      </c>
      <c r="DZ77" s="253">
        <f>IF('2. Grunddata'!$C$13="NEJ",(IF('2. Grunddata'!$C$16&gt;0,(DN77*$AD77),(AT77*$AD77))),(BR77+CP77))</f>
        <v>0</v>
      </c>
      <c r="EA77" s="253">
        <f>IF('2. Grunddata'!$C$13="NEJ",(IF('2. Grunddata'!$C$16&gt;0,(DO77*$AD77),(AU77*$AD77))),(BS77+CQ77))</f>
        <v>0</v>
      </c>
      <c r="EB77" s="253">
        <f>IF('2. Grunddata'!$C$13="NEJ",(IF('2. Grunddata'!$C$16&gt;0,(DP77*$AD77),(AV77*$AD77))),(BT77+CR77))</f>
        <v>0</v>
      </c>
      <c r="EC77" s="253">
        <f>IF('2. Grunddata'!$C$13="NEJ",(IF('2. Grunddata'!$C$16&gt;0,(DQ77*$AD77),(AW77*$AD77))),(BU77+CS77))</f>
        <v>0</v>
      </c>
      <c r="ED77" s="253">
        <f>IF('2. Grunddata'!$C$13="NEJ",(IF('2. Grunddata'!$C$16&gt;0,(DR77*$AD77),(AX77*$AD77))),(BV77+CT77))</f>
        <v>0</v>
      </c>
      <c r="EE77" s="253">
        <f>IF('2. Grunddata'!$C$13="NEJ",(IF('2. Grunddata'!$C$16&gt;0,(DS77*$AD77),(AY77*$AD77))),(BW77+CU77))</f>
        <v>0</v>
      </c>
      <c r="EF77" s="253">
        <f>IF('2. Grunddata'!$C$13="NEJ",(IF('2. Grunddata'!$C$16&gt;0,(DT77*$AD77),(AZ77*$AD77))),(BX77+CV77))</f>
        <v>0</v>
      </c>
      <c r="EG77" s="253">
        <f>IF('2. Grunddata'!$C$13="NEJ",(IF('2. Grunddata'!$C$16&gt;0,(DU77*$AD77),(BA77*$AD77))),(BY77+CW77))</f>
        <v>0</v>
      </c>
      <c r="EH77" s="253">
        <f>IF('2. Grunddata'!$C$13="NEJ",(IF('2. Grunddata'!$C$16&gt;0,(DV77*$AD77),(BB77*$AD77))),(BZ77+CX77))</f>
        <v>0</v>
      </c>
      <c r="EI77" s="237">
        <f t="shared" si="108"/>
        <v>0</v>
      </c>
      <c r="EK77" s="253">
        <f>(BQ77+CO77-DY77)+IF('2. Grunddata'!$C$16&gt;0,AS77-DM77,0)</f>
        <v>0</v>
      </c>
      <c r="EL77" s="253">
        <f>(BR77+CP77-DZ77)+IF('2. Grunddata'!$C$16&gt;0,AT77-DN77,0)</f>
        <v>0</v>
      </c>
      <c r="EM77" s="253">
        <f>(BS77+CQ77-EA77)+IF('2. Grunddata'!$C$16&gt;0,AU77-DO77,0)</f>
        <v>0</v>
      </c>
      <c r="EN77" s="253">
        <f>(BT77+CR77-EB77)+IF('2. Grunddata'!$C$16&gt;0,AV77-DP77,0)</f>
        <v>0</v>
      </c>
      <c r="EO77" s="253">
        <f>(BU77+CS77-EC77)+IF('2. Grunddata'!$C$16&gt;0,AW77-DQ77,0)</f>
        <v>0</v>
      </c>
      <c r="EP77" s="253">
        <f>(BV77+CT77-ED77)+IF('2. Grunddata'!$C$16&gt;0,AX77-DR77,0)</f>
        <v>0</v>
      </c>
      <c r="EQ77" s="253">
        <f>(BW77+CU77-EE77)+IF('2. Grunddata'!$C$16&gt;0,AY77-DS77,0)</f>
        <v>0</v>
      </c>
      <c r="ER77" s="253">
        <f>(BX77+CV77-EF77)+IF('2. Grunddata'!$C$16&gt;0,AZ77-DT77,0)</f>
        <v>0</v>
      </c>
      <c r="ES77" s="253">
        <f>(BY77+CW77-EG77)+IF('2. Grunddata'!$C$16&gt;0,BA77-DU77,0)</f>
        <v>0</v>
      </c>
      <c r="ET77" s="253">
        <f>(BZ77+CX77-EH77)+IF('2. Grunddata'!$C$16&gt;0,BB77-DV77,0)</f>
        <v>0</v>
      </c>
      <c r="EU77" s="237">
        <f t="shared" si="109"/>
        <v>0</v>
      </c>
      <c r="EW77" s="253">
        <f t="shared" si="110"/>
        <v>0</v>
      </c>
      <c r="EX77" s="253">
        <f t="shared" si="111"/>
        <v>0</v>
      </c>
      <c r="EY77" s="253">
        <f t="shared" si="112"/>
        <v>0</v>
      </c>
      <c r="EZ77" s="253">
        <f t="shared" si="113"/>
        <v>0</v>
      </c>
      <c r="FA77" s="253">
        <f t="shared" si="114"/>
        <v>0</v>
      </c>
      <c r="FB77" s="253">
        <f t="shared" si="115"/>
        <v>0</v>
      </c>
      <c r="FC77" s="253">
        <f t="shared" si="116"/>
        <v>0</v>
      </c>
      <c r="FD77" s="253">
        <f t="shared" si="117"/>
        <v>0</v>
      </c>
      <c r="FE77" s="253">
        <f t="shared" si="118"/>
        <v>0</v>
      </c>
      <c r="FF77" s="253">
        <f t="shared" si="119"/>
        <v>0</v>
      </c>
      <c r="FG77" s="237">
        <f t="shared" si="120"/>
        <v>0</v>
      </c>
      <c r="FI77" s="253">
        <f t="shared" si="121"/>
        <v>0</v>
      </c>
      <c r="FJ77" s="253">
        <f t="shared" si="122"/>
        <v>0</v>
      </c>
      <c r="FK77" s="253">
        <f t="shared" si="123"/>
        <v>0</v>
      </c>
      <c r="FL77" s="253">
        <f t="shared" si="124"/>
        <v>0</v>
      </c>
      <c r="FM77" s="253">
        <f t="shared" si="125"/>
        <v>0</v>
      </c>
      <c r="FN77" s="253">
        <f t="shared" si="126"/>
        <v>0</v>
      </c>
      <c r="FO77" s="253">
        <f t="shared" si="127"/>
        <v>0</v>
      </c>
      <c r="FP77" s="253">
        <f t="shared" si="128"/>
        <v>0</v>
      </c>
      <c r="FQ77" s="253">
        <f t="shared" si="129"/>
        <v>0</v>
      </c>
      <c r="FR77" s="253">
        <f t="shared" si="130"/>
        <v>0</v>
      </c>
      <c r="FS77" s="237">
        <f t="shared" si="131"/>
        <v>0</v>
      </c>
    </row>
    <row r="78" spans="2:175" s="120" customFormat="1" ht="12.95" customHeight="1" x14ac:dyDescent="0.2">
      <c r="B78" s="115" t="str">
        <f>'2. Grunddata'!C$9</f>
        <v>Husdjurens utfodring och vård</v>
      </c>
      <c r="C78" s="147"/>
      <c r="D78" s="116"/>
      <c r="E78" s="138">
        <f t="shared" si="240"/>
        <v>0</v>
      </c>
      <c r="F78" s="136"/>
      <c r="G78" s="137"/>
      <c r="H78" s="137"/>
      <c r="I78" s="137"/>
      <c r="J78" s="137"/>
      <c r="K78" s="137"/>
      <c r="L78" s="137"/>
      <c r="M78" s="137"/>
      <c r="N78" s="137"/>
      <c r="O78" s="137"/>
      <c r="P78" s="137"/>
      <c r="Q78" s="566">
        <f>SUMIF('3. Partner'!$K$13:$K$87,$B78,'3. Partner'!$E$13:$E$87)</f>
        <v>0.02</v>
      </c>
      <c r="R78" s="540">
        <f t="shared" si="241"/>
        <v>0.02</v>
      </c>
      <c r="S78" s="540">
        <f t="shared" si="241"/>
        <v>0.02</v>
      </c>
      <c r="T78" s="540">
        <f t="shared" si="241"/>
        <v>0.02</v>
      </c>
      <c r="U78" s="540">
        <f t="shared" si="241"/>
        <v>0.02</v>
      </c>
      <c r="V78" s="540">
        <f t="shared" si="241"/>
        <v>0.02</v>
      </c>
      <c r="W78" s="540">
        <f t="shared" si="241"/>
        <v>0.02</v>
      </c>
      <c r="X78" s="540">
        <f t="shared" si="241"/>
        <v>0.02</v>
      </c>
      <c r="Y78" s="540">
        <f t="shared" si="241"/>
        <v>0.02</v>
      </c>
      <c r="Z78" s="540">
        <f t="shared" si="241"/>
        <v>0.02</v>
      </c>
      <c r="AA78" s="567">
        <f>SUMIF('3. Partner'!K$13:K$87,B78,'3. Partner'!D$13:D$87)</f>
        <v>0.54449999999999998</v>
      </c>
      <c r="AB78" s="568">
        <f>(SUMIF('3. Partner'!K$13:K$87,B78,'3. Partner'!F$13:F$87))+(SUMIF('3. Partner'!K$13:K$87,B78,'3. Partner'!H$13:H$87))</f>
        <v>0.46473946099377283</v>
      </c>
      <c r="AC78" s="568">
        <f>(SUMIF('3. Partner'!K$13:K$87,B78,'3. Partner'!G$13:G$87))+(SUMIF('3. Partner'!K$13:K$87,B78,'3. Partner'!I$13:I$87))</f>
        <v>0.12659999999999999</v>
      </c>
      <c r="AD78" s="273">
        <f>IF('2. Grunddata'!C$13="NEJ",'2. Grunddata'!C$14,0)</f>
        <v>0.25</v>
      </c>
      <c r="AE78" s="617">
        <f t="shared" si="99"/>
        <v>0</v>
      </c>
      <c r="AF78" s="287"/>
      <c r="AG78" s="274">
        <f t="shared" si="169"/>
        <v>0</v>
      </c>
      <c r="AH78" s="274">
        <f t="shared" si="170"/>
        <v>0</v>
      </c>
      <c r="AI78" s="274">
        <f t="shared" si="171"/>
        <v>0</v>
      </c>
      <c r="AJ78" s="274">
        <f t="shared" si="172"/>
        <v>0</v>
      </c>
      <c r="AK78" s="274">
        <f t="shared" si="173"/>
        <v>0</v>
      </c>
      <c r="AL78" s="274">
        <f t="shared" si="174"/>
        <v>0</v>
      </c>
      <c r="AM78" s="274">
        <f t="shared" si="175"/>
        <v>0</v>
      </c>
      <c r="AN78" s="274">
        <f t="shared" si="176"/>
        <v>0</v>
      </c>
      <c r="AO78" s="274">
        <f t="shared" si="177"/>
        <v>0</v>
      </c>
      <c r="AP78" s="274">
        <f t="shared" si="178"/>
        <v>0</v>
      </c>
      <c r="AQ78" s="275">
        <f t="shared" si="100"/>
        <v>0</v>
      </c>
      <c r="AR78" s="276"/>
      <c r="AS78" s="274">
        <f t="shared" si="179"/>
        <v>0</v>
      </c>
      <c r="AT78" s="274">
        <f t="shared" si="180"/>
        <v>0</v>
      </c>
      <c r="AU78" s="274">
        <f t="shared" si="181"/>
        <v>0</v>
      </c>
      <c r="AV78" s="274">
        <f t="shared" si="182"/>
        <v>0</v>
      </c>
      <c r="AW78" s="274">
        <f t="shared" si="183"/>
        <v>0</v>
      </c>
      <c r="AX78" s="274">
        <f t="shared" si="184"/>
        <v>0</v>
      </c>
      <c r="AY78" s="274">
        <f t="shared" si="185"/>
        <v>0</v>
      </c>
      <c r="AZ78" s="274">
        <f t="shared" si="186"/>
        <v>0</v>
      </c>
      <c r="BA78" s="274">
        <f t="shared" si="187"/>
        <v>0</v>
      </c>
      <c r="BB78" s="274">
        <f t="shared" si="188"/>
        <v>0</v>
      </c>
      <c r="BC78" s="275">
        <f t="shared" si="101"/>
        <v>0</v>
      </c>
      <c r="BD78" s="276"/>
      <c r="BE78" s="274">
        <f t="shared" si="189"/>
        <v>0</v>
      </c>
      <c r="BF78" s="274">
        <f t="shared" si="190"/>
        <v>0</v>
      </c>
      <c r="BG78" s="274">
        <f t="shared" si="191"/>
        <v>0</v>
      </c>
      <c r="BH78" s="274">
        <f t="shared" si="192"/>
        <v>0</v>
      </c>
      <c r="BI78" s="274">
        <f t="shared" si="193"/>
        <v>0</v>
      </c>
      <c r="BJ78" s="274">
        <f t="shared" si="194"/>
        <v>0</v>
      </c>
      <c r="BK78" s="274">
        <f t="shared" si="195"/>
        <v>0</v>
      </c>
      <c r="BL78" s="274">
        <f t="shared" si="196"/>
        <v>0</v>
      </c>
      <c r="BM78" s="274">
        <f t="shared" si="197"/>
        <v>0</v>
      </c>
      <c r="BN78" s="274">
        <f t="shared" si="198"/>
        <v>0</v>
      </c>
      <c r="BO78" s="275">
        <f t="shared" si="102"/>
        <v>0</v>
      </c>
      <c r="BP78" s="227"/>
      <c r="BQ78" s="225">
        <f t="shared" si="199"/>
        <v>0</v>
      </c>
      <c r="BR78" s="225">
        <f t="shared" si="200"/>
        <v>0</v>
      </c>
      <c r="BS78" s="225">
        <f t="shared" si="201"/>
        <v>0</v>
      </c>
      <c r="BT78" s="225">
        <f t="shared" si="202"/>
        <v>0</v>
      </c>
      <c r="BU78" s="225">
        <f t="shared" si="203"/>
        <v>0</v>
      </c>
      <c r="BV78" s="225">
        <f t="shared" si="204"/>
        <v>0</v>
      </c>
      <c r="BW78" s="225">
        <f t="shared" si="205"/>
        <v>0</v>
      </c>
      <c r="BX78" s="225">
        <f t="shared" si="206"/>
        <v>0</v>
      </c>
      <c r="BY78" s="225">
        <f t="shared" si="207"/>
        <v>0</v>
      </c>
      <c r="BZ78" s="225">
        <f t="shared" si="208"/>
        <v>0</v>
      </c>
      <c r="CA78" s="226">
        <f t="shared" si="103"/>
        <v>0</v>
      </c>
      <c r="CB78" s="227"/>
      <c r="CC78" s="279">
        <f t="shared" si="209"/>
        <v>0</v>
      </c>
      <c r="CD78" s="279">
        <f t="shared" si="210"/>
        <v>0</v>
      </c>
      <c r="CE78" s="279">
        <f t="shared" si="211"/>
        <v>0</v>
      </c>
      <c r="CF78" s="279">
        <f t="shared" si="212"/>
        <v>0</v>
      </c>
      <c r="CG78" s="279">
        <f t="shared" si="213"/>
        <v>0</v>
      </c>
      <c r="CH78" s="279">
        <f t="shared" si="214"/>
        <v>0</v>
      </c>
      <c r="CI78" s="279">
        <f t="shared" si="215"/>
        <v>0</v>
      </c>
      <c r="CJ78" s="279">
        <f t="shared" si="216"/>
        <v>0</v>
      </c>
      <c r="CK78" s="279">
        <f t="shared" si="217"/>
        <v>0</v>
      </c>
      <c r="CL78" s="279">
        <f t="shared" si="218"/>
        <v>0</v>
      </c>
      <c r="CM78" s="226">
        <f t="shared" si="104"/>
        <v>0</v>
      </c>
      <c r="CN78" s="227"/>
      <c r="CO78" s="225">
        <f t="shared" si="219"/>
        <v>0</v>
      </c>
      <c r="CP78" s="225">
        <f t="shared" si="220"/>
        <v>0</v>
      </c>
      <c r="CQ78" s="225">
        <f t="shared" si="221"/>
        <v>0</v>
      </c>
      <c r="CR78" s="225">
        <f t="shared" si="222"/>
        <v>0</v>
      </c>
      <c r="CS78" s="225">
        <f t="shared" si="223"/>
        <v>0</v>
      </c>
      <c r="CT78" s="225">
        <f t="shared" si="224"/>
        <v>0</v>
      </c>
      <c r="CU78" s="225">
        <f t="shared" si="225"/>
        <v>0</v>
      </c>
      <c r="CV78" s="225">
        <f t="shared" si="226"/>
        <v>0</v>
      </c>
      <c r="CW78" s="225">
        <f t="shared" si="227"/>
        <v>0</v>
      </c>
      <c r="CX78" s="225">
        <f t="shared" si="228"/>
        <v>0</v>
      </c>
      <c r="CY78" s="226">
        <f t="shared" si="105"/>
        <v>0</v>
      </c>
      <c r="CZ78" s="227"/>
      <c r="DA78" s="225">
        <f t="shared" si="229"/>
        <v>0</v>
      </c>
      <c r="DB78" s="225">
        <f t="shared" si="230"/>
        <v>0</v>
      </c>
      <c r="DC78" s="225">
        <f t="shared" si="231"/>
        <v>0</v>
      </c>
      <c r="DD78" s="225">
        <f t="shared" si="232"/>
        <v>0</v>
      </c>
      <c r="DE78" s="225">
        <f t="shared" si="233"/>
        <v>0</v>
      </c>
      <c r="DF78" s="225">
        <f t="shared" si="234"/>
        <v>0</v>
      </c>
      <c r="DG78" s="225">
        <f t="shared" si="235"/>
        <v>0</v>
      </c>
      <c r="DH78" s="225">
        <f t="shared" si="236"/>
        <v>0</v>
      </c>
      <c r="DI78" s="225">
        <f t="shared" si="237"/>
        <v>0</v>
      </c>
      <c r="DJ78" s="225">
        <f t="shared" si="238"/>
        <v>0</v>
      </c>
      <c r="DK78" s="226">
        <f t="shared" si="106"/>
        <v>0</v>
      </c>
      <c r="DL78" s="227"/>
      <c r="DM78" s="225">
        <f>IF('5. Lön'!$B$15&gt;0,$F78*G78*(1+'2. Grunddata'!$C$16)*(1+$Q78)*(1-$E78),AS78)</f>
        <v>0</v>
      </c>
      <c r="DN78" s="225">
        <f>IF('5. Lön'!$B$15&gt;0,$F78*H78*(1+'2. Grunddata'!$C$16)*(1+$Q78)*(1+$R78)*(1-$E78),AT78)</f>
        <v>0</v>
      </c>
      <c r="DO78" s="225">
        <f>IF('5. Lön'!$B$15&gt;0,$F78*I78*(1+'2. Grunddata'!$C$16)*(1+$Q78)*(1+$R78)*(1+$S78)*(1-$E78),AU78)</f>
        <v>0</v>
      </c>
      <c r="DP78" s="225">
        <f>IF('5. Lön'!$B$15&gt;0,$F78*J78*(1+'2. Grunddata'!$C$16)*(1+$Q78)*(1+$R78)*(1+$S78)*(1+$T78)*(1-$E78),AV78)</f>
        <v>0</v>
      </c>
      <c r="DQ78" s="225">
        <f>IF('5. Lön'!$B$15&gt;0,$F78*K78*(1+'2. Grunddata'!$C$16)*(1+$Q78)*(1+$R78)*(1+$S78)*(1+$T78)*(1+$U78)*(1-$E78),AW78)</f>
        <v>0</v>
      </c>
      <c r="DR78" s="225">
        <f>IF('5. Lön'!$B$15&gt;0,$F78*L78*(1+'2. Grunddata'!$C$16)*(1+$Q78)*(1+$R78)*(1+$S78)*(1+$T78)*(1+$U78)*(1+$V78)*(1-$E78),AX78)</f>
        <v>0</v>
      </c>
      <c r="DS78" s="225">
        <f>IF('5. Lön'!$B$15&gt;0,$F78*M78*(1+'2. Grunddata'!$C$16)*(1+$Q78)*(1+$R78)*(1+$S78)*(1+$T78)*(1+$U78)*(1+$V78)*(1+$W78)*(1-$E78),AY78)</f>
        <v>0</v>
      </c>
      <c r="DT78" s="225">
        <f>IF('5. Lön'!$B$15&gt;0,$F78*N78*(1+'2. Grunddata'!$C$16)*(1+$Q78)*(1+$R78)*(1+$S78)*(1+$T78)*(1+$U78)*(1+$V78)*(1+$W78)*(1+$X78)*(1-$E78),AZ78)</f>
        <v>0</v>
      </c>
      <c r="DU78" s="225">
        <f>IF('5. Lön'!$B$15&gt;0,$F78*O78*(1+'2. Grunddata'!$C$16)*(1+$Q78)*(1+$R78)*(1+$S78)*(1+$T78)*(1+$U78)*(1+$V78)*(1+$W78)*(1+$X78)*(1+$Y78)*(1+$Z78)*(1-$E78),BA78)</f>
        <v>0</v>
      </c>
      <c r="DV78" s="225">
        <f>IF('5. Lön'!$B$15&gt;0,$F78*P78*(1+'2. Grunddata'!$C$16)*(1+$Q78)*(1+$R78)*(1+$S78)*(1+$T78)*(1+$U78)*(1+$V78)*(1+$W78)*(1+$X78)*(1+$Y78)*(1-$E78),BB78)</f>
        <v>0</v>
      </c>
      <c r="DW78" s="226">
        <f t="shared" si="107"/>
        <v>0</v>
      </c>
      <c r="DX78" s="227"/>
      <c r="DY78" s="225">
        <f>IF('2. Grunddata'!$C$13="NEJ",(IF('2. Grunddata'!$C$16&gt;0,(DM78*$AD78),(AS78*$AD78))),(BQ78+CO78))</f>
        <v>0</v>
      </c>
      <c r="DZ78" s="225">
        <f>IF('2. Grunddata'!$C$13="NEJ",(IF('2. Grunddata'!$C$16&gt;0,(DN78*$AD78),(AT78*$AD78))),(BR78+CP78))</f>
        <v>0</v>
      </c>
      <c r="EA78" s="225">
        <f>IF('2. Grunddata'!$C$13="NEJ",(IF('2. Grunddata'!$C$16&gt;0,(DO78*$AD78),(AU78*$AD78))),(BS78+CQ78))</f>
        <v>0</v>
      </c>
      <c r="EB78" s="225">
        <f>IF('2. Grunddata'!$C$13="NEJ",(IF('2. Grunddata'!$C$16&gt;0,(DP78*$AD78),(AV78*$AD78))),(BT78+CR78))</f>
        <v>0</v>
      </c>
      <c r="EC78" s="225">
        <f>IF('2. Grunddata'!$C$13="NEJ",(IF('2. Grunddata'!$C$16&gt;0,(DQ78*$AD78),(AW78*$AD78))),(BU78+CS78))</f>
        <v>0</v>
      </c>
      <c r="ED78" s="225">
        <f>IF('2. Grunddata'!$C$13="NEJ",(IF('2. Grunddata'!$C$16&gt;0,(DR78*$AD78),(AX78*$AD78))),(BV78+CT78))</f>
        <v>0</v>
      </c>
      <c r="EE78" s="225">
        <f>IF('2. Grunddata'!$C$13="NEJ",(IF('2. Grunddata'!$C$16&gt;0,(DS78*$AD78),(AY78*$AD78))),(BW78+CU78))</f>
        <v>0</v>
      </c>
      <c r="EF78" s="225">
        <f>IF('2. Grunddata'!$C$13="NEJ",(IF('2. Grunddata'!$C$16&gt;0,(DT78*$AD78),(AZ78*$AD78))),(BX78+CV78))</f>
        <v>0</v>
      </c>
      <c r="EG78" s="225">
        <f>IF('2. Grunddata'!$C$13="NEJ",(IF('2. Grunddata'!$C$16&gt;0,(DU78*$AD78),(BA78*$AD78))),(BY78+CW78))</f>
        <v>0</v>
      </c>
      <c r="EH78" s="225">
        <f>IF('2. Grunddata'!$C$13="NEJ",(IF('2. Grunddata'!$C$16&gt;0,(DV78*$AD78),(BB78*$AD78))),(BZ78+CX78))</f>
        <v>0</v>
      </c>
      <c r="EI78" s="226">
        <f t="shared" si="108"/>
        <v>0</v>
      </c>
      <c r="EJ78" s="227"/>
      <c r="EK78" s="225">
        <f>(BQ78+CO78-DY78)+IF('2. Grunddata'!$C$16&gt;0,AS78-DM78,0)</f>
        <v>0</v>
      </c>
      <c r="EL78" s="225">
        <f>(BR78+CP78-DZ78)+IF('2. Grunddata'!$C$16&gt;0,AT78-DN78,0)</f>
        <v>0</v>
      </c>
      <c r="EM78" s="225">
        <f>(BS78+CQ78-EA78)+IF('2. Grunddata'!$C$16&gt;0,AU78-DO78,0)</f>
        <v>0</v>
      </c>
      <c r="EN78" s="225">
        <f>(BT78+CR78-EB78)+IF('2. Grunddata'!$C$16&gt;0,AV78-DP78,0)</f>
        <v>0</v>
      </c>
      <c r="EO78" s="225">
        <f>(BU78+CS78-EC78)+IF('2. Grunddata'!$C$16&gt;0,AW78-DQ78,0)</f>
        <v>0</v>
      </c>
      <c r="EP78" s="225">
        <f>(BV78+CT78-ED78)+IF('2. Grunddata'!$C$16&gt;0,AX78-DR78,0)</f>
        <v>0</v>
      </c>
      <c r="EQ78" s="225">
        <f>(BW78+CU78-EE78)+IF('2. Grunddata'!$C$16&gt;0,AY78-DS78,0)</f>
        <v>0</v>
      </c>
      <c r="ER78" s="225">
        <f>(BX78+CV78-EF78)+IF('2. Grunddata'!$C$16&gt;0,AZ78-DT78,0)</f>
        <v>0</v>
      </c>
      <c r="ES78" s="225">
        <f>(BY78+CW78-EG78)+IF('2. Grunddata'!$C$16&gt;0,BA78-DU78,0)</f>
        <v>0</v>
      </c>
      <c r="ET78" s="225">
        <f>(BZ78+CX78-EH78)+IF('2. Grunddata'!$C$16&gt;0,BB78-DV78,0)</f>
        <v>0</v>
      </c>
      <c r="EU78" s="226">
        <f t="shared" si="109"/>
        <v>0</v>
      </c>
      <c r="EV78" s="227"/>
      <c r="EW78" s="225">
        <f t="shared" si="110"/>
        <v>0</v>
      </c>
      <c r="EX78" s="225">
        <f t="shared" si="111"/>
        <v>0</v>
      </c>
      <c r="EY78" s="225">
        <f t="shared" si="112"/>
        <v>0</v>
      </c>
      <c r="EZ78" s="225">
        <f t="shared" si="113"/>
        <v>0</v>
      </c>
      <c r="FA78" s="225">
        <f t="shared" si="114"/>
        <v>0</v>
      </c>
      <c r="FB78" s="225">
        <f t="shared" si="115"/>
        <v>0</v>
      </c>
      <c r="FC78" s="225">
        <f t="shared" si="116"/>
        <v>0</v>
      </c>
      <c r="FD78" s="225">
        <f t="shared" si="117"/>
        <v>0</v>
      </c>
      <c r="FE78" s="225">
        <f t="shared" si="118"/>
        <v>0</v>
      </c>
      <c r="FF78" s="225">
        <f t="shared" si="119"/>
        <v>0</v>
      </c>
      <c r="FG78" s="226">
        <f t="shared" si="120"/>
        <v>0</v>
      </c>
      <c r="FH78" s="227"/>
      <c r="FI78" s="225">
        <f t="shared" si="121"/>
        <v>0</v>
      </c>
      <c r="FJ78" s="225">
        <f t="shared" si="122"/>
        <v>0</v>
      </c>
      <c r="FK78" s="225">
        <f t="shared" si="123"/>
        <v>0</v>
      </c>
      <c r="FL78" s="225">
        <f t="shared" si="124"/>
        <v>0</v>
      </c>
      <c r="FM78" s="225">
        <f t="shared" si="125"/>
        <v>0</v>
      </c>
      <c r="FN78" s="225">
        <f t="shared" si="126"/>
        <v>0</v>
      </c>
      <c r="FO78" s="225">
        <f t="shared" si="127"/>
        <v>0</v>
      </c>
      <c r="FP78" s="225">
        <f t="shared" si="128"/>
        <v>0</v>
      </c>
      <c r="FQ78" s="225">
        <f t="shared" si="129"/>
        <v>0</v>
      </c>
      <c r="FR78" s="225">
        <f t="shared" si="130"/>
        <v>0</v>
      </c>
      <c r="FS78" s="226">
        <f t="shared" si="131"/>
        <v>0</v>
      </c>
    </row>
    <row r="79" spans="2:175" s="120" customFormat="1" ht="12.95" customHeight="1" x14ac:dyDescent="0.2">
      <c r="B79" s="109" t="str">
        <f>'2. Grunddata'!C$9</f>
        <v>Husdjurens utfodring och vård</v>
      </c>
      <c r="C79" s="110"/>
      <c r="D79" s="113"/>
      <c r="E79" s="128">
        <f t="shared" si="240"/>
        <v>0</v>
      </c>
      <c r="F79" s="111"/>
      <c r="G79" s="112"/>
      <c r="H79" s="112"/>
      <c r="I79" s="112"/>
      <c r="J79" s="112"/>
      <c r="K79" s="112"/>
      <c r="L79" s="112"/>
      <c r="M79" s="112"/>
      <c r="N79" s="112"/>
      <c r="O79" s="112"/>
      <c r="P79" s="112"/>
      <c r="Q79" s="266">
        <f>SUMIF('3. Partner'!$K$13:$K$87,$B79,'3. Partner'!$E$13:$E$87)</f>
        <v>0.02</v>
      </c>
      <c r="R79" s="541">
        <f t="shared" si="241"/>
        <v>0.02</v>
      </c>
      <c r="S79" s="541">
        <f t="shared" si="241"/>
        <v>0.02</v>
      </c>
      <c r="T79" s="541">
        <f t="shared" si="241"/>
        <v>0.02</v>
      </c>
      <c r="U79" s="541">
        <f t="shared" si="241"/>
        <v>0.02</v>
      </c>
      <c r="V79" s="541">
        <f t="shared" si="241"/>
        <v>0.02</v>
      </c>
      <c r="W79" s="541">
        <f t="shared" si="241"/>
        <v>0.02</v>
      </c>
      <c r="X79" s="541">
        <f t="shared" si="241"/>
        <v>0.02</v>
      </c>
      <c r="Y79" s="541">
        <f t="shared" si="241"/>
        <v>0.02</v>
      </c>
      <c r="Z79" s="541">
        <f t="shared" si="241"/>
        <v>0.02</v>
      </c>
      <c r="AA79" s="267">
        <f>SUMIF('3. Partner'!K$13:K$87,B79,'3. Partner'!D$13:D$87)</f>
        <v>0.54449999999999998</v>
      </c>
      <c r="AB79" s="247">
        <f>(SUMIF('3. Partner'!K$13:K$87,B79,'3. Partner'!F$13:F$87))+(SUMIF('3. Partner'!K$13:K$87,B79,'3. Partner'!H$13:H$87))</f>
        <v>0.46473946099377283</v>
      </c>
      <c r="AC79" s="247">
        <f>(SUMIF('3. Partner'!K$13:K$87,B79,'3. Partner'!G$13:G$87))+(SUMIF('3. Partner'!K$13:K$87,B79,'3. Partner'!I$13:I$87))</f>
        <v>0.12659999999999999</v>
      </c>
      <c r="AD79" s="248">
        <f>IF('2. Grunddata'!C$13="NEJ",'2. Grunddata'!C$14,0)</f>
        <v>0.25</v>
      </c>
      <c r="AE79" s="597">
        <f t="shared" si="99"/>
        <v>0</v>
      </c>
      <c r="AF79" s="292"/>
      <c r="AG79" s="249">
        <f t="shared" si="169"/>
        <v>0</v>
      </c>
      <c r="AH79" s="249">
        <f t="shared" si="170"/>
        <v>0</v>
      </c>
      <c r="AI79" s="249">
        <f t="shared" si="171"/>
        <v>0</v>
      </c>
      <c r="AJ79" s="249">
        <f t="shared" si="172"/>
        <v>0</v>
      </c>
      <c r="AK79" s="249">
        <f t="shared" si="173"/>
        <v>0</v>
      </c>
      <c r="AL79" s="249">
        <f t="shared" si="174"/>
        <v>0</v>
      </c>
      <c r="AM79" s="249">
        <f t="shared" si="175"/>
        <v>0</v>
      </c>
      <c r="AN79" s="249">
        <f t="shared" si="176"/>
        <v>0</v>
      </c>
      <c r="AO79" s="249">
        <f t="shared" si="177"/>
        <v>0</v>
      </c>
      <c r="AP79" s="249">
        <f t="shared" si="178"/>
        <v>0</v>
      </c>
      <c r="AQ79" s="250">
        <f t="shared" si="100"/>
        <v>0</v>
      </c>
      <c r="AR79" s="251"/>
      <c r="AS79" s="249">
        <f t="shared" si="179"/>
        <v>0</v>
      </c>
      <c r="AT79" s="249">
        <f t="shared" si="180"/>
        <v>0</v>
      </c>
      <c r="AU79" s="249">
        <f t="shared" si="181"/>
        <v>0</v>
      </c>
      <c r="AV79" s="249">
        <f t="shared" si="182"/>
        <v>0</v>
      </c>
      <c r="AW79" s="249">
        <f t="shared" si="183"/>
        <v>0</v>
      </c>
      <c r="AX79" s="249">
        <f t="shared" si="184"/>
        <v>0</v>
      </c>
      <c r="AY79" s="249">
        <f t="shared" si="185"/>
        <v>0</v>
      </c>
      <c r="AZ79" s="249">
        <f t="shared" si="186"/>
        <v>0</v>
      </c>
      <c r="BA79" s="249">
        <f t="shared" si="187"/>
        <v>0</v>
      </c>
      <c r="BB79" s="249">
        <f t="shared" si="188"/>
        <v>0</v>
      </c>
      <c r="BC79" s="250">
        <f t="shared" si="101"/>
        <v>0</v>
      </c>
      <c r="BD79" s="251"/>
      <c r="BE79" s="249">
        <f t="shared" si="189"/>
        <v>0</v>
      </c>
      <c r="BF79" s="249">
        <f t="shared" si="190"/>
        <v>0</v>
      </c>
      <c r="BG79" s="249">
        <f t="shared" si="191"/>
        <v>0</v>
      </c>
      <c r="BH79" s="249">
        <f t="shared" si="192"/>
        <v>0</v>
      </c>
      <c r="BI79" s="249">
        <f t="shared" si="193"/>
        <v>0</v>
      </c>
      <c r="BJ79" s="249">
        <f t="shared" si="194"/>
        <v>0</v>
      </c>
      <c r="BK79" s="249">
        <f t="shared" si="195"/>
        <v>0</v>
      </c>
      <c r="BL79" s="249">
        <f t="shared" si="196"/>
        <v>0</v>
      </c>
      <c r="BM79" s="249">
        <f t="shared" si="197"/>
        <v>0</v>
      </c>
      <c r="BN79" s="249">
        <f t="shared" si="198"/>
        <v>0</v>
      </c>
      <c r="BO79" s="250">
        <f t="shared" si="102"/>
        <v>0</v>
      </c>
      <c r="BQ79" s="253">
        <f t="shared" si="199"/>
        <v>0</v>
      </c>
      <c r="BR79" s="253">
        <f t="shared" si="200"/>
        <v>0</v>
      </c>
      <c r="BS79" s="253">
        <f t="shared" si="201"/>
        <v>0</v>
      </c>
      <c r="BT79" s="253">
        <f t="shared" si="202"/>
        <v>0</v>
      </c>
      <c r="BU79" s="253">
        <f t="shared" si="203"/>
        <v>0</v>
      </c>
      <c r="BV79" s="253">
        <f t="shared" si="204"/>
        <v>0</v>
      </c>
      <c r="BW79" s="253">
        <f t="shared" si="205"/>
        <v>0</v>
      </c>
      <c r="BX79" s="253">
        <f t="shared" si="206"/>
        <v>0</v>
      </c>
      <c r="BY79" s="253">
        <f t="shared" si="207"/>
        <v>0</v>
      </c>
      <c r="BZ79" s="253">
        <f t="shared" si="208"/>
        <v>0</v>
      </c>
      <c r="CA79" s="237">
        <f t="shared" si="103"/>
        <v>0</v>
      </c>
      <c r="CC79" s="258">
        <f t="shared" si="209"/>
        <v>0</v>
      </c>
      <c r="CD79" s="258">
        <f t="shared" si="210"/>
        <v>0</v>
      </c>
      <c r="CE79" s="258">
        <f t="shared" si="211"/>
        <v>0</v>
      </c>
      <c r="CF79" s="258">
        <f t="shared" si="212"/>
        <v>0</v>
      </c>
      <c r="CG79" s="258">
        <f t="shared" si="213"/>
        <v>0</v>
      </c>
      <c r="CH79" s="258">
        <f t="shared" si="214"/>
        <v>0</v>
      </c>
      <c r="CI79" s="258">
        <f t="shared" si="215"/>
        <v>0</v>
      </c>
      <c r="CJ79" s="258">
        <f t="shared" si="216"/>
        <v>0</v>
      </c>
      <c r="CK79" s="258">
        <f t="shared" si="217"/>
        <v>0</v>
      </c>
      <c r="CL79" s="258">
        <f t="shared" si="218"/>
        <v>0</v>
      </c>
      <c r="CM79" s="237">
        <f t="shared" si="104"/>
        <v>0</v>
      </c>
      <c r="CO79" s="253">
        <f t="shared" si="219"/>
        <v>0</v>
      </c>
      <c r="CP79" s="253">
        <f t="shared" si="220"/>
        <v>0</v>
      </c>
      <c r="CQ79" s="253">
        <f t="shared" si="221"/>
        <v>0</v>
      </c>
      <c r="CR79" s="253">
        <f t="shared" si="222"/>
        <v>0</v>
      </c>
      <c r="CS79" s="253">
        <f t="shared" si="223"/>
        <v>0</v>
      </c>
      <c r="CT79" s="253">
        <f t="shared" si="224"/>
        <v>0</v>
      </c>
      <c r="CU79" s="253">
        <f t="shared" si="225"/>
        <v>0</v>
      </c>
      <c r="CV79" s="253">
        <f t="shared" si="226"/>
        <v>0</v>
      </c>
      <c r="CW79" s="253">
        <f t="shared" si="227"/>
        <v>0</v>
      </c>
      <c r="CX79" s="253">
        <f t="shared" si="228"/>
        <v>0</v>
      </c>
      <c r="CY79" s="237">
        <f t="shared" si="105"/>
        <v>0</v>
      </c>
      <c r="DA79" s="253">
        <f t="shared" si="229"/>
        <v>0</v>
      </c>
      <c r="DB79" s="253">
        <f t="shared" si="230"/>
        <v>0</v>
      </c>
      <c r="DC79" s="253">
        <f t="shared" si="231"/>
        <v>0</v>
      </c>
      <c r="DD79" s="253">
        <f t="shared" si="232"/>
        <v>0</v>
      </c>
      <c r="DE79" s="253">
        <f t="shared" si="233"/>
        <v>0</v>
      </c>
      <c r="DF79" s="253">
        <f t="shared" si="234"/>
        <v>0</v>
      </c>
      <c r="DG79" s="253">
        <f t="shared" si="235"/>
        <v>0</v>
      </c>
      <c r="DH79" s="253">
        <f t="shared" si="236"/>
        <v>0</v>
      </c>
      <c r="DI79" s="253">
        <f t="shared" si="237"/>
        <v>0</v>
      </c>
      <c r="DJ79" s="253">
        <f t="shared" si="238"/>
        <v>0</v>
      </c>
      <c r="DK79" s="237">
        <f t="shared" si="106"/>
        <v>0</v>
      </c>
      <c r="DM79" s="253">
        <f>IF('5. Lön'!$B$15&gt;0,$F79*G79*(1+'2. Grunddata'!$C$16)*(1+$Q79)*(1-$E79),AS79)</f>
        <v>0</v>
      </c>
      <c r="DN79" s="253">
        <f>IF('5. Lön'!$B$15&gt;0,$F79*H79*(1+'2. Grunddata'!$C$16)*(1+$Q79)*(1+$R79)*(1-$E79),AT79)</f>
        <v>0</v>
      </c>
      <c r="DO79" s="253">
        <f>IF('5. Lön'!$B$15&gt;0,$F79*I79*(1+'2. Grunddata'!$C$16)*(1+$Q79)*(1+$R79)*(1+$S79)*(1-$E79),AU79)</f>
        <v>0</v>
      </c>
      <c r="DP79" s="253">
        <f>IF('5. Lön'!$B$15&gt;0,$F79*J79*(1+'2. Grunddata'!$C$16)*(1+$Q79)*(1+$R79)*(1+$S79)*(1+$T79)*(1-$E79),AV79)</f>
        <v>0</v>
      </c>
      <c r="DQ79" s="253">
        <f>IF('5. Lön'!$B$15&gt;0,$F79*K79*(1+'2. Grunddata'!$C$16)*(1+$Q79)*(1+$R79)*(1+$S79)*(1+$T79)*(1+$U79)*(1-$E79),AW79)</f>
        <v>0</v>
      </c>
      <c r="DR79" s="253">
        <f>IF('5. Lön'!$B$15&gt;0,$F79*L79*(1+'2. Grunddata'!$C$16)*(1+$Q79)*(1+$R79)*(1+$S79)*(1+$T79)*(1+$U79)*(1+$V79)*(1-$E79),AX79)</f>
        <v>0</v>
      </c>
      <c r="DS79" s="253">
        <f>IF('5. Lön'!$B$15&gt;0,$F79*M79*(1+'2. Grunddata'!$C$16)*(1+$Q79)*(1+$R79)*(1+$S79)*(1+$T79)*(1+$U79)*(1+$V79)*(1+$W79)*(1-$E79),AY79)</f>
        <v>0</v>
      </c>
      <c r="DT79" s="253">
        <f>IF('5. Lön'!$B$15&gt;0,$F79*N79*(1+'2. Grunddata'!$C$16)*(1+$Q79)*(1+$R79)*(1+$S79)*(1+$T79)*(1+$U79)*(1+$V79)*(1+$W79)*(1+$X79)*(1-$E79),AZ79)</f>
        <v>0</v>
      </c>
      <c r="DU79" s="253">
        <f>IF('5. Lön'!$B$15&gt;0,$F79*O79*(1+'2. Grunddata'!$C$16)*(1+$Q79)*(1+$R79)*(1+$S79)*(1+$T79)*(1+$U79)*(1+$V79)*(1+$W79)*(1+$X79)*(1+$Y79)*(1+$Z79)*(1-$E79),BA79)</f>
        <v>0</v>
      </c>
      <c r="DV79" s="253">
        <f>IF('5. Lön'!$B$15&gt;0,$F79*P79*(1+'2. Grunddata'!$C$16)*(1+$Q79)*(1+$R79)*(1+$S79)*(1+$T79)*(1+$U79)*(1+$V79)*(1+$W79)*(1+$X79)*(1+$Y79)*(1-$E79),BB79)</f>
        <v>0</v>
      </c>
      <c r="DW79" s="237">
        <f t="shared" si="107"/>
        <v>0</v>
      </c>
      <c r="DY79" s="253">
        <f>IF('2. Grunddata'!$C$13="NEJ",(IF('2. Grunddata'!$C$16&gt;0,(DM79*$AD79),(AS79*$AD79))),(BQ79+CO79))</f>
        <v>0</v>
      </c>
      <c r="DZ79" s="253">
        <f>IF('2. Grunddata'!$C$13="NEJ",(IF('2. Grunddata'!$C$16&gt;0,(DN79*$AD79),(AT79*$AD79))),(BR79+CP79))</f>
        <v>0</v>
      </c>
      <c r="EA79" s="253">
        <f>IF('2. Grunddata'!$C$13="NEJ",(IF('2. Grunddata'!$C$16&gt;0,(DO79*$AD79),(AU79*$AD79))),(BS79+CQ79))</f>
        <v>0</v>
      </c>
      <c r="EB79" s="253">
        <f>IF('2. Grunddata'!$C$13="NEJ",(IF('2. Grunddata'!$C$16&gt;0,(DP79*$AD79),(AV79*$AD79))),(BT79+CR79))</f>
        <v>0</v>
      </c>
      <c r="EC79" s="253">
        <f>IF('2. Grunddata'!$C$13="NEJ",(IF('2. Grunddata'!$C$16&gt;0,(DQ79*$AD79),(AW79*$AD79))),(BU79+CS79))</f>
        <v>0</v>
      </c>
      <c r="ED79" s="253">
        <f>IF('2. Grunddata'!$C$13="NEJ",(IF('2. Grunddata'!$C$16&gt;0,(DR79*$AD79),(AX79*$AD79))),(BV79+CT79))</f>
        <v>0</v>
      </c>
      <c r="EE79" s="253">
        <f>IF('2. Grunddata'!$C$13="NEJ",(IF('2. Grunddata'!$C$16&gt;0,(DS79*$AD79),(AY79*$AD79))),(BW79+CU79))</f>
        <v>0</v>
      </c>
      <c r="EF79" s="253">
        <f>IF('2. Grunddata'!$C$13="NEJ",(IF('2. Grunddata'!$C$16&gt;0,(DT79*$AD79),(AZ79*$AD79))),(BX79+CV79))</f>
        <v>0</v>
      </c>
      <c r="EG79" s="253">
        <f>IF('2. Grunddata'!$C$13="NEJ",(IF('2. Grunddata'!$C$16&gt;0,(DU79*$AD79),(BA79*$AD79))),(BY79+CW79))</f>
        <v>0</v>
      </c>
      <c r="EH79" s="253">
        <f>IF('2. Grunddata'!$C$13="NEJ",(IF('2. Grunddata'!$C$16&gt;0,(DV79*$AD79),(BB79*$AD79))),(BZ79+CX79))</f>
        <v>0</v>
      </c>
      <c r="EI79" s="237">
        <f t="shared" si="108"/>
        <v>0</v>
      </c>
      <c r="EK79" s="253">
        <f>(BQ79+CO79-DY79)+IF('2. Grunddata'!$C$16&gt;0,AS79-DM79,0)</f>
        <v>0</v>
      </c>
      <c r="EL79" s="253">
        <f>(BR79+CP79-DZ79)+IF('2. Grunddata'!$C$16&gt;0,AT79-DN79,0)</f>
        <v>0</v>
      </c>
      <c r="EM79" s="253">
        <f>(BS79+CQ79-EA79)+IF('2. Grunddata'!$C$16&gt;0,AU79-DO79,0)</f>
        <v>0</v>
      </c>
      <c r="EN79" s="253">
        <f>(BT79+CR79-EB79)+IF('2. Grunddata'!$C$16&gt;0,AV79-DP79,0)</f>
        <v>0</v>
      </c>
      <c r="EO79" s="253">
        <f>(BU79+CS79-EC79)+IF('2. Grunddata'!$C$16&gt;0,AW79-DQ79,0)</f>
        <v>0</v>
      </c>
      <c r="EP79" s="253">
        <f>(BV79+CT79-ED79)+IF('2. Grunddata'!$C$16&gt;0,AX79-DR79,0)</f>
        <v>0</v>
      </c>
      <c r="EQ79" s="253">
        <f>(BW79+CU79-EE79)+IF('2. Grunddata'!$C$16&gt;0,AY79-DS79,0)</f>
        <v>0</v>
      </c>
      <c r="ER79" s="253">
        <f>(BX79+CV79-EF79)+IF('2. Grunddata'!$C$16&gt;0,AZ79-DT79,0)</f>
        <v>0</v>
      </c>
      <c r="ES79" s="253">
        <f>(BY79+CW79-EG79)+IF('2. Grunddata'!$C$16&gt;0,BA79-DU79,0)</f>
        <v>0</v>
      </c>
      <c r="ET79" s="253">
        <f>(BZ79+CX79-EH79)+IF('2. Grunddata'!$C$16&gt;0,BB79-DV79,0)</f>
        <v>0</v>
      </c>
      <c r="EU79" s="237">
        <f t="shared" si="109"/>
        <v>0</v>
      </c>
      <c r="EW79" s="253">
        <f t="shared" si="110"/>
        <v>0</v>
      </c>
      <c r="EX79" s="253">
        <f t="shared" si="111"/>
        <v>0</v>
      </c>
      <c r="EY79" s="253">
        <f t="shared" si="112"/>
        <v>0</v>
      </c>
      <c r="EZ79" s="253">
        <f t="shared" si="113"/>
        <v>0</v>
      </c>
      <c r="FA79" s="253">
        <f t="shared" si="114"/>
        <v>0</v>
      </c>
      <c r="FB79" s="253">
        <f t="shared" si="115"/>
        <v>0</v>
      </c>
      <c r="FC79" s="253">
        <f t="shared" si="116"/>
        <v>0</v>
      </c>
      <c r="FD79" s="253">
        <f t="shared" si="117"/>
        <v>0</v>
      </c>
      <c r="FE79" s="253">
        <f t="shared" si="118"/>
        <v>0</v>
      </c>
      <c r="FF79" s="253">
        <f t="shared" si="119"/>
        <v>0</v>
      </c>
      <c r="FG79" s="237">
        <f t="shared" si="120"/>
        <v>0</v>
      </c>
      <c r="FI79" s="253">
        <f t="shared" si="121"/>
        <v>0</v>
      </c>
      <c r="FJ79" s="253">
        <f t="shared" si="122"/>
        <v>0</v>
      </c>
      <c r="FK79" s="253">
        <f t="shared" si="123"/>
        <v>0</v>
      </c>
      <c r="FL79" s="253">
        <f t="shared" si="124"/>
        <v>0</v>
      </c>
      <c r="FM79" s="253">
        <f t="shared" si="125"/>
        <v>0</v>
      </c>
      <c r="FN79" s="253">
        <f t="shared" si="126"/>
        <v>0</v>
      </c>
      <c r="FO79" s="253">
        <f t="shared" si="127"/>
        <v>0</v>
      </c>
      <c r="FP79" s="253">
        <f t="shared" si="128"/>
        <v>0</v>
      </c>
      <c r="FQ79" s="253">
        <f t="shared" si="129"/>
        <v>0</v>
      </c>
      <c r="FR79" s="253">
        <f t="shared" si="130"/>
        <v>0</v>
      </c>
      <c r="FS79" s="237">
        <f t="shared" si="131"/>
        <v>0</v>
      </c>
    </row>
    <row r="80" spans="2:175" s="120" customFormat="1" ht="12.95" customHeight="1" x14ac:dyDescent="0.2">
      <c r="B80" s="115" t="str">
        <f>'2. Grunddata'!C$9</f>
        <v>Husdjurens utfodring och vård</v>
      </c>
      <c r="C80" s="147"/>
      <c r="D80" s="116"/>
      <c r="E80" s="138">
        <f t="shared" si="240"/>
        <v>0</v>
      </c>
      <c r="F80" s="136"/>
      <c r="G80" s="137"/>
      <c r="H80" s="137"/>
      <c r="I80" s="137"/>
      <c r="J80" s="137"/>
      <c r="K80" s="137"/>
      <c r="L80" s="137"/>
      <c r="M80" s="137"/>
      <c r="N80" s="137"/>
      <c r="O80" s="137"/>
      <c r="P80" s="137"/>
      <c r="Q80" s="566">
        <f>SUMIF('3. Partner'!$K$13:$K$87,$B80,'3. Partner'!$E$13:$E$87)</f>
        <v>0.02</v>
      </c>
      <c r="R80" s="540">
        <f t="shared" si="241"/>
        <v>0.02</v>
      </c>
      <c r="S80" s="540">
        <f t="shared" si="241"/>
        <v>0.02</v>
      </c>
      <c r="T80" s="540">
        <f t="shared" si="241"/>
        <v>0.02</v>
      </c>
      <c r="U80" s="540">
        <f t="shared" si="241"/>
        <v>0.02</v>
      </c>
      <c r="V80" s="540">
        <f t="shared" si="241"/>
        <v>0.02</v>
      </c>
      <c r="W80" s="540">
        <f t="shared" si="241"/>
        <v>0.02</v>
      </c>
      <c r="X80" s="540">
        <f t="shared" si="241"/>
        <v>0.02</v>
      </c>
      <c r="Y80" s="540">
        <f t="shared" si="241"/>
        <v>0.02</v>
      </c>
      <c r="Z80" s="540">
        <f t="shared" si="241"/>
        <v>0.02</v>
      </c>
      <c r="AA80" s="567">
        <f>SUMIF('3. Partner'!K$13:K$87,B80,'3. Partner'!D$13:D$87)</f>
        <v>0.54449999999999998</v>
      </c>
      <c r="AB80" s="568">
        <f>(SUMIF('3. Partner'!K$13:K$87,B80,'3. Partner'!F$13:F$87))+(SUMIF('3. Partner'!K$13:K$87,B80,'3. Partner'!H$13:H$87))</f>
        <v>0.46473946099377283</v>
      </c>
      <c r="AC80" s="568">
        <f>(SUMIF('3. Partner'!K$13:K$87,B80,'3. Partner'!G$13:G$87))+(SUMIF('3. Partner'!K$13:K$87,B80,'3. Partner'!I$13:I$87))</f>
        <v>0.12659999999999999</v>
      </c>
      <c r="AD80" s="273">
        <f>IF('2. Grunddata'!C$13="NEJ",'2. Grunddata'!C$14,0)</f>
        <v>0.25</v>
      </c>
      <c r="AE80" s="617">
        <f t="shared" si="99"/>
        <v>0</v>
      </c>
      <c r="AF80" s="287"/>
      <c r="AG80" s="274">
        <f t="shared" si="169"/>
        <v>0</v>
      </c>
      <c r="AH80" s="274">
        <f t="shared" si="170"/>
        <v>0</v>
      </c>
      <c r="AI80" s="274">
        <f t="shared" si="171"/>
        <v>0</v>
      </c>
      <c r="AJ80" s="274">
        <f t="shared" si="172"/>
        <v>0</v>
      </c>
      <c r="AK80" s="274">
        <f t="shared" si="173"/>
        <v>0</v>
      </c>
      <c r="AL80" s="274">
        <f t="shared" si="174"/>
        <v>0</v>
      </c>
      <c r="AM80" s="274">
        <f t="shared" si="175"/>
        <v>0</v>
      </c>
      <c r="AN80" s="274">
        <f t="shared" si="176"/>
        <v>0</v>
      </c>
      <c r="AO80" s="274">
        <f t="shared" si="177"/>
        <v>0</v>
      </c>
      <c r="AP80" s="274">
        <f t="shared" si="178"/>
        <v>0</v>
      </c>
      <c r="AQ80" s="275">
        <f t="shared" si="100"/>
        <v>0</v>
      </c>
      <c r="AR80" s="276"/>
      <c r="AS80" s="274">
        <f t="shared" si="179"/>
        <v>0</v>
      </c>
      <c r="AT80" s="274">
        <f t="shared" si="180"/>
        <v>0</v>
      </c>
      <c r="AU80" s="274">
        <f t="shared" si="181"/>
        <v>0</v>
      </c>
      <c r="AV80" s="274">
        <f t="shared" si="182"/>
        <v>0</v>
      </c>
      <c r="AW80" s="274">
        <f t="shared" si="183"/>
        <v>0</v>
      </c>
      <c r="AX80" s="274">
        <f t="shared" si="184"/>
        <v>0</v>
      </c>
      <c r="AY80" s="274">
        <f t="shared" si="185"/>
        <v>0</v>
      </c>
      <c r="AZ80" s="274">
        <f t="shared" si="186"/>
        <v>0</v>
      </c>
      <c r="BA80" s="274">
        <f t="shared" si="187"/>
        <v>0</v>
      </c>
      <c r="BB80" s="274">
        <f t="shared" si="188"/>
        <v>0</v>
      </c>
      <c r="BC80" s="275">
        <f t="shared" si="101"/>
        <v>0</v>
      </c>
      <c r="BD80" s="276"/>
      <c r="BE80" s="274">
        <f t="shared" si="189"/>
        <v>0</v>
      </c>
      <c r="BF80" s="274">
        <f t="shared" si="190"/>
        <v>0</v>
      </c>
      <c r="BG80" s="274">
        <f t="shared" si="191"/>
        <v>0</v>
      </c>
      <c r="BH80" s="274">
        <f t="shared" si="192"/>
        <v>0</v>
      </c>
      <c r="BI80" s="274">
        <f t="shared" si="193"/>
        <v>0</v>
      </c>
      <c r="BJ80" s="274">
        <f t="shared" si="194"/>
        <v>0</v>
      </c>
      <c r="BK80" s="274">
        <f t="shared" si="195"/>
        <v>0</v>
      </c>
      <c r="BL80" s="274">
        <f t="shared" si="196"/>
        <v>0</v>
      </c>
      <c r="BM80" s="274">
        <f t="shared" si="197"/>
        <v>0</v>
      </c>
      <c r="BN80" s="274">
        <f t="shared" si="198"/>
        <v>0</v>
      </c>
      <c r="BO80" s="275">
        <f t="shared" si="102"/>
        <v>0</v>
      </c>
      <c r="BP80" s="227"/>
      <c r="BQ80" s="225">
        <f t="shared" si="199"/>
        <v>0</v>
      </c>
      <c r="BR80" s="225">
        <f t="shared" si="200"/>
        <v>0</v>
      </c>
      <c r="BS80" s="225">
        <f t="shared" si="201"/>
        <v>0</v>
      </c>
      <c r="BT80" s="225">
        <f t="shared" si="202"/>
        <v>0</v>
      </c>
      <c r="BU80" s="225">
        <f t="shared" si="203"/>
        <v>0</v>
      </c>
      <c r="BV80" s="225">
        <f t="shared" si="204"/>
        <v>0</v>
      </c>
      <c r="BW80" s="225">
        <f t="shared" si="205"/>
        <v>0</v>
      </c>
      <c r="BX80" s="225">
        <f t="shared" si="206"/>
        <v>0</v>
      </c>
      <c r="BY80" s="225">
        <f t="shared" si="207"/>
        <v>0</v>
      </c>
      <c r="BZ80" s="225">
        <f t="shared" si="208"/>
        <v>0</v>
      </c>
      <c r="CA80" s="226">
        <f t="shared" si="103"/>
        <v>0</v>
      </c>
      <c r="CB80" s="227"/>
      <c r="CC80" s="279">
        <f t="shared" si="209"/>
        <v>0</v>
      </c>
      <c r="CD80" s="279">
        <f t="shared" si="210"/>
        <v>0</v>
      </c>
      <c r="CE80" s="279">
        <f t="shared" si="211"/>
        <v>0</v>
      </c>
      <c r="CF80" s="279">
        <f t="shared" si="212"/>
        <v>0</v>
      </c>
      <c r="CG80" s="279">
        <f t="shared" si="213"/>
        <v>0</v>
      </c>
      <c r="CH80" s="279">
        <f t="shared" si="214"/>
        <v>0</v>
      </c>
      <c r="CI80" s="279">
        <f t="shared" si="215"/>
        <v>0</v>
      </c>
      <c r="CJ80" s="279">
        <f t="shared" si="216"/>
        <v>0</v>
      </c>
      <c r="CK80" s="279">
        <f t="shared" si="217"/>
        <v>0</v>
      </c>
      <c r="CL80" s="279">
        <f t="shared" si="218"/>
        <v>0</v>
      </c>
      <c r="CM80" s="226">
        <f t="shared" si="104"/>
        <v>0</v>
      </c>
      <c r="CN80" s="227"/>
      <c r="CO80" s="225">
        <f t="shared" si="219"/>
        <v>0</v>
      </c>
      <c r="CP80" s="225">
        <f t="shared" si="220"/>
        <v>0</v>
      </c>
      <c r="CQ80" s="225">
        <f t="shared" si="221"/>
        <v>0</v>
      </c>
      <c r="CR80" s="225">
        <f t="shared" si="222"/>
        <v>0</v>
      </c>
      <c r="CS80" s="225">
        <f t="shared" si="223"/>
        <v>0</v>
      </c>
      <c r="CT80" s="225">
        <f t="shared" si="224"/>
        <v>0</v>
      </c>
      <c r="CU80" s="225">
        <f t="shared" si="225"/>
        <v>0</v>
      </c>
      <c r="CV80" s="225">
        <f t="shared" si="226"/>
        <v>0</v>
      </c>
      <c r="CW80" s="225">
        <f t="shared" si="227"/>
        <v>0</v>
      </c>
      <c r="CX80" s="225">
        <f t="shared" si="228"/>
        <v>0</v>
      </c>
      <c r="CY80" s="226">
        <f t="shared" si="105"/>
        <v>0</v>
      </c>
      <c r="CZ80" s="227"/>
      <c r="DA80" s="225">
        <f t="shared" si="229"/>
        <v>0</v>
      </c>
      <c r="DB80" s="225">
        <f t="shared" si="230"/>
        <v>0</v>
      </c>
      <c r="DC80" s="225">
        <f t="shared" si="231"/>
        <v>0</v>
      </c>
      <c r="DD80" s="225">
        <f t="shared" si="232"/>
        <v>0</v>
      </c>
      <c r="DE80" s="225">
        <f t="shared" si="233"/>
        <v>0</v>
      </c>
      <c r="DF80" s="225">
        <f t="shared" si="234"/>
        <v>0</v>
      </c>
      <c r="DG80" s="225">
        <f t="shared" si="235"/>
        <v>0</v>
      </c>
      <c r="DH80" s="225">
        <f t="shared" si="236"/>
        <v>0</v>
      </c>
      <c r="DI80" s="225">
        <f t="shared" si="237"/>
        <v>0</v>
      </c>
      <c r="DJ80" s="225">
        <f t="shared" si="238"/>
        <v>0</v>
      </c>
      <c r="DK80" s="226">
        <f t="shared" si="106"/>
        <v>0</v>
      </c>
      <c r="DL80" s="227"/>
      <c r="DM80" s="225">
        <f>IF('5. Lön'!$B$15&gt;0,$F80*G80*(1+'2. Grunddata'!$C$16)*(1+$Q80)*(1-$E80),AS80)</f>
        <v>0</v>
      </c>
      <c r="DN80" s="225">
        <f>IF('5. Lön'!$B$15&gt;0,$F80*H80*(1+'2. Grunddata'!$C$16)*(1+$Q80)*(1+$R80)*(1-$E80),AT80)</f>
        <v>0</v>
      </c>
      <c r="DO80" s="225">
        <f>IF('5. Lön'!$B$15&gt;0,$F80*I80*(1+'2. Grunddata'!$C$16)*(1+$Q80)*(1+$R80)*(1+$S80)*(1-$E80),AU80)</f>
        <v>0</v>
      </c>
      <c r="DP80" s="225">
        <f>IF('5. Lön'!$B$15&gt;0,$F80*J80*(1+'2. Grunddata'!$C$16)*(1+$Q80)*(1+$R80)*(1+$S80)*(1+$T80)*(1-$E80),AV80)</f>
        <v>0</v>
      </c>
      <c r="DQ80" s="225">
        <f>IF('5. Lön'!$B$15&gt;0,$F80*K80*(1+'2. Grunddata'!$C$16)*(1+$Q80)*(1+$R80)*(1+$S80)*(1+$T80)*(1+$U80)*(1-$E80),AW80)</f>
        <v>0</v>
      </c>
      <c r="DR80" s="225">
        <f>IF('5. Lön'!$B$15&gt;0,$F80*L80*(1+'2. Grunddata'!$C$16)*(1+$Q80)*(1+$R80)*(1+$S80)*(1+$T80)*(1+$U80)*(1+$V80)*(1-$E80),AX80)</f>
        <v>0</v>
      </c>
      <c r="DS80" s="225">
        <f>IF('5. Lön'!$B$15&gt;0,$F80*M80*(1+'2. Grunddata'!$C$16)*(1+$Q80)*(1+$R80)*(1+$S80)*(1+$T80)*(1+$U80)*(1+$V80)*(1+$W80)*(1-$E80),AY80)</f>
        <v>0</v>
      </c>
      <c r="DT80" s="225">
        <f>IF('5. Lön'!$B$15&gt;0,$F80*N80*(1+'2. Grunddata'!$C$16)*(1+$Q80)*(1+$R80)*(1+$S80)*(1+$T80)*(1+$U80)*(1+$V80)*(1+$W80)*(1+$X80)*(1-$E80),AZ80)</f>
        <v>0</v>
      </c>
      <c r="DU80" s="225">
        <f>IF('5. Lön'!$B$15&gt;0,$F80*O80*(1+'2. Grunddata'!$C$16)*(1+$Q80)*(1+$R80)*(1+$S80)*(1+$T80)*(1+$U80)*(1+$V80)*(1+$W80)*(1+$X80)*(1+$Y80)*(1+$Z80)*(1-$E80),BA80)</f>
        <v>0</v>
      </c>
      <c r="DV80" s="225">
        <f>IF('5. Lön'!$B$15&gt;0,$F80*P80*(1+'2. Grunddata'!$C$16)*(1+$Q80)*(1+$R80)*(1+$S80)*(1+$T80)*(1+$U80)*(1+$V80)*(1+$W80)*(1+$X80)*(1+$Y80)*(1-$E80),BB80)</f>
        <v>0</v>
      </c>
      <c r="DW80" s="226">
        <f t="shared" si="107"/>
        <v>0</v>
      </c>
      <c r="DX80" s="227"/>
      <c r="DY80" s="225">
        <f>IF('2. Grunddata'!$C$13="NEJ",(IF('2. Grunddata'!$C$16&gt;0,(DM80*$AD80),(AS80*$AD80))),(BQ80+CO80))</f>
        <v>0</v>
      </c>
      <c r="DZ80" s="225">
        <f>IF('2. Grunddata'!$C$13="NEJ",(IF('2. Grunddata'!$C$16&gt;0,(DN80*$AD80),(AT80*$AD80))),(BR80+CP80))</f>
        <v>0</v>
      </c>
      <c r="EA80" s="225">
        <f>IF('2. Grunddata'!$C$13="NEJ",(IF('2. Grunddata'!$C$16&gt;0,(DO80*$AD80),(AU80*$AD80))),(BS80+CQ80))</f>
        <v>0</v>
      </c>
      <c r="EB80" s="225">
        <f>IF('2. Grunddata'!$C$13="NEJ",(IF('2. Grunddata'!$C$16&gt;0,(DP80*$AD80),(AV80*$AD80))),(BT80+CR80))</f>
        <v>0</v>
      </c>
      <c r="EC80" s="225">
        <f>IF('2. Grunddata'!$C$13="NEJ",(IF('2. Grunddata'!$C$16&gt;0,(DQ80*$AD80),(AW80*$AD80))),(BU80+CS80))</f>
        <v>0</v>
      </c>
      <c r="ED80" s="225">
        <f>IF('2. Grunddata'!$C$13="NEJ",(IF('2. Grunddata'!$C$16&gt;0,(DR80*$AD80),(AX80*$AD80))),(BV80+CT80))</f>
        <v>0</v>
      </c>
      <c r="EE80" s="225">
        <f>IF('2. Grunddata'!$C$13="NEJ",(IF('2. Grunddata'!$C$16&gt;0,(DS80*$AD80),(AY80*$AD80))),(BW80+CU80))</f>
        <v>0</v>
      </c>
      <c r="EF80" s="225">
        <f>IF('2. Grunddata'!$C$13="NEJ",(IF('2. Grunddata'!$C$16&gt;0,(DT80*$AD80),(AZ80*$AD80))),(BX80+CV80))</f>
        <v>0</v>
      </c>
      <c r="EG80" s="225">
        <f>IF('2. Grunddata'!$C$13="NEJ",(IF('2. Grunddata'!$C$16&gt;0,(DU80*$AD80),(BA80*$AD80))),(BY80+CW80))</f>
        <v>0</v>
      </c>
      <c r="EH80" s="225">
        <f>IF('2. Grunddata'!$C$13="NEJ",(IF('2. Grunddata'!$C$16&gt;0,(DV80*$AD80),(BB80*$AD80))),(BZ80+CX80))</f>
        <v>0</v>
      </c>
      <c r="EI80" s="226">
        <f t="shared" si="108"/>
        <v>0</v>
      </c>
      <c r="EJ80" s="227"/>
      <c r="EK80" s="225">
        <f>(BQ80+CO80-DY80)+IF('2. Grunddata'!$C$16&gt;0,AS80-DM80,0)</f>
        <v>0</v>
      </c>
      <c r="EL80" s="225">
        <f>(BR80+CP80-DZ80)+IF('2. Grunddata'!$C$16&gt;0,AT80-DN80,0)</f>
        <v>0</v>
      </c>
      <c r="EM80" s="225">
        <f>(BS80+CQ80-EA80)+IF('2. Grunddata'!$C$16&gt;0,AU80-DO80,0)</f>
        <v>0</v>
      </c>
      <c r="EN80" s="225">
        <f>(BT80+CR80-EB80)+IF('2. Grunddata'!$C$16&gt;0,AV80-DP80,0)</f>
        <v>0</v>
      </c>
      <c r="EO80" s="225">
        <f>(BU80+CS80-EC80)+IF('2. Grunddata'!$C$16&gt;0,AW80-DQ80,0)</f>
        <v>0</v>
      </c>
      <c r="EP80" s="225">
        <f>(BV80+CT80-ED80)+IF('2. Grunddata'!$C$16&gt;0,AX80-DR80,0)</f>
        <v>0</v>
      </c>
      <c r="EQ80" s="225">
        <f>(BW80+CU80-EE80)+IF('2. Grunddata'!$C$16&gt;0,AY80-DS80,0)</f>
        <v>0</v>
      </c>
      <c r="ER80" s="225">
        <f>(BX80+CV80-EF80)+IF('2. Grunddata'!$C$16&gt;0,AZ80-DT80,0)</f>
        <v>0</v>
      </c>
      <c r="ES80" s="225">
        <f>(BY80+CW80-EG80)+IF('2. Grunddata'!$C$16&gt;0,BA80-DU80,0)</f>
        <v>0</v>
      </c>
      <c r="ET80" s="225">
        <f>(BZ80+CX80-EH80)+IF('2. Grunddata'!$C$16&gt;0,BB80-DV80,0)</f>
        <v>0</v>
      </c>
      <c r="EU80" s="226">
        <f t="shared" si="109"/>
        <v>0</v>
      </c>
      <c r="EV80" s="227"/>
      <c r="EW80" s="225">
        <f t="shared" si="110"/>
        <v>0</v>
      </c>
      <c r="EX80" s="225">
        <f t="shared" si="111"/>
        <v>0</v>
      </c>
      <c r="EY80" s="225">
        <f t="shared" si="112"/>
        <v>0</v>
      </c>
      <c r="EZ80" s="225">
        <f t="shared" si="113"/>
        <v>0</v>
      </c>
      <c r="FA80" s="225">
        <f t="shared" si="114"/>
        <v>0</v>
      </c>
      <c r="FB80" s="225">
        <f t="shared" si="115"/>
        <v>0</v>
      </c>
      <c r="FC80" s="225">
        <f t="shared" si="116"/>
        <v>0</v>
      </c>
      <c r="FD80" s="225">
        <f t="shared" si="117"/>
        <v>0</v>
      </c>
      <c r="FE80" s="225">
        <f t="shared" si="118"/>
        <v>0</v>
      </c>
      <c r="FF80" s="225">
        <f t="shared" si="119"/>
        <v>0</v>
      </c>
      <c r="FG80" s="226">
        <f t="shared" si="120"/>
        <v>0</v>
      </c>
      <c r="FH80" s="227"/>
      <c r="FI80" s="225">
        <f t="shared" si="121"/>
        <v>0</v>
      </c>
      <c r="FJ80" s="225">
        <f t="shared" si="122"/>
        <v>0</v>
      </c>
      <c r="FK80" s="225">
        <f t="shared" si="123"/>
        <v>0</v>
      </c>
      <c r="FL80" s="225">
        <f t="shared" si="124"/>
        <v>0</v>
      </c>
      <c r="FM80" s="225">
        <f t="shared" si="125"/>
        <v>0</v>
      </c>
      <c r="FN80" s="225">
        <f t="shared" si="126"/>
        <v>0</v>
      </c>
      <c r="FO80" s="225">
        <f t="shared" si="127"/>
        <v>0</v>
      </c>
      <c r="FP80" s="225">
        <f t="shared" si="128"/>
        <v>0</v>
      </c>
      <c r="FQ80" s="225">
        <f t="shared" si="129"/>
        <v>0</v>
      </c>
      <c r="FR80" s="225">
        <f t="shared" si="130"/>
        <v>0</v>
      </c>
      <c r="FS80" s="226">
        <f t="shared" si="131"/>
        <v>0</v>
      </c>
    </row>
    <row r="81" spans="2:175" s="120" customFormat="1" ht="12.95" customHeight="1" x14ac:dyDescent="0.2">
      <c r="B81" s="109" t="str">
        <f>'2. Grunddata'!C$9</f>
        <v>Husdjurens utfodring och vård</v>
      </c>
      <c r="C81" s="110"/>
      <c r="D81" s="113"/>
      <c r="E81" s="128">
        <f t="shared" si="240"/>
        <v>0</v>
      </c>
      <c r="F81" s="111"/>
      <c r="G81" s="112"/>
      <c r="H81" s="112"/>
      <c r="I81" s="112"/>
      <c r="J81" s="112"/>
      <c r="K81" s="112"/>
      <c r="L81" s="112"/>
      <c r="M81" s="112"/>
      <c r="N81" s="112"/>
      <c r="O81" s="112"/>
      <c r="P81" s="112"/>
      <c r="Q81" s="266">
        <f>SUMIF('3. Partner'!$K$13:$K$87,$B81,'3. Partner'!$E$13:$E$87)</f>
        <v>0.02</v>
      </c>
      <c r="R81" s="541">
        <f t="shared" si="241"/>
        <v>0.02</v>
      </c>
      <c r="S81" s="541">
        <f t="shared" si="241"/>
        <v>0.02</v>
      </c>
      <c r="T81" s="541">
        <f t="shared" si="241"/>
        <v>0.02</v>
      </c>
      <c r="U81" s="541">
        <f t="shared" si="241"/>
        <v>0.02</v>
      </c>
      <c r="V81" s="541">
        <f t="shared" si="241"/>
        <v>0.02</v>
      </c>
      <c r="W81" s="541">
        <f t="shared" si="241"/>
        <v>0.02</v>
      </c>
      <c r="X81" s="541">
        <f t="shared" si="241"/>
        <v>0.02</v>
      </c>
      <c r="Y81" s="541">
        <f t="shared" si="241"/>
        <v>0.02</v>
      </c>
      <c r="Z81" s="541">
        <f t="shared" si="241"/>
        <v>0.02</v>
      </c>
      <c r="AA81" s="267">
        <f>SUMIF('3. Partner'!K$13:K$87,B81,'3. Partner'!D$13:D$87)</f>
        <v>0.54449999999999998</v>
      </c>
      <c r="AB81" s="247">
        <f>(SUMIF('3. Partner'!K$13:K$87,B81,'3. Partner'!F$13:F$87))+(SUMIF('3. Partner'!K$13:K$87,B81,'3. Partner'!H$13:H$87))</f>
        <v>0.46473946099377283</v>
      </c>
      <c r="AC81" s="247">
        <f>(SUMIF('3. Partner'!K$13:K$87,B81,'3. Partner'!G$13:G$87))+(SUMIF('3. Partner'!K$13:K$87,B81,'3. Partner'!I$13:I$87))</f>
        <v>0.12659999999999999</v>
      </c>
      <c r="AD81" s="248">
        <f>IF('2. Grunddata'!C$13="NEJ",'2. Grunddata'!C$14,0)</f>
        <v>0.25</v>
      </c>
      <c r="AE81" s="597">
        <f t="shared" si="99"/>
        <v>0</v>
      </c>
      <c r="AF81" s="292"/>
      <c r="AG81" s="249">
        <f t="shared" si="169"/>
        <v>0</v>
      </c>
      <c r="AH81" s="249">
        <f t="shared" si="170"/>
        <v>0</v>
      </c>
      <c r="AI81" s="249">
        <f t="shared" si="171"/>
        <v>0</v>
      </c>
      <c r="AJ81" s="249">
        <f t="shared" si="172"/>
        <v>0</v>
      </c>
      <c r="AK81" s="249">
        <f t="shared" si="173"/>
        <v>0</v>
      </c>
      <c r="AL81" s="249">
        <f t="shared" si="174"/>
        <v>0</v>
      </c>
      <c r="AM81" s="249">
        <f t="shared" si="175"/>
        <v>0</v>
      </c>
      <c r="AN81" s="249">
        <f t="shared" si="176"/>
        <v>0</v>
      </c>
      <c r="AO81" s="249">
        <f t="shared" si="177"/>
        <v>0</v>
      </c>
      <c r="AP81" s="249">
        <f t="shared" si="178"/>
        <v>0</v>
      </c>
      <c r="AQ81" s="250">
        <f t="shared" si="100"/>
        <v>0</v>
      </c>
      <c r="AR81" s="251"/>
      <c r="AS81" s="249">
        <f t="shared" si="179"/>
        <v>0</v>
      </c>
      <c r="AT81" s="249">
        <f t="shared" si="180"/>
        <v>0</v>
      </c>
      <c r="AU81" s="249">
        <f t="shared" si="181"/>
        <v>0</v>
      </c>
      <c r="AV81" s="249">
        <f t="shared" si="182"/>
        <v>0</v>
      </c>
      <c r="AW81" s="249">
        <f t="shared" si="183"/>
        <v>0</v>
      </c>
      <c r="AX81" s="249">
        <f t="shared" si="184"/>
        <v>0</v>
      </c>
      <c r="AY81" s="249">
        <f t="shared" si="185"/>
        <v>0</v>
      </c>
      <c r="AZ81" s="249">
        <f t="shared" si="186"/>
        <v>0</v>
      </c>
      <c r="BA81" s="249">
        <f t="shared" si="187"/>
        <v>0</v>
      </c>
      <c r="BB81" s="249">
        <f t="shared" si="188"/>
        <v>0</v>
      </c>
      <c r="BC81" s="250">
        <f t="shared" si="101"/>
        <v>0</v>
      </c>
      <c r="BD81" s="251"/>
      <c r="BE81" s="249">
        <f t="shared" si="189"/>
        <v>0</v>
      </c>
      <c r="BF81" s="249">
        <f t="shared" si="190"/>
        <v>0</v>
      </c>
      <c r="BG81" s="249">
        <f t="shared" si="191"/>
        <v>0</v>
      </c>
      <c r="BH81" s="249">
        <f t="shared" si="192"/>
        <v>0</v>
      </c>
      <c r="BI81" s="249">
        <f t="shared" si="193"/>
        <v>0</v>
      </c>
      <c r="BJ81" s="249">
        <f t="shared" si="194"/>
        <v>0</v>
      </c>
      <c r="BK81" s="249">
        <f t="shared" si="195"/>
        <v>0</v>
      </c>
      <c r="BL81" s="249">
        <f t="shared" si="196"/>
        <v>0</v>
      </c>
      <c r="BM81" s="249">
        <f t="shared" si="197"/>
        <v>0</v>
      </c>
      <c r="BN81" s="249">
        <f t="shared" si="198"/>
        <v>0</v>
      </c>
      <c r="BO81" s="250">
        <f t="shared" si="102"/>
        <v>0</v>
      </c>
      <c r="BQ81" s="253">
        <f t="shared" si="199"/>
        <v>0</v>
      </c>
      <c r="BR81" s="253">
        <f t="shared" si="200"/>
        <v>0</v>
      </c>
      <c r="BS81" s="253">
        <f t="shared" si="201"/>
        <v>0</v>
      </c>
      <c r="BT81" s="253">
        <f t="shared" si="202"/>
        <v>0</v>
      </c>
      <c r="BU81" s="253">
        <f t="shared" si="203"/>
        <v>0</v>
      </c>
      <c r="BV81" s="253">
        <f t="shared" si="204"/>
        <v>0</v>
      </c>
      <c r="BW81" s="253">
        <f t="shared" si="205"/>
        <v>0</v>
      </c>
      <c r="BX81" s="253">
        <f t="shared" si="206"/>
        <v>0</v>
      </c>
      <c r="BY81" s="253">
        <f t="shared" si="207"/>
        <v>0</v>
      </c>
      <c r="BZ81" s="253">
        <f t="shared" si="208"/>
        <v>0</v>
      </c>
      <c r="CA81" s="237">
        <f t="shared" si="103"/>
        <v>0</v>
      </c>
      <c r="CC81" s="258">
        <f t="shared" si="209"/>
        <v>0</v>
      </c>
      <c r="CD81" s="258">
        <f t="shared" si="210"/>
        <v>0</v>
      </c>
      <c r="CE81" s="258">
        <f t="shared" si="211"/>
        <v>0</v>
      </c>
      <c r="CF81" s="258">
        <f t="shared" si="212"/>
        <v>0</v>
      </c>
      <c r="CG81" s="258">
        <f t="shared" si="213"/>
        <v>0</v>
      </c>
      <c r="CH81" s="258">
        <f t="shared" si="214"/>
        <v>0</v>
      </c>
      <c r="CI81" s="258">
        <f t="shared" si="215"/>
        <v>0</v>
      </c>
      <c r="CJ81" s="258">
        <f t="shared" si="216"/>
        <v>0</v>
      </c>
      <c r="CK81" s="258">
        <f t="shared" si="217"/>
        <v>0</v>
      </c>
      <c r="CL81" s="258">
        <f t="shared" si="218"/>
        <v>0</v>
      </c>
      <c r="CM81" s="237">
        <f t="shared" si="104"/>
        <v>0</v>
      </c>
      <c r="CO81" s="253">
        <f t="shared" si="219"/>
        <v>0</v>
      </c>
      <c r="CP81" s="253">
        <f t="shared" si="220"/>
        <v>0</v>
      </c>
      <c r="CQ81" s="253">
        <f t="shared" si="221"/>
        <v>0</v>
      </c>
      <c r="CR81" s="253">
        <f t="shared" si="222"/>
        <v>0</v>
      </c>
      <c r="CS81" s="253">
        <f t="shared" si="223"/>
        <v>0</v>
      </c>
      <c r="CT81" s="253">
        <f t="shared" si="224"/>
        <v>0</v>
      </c>
      <c r="CU81" s="253">
        <f t="shared" si="225"/>
        <v>0</v>
      </c>
      <c r="CV81" s="253">
        <f t="shared" si="226"/>
        <v>0</v>
      </c>
      <c r="CW81" s="253">
        <f t="shared" si="227"/>
        <v>0</v>
      </c>
      <c r="CX81" s="253">
        <f t="shared" si="228"/>
        <v>0</v>
      </c>
      <c r="CY81" s="237">
        <f t="shared" si="105"/>
        <v>0</v>
      </c>
      <c r="DA81" s="253">
        <f t="shared" si="229"/>
        <v>0</v>
      </c>
      <c r="DB81" s="253">
        <f t="shared" si="230"/>
        <v>0</v>
      </c>
      <c r="DC81" s="253">
        <f t="shared" si="231"/>
        <v>0</v>
      </c>
      <c r="DD81" s="253">
        <f t="shared" si="232"/>
        <v>0</v>
      </c>
      <c r="DE81" s="253">
        <f t="shared" si="233"/>
        <v>0</v>
      </c>
      <c r="DF81" s="253">
        <f t="shared" si="234"/>
        <v>0</v>
      </c>
      <c r="DG81" s="253">
        <f t="shared" si="235"/>
        <v>0</v>
      </c>
      <c r="DH81" s="253">
        <f t="shared" si="236"/>
        <v>0</v>
      </c>
      <c r="DI81" s="253">
        <f t="shared" si="237"/>
        <v>0</v>
      </c>
      <c r="DJ81" s="253">
        <f t="shared" si="238"/>
        <v>0</v>
      </c>
      <c r="DK81" s="237">
        <f t="shared" si="106"/>
        <v>0</v>
      </c>
      <c r="DM81" s="253">
        <f>IF('5. Lön'!$B$15&gt;0,$F81*G81*(1+'2. Grunddata'!$C$16)*(1+$Q81)*(1-$E81),AS81)</f>
        <v>0</v>
      </c>
      <c r="DN81" s="253">
        <f>IF('5. Lön'!$B$15&gt;0,$F81*H81*(1+'2. Grunddata'!$C$16)*(1+$Q81)*(1+$R81)*(1-$E81),AT81)</f>
        <v>0</v>
      </c>
      <c r="DO81" s="253">
        <f>IF('5. Lön'!$B$15&gt;0,$F81*I81*(1+'2. Grunddata'!$C$16)*(1+$Q81)*(1+$R81)*(1+$S81)*(1-$E81),AU81)</f>
        <v>0</v>
      </c>
      <c r="DP81" s="253">
        <f>IF('5. Lön'!$B$15&gt;0,$F81*J81*(1+'2. Grunddata'!$C$16)*(1+$Q81)*(1+$R81)*(1+$S81)*(1+$T81)*(1-$E81),AV81)</f>
        <v>0</v>
      </c>
      <c r="DQ81" s="253">
        <f>IF('5. Lön'!$B$15&gt;0,$F81*K81*(1+'2. Grunddata'!$C$16)*(1+$Q81)*(1+$R81)*(1+$S81)*(1+$T81)*(1+$U81)*(1-$E81),AW81)</f>
        <v>0</v>
      </c>
      <c r="DR81" s="253">
        <f>IF('5. Lön'!$B$15&gt;0,$F81*L81*(1+'2. Grunddata'!$C$16)*(1+$Q81)*(1+$R81)*(1+$S81)*(1+$T81)*(1+$U81)*(1+$V81)*(1-$E81),AX81)</f>
        <v>0</v>
      </c>
      <c r="DS81" s="253">
        <f>IF('5. Lön'!$B$15&gt;0,$F81*M81*(1+'2. Grunddata'!$C$16)*(1+$Q81)*(1+$R81)*(1+$S81)*(1+$T81)*(1+$U81)*(1+$V81)*(1+$W81)*(1-$E81),AY81)</f>
        <v>0</v>
      </c>
      <c r="DT81" s="253">
        <f>IF('5. Lön'!$B$15&gt;0,$F81*N81*(1+'2. Grunddata'!$C$16)*(1+$Q81)*(1+$R81)*(1+$S81)*(1+$T81)*(1+$U81)*(1+$V81)*(1+$W81)*(1+$X81)*(1-$E81),AZ81)</f>
        <v>0</v>
      </c>
      <c r="DU81" s="253">
        <f>IF('5. Lön'!$B$15&gt;0,$F81*O81*(1+'2. Grunddata'!$C$16)*(1+$Q81)*(1+$R81)*(1+$S81)*(1+$T81)*(1+$U81)*(1+$V81)*(1+$W81)*(1+$X81)*(1+$Y81)*(1+$Z81)*(1-$E81),BA81)</f>
        <v>0</v>
      </c>
      <c r="DV81" s="253">
        <f>IF('5. Lön'!$B$15&gt;0,$F81*P81*(1+'2. Grunddata'!$C$16)*(1+$Q81)*(1+$R81)*(1+$S81)*(1+$T81)*(1+$U81)*(1+$V81)*(1+$W81)*(1+$X81)*(1+$Y81)*(1-$E81),BB81)</f>
        <v>0</v>
      </c>
      <c r="DW81" s="237">
        <f t="shared" si="107"/>
        <v>0</v>
      </c>
      <c r="DY81" s="253">
        <f>IF('2. Grunddata'!$C$13="NEJ",(IF('2. Grunddata'!$C$16&gt;0,(DM81*$AD81),(AS81*$AD81))),(BQ81+CO81))</f>
        <v>0</v>
      </c>
      <c r="DZ81" s="253">
        <f>IF('2. Grunddata'!$C$13="NEJ",(IF('2. Grunddata'!$C$16&gt;0,(DN81*$AD81),(AT81*$AD81))),(BR81+CP81))</f>
        <v>0</v>
      </c>
      <c r="EA81" s="253">
        <f>IF('2. Grunddata'!$C$13="NEJ",(IF('2. Grunddata'!$C$16&gt;0,(DO81*$AD81),(AU81*$AD81))),(BS81+CQ81))</f>
        <v>0</v>
      </c>
      <c r="EB81" s="253">
        <f>IF('2. Grunddata'!$C$13="NEJ",(IF('2. Grunddata'!$C$16&gt;0,(DP81*$AD81),(AV81*$AD81))),(BT81+CR81))</f>
        <v>0</v>
      </c>
      <c r="EC81" s="253">
        <f>IF('2. Grunddata'!$C$13="NEJ",(IF('2. Grunddata'!$C$16&gt;0,(DQ81*$AD81),(AW81*$AD81))),(BU81+CS81))</f>
        <v>0</v>
      </c>
      <c r="ED81" s="253">
        <f>IF('2. Grunddata'!$C$13="NEJ",(IF('2. Grunddata'!$C$16&gt;0,(DR81*$AD81),(AX81*$AD81))),(BV81+CT81))</f>
        <v>0</v>
      </c>
      <c r="EE81" s="253">
        <f>IF('2. Grunddata'!$C$13="NEJ",(IF('2. Grunddata'!$C$16&gt;0,(DS81*$AD81),(AY81*$AD81))),(BW81+CU81))</f>
        <v>0</v>
      </c>
      <c r="EF81" s="253">
        <f>IF('2. Grunddata'!$C$13="NEJ",(IF('2. Grunddata'!$C$16&gt;0,(DT81*$AD81),(AZ81*$AD81))),(BX81+CV81))</f>
        <v>0</v>
      </c>
      <c r="EG81" s="253">
        <f>IF('2. Grunddata'!$C$13="NEJ",(IF('2. Grunddata'!$C$16&gt;0,(DU81*$AD81),(BA81*$AD81))),(BY81+CW81))</f>
        <v>0</v>
      </c>
      <c r="EH81" s="253">
        <f>IF('2. Grunddata'!$C$13="NEJ",(IF('2. Grunddata'!$C$16&gt;0,(DV81*$AD81),(BB81*$AD81))),(BZ81+CX81))</f>
        <v>0</v>
      </c>
      <c r="EI81" s="237">
        <f t="shared" si="108"/>
        <v>0</v>
      </c>
      <c r="EK81" s="253">
        <f>(BQ81+CO81-DY81)+IF('2. Grunddata'!$C$16&gt;0,AS81-DM81,0)</f>
        <v>0</v>
      </c>
      <c r="EL81" s="253">
        <f>(BR81+CP81-DZ81)+IF('2. Grunddata'!$C$16&gt;0,AT81-DN81,0)</f>
        <v>0</v>
      </c>
      <c r="EM81" s="253">
        <f>(BS81+CQ81-EA81)+IF('2. Grunddata'!$C$16&gt;0,AU81-DO81,0)</f>
        <v>0</v>
      </c>
      <c r="EN81" s="253">
        <f>(BT81+CR81-EB81)+IF('2. Grunddata'!$C$16&gt;0,AV81-DP81,0)</f>
        <v>0</v>
      </c>
      <c r="EO81" s="253">
        <f>(BU81+CS81-EC81)+IF('2. Grunddata'!$C$16&gt;0,AW81-DQ81,0)</f>
        <v>0</v>
      </c>
      <c r="EP81" s="253">
        <f>(BV81+CT81-ED81)+IF('2. Grunddata'!$C$16&gt;0,AX81-DR81,0)</f>
        <v>0</v>
      </c>
      <c r="EQ81" s="253">
        <f>(BW81+CU81-EE81)+IF('2. Grunddata'!$C$16&gt;0,AY81-DS81,0)</f>
        <v>0</v>
      </c>
      <c r="ER81" s="253">
        <f>(BX81+CV81-EF81)+IF('2. Grunddata'!$C$16&gt;0,AZ81-DT81,0)</f>
        <v>0</v>
      </c>
      <c r="ES81" s="253">
        <f>(BY81+CW81-EG81)+IF('2. Grunddata'!$C$16&gt;0,BA81-DU81,0)</f>
        <v>0</v>
      </c>
      <c r="ET81" s="253">
        <f>(BZ81+CX81-EH81)+IF('2. Grunddata'!$C$16&gt;0,BB81-DV81,0)</f>
        <v>0</v>
      </c>
      <c r="EU81" s="237">
        <f t="shared" si="109"/>
        <v>0</v>
      </c>
      <c r="EW81" s="253">
        <f t="shared" si="110"/>
        <v>0</v>
      </c>
      <c r="EX81" s="253">
        <f t="shared" si="111"/>
        <v>0</v>
      </c>
      <c r="EY81" s="253">
        <f t="shared" si="112"/>
        <v>0</v>
      </c>
      <c r="EZ81" s="253">
        <f t="shared" si="113"/>
        <v>0</v>
      </c>
      <c r="FA81" s="253">
        <f t="shared" si="114"/>
        <v>0</v>
      </c>
      <c r="FB81" s="253">
        <f t="shared" si="115"/>
        <v>0</v>
      </c>
      <c r="FC81" s="253">
        <f t="shared" si="116"/>
        <v>0</v>
      </c>
      <c r="FD81" s="253">
        <f t="shared" si="117"/>
        <v>0</v>
      </c>
      <c r="FE81" s="253">
        <f t="shared" si="118"/>
        <v>0</v>
      </c>
      <c r="FF81" s="253">
        <f t="shared" si="119"/>
        <v>0</v>
      </c>
      <c r="FG81" s="237">
        <f t="shared" si="120"/>
        <v>0</v>
      </c>
      <c r="FI81" s="253">
        <f t="shared" si="121"/>
        <v>0</v>
      </c>
      <c r="FJ81" s="253">
        <f t="shared" si="122"/>
        <v>0</v>
      </c>
      <c r="FK81" s="253">
        <f t="shared" si="123"/>
        <v>0</v>
      </c>
      <c r="FL81" s="253">
        <f t="shared" si="124"/>
        <v>0</v>
      </c>
      <c r="FM81" s="253">
        <f t="shared" si="125"/>
        <v>0</v>
      </c>
      <c r="FN81" s="253">
        <f t="shared" si="126"/>
        <v>0</v>
      </c>
      <c r="FO81" s="253">
        <f t="shared" si="127"/>
        <v>0</v>
      </c>
      <c r="FP81" s="253">
        <f t="shared" si="128"/>
        <v>0</v>
      </c>
      <c r="FQ81" s="253">
        <f t="shared" si="129"/>
        <v>0</v>
      </c>
      <c r="FR81" s="253">
        <f t="shared" si="130"/>
        <v>0</v>
      </c>
      <c r="FS81" s="237">
        <f t="shared" si="131"/>
        <v>0</v>
      </c>
    </row>
    <row r="82" spans="2:175" s="120" customFormat="1" ht="12.95" customHeight="1" x14ac:dyDescent="0.2">
      <c r="B82" s="115" t="str">
        <f>'2. Grunddata'!C$9</f>
        <v>Husdjurens utfodring och vård</v>
      </c>
      <c r="C82" s="147"/>
      <c r="D82" s="116"/>
      <c r="E82" s="138">
        <f t="shared" si="240"/>
        <v>0</v>
      </c>
      <c r="F82" s="136"/>
      <c r="G82" s="137"/>
      <c r="H82" s="137"/>
      <c r="I82" s="137"/>
      <c r="J82" s="137"/>
      <c r="K82" s="137"/>
      <c r="L82" s="137"/>
      <c r="M82" s="137"/>
      <c r="N82" s="137"/>
      <c r="O82" s="137"/>
      <c r="P82" s="137"/>
      <c r="Q82" s="566">
        <f>SUMIF('3. Partner'!$K$13:$K$87,$B82,'3. Partner'!$E$13:$E$87)</f>
        <v>0.02</v>
      </c>
      <c r="R82" s="540">
        <f t="shared" si="241"/>
        <v>0.02</v>
      </c>
      <c r="S82" s="540">
        <f t="shared" si="241"/>
        <v>0.02</v>
      </c>
      <c r="T82" s="540">
        <f t="shared" si="241"/>
        <v>0.02</v>
      </c>
      <c r="U82" s="540">
        <f t="shared" si="241"/>
        <v>0.02</v>
      </c>
      <c r="V82" s="540">
        <f t="shared" si="241"/>
        <v>0.02</v>
      </c>
      <c r="W82" s="540">
        <f t="shared" si="241"/>
        <v>0.02</v>
      </c>
      <c r="X82" s="540">
        <f t="shared" si="241"/>
        <v>0.02</v>
      </c>
      <c r="Y82" s="540">
        <f t="shared" si="241"/>
        <v>0.02</v>
      </c>
      <c r="Z82" s="540">
        <f t="shared" si="241"/>
        <v>0.02</v>
      </c>
      <c r="AA82" s="567">
        <f>SUMIF('3. Partner'!K$13:K$87,B82,'3. Partner'!D$13:D$87)</f>
        <v>0.54449999999999998</v>
      </c>
      <c r="AB82" s="568">
        <f>(SUMIF('3. Partner'!K$13:K$87,B82,'3. Partner'!F$13:F$87))+(SUMIF('3. Partner'!K$13:K$87,B82,'3. Partner'!H$13:H$87))</f>
        <v>0.46473946099377283</v>
      </c>
      <c r="AC82" s="568">
        <f>(SUMIF('3. Partner'!K$13:K$87,B82,'3. Partner'!G$13:G$87))+(SUMIF('3. Partner'!K$13:K$87,B82,'3. Partner'!I$13:I$87))</f>
        <v>0.12659999999999999</v>
      </c>
      <c r="AD82" s="273">
        <f>IF('2. Grunddata'!C$13="NEJ",'2. Grunddata'!C$14,0)</f>
        <v>0.25</v>
      </c>
      <c r="AE82" s="617">
        <f t="shared" si="99"/>
        <v>0</v>
      </c>
      <c r="AF82" s="287"/>
      <c r="AG82" s="274">
        <f t="shared" si="169"/>
        <v>0</v>
      </c>
      <c r="AH82" s="274">
        <f t="shared" si="170"/>
        <v>0</v>
      </c>
      <c r="AI82" s="274">
        <f t="shared" si="171"/>
        <v>0</v>
      </c>
      <c r="AJ82" s="274">
        <f t="shared" si="172"/>
        <v>0</v>
      </c>
      <c r="AK82" s="274">
        <f t="shared" si="173"/>
        <v>0</v>
      </c>
      <c r="AL82" s="274">
        <f t="shared" si="174"/>
        <v>0</v>
      </c>
      <c r="AM82" s="274">
        <f t="shared" si="175"/>
        <v>0</v>
      </c>
      <c r="AN82" s="274">
        <f t="shared" si="176"/>
        <v>0</v>
      </c>
      <c r="AO82" s="274">
        <f t="shared" si="177"/>
        <v>0</v>
      </c>
      <c r="AP82" s="274">
        <f t="shared" si="178"/>
        <v>0</v>
      </c>
      <c r="AQ82" s="275">
        <f t="shared" si="100"/>
        <v>0</v>
      </c>
      <c r="AR82" s="276"/>
      <c r="AS82" s="274">
        <f t="shared" si="179"/>
        <v>0</v>
      </c>
      <c r="AT82" s="274">
        <f t="shared" si="180"/>
        <v>0</v>
      </c>
      <c r="AU82" s="274">
        <f t="shared" si="181"/>
        <v>0</v>
      </c>
      <c r="AV82" s="274">
        <f t="shared" si="182"/>
        <v>0</v>
      </c>
      <c r="AW82" s="274">
        <f t="shared" si="183"/>
        <v>0</v>
      </c>
      <c r="AX82" s="274">
        <f t="shared" si="184"/>
        <v>0</v>
      </c>
      <c r="AY82" s="274">
        <f t="shared" si="185"/>
        <v>0</v>
      </c>
      <c r="AZ82" s="274">
        <f t="shared" si="186"/>
        <v>0</v>
      </c>
      <c r="BA82" s="274">
        <f t="shared" si="187"/>
        <v>0</v>
      </c>
      <c r="BB82" s="274">
        <f t="shared" si="188"/>
        <v>0</v>
      </c>
      <c r="BC82" s="275">
        <f t="shared" si="101"/>
        <v>0</v>
      </c>
      <c r="BD82" s="276"/>
      <c r="BE82" s="274">
        <f t="shared" si="189"/>
        <v>0</v>
      </c>
      <c r="BF82" s="274">
        <f t="shared" si="190"/>
        <v>0</v>
      </c>
      <c r="BG82" s="274">
        <f t="shared" si="191"/>
        <v>0</v>
      </c>
      <c r="BH82" s="274">
        <f t="shared" si="192"/>
        <v>0</v>
      </c>
      <c r="BI82" s="274">
        <f t="shared" si="193"/>
        <v>0</v>
      </c>
      <c r="BJ82" s="274">
        <f t="shared" si="194"/>
        <v>0</v>
      </c>
      <c r="BK82" s="274">
        <f t="shared" si="195"/>
        <v>0</v>
      </c>
      <c r="BL82" s="274">
        <f t="shared" si="196"/>
        <v>0</v>
      </c>
      <c r="BM82" s="274">
        <f t="shared" si="197"/>
        <v>0</v>
      </c>
      <c r="BN82" s="274">
        <f t="shared" si="198"/>
        <v>0</v>
      </c>
      <c r="BO82" s="275">
        <f t="shared" si="102"/>
        <v>0</v>
      </c>
      <c r="BP82" s="227"/>
      <c r="BQ82" s="225">
        <f t="shared" si="199"/>
        <v>0</v>
      </c>
      <c r="BR82" s="225">
        <f t="shared" si="200"/>
        <v>0</v>
      </c>
      <c r="BS82" s="225">
        <f t="shared" si="201"/>
        <v>0</v>
      </c>
      <c r="BT82" s="225">
        <f t="shared" si="202"/>
        <v>0</v>
      </c>
      <c r="BU82" s="225">
        <f t="shared" si="203"/>
        <v>0</v>
      </c>
      <c r="BV82" s="225">
        <f t="shared" si="204"/>
        <v>0</v>
      </c>
      <c r="BW82" s="225">
        <f t="shared" si="205"/>
        <v>0</v>
      </c>
      <c r="BX82" s="225">
        <f t="shared" si="206"/>
        <v>0</v>
      </c>
      <c r="BY82" s="225">
        <f t="shared" si="207"/>
        <v>0</v>
      </c>
      <c r="BZ82" s="225">
        <f t="shared" si="208"/>
        <v>0</v>
      </c>
      <c r="CA82" s="226">
        <f t="shared" si="103"/>
        <v>0</v>
      </c>
      <c r="CB82" s="227"/>
      <c r="CC82" s="279">
        <f t="shared" si="209"/>
        <v>0</v>
      </c>
      <c r="CD82" s="279">
        <f t="shared" si="210"/>
        <v>0</v>
      </c>
      <c r="CE82" s="279">
        <f t="shared" si="211"/>
        <v>0</v>
      </c>
      <c r="CF82" s="279">
        <f t="shared" si="212"/>
        <v>0</v>
      </c>
      <c r="CG82" s="279">
        <f t="shared" si="213"/>
        <v>0</v>
      </c>
      <c r="CH82" s="279">
        <f t="shared" si="214"/>
        <v>0</v>
      </c>
      <c r="CI82" s="279">
        <f t="shared" si="215"/>
        <v>0</v>
      </c>
      <c r="CJ82" s="279">
        <f t="shared" si="216"/>
        <v>0</v>
      </c>
      <c r="CK82" s="279">
        <f t="shared" si="217"/>
        <v>0</v>
      </c>
      <c r="CL82" s="279">
        <f t="shared" si="218"/>
        <v>0</v>
      </c>
      <c r="CM82" s="226">
        <f t="shared" si="104"/>
        <v>0</v>
      </c>
      <c r="CN82" s="227"/>
      <c r="CO82" s="225">
        <f t="shared" si="219"/>
        <v>0</v>
      </c>
      <c r="CP82" s="225">
        <f t="shared" si="220"/>
        <v>0</v>
      </c>
      <c r="CQ82" s="225">
        <f t="shared" si="221"/>
        <v>0</v>
      </c>
      <c r="CR82" s="225">
        <f t="shared" si="222"/>
        <v>0</v>
      </c>
      <c r="CS82" s="225">
        <f t="shared" si="223"/>
        <v>0</v>
      </c>
      <c r="CT82" s="225">
        <f t="shared" si="224"/>
        <v>0</v>
      </c>
      <c r="CU82" s="225">
        <f t="shared" si="225"/>
        <v>0</v>
      </c>
      <c r="CV82" s="225">
        <f t="shared" si="226"/>
        <v>0</v>
      </c>
      <c r="CW82" s="225">
        <f t="shared" si="227"/>
        <v>0</v>
      </c>
      <c r="CX82" s="225">
        <f t="shared" si="228"/>
        <v>0</v>
      </c>
      <c r="CY82" s="226">
        <f t="shared" si="105"/>
        <v>0</v>
      </c>
      <c r="CZ82" s="227"/>
      <c r="DA82" s="225">
        <f t="shared" si="229"/>
        <v>0</v>
      </c>
      <c r="DB82" s="225">
        <f t="shared" si="230"/>
        <v>0</v>
      </c>
      <c r="DC82" s="225">
        <f t="shared" si="231"/>
        <v>0</v>
      </c>
      <c r="DD82" s="225">
        <f t="shared" si="232"/>
        <v>0</v>
      </c>
      <c r="DE82" s="225">
        <f t="shared" si="233"/>
        <v>0</v>
      </c>
      <c r="DF82" s="225">
        <f t="shared" si="234"/>
        <v>0</v>
      </c>
      <c r="DG82" s="225">
        <f t="shared" si="235"/>
        <v>0</v>
      </c>
      <c r="DH82" s="225">
        <f t="shared" si="236"/>
        <v>0</v>
      </c>
      <c r="DI82" s="225">
        <f t="shared" si="237"/>
        <v>0</v>
      </c>
      <c r="DJ82" s="225">
        <f t="shared" si="238"/>
        <v>0</v>
      </c>
      <c r="DK82" s="226">
        <f t="shared" si="106"/>
        <v>0</v>
      </c>
      <c r="DL82" s="227"/>
      <c r="DM82" s="225">
        <f>IF('5. Lön'!$B$15&gt;0,$F82*G82*(1+'2. Grunddata'!$C$16)*(1+$Q82)*(1-$E82),AS82)</f>
        <v>0</v>
      </c>
      <c r="DN82" s="225">
        <f>IF('5. Lön'!$B$15&gt;0,$F82*H82*(1+'2. Grunddata'!$C$16)*(1+$Q82)*(1+$R82)*(1-$E82),AT82)</f>
        <v>0</v>
      </c>
      <c r="DO82" s="225">
        <f>IF('5. Lön'!$B$15&gt;0,$F82*I82*(1+'2. Grunddata'!$C$16)*(1+$Q82)*(1+$R82)*(1+$S82)*(1-$E82),AU82)</f>
        <v>0</v>
      </c>
      <c r="DP82" s="225">
        <f>IF('5. Lön'!$B$15&gt;0,$F82*J82*(1+'2. Grunddata'!$C$16)*(1+$Q82)*(1+$R82)*(1+$S82)*(1+$T82)*(1-$E82),AV82)</f>
        <v>0</v>
      </c>
      <c r="DQ82" s="225">
        <f>IF('5. Lön'!$B$15&gt;0,$F82*K82*(1+'2. Grunddata'!$C$16)*(1+$Q82)*(1+$R82)*(1+$S82)*(1+$T82)*(1+$U82)*(1-$E82),AW82)</f>
        <v>0</v>
      </c>
      <c r="DR82" s="225">
        <f>IF('5. Lön'!$B$15&gt;0,$F82*L82*(1+'2. Grunddata'!$C$16)*(1+$Q82)*(1+$R82)*(1+$S82)*(1+$T82)*(1+$U82)*(1+$V82)*(1-$E82),AX82)</f>
        <v>0</v>
      </c>
      <c r="DS82" s="225">
        <f>IF('5. Lön'!$B$15&gt;0,$F82*M82*(1+'2. Grunddata'!$C$16)*(1+$Q82)*(1+$R82)*(1+$S82)*(1+$T82)*(1+$U82)*(1+$V82)*(1+$W82)*(1-$E82),AY82)</f>
        <v>0</v>
      </c>
      <c r="DT82" s="225">
        <f>IF('5. Lön'!$B$15&gt;0,$F82*N82*(1+'2. Grunddata'!$C$16)*(1+$Q82)*(1+$R82)*(1+$S82)*(1+$T82)*(1+$U82)*(1+$V82)*(1+$W82)*(1+$X82)*(1-$E82),AZ82)</f>
        <v>0</v>
      </c>
      <c r="DU82" s="225">
        <f>IF('5. Lön'!$B$15&gt;0,$F82*O82*(1+'2. Grunddata'!$C$16)*(1+$Q82)*(1+$R82)*(1+$S82)*(1+$T82)*(1+$U82)*(1+$V82)*(1+$W82)*(1+$X82)*(1+$Y82)*(1+$Z82)*(1-$E82),BA82)</f>
        <v>0</v>
      </c>
      <c r="DV82" s="225">
        <f>IF('5. Lön'!$B$15&gt;0,$F82*P82*(1+'2. Grunddata'!$C$16)*(1+$Q82)*(1+$R82)*(1+$S82)*(1+$T82)*(1+$U82)*(1+$V82)*(1+$W82)*(1+$X82)*(1+$Y82)*(1-$E82),BB82)</f>
        <v>0</v>
      </c>
      <c r="DW82" s="226">
        <f t="shared" si="107"/>
        <v>0</v>
      </c>
      <c r="DX82" s="227"/>
      <c r="DY82" s="225">
        <f>IF('2. Grunddata'!$C$13="NEJ",(IF('2. Grunddata'!$C$16&gt;0,(DM82*$AD82),(AS82*$AD82))),(BQ82+CO82))</f>
        <v>0</v>
      </c>
      <c r="DZ82" s="225">
        <f>IF('2. Grunddata'!$C$13="NEJ",(IF('2. Grunddata'!$C$16&gt;0,(DN82*$AD82),(AT82*$AD82))),(BR82+CP82))</f>
        <v>0</v>
      </c>
      <c r="EA82" s="225">
        <f>IF('2. Grunddata'!$C$13="NEJ",(IF('2. Grunddata'!$C$16&gt;0,(DO82*$AD82),(AU82*$AD82))),(BS82+CQ82))</f>
        <v>0</v>
      </c>
      <c r="EB82" s="225">
        <f>IF('2. Grunddata'!$C$13="NEJ",(IF('2. Grunddata'!$C$16&gt;0,(DP82*$AD82),(AV82*$AD82))),(BT82+CR82))</f>
        <v>0</v>
      </c>
      <c r="EC82" s="225">
        <f>IF('2. Grunddata'!$C$13="NEJ",(IF('2. Grunddata'!$C$16&gt;0,(DQ82*$AD82),(AW82*$AD82))),(BU82+CS82))</f>
        <v>0</v>
      </c>
      <c r="ED82" s="225">
        <f>IF('2. Grunddata'!$C$13="NEJ",(IF('2. Grunddata'!$C$16&gt;0,(DR82*$AD82),(AX82*$AD82))),(BV82+CT82))</f>
        <v>0</v>
      </c>
      <c r="EE82" s="225">
        <f>IF('2. Grunddata'!$C$13="NEJ",(IF('2. Grunddata'!$C$16&gt;0,(DS82*$AD82),(AY82*$AD82))),(BW82+CU82))</f>
        <v>0</v>
      </c>
      <c r="EF82" s="225">
        <f>IF('2. Grunddata'!$C$13="NEJ",(IF('2. Grunddata'!$C$16&gt;0,(DT82*$AD82),(AZ82*$AD82))),(BX82+CV82))</f>
        <v>0</v>
      </c>
      <c r="EG82" s="225">
        <f>IF('2. Grunddata'!$C$13="NEJ",(IF('2. Grunddata'!$C$16&gt;0,(DU82*$AD82),(BA82*$AD82))),(BY82+CW82))</f>
        <v>0</v>
      </c>
      <c r="EH82" s="225">
        <f>IF('2. Grunddata'!$C$13="NEJ",(IF('2. Grunddata'!$C$16&gt;0,(DV82*$AD82),(BB82*$AD82))),(BZ82+CX82))</f>
        <v>0</v>
      </c>
      <c r="EI82" s="226">
        <f t="shared" si="108"/>
        <v>0</v>
      </c>
      <c r="EJ82" s="227"/>
      <c r="EK82" s="225">
        <f>(BQ82+CO82-DY82)+IF('2. Grunddata'!$C$16&gt;0,AS82-DM82,0)</f>
        <v>0</v>
      </c>
      <c r="EL82" s="225">
        <f>(BR82+CP82-DZ82)+IF('2. Grunddata'!$C$16&gt;0,AT82-DN82,0)</f>
        <v>0</v>
      </c>
      <c r="EM82" s="225">
        <f>(BS82+CQ82-EA82)+IF('2. Grunddata'!$C$16&gt;0,AU82-DO82,0)</f>
        <v>0</v>
      </c>
      <c r="EN82" s="225">
        <f>(BT82+CR82-EB82)+IF('2. Grunddata'!$C$16&gt;0,AV82-DP82,0)</f>
        <v>0</v>
      </c>
      <c r="EO82" s="225">
        <f>(BU82+CS82-EC82)+IF('2. Grunddata'!$C$16&gt;0,AW82-DQ82,0)</f>
        <v>0</v>
      </c>
      <c r="EP82" s="225">
        <f>(BV82+CT82-ED82)+IF('2. Grunddata'!$C$16&gt;0,AX82-DR82,0)</f>
        <v>0</v>
      </c>
      <c r="EQ82" s="225">
        <f>(BW82+CU82-EE82)+IF('2. Grunddata'!$C$16&gt;0,AY82-DS82,0)</f>
        <v>0</v>
      </c>
      <c r="ER82" s="225">
        <f>(BX82+CV82-EF82)+IF('2. Grunddata'!$C$16&gt;0,AZ82-DT82,0)</f>
        <v>0</v>
      </c>
      <c r="ES82" s="225">
        <f>(BY82+CW82-EG82)+IF('2. Grunddata'!$C$16&gt;0,BA82-DU82,0)</f>
        <v>0</v>
      </c>
      <c r="ET82" s="225">
        <f>(BZ82+CX82-EH82)+IF('2. Grunddata'!$C$16&gt;0,BB82-DV82,0)</f>
        <v>0</v>
      </c>
      <c r="EU82" s="226">
        <f t="shared" si="109"/>
        <v>0</v>
      </c>
      <c r="EV82" s="227"/>
      <c r="EW82" s="225">
        <f t="shared" si="110"/>
        <v>0</v>
      </c>
      <c r="EX82" s="225">
        <f t="shared" si="111"/>
        <v>0</v>
      </c>
      <c r="EY82" s="225">
        <f t="shared" si="112"/>
        <v>0</v>
      </c>
      <c r="EZ82" s="225">
        <f t="shared" si="113"/>
        <v>0</v>
      </c>
      <c r="FA82" s="225">
        <f t="shared" si="114"/>
        <v>0</v>
      </c>
      <c r="FB82" s="225">
        <f t="shared" si="115"/>
        <v>0</v>
      </c>
      <c r="FC82" s="225">
        <f t="shared" si="116"/>
        <v>0</v>
      </c>
      <c r="FD82" s="225">
        <f t="shared" si="117"/>
        <v>0</v>
      </c>
      <c r="FE82" s="225">
        <f t="shared" si="118"/>
        <v>0</v>
      </c>
      <c r="FF82" s="225">
        <f t="shared" si="119"/>
        <v>0</v>
      </c>
      <c r="FG82" s="226">
        <f t="shared" si="120"/>
        <v>0</v>
      </c>
      <c r="FH82" s="227"/>
      <c r="FI82" s="225">
        <f t="shared" si="121"/>
        <v>0</v>
      </c>
      <c r="FJ82" s="225">
        <f t="shared" si="122"/>
        <v>0</v>
      </c>
      <c r="FK82" s="225">
        <f t="shared" si="123"/>
        <v>0</v>
      </c>
      <c r="FL82" s="225">
        <f t="shared" si="124"/>
        <v>0</v>
      </c>
      <c r="FM82" s="225">
        <f t="shared" si="125"/>
        <v>0</v>
      </c>
      <c r="FN82" s="225">
        <f t="shared" si="126"/>
        <v>0</v>
      </c>
      <c r="FO82" s="225">
        <f t="shared" si="127"/>
        <v>0</v>
      </c>
      <c r="FP82" s="225">
        <f t="shared" si="128"/>
        <v>0</v>
      </c>
      <c r="FQ82" s="225">
        <f t="shared" si="129"/>
        <v>0</v>
      </c>
      <c r="FR82" s="225">
        <f t="shared" si="130"/>
        <v>0</v>
      </c>
      <c r="FS82" s="226">
        <f t="shared" si="131"/>
        <v>0</v>
      </c>
    </row>
    <row r="83" spans="2:175" s="120" customFormat="1" ht="12.95" customHeight="1" x14ac:dyDescent="0.2">
      <c r="B83" s="109" t="str">
        <f>'2. Grunddata'!C$9</f>
        <v>Husdjurens utfodring och vård</v>
      </c>
      <c r="C83" s="110"/>
      <c r="D83" s="113"/>
      <c r="E83" s="128">
        <f t="shared" si="240"/>
        <v>0</v>
      </c>
      <c r="F83" s="111"/>
      <c r="G83" s="112"/>
      <c r="H83" s="112"/>
      <c r="I83" s="112"/>
      <c r="J83" s="112"/>
      <c r="K83" s="112"/>
      <c r="L83" s="112"/>
      <c r="M83" s="112"/>
      <c r="N83" s="112"/>
      <c r="O83" s="112"/>
      <c r="P83" s="112"/>
      <c r="Q83" s="266">
        <f>SUMIF('3. Partner'!$K$13:$K$87,$B83,'3. Partner'!$E$13:$E$87)</f>
        <v>0.02</v>
      </c>
      <c r="R83" s="541">
        <f t="shared" si="241"/>
        <v>0.02</v>
      </c>
      <c r="S83" s="541">
        <f t="shared" si="241"/>
        <v>0.02</v>
      </c>
      <c r="T83" s="541">
        <f t="shared" si="241"/>
        <v>0.02</v>
      </c>
      <c r="U83" s="541">
        <f t="shared" si="241"/>
        <v>0.02</v>
      </c>
      <c r="V83" s="541">
        <f t="shared" si="241"/>
        <v>0.02</v>
      </c>
      <c r="W83" s="541">
        <f t="shared" si="241"/>
        <v>0.02</v>
      </c>
      <c r="X83" s="541">
        <f t="shared" si="241"/>
        <v>0.02</v>
      </c>
      <c r="Y83" s="541">
        <f t="shared" si="241"/>
        <v>0.02</v>
      </c>
      <c r="Z83" s="541">
        <f t="shared" si="241"/>
        <v>0.02</v>
      </c>
      <c r="AA83" s="267">
        <f>SUMIF('3. Partner'!K$13:K$87,B83,'3. Partner'!D$13:D$87)</f>
        <v>0.54449999999999998</v>
      </c>
      <c r="AB83" s="247">
        <f>(SUMIF('3. Partner'!K$13:K$87,B83,'3. Partner'!F$13:F$87))+(SUMIF('3. Partner'!K$13:K$87,B83,'3. Partner'!H$13:H$87))</f>
        <v>0.46473946099377283</v>
      </c>
      <c r="AC83" s="247">
        <f>(SUMIF('3. Partner'!K$13:K$87,B83,'3. Partner'!G$13:G$87))+(SUMIF('3. Partner'!K$13:K$87,B83,'3. Partner'!I$13:I$87))</f>
        <v>0.12659999999999999</v>
      </c>
      <c r="AD83" s="248">
        <f>IF('2. Grunddata'!C$13="NEJ",'2. Grunddata'!C$14,0)</f>
        <v>0.25</v>
      </c>
      <c r="AE83" s="597">
        <f t="shared" si="99"/>
        <v>0</v>
      </c>
      <c r="AF83" s="292"/>
      <c r="AG83" s="249">
        <f t="shared" si="169"/>
        <v>0</v>
      </c>
      <c r="AH83" s="249">
        <f t="shared" si="170"/>
        <v>0</v>
      </c>
      <c r="AI83" s="249">
        <f t="shared" si="171"/>
        <v>0</v>
      </c>
      <c r="AJ83" s="249">
        <f t="shared" si="172"/>
        <v>0</v>
      </c>
      <c r="AK83" s="249">
        <f t="shared" si="173"/>
        <v>0</v>
      </c>
      <c r="AL83" s="249">
        <f t="shared" si="174"/>
        <v>0</v>
      </c>
      <c r="AM83" s="249">
        <f t="shared" si="175"/>
        <v>0</v>
      </c>
      <c r="AN83" s="249">
        <f t="shared" si="176"/>
        <v>0</v>
      </c>
      <c r="AO83" s="249">
        <f t="shared" si="177"/>
        <v>0</v>
      </c>
      <c r="AP83" s="249">
        <f t="shared" si="178"/>
        <v>0</v>
      </c>
      <c r="AQ83" s="250">
        <f t="shared" si="100"/>
        <v>0</v>
      </c>
      <c r="AR83" s="251"/>
      <c r="AS83" s="249">
        <f t="shared" si="179"/>
        <v>0</v>
      </c>
      <c r="AT83" s="249">
        <f t="shared" si="180"/>
        <v>0</v>
      </c>
      <c r="AU83" s="249">
        <f t="shared" si="181"/>
        <v>0</v>
      </c>
      <c r="AV83" s="249">
        <f t="shared" si="182"/>
        <v>0</v>
      </c>
      <c r="AW83" s="249">
        <f t="shared" si="183"/>
        <v>0</v>
      </c>
      <c r="AX83" s="249">
        <f t="shared" si="184"/>
        <v>0</v>
      </c>
      <c r="AY83" s="249">
        <f t="shared" si="185"/>
        <v>0</v>
      </c>
      <c r="AZ83" s="249">
        <f t="shared" si="186"/>
        <v>0</v>
      </c>
      <c r="BA83" s="249">
        <f t="shared" si="187"/>
        <v>0</v>
      </c>
      <c r="BB83" s="249">
        <f t="shared" si="188"/>
        <v>0</v>
      </c>
      <c r="BC83" s="250">
        <f t="shared" si="101"/>
        <v>0</v>
      </c>
      <c r="BD83" s="251"/>
      <c r="BE83" s="249">
        <f t="shared" si="189"/>
        <v>0</v>
      </c>
      <c r="BF83" s="249">
        <f t="shared" si="190"/>
        <v>0</v>
      </c>
      <c r="BG83" s="249">
        <f t="shared" si="191"/>
        <v>0</v>
      </c>
      <c r="BH83" s="249">
        <f t="shared" si="192"/>
        <v>0</v>
      </c>
      <c r="BI83" s="249">
        <f t="shared" si="193"/>
        <v>0</v>
      </c>
      <c r="BJ83" s="249">
        <f t="shared" si="194"/>
        <v>0</v>
      </c>
      <c r="BK83" s="249">
        <f t="shared" si="195"/>
        <v>0</v>
      </c>
      <c r="BL83" s="249">
        <f t="shared" si="196"/>
        <v>0</v>
      </c>
      <c r="BM83" s="249">
        <f t="shared" si="197"/>
        <v>0</v>
      </c>
      <c r="BN83" s="249">
        <f t="shared" si="198"/>
        <v>0</v>
      </c>
      <c r="BO83" s="250">
        <f t="shared" si="102"/>
        <v>0</v>
      </c>
      <c r="BQ83" s="253">
        <f t="shared" si="199"/>
        <v>0</v>
      </c>
      <c r="BR83" s="253">
        <f t="shared" si="200"/>
        <v>0</v>
      </c>
      <c r="BS83" s="253">
        <f t="shared" si="201"/>
        <v>0</v>
      </c>
      <c r="BT83" s="253">
        <f t="shared" si="202"/>
        <v>0</v>
      </c>
      <c r="BU83" s="253">
        <f t="shared" si="203"/>
        <v>0</v>
      </c>
      <c r="BV83" s="253">
        <f t="shared" si="204"/>
        <v>0</v>
      </c>
      <c r="BW83" s="253">
        <f t="shared" si="205"/>
        <v>0</v>
      </c>
      <c r="BX83" s="253">
        <f t="shared" si="206"/>
        <v>0</v>
      </c>
      <c r="BY83" s="253">
        <f t="shared" si="207"/>
        <v>0</v>
      </c>
      <c r="BZ83" s="253">
        <f t="shared" si="208"/>
        <v>0</v>
      </c>
      <c r="CA83" s="237">
        <f t="shared" si="103"/>
        <v>0</v>
      </c>
      <c r="CC83" s="258">
        <f t="shared" si="209"/>
        <v>0</v>
      </c>
      <c r="CD83" s="258">
        <f t="shared" si="210"/>
        <v>0</v>
      </c>
      <c r="CE83" s="258">
        <f t="shared" si="211"/>
        <v>0</v>
      </c>
      <c r="CF83" s="258">
        <f t="shared" si="212"/>
        <v>0</v>
      </c>
      <c r="CG83" s="258">
        <f t="shared" si="213"/>
        <v>0</v>
      </c>
      <c r="CH83" s="258">
        <f t="shared" si="214"/>
        <v>0</v>
      </c>
      <c r="CI83" s="258">
        <f t="shared" si="215"/>
        <v>0</v>
      </c>
      <c r="CJ83" s="258">
        <f t="shared" si="216"/>
        <v>0</v>
      </c>
      <c r="CK83" s="258">
        <f t="shared" si="217"/>
        <v>0</v>
      </c>
      <c r="CL83" s="258">
        <f t="shared" si="218"/>
        <v>0</v>
      </c>
      <c r="CM83" s="237">
        <f t="shared" si="104"/>
        <v>0</v>
      </c>
      <c r="CO83" s="253">
        <f t="shared" si="219"/>
        <v>0</v>
      </c>
      <c r="CP83" s="253">
        <f t="shared" si="220"/>
        <v>0</v>
      </c>
      <c r="CQ83" s="253">
        <f t="shared" si="221"/>
        <v>0</v>
      </c>
      <c r="CR83" s="253">
        <f t="shared" si="222"/>
        <v>0</v>
      </c>
      <c r="CS83" s="253">
        <f t="shared" si="223"/>
        <v>0</v>
      </c>
      <c r="CT83" s="253">
        <f t="shared" si="224"/>
        <v>0</v>
      </c>
      <c r="CU83" s="253">
        <f t="shared" si="225"/>
        <v>0</v>
      </c>
      <c r="CV83" s="253">
        <f t="shared" si="226"/>
        <v>0</v>
      </c>
      <c r="CW83" s="253">
        <f t="shared" si="227"/>
        <v>0</v>
      </c>
      <c r="CX83" s="253">
        <f t="shared" si="228"/>
        <v>0</v>
      </c>
      <c r="CY83" s="237">
        <f t="shared" si="105"/>
        <v>0</v>
      </c>
      <c r="DA83" s="253">
        <f t="shared" si="229"/>
        <v>0</v>
      </c>
      <c r="DB83" s="253">
        <f t="shared" si="230"/>
        <v>0</v>
      </c>
      <c r="DC83" s="253">
        <f t="shared" si="231"/>
        <v>0</v>
      </c>
      <c r="DD83" s="253">
        <f t="shared" si="232"/>
        <v>0</v>
      </c>
      <c r="DE83" s="253">
        <f t="shared" si="233"/>
        <v>0</v>
      </c>
      <c r="DF83" s="253">
        <f t="shared" si="234"/>
        <v>0</v>
      </c>
      <c r="DG83" s="253">
        <f t="shared" si="235"/>
        <v>0</v>
      </c>
      <c r="DH83" s="253">
        <f t="shared" si="236"/>
        <v>0</v>
      </c>
      <c r="DI83" s="253">
        <f t="shared" si="237"/>
        <v>0</v>
      </c>
      <c r="DJ83" s="253">
        <f t="shared" si="238"/>
        <v>0</v>
      </c>
      <c r="DK83" s="237">
        <f t="shared" si="106"/>
        <v>0</v>
      </c>
      <c r="DM83" s="253">
        <f>IF('5. Lön'!$B$15&gt;0,$F83*G83*(1+'2. Grunddata'!$C$16)*(1+$Q83)*(1-$E83),AS83)</f>
        <v>0</v>
      </c>
      <c r="DN83" s="253">
        <f>IF('5. Lön'!$B$15&gt;0,$F83*H83*(1+'2. Grunddata'!$C$16)*(1+$Q83)*(1+$R83)*(1-$E83),AT83)</f>
        <v>0</v>
      </c>
      <c r="DO83" s="253">
        <f>IF('5. Lön'!$B$15&gt;0,$F83*I83*(1+'2. Grunddata'!$C$16)*(1+$Q83)*(1+$R83)*(1+$S83)*(1-$E83),AU83)</f>
        <v>0</v>
      </c>
      <c r="DP83" s="253">
        <f>IF('5. Lön'!$B$15&gt;0,$F83*J83*(1+'2. Grunddata'!$C$16)*(1+$Q83)*(1+$R83)*(1+$S83)*(1+$T83)*(1-$E83),AV83)</f>
        <v>0</v>
      </c>
      <c r="DQ83" s="253">
        <f>IF('5. Lön'!$B$15&gt;0,$F83*K83*(1+'2. Grunddata'!$C$16)*(1+$Q83)*(1+$R83)*(1+$S83)*(1+$T83)*(1+$U83)*(1-$E83),AW83)</f>
        <v>0</v>
      </c>
      <c r="DR83" s="253">
        <f>IF('5. Lön'!$B$15&gt;0,$F83*L83*(1+'2. Grunddata'!$C$16)*(1+$Q83)*(1+$R83)*(1+$S83)*(1+$T83)*(1+$U83)*(1+$V83)*(1-$E83),AX83)</f>
        <v>0</v>
      </c>
      <c r="DS83" s="253">
        <f>IF('5. Lön'!$B$15&gt;0,$F83*M83*(1+'2. Grunddata'!$C$16)*(1+$Q83)*(1+$R83)*(1+$S83)*(1+$T83)*(1+$U83)*(1+$V83)*(1+$W83)*(1-$E83),AY83)</f>
        <v>0</v>
      </c>
      <c r="DT83" s="253">
        <f>IF('5. Lön'!$B$15&gt;0,$F83*N83*(1+'2. Grunddata'!$C$16)*(1+$Q83)*(1+$R83)*(1+$S83)*(1+$T83)*(1+$U83)*(1+$V83)*(1+$W83)*(1+$X83)*(1-$E83),AZ83)</f>
        <v>0</v>
      </c>
      <c r="DU83" s="253">
        <f>IF('5. Lön'!$B$15&gt;0,$F83*O83*(1+'2. Grunddata'!$C$16)*(1+$Q83)*(1+$R83)*(1+$S83)*(1+$T83)*(1+$U83)*(1+$V83)*(1+$W83)*(1+$X83)*(1+$Y83)*(1+$Z83)*(1-$E83),BA83)</f>
        <v>0</v>
      </c>
      <c r="DV83" s="253">
        <f>IF('5. Lön'!$B$15&gt;0,$F83*P83*(1+'2. Grunddata'!$C$16)*(1+$Q83)*(1+$R83)*(1+$S83)*(1+$T83)*(1+$U83)*(1+$V83)*(1+$W83)*(1+$X83)*(1+$Y83)*(1-$E83),BB83)</f>
        <v>0</v>
      </c>
      <c r="DW83" s="237">
        <f t="shared" si="107"/>
        <v>0</v>
      </c>
      <c r="DY83" s="253">
        <f>IF('2. Grunddata'!$C$13="NEJ",(IF('2. Grunddata'!$C$16&gt;0,(DM83*$AD83),(AS83*$AD83))),(BQ83+CO83))</f>
        <v>0</v>
      </c>
      <c r="DZ83" s="253">
        <f>IF('2. Grunddata'!$C$13="NEJ",(IF('2. Grunddata'!$C$16&gt;0,(DN83*$AD83),(AT83*$AD83))),(BR83+CP83))</f>
        <v>0</v>
      </c>
      <c r="EA83" s="253">
        <f>IF('2. Grunddata'!$C$13="NEJ",(IF('2. Grunddata'!$C$16&gt;0,(DO83*$AD83),(AU83*$AD83))),(BS83+CQ83))</f>
        <v>0</v>
      </c>
      <c r="EB83" s="253">
        <f>IF('2. Grunddata'!$C$13="NEJ",(IF('2. Grunddata'!$C$16&gt;0,(DP83*$AD83),(AV83*$AD83))),(BT83+CR83))</f>
        <v>0</v>
      </c>
      <c r="EC83" s="253">
        <f>IF('2. Grunddata'!$C$13="NEJ",(IF('2. Grunddata'!$C$16&gt;0,(DQ83*$AD83),(AW83*$AD83))),(BU83+CS83))</f>
        <v>0</v>
      </c>
      <c r="ED83" s="253">
        <f>IF('2. Grunddata'!$C$13="NEJ",(IF('2. Grunddata'!$C$16&gt;0,(DR83*$AD83),(AX83*$AD83))),(BV83+CT83))</f>
        <v>0</v>
      </c>
      <c r="EE83" s="253">
        <f>IF('2. Grunddata'!$C$13="NEJ",(IF('2. Grunddata'!$C$16&gt;0,(DS83*$AD83),(AY83*$AD83))),(BW83+CU83))</f>
        <v>0</v>
      </c>
      <c r="EF83" s="253">
        <f>IF('2. Grunddata'!$C$13="NEJ",(IF('2. Grunddata'!$C$16&gt;0,(DT83*$AD83),(AZ83*$AD83))),(BX83+CV83))</f>
        <v>0</v>
      </c>
      <c r="EG83" s="253">
        <f>IF('2. Grunddata'!$C$13="NEJ",(IF('2. Grunddata'!$C$16&gt;0,(DU83*$AD83),(BA83*$AD83))),(BY83+CW83))</f>
        <v>0</v>
      </c>
      <c r="EH83" s="253">
        <f>IF('2. Grunddata'!$C$13="NEJ",(IF('2. Grunddata'!$C$16&gt;0,(DV83*$AD83),(BB83*$AD83))),(BZ83+CX83))</f>
        <v>0</v>
      </c>
      <c r="EI83" s="237">
        <f t="shared" si="108"/>
        <v>0</v>
      </c>
      <c r="EK83" s="253">
        <f>(BQ83+CO83-DY83)+IF('2. Grunddata'!$C$16&gt;0,AS83-DM83,0)</f>
        <v>0</v>
      </c>
      <c r="EL83" s="253">
        <f>(BR83+CP83-DZ83)+IF('2. Grunddata'!$C$16&gt;0,AT83-DN83,0)</f>
        <v>0</v>
      </c>
      <c r="EM83" s="253">
        <f>(BS83+CQ83-EA83)+IF('2. Grunddata'!$C$16&gt;0,AU83-DO83,0)</f>
        <v>0</v>
      </c>
      <c r="EN83" s="253">
        <f>(BT83+CR83-EB83)+IF('2. Grunddata'!$C$16&gt;0,AV83-DP83,0)</f>
        <v>0</v>
      </c>
      <c r="EO83" s="253">
        <f>(BU83+CS83-EC83)+IF('2. Grunddata'!$C$16&gt;0,AW83-DQ83,0)</f>
        <v>0</v>
      </c>
      <c r="EP83" s="253">
        <f>(BV83+CT83-ED83)+IF('2. Grunddata'!$C$16&gt;0,AX83-DR83,0)</f>
        <v>0</v>
      </c>
      <c r="EQ83" s="253">
        <f>(BW83+CU83-EE83)+IF('2. Grunddata'!$C$16&gt;0,AY83-DS83,0)</f>
        <v>0</v>
      </c>
      <c r="ER83" s="253">
        <f>(BX83+CV83-EF83)+IF('2. Grunddata'!$C$16&gt;0,AZ83-DT83,0)</f>
        <v>0</v>
      </c>
      <c r="ES83" s="253">
        <f>(BY83+CW83-EG83)+IF('2. Grunddata'!$C$16&gt;0,BA83-DU83,0)</f>
        <v>0</v>
      </c>
      <c r="ET83" s="253">
        <f>(BZ83+CX83-EH83)+IF('2. Grunddata'!$C$16&gt;0,BB83-DV83,0)</f>
        <v>0</v>
      </c>
      <c r="EU83" s="237">
        <f t="shared" si="109"/>
        <v>0</v>
      </c>
      <c r="EW83" s="253">
        <f t="shared" si="110"/>
        <v>0</v>
      </c>
      <c r="EX83" s="253">
        <f t="shared" si="111"/>
        <v>0</v>
      </c>
      <c r="EY83" s="253">
        <f t="shared" si="112"/>
        <v>0</v>
      </c>
      <c r="EZ83" s="253">
        <f t="shared" si="113"/>
        <v>0</v>
      </c>
      <c r="FA83" s="253">
        <f t="shared" si="114"/>
        <v>0</v>
      </c>
      <c r="FB83" s="253">
        <f t="shared" si="115"/>
        <v>0</v>
      </c>
      <c r="FC83" s="253">
        <f t="shared" si="116"/>
        <v>0</v>
      </c>
      <c r="FD83" s="253">
        <f t="shared" si="117"/>
        <v>0</v>
      </c>
      <c r="FE83" s="253">
        <f t="shared" si="118"/>
        <v>0</v>
      </c>
      <c r="FF83" s="253">
        <f t="shared" si="119"/>
        <v>0</v>
      </c>
      <c r="FG83" s="237">
        <f t="shared" si="120"/>
        <v>0</v>
      </c>
      <c r="FI83" s="253">
        <f t="shared" si="121"/>
        <v>0</v>
      </c>
      <c r="FJ83" s="253">
        <f t="shared" si="122"/>
        <v>0</v>
      </c>
      <c r="FK83" s="253">
        <f t="shared" si="123"/>
        <v>0</v>
      </c>
      <c r="FL83" s="253">
        <f t="shared" si="124"/>
        <v>0</v>
      </c>
      <c r="FM83" s="253">
        <f t="shared" si="125"/>
        <v>0</v>
      </c>
      <c r="FN83" s="253">
        <f t="shared" si="126"/>
        <v>0</v>
      </c>
      <c r="FO83" s="253">
        <f t="shared" si="127"/>
        <v>0</v>
      </c>
      <c r="FP83" s="253">
        <f t="shared" si="128"/>
        <v>0</v>
      </c>
      <c r="FQ83" s="253">
        <f t="shared" si="129"/>
        <v>0</v>
      </c>
      <c r="FR83" s="253">
        <f t="shared" si="130"/>
        <v>0</v>
      </c>
      <c r="FS83" s="237">
        <f t="shared" si="131"/>
        <v>0</v>
      </c>
    </row>
    <row r="84" spans="2:175" s="120" customFormat="1" ht="12.95" customHeight="1" x14ac:dyDescent="0.2">
      <c r="B84" s="115" t="str">
        <f>'2. Grunddata'!C$9</f>
        <v>Husdjurens utfodring och vård</v>
      </c>
      <c r="C84" s="147"/>
      <c r="D84" s="116"/>
      <c r="E84" s="138">
        <f t="shared" si="240"/>
        <v>0</v>
      </c>
      <c r="F84" s="136"/>
      <c r="G84" s="137"/>
      <c r="H84" s="137"/>
      <c r="I84" s="137"/>
      <c r="J84" s="137"/>
      <c r="K84" s="137"/>
      <c r="L84" s="137"/>
      <c r="M84" s="137"/>
      <c r="N84" s="137"/>
      <c r="O84" s="137"/>
      <c r="P84" s="137"/>
      <c r="Q84" s="566">
        <f>SUMIF('3. Partner'!$K$13:$K$87,$B84,'3. Partner'!$E$13:$E$87)</f>
        <v>0.02</v>
      </c>
      <c r="R84" s="540">
        <f t="shared" si="241"/>
        <v>0.02</v>
      </c>
      <c r="S84" s="540">
        <f t="shared" si="241"/>
        <v>0.02</v>
      </c>
      <c r="T84" s="540">
        <f t="shared" si="241"/>
        <v>0.02</v>
      </c>
      <c r="U84" s="540">
        <f t="shared" si="241"/>
        <v>0.02</v>
      </c>
      <c r="V84" s="540">
        <f t="shared" si="241"/>
        <v>0.02</v>
      </c>
      <c r="W84" s="540">
        <f t="shared" si="241"/>
        <v>0.02</v>
      </c>
      <c r="X84" s="540">
        <f t="shared" si="241"/>
        <v>0.02</v>
      </c>
      <c r="Y84" s="540">
        <f t="shared" si="241"/>
        <v>0.02</v>
      </c>
      <c r="Z84" s="540">
        <f t="shared" si="241"/>
        <v>0.02</v>
      </c>
      <c r="AA84" s="567">
        <f>SUMIF('3. Partner'!K$13:K$87,B84,'3. Partner'!D$13:D$87)</f>
        <v>0.54449999999999998</v>
      </c>
      <c r="AB84" s="568">
        <f>(SUMIF('3. Partner'!K$13:K$87,B84,'3. Partner'!F$13:F$87))+(SUMIF('3. Partner'!K$13:K$87,B84,'3. Partner'!H$13:H$87))</f>
        <v>0.46473946099377283</v>
      </c>
      <c r="AC84" s="568">
        <f>(SUMIF('3. Partner'!K$13:K$87,B84,'3. Partner'!G$13:G$87))+(SUMIF('3. Partner'!K$13:K$87,B84,'3. Partner'!I$13:I$87))</f>
        <v>0.12659999999999999</v>
      </c>
      <c r="AD84" s="273">
        <f>IF('2. Grunddata'!C$13="NEJ",'2. Grunddata'!C$14,0)</f>
        <v>0.25</v>
      </c>
      <c r="AE84" s="617">
        <f t="shared" si="99"/>
        <v>0</v>
      </c>
      <c r="AF84" s="287"/>
      <c r="AG84" s="274">
        <f t="shared" si="169"/>
        <v>0</v>
      </c>
      <c r="AH84" s="274">
        <f t="shared" si="170"/>
        <v>0</v>
      </c>
      <c r="AI84" s="274">
        <f t="shared" si="171"/>
        <v>0</v>
      </c>
      <c r="AJ84" s="274">
        <f t="shared" si="172"/>
        <v>0</v>
      </c>
      <c r="AK84" s="274">
        <f t="shared" si="173"/>
        <v>0</v>
      </c>
      <c r="AL84" s="274">
        <f t="shared" si="174"/>
        <v>0</v>
      </c>
      <c r="AM84" s="274">
        <f t="shared" si="175"/>
        <v>0</v>
      </c>
      <c r="AN84" s="274">
        <f t="shared" si="176"/>
        <v>0</v>
      </c>
      <c r="AO84" s="274">
        <f t="shared" si="177"/>
        <v>0</v>
      </c>
      <c r="AP84" s="274">
        <f t="shared" si="178"/>
        <v>0</v>
      </c>
      <c r="AQ84" s="275">
        <f t="shared" si="100"/>
        <v>0</v>
      </c>
      <c r="AR84" s="276"/>
      <c r="AS84" s="274">
        <f t="shared" si="179"/>
        <v>0</v>
      </c>
      <c r="AT84" s="274">
        <f t="shared" si="180"/>
        <v>0</v>
      </c>
      <c r="AU84" s="274">
        <f t="shared" si="181"/>
        <v>0</v>
      </c>
      <c r="AV84" s="274">
        <f t="shared" si="182"/>
        <v>0</v>
      </c>
      <c r="AW84" s="274">
        <f t="shared" si="183"/>
        <v>0</v>
      </c>
      <c r="AX84" s="274">
        <f t="shared" si="184"/>
        <v>0</v>
      </c>
      <c r="AY84" s="274">
        <f t="shared" si="185"/>
        <v>0</v>
      </c>
      <c r="AZ84" s="274">
        <f t="shared" si="186"/>
        <v>0</v>
      </c>
      <c r="BA84" s="274">
        <f t="shared" si="187"/>
        <v>0</v>
      </c>
      <c r="BB84" s="274">
        <f t="shared" si="188"/>
        <v>0</v>
      </c>
      <c r="BC84" s="275">
        <f t="shared" si="101"/>
        <v>0</v>
      </c>
      <c r="BD84" s="276"/>
      <c r="BE84" s="274">
        <f t="shared" si="189"/>
        <v>0</v>
      </c>
      <c r="BF84" s="274">
        <f t="shared" si="190"/>
        <v>0</v>
      </c>
      <c r="BG84" s="274">
        <f t="shared" si="191"/>
        <v>0</v>
      </c>
      <c r="BH84" s="274">
        <f t="shared" si="192"/>
        <v>0</v>
      </c>
      <c r="BI84" s="274">
        <f t="shared" si="193"/>
        <v>0</v>
      </c>
      <c r="BJ84" s="274">
        <f t="shared" si="194"/>
        <v>0</v>
      </c>
      <c r="BK84" s="274">
        <f t="shared" si="195"/>
        <v>0</v>
      </c>
      <c r="BL84" s="274">
        <f t="shared" si="196"/>
        <v>0</v>
      </c>
      <c r="BM84" s="274">
        <f t="shared" si="197"/>
        <v>0</v>
      </c>
      <c r="BN84" s="274">
        <f t="shared" si="198"/>
        <v>0</v>
      </c>
      <c r="BO84" s="275">
        <f t="shared" si="102"/>
        <v>0</v>
      </c>
      <c r="BP84" s="227"/>
      <c r="BQ84" s="225">
        <f t="shared" si="199"/>
        <v>0</v>
      </c>
      <c r="BR84" s="225">
        <f t="shared" si="200"/>
        <v>0</v>
      </c>
      <c r="BS84" s="225">
        <f t="shared" si="201"/>
        <v>0</v>
      </c>
      <c r="BT84" s="225">
        <f t="shared" si="202"/>
        <v>0</v>
      </c>
      <c r="BU84" s="225">
        <f t="shared" si="203"/>
        <v>0</v>
      </c>
      <c r="BV84" s="225">
        <f t="shared" si="204"/>
        <v>0</v>
      </c>
      <c r="BW84" s="225">
        <f t="shared" si="205"/>
        <v>0</v>
      </c>
      <c r="BX84" s="225">
        <f t="shared" si="206"/>
        <v>0</v>
      </c>
      <c r="BY84" s="225">
        <f t="shared" si="207"/>
        <v>0</v>
      </c>
      <c r="BZ84" s="225">
        <f t="shared" si="208"/>
        <v>0</v>
      </c>
      <c r="CA84" s="226">
        <f t="shared" si="103"/>
        <v>0</v>
      </c>
      <c r="CB84" s="227"/>
      <c r="CC84" s="279">
        <f t="shared" si="209"/>
        <v>0</v>
      </c>
      <c r="CD84" s="279">
        <f t="shared" si="210"/>
        <v>0</v>
      </c>
      <c r="CE84" s="279">
        <f t="shared" si="211"/>
        <v>0</v>
      </c>
      <c r="CF84" s="279">
        <f t="shared" si="212"/>
        <v>0</v>
      </c>
      <c r="CG84" s="279">
        <f t="shared" si="213"/>
        <v>0</v>
      </c>
      <c r="CH84" s="279">
        <f t="shared" si="214"/>
        <v>0</v>
      </c>
      <c r="CI84" s="279">
        <f t="shared" si="215"/>
        <v>0</v>
      </c>
      <c r="CJ84" s="279">
        <f t="shared" si="216"/>
        <v>0</v>
      </c>
      <c r="CK84" s="279">
        <f t="shared" si="217"/>
        <v>0</v>
      </c>
      <c r="CL84" s="279">
        <f t="shared" si="218"/>
        <v>0</v>
      </c>
      <c r="CM84" s="226">
        <f t="shared" si="104"/>
        <v>0</v>
      </c>
      <c r="CN84" s="227"/>
      <c r="CO84" s="225">
        <f t="shared" si="219"/>
        <v>0</v>
      </c>
      <c r="CP84" s="225">
        <f t="shared" si="220"/>
        <v>0</v>
      </c>
      <c r="CQ84" s="225">
        <f t="shared" si="221"/>
        <v>0</v>
      </c>
      <c r="CR84" s="225">
        <f t="shared" si="222"/>
        <v>0</v>
      </c>
      <c r="CS84" s="225">
        <f t="shared" si="223"/>
        <v>0</v>
      </c>
      <c r="CT84" s="225">
        <f t="shared" si="224"/>
        <v>0</v>
      </c>
      <c r="CU84" s="225">
        <f t="shared" si="225"/>
        <v>0</v>
      </c>
      <c r="CV84" s="225">
        <f t="shared" si="226"/>
        <v>0</v>
      </c>
      <c r="CW84" s="225">
        <f t="shared" si="227"/>
        <v>0</v>
      </c>
      <c r="CX84" s="225">
        <f t="shared" si="228"/>
        <v>0</v>
      </c>
      <c r="CY84" s="226">
        <f t="shared" si="105"/>
        <v>0</v>
      </c>
      <c r="CZ84" s="227"/>
      <c r="DA84" s="225">
        <f t="shared" si="229"/>
        <v>0</v>
      </c>
      <c r="DB84" s="225">
        <f t="shared" si="230"/>
        <v>0</v>
      </c>
      <c r="DC84" s="225">
        <f t="shared" si="231"/>
        <v>0</v>
      </c>
      <c r="DD84" s="225">
        <f t="shared" si="232"/>
        <v>0</v>
      </c>
      <c r="DE84" s="225">
        <f t="shared" si="233"/>
        <v>0</v>
      </c>
      <c r="DF84" s="225">
        <f t="shared" si="234"/>
        <v>0</v>
      </c>
      <c r="DG84" s="225">
        <f t="shared" si="235"/>
        <v>0</v>
      </c>
      <c r="DH84" s="225">
        <f t="shared" si="236"/>
        <v>0</v>
      </c>
      <c r="DI84" s="225">
        <f t="shared" si="237"/>
        <v>0</v>
      </c>
      <c r="DJ84" s="225">
        <f t="shared" si="238"/>
        <v>0</v>
      </c>
      <c r="DK84" s="226">
        <f t="shared" si="106"/>
        <v>0</v>
      </c>
      <c r="DL84" s="227"/>
      <c r="DM84" s="225">
        <f>IF('5. Lön'!$B$15&gt;0,$F84*G84*(1+'2. Grunddata'!$C$16)*(1+$Q84)*(1-$E84),AS84)</f>
        <v>0</v>
      </c>
      <c r="DN84" s="225">
        <f>IF('5. Lön'!$B$15&gt;0,$F84*H84*(1+'2. Grunddata'!$C$16)*(1+$Q84)*(1+$R84)*(1-$E84),AT84)</f>
        <v>0</v>
      </c>
      <c r="DO84" s="225">
        <f>IF('5. Lön'!$B$15&gt;0,$F84*I84*(1+'2. Grunddata'!$C$16)*(1+$Q84)*(1+$R84)*(1+$S84)*(1-$E84),AU84)</f>
        <v>0</v>
      </c>
      <c r="DP84" s="225">
        <f>IF('5. Lön'!$B$15&gt;0,$F84*J84*(1+'2. Grunddata'!$C$16)*(1+$Q84)*(1+$R84)*(1+$S84)*(1+$T84)*(1-$E84),AV84)</f>
        <v>0</v>
      </c>
      <c r="DQ84" s="225">
        <f>IF('5. Lön'!$B$15&gt;0,$F84*K84*(1+'2. Grunddata'!$C$16)*(1+$Q84)*(1+$R84)*(1+$S84)*(1+$T84)*(1+$U84)*(1-$E84),AW84)</f>
        <v>0</v>
      </c>
      <c r="DR84" s="225">
        <f>IF('5. Lön'!$B$15&gt;0,$F84*L84*(1+'2. Grunddata'!$C$16)*(1+$Q84)*(1+$R84)*(1+$S84)*(1+$T84)*(1+$U84)*(1+$V84)*(1-$E84),AX84)</f>
        <v>0</v>
      </c>
      <c r="DS84" s="225">
        <f>IF('5. Lön'!$B$15&gt;0,$F84*M84*(1+'2. Grunddata'!$C$16)*(1+$Q84)*(1+$R84)*(1+$S84)*(1+$T84)*(1+$U84)*(1+$V84)*(1+$W84)*(1-$E84),AY84)</f>
        <v>0</v>
      </c>
      <c r="DT84" s="225">
        <f>IF('5. Lön'!$B$15&gt;0,$F84*N84*(1+'2. Grunddata'!$C$16)*(1+$Q84)*(1+$R84)*(1+$S84)*(1+$T84)*(1+$U84)*(1+$V84)*(1+$W84)*(1+$X84)*(1-$E84),AZ84)</f>
        <v>0</v>
      </c>
      <c r="DU84" s="225">
        <f>IF('5. Lön'!$B$15&gt;0,$F84*O84*(1+'2. Grunddata'!$C$16)*(1+$Q84)*(1+$R84)*(1+$S84)*(1+$T84)*(1+$U84)*(1+$V84)*(1+$W84)*(1+$X84)*(1+$Y84)*(1+$Z84)*(1-$E84),BA84)</f>
        <v>0</v>
      </c>
      <c r="DV84" s="225">
        <f>IF('5. Lön'!$B$15&gt;0,$F84*P84*(1+'2. Grunddata'!$C$16)*(1+$Q84)*(1+$R84)*(1+$S84)*(1+$T84)*(1+$U84)*(1+$V84)*(1+$W84)*(1+$X84)*(1+$Y84)*(1-$E84),BB84)</f>
        <v>0</v>
      </c>
      <c r="DW84" s="226">
        <f t="shared" si="107"/>
        <v>0</v>
      </c>
      <c r="DX84" s="227"/>
      <c r="DY84" s="225">
        <f>IF('2. Grunddata'!$C$13="NEJ",(IF('2. Grunddata'!$C$16&gt;0,(DM84*$AD84),(AS84*$AD84))),(BQ84+CO84))</f>
        <v>0</v>
      </c>
      <c r="DZ84" s="225">
        <f>IF('2. Grunddata'!$C$13="NEJ",(IF('2. Grunddata'!$C$16&gt;0,(DN84*$AD84),(AT84*$AD84))),(BR84+CP84))</f>
        <v>0</v>
      </c>
      <c r="EA84" s="225">
        <f>IF('2. Grunddata'!$C$13="NEJ",(IF('2. Grunddata'!$C$16&gt;0,(DO84*$AD84),(AU84*$AD84))),(BS84+CQ84))</f>
        <v>0</v>
      </c>
      <c r="EB84" s="225">
        <f>IF('2. Grunddata'!$C$13="NEJ",(IF('2. Grunddata'!$C$16&gt;0,(DP84*$AD84),(AV84*$AD84))),(BT84+CR84))</f>
        <v>0</v>
      </c>
      <c r="EC84" s="225">
        <f>IF('2. Grunddata'!$C$13="NEJ",(IF('2. Grunddata'!$C$16&gt;0,(DQ84*$AD84),(AW84*$AD84))),(BU84+CS84))</f>
        <v>0</v>
      </c>
      <c r="ED84" s="225">
        <f>IF('2. Grunddata'!$C$13="NEJ",(IF('2. Grunddata'!$C$16&gt;0,(DR84*$AD84),(AX84*$AD84))),(BV84+CT84))</f>
        <v>0</v>
      </c>
      <c r="EE84" s="225">
        <f>IF('2. Grunddata'!$C$13="NEJ",(IF('2. Grunddata'!$C$16&gt;0,(DS84*$AD84),(AY84*$AD84))),(BW84+CU84))</f>
        <v>0</v>
      </c>
      <c r="EF84" s="225">
        <f>IF('2. Grunddata'!$C$13="NEJ",(IF('2. Grunddata'!$C$16&gt;0,(DT84*$AD84),(AZ84*$AD84))),(BX84+CV84))</f>
        <v>0</v>
      </c>
      <c r="EG84" s="225">
        <f>IF('2. Grunddata'!$C$13="NEJ",(IF('2. Grunddata'!$C$16&gt;0,(DU84*$AD84),(BA84*$AD84))),(BY84+CW84))</f>
        <v>0</v>
      </c>
      <c r="EH84" s="225">
        <f>IF('2. Grunddata'!$C$13="NEJ",(IF('2. Grunddata'!$C$16&gt;0,(DV84*$AD84),(BB84*$AD84))),(BZ84+CX84))</f>
        <v>0</v>
      </c>
      <c r="EI84" s="226">
        <f t="shared" si="108"/>
        <v>0</v>
      </c>
      <c r="EJ84" s="227"/>
      <c r="EK84" s="225">
        <f>(BQ84+CO84-DY84)+IF('2. Grunddata'!$C$16&gt;0,AS84-DM84,0)</f>
        <v>0</v>
      </c>
      <c r="EL84" s="225">
        <f>(BR84+CP84-DZ84)+IF('2. Grunddata'!$C$16&gt;0,AT84-DN84,0)</f>
        <v>0</v>
      </c>
      <c r="EM84" s="225">
        <f>(BS84+CQ84-EA84)+IF('2. Grunddata'!$C$16&gt;0,AU84-DO84,0)</f>
        <v>0</v>
      </c>
      <c r="EN84" s="225">
        <f>(BT84+CR84-EB84)+IF('2. Grunddata'!$C$16&gt;0,AV84-DP84,0)</f>
        <v>0</v>
      </c>
      <c r="EO84" s="225">
        <f>(BU84+CS84-EC84)+IF('2. Grunddata'!$C$16&gt;0,AW84-DQ84,0)</f>
        <v>0</v>
      </c>
      <c r="EP84" s="225">
        <f>(BV84+CT84-ED84)+IF('2. Grunddata'!$C$16&gt;0,AX84-DR84,0)</f>
        <v>0</v>
      </c>
      <c r="EQ84" s="225">
        <f>(BW84+CU84-EE84)+IF('2. Grunddata'!$C$16&gt;0,AY84-DS84,0)</f>
        <v>0</v>
      </c>
      <c r="ER84" s="225">
        <f>(BX84+CV84-EF84)+IF('2. Grunddata'!$C$16&gt;0,AZ84-DT84,0)</f>
        <v>0</v>
      </c>
      <c r="ES84" s="225">
        <f>(BY84+CW84-EG84)+IF('2. Grunddata'!$C$16&gt;0,BA84-DU84,0)</f>
        <v>0</v>
      </c>
      <c r="ET84" s="225">
        <f>(BZ84+CX84-EH84)+IF('2. Grunddata'!$C$16&gt;0,BB84-DV84,0)</f>
        <v>0</v>
      </c>
      <c r="EU84" s="226">
        <f t="shared" si="109"/>
        <v>0</v>
      </c>
      <c r="EV84" s="227"/>
      <c r="EW84" s="225">
        <f t="shared" si="110"/>
        <v>0</v>
      </c>
      <c r="EX84" s="225">
        <f t="shared" si="111"/>
        <v>0</v>
      </c>
      <c r="EY84" s="225">
        <f t="shared" si="112"/>
        <v>0</v>
      </c>
      <c r="EZ84" s="225">
        <f t="shared" si="113"/>
        <v>0</v>
      </c>
      <c r="FA84" s="225">
        <f t="shared" si="114"/>
        <v>0</v>
      </c>
      <c r="FB84" s="225">
        <f t="shared" si="115"/>
        <v>0</v>
      </c>
      <c r="FC84" s="225">
        <f t="shared" si="116"/>
        <v>0</v>
      </c>
      <c r="FD84" s="225">
        <f t="shared" si="117"/>
        <v>0</v>
      </c>
      <c r="FE84" s="225">
        <f t="shared" si="118"/>
        <v>0</v>
      </c>
      <c r="FF84" s="225">
        <f t="shared" si="119"/>
        <v>0</v>
      </c>
      <c r="FG84" s="226">
        <f t="shared" si="120"/>
        <v>0</v>
      </c>
      <c r="FH84" s="227"/>
      <c r="FI84" s="225">
        <f t="shared" si="121"/>
        <v>0</v>
      </c>
      <c r="FJ84" s="225">
        <f t="shared" si="122"/>
        <v>0</v>
      </c>
      <c r="FK84" s="225">
        <f t="shared" si="123"/>
        <v>0</v>
      </c>
      <c r="FL84" s="225">
        <f t="shared" si="124"/>
        <v>0</v>
      </c>
      <c r="FM84" s="225">
        <f t="shared" si="125"/>
        <v>0</v>
      </c>
      <c r="FN84" s="225">
        <f t="shared" si="126"/>
        <v>0</v>
      </c>
      <c r="FO84" s="225">
        <f t="shared" si="127"/>
        <v>0</v>
      </c>
      <c r="FP84" s="225">
        <f t="shared" si="128"/>
        <v>0</v>
      </c>
      <c r="FQ84" s="225">
        <f t="shared" si="129"/>
        <v>0</v>
      </c>
      <c r="FR84" s="225">
        <f t="shared" si="130"/>
        <v>0</v>
      </c>
      <c r="FS84" s="226">
        <f t="shared" si="131"/>
        <v>0</v>
      </c>
    </row>
    <row r="85" spans="2:175" s="120" customFormat="1" ht="12.95" customHeight="1" x14ac:dyDescent="0.2">
      <c r="B85" s="109" t="str">
        <f>'2. Grunddata'!C$9</f>
        <v>Husdjurens utfodring och vård</v>
      </c>
      <c r="C85" s="110"/>
      <c r="D85" s="113"/>
      <c r="E85" s="128">
        <f t="shared" si="240"/>
        <v>0</v>
      </c>
      <c r="F85" s="111"/>
      <c r="G85" s="112"/>
      <c r="H85" s="112"/>
      <c r="I85" s="112"/>
      <c r="J85" s="112"/>
      <c r="K85" s="112"/>
      <c r="L85" s="112"/>
      <c r="M85" s="112"/>
      <c r="N85" s="112"/>
      <c r="O85" s="112"/>
      <c r="P85" s="112"/>
      <c r="Q85" s="266">
        <f>SUMIF('3. Partner'!$K$13:$K$87,$B85,'3. Partner'!$E$13:$E$87)</f>
        <v>0.02</v>
      </c>
      <c r="R85" s="541">
        <f t="shared" ref="R85:Z94" si="242">$Q85</f>
        <v>0.02</v>
      </c>
      <c r="S85" s="541">
        <f t="shared" si="242"/>
        <v>0.02</v>
      </c>
      <c r="T85" s="541">
        <f t="shared" si="242"/>
        <v>0.02</v>
      </c>
      <c r="U85" s="541">
        <f t="shared" si="242"/>
        <v>0.02</v>
      </c>
      <c r="V85" s="541">
        <f t="shared" si="242"/>
        <v>0.02</v>
      </c>
      <c r="W85" s="541">
        <f t="shared" si="242"/>
        <v>0.02</v>
      </c>
      <c r="X85" s="541">
        <f t="shared" si="242"/>
        <v>0.02</v>
      </c>
      <c r="Y85" s="541">
        <f t="shared" si="242"/>
        <v>0.02</v>
      </c>
      <c r="Z85" s="541">
        <f t="shared" si="242"/>
        <v>0.02</v>
      </c>
      <c r="AA85" s="267">
        <f>SUMIF('3. Partner'!K$13:K$87,B85,'3. Partner'!D$13:D$87)</f>
        <v>0.54449999999999998</v>
      </c>
      <c r="AB85" s="247">
        <f>(SUMIF('3. Partner'!K$13:K$87,B85,'3. Partner'!F$13:F$87))+(SUMIF('3. Partner'!K$13:K$87,B85,'3. Partner'!H$13:H$87))</f>
        <v>0.46473946099377283</v>
      </c>
      <c r="AC85" s="247">
        <f>(SUMIF('3. Partner'!K$13:K$87,B85,'3. Partner'!G$13:G$87))+(SUMIF('3. Partner'!K$13:K$87,B85,'3. Partner'!I$13:I$87))</f>
        <v>0.12659999999999999</v>
      </c>
      <c r="AD85" s="248">
        <f>IF('2. Grunddata'!C$13="NEJ",'2. Grunddata'!C$14,0)</f>
        <v>0.25</v>
      </c>
      <c r="AE85" s="597">
        <f t="shared" si="99"/>
        <v>0</v>
      </c>
      <c r="AF85" s="292"/>
      <c r="AG85" s="249">
        <f t="shared" si="169"/>
        <v>0</v>
      </c>
      <c r="AH85" s="249">
        <f t="shared" si="170"/>
        <v>0</v>
      </c>
      <c r="AI85" s="249">
        <f t="shared" si="171"/>
        <v>0</v>
      </c>
      <c r="AJ85" s="249">
        <f t="shared" si="172"/>
        <v>0</v>
      </c>
      <c r="AK85" s="249">
        <f t="shared" si="173"/>
        <v>0</v>
      </c>
      <c r="AL85" s="249">
        <f t="shared" si="174"/>
        <v>0</v>
      </c>
      <c r="AM85" s="249">
        <f t="shared" si="175"/>
        <v>0</v>
      </c>
      <c r="AN85" s="249">
        <f t="shared" si="176"/>
        <v>0</v>
      </c>
      <c r="AO85" s="249">
        <f t="shared" si="177"/>
        <v>0</v>
      </c>
      <c r="AP85" s="249">
        <f t="shared" si="178"/>
        <v>0</v>
      </c>
      <c r="AQ85" s="250">
        <f t="shared" si="100"/>
        <v>0</v>
      </c>
      <c r="AR85" s="251"/>
      <c r="AS85" s="249">
        <f t="shared" si="179"/>
        <v>0</v>
      </c>
      <c r="AT85" s="249">
        <f t="shared" si="180"/>
        <v>0</v>
      </c>
      <c r="AU85" s="249">
        <f t="shared" si="181"/>
        <v>0</v>
      </c>
      <c r="AV85" s="249">
        <f t="shared" si="182"/>
        <v>0</v>
      </c>
      <c r="AW85" s="249">
        <f t="shared" si="183"/>
        <v>0</v>
      </c>
      <c r="AX85" s="249">
        <f t="shared" si="184"/>
        <v>0</v>
      </c>
      <c r="AY85" s="249">
        <f t="shared" si="185"/>
        <v>0</v>
      </c>
      <c r="AZ85" s="249">
        <f t="shared" si="186"/>
        <v>0</v>
      </c>
      <c r="BA85" s="249">
        <f t="shared" si="187"/>
        <v>0</v>
      </c>
      <c r="BB85" s="249">
        <f t="shared" si="188"/>
        <v>0</v>
      </c>
      <c r="BC85" s="250">
        <f t="shared" si="101"/>
        <v>0</v>
      </c>
      <c r="BD85" s="251"/>
      <c r="BE85" s="249">
        <f t="shared" si="189"/>
        <v>0</v>
      </c>
      <c r="BF85" s="249">
        <f t="shared" si="190"/>
        <v>0</v>
      </c>
      <c r="BG85" s="249">
        <f t="shared" si="191"/>
        <v>0</v>
      </c>
      <c r="BH85" s="249">
        <f t="shared" si="192"/>
        <v>0</v>
      </c>
      <c r="BI85" s="249">
        <f t="shared" si="193"/>
        <v>0</v>
      </c>
      <c r="BJ85" s="249">
        <f t="shared" si="194"/>
        <v>0</v>
      </c>
      <c r="BK85" s="249">
        <f t="shared" si="195"/>
        <v>0</v>
      </c>
      <c r="BL85" s="249">
        <f t="shared" si="196"/>
        <v>0</v>
      </c>
      <c r="BM85" s="249">
        <f t="shared" si="197"/>
        <v>0</v>
      </c>
      <c r="BN85" s="249">
        <f t="shared" si="198"/>
        <v>0</v>
      </c>
      <c r="BO85" s="250">
        <f t="shared" si="102"/>
        <v>0</v>
      </c>
      <c r="BQ85" s="253">
        <f t="shared" si="199"/>
        <v>0</v>
      </c>
      <c r="BR85" s="253">
        <f t="shared" si="200"/>
        <v>0</v>
      </c>
      <c r="BS85" s="253">
        <f t="shared" si="201"/>
        <v>0</v>
      </c>
      <c r="BT85" s="253">
        <f t="shared" si="202"/>
        <v>0</v>
      </c>
      <c r="BU85" s="253">
        <f t="shared" si="203"/>
        <v>0</v>
      </c>
      <c r="BV85" s="253">
        <f t="shared" si="204"/>
        <v>0</v>
      </c>
      <c r="BW85" s="253">
        <f t="shared" si="205"/>
        <v>0</v>
      </c>
      <c r="BX85" s="253">
        <f t="shared" si="206"/>
        <v>0</v>
      </c>
      <c r="BY85" s="253">
        <f t="shared" si="207"/>
        <v>0</v>
      </c>
      <c r="BZ85" s="253">
        <f t="shared" si="208"/>
        <v>0</v>
      </c>
      <c r="CA85" s="237">
        <f t="shared" si="103"/>
        <v>0</v>
      </c>
      <c r="CC85" s="258">
        <f t="shared" si="209"/>
        <v>0</v>
      </c>
      <c r="CD85" s="258">
        <f t="shared" si="210"/>
        <v>0</v>
      </c>
      <c r="CE85" s="258">
        <f t="shared" si="211"/>
        <v>0</v>
      </c>
      <c r="CF85" s="258">
        <f t="shared" si="212"/>
        <v>0</v>
      </c>
      <c r="CG85" s="258">
        <f t="shared" si="213"/>
        <v>0</v>
      </c>
      <c r="CH85" s="258">
        <f t="shared" si="214"/>
        <v>0</v>
      </c>
      <c r="CI85" s="258">
        <f t="shared" si="215"/>
        <v>0</v>
      </c>
      <c r="CJ85" s="258">
        <f t="shared" si="216"/>
        <v>0</v>
      </c>
      <c r="CK85" s="258">
        <f t="shared" si="217"/>
        <v>0</v>
      </c>
      <c r="CL85" s="258">
        <f t="shared" si="218"/>
        <v>0</v>
      </c>
      <c r="CM85" s="237">
        <f t="shared" si="104"/>
        <v>0</v>
      </c>
      <c r="CO85" s="253">
        <f t="shared" si="219"/>
        <v>0</v>
      </c>
      <c r="CP85" s="253">
        <f t="shared" si="220"/>
        <v>0</v>
      </c>
      <c r="CQ85" s="253">
        <f t="shared" si="221"/>
        <v>0</v>
      </c>
      <c r="CR85" s="253">
        <f t="shared" si="222"/>
        <v>0</v>
      </c>
      <c r="CS85" s="253">
        <f t="shared" si="223"/>
        <v>0</v>
      </c>
      <c r="CT85" s="253">
        <f t="shared" si="224"/>
        <v>0</v>
      </c>
      <c r="CU85" s="253">
        <f t="shared" si="225"/>
        <v>0</v>
      </c>
      <c r="CV85" s="253">
        <f t="shared" si="226"/>
        <v>0</v>
      </c>
      <c r="CW85" s="253">
        <f t="shared" si="227"/>
        <v>0</v>
      </c>
      <c r="CX85" s="253">
        <f t="shared" si="228"/>
        <v>0</v>
      </c>
      <c r="CY85" s="237">
        <f t="shared" si="105"/>
        <v>0</v>
      </c>
      <c r="DA85" s="253">
        <f t="shared" si="229"/>
        <v>0</v>
      </c>
      <c r="DB85" s="253">
        <f t="shared" si="230"/>
        <v>0</v>
      </c>
      <c r="DC85" s="253">
        <f t="shared" si="231"/>
        <v>0</v>
      </c>
      <c r="DD85" s="253">
        <f t="shared" si="232"/>
        <v>0</v>
      </c>
      <c r="DE85" s="253">
        <f t="shared" si="233"/>
        <v>0</v>
      </c>
      <c r="DF85" s="253">
        <f t="shared" si="234"/>
        <v>0</v>
      </c>
      <c r="DG85" s="253">
        <f t="shared" si="235"/>
        <v>0</v>
      </c>
      <c r="DH85" s="253">
        <f t="shared" si="236"/>
        <v>0</v>
      </c>
      <c r="DI85" s="253">
        <f t="shared" si="237"/>
        <v>0</v>
      </c>
      <c r="DJ85" s="253">
        <f t="shared" si="238"/>
        <v>0</v>
      </c>
      <c r="DK85" s="237">
        <f t="shared" si="106"/>
        <v>0</v>
      </c>
      <c r="DM85" s="253">
        <f>IF('5. Lön'!$B$15&gt;0,$F85*G85*(1+'2. Grunddata'!$C$16)*(1+$Q85)*(1-$E85),AS85)</f>
        <v>0</v>
      </c>
      <c r="DN85" s="253">
        <f>IF('5. Lön'!$B$15&gt;0,$F85*H85*(1+'2. Grunddata'!$C$16)*(1+$Q85)*(1+$R85)*(1-$E85),AT85)</f>
        <v>0</v>
      </c>
      <c r="DO85" s="253">
        <f>IF('5. Lön'!$B$15&gt;0,$F85*I85*(1+'2. Grunddata'!$C$16)*(1+$Q85)*(1+$R85)*(1+$S85)*(1-$E85),AU85)</f>
        <v>0</v>
      </c>
      <c r="DP85" s="253">
        <f>IF('5. Lön'!$B$15&gt;0,$F85*J85*(1+'2. Grunddata'!$C$16)*(1+$Q85)*(1+$R85)*(1+$S85)*(1+$T85)*(1-$E85),AV85)</f>
        <v>0</v>
      </c>
      <c r="DQ85" s="253">
        <f>IF('5. Lön'!$B$15&gt;0,$F85*K85*(1+'2. Grunddata'!$C$16)*(1+$Q85)*(1+$R85)*(1+$S85)*(1+$T85)*(1+$U85)*(1-$E85),AW85)</f>
        <v>0</v>
      </c>
      <c r="DR85" s="253">
        <f>IF('5. Lön'!$B$15&gt;0,$F85*L85*(1+'2. Grunddata'!$C$16)*(1+$Q85)*(1+$R85)*(1+$S85)*(1+$T85)*(1+$U85)*(1+$V85)*(1-$E85),AX85)</f>
        <v>0</v>
      </c>
      <c r="DS85" s="253">
        <f>IF('5. Lön'!$B$15&gt;0,$F85*M85*(1+'2. Grunddata'!$C$16)*(1+$Q85)*(1+$R85)*(1+$S85)*(1+$T85)*(1+$U85)*(1+$V85)*(1+$W85)*(1-$E85),AY85)</f>
        <v>0</v>
      </c>
      <c r="DT85" s="253">
        <f>IF('5. Lön'!$B$15&gt;0,$F85*N85*(1+'2. Grunddata'!$C$16)*(1+$Q85)*(1+$R85)*(1+$S85)*(1+$T85)*(1+$U85)*(1+$V85)*(1+$W85)*(1+$X85)*(1-$E85),AZ85)</f>
        <v>0</v>
      </c>
      <c r="DU85" s="253">
        <f>IF('5. Lön'!$B$15&gt;0,$F85*O85*(1+'2. Grunddata'!$C$16)*(1+$Q85)*(1+$R85)*(1+$S85)*(1+$T85)*(1+$U85)*(1+$V85)*(1+$W85)*(1+$X85)*(1+$Y85)*(1+$Z85)*(1-$E85),BA85)</f>
        <v>0</v>
      </c>
      <c r="DV85" s="253">
        <f>IF('5. Lön'!$B$15&gt;0,$F85*P85*(1+'2. Grunddata'!$C$16)*(1+$Q85)*(1+$R85)*(1+$S85)*(1+$T85)*(1+$U85)*(1+$V85)*(1+$W85)*(1+$X85)*(1+$Y85)*(1-$E85),BB85)</f>
        <v>0</v>
      </c>
      <c r="DW85" s="237">
        <f t="shared" si="107"/>
        <v>0</v>
      </c>
      <c r="DY85" s="253">
        <f>IF('2. Grunddata'!$C$13="NEJ",(IF('2. Grunddata'!$C$16&gt;0,(DM85*$AD85),(AS85*$AD85))),(BQ85+CO85))</f>
        <v>0</v>
      </c>
      <c r="DZ85" s="253">
        <f>IF('2. Grunddata'!$C$13="NEJ",(IF('2. Grunddata'!$C$16&gt;0,(DN85*$AD85),(AT85*$AD85))),(BR85+CP85))</f>
        <v>0</v>
      </c>
      <c r="EA85" s="253">
        <f>IF('2. Grunddata'!$C$13="NEJ",(IF('2. Grunddata'!$C$16&gt;0,(DO85*$AD85),(AU85*$AD85))),(BS85+CQ85))</f>
        <v>0</v>
      </c>
      <c r="EB85" s="253">
        <f>IF('2. Grunddata'!$C$13="NEJ",(IF('2. Grunddata'!$C$16&gt;0,(DP85*$AD85),(AV85*$AD85))),(BT85+CR85))</f>
        <v>0</v>
      </c>
      <c r="EC85" s="253">
        <f>IF('2. Grunddata'!$C$13="NEJ",(IF('2. Grunddata'!$C$16&gt;0,(DQ85*$AD85),(AW85*$AD85))),(BU85+CS85))</f>
        <v>0</v>
      </c>
      <c r="ED85" s="253">
        <f>IF('2. Grunddata'!$C$13="NEJ",(IF('2. Grunddata'!$C$16&gt;0,(DR85*$AD85),(AX85*$AD85))),(BV85+CT85))</f>
        <v>0</v>
      </c>
      <c r="EE85" s="253">
        <f>IF('2. Grunddata'!$C$13="NEJ",(IF('2. Grunddata'!$C$16&gt;0,(DS85*$AD85),(AY85*$AD85))),(BW85+CU85))</f>
        <v>0</v>
      </c>
      <c r="EF85" s="253">
        <f>IF('2. Grunddata'!$C$13="NEJ",(IF('2. Grunddata'!$C$16&gt;0,(DT85*$AD85),(AZ85*$AD85))),(BX85+CV85))</f>
        <v>0</v>
      </c>
      <c r="EG85" s="253">
        <f>IF('2. Grunddata'!$C$13="NEJ",(IF('2. Grunddata'!$C$16&gt;0,(DU85*$AD85),(BA85*$AD85))),(BY85+CW85))</f>
        <v>0</v>
      </c>
      <c r="EH85" s="253">
        <f>IF('2. Grunddata'!$C$13="NEJ",(IF('2. Grunddata'!$C$16&gt;0,(DV85*$AD85),(BB85*$AD85))),(BZ85+CX85))</f>
        <v>0</v>
      </c>
      <c r="EI85" s="237">
        <f t="shared" si="108"/>
        <v>0</v>
      </c>
      <c r="EK85" s="253">
        <f>(BQ85+CO85-DY85)+IF('2. Grunddata'!$C$16&gt;0,AS85-DM85,0)</f>
        <v>0</v>
      </c>
      <c r="EL85" s="253">
        <f>(BR85+CP85-DZ85)+IF('2. Grunddata'!$C$16&gt;0,AT85-DN85,0)</f>
        <v>0</v>
      </c>
      <c r="EM85" s="253">
        <f>(BS85+CQ85-EA85)+IF('2. Grunddata'!$C$16&gt;0,AU85-DO85,0)</f>
        <v>0</v>
      </c>
      <c r="EN85" s="253">
        <f>(BT85+CR85-EB85)+IF('2. Grunddata'!$C$16&gt;0,AV85-DP85,0)</f>
        <v>0</v>
      </c>
      <c r="EO85" s="253">
        <f>(BU85+CS85-EC85)+IF('2. Grunddata'!$C$16&gt;0,AW85-DQ85,0)</f>
        <v>0</v>
      </c>
      <c r="EP85" s="253">
        <f>(BV85+CT85-ED85)+IF('2. Grunddata'!$C$16&gt;0,AX85-DR85,0)</f>
        <v>0</v>
      </c>
      <c r="EQ85" s="253">
        <f>(BW85+CU85-EE85)+IF('2. Grunddata'!$C$16&gt;0,AY85-DS85,0)</f>
        <v>0</v>
      </c>
      <c r="ER85" s="253">
        <f>(BX85+CV85-EF85)+IF('2. Grunddata'!$C$16&gt;0,AZ85-DT85,0)</f>
        <v>0</v>
      </c>
      <c r="ES85" s="253">
        <f>(BY85+CW85-EG85)+IF('2. Grunddata'!$C$16&gt;0,BA85-DU85,0)</f>
        <v>0</v>
      </c>
      <c r="ET85" s="253">
        <f>(BZ85+CX85-EH85)+IF('2. Grunddata'!$C$16&gt;0,BB85-DV85,0)</f>
        <v>0</v>
      </c>
      <c r="EU85" s="237">
        <f t="shared" si="109"/>
        <v>0</v>
      </c>
      <c r="EW85" s="253">
        <f t="shared" si="110"/>
        <v>0</v>
      </c>
      <c r="EX85" s="253">
        <f t="shared" si="111"/>
        <v>0</v>
      </c>
      <c r="EY85" s="253">
        <f t="shared" si="112"/>
        <v>0</v>
      </c>
      <c r="EZ85" s="253">
        <f t="shared" si="113"/>
        <v>0</v>
      </c>
      <c r="FA85" s="253">
        <f t="shared" si="114"/>
        <v>0</v>
      </c>
      <c r="FB85" s="253">
        <f t="shared" si="115"/>
        <v>0</v>
      </c>
      <c r="FC85" s="253">
        <f t="shared" si="116"/>
        <v>0</v>
      </c>
      <c r="FD85" s="253">
        <f t="shared" si="117"/>
        <v>0</v>
      </c>
      <c r="FE85" s="253">
        <f t="shared" si="118"/>
        <v>0</v>
      </c>
      <c r="FF85" s="253">
        <f t="shared" si="119"/>
        <v>0</v>
      </c>
      <c r="FG85" s="237">
        <f t="shared" si="120"/>
        <v>0</v>
      </c>
      <c r="FI85" s="253">
        <f t="shared" si="121"/>
        <v>0</v>
      </c>
      <c r="FJ85" s="253">
        <f t="shared" si="122"/>
        <v>0</v>
      </c>
      <c r="FK85" s="253">
        <f t="shared" si="123"/>
        <v>0</v>
      </c>
      <c r="FL85" s="253">
        <f t="shared" si="124"/>
        <v>0</v>
      </c>
      <c r="FM85" s="253">
        <f t="shared" si="125"/>
        <v>0</v>
      </c>
      <c r="FN85" s="253">
        <f t="shared" si="126"/>
        <v>0</v>
      </c>
      <c r="FO85" s="253">
        <f t="shared" si="127"/>
        <v>0</v>
      </c>
      <c r="FP85" s="253">
        <f t="shared" si="128"/>
        <v>0</v>
      </c>
      <c r="FQ85" s="253">
        <f t="shared" si="129"/>
        <v>0</v>
      </c>
      <c r="FR85" s="253">
        <f t="shared" si="130"/>
        <v>0</v>
      </c>
      <c r="FS85" s="237">
        <f t="shared" si="131"/>
        <v>0</v>
      </c>
    </row>
    <row r="86" spans="2:175" s="120" customFormat="1" ht="12.95" customHeight="1" x14ac:dyDescent="0.2">
      <c r="B86" s="115" t="str">
        <f>'2. Grunddata'!C$9</f>
        <v>Husdjurens utfodring och vård</v>
      </c>
      <c r="C86" s="147"/>
      <c r="D86" s="116"/>
      <c r="E86" s="138">
        <f t="shared" si="240"/>
        <v>0</v>
      </c>
      <c r="F86" s="136"/>
      <c r="G86" s="137"/>
      <c r="H86" s="137"/>
      <c r="I86" s="137"/>
      <c r="J86" s="137"/>
      <c r="K86" s="137"/>
      <c r="L86" s="137"/>
      <c r="M86" s="137"/>
      <c r="N86" s="137"/>
      <c r="O86" s="137"/>
      <c r="P86" s="137"/>
      <c r="Q86" s="566">
        <f>SUMIF('3. Partner'!$K$13:$K$87,$B86,'3. Partner'!$E$13:$E$87)</f>
        <v>0.02</v>
      </c>
      <c r="R86" s="540">
        <f t="shared" si="242"/>
        <v>0.02</v>
      </c>
      <c r="S86" s="540">
        <f t="shared" si="242"/>
        <v>0.02</v>
      </c>
      <c r="T86" s="540">
        <f t="shared" si="242"/>
        <v>0.02</v>
      </c>
      <c r="U86" s="540">
        <f t="shared" si="242"/>
        <v>0.02</v>
      </c>
      <c r="V86" s="540">
        <f t="shared" si="242"/>
        <v>0.02</v>
      </c>
      <c r="W86" s="540">
        <f t="shared" si="242"/>
        <v>0.02</v>
      </c>
      <c r="X86" s="540">
        <f t="shared" si="242"/>
        <v>0.02</v>
      </c>
      <c r="Y86" s="540">
        <f t="shared" si="242"/>
        <v>0.02</v>
      </c>
      <c r="Z86" s="540">
        <f t="shared" si="242"/>
        <v>0.02</v>
      </c>
      <c r="AA86" s="567">
        <f>SUMIF('3. Partner'!K$13:K$87,B86,'3. Partner'!D$13:D$87)</f>
        <v>0.54449999999999998</v>
      </c>
      <c r="AB86" s="568">
        <f>(SUMIF('3. Partner'!K$13:K$87,B86,'3. Partner'!F$13:F$87))+(SUMIF('3. Partner'!K$13:K$87,B86,'3. Partner'!H$13:H$87))</f>
        <v>0.46473946099377283</v>
      </c>
      <c r="AC86" s="568">
        <f>(SUMIF('3. Partner'!K$13:K$87,B86,'3. Partner'!G$13:G$87))+(SUMIF('3. Partner'!K$13:K$87,B86,'3. Partner'!I$13:I$87))</f>
        <v>0.12659999999999999</v>
      </c>
      <c r="AD86" s="273">
        <f>IF('2. Grunddata'!C$13="NEJ",'2. Grunddata'!C$14,0)</f>
        <v>0.25</v>
      </c>
      <c r="AE86" s="617">
        <f t="shared" si="99"/>
        <v>0</v>
      </c>
      <c r="AF86" s="287"/>
      <c r="AG86" s="274">
        <f t="shared" si="169"/>
        <v>0</v>
      </c>
      <c r="AH86" s="274">
        <f t="shared" si="170"/>
        <v>0</v>
      </c>
      <c r="AI86" s="274">
        <f t="shared" si="171"/>
        <v>0</v>
      </c>
      <c r="AJ86" s="274">
        <f t="shared" si="172"/>
        <v>0</v>
      </c>
      <c r="AK86" s="274">
        <f t="shared" si="173"/>
        <v>0</v>
      </c>
      <c r="AL86" s="274">
        <f t="shared" si="174"/>
        <v>0</v>
      </c>
      <c r="AM86" s="274">
        <f t="shared" si="175"/>
        <v>0</v>
      </c>
      <c r="AN86" s="274">
        <f t="shared" si="176"/>
        <v>0</v>
      </c>
      <c r="AO86" s="274">
        <f t="shared" si="177"/>
        <v>0</v>
      </c>
      <c r="AP86" s="274">
        <f t="shared" si="178"/>
        <v>0</v>
      </c>
      <c r="AQ86" s="275">
        <f t="shared" si="100"/>
        <v>0</v>
      </c>
      <c r="AR86" s="276"/>
      <c r="AS86" s="274">
        <f t="shared" si="179"/>
        <v>0</v>
      </c>
      <c r="AT86" s="274">
        <f t="shared" si="180"/>
        <v>0</v>
      </c>
      <c r="AU86" s="274">
        <f t="shared" si="181"/>
        <v>0</v>
      </c>
      <c r="AV86" s="274">
        <f t="shared" si="182"/>
        <v>0</v>
      </c>
      <c r="AW86" s="274">
        <f t="shared" si="183"/>
        <v>0</v>
      </c>
      <c r="AX86" s="274">
        <f t="shared" si="184"/>
        <v>0</v>
      </c>
      <c r="AY86" s="274">
        <f t="shared" si="185"/>
        <v>0</v>
      </c>
      <c r="AZ86" s="274">
        <f t="shared" si="186"/>
        <v>0</v>
      </c>
      <c r="BA86" s="274">
        <f t="shared" si="187"/>
        <v>0</v>
      </c>
      <c r="BB86" s="274">
        <f t="shared" si="188"/>
        <v>0</v>
      </c>
      <c r="BC86" s="275">
        <f t="shared" si="101"/>
        <v>0</v>
      </c>
      <c r="BD86" s="276"/>
      <c r="BE86" s="274">
        <f t="shared" si="189"/>
        <v>0</v>
      </c>
      <c r="BF86" s="274">
        <f t="shared" si="190"/>
        <v>0</v>
      </c>
      <c r="BG86" s="274">
        <f t="shared" si="191"/>
        <v>0</v>
      </c>
      <c r="BH86" s="274">
        <f t="shared" si="192"/>
        <v>0</v>
      </c>
      <c r="BI86" s="274">
        <f t="shared" si="193"/>
        <v>0</v>
      </c>
      <c r="BJ86" s="274">
        <f t="shared" si="194"/>
        <v>0</v>
      </c>
      <c r="BK86" s="274">
        <f t="shared" si="195"/>
        <v>0</v>
      </c>
      <c r="BL86" s="274">
        <f t="shared" si="196"/>
        <v>0</v>
      </c>
      <c r="BM86" s="274">
        <f t="shared" si="197"/>
        <v>0</v>
      </c>
      <c r="BN86" s="274">
        <f t="shared" si="198"/>
        <v>0</v>
      </c>
      <c r="BO86" s="275">
        <f t="shared" si="102"/>
        <v>0</v>
      </c>
      <c r="BP86" s="227"/>
      <c r="BQ86" s="225">
        <f t="shared" si="199"/>
        <v>0</v>
      </c>
      <c r="BR86" s="225">
        <f t="shared" si="200"/>
        <v>0</v>
      </c>
      <c r="BS86" s="225">
        <f t="shared" si="201"/>
        <v>0</v>
      </c>
      <c r="BT86" s="225">
        <f t="shared" si="202"/>
        <v>0</v>
      </c>
      <c r="BU86" s="225">
        <f t="shared" si="203"/>
        <v>0</v>
      </c>
      <c r="BV86" s="225">
        <f t="shared" si="204"/>
        <v>0</v>
      </c>
      <c r="BW86" s="225">
        <f t="shared" si="205"/>
        <v>0</v>
      </c>
      <c r="BX86" s="225">
        <f t="shared" si="206"/>
        <v>0</v>
      </c>
      <c r="BY86" s="225">
        <f t="shared" si="207"/>
        <v>0</v>
      </c>
      <c r="BZ86" s="225">
        <f t="shared" si="208"/>
        <v>0</v>
      </c>
      <c r="CA86" s="226">
        <f t="shared" si="103"/>
        <v>0</v>
      </c>
      <c r="CB86" s="227"/>
      <c r="CC86" s="279">
        <f t="shared" si="209"/>
        <v>0</v>
      </c>
      <c r="CD86" s="279">
        <f t="shared" si="210"/>
        <v>0</v>
      </c>
      <c r="CE86" s="279">
        <f t="shared" si="211"/>
        <v>0</v>
      </c>
      <c r="CF86" s="279">
        <f t="shared" si="212"/>
        <v>0</v>
      </c>
      <c r="CG86" s="279">
        <f t="shared" si="213"/>
        <v>0</v>
      </c>
      <c r="CH86" s="279">
        <f t="shared" si="214"/>
        <v>0</v>
      </c>
      <c r="CI86" s="279">
        <f t="shared" si="215"/>
        <v>0</v>
      </c>
      <c r="CJ86" s="279">
        <f t="shared" si="216"/>
        <v>0</v>
      </c>
      <c r="CK86" s="279">
        <f t="shared" si="217"/>
        <v>0</v>
      </c>
      <c r="CL86" s="279">
        <f t="shared" si="218"/>
        <v>0</v>
      </c>
      <c r="CM86" s="226">
        <f t="shared" si="104"/>
        <v>0</v>
      </c>
      <c r="CN86" s="227"/>
      <c r="CO86" s="225">
        <f t="shared" si="219"/>
        <v>0</v>
      </c>
      <c r="CP86" s="225">
        <f t="shared" si="220"/>
        <v>0</v>
      </c>
      <c r="CQ86" s="225">
        <f t="shared" si="221"/>
        <v>0</v>
      </c>
      <c r="CR86" s="225">
        <f t="shared" si="222"/>
        <v>0</v>
      </c>
      <c r="CS86" s="225">
        <f t="shared" si="223"/>
        <v>0</v>
      </c>
      <c r="CT86" s="225">
        <f t="shared" si="224"/>
        <v>0</v>
      </c>
      <c r="CU86" s="225">
        <f t="shared" si="225"/>
        <v>0</v>
      </c>
      <c r="CV86" s="225">
        <f t="shared" si="226"/>
        <v>0</v>
      </c>
      <c r="CW86" s="225">
        <f t="shared" si="227"/>
        <v>0</v>
      </c>
      <c r="CX86" s="225">
        <f t="shared" si="228"/>
        <v>0</v>
      </c>
      <c r="CY86" s="226">
        <f t="shared" si="105"/>
        <v>0</v>
      </c>
      <c r="CZ86" s="227"/>
      <c r="DA86" s="225">
        <f t="shared" si="229"/>
        <v>0</v>
      </c>
      <c r="DB86" s="225">
        <f t="shared" si="230"/>
        <v>0</v>
      </c>
      <c r="DC86" s="225">
        <f t="shared" si="231"/>
        <v>0</v>
      </c>
      <c r="DD86" s="225">
        <f t="shared" si="232"/>
        <v>0</v>
      </c>
      <c r="DE86" s="225">
        <f t="shared" si="233"/>
        <v>0</v>
      </c>
      <c r="DF86" s="225">
        <f t="shared" si="234"/>
        <v>0</v>
      </c>
      <c r="DG86" s="225">
        <f t="shared" si="235"/>
        <v>0</v>
      </c>
      <c r="DH86" s="225">
        <f t="shared" si="236"/>
        <v>0</v>
      </c>
      <c r="DI86" s="225">
        <f t="shared" si="237"/>
        <v>0</v>
      </c>
      <c r="DJ86" s="225">
        <f t="shared" si="238"/>
        <v>0</v>
      </c>
      <c r="DK86" s="226">
        <f t="shared" si="106"/>
        <v>0</v>
      </c>
      <c r="DL86" s="227"/>
      <c r="DM86" s="225">
        <f>IF('5. Lön'!$B$15&gt;0,$F86*G86*(1+'2. Grunddata'!$C$16)*(1+$Q86)*(1-$E86),AS86)</f>
        <v>0</v>
      </c>
      <c r="DN86" s="225">
        <f>IF('5. Lön'!$B$15&gt;0,$F86*H86*(1+'2. Grunddata'!$C$16)*(1+$Q86)*(1+$R86)*(1-$E86),AT86)</f>
        <v>0</v>
      </c>
      <c r="DO86" s="225">
        <f>IF('5. Lön'!$B$15&gt;0,$F86*I86*(1+'2. Grunddata'!$C$16)*(1+$Q86)*(1+$R86)*(1+$S86)*(1-$E86),AU86)</f>
        <v>0</v>
      </c>
      <c r="DP86" s="225">
        <f>IF('5. Lön'!$B$15&gt;0,$F86*J86*(1+'2. Grunddata'!$C$16)*(1+$Q86)*(1+$R86)*(1+$S86)*(1+$T86)*(1-$E86),AV86)</f>
        <v>0</v>
      </c>
      <c r="DQ86" s="225">
        <f>IF('5. Lön'!$B$15&gt;0,$F86*K86*(1+'2. Grunddata'!$C$16)*(1+$Q86)*(1+$R86)*(1+$S86)*(1+$T86)*(1+$U86)*(1-$E86),AW86)</f>
        <v>0</v>
      </c>
      <c r="DR86" s="225">
        <f>IF('5. Lön'!$B$15&gt;0,$F86*L86*(1+'2. Grunddata'!$C$16)*(1+$Q86)*(1+$R86)*(1+$S86)*(1+$T86)*(1+$U86)*(1+$V86)*(1-$E86),AX86)</f>
        <v>0</v>
      </c>
      <c r="DS86" s="225">
        <f>IF('5. Lön'!$B$15&gt;0,$F86*M86*(1+'2. Grunddata'!$C$16)*(1+$Q86)*(1+$R86)*(1+$S86)*(1+$T86)*(1+$U86)*(1+$V86)*(1+$W86)*(1-$E86),AY86)</f>
        <v>0</v>
      </c>
      <c r="DT86" s="225">
        <f>IF('5. Lön'!$B$15&gt;0,$F86*N86*(1+'2. Grunddata'!$C$16)*(1+$Q86)*(1+$R86)*(1+$S86)*(1+$T86)*(1+$U86)*(1+$V86)*(1+$W86)*(1+$X86)*(1-$E86),AZ86)</f>
        <v>0</v>
      </c>
      <c r="DU86" s="225">
        <f>IF('5. Lön'!$B$15&gt;0,$F86*O86*(1+'2. Grunddata'!$C$16)*(1+$Q86)*(1+$R86)*(1+$S86)*(1+$T86)*(1+$U86)*(1+$V86)*(1+$W86)*(1+$X86)*(1+$Y86)*(1+$Z86)*(1-$E86),BA86)</f>
        <v>0</v>
      </c>
      <c r="DV86" s="225">
        <f>IF('5. Lön'!$B$15&gt;0,$F86*P86*(1+'2. Grunddata'!$C$16)*(1+$Q86)*(1+$R86)*(1+$S86)*(1+$T86)*(1+$U86)*(1+$V86)*(1+$W86)*(1+$X86)*(1+$Y86)*(1-$E86),BB86)</f>
        <v>0</v>
      </c>
      <c r="DW86" s="226">
        <f t="shared" si="107"/>
        <v>0</v>
      </c>
      <c r="DX86" s="227"/>
      <c r="DY86" s="225">
        <f>IF('2. Grunddata'!$C$13="NEJ",(IF('2. Grunddata'!$C$16&gt;0,(DM86*$AD86),(AS86*$AD86))),(BQ86+CO86))</f>
        <v>0</v>
      </c>
      <c r="DZ86" s="225">
        <f>IF('2. Grunddata'!$C$13="NEJ",(IF('2. Grunddata'!$C$16&gt;0,(DN86*$AD86),(AT86*$AD86))),(BR86+CP86))</f>
        <v>0</v>
      </c>
      <c r="EA86" s="225">
        <f>IF('2. Grunddata'!$C$13="NEJ",(IF('2. Grunddata'!$C$16&gt;0,(DO86*$AD86),(AU86*$AD86))),(BS86+CQ86))</f>
        <v>0</v>
      </c>
      <c r="EB86" s="225">
        <f>IF('2. Grunddata'!$C$13="NEJ",(IF('2. Grunddata'!$C$16&gt;0,(DP86*$AD86),(AV86*$AD86))),(BT86+CR86))</f>
        <v>0</v>
      </c>
      <c r="EC86" s="225">
        <f>IF('2. Grunddata'!$C$13="NEJ",(IF('2. Grunddata'!$C$16&gt;0,(DQ86*$AD86),(AW86*$AD86))),(BU86+CS86))</f>
        <v>0</v>
      </c>
      <c r="ED86" s="225">
        <f>IF('2. Grunddata'!$C$13="NEJ",(IF('2. Grunddata'!$C$16&gt;0,(DR86*$AD86),(AX86*$AD86))),(BV86+CT86))</f>
        <v>0</v>
      </c>
      <c r="EE86" s="225">
        <f>IF('2. Grunddata'!$C$13="NEJ",(IF('2. Grunddata'!$C$16&gt;0,(DS86*$AD86),(AY86*$AD86))),(BW86+CU86))</f>
        <v>0</v>
      </c>
      <c r="EF86" s="225">
        <f>IF('2. Grunddata'!$C$13="NEJ",(IF('2. Grunddata'!$C$16&gt;0,(DT86*$AD86),(AZ86*$AD86))),(BX86+CV86))</f>
        <v>0</v>
      </c>
      <c r="EG86" s="225">
        <f>IF('2. Grunddata'!$C$13="NEJ",(IF('2. Grunddata'!$C$16&gt;0,(DU86*$AD86),(BA86*$AD86))),(BY86+CW86))</f>
        <v>0</v>
      </c>
      <c r="EH86" s="225">
        <f>IF('2. Grunddata'!$C$13="NEJ",(IF('2. Grunddata'!$C$16&gt;0,(DV86*$AD86),(BB86*$AD86))),(BZ86+CX86))</f>
        <v>0</v>
      </c>
      <c r="EI86" s="226">
        <f t="shared" si="108"/>
        <v>0</v>
      </c>
      <c r="EJ86" s="227"/>
      <c r="EK86" s="225">
        <f>(BQ86+CO86-DY86)+IF('2. Grunddata'!$C$16&gt;0,AS86-DM86,0)</f>
        <v>0</v>
      </c>
      <c r="EL86" s="225">
        <f>(BR86+CP86-DZ86)+IF('2. Grunddata'!$C$16&gt;0,AT86-DN86,0)</f>
        <v>0</v>
      </c>
      <c r="EM86" s="225">
        <f>(BS86+CQ86-EA86)+IF('2. Grunddata'!$C$16&gt;0,AU86-DO86,0)</f>
        <v>0</v>
      </c>
      <c r="EN86" s="225">
        <f>(BT86+CR86-EB86)+IF('2. Grunddata'!$C$16&gt;0,AV86-DP86,0)</f>
        <v>0</v>
      </c>
      <c r="EO86" s="225">
        <f>(BU86+CS86-EC86)+IF('2. Grunddata'!$C$16&gt;0,AW86-DQ86,0)</f>
        <v>0</v>
      </c>
      <c r="EP86" s="225">
        <f>(BV86+CT86-ED86)+IF('2. Grunddata'!$C$16&gt;0,AX86-DR86,0)</f>
        <v>0</v>
      </c>
      <c r="EQ86" s="225">
        <f>(BW86+CU86-EE86)+IF('2. Grunddata'!$C$16&gt;0,AY86-DS86,0)</f>
        <v>0</v>
      </c>
      <c r="ER86" s="225">
        <f>(BX86+CV86-EF86)+IF('2. Grunddata'!$C$16&gt;0,AZ86-DT86,0)</f>
        <v>0</v>
      </c>
      <c r="ES86" s="225">
        <f>(BY86+CW86-EG86)+IF('2. Grunddata'!$C$16&gt;0,BA86-DU86,0)</f>
        <v>0</v>
      </c>
      <c r="ET86" s="225">
        <f>(BZ86+CX86-EH86)+IF('2. Grunddata'!$C$16&gt;0,BB86-DV86,0)</f>
        <v>0</v>
      </c>
      <c r="EU86" s="226">
        <f t="shared" si="109"/>
        <v>0</v>
      </c>
      <c r="EV86" s="227"/>
      <c r="EW86" s="225">
        <f t="shared" si="110"/>
        <v>0</v>
      </c>
      <c r="EX86" s="225">
        <f t="shared" si="111"/>
        <v>0</v>
      </c>
      <c r="EY86" s="225">
        <f t="shared" si="112"/>
        <v>0</v>
      </c>
      <c r="EZ86" s="225">
        <f t="shared" si="113"/>
        <v>0</v>
      </c>
      <c r="FA86" s="225">
        <f t="shared" si="114"/>
        <v>0</v>
      </c>
      <c r="FB86" s="225">
        <f t="shared" si="115"/>
        <v>0</v>
      </c>
      <c r="FC86" s="225">
        <f t="shared" si="116"/>
        <v>0</v>
      </c>
      <c r="FD86" s="225">
        <f t="shared" si="117"/>
        <v>0</v>
      </c>
      <c r="FE86" s="225">
        <f t="shared" si="118"/>
        <v>0</v>
      </c>
      <c r="FF86" s="225">
        <f t="shared" si="119"/>
        <v>0</v>
      </c>
      <c r="FG86" s="226">
        <f t="shared" si="120"/>
        <v>0</v>
      </c>
      <c r="FH86" s="227"/>
      <c r="FI86" s="225">
        <f t="shared" si="121"/>
        <v>0</v>
      </c>
      <c r="FJ86" s="225">
        <f t="shared" si="122"/>
        <v>0</v>
      </c>
      <c r="FK86" s="225">
        <f t="shared" si="123"/>
        <v>0</v>
      </c>
      <c r="FL86" s="225">
        <f t="shared" si="124"/>
        <v>0</v>
      </c>
      <c r="FM86" s="225">
        <f t="shared" si="125"/>
        <v>0</v>
      </c>
      <c r="FN86" s="225">
        <f t="shared" si="126"/>
        <v>0</v>
      </c>
      <c r="FO86" s="225">
        <f t="shared" si="127"/>
        <v>0</v>
      </c>
      <c r="FP86" s="225">
        <f t="shared" si="128"/>
        <v>0</v>
      </c>
      <c r="FQ86" s="225">
        <f t="shared" si="129"/>
        <v>0</v>
      </c>
      <c r="FR86" s="225">
        <f t="shared" si="130"/>
        <v>0</v>
      </c>
      <c r="FS86" s="226">
        <f t="shared" si="131"/>
        <v>0</v>
      </c>
    </row>
    <row r="87" spans="2:175" s="120" customFormat="1" ht="12.95" customHeight="1" x14ac:dyDescent="0.2">
      <c r="B87" s="109" t="str">
        <f>'2. Grunddata'!C$9</f>
        <v>Husdjurens utfodring och vård</v>
      </c>
      <c r="C87" s="110"/>
      <c r="D87" s="113"/>
      <c r="E87" s="128">
        <f t="shared" si="240"/>
        <v>0</v>
      </c>
      <c r="F87" s="111"/>
      <c r="G87" s="112"/>
      <c r="H87" s="112"/>
      <c r="I87" s="112"/>
      <c r="J87" s="112"/>
      <c r="K87" s="112"/>
      <c r="L87" s="112"/>
      <c r="M87" s="112"/>
      <c r="N87" s="112"/>
      <c r="O87" s="112"/>
      <c r="P87" s="112"/>
      <c r="Q87" s="266">
        <f>SUMIF('3. Partner'!$K$13:$K$87,$B87,'3. Partner'!$E$13:$E$87)</f>
        <v>0.02</v>
      </c>
      <c r="R87" s="541">
        <f t="shared" si="242"/>
        <v>0.02</v>
      </c>
      <c r="S87" s="541">
        <f t="shared" si="242"/>
        <v>0.02</v>
      </c>
      <c r="T87" s="541">
        <f t="shared" si="242"/>
        <v>0.02</v>
      </c>
      <c r="U87" s="541">
        <f t="shared" si="242"/>
        <v>0.02</v>
      </c>
      <c r="V87" s="541">
        <f t="shared" si="242"/>
        <v>0.02</v>
      </c>
      <c r="W87" s="541">
        <f t="shared" si="242"/>
        <v>0.02</v>
      </c>
      <c r="X87" s="541">
        <f t="shared" si="242"/>
        <v>0.02</v>
      </c>
      <c r="Y87" s="541">
        <f t="shared" si="242"/>
        <v>0.02</v>
      </c>
      <c r="Z87" s="541">
        <f t="shared" si="242"/>
        <v>0.02</v>
      </c>
      <c r="AA87" s="267">
        <f>SUMIF('3. Partner'!K$13:K$87,B87,'3. Partner'!D$13:D$87)</f>
        <v>0.54449999999999998</v>
      </c>
      <c r="AB87" s="247">
        <f>(SUMIF('3. Partner'!K$13:K$87,B87,'3. Partner'!F$13:F$87))+(SUMIF('3. Partner'!K$13:K$87,B87,'3. Partner'!H$13:H$87))</f>
        <v>0.46473946099377283</v>
      </c>
      <c r="AC87" s="247">
        <f>(SUMIF('3. Partner'!K$13:K$87,B87,'3. Partner'!G$13:G$87))+(SUMIF('3. Partner'!K$13:K$87,B87,'3. Partner'!I$13:I$87))</f>
        <v>0.12659999999999999</v>
      </c>
      <c r="AD87" s="248">
        <f>IF('2. Grunddata'!C$13="NEJ",'2. Grunddata'!C$14,0)</f>
        <v>0.25</v>
      </c>
      <c r="AE87" s="597">
        <f t="shared" si="99"/>
        <v>0</v>
      </c>
      <c r="AF87" s="292"/>
      <c r="AG87" s="249">
        <f t="shared" si="169"/>
        <v>0</v>
      </c>
      <c r="AH87" s="249">
        <f t="shared" si="170"/>
        <v>0</v>
      </c>
      <c r="AI87" s="249">
        <f t="shared" si="171"/>
        <v>0</v>
      </c>
      <c r="AJ87" s="249">
        <f t="shared" si="172"/>
        <v>0</v>
      </c>
      <c r="AK87" s="249">
        <f t="shared" si="173"/>
        <v>0</v>
      </c>
      <c r="AL87" s="249">
        <f t="shared" si="174"/>
        <v>0</v>
      </c>
      <c r="AM87" s="249">
        <f t="shared" si="175"/>
        <v>0</v>
      </c>
      <c r="AN87" s="249">
        <f t="shared" si="176"/>
        <v>0</v>
      </c>
      <c r="AO87" s="249">
        <f t="shared" si="177"/>
        <v>0</v>
      </c>
      <c r="AP87" s="249">
        <f t="shared" si="178"/>
        <v>0</v>
      </c>
      <c r="AQ87" s="250">
        <f t="shared" si="100"/>
        <v>0</v>
      </c>
      <c r="AR87" s="251"/>
      <c r="AS87" s="249">
        <f t="shared" si="179"/>
        <v>0</v>
      </c>
      <c r="AT87" s="249">
        <f t="shared" si="180"/>
        <v>0</v>
      </c>
      <c r="AU87" s="249">
        <f t="shared" si="181"/>
        <v>0</v>
      </c>
      <c r="AV87" s="249">
        <f t="shared" si="182"/>
        <v>0</v>
      </c>
      <c r="AW87" s="249">
        <f t="shared" si="183"/>
        <v>0</v>
      </c>
      <c r="AX87" s="249">
        <f t="shared" si="184"/>
        <v>0</v>
      </c>
      <c r="AY87" s="249">
        <f t="shared" si="185"/>
        <v>0</v>
      </c>
      <c r="AZ87" s="249">
        <f t="shared" si="186"/>
        <v>0</v>
      </c>
      <c r="BA87" s="249">
        <f t="shared" si="187"/>
        <v>0</v>
      </c>
      <c r="BB87" s="249">
        <f t="shared" si="188"/>
        <v>0</v>
      </c>
      <c r="BC87" s="250">
        <f t="shared" si="101"/>
        <v>0</v>
      </c>
      <c r="BD87" s="251"/>
      <c r="BE87" s="249">
        <f t="shared" si="189"/>
        <v>0</v>
      </c>
      <c r="BF87" s="249">
        <f t="shared" si="190"/>
        <v>0</v>
      </c>
      <c r="BG87" s="249">
        <f t="shared" si="191"/>
        <v>0</v>
      </c>
      <c r="BH87" s="249">
        <f t="shared" si="192"/>
        <v>0</v>
      </c>
      <c r="BI87" s="249">
        <f t="shared" si="193"/>
        <v>0</v>
      </c>
      <c r="BJ87" s="249">
        <f t="shared" si="194"/>
        <v>0</v>
      </c>
      <c r="BK87" s="249">
        <f t="shared" si="195"/>
        <v>0</v>
      </c>
      <c r="BL87" s="249">
        <f t="shared" si="196"/>
        <v>0</v>
      </c>
      <c r="BM87" s="249">
        <f t="shared" si="197"/>
        <v>0</v>
      </c>
      <c r="BN87" s="249">
        <f t="shared" si="198"/>
        <v>0</v>
      </c>
      <c r="BO87" s="250">
        <f t="shared" si="102"/>
        <v>0</v>
      </c>
      <c r="BQ87" s="253">
        <f t="shared" si="199"/>
        <v>0</v>
      </c>
      <c r="BR87" s="253">
        <f t="shared" si="200"/>
        <v>0</v>
      </c>
      <c r="BS87" s="253">
        <f t="shared" si="201"/>
        <v>0</v>
      </c>
      <c r="BT87" s="253">
        <f t="shared" si="202"/>
        <v>0</v>
      </c>
      <c r="BU87" s="253">
        <f t="shared" si="203"/>
        <v>0</v>
      </c>
      <c r="BV87" s="253">
        <f t="shared" si="204"/>
        <v>0</v>
      </c>
      <c r="BW87" s="253">
        <f t="shared" si="205"/>
        <v>0</v>
      </c>
      <c r="BX87" s="253">
        <f t="shared" si="206"/>
        <v>0</v>
      </c>
      <c r="BY87" s="253">
        <f t="shared" si="207"/>
        <v>0</v>
      </c>
      <c r="BZ87" s="253">
        <f t="shared" si="208"/>
        <v>0</v>
      </c>
      <c r="CA87" s="237">
        <f t="shared" si="103"/>
        <v>0</v>
      </c>
      <c r="CC87" s="258">
        <f t="shared" si="209"/>
        <v>0</v>
      </c>
      <c r="CD87" s="258">
        <f t="shared" si="210"/>
        <v>0</v>
      </c>
      <c r="CE87" s="258">
        <f t="shared" si="211"/>
        <v>0</v>
      </c>
      <c r="CF87" s="258">
        <f t="shared" si="212"/>
        <v>0</v>
      </c>
      <c r="CG87" s="258">
        <f t="shared" si="213"/>
        <v>0</v>
      </c>
      <c r="CH87" s="258">
        <f t="shared" si="214"/>
        <v>0</v>
      </c>
      <c r="CI87" s="258">
        <f t="shared" si="215"/>
        <v>0</v>
      </c>
      <c r="CJ87" s="258">
        <f t="shared" si="216"/>
        <v>0</v>
      </c>
      <c r="CK87" s="258">
        <f t="shared" si="217"/>
        <v>0</v>
      </c>
      <c r="CL87" s="258">
        <f t="shared" si="218"/>
        <v>0</v>
      </c>
      <c r="CM87" s="237">
        <f t="shared" si="104"/>
        <v>0</v>
      </c>
      <c r="CO87" s="253">
        <f t="shared" si="219"/>
        <v>0</v>
      </c>
      <c r="CP87" s="253">
        <f t="shared" si="220"/>
        <v>0</v>
      </c>
      <c r="CQ87" s="253">
        <f t="shared" si="221"/>
        <v>0</v>
      </c>
      <c r="CR87" s="253">
        <f t="shared" si="222"/>
        <v>0</v>
      </c>
      <c r="CS87" s="253">
        <f t="shared" si="223"/>
        <v>0</v>
      </c>
      <c r="CT87" s="253">
        <f t="shared" si="224"/>
        <v>0</v>
      </c>
      <c r="CU87" s="253">
        <f t="shared" si="225"/>
        <v>0</v>
      </c>
      <c r="CV87" s="253">
        <f t="shared" si="226"/>
        <v>0</v>
      </c>
      <c r="CW87" s="253">
        <f t="shared" si="227"/>
        <v>0</v>
      </c>
      <c r="CX87" s="253">
        <f t="shared" si="228"/>
        <v>0</v>
      </c>
      <c r="CY87" s="237">
        <f t="shared" si="105"/>
        <v>0</v>
      </c>
      <c r="DA87" s="253">
        <f t="shared" si="229"/>
        <v>0</v>
      </c>
      <c r="DB87" s="253">
        <f t="shared" si="230"/>
        <v>0</v>
      </c>
      <c r="DC87" s="253">
        <f t="shared" si="231"/>
        <v>0</v>
      </c>
      <c r="DD87" s="253">
        <f t="shared" si="232"/>
        <v>0</v>
      </c>
      <c r="DE87" s="253">
        <f t="shared" si="233"/>
        <v>0</v>
      </c>
      <c r="DF87" s="253">
        <f t="shared" si="234"/>
        <v>0</v>
      </c>
      <c r="DG87" s="253">
        <f t="shared" si="235"/>
        <v>0</v>
      </c>
      <c r="DH87" s="253">
        <f t="shared" si="236"/>
        <v>0</v>
      </c>
      <c r="DI87" s="253">
        <f t="shared" si="237"/>
        <v>0</v>
      </c>
      <c r="DJ87" s="253">
        <f t="shared" si="238"/>
        <v>0</v>
      </c>
      <c r="DK87" s="237">
        <f t="shared" si="106"/>
        <v>0</v>
      </c>
      <c r="DM87" s="253">
        <f>IF('5. Lön'!$B$15&gt;0,$F87*G87*(1+'2. Grunddata'!$C$16)*(1+$Q87)*(1-$E87),AS87)</f>
        <v>0</v>
      </c>
      <c r="DN87" s="253">
        <f>IF('5. Lön'!$B$15&gt;0,$F87*H87*(1+'2. Grunddata'!$C$16)*(1+$Q87)*(1+$R87)*(1-$E87),AT87)</f>
        <v>0</v>
      </c>
      <c r="DO87" s="253">
        <f>IF('5. Lön'!$B$15&gt;0,$F87*I87*(1+'2. Grunddata'!$C$16)*(1+$Q87)*(1+$R87)*(1+$S87)*(1-$E87),AU87)</f>
        <v>0</v>
      </c>
      <c r="DP87" s="253">
        <f>IF('5. Lön'!$B$15&gt;0,$F87*J87*(1+'2. Grunddata'!$C$16)*(1+$Q87)*(1+$R87)*(1+$S87)*(1+$T87)*(1-$E87),AV87)</f>
        <v>0</v>
      </c>
      <c r="DQ87" s="253">
        <f>IF('5. Lön'!$B$15&gt;0,$F87*K87*(1+'2. Grunddata'!$C$16)*(1+$Q87)*(1+$R87)*(1+$S87)*(1+$T87)*(1+$U87)*(1-$E87),AW87)</f>
        <v>0</v>
      </c>
      <c r="DR87" s="253">
        <f>IF('5. Lön'!$B$15&gt;0,$F87*L87*(1+'2. Grunddata'!$C$16)*(1+$Q87)*(1+$R87)*(1+$S87)*(1+$T87)*(1+$U87)*(1+$V87)*(1-$E87),AX87)</f>
        <v>0</v>
      </c>
      <c r="DS87" s="253">
        <f>IF('5. Lön'!$B$15&gt;0,$F87*M87*(1+'2. Grunddata'!$C$16)*(1+$Q87)*(1+$R87)*(1+$S87)*(1+$T87)*(1+$U87)*(1+$V87)*(1+$W87)*(1-$E87),AY87)</f>
        <v>0</v>
      </c>
      <c r="DT87" s="253">
        <f>IF('5. Lön'!$B$15&gt;0,$F87*N87*(1+'2. Grunddata'!$C$16)*(1+$Q87)*(1+$R87)*(1+$S87)*(1+$T87)*(1+$U87)*(1+$V87)*(1+$W87)*(1+$X87)*(1-$E87),AZ87)</f>
        <v>0</v>
      </c>
      <c r="DU87" s="253">
        <f>IF('5. Lön'!$B$15&gt;0,$F87*O87*(1+'2. Grunddata'!$C$16)*(1+$Q87)*(1+$R87)*(1+$S87)*(1+$T87)*(1+$U87)*(1+$V87)*(1+$W87)*(1+$X87)*(1+$Y87)*(1+$Z87)*(1-$E87),BA87)</f>
        <v>0</v>
      </c>
      <c r="DV87" s="253">
        <f>IF('5. Lön'!$B$15&gt;0,$F87*P87*(1+'2. Grunddata'!$C$16)*(1+$Q87)*(1+$R87)*(1+$S87)*(1+$T87)*(1+$U87)*(1+$V87)*(1+$W87)*(1+$X87)*(1+$Y87)*(1-$E87),BB87)</f>
        <v>0</v>
      </c>
      <c r="DW87" s="237">
        <f t="shared" si="107"/>
        <v>0</v>
      </c>
      <c r="DY87" s="253">
        <f>IF('2. Grunddata'!$C$13="NEJ",(IF('2. Grunddata'!$C$16&gt;0,(DM87*$AD87),(AS87*$AD87))),(BQ87+CO87))</f>
        <v>0</v>
      </c>
      <c r="DZ87" s="253">
        <f>IF('2. Grunddata'!$C$13="NEJ",(IF('2. Grunddata'!$C$16&gt;0,(DN87*$AD87),(AT87*$AD87))),(BR87+CP87))</f>
        <v>0</v>
      </c>
      <c r="EA87" s="253">
        <f>IF('2. Grunddata'!$C$13="NEJ",(IF('2. Grunddata'!$C$16&gt;0,(DO87*$AD87),(AU87*$AD87))),(BS87+CQ87))</f>
        <v>0</v>
      </c>
      <c r="EB87" s="253">
        <f>IF('2. Grunddata'!$C$13="NEJ",(IF('2. Grunddata'!$C$16&gt;0,(DP87*$AD87),(AV87*$AD87))),(BT87+CR87))</f>
        <v>0</v>
      </c>
      <c r="EC87" s="253">
        <f>IF('2. Grunddata'!$C$13="NEJ",(IF('2. Grunddata'!$C$16&gt;0,(DQ87*$AD87),(AW87*$AD87))),(BU87+CS87))</f>
        <v>0</v>
      </c>
      <c r="ED87" s="253">
        <f>IF('2. Grunddata'!$C$13="NEJ",(IF('2. Grunddata'!$C$16&gt;0,(DR87*$AD87),(AX87*$AD87))),(BV87+CT87))</f>
        <v>0</v>
      </c>
      <c r="EE87" s="253">
        <f>IF('2. Grunddata'!$C$13="NEJ",(IF('2. Grunddata'!$C$16&gt;0,(DS87*$AD87),(AY87*$AD87))),(BW87+CU87))</f>
        <v>0</v>
      </c>
      <c r="EF87" s="253">
        <f>IF('2. Grunddata'!$C$13="NEJ",(IF('2. Grunddata'!$C$16&gt;0,(DT87*$AD87),(AZ87*$AD87))),(BX87+CV87))</f>
        <v>0</v>
      </c>
      <c r="EG87" s="253">
        <f>IF('2. Grunddata'!$C$13="NEJ",(IF('2. Grunddata'!$C$16&gt;0,(DU87*$AD87),(BA87*$AD87))),(BY87+CW87))</f>
        <v>0</v>
      </c>
      <c r="EH87" s="253">
        <f>IF('2. Grunddata'!$C$13="NEJ",(IF('2. Grunddata'!$C$16&gt;0,(DV87*$AD87),(BB87*$AD87))),(BZ87+CX87))</f>
        <v>0</v>
      </c>
      <c r="EI87" s="237">
        <f t="shared" si="108"/>
        <v>0</v>
      </c>
      <c r="EK87" s="253">
        <f>(BQ87+CO87-DY87)+IF('2. Grunddata'!$C$16&gt;0,AS87-DM87,0)</f>
        <v>0</v>
      </c>
      <c r="EL87" s="253">
        <f>(BR87+CP87-DZ87)+IF('2. Grunddata'!$C$16&gt;0,AT87-DN87,0)</f>
        <v>0</v>
      </c>
      <c r="EM87" s="253">
        <f>(BS87+CQ87-EA87)+IF('2. Grunddata'!$C$16&gt;0,AU87-DO87,0)</f>
        <v>0</v>
      </c>
      <c r="EN87" s="253">
        <f>(BT87+CR87-EB87)+IF('2. Grunddata'!$C$16&gt;0,AV87-DP87,0)</f>
        <v>0</v>
      </c>
      <c r="EO87" s="253">
        <f>(BU87+CS87-EC87)+IF('2. Grunddata'!$C$16&gt;0,AW87-DQ87,0)</f>
        <v>0</v>
      </c>
      <c r="EP87" s="253">
        <f>(BV87+CT87-ED87)+IF('2. Grunddata'!$C$16&gt;0,AX87-DR87,0)</f>
        <v>0</v>
      </c>
      <c r="EQ87" s="253">
        <f>(BW87+CU87-EE87)+IF('2. Grunddata'!$C$16&gt;0,AY87-DS87,0)</f>
        <v>0</v>
      </c>
      <c r="ER87" s="253">
        <f>(BX87+CV87-EF87)+IF('2. Grunddata'!$C$16&gt;0,AZ87-DT87,0)</f>
        <v>0</v>
      </c>
      <c r="ES87" s="253">
        <f>(BY87+CW87-EG87)+IF('2. Grunddata'!$C$16&gt;0,BA87-DU87,0)</f>
        <v>0</v>
      </c>
      <c r="ET87" s="253">
        <f>(BZ87+CX87-EH87)+IF('2. Grunddata'!$C$16&gt;0,BB87-DV87,0)</f>
        <v>0</v>
      </c>
      <c r="EU87" s="237">
        <f t="shared" si="109"/>
        <v>0</v>
      </c>
      <c r="EW87" s="253">
        <f t="shared" si="110"/>
        <v>0</v>
      </c>
      <c r="EX87" s="253">
        <f t="shared" si="111"/>
        <v>0</v>
      </c>
      <c r="EY87" s="253">
        <f t="shared" si="112"/>
        <v>0</v>
      </c>
      <c r="EZ87" s="253">
        <f t="shared" si="113"/>
        <v>0</v>
      </c>
      <c r="FA87" s="253">
        <f t="shared" si="114"/>
        <v>0</v>
      </c>
      <c r="FB87" s="253">
        <f t="shared" si="115"/>
        <v>0</v>
      </c>
      <c r="FC87" s="253">
        <f t="shared" si="116"/>
        <v>0</v>
      </c>
      <c r="FD87" s="253">
        <f t="shared" si="117"/>
        <v>0</v>
      </c>
      <c r="FE87" s="253">
        <f t="shared" si="118"/>
        <v>0</v>
      </c>
      <c r="FF87" s="253">
        <f t="shared" si="119"/>
        <v>0</v>
      </c>
      <c r="FG87" s="237">
        <f t="shared" si="120"/>
        <v>0</v>
      </c>
      <c r="FI87" s="253">
        <f t="shared" si="121"/>
        <v>0</v>
      </c>
      <c r="FJ87" s="253">
        <f t="shared" si="122"/>
        <v>0</v>
      </c>
      <c r="FK87" s="253">
        <f t="shared" si="123"/>
        <v>0</v>
      </c>
      <c r="FL87" s="253">
        <f t="shared" si="124"/>
        <v>0</v>
      </c>
      <c r="FM87" s="253">
        <f t="shared" si="125"/>
        <v>0</v>
      </c>
      <c r="FN87" s="253">
        <f t="shared" si="126"/>
        <v>0</v>
      </c>
      <c r="FO87" s="253">
        <f t="shared" si="127"/>
        <v>0</v>
      </c>
      <c r="FP87" s="253">
        <f t="shared" si="128"/>
        <v>0</v>
      </c>
      <c r="FQ87" s="253">
        <f t="shared" si="129"/>
        <v>0</v>
      </c>
      <c r="FR87" s="253">
        <f t="shared" si="130"/>
        <v>0</v>
      </c>
      <c r="FS87" s="237">
        <f t="shared" si="131"/>
        <v>0</v>
      </c>
    </row>
    <row r="88" spans="2:175" s="120" customFormat="1" ht="12.95" customHeight="1" x14ac:dyDescent="0.2">
      <c r="B88" s="115" t="str">
        <f>'2. Grunddata'!C$9</f>
        <v>Husdjurens utfodring och vård</v>
      </c>
      <c r="C88" s="147"/>
      <c r="D88" s="116"/>
      <c r="E88" s="138">
        <f t="shared" si="240"/>
        <v>0</v>
      </c>
      <c r="F88" s="136"/>
      <c r="G88" s="137"/>
      <c r="H88" s="137"/>
      <c r="I88" s="137"/>
      <c r="J88" s="137"/>
      <c r="K88" s="137"/>
      <c r="L88" s="137"/>
      <c r="M88" s="137"/>
      <c r="N88" s="137"/>
      <c r="O88" s="137"/>
      <c r="P88" s="137"/>
      <c r="Q88" s="566">
        <f>SUMIF('3. Partner'!$K$13:$K$87,$B88,'3. Partner'!$E$13:$E$87)</f>
        <v>0.02</v>
      </c>
      <c r="R88" s="540">
        <f t="shared" si="242"/>
        <v>0.02</v>
      </c>
      <c r="S88" s="540">
        <f t="shared" si="242"/>
        <v>0.02</v>
      </c>
      <c r="T88" s="540">
        <f t="shared" si="242"/>
        <v>0.02</v>
      </c>
      <c r="U88" s="540">
        <f t="shared" si="242"/>
        <v>0.02</v>
      </c>
      <c r="V88" s="540">
        <f t="shared" si="242"/>
        <v>0.02</v>
      </c>
      <c r="W88" s="540">
        <f t="shared" si="242"/>
        <v>0.02</v>
      </c>
      <c r="X88" s="540">
        <f t="shared" si="242"/>
        <v>0.02</v>
      </c>
      <c r="Y88" s="540">
        <f t="shared" si="242"/>
        <v>0.02</v>
      </c>
      <c r="Z88" s="540">
        <f t="shared" si="242"/>
        <v>0.02</v>
      </c>
      <c r="AA88" s="567">
        <f>SUMIF('3. Partner'!K$13:K$87,B88,'3. Partner'!D$13:D$87)</f>
        <v>0.54449999999999998</v>
      </c>
      <c r="AB88" s="568">
        <f>(SUMIF('3. Partner'!K$13:K$87,B88,'3. Partner'!F$13:F$87))+(SUMIF('3. Partner'!K$13:K$87,B88,'3. Partner'!H$13:H$87))</f>
        <v>0.46473946099377283</v>
      </c>
      <c r="AC88" s="568">
        <f>(SUMIF('3. Partner'!K$13:K$87,B88,'3. Partner'!G$13:G$87))+(SUMIF('3. Partner'!K$13:K$87,B88,'3. Partner'!I$13:I$87))</f>
        <v>0.12659999999999999</v>
      </c>
      <c r="AD88" s="273">
        <f>IF('2. Grunddata'!C$13="NEJ",'2. Grunddata'!C$14,0)</f>
        <v>0.25</v>
      </c>
      <c r="AE88" s="617">
        <f t="shared" si="99"/>
        <v>0</v>
      </c>
      <c r="AF88" s="287"/>
      <c r="AG88" s="274">
        <f t="shared" si="169"/>
        <v>0</v>
      </c>
      <c r="AH88" s="274">
        <f t="shared" si="170"/>
        <v>0</v>
      </c>
      <c r="AI88" s="274">
        <f t="shared" si="171"/>
        <v>0</v>
      </c>
      <c r="AJ88" s="274">
        <f t="shared" si="172"/>
        <v>0</v>
      </c>
      <c r="AK88" s="274">
        <f t="shared" si="173"/>
        <v>0</v>
      </c>
      <c r="AL88" s="274">
        <f t="shared" si="174"/>
        <v>0</v>
      </c>
      <c r="AM88" s="274">
        <f t="shared" si="175"/>
        <v>0</v>
      </c>
      <c r="AN88" s="274">
        <f t="shared" si="176"/>
        <v>0</v>
      </c>
      <c r="AO88" s="274">
        <f t="shared" si="177"/>
        <v>0</v>
      </c>
      <c r="AP88" s="274">
        <f t="shared" si="178"/>
        <v>0</v>
      </c>
      <c r="AQ88" s="275">
        <f t="shared" si="100"/>
        <v>0</v>
      </c>
      <c r="AR88" s="276"/>
      <c r="AS88" s="274">
        <f t="shared" si="179"/>
        <v>0</v>
      </c>
      <c r="AT88" s="274">
        <f t="shared" si="180"/>
        <v>0</v>
      </c>
      <c r="AU88" s="274">
        <f t="shared" si="181"/>
        <v>0</v>
      </c>
      <c r="AV88" s="274">
        <f t="shared" si="182"/>
        <v>0</v>
      </c>
      <c r="AW88" s="274">
        <f t="shared" si="183"/>
        <v>0</v>
      </c>
      <c r="AX88" s="274">
        <f t="shared" si="184"/>
        <v>0</v>
      </c>
      <c r="AY88" s="274">
        <f t="shared" si="185"/>
        <v>0</v>
      </c>
      <c r="AZ88" s="274">
        <f t="shared" si="186"/>
        <v>0</v>
      </c>
      <c r="BA88" s="274">
        <f t="shared" si="187"/>
        <v>0</v>
      </c>
      <c r="BB88" s="274">
        <f t="shared" si="188"/>
        <v>0</v>
      </c>
      <c r="BC88" s="275">
        <f t="shared" si="101"/>
        <v>0</v>
      </c>
      <c r="BD88" s="276"/>
      <c r="BE88" s="274">
        <f t="shared" si="189"/>
        <v>0</v>
      </c>
      <c r="BF88" s="274">
        <f t="shared" si="190"/>
        <v>0</v>
      </c>
      <c r="BG88" s="274">
        <f t="shared" si="191"/>
        <v>0</v>
      </c>
      <c r="BH88" s="274">
        <f t="shared" si="192"/>
        <v>0</v>
      </c>
      <c r="BI88" s="274">
        <f t="shared" si="193"/>
        <v>0</v>
      </c>
      <c r="BJ88" s="274">
        <f t="shared" si="194"/>
        <v>0</v>
      </c>
      <c r="BK88" s="274">
        <f t="shared" si="195"/>
        <v>0</v>
      </c>
      <c r="BL88" s="274">
        <f t="shared" si="196"/>
        <v>0</v>
      </c>
      <c r="BM88" s="274">
        <f t="shared" si="197"/>
        <v>0</v>
      </c>
      <c r="BN88" s="274">
        <f t="shared" si="198"/>
        <v>0</v>
      </c>
      <c r="BO88" s="275">
        <f t="shared" si="102"/>
        <v>0</v>
      </c>
      <c r="BP88" s="227"/>
      <c r="BQ88" s="225">
        <f t="shared" si="199"/>
        <v>0</v>
      </c>
      <c r="BR88" s="225">
        <f t="shared" si="200"/>
        <v>0</v>
      </c>
      <c r="BS88" s="225">
        <f t="shared" si="201"/>
        <v>0</v>
      </c>
      <c r="BT88" s="225">
        <f t="shared" si="202"/>
        <v>0</v>
      </c>
      <c r="BU88" s="225">
        <f t="shared" si="203"/>
        <v>0</v>
      </c>
      <c r="BV88" s="225">
        <f t="shared" si="204"/>
        <v>0</v>
      </c>
      <c r="BW88" s="225">
        <f t="shared" si="205"/>
        <v>0</v>
      </c>
      <c r="BX88" s="225">
        <f t="shared" si="206"/>
        <v>0</v>
      </c>
      <c r="BY88" s="225">
        <f t="shared" si="207"/>
        <v>0</v>
      </c>
      <c r="BZ88" s="225">
        <f t="shared" si="208"/>
        <v>0</v>
      </c>
      <c r="CA88" s="226">
        <f t="shared" si="103"/>
        <v>0</v>
      </c>
      <c r="CB88" s="227"/>
      <c r="CC88" s="279">
        <f t="shared" si="209"/>
        <v>0</v>
      </c>
      <c r="CD88" s="279">
        <f t="shared" si="210"/>
        <v>0</v>
      </c>
      <c r="CE88" s="279">
        <f t="shared" si="211"/>
        <v>0</v>
      </c>
      <c r="CF88" s="279">
        <f t="shared" si="212"/>
        <v>0</v>
      </c>
      <c r="CG88" s="279">
        <f t="shared" si="213"/>
        <v>0</v>
      </c>
      <c r="CH88" s="279">
        <f t="shared" si="214"/>
        <v>0</v>
      </c>
      <c r="CI88" s="279">
        <f t="shared" si="215"/>
        <v>0</v>
      </c>
      <c r="CJ88" s="279">
        <f t="shared" si="216"/>
        <v>0</v>
      </c>
      <c r="CK88" s="279">
        <f t="shared" si="217"/>
        <v>0</v>
      </c>
      <c r="CL88" s="279">
        <f t="shared" si="218"/>
        <v>0</v>
      </c>
      <c r="CM88" s="226">
        <f t="shared" si="104"/>
        <v>0</v>
      </c>
      <c r="CN88" s="227"/>
      <c r="CO88" s="225">
        <f t="shared" si="219"/>
        <v>0</v>
      </c>
      <c r="CP88" s="225">
        <f t="shared" si="220"/>
        <v>0</v>
      </c>
      <c r="CQ88" s="225">
        <f t="shared" si="221"/>
        <v>0</v>
      </c>
      <c r="CR88" s="225">
        <f t="shared" si="222"/>
        <v>0</v>
      </c>
      <c r="CS88" s="225">
        <f t="shared" si="223"/>
        <v>0</v>
      </c>
      <c r="CT88" s="225">
        <f t="shared" si="224"/>
        <v>0</v>
      </c>
      <c r="CU88" s="225">
        <f t="shared" si="225"/>
        <v>0</v>
      </c>
      <c r="CV88" s="225">
        <f t="shared" si="226"/>
        <v>0</v>
      </c>
      <c r="CW88" s="225">
        <f t="shared" si="227"/>
        <v>0</v>
      </c>
      <c r="CX88" s="225">
        <f t="shared" si="228"/>
        <v>0</v>
      </c>
      <c r="CY88" s="226">
        <f t="shared" si="105"/>
        <v>0</v>
      </c>
      <c r="CZ88" s="227"/>
      <c r="DA88" s="225">
        <f t="shared" si="229"/>
        <v>0</v>
      </c>
      <c r="DB88" s="225">
        <f t="shared" si="230"/>
        <v>0</v>
      </c>
      <c r="DC88" s="225">
        <f t="shared" si="231"/>
        <v>0</v>
      </c>
      <c r="DD88" s="225">
        <f t="shared" si="232"/>
        <v>0</v>
      </c>
      <c r="DE88" s="225">
        <f t="shared" si="233"/>
        <v>0</v>
      </c>
      <c r="DF88" s="225">
        <f t="shared" si="234"/>
        <v>0</v>
      </c>
      <c r="DG88" s="225">
        <f t="shared" si="235"/>
        <v>0</v>
      </c>
      <c r="DH88" s="225">
        <f t="shared" si="236"/>
        <v>0</v>
      </c>
      <c r="DI88" s="225">
        <f t="shared" si="237"/>
        <v>0</v>
      </c>
      <c r="DJ88" s="225">
        <f t="shared" si="238"/>
        <v>0</v>
      </c>
      <c r="DK88" s="226">
        <f t="shared" si="106"/>
        <v>0</v>
      </c>
      <c r="DL88" s="227"/>
      <c r="DM88" s="225">
        <f>IF('5. Lön'!$B$15&gt;0,$F88*G88*(1+'2. Grunddata'!$C$16)*(1+$Q88)*(1-$E88),AS88)</f>
        <v>0</v>
      </c>
      <c r="DN88" s="225">
        <f>IF('5. Lön'!$B$15&gt;0,$F88*H88*(1+'2. Grunddata'!$C$16)*(1+$Q88)*(1+$R88)*(1-$E88),AT88)</f>
        <v>0</v>
      </c>
      <c r="DO88" s="225">
        <f>IF('5. Lön'!$B$15&gt;0,$F88*I88*(1+'2. Grunddata'!$C$16)*(1+$Q88)*(1+$R88)*(1+$S88)*(1-$E88),AU88)</f>
        <v>0</v>
      </c>
      <c r="DP88" s="225">
        <f>IF('5. Lön'!$B$15&gt;0,$F88*J88*(1+'2. Grunddata'!$C$16)*(1+$Q88)*(1+$R88)*(1+$S88)*(1+$T88)*(1-$E88),AV88)</f>
        <v>0</v>
      </c>
      <c r="DQ88" s="225">
        <f>IF('5. Lön'!$B$15&gt;0,$F88*K88*(1+'2. Grunddata'!$C$16)*(1+$Q88)*(1+$R88)*(1+$S88)*(1+$T88)*(1+$U88)*(1-$E88),AW88)</f>
        <v>0</v>
      </c>
      <c r="DR88" s="225">
        <f>IF('5. Lön'!$B$15&gt;0,$F88*L88*(1+'2. Grunddata'!$C$16)*(1+$Q88)*(1+$R88)*(1+$S88)*(1+$T88)*(1+$U88)*(1+$V88)*(1-$E88),AX88)</f>
        <v>0</v>
      </c>
      <c r="DS88" s="225">
        <f>IF('5. Lön'!$B$15&gt;0,$F88*M88*(1+'2. Grunddata'!$C$16)*(1+$Q88)*(1+$R88)*(1+$S88)*(1+$T88)*(1+$U88)*(1+$V88)*(1+$W88)*(1-$E88),AY88)</f>
        <v>0</v>
      </c>
      <c r="DT88" s="225">
        <f>IF('5. Lön'!$B$15&gt;0,$F88*N88*(1+'2. Grunddata'!$C$16)*(1+$Q88)*(1+$R88)*(1+$S88)*(1+$T88)*(1+$U88)*(1+$V88)*(1+$W88)*(1+$X88)*(1-$E88),AZ88)</f>
        <v>0</v>
      </c>
      <c r="DU88" s="225">
        <f>IF('5. Lön'!$B$15&gt;0,$F88*O88*(1+'2. Grunddata'!$C$16)*(1+$Q88)*(1+$R88)*(1+$S88)*(1+$T88)*(1+$U88)*(1+$V88)*(1+$W88)*(1+$X88)*(1+$Y88)*(1+$Z88)*(1-$E88),BA88)</f>
        <v>0</v>
      </c>
      <c r="DV88" s="225">
        <f>IF('5. Lön'!$B$15&gt;0,$F88*P88*(1+'2. Grunddata'!$C$16)*(1+$Q88)*(1+$R88)*(1+$S88)*(1+$T88)*(1+$U88)*(1+$V88)*(1+$W88)*(1+$X88)*(1+$Y88)*(1-$E88),BB88)</f>
        <v>0</v>
      </c>
      <c r="DW88" s="226">
        <f t="shared" si="107"/>
        <v>0</v>
      </c>
      <c r="DX88" s="227"/>
      <c r="DY88" s="225">
        <f>IF('2. Grunddata'!$C$13="NEJ",(IF('2. Grunddata'!$C$16&gt;0,(DM88*$AD88),(AS88*$AD88))),(BQ88+CO88))</f>
        <v>0</v>
      </c>
      <c r="DZ88" s="225">
        <f>IF('2. Grunddata'!$C$13="NEJ",(IF('2. Grunddata'!$C$16&gt;0,(DN88*$AD88),(AT88*$AD88))),(BR88+CP88))</f>
        <v>0</v>
      </c>
      <c r="EA88" s="225">
        <f>IF('2. Grunddata'!$C$13="NEJ",(IF('2. Grunddata'!$C$16&gt;0,(DO88*$AD88),(AU88*$AD88))),(BS88+CQ88))</f>
        <v>0</v>
      </c>
      <c r="EB88" s="225">
        <f>IF('2. Grunddata'!$C$13="NEJ",(IF('2. Grunddata'!$C$16&gt;0,(DP88*$AD88),(AV88*$AD88))),(BT88+CR88))</f>
        <v>0</v>
      </c>
      <c r="EC88" s="225">
        <f>IF('2. Grunddata'!$C$13="NEJ",(IF('2. Grunddata'!$C$16&gt;0,(DQ88*$AD88),(AW88*$AD88))),(BU88+CS88))</f>
        <v>0</v>
      </c>
      <c r="ED88" s="225">
        <f>IF('2. Grunddata'!$C$13="NEJ",(IF('2. Grunddata'!$C$16&gt;0,(DR88*$AD88),(AX88*$AD88))),(BV88+CT88))</f>
        <v>0</v>
      </c>
      <c r="EE88" s="225">
        <f>IF('2. Grunddata'!$C$13="NEJ",(IF('2. Grunddata'!$C$16&gt;0,(DS88*$AD88),(AY88*$AD88))),(BW88+CU88))</f>
        <v>0</v>
      </c>
      <c r="EF88" s="225">
        <f>IF('2. Grunddata'!$C$13="NEJ",(IF('2. Grunddata'!$C$16&gt;0,(DT88*$AD88),(AZ88*$AD88))),(BX88+CV88))</f>
        <v>0</v>
      </c>
      <c r="EG88" s="225">
        <f>IF('2. Grunddata'!$C$13="NEJ",(IF('2. Grunddata'!$C$16&gt;0,(DU88*$AD88),(BA88*$AD88))),(BY88+CW88))</f>
        <v>0</v>
      </c>
      <c r="EH88" s="225">
        <f>IF('2. Grunddata'!$C$13="NEJ",(IF('2. Grunddata'!$C$16&gt;0,(DV88*$AD88),(BB88*$AD88))),(BZ88+CX88))</f>
        <v>0</v>
      </c>
      <c r="EI88" s="226">
        <f t="shared" si="108"/>
        <v>0</v>
      </c>
      <c r="EJ88" s="227"/>
      <c r="EK88" s="225">
        <f>(BQ88+CO88-DY88)+IF('2. Grunddata'!$C$16&gt;0,AS88-DM88,0)</f>
        <v>0</v>
      </c>
      <c r="EL88" s="225">
        <f>(BR88+CP88-DZ88)+IF('2. Grunddata'!$C$16&gt;0,AT88-DN88,0)</f>
        <v>0</v>
      </c>
      <c r="EM88" s="225">
        <f>(BS88+CQ88-EA88)+IF('2. Grunddata'!$C$16&gt;0,AU88-DO88,0)</f>
        <v>0</v>
      </c>
      <c r="EN88" s="225">
        <f>(BT88+CR88-EB88)+IF('2. Grunddata'!$C$16&gt;0,AV88-DP88,0)</f>
        <v>0</v>
      </c>
      <c r="EO88" s="225">
        <f>(BU88+CS88-EC88)+IF('2. Grunddata'!$C$16&gt;0,AW88-DQ88,0)</f>
        <v>0</v>
      </c>
      <c r="EP88" s="225">
        <f>(BV88+CT88-ED88)+IF('2. Grunddata'!$C$16&gt;0,AX88-DR88,0)</f>
        <v>0</v>
      </c>
      <c r="EQ88" s="225">
        <f>(BW88+CU88-EE88)+IF('2. Grunddata'!$C$16&gt;0,AY88-DS88,0)</f>
        <v>0</v>
      </c>
      <c r="ER88" s="225">
        <f>(BX88+CV88-EF88)+IF('2. Grunddata'!$C$16&gt;0,AZ88-DT88,0)</f>
        <v>0</v>
      </c>
      <c r="ES88" s="225">
        <f>(BY88+CW88-EG88)+IF('2. Grunddata'!$C$16&gt;0,BA88-DU88,0)</f>
        <v>0</v>
      </c>
      <c r="ET88" s="225">
        <f>(BZ88+CX88-EH88)+IF('2. Grunddata'!$C$16&gt;0,BB88-DV88,0)</f>
        <v>0</v>
      </c>
      <c r="EU88" s="226">
        <f t="shared" si="109"/>
        <v>0</v>
      </c>
      <c r="EV88" s="227"/>
      <c r="EW88" s="225">
        <f t="shared" si="110"/>
        <v>0</v>
      </c>
      <c r="EX88" s="225">
        <f t="shared" si="111"/>
        <v>0</v>
      </c>
      <c r="EY88" s="225">
        <f t="shared" si="112"/>
        <v>0</v>
      </c>
      <c r="EZ88" s="225">
        <f t="shared" si="113"/>
        <v>0</v>
      </c>
      <c r="FA88" s="225">
        <f t="shared" si="114"/>
        <v>0</v>
      </c>
      <c r="FB88" s="225">
        <f t="shared" si="115"/>
        <v>0</v>
      </c>
      <c r="FC88" s="225">
        <f t="shared" si="116"/>
        <v>0</v>
      </c>
      <c r="FD88" s="225">
        <f t="shared" si="117"/>
        <v>0</v>
      </c>
      <c r="FE88" s="225">
        <f t="shared" si="118"/>
        <v>0</v>
      </c>
      <c r="FF88" s="225">
        <f t="shared" si="119"/>
        <v>0</v>
      </c>
      <c r="FG88" s="226">
        <f t="shared" si="120"/>
        <v>0</v>
      </c>
      <c r="FH88" s="227"/>
      <c r="FI88" s="225">
        <f t="shared" si="121"/>
        <v>0</v>
      </c>
      <c r="FJ88" s="225">
        <f t="shared" si="122"/>
        <v>0</v>
      </c>
      <c r="FK88" s="225">
        <f t="shared" si="123"/>
        <v>0</v>
      </c>
      <c r="FL88" s="225">
        <f t="shared" si="124"/>
        <v>0</v>
      </c>
      <c r="FM88" s="225">
        <f t="shared" si="125"/>
        <v>0</v>
      </c>
      <c r="FN88" s="225">
        <f t="shared" si="126"/>
        <v>0</v>
      </c>
      <c r="FO88" s="225">
        <f t="shared" si="127"/>
        <v>0</v>
      </c>
      <c r="FP88" s="225">
        <f t="shared" si="128"/>
        <v>0</v>
      </c>
      <c r="FQ88" s="225">
        <f t="shared" si="129"/>
        <v>0</v>
      </c>
      <c r="FR88" s="225">
        <f t="shared" si="130"/>
        <v>0</v>
      </c>
      <c r="FS88" s="226">
        <f t="shared" si="131"/>
        <v>0</v>
      </c>
    </row>
    <row r="89" spans="2:175" s="120" customFormat="1" ht="12.95" customHeight="1" x14ac:dyDescent="0.2">
      <c r="B89" s="109" t="str">
        <f>'2. Grunddata'!C$9</f>
        <v>Husdjurens utfodring och vård</v>
      </c>
      <c r="C89" s="110"/>
      <c r="D89" s="113"/>
      <c r="E89" s="128">
        <f t="shared" si="240"/>
        <v>0</v>
      </c>
      <c r="F89" s="111"/>
      <c r="G89" s="112"/>
      <c r="H89" s="112"/>
      <c r="I89" s="112"/>
      <c r="J89" s="112"/>
      <c r="K89" s="112"/>
      <c r="L89" s="112"/>
      <c r="M89" s="112"/>
      <c r="N89" s="112"/>
      <c r="O89" s="112"/>
      <c r="P89" s="112"/>
      <c r="Q89" s="266">
        <f>SUMIF('3. Partner'!$K$13:$K$87,$B89,'3. Partner'!$E$13:$E$87)</f>
        <v>0.02</v>
      </c>
      <c r="R89" s="541">
        <f t="shared" si="242"/>
        <v>0.02</v>
      </c>
      <c r="S89" s="541">
        <f t="shared" si="242"/>
        <v>0.02</v>
      </c>
      <c r="T89" s="541">
        <f t="shared" si="242"/>
        <v>0.02</v>
      </c>
      <c r="U89" s="541">
        <f t="shared" si="242"/>
        <v>0.02</v>
      </c>
      <c r="V89" s="541">
        <f t="shared" si="242"/>
        <v>0.02</v>
      </c>
      <c r="W89" s="541">
        <f t="shared" si="242"/>
        <v>0.02</v>
      </c>
      <c r="X89" s="541">
        <f t="shared" si="242"/>
        <v>0.02</v>
      </c>
      <c r="Y89" s="541">
        <f t="shared" si="242"/>
        <v>0.02</v>
      </c>
      <c r="Z89" s="541">
        <f t="shared" si="242"/>
        <v>0.02</v>
      </c>
      <c r="AA89" s="267">
        <f>SUMIF('3. Partner'!K$13:K$87,B89,'3. Partner'!D$13:D$87)</f>
        <v>0.54449999999999998</v>
      </c>
      <c r="AB89" s="247">
        <f>(SUMIF('3. Partner'!K$13:K$87,B89,'3. Partner'!F$13:F$87))+(SUMIF('3. Partner'!K$13:K$87,B89,'3. Partner'!H$13:H$87))</f>
        <v>0.46473946099377283</v>
      </c>
      <c r="AC89" s="247">
        <f>(SUMIF('3. Partner'!K$13:K$87,B89,'3. Partner'!G$13:G$87))+(SUMIF('3. Partner'!K$13:K$87,B89,'3. Partner'!I$13:I$87))</f>
        <v>0.12659999999999999</v>
      </c>
      <c r="AD89" s="248">
        <f>IF('2. Grunddata'!C$13="NEJ",'2. Grunddata'!C$14,0)</f>
        <v>0.25</v>
      </c>
      <c r="AE89" s="597">
        <f t="shared" si="99"/>
        <v>0</v>
      </c>
      <c r="AF89" s="292"/>
      <c r="AG89" s="249">
        <f t="shared" ref="AG89:AG120" si="243">$F89*G89*(1+$AA89)*(1+$Q89)</f>
        <v>0</v>
      </c>
      <c r="AH89" s="249">
        <f t="shared" ref="AH89:AH120" si="244">$F89*H89*(1+$AA89)*(1+$Q89)*(1+$R89)</f>
        <v>0</v>
      </c>
      <c r="AI89" s="249">
        <f t="shared" ref="AI89:AI120" si="245">$F89*I89*(1+$AA89)*(1+$Q89)*(1+$R89)*(1+$S89)</f>
        <v>0</v>
      </c>
      <c r="AJ89" s="249">
        <f t="shared" ref="AJ89:AJ120" si="246">$F89*J89*(1+$AA89)*(1+$Q89)*(1+$R89)*(1+$S89)*(1+$T89)</f>
        <v>0</v>
      </c>
      <c r="AK89" s="249">
        <f t="shared" ref="AK89:AK120" si="247">$F89*K89*(1+$AA89)*(1+$Q89)*(1+$R89)*(1+$S89)*(1+$T89)*(1+$U89)</f>
        <v>0</v>
      </c>
      <c r="AL89" s="249">
        <f t="shared" ref="AL89:AL120" si="248">$F89*L89*(1+$AA89)*(1+$Q89)*(1+$R89)*(1+$S89)*(1+$T89)*(1+$U89)*(1+$V89)</f>
        <v>0</v>
      </c>
      <c r="AM89" s="249">
        <f t="shared" ref="AM89:AM120" si="249">$F89*M89*(1+$AA89)*(1+$Q89)*(1+$R89)*(1+$S89)*(1+$T89)*(1+$U89)*(1+$V89)*(1+$W89)</f>
        <v>0</v>
      </c>
      <c r="AN89" s="249">
        <f t="shared" ref="AN89:AN120" si="250">$F89*N89*(1+$AA89)*(1+$Q89)*(1+$R89)*(1+$S89)*(1+$T89)*(1+$U89)*(1+$V89)*(1+$W89)*(1+$X89)</f>
        <v>0</v>
      </c>
      <c r="AO89" s="249">
        <f t="shared" ref="AO89:AO120" si="251">$F89*O89*(1+$AA89)*(1+$Q89)*(1+$R89)*(1+$S89)*(1+$T89)*(1+$U89)*(1+$V89)*(1+$W89)*(1+$X89)*(1+$Y89)</f>
        <v>0</v>
      </c>
      <c r="AP89" s="249">
        <f t="shared" ref="AP89:AP120" si="252">$F89*P89*(1+$AA89)*(1+$Q89)*(1+$R89)*(1+$S89)*(1+$T89)*(1+$U89)*(1+$V89)*(1+$W89)*(1+$X89)*(1+$Y89)*(1+$Z89)</f>
        <v>0</v>
      </c>
      <c r="AQ89" s="250">
        <f t="shared" si="100"/>
        <v>0</v>
      </c>
      <c r="AR89" s="251"/>
      <c r="AS89" s="249">
        <f t="shared" ref="AS89:AS120" si="253">$F89*G89*(1+$AA89)*(1+$Q89)*(1-$E89)</f>
        <v>0</v>
      </c>
      <c r="AT89" s="249">
        <f t="shared" ref="AT89:AT120" si="254">$F89*H89*(1+$AA89)*(1+$Q89)*(1+$R89)*(1-E89)</f>
        <v>0</v>
      </c>
      <c r="AU89" s="249">
        <f t="shared" ref="AU89:AU120" si="255">$F89*I89*(1+$AA89)*(1+$Q89)*(1+$R89)*(1+$S89)*(1-E89)</f>
        <v>0</v>
      </c>
      <c r="AV89" s="249">
        <f t="shared" ref="AV89:AV120" si="256">$F89*J89*(1+$AA89)*(1+$Q89)*(1+$R89)*(1+$S89)*(1+$T89)*(1-E89)</f>
        <v>0</v>
      </c>
      <c r="AW89" s="249">
        <f t="shared" ref="AW89:AW120" si="257">$F89*K89*(1+$AA89)*(1+$Q89)*(1+$R89)*(1+$S89)*(1+$T89)*(1+$U89)*(1-E89)</f>
        <v>0</v>
      </c>
      <c r="AX89" s="249">
        <f t="shared" ref="AX89:AX120" si="258">$F89*L89*(1+$AA89)*(1+$Q89)*(1+$R89)*(1+$S89)*(1+$T89)*(1+$U89)*(1+$V89)*(1-E89)</f>
        <v>0</v>
      </c>
      <c r="AY89" s="249">
        <f t="shared" ref="AY89:AY120" si="259">$F89*M89*(1+$AA89)*(1+$Q89)*(1+$R89)*(1+$S89)*(1+$T89)*(1+$U89)*(1+$V89)*(1+$W89)*(1-E89)</f>
        <v>0</v>
      </c>
      <c r="AZ89" s="249">
        <f t="shared" ref="AZ89:AZ120" si="260">$F89*N89*(1+$AA89)*(1+$Q89)*(1+$R89)*(1+$S89)*(1+$T89)*(1+$U89)*(1+$V89)*(1+$W89)*(1+$X89)*(1-E89)</f>
        <v>0</v>
      </c>
      <c r="BA89" s="249">
        <f t="shared" ref="BA89:BA120" si="261">$F89*O89*(1+$AA89)*(1+$Q89)*(1+$R89)*(1+$S89)*(1+$T89)*(1+$U89)*(1+$V89)*(1+$W89)*(1+$X89)*(1+$Y89)*(1-E89)</f>
        <v>0</v>
      </c>
      <c r="BB89" s="249">
        <f t="shared" ref="BB89:BB120" si="262">$F89*P89*(1+$AA89)*(1+$Q89)*(1+$R89)*(1+$S89)*(1+$T89)*(1+$U89)*(1+$V89)*(1+$W89)*(1+$X89)*(1+$Y89)*(1+$Z89)*(1-E89)</f>
        <v>0</v>
      </c>
      <c r="BC89" s="250">
        <f t="shared" si="101"/>
        <v>0</v>
      </c>
      <c r="BD89" s="251"/>
      <c r="BE89" s="249">
        <f t="shared" ref="BE89:BE120" si="263">$F89*G89*(1+$AA89)*(1+$Q89)*($E89)</f>
        <v>0</v>
      </c>
      <c r="BF89" s="249">
        <f t="shared" ref="BF89:BF120" si="264">$F89*H89*(1+$AA89)*(1+$Q89)*(1+$R89)*($E89)</f>
        <v>0</v>
      </c>
      <c r="BG89" s="249">
        <f t="shared" ref="BG89:BG120" si="265">$F89*I89*(1+$AA89)*(1+$Q89)*(1+$R89)*(1+$S89)*($E89)</f>
        <v>0</v>
      </c>
      <c r="BH89" s="249">
        <f t="shared" ref="BH89:BH120" si="266">$F89*J89*(1+$AA89)*(1+$Q89)*(1+$R89)*(1+$S89)*(1+$T89)*($E89)</f>
        <v>0</v>
      </c>
      <c r="BI89" s="249">
        <f t="shared" ref="BI89:BI120" si="267">$F89*K89*(1+$AA89)*(1+$Q89)*(1+$R89)*(1+$S89)*(1+$T89)*(1+$U89)*($E89)</f>
        <v>0</v>
      </c>
      <c r="BJ89" s="249">
        <f t="shared" ref="BJ89:BJ120" si="268">$F89*L89*(1+$AA89)*(1+$Q89)*(1+$R89)*(1+$S89)*(1+$T89)*(1+$U89)*(1+$V89)*($E89)</f>
        <v>0</v>
      </c>
      <c r="BK89" s="249">
        <f t="shared" ref="BK89:BK120" si="269">$F89*M89*(1+$AA89)*(1+$Q89)*(1+$R89)*(1+$S89)*(1+$T89)*(1+$U89)*(1+$V89)*(1+$W89)*($E89)</f>
        <v>0</v>
      </c>
      <c r="BL89" s="249">
        <f t="shared" ref="BL89:BL120" si="270">$F89*N89*(1+$AA89)*(1+$Q89)*(1+$R89)*(1+$S89)*(1+$T89)*(1+$U89)*(1+$V89)*(1+$W89)*(1+$X89)*($E89)</f>
        <v>0</v>
      </c>
      <c r="BM89" s="249">
        <f t="shared" ref="BM89:BM120" si="271">$F89*O89*(1+$AA89)*(1+$Q89)*(1+$R89)*(1+$S89)*(1+$T89)*(1+$U89)*(1+$V89)*(1+$W89)*(1+$X89)*(1+$Y89)*($E89)</f>
        <v>0</v>
      </c>
      <c r="BN89" s="249">
        <f t="shared" ref="BN89:BN120" si="272">$F89*P89*(1+$AA89)*(1+$Q89)*(1+$R89)*(1+$S89)*(1+$T89)*(1+$U89)*(1+$V89)*(1+$W89)*(1+$X89)*(1+$Y89)*(1+$Z89)*($E89)</f>
        <v>0</v>
      </c>
      <c r="BO89" s="250">
        <f t="shared" si="102"/>
        <v>0</v>
      </c>
      <c r="BQ89" s="253">
        <f t="shared" ref="BQ89:BQ120" si="273">$AB89*AS89</f>
        <v>0</v>
      </c>
      <c r="BR89" s="253">
        <f t="shared" ref="BR89:BR120" si="274">$AB89*AT89</f>
        <v>0</v>
      </c>
      <c r="BS89" s="253">
        <f t="shared" ref="BS89:BS120" si="275">$AB89*AU89</f>
        <v>0</v>
      </c>
      <c r="BT89" s="253">
        <f t="shared" ref="BT89:BT120" si="276">$AB89*AV89</f>
        <v>0</v>
      </c>
      <c r="BU89" s="253">
        <f t="shared" ref="BU89:BU120" si="277">$AB89*AW89</f>
        <v>0</v>
      </c>
      <c r="BV89" s="253">
        <f t="shared" ref="BV89:BV120" si="278">$AB89*AX89</f>
        <v>0</v>
      </c>
      <c r="BW89" s="253">
        <f t="shared" ref="BW89:BW120" si="279">$AB89*AY89</f>
        <v>0</v>
      </c>
      <c r="BX89" s="253">
        <f t="shared" ref="BX89:BX120" si="280">$AB89*AZ89</f>
        <v>0</v>
      </c>
      <c r="BY89" s="253">
        <f t="shared" ref="BY89:BY120" si="281">$AB89*BA89</f>
        <v>0</v>
      </c>
      <c r="BZ89" s="253">
        <f t="shared" ref="BZ89:BZ120" si="282">$AB89*BB89</f>
        <v>0</v>
      </c>
      <c r="CA89" s="237">
        <f t="shared" si="103"/>
        <v>0</v>
      </c>
      <c r="CC89" s="258">
        <f t="shared" ref="CC89:CC120" si="283">$AB89*BE89</f>
        <v>0</v>
      </c>
      <c r="CD89" s="258">
        <f t="shared" ref="CD89:CD120" si="284">$AB89*BF89</f>
        <v>0</v>
      </c>
      <c r="CE89" s="258">
        <f t="shared" ref="CE89:CE120" si="285">$AB89*BG89</f>
        <v>0</v>
      </c>
      <c r="CF89" s="258">
        <f t="shared" ref="CF89:CF120" si="286">$AB89*BH89</f>
        <v>0</v>
      </c>
      <c r="CG89" s="258">
        <f t="shared" ref="CG89:CG120" si="287">$AB89*BI89</f>
        <v>0</v>
      </c>
      <c r="CH89" s="258">
        <f t="shared" ref="CH89:CH120" si="288">$AB89*BJ89</f>
        <v>0</v>
      </c>
      <c r="CI89" s="258">
        <f t="shared" ref="CI89:CI120" si="289">$AB89*BK89</f>
        <v>0</v>
      </c>
      <c r="CJ89" s="258">
        <f t="shared" ref="CJ89:CJ120" si="290">$AB89*BL89</f>
        <v>0</v>
      </c>
      <c r="CK89" s="258">
        <f t="shared" ref="CK89:CK120" si="291">$AB89*BM89</f>
        <v>0</v>
      </c>
      <c r="CL89" s="258">
        <f t="shared" ref="CL89:CL120" si="292">$AB89*BN89</f>
        <v>0</v>
      </c>
      <c r="CM89" s="237">
        <f t="shared" si="104"/>
        <v>0</v>
      </c>
      <c r="CO89" s="253">
        <f t="shared" ref="CO89:CO120" si="293">$AC89*AS89</f>
        <v>0</v>
      </c>
      <c r="CP89" s="253">
        <f t="shared" ref="CP89:CP120" si="294">$AC89*AT89</f>
        <v>0</v>
      </c>
      <c r="CQ89" s="253">
        <f t="shared" ref="CQ89:CQ120" si="295">$AC89*AU89</f>
        <v>0</v>
      </c>
      <c r="CR89" s="253">
        <f t="shared" ref="CR89:CR120" si="296">$AC89*AV89</f>
        <v>0</v>
      </c>
      <c r="CS89" s="253">
        <f t="shared" ref="CS89:CS120" si="297">$AC89*AW89</f>
        <v>0</v>
      </c>
      <c r="CT89" s="253">
        <f t="shared" ref="CT89:CT120" si="298">$AC89*AX89</f>
        <v>0</v>
      </c>
      <c r="CU89" s="253">
        <f t="shared" ref="CU89:CU120" si="299">$AC89*AY89</f>
        <v>0</v>
      </c>
      <c r="CV89" s="253">
        <f t="shared" ref="CV89:CV120" si="300">$AC89*AZ89</f>
        <v>0</v>
      </c>
      <c r="CW89" s="253">
        <f t="shared" ref="CW89:CW120" si="301">$AC89*BA89</f>
        <v>0</v>
      </c>
      <c r="CX89" s="253">
        <f t="shared" ref="CX89:CX120" si="302">$AC89*BB89</f>
        <v>0</v>
      </c>
      <c r="CY89" s="237">
        <f t="shared" si="105"/>
        <v>0</v>
      </c>
      <c r="DA89" s="253">
        <f t="shared" ref="DA89:DA120" si="303">$AC89*BE89</f>
        <v>0</v>
      </c>
      <c r="DB89" s="253">
        <f t="shared" ref="DB89:DB120" si="304">$AC89*BF89</f>
        <v>0</v>
      </c>
      <c r="DC89" s="253">
        <f t="shared" ref="DC89:DC120" si="305">$AC89*BG89</f>
        <v>0</v>
      </c>
      <c r="DD89" s="253">
        <f t="shared" ref="DD89:DD120" si="306">$AC89*BH89</f>
        <v>0</v>
      </c>
      <c r="DE89" s="253">
        <f t="shared" ref="DE89:DE120" si="307">$AC89*BI89</f>
        <v>0</v>
      </c>
      <c r="DF89" s="253">
        <f t="shared" ref="DF89:DF120" si="308">$AC89*BJ89</f>
        <v>0</v>
      </c>
      <c r="DG89" s="253">
        <f t="shared" ref="DG89:DG120" si="309">$AC89*BK89</f>
        <v>0</v>
      </c>
      <c r="DH89" s="253">
        <f t="shared" ref="DH89:DH120" si="310">$AC89*BL89</f>
        <v>0</v>
      </c>
      <c r="DI89" s="253">
        <f t="shared" ref="DI89:DI120" si="311">$AC89*BM89</f>
        <v>0</v>
      </c>
      <c r="DJ89" s="253">
        <f t="shared" ref="DJ89:DJ120" si="312">$AC89*BN89</f>
        <v>0</v>
      </c>
      <c r="DK89" s="237">
        <f t="shared" si="106"/>
        <v>0</v>
      </c>
      <c r="DM89" s="253">
        <f>IF('5. Lön'!$B$15&gt;0,$F89*G89*(1+'2. Grunddata'!$C$16)*(1+$Q89)*(1-$E89),AS89)</f>
        <v>0</v>
      </c>
      <c r="DN89" s="253">
        <f>IF('5. Lön'!$B$15&gt;0,$F89*H89*(1+'2. Grunddata'!$C$16)*(1+$Q89)*(1+$R89)*(1-$E89),AT89)</f>
        <v>0</v>
      </c>
      <c r="DO89" s="253">
        <f>IF('5. Lön'!$B$15&gt;0,$F89*I89*(1+'2. Grunddata'!$C$16)*(1+$Q89)*(1+$R89)*(1+$S89)*(1-$E89),AU89)</f>
        <v>0</v>
      </c>
      <c r="DP89" s="253">
        <f>IF('5. Lön'!$B$15&gt;0,$F89*J89*(1+'2. Grunddata'!$C$16)*(1+$Q89)*(1+$R89)*(1+$S89)*(1+$T89)*(1-$E89),AV89)</f>
        <v>0</v>
      </c>
      <c r="DQ89" s="253">
        <f>IF('5. Lön'!$B$15&gt;0,$F89*K89*(1+'2. Grunddata'!$C$16)*(1+$Q89)*(1+$R89)*(1+$S89)*(1+$T89)*(1+$U89)*(1-$E89),AW89)</f>
        <v>0</v>
      </c>
      <c r="DR89" s="253">
        <f>IF('5. Lön'!$B$15&gt;0,$F89*L89*(1+'2. Grunddata'!$C$16)*(1+$Q89)*(1+$R89)*(1+$S89)*(1+$T89)*(1+$U89)*(1+$V89)*(1-$E89),AX89)</f>
        <v>0</v>
      </c>
      <c r="DS89" s="253">
        <f>IF('5. Lön'!$B$15&gt;0,$F89*M89*(1+'2. Grunddata'!$C$16)*(1+$Q89)*(1+$R89)*(1+$S89)*(1+$T89)*(1+$U89)*(1+$V89)*(1+$W89)*(1-$E89),AY89)</f>
        <v>0</v>
      </c>
      <c r="DT89" s="253">
        <f>IF('5. Lön'!$B$15&gt;0,$F89*N89*(1+'2. Grunddata'!$C$16)*(1+$Q89)*(1+$R89)*(1+$S89)*(1+$T89)*(1+$U89)*(1+$V89)*(1+$W89)*(1+$X89)*(1-$E89),AZ89)</f>
        <v>0</v>
      </c>
      <c r="DU89" s="253">
        <f>IF('5. Lön'!$B$15&gt;0,$F89*O89*(1+'2. Grunddata'!$C$16)*(1+$Q89)*(1+$R89)*(1+$S89)*(1+$T89)*(1+$U89)*(1+$V89)*(1+$W89)*(1+$X89)*(1+$Y89)*(1+$Z89)*(1-$E89),BA89)</f>
        <v>0</v>
      </c>
      <c r="DV89" s="253">
        <f>IF('5. Lön'!$B$15&gt;0,$F89*P89*(1+'2. Grunddata'!$C$16)*(1+$Q89)*(1+$R89)*(1+$S89)*(1+$T89)*(1+$U89)*(1+$V89)*(1+$W89)*(1+$X89)*(1+$Y89)*(1-$E89),BB89)</f>
        <v>0</v>
      </c>
      <c r="DW89" s="237">
        <f t="shared" si="107"/>
        <v>0</v>
      </c>
      <c r="DY89" s="253">
        <f>IF('2. Grunddata'!$C$13="NEJ",(IF('2. Grunddata'!$C$16&gt;0,(DM89*$AD89),(AS89*$AD89))),(BQ89+CO89))</f>
        <v>0</v>
      </c>
      <c r="DZ89" s="253">
        <f>IF('2. Grunddata'!$C$13="NEJ",(IF('2. Grunddata'!$C$16&gt;0,(DN89*$AD89),(AT89*$AD89))),(BR89+CP89))</f>
        <v>0</v>
      </c>
      <c r="EA89" s="253">
        <f>IF('2. Grunddata'!$C$13="NEJ",(IF('2. Grunddata'!$C$16&gt;0,(DO89*$AD89),(AU89*$AD89))),(BS89+CQ89))</f>
        <v>0</v>
      </c>
      <c r="EB89" s="253">
        <f>IF('2. Grunddata'!$C$13="NEJ",(IF('2. Grunddata'!$C$16&gt;0,(DP89*$AD89),(AV89*$AD89))),(BT89+CR89))</f>
        <v>0</v>
      </c>
      <c r="EC89" s="253">
        <f>IF('2. Grunddata'!$C$13="NEJ",(IF('2. Grunddata'!$C$16&gt;0,(DQ89*$AD89),(AW89*$AD89))),(BU89+CS89))</f>
        <v>0</v>
      </c>
      <c r="ED89" s="253">
        <f>IF('2. Grunddata'!$C$13="NEJ",(IF('2. Grunddata'!$C$16&gt;0,(DR89*$AD89),(AX89*$AD89))),(BV89+CT89))</f>
        <v>0</v>
      </c>
      <c r="EE89" s="253">
        <f>IF('2. Grunddata'!$C$13="NEJ",(IF('2. Grunddata'!$C$16&gt;0,(DS89*$AD89),(AY89*$AD89))),(BW89+CU89))</f>
        <v>0</v>
      </c>
      <c r="EF89" s="253">
        <f>IF('2. Grunddata'!$C$13="NEJ",(IF('2. Grunddata'!$C$16&gt;0,(DT89*$AD89),(AZ89*$AD89))),(BX89+CV89))</f>
        <v>0</v>
      </c>
      <c r="EG89" s="253">
        <f>IF('2. Grunddata'!$C$13="NEJ",(IF('2. Grunddata'!$C$16&gt;0,(DU89*$AD89),(BA89*$AD89))),(BY89+CW89))</f>
        <v>0</v>
      </c>
      <c r="EH89" s="253">
        <f>IF('2. Grunddata'!$C$13="NEJ",(IF('2. Grunddata'!$C$16&gt;0,(DV89*$AD89),(BB89*$AD89))),(BZ89+CX89))</f>
        <v>0</v>
      </c>
      <c r="EI89" s="237">
        <f t="shared" si="108"/>
        <v>0</v>
      </c>
      <c r="EK89" s="253">
        <f>(BQ89+CO89-DY89)+IF('2. Grunddata'!$C$16&gt;0,AS89-DM89,0)</f>
        <v>0</v>
      </c>
      <c r="EL89" s="253">
        <f>(BR89+CP89-DZ89)+IF('2. Grunddata'!$C$16&gt;0,AT89-DN89,0)</f>
        <v>0</v>
      </c>
      <c r="EM89" s="253">
        <f>(BS89+CQ89-EA89)+IF('2. Grunddata'!$C$16&gt;0,AU89-DO89,0)</f>
        <v>0</v>
      </c>
      <c r="EN89" s="253">
        <f>(BT89+CR89-EB89)+IF('2. Grunddata'!$C$16&gt;0,AV89-DP89,0)</f>
        <v>0</v>
      </c>
      <c r="EO89" s="253">
        <f>(BU89+CS89-EC89)+IF('2. Grunddata'!$C$16&gt;0,AW89-DQ89,0)</f>
        <v>0</v>
      </c>
      <c r="EP89" s="253">
        <f>(BV89+CT89-ED89)+IF('2. Grunddata'!$C$16&gt;0,AX89-DR89,0)</f>
        <v>0</v>
      </c>
      <c r="EQ89" s="253">
        <f>(BW89+CU89-EE89)+IF('2. Grunddata'!$C$16&gt;0,AY89-DS89,0)</f>
        <v>0</v>
      </c>
      <c r="ER89" s="253">
        <f>(BX89+CV89-EF89)+IF('2. Grunddata'!$C$16&gt;0,AZ89-DT89,0)</f>
        <v>0</v>
      </c>
      <c r="ES89" s="253">
        <f>(BY89+CW89-EG89)+IF('2. Grunddata'!$C$16&gt;0,BA89-DU89,0)</f>
        <v>0</v>
      </c>
      <c r="ET89" s="253">
        <f>(BZ89+CX89-EH89)+IF('2. Grunddata'!$C$16&gt;0,BB89-DV89,0)</f>
        <v>0</v>
      </c>
      <c r="EU89" s="237">
        <f t="shared" si="109"/>
        <v>0</v>
      </c>
      <c r="EW89" s="253">
        <f t="shared" si="110"/>
        <v>0</v>
      </c>
      <c r="EX89" s="253">
        <f t="shared" si="111"/>
        <v>0</v>
      </c>
      <c r="EY89" s="253">
        <f t="shared" si="112"/>
        <v>0</v>
      </c>
      <c r="EZ89" s="253">
        <f t="shared" si="113"/>
        <v>0</v>
      </c>
      <c r="FA89" s="253">
        <f t="shared" si="114"/>
        <v>0</v>
      </c>
      <c r="FB89" s="253">
        <f t="shared" si="115"/>
        <v>0</v>
      </c>
      <c r="FC89" s="253">
        <f t="shared" si="116"/>
        <v>0</v>
      </c>
      <c r="FD89" s="253">
        <f t="shared" si="117"/>
        <v>0</v>
      </c>
      <c r="FE89" s="253">
        <f t="shared" si="118"/>
        <v>0</v>
      </c>
      <c r="FF89" s="253">
        <f t="shared" si="119"/>
        <v>0</v>
      </c>
      <c r="FG89" s="237">
        <f t="shared" si="120"/>
        <v>0</v>
      </c>
      <c r="FI89" s="253">
        <f t="shared" si="121"/>
        <v>0</v>
      </c>
      <c r="FJ89" s="253">
        <f t="shared" si="122"/>
        <v>0</v>
      </c>
      <c r="FK89" s="253">
        <f t="shared" si="123"/>
        <v>0</v>
      </c>
      <c r="FL89" s="253">
        <f t="shared" si="124"/>
        <v>0</v>
      </c>
      <c r="FM89" s="253">
        <f t="shared" si="125"/>
        <v>0</v>
      </c>
      <c r="FN89" s="253">
        <f t="shared" si="126"/>
        <v>0</v>
      </c>
      <c r="FO89" s="253">
        <f t="shared" si="127"/>
        <v>0</v>
      </c>
      <c r="FP89" s="253">
        <f t="shared" si="128"/>
        <v>0</v>
      </c>
      <c r="FQ89" s="253">
        <f t="shared" si="129"/>
        <v>0</v>
      </c>
      <c r="FR89" s="253">
        <f t="shared" si="130"/>
        <v>0</v>
      </c>
      <c r="FS89" s="237">
        <f t="shared" si="131"/>
        <v>0</v>
      </c>
    </row>
    <row r="90" spans="2:175" s="120" customFormat="1" ht="12.95" customHeight="1" x14ac:dyDescent="0.2">
      <c r="B90" s="115" t="str">
        <f>'2. Grunddata'!C$9</f>
        <v>Husdjurens utfodring och vård</v>
      </c>
      <c r="C90" s="147"/>
      <c r="D90" s="116"/>
      <c r="E90" s="138">
        <f t="shared" si="240"/>
        <v>0</v>
      </c>
      <c r="F90" s="136"/>
      <c r="G90" s="137"/>
      <c r="H90" s="137"/>
      <c r="I90" s="137"/>
      <c r="J90" s="137"/>
      <c r="K90" s="137"/>
      <c r="L90" s="137"/>
      <c r="M90" s="137"/>
      <c r="N90" s="137"/>
      <c r="O90" s="137"/>
      <c r="P90" s="137"/>
      <c r="Q90" s="566">
        <f>SUMIF('3. Partner'!$K$13:$K$87,$B90,'3. Partner'!$E$13:$E$87)</f>
        <v>0.02</v>
      </c>
      <c r="R90" s="540">
        <f t="shared" si="242"/>
        <v>0.02</v>
      </c>
      <c r="S90" s="540">
        <f t="shared" si="242"/>
        <v>0.02</v>
      </c>
      <c r="T90" s="540">
        <f t="shared" si="242"/>
        <v>0.02</v>
      </c>
      <c r="U90" s="540">
        <f t="shared" si="242"/>
        <v>0.02</v>
      </c>
      <c r="V90" s="540">
        <f t="shared" si="242"/>
        <v>0.02</v>
      </c>
      <c r="W90" s="540">
        <f t="shared" si="242"/>
        <v>0.02</v>
      </c>
      <c r="X90" s="540">
        <f t="shared" si="242"/>
        <v>0.02</v>
      </c>
      <c r="Y90" s="540">
        <f t="shared" si="242"/>
        <v>0.02</v>
      </c>
      <c r="Z90" s="540">
        <f t="shared" si="242"/>
        <v>0.02</v>
      </c>
      <c r="AA90" s="567">
        <f>SUMIF('3. Partner'!K$13:K$87,B90,'3. Partner'!D$13:D$87)</f>
        <v>0.54449999999999998</v>
      </c>
      <c r="AB90" s="568">
        <f>(SUMIF('3. Partner'!K$13:K$87,B90,'3. Partner'!F$13:F$87))+(SUMIF('3. Partner'!K$13:K$87,B90,'3. Partner'!H$13:H$87))</f>
        <v>0.46473946099377283</v>
      </c>
      <c r="AC90" s="568">
        <f>(SUMIF('3. Partner'!K$13:K$87,B90,'3. Partner'!G$13:G$87))+(SUMIF('3. Partner'!K$13:K$87,B90,'3. Partner'!I$13:I$87))</f>
        <v>0.12659999999999999</v>
      </c>
      <c r="AD90" s="273">
        <f>IF('2. Grunddata'!C$13="NEJ",'2. Grunddata'!C$14,0)</f>
        <v>0.25</v>
      </c>
      <c r="AE90" s="617">
        <f t="shared" ref="AE90:AE151" si="313">SUM(G90:P90)</f>
        <v>0</v>
      </c>
      <c r="AF90" s="287"/>
      <c r="AG90" s="274">
        <f t="shared" si="243"/>
        <v>0</v>
      </c>
      <c r="AH90" s="274">
        <f t="shared" si="244"/>
        <v>0</v>
      </c>
      <c r="AI90" s="274">
        <f t="shared" si="245"/>
        <v>0</v>
      </c>
      <c r="AJ90" s="274">
        <f t="shared" si="246"/>
        <v>0</v>
      </c>
      <c r="AK90" s="274">
        <f t="shared" si="247"/>
        <v>0</v>
      </c>
      <c r="AL90" s="274">
        <f t="shared" si="248"/>
        <v>0</v>
      </c>
      <c r="AM90" s="274">
        <f t="shared" si="249"/>
        <v>0</v>
      </c>
      <c r="AN90" s="274">
        <f t="shared" si="250"/>
        <v>0</v>
      </c>
      <c r="AO90" s="274">
        <f t="shared" si="251"/>
        <v>0</v>
      </c>
      <c r="AP90" s="274">
        <f t="shared" si="252"/>
        <v>0</v>
      </c>
      <c r="AQ90" s="275">
        <f t="shared" ref="AQ90:AQ151" si="314">SUM(AG90:AP90)</f>
        <v>0</v>
      </c>
      <c r="AR90" s="276"/>
      <c r="AS90" s="274">
        <f t="shared" si="253"/>
        <v>0</v>
      </c>
      <c r="AT90" s="274">
        <f t="shared" si="254"/>
        <v>0</v>
      </c>
      <c r="AU90" s="274">
        <f t="shared" si="255"/>
        <v>0</v>
      </c>
      <c r="AV90" s="274">
        <f t="shared" si="256"/>
        <v>0</v>
      </c>
      <c r="AW90" s="274">
        <f t="shared" si="257"/>
        <v>0</v>
      </c>
      <c r="AX90" s="274">
        <f t="shared" si="258"/>
        <v>0</v>
      </c>
      <c r="AY90" s="274">
        <f t="shared" si="259"/>
        <v>0</v>
      </c>
      <c r="AZ90" s="274">
        <f t="shared" si="260"/>
        <v>0</v>
      </c>
      <c r="BA90" s="274">
        <f t="shared" si="261"/>
        <v>0</v>
      </c>
      <c r="BB90" s="274">
        <f t="shared" si="262"/>
        <v>0</v>
      </c>
      <c r="BC90" s="275">
        <f t="shared" ref="BC90:BC151" si="315">SUM(AS90:BB90)</f>
        <v>0</v>
      </c>
      <c r="BD90" s="276"/>
      <c r="BE90" s="274">
        <f t="shared" si="263"/>
        <v>0</v>
      </c>
      <c r="BF90" s="274">
        <f t="shared" si="264"/>
        <v>0</v>
      </c>
      <c r="BG90" s="274">
        <f t="shared" si="265"/>
        <v>0</v>
      </c>
      <c r="BH90" s="274">
        <f t="shared" si="266"/>
        <v>0</v>
      </c>
      <c r="BI90" s="274">
        <f t="shared" si="267"/>
        <v>0</v>
      </c>
      <c r="BJ90" s="274">
        <f t="shared" si="268"/>
        <v>0</v>
      </c>
      <c r="BK90" s="274">
        <f t="shared" si="269"/>
        <v>0</v>
      </c>
      <c r="BL90" s="274">
        <f t="shared" si="270"/>
        <v>0</v>
      </c>
      <c r="BM90" s="274">
        <f t="shared" si="271"/>
        <v>0</v>
      </c>
      <c r="BN90" s="274">
        <f t="shared" si="272"/>
        <v>0</v>
      </c>
      <c r="BO90" s="275">
        <f t="shared" ref="BO90:BO151" si="316">SUM(BE90:BN90)</f>
        <v>0</v>
      </c>
      <c r="BP90" s="227"/>
      <c r="BQ90" s="225">
        <f t="shared" si="273"/>
        <v>0</v>
      </c>
      <c r="BR90" s="225">
        <f t="shared" si="274"/>
        <v>0</v>
      </c>
      <c r="BS90" s="225">
        <f t="shared" si="275"/>
        <v>0</v>
      </c>
      <c r="BT90" s="225">
        <f t="shared" si="276"/>
        <v>0</v>
      </c>
      <c r="BU90" s="225">
        <f t="shared" si="277"/>
        <v>0</v>
      </c>
      <c r="BV90" s="225">
        <f t="shared" si="278"/>
        <v>0</v>
      </c>
      <c r="BW90" s="225">
        <f t="shared" si="279"/>
        <v>0</v>
      </c>
      <c r="BX90" s="225">
        <f t="shared" si="280"/>
        <v>0</v>
      </c>
      <c r="BY90" s="225">
        <f t="shared" si="281"/>
        <v>0</v>
      </c>
      <c r="BZ90" s="225">
        <f t="shared" si="282"/>
        <v>0</v>
      </c>
      <c r="CA90" s="226">
        <f t="shared" ref="CA90:CA151" si="317">SUM(BQ90:BZ90)</f>
        <v>0</v>
      </c>
      <c r="CB90" s="227"/>
      <c r="CC90" s="279">
        <f t="shared" si="283"/>
        <v>0</v>
      </c>
      <c r="CD90" s="279">
        <f t="shared" si="284"/>
        <v>0</v>
      </c>
      <c r="CE90" s="279">
        <f t="shared" si="285"/>
        <v>0</v>
      </c>
      <c r="CF90" s="279">
        <f t="shared" si="286"/>
        <v>0</v>
      </c>
      <c r="CG90" s="279">
        <f t="shared" si="287"/>
        <v>0</v>
      </c>
      <c r="CH90" s="279">
        <f t="shared" si="288"/>
        <v>0</v>
      </c>
      <c r="CI90" s="279">
        <f t="shared" si="289"/>
        <v>0</v>
      </c>
      <c r="CJ90" s="279">
        <f t="shared" si="290"/>
        <v>0</v>
      </c>
      <c r="CK90" s="279">
        <f t="shared" si="291"/>
        <v>0</v>
      </c>
      <c r="CL90" s="279">
        <f t="shared" si="292"/>
        <v>0</v>
      </c>
      <c r="CM90" s="226">
        <f t="shared" ref="CM90:CM151" si="318">SUM(CC90:CL90)</f>
        <v>0</v>
      </c>
      <c r="CN90" s="227"/>
      <c r="CO90" s="225">
        <f t="shared" si="293"/>
        <v>0</v>
      </c>
      <c r="CP90" s="225">
        <f t="shared" si="294"/>
        <v>0</v>
      </c>
      <c r="CQ90" s="225">
        <f t="shared" si="295"/>
        <v>0</v>
      </c>
      <c r="CR90" s="225">
        <f t="shared" si="296"/>
        <v>0</v>
      </c>
      <c r="CS90" s="225">
        <f t="shared" si="297"/>
        <v>0</v>
      </c>
      <c r="CT90" s="225">
        <f t="shared" si="298"/>
        <v>0</v>
      </c>
      <c r="CU90" s="225">
        <f t="shared" si="299"/>
        <v>0</v>
      </c>
      <c r="CV90" s="225">
        <f t="shared" si="300"/>
        <v>0</v>
      </c>
      <c r="CW90" s="225">
        <f t="shared" si="301"/>
        <v>0</v>
      </c>
      <c r="CX90" s="225">
        <f t="shared" si="302"/>
        <v>0</v>
      </c>
      <c r="CY90" s="226">
        <f t="shared" ref="CY90:CY151" si="319">SUM(CO90:CX90)</f>
        <v>0</v>
      </c>
      <c r="CZ90" s="227"/>
      <c r="DA90" s="225">
        <f t="shared" si="303"/>
        <v>0</v>
      </c>
      <c r="DB90" s="225">
        <f t="shared" si="304"/>
        <v>0</v>
      </c>
      <c r="DC90" s="225">
        <f t="shared" si="305"/>
        <v>0</v>
      </c>
      <c r="DD90" s="225">
        <f t="shared" si="306"/>
        <v>0</v>
      </c>
      <c r="DE90" s="225">
        <f t="shared" si="307"/>
        <v>0</v>
      </c>
      <c r="DF90" s="225">
        <f t="shared" si="308"/>
        <v>0</v>
      </c>
      <c r="DG90" s="225">
        <f t="shared" si="309"/>
        <v>0</v>
      </c>
      <c r="DH90" s="225">
        <f t="shared" si="310"/>
        <v>0</v>
      </c>
      <c r="DI90" s="225">
        <f t="shared" si="311"/>
        <v>0</v>
      </c>
      <c r="DJ90" s="225">
        <f t="shared" si="312"/>
        <v>0</v>
      </c>
      <c r="DK90" s="226">
        <f t="shared" ref="DK90:DK151" si="320">SUM(DA90:DJ90)</f>
        <v>0</v>
      </c>
      <c r="DL90" s="227"/>
      <c r="DM90" s="225">
        <f>IF('5. Lön'!$B$15&gt;0,$F90*G90*(1+'2. Grunddata'!$C$16)*(1+$Q90)*(1-$E90),AS90)</f>
        <v>0</v>
      </c>
      <c r="DN90" s="225">
        <f>IF('5. Lön'!$B$15&gt;0,$F90*H90*(1+'2. Grunddata'!$C$16)*(1+$Q90)*(1+$R90)*(1-$E90),AT90)</f>
        <v>0</v>
      </c>
      <c r="DO90" s="225">
        <f>IF('5. Lön'!$B$15&gt;0,$F90*I90*(1+'2. Grunddata'!$C$16)*(1+$Q90)*(1+$R90)*(1+$S90)*(1-$E90),AU90)</f>
        <v>0</v>
      </c>
      <c r="DP90" s="225">
        <f>IF('5. Lön'!$B$15&gt;0,$F90*J90*(1+'2. Grunddata'!$C$16)*(1+$Q90)*(1+$R90)*(1+$S90)*(1+$T90)*(1-$E90),AV90)</f>
        <v>0</v>
      </c>
      <c r="DQ90" s="225">
        <f>IF('5. Lön'!$B$15&gt;0,$F90*K90*(1+'2. Grunddata'!$C$16)*(1+$Q90)*(1+$R90)*(1+$S90)*(1+$T90)*(1+$U90)*(1-$E90),AW90)</f>
        <v>0</v>
      </c>
      <c r="DR90" s="225">
        <f>IF('5. Lön'!$B$15&gt;0,$F90*L90*(1+'2. Grunddata'!$C$16)*(1+$Q90)*(1+$R90)*(1+$S90)*(1+$T90)*(1+$U90)*(1+$V90)*(1-$E90),AX90)</f>
        <v>0</v>
      </c>
      <c r="DS90" s="225">
        <f>IF('5. Lön'!$B$15&gt;0,$F90*M90*(1+'2. Grunddata'!$C$16)*(1+$Q90)*(1+$R90)*(1+$S90)*(1+$T90)*(1+$U90)*(1+$V90)*(1+$W90)*(1-$E90),AY90)</f>
        <v>0</v>
      </c>
      <c r="DT90" s="225">
        <f>IF('5. Lön'!$B$15&gt;0,$F90*N90*(1+'2. Grunddata'!$C$16)*(1+$Q90)*(1+$R90)*(1+$S90)*(1+$T90)*(1+$U90)*(1+$V90)*(1+$W90)*(1+$X90)*(1-$E90),AZ90)</f>
        <v>0</v>
      </c>
      <c r="DU90" s="225">
        <f>IF('5. Lön'!$B$15&gt;0,$F90*O90*(1+'2. Grunddata'!$C$16)*(1+$Q90)*(1+$R90)*(1+$S90)*(1+$T90)*(1+$U90)*(1+$V90)*(1+$W90)*(1+$X90)*(1+$Y90)*(1+$Z90)*(1-$E90),BA90)</f>
        <v>0</v>
      </c>
      <c r="DV90" s="225">
        <f>IF('5. Lön'!$B$15&gt;0,$F90*P90*(1+'2. Grunddata'!$C$16)*(1+$Q90)*(1+$R90)*(1+$S90)*(1+$T90)*(1+$U90)*(1+$V90)*(1+$W90)*(1+$X90)*(1+$Y90)*(1-$E90),BB90)</f>
        <v>0</v>
      </c>
      <c r="DW90" s="226">
        <f t="shared" ref="DW90:DW151" si="321">SUM(DM90:DV90)</f>
        <v>0</v>
      </c>
      <c r="DX90" s="227"/>
      <c r="DY90" s="225">
        <f>IF('2. Grunddata'!$C$13="NEJ",(IF('2. Grunddata'!$C$16&gt;0,(DM90*$AD90),(AS90*$AD90))),(BQ90+CO90))</f>
        <v>0</v>
      </c>
      <c r="DZ90" s="225">
        <f>IF('2. Grunddata'!$C$13="NEJ",(IF('2. Grunddata'!$C$16&gt;0,(DN90*$AD90),(AT90*$AD90))),(BR90+CP90))</f>
        <v>0</v>
      </c>
      <c r="EA90" s="225">
        <f>IF('2. Grunddata'!$C$13="NEJ",(IF('2. Grunddata'!$C$16&gt;0,(DO90*$AD90),(AU90*$AD90))),(BS90+CQ90))</f>
        <v>0</v>
      </c>
      <c r="EB90" s="225">
        <f>IF('2. Grunddata'!$C$13="NEJ",(IF('2. Grunddata'!$C$16&gt;0,(DP90*$AD90),(AV90*$AD90))),(BT90+CR90))</f>
        <v>0</v>
      </c>
      <c r="EC90" s="225">
        <f>IF('2. Grunddata'!$C$13="NEJ",(IF('2. Grunddata'!$C$16&gt;0,(DQ90*$AD90),(AW90*$AD90))),(BU90+CS90))</f>
        <v>0</v>
      </c>
      <c r="ED90" s="225">
        <f>IF('2. Grunddata'!$C$13="NEJ",(IF('2. Grunddata'!$C$16&gt;0,(DR90*$AD90),(AX90*$AD90))),(BV90+CT90))</f>
        <v>0</v>
      </c>
      <c r="EE90" s="225">
        <f>IF('2. Grunddata'!$C$13="NEJ",(IF('2. Grunddata'!$C$16&gt;0,(DS90*$AD90),(AY90*$AD90))),(BW90+CU90))</f>
        <v>0</v>
      </c>
      <c r="EF90" s="225">
        <f>IF('2. Grunddata'!$C$13="NEJ",(IF('2. Grunddata'!$C$16&gt;0,(DT90*$AD90),(AZ90*$AD90))),(BX90+CV90))</f>
        <v>0</v>
      </c>
      <c r="EG90" s="225">
        <f>IF('2. Grunddata'!$C$13="NEJ",(IF('2. Grunddata'!$C$16&gt;0,(DU90*$AD90),(BA90*$AD90))),(BY90+CW90))</f>
        <v>0</v>
      </c>
      <c r="EH90" s="225">
        <f>IF('2. Grunddata'!$C$13="NEJ",(IF('2. Grunddata'!$C$16&gt;0,(DV90*$AD90),(BB90*$AD90))),(BZ90+CX90))</f>
        <v>0</v>
      </c>
      <c r="EI90" s="226">
        <f t="shared" ref="EI90:EI151" si="322">SUM(DY90:EH90)</f>
        <v>0</v>
      </c>
      <c r="EJ90" s="227"/>
      <c r="EK90" s="225">
        <f>(BQ90+CO90-DY90)+IF('2. Grunddata'!$C$16&gt;0,AS90-DM90,0)</f>
        <v>0</v>
      </c>
      <c r="EL90" s="225">
        <f>(BR90+CP90-DZ90)+IF('2. Grunddata'!$C$16&gt;0,AT90-DN90,0)</f>
        <v>0</v>
      </c>
      <c r="EM90" s="225">
        <f>(BS90+CQ90-EA90)+IF('2. Grunddata'!$C$16&gt;0,AU90-DO90,0)</f>
        <v>0</v>
      </c>
      <c r="EN90" s="225">
        <f>(BT90+CR90-EB90)+IF('2. Grunddata'!$C$16&gt;0,AV90-DP90,0)</f>
        <v>0</v>
      </c>
      <c r="EO90" s="225">
        <f>(BU90+CS90-EC90)+IF('2. Grunddata'!$C$16&gt;0,AW90-DQ90,0)</f>
        <v>0</v>
      </c>
      <c r="EP90" s="225">
        <f>(BV90+CT90-ED90)+IF('2. Grunddata'!$C$16&gt;0,AX90-DR90,0)</f>
        <v>0</v>
      </c>
      <c r="EQ90" s="225">
        <f>(BW90+CU90-EE90)+IF('2. Grunddata'!$C$16&gt;0,AY90-DS90,0)</f>
        <v>0</v>
      </c>
      <c r="ER90" s="225">
        <f>(BX90+CV90-EF90)+IF('2. Grunddata'!$C$16&gt;0,AZ90-DT90,0)</f>
        <v>0</v>
      </c>
      <c r="ES90" s="225">
        <f>(BY90+CW90-EG90)+IF('2. Grunddata'!$C$16&gt;0,BA90-DU90,0)</f>
        <v>0</v>
      </c>
      <c r="ET90" s="225">
        <f>(BZ90+CX90-EH90)+IF('2. Grunddata'!$C$16&gt;0,BB90-DV90,0)</f>
        <v>0</v>
      </c>
      <c r="EU90" s="226">
        <f t="shared" ref="EU90:EU151" si="323">SUM(EK90:ET90)</f>
        <v>0</v>
      </c>
      <c r="EV90" s="227"/>
      <c r="EW90" s="225">
        <f t="shared" ref="EW90:EW151" si="324">AS90+BQ90+CO90</f>
        <v>0</v>
      </c>
      <c r="EX90" s="225">
        <f t="shared" ref="EX90:EX151" si="325">AT90+BR90+CP90</f>
        <v>0</v>
      </c>
      <c r="EY90" s="225">
        <f t="shared" ref="EY90:EY151" si="326">AU90+BS90+CQ90</f>
        <v>0</v>
      </c>
      <c r="EZ90" s="225">
        <f t="shared" ref="EZ90:EZ151" si="327">AV90+BT90+CR90</f>
        <v>0</v>
      </c>
      <c r="FA90" s="225">
        <f t="shared" ref="FA90:FA151" si="328">AW90+BU90+CS90</f>
        <v>0</v>
      </c>
      <c r="FB90" s="225">
        <f t="shared" ref="FB90:FB151" si="329">AX90+BV90+CT90</f>
        <v>0</v>
      </c>
      <c r="FC90" s="225">
        <f t="shared" ref="FC90:FC151" si="330">AY90+BW90+CU90</f>
        <v>0</v>
      </c>
      <c r="FD90" s="225">
        <f t="shared" ref="FD90:FD151" si="331">AZ90+BX90+CV90</f>
        <v>0</v>
      </c>
      <c r="FE90" s="225">
        <f t="shared" ref="FE90:FE151" si="332">BA90+BY90+CW90</f>
        <v>0</v>
      </c>
      <c r="FF90" s="225">
        <f t="shared" ref="FF90:FF151" si="333">BB90+BZ90+CX90</f>
        <v>0</v>
      </c>
      <c r="FG90" s="226">
        <f t="shared" ref="FG90:FG151" si="334">SUM(EW90:FF90)</f>
        <v>0</v>
      </c>
      <c r="FH90" s="227"/>
      <c r="FI90" s="225">
        <f t="shared" ref="FI90:FI151" si="335">BE90+CC90+DA90</f>
        <v>0</v>
      </c>
      <c r="FJ90" s="225">
        <f t="shared" ref="FJ90:FJ151" si="336">BF90+CD90+DB90</f>
        <v>0</v>
      </c>
      <c r="FK90" s="225">
        <f t="shared" ref="FK90:FK151" si="337">BG90+CE90+DC90</f>
        <v>0</v>
      </c>
      <c r="FL90" s="225">
        <f t="shared" ref="FL90:FL151" si="338">BH90+CF90+DD90</f>
        <v>0</v>
      </c>
      <c r="FM90" s="225">
        <f t="shared" ref="FM90:FM151" si="339">BI90+CG90+DE90</f>
        <v>0</v>
      </c>
      <c r="FN90" s="225">
        <f t="shared" ref="FN90:FN151" si="340">BJ90+CH90+DF90</f>
        <v>0</v>
      </c>
      <c r="FO90" s="225">
        <f t="shared" ref="FO90:FO151" si="341">BK90+CI90+DG90</f>
        <v>0</v>
      </c>
      <c r="FP90" s="225">
        <f t="shared" ref="FP90:FP151" si="342">BL90+CJ90+DH90</f>
        <v>0</v>
      </c>
      <c r="FQ90" s="225">
        <f t="shared" ref="FQ90:FQ151" si="343">BM90+CK90+DI90</f>
        <v>0</v>
      </c>
      <c r="FR90" s="225">
        <f t="shared" ref="FR90:FR151" si="344">BN90+CL90+DJ90</f>
        <v>0</v>
      </c>
      <c r="FS90" s="226">
        <f t="shared" ref="FS90:FS151" si="345">SUM(FI90:FR90)</f>
        <v>0</v>
      </c>
    </row>
    <row r="91" spans="2:175" s="120" customFormat="1" ht="12.95" customHeight="1" x14ac:dyDescent="0.2">
      <c r="B91" s="109" t="str">
        <f>'2. Grunddata'!C$9</f>
        <v>Husdjurens utfodring och vård</v>
      </c>
      <c r="C91" s="110"/>
      <c r="D91" s="113"/>
      <c r="E91" s="128">
        <f t="shared" si="240"/>
        <v>0</v>
      </c>
      <c r="F91" s="111"/>
      <c r="G91" s="112"/>
      <c r="H91" s="112"/>
      <c r="I91" s="112"/>
      <c r="J91" s="112"/>
      <c r="K91" s="112"/>
      <c r="L91" s="112"/>
      <c r="M91" s="112"/>
      <c r="N91" s="112"/>
      <c r="O91" s="112"/>
      <c r="P91" s="112"/>
      <c r="Q91" s="266">
        <f>SUMIF('3. Partner'!$K$13:$K$87,$B91,'3. Partner'!$E$13:$E$87)</f>
        <v>0.02</v>
      </c>
      <c r="R91" s="541">
        <f t="shared" si="242"/>
        <v>0.02</v>
      </c>
      <c r="S91" s="541">
        <f t="shared" si="242"/>
        <v>0.02</v>
      </c>
      <c r="T91" s="541">
        <f t="shared" si="242"/>
        <v>0.02</v>
      </c>
      <c r="U91" s="541">
        <f t="shared" si="242"/>
        <v>0.02</v>
      </c>
      <c r="V91" s="541">
        <f t="shared" si="242"/>
        <v>0.02</v>
      </c>
      <c r="W91" s="541">
        <f t="shared" si="242"/>
        <v>0.02</v>
      </c>
      <c r="X91" s="541">
        <f t="shared" si="242"/>
        <v>0.02</v>
      </c>
      <c r="Y91" s="541">
        <f t="shared" si="242"/>
        <v>0.02</v>
      </c>
      <c r="Z91" s="541">
        <f t="shared" si="242"/>
        <v>0.02</v>
      </c>
      <c r="AA91" s="267">
        <f>SUMIF('3. Partner'!K$13:K$87,B91,'3. Partner'!D$13:D$87)</f>
        <v>0.54449999999999998</v>
      </c>
      <c r="AB91" s="247">
        <f>(SUMIF('3. Partner'!K$13:K$87,B91,'3. Partner'!F$13:F$87))+(SUMIF('3. Partner'!K$13:K$87,B91,'3. Partner'!H$13:H$87))</f>
        <v>0.46473946099377283</v>
      </c>
      <c r="AC91" s="247">
        <f>(SUMIF('3. Partner'!K$13:K$87,B91,'3. Partner'!G$13:G$87))+(SUMIF('3. Partner'!K$13:K$87,B91,'3. Partner'!I$13:I$87))</f>
        <v>0.12659999999999999</v>
      </c>
      <c r="AD91" s="248">
        <f>IF('2. Grunddata'!C$13="NEJ",'2. Grunddata'!C$14,0)</f>
        <v>0.25</v>
      </c>
      <c r="AE91" s="597">
        <f t="shared" si="313"/>
        <v>0</v>
      </c>
      <c r="AF91" s="292"/>
      <c r="AG91" s="249">
        <f t="shared" si="243"/>
        <v>0</v>
      </c>
      <c r="AH91" s="249">
        <f t="shared" si="244"/>
        <v>0</v>
      </c>
      <c r="AI91" s="249">
        <f t="shared" si="245"/>
        <v>0</v>
      </c>
      <c r="AJ91" s="249">
        <f t="shared" si="246"/>
        <v>0</v>
      </c>
      <c r="AK91" s="249">
        <f t="shared" si="247"/>
        <v>0</v>
      </c>
      <c r="AL91" s="249">
        <f t="shared" si="248"/>
        <v>0</v>
      </c>
      <c r="AM91" s="249">
        <f t="shared" si="249"/>
        <v>0</v>
      </c>
      <c r="AN91" s="249">
        <f t="shared" si="250"/>
        <v>0</v>
      </c>
      <c r="AO91" s="249">
        <f t="shared" si="251"/>
        <v>0</v>
      </c>
      <c r="AP91" s="249">
        <f t="shared" si="252"/>
        <v>0</v>
      </c>
      <c r="AQ91" s="250">
        <f t="shared" si="314"/>
        <v>0</v>
      </c>
      <c r="AR91" s="251"/>
      <c r="AS91" s="249">
        <f t="shared" si="253"/>
        <v>0</v>
      </c>
      <c r="AT91" s="249">
        <f t="shared" si="254"/>
        <v>0</v>
      </c>
      <c r="AU91" s="249">
        <f t="shared" si="255"/>
        <v>0</v>
      </c>
      <c r="AV91" s="249">
        <f t="shared" si="256"/>
        <v>0</v>
      </c>
      <c r="AW91" s="249">
        <f t="shared" si="257"/>
        <v>0</v>
      </c>
      <c r="AX91" s="249">
        <f t="shared" si="258"/>
        <v>0</v>
      </c>
      <c r="AY91" s="249">
        <f t="shared" si="259"/>
        <v>0</v>
      </c>
      <c r="AZ91" s="249">
        <f t="shared" si="260"/>
        <v>0</v>
      </c>
      <c r="BA91" s="249">
        <f t="shared" si="261"/>
        <v>0</v>
      </c>
      <c r="BB91" s="249">
        <f t="shared" si="262"/>
        <v>0</v>
      </c>
      <c r="BC91" s="250">
        <f t="shared" si="315"/>
        <v>0</v>
      </c>
      <c r="BD91" s="251"/>
      <c r="BE91" s="249">
        <f t="shared" si="263"/>
        <v>0</v>
      </c>
      <c r="BF91" s="249">
        <f t="shared" si="264"/>
        <v>0</v>
      </c>
      <c r="BG91" s="249">
        <f t="shared" si="265"/>
        <v>0</v>
      </c>
      <c r="BH91" s="249">
        <f t="shared" si="266"/>
        <v>0</v>
      </c>
      <c r="BI91" s="249">
        <f t="shared" si="267"/>
        <v>0</v>
      </c>
      <c r="BJ91" s="249">
        <f t="shared" si="268"/>
        <v>0</v>
      </c>
      <c r="BK91" s="249">
        <f t="shared" si="269"/>
        <v>0</v>
      </c>
      <c r="BL91" s="249">
        <f t="shared" si="270"/>
        <v>0</v>
      </c>
      <c r="BM91" s="249">
        <f t="shared" si="271"/>
        <v>0</v>
      </c>
      <c r="BN91" s="249">
        <f t="shared" si="272"/>
        <v>0</v>
      </c>
      <c r="BO91" s="250">
        <f t="shared" si="316"/>
        <v>0</v>
      </c>
      <c r="BQ91" s="253">
        <f t="shared" si="273"/>
        <v>0</v>
      </c>
      <c r="BR91" s="253">
        <f t="shared" si="274"/>
        <v>0</v>
      </c>
      <c r="BS91" s="253">
        <f t="shared" si="275"/>
        <v>0</v>
      </c>
      <c r="BT91" s="253">
        <f t="shared" si="276"/>
        <v>0</v>
      </c>
      <c r="BU91" s="253">
        <f t="shared" si="277"/>
        <v>0</v>
      </c>
      <c r="BV91" s="253">
        <f t="shared" si="278"/>
        <v>0</v>
      </c>
      <c r="BW91" s="253">
        <f t="shared" si="279"/>
        <v>0</v>
      </c>
      <c r="BX91" s="253">
        <f t="shared" si="280"/>
        <v>0</v>
      </c>
      <c r="BY91" s="253">
        <f t="shared" si="281"/>
        <v>0</v>
      </c>
      <c r="BZ91" s="253">
        <f t="shared" si="282"/>
        <v>0</v>
      </c>
      <c r="CA91" s="237">
        <f t="shared" si="317"/>
        <v>0</v>
      </c>
      <c r="CC91" s="258">
        <f t="shared" si="283"/>
        <v>0</v>
      </c>
      <c r="CD91" s="258">
        <f t="shared" si="284"/>
        <v>0</v>
      </c>
      <c r="CE91" s="258">
        <f t="shared" si="285"/>
        <v>0</v>
      </c>
      <c r="CF91" s="258">
        <f t="shared" si="286"/>
        <v>0</v>
      </c>
      <c r="CG91" s="258">
        <f t="shared" si="287"/>
        <v>0</v>
      </c>
      <c r="CH91" s="258">
        <f t="shared" si="288"/>
        <v>0</v>
      </c>
      <c r="CI91" s="258">
        <f t="shared" si="289"/>
        <v>0</v>
      </c>
      <c r="CJ91" s="258">
        <f t="shared" si="290"/>
        <v>0</v>
      </c>
      <c r="CK91" s="258">
        <f t="shared" si="291"/>
        <v>0</v>
      </c>
      <c r="CL91" s="258">
        <f t="shared" si="292"/>
        <v>0</v>
      </c>
      <c r="CM91" s="237">
        <f t="shared" si="318"/>
        <v>0</v>
      </c>
      <c r="CO91" s="253">
        <f t="shared" si="293"/>
        <v>0</v>
      </c>
      <c r="CP91" s="253">
        <f t="shared" si="294"/>
        <v>0</v>
      </c>
      <c r="CQ91" s="253">
        <f t="shared" si="295"/>
        <v>0</v>
      </c>
      <c r="CR91" s="253">
        <f t="shared" si="296"/>
        <v>0</v>
      </c>
      <c r="CS91" s="253">
        <f t="shared" si="297"/>
        <v>0</v>
      </c>
      <c r="CT91" s="253">
        <f t="shared" si="298"/>
        <v>0</v>
      </c>
      <c r="CU91" s="253">
        <f t="shared" si="299"/>
        <v>0</v>
      </c>
      <c r="CV91" s="253">
        <f t="shared" si="300"/>
        <v>0</v>
      </c>
      <c r="CW91" s="253">
        <f t="shared" si="301"/>
        <v>0</v>
      </c>
      <c r="CX91" s="253">
        <f t="shared" si="302"/>
        <v>0</v>
      </c>
      <c r="CY91" s="237">
        <f t="shared" si="319"/>
        <v>0</v>
      </c>
      <c r="DA91" s="253">
        <f t="shared" si="303"/>
        <v>0</v>
      </c>
      <c r="DB91" s="253">
        <f t="shared" si="304"/>
        <v>0</v>
      </c>
      <c r="DC91" s="253">
        <f t="shared" si="305"/>
        <v>0</v>
      </c>
      <c r="DD91" s="253">
        <f t="shared" si="306"/>
        <v>0</v>
      </c>
      <c r="DE91" s="253">
        <f t="shared" si="307"/>
        <v>0</v>
      </c>
      <c r="DF91" s="253">
        <f t="shared" si="308"/>
        <v>0</v>
      </c>
      <c r="DG91" s="253">
        <f t="shared" si="309"/>
        <v>0</v>
      </c>
      <c r="DH91" s="253">
        <f t="shared" si="310"/>
        <v>0</v>
      </c>
      <c r="DI91" s="253">
        <f t="shared" si="311"/>
        <v>0</v>
      </c>
      <c r="DJ91" s="253">
        <f t="shared" si="312"/>
        <v>0</v>
      </c>
      <c r="DK91" s="237">
        <f t="shared" si="320"/>
        <v>0</v>
      </c>
      <c r="DM91" s="253">
        <f>IF('5. Lön'!$B$15&gt;0,$F91*G91*(1+'2. Grunddata'!$C$16)*(1+$Q91)*(1-$E91),AS91)</f>
        <v>0</v>
      </c>
      <c r="DN91" s="253">
        <f>IF('5. Lön'!$B$15&gt;0,$F91*H91*(1+'2. Grunddata'!$C$16)*(1+$Q91)*(1+$R91)*(1-$E91),AT91)</f>
        <v>0</v>
      </c>
      <c r="DO91" s="253">
        <f>IF('5. Lön'!$B$15&gt;0,$F91*I91*(1+'2. Grunddata'!$C$16)*(1+$Q91)*(1+$R91)*(1+$S91)*(1-$E91),AU91)</f>
        <v>0</v>
      </c>
      <c r="DP91" s="253">
        <f>IF('5. Lön'!$B$15&gt;0,$F91*J91*(1+'2. Grunddata'!$C$16)*(1+$Q91)*(1+$R91)*(1+$S91)*(1+$T91)*(1-$E91),AV91)</f>
        <v>0</v>
      </c>
      <c r="DQ91" s="253">
        <f>IF('5. Lön'!$B$15&gt;0,$F91*K91*(1+'2. Grunddata'!$C$16)*(1+$Q91)*(1+$R91)*(1+$S91)*(1+$T91)*(1+$U91)*(1-$E91),AW91)</f>
        <v>0</v>
      </c>
      <c r="DR91" s="253">
        <f>IF('5. Lön'!$B$15&gt;0,$F91*L91*(1+'2. Grunddata'!$C$16)*(1+$Q91)*(1+$R91)*(1+$S91)*(1+$T91)*(1+$U91)*(1+$V91)*(1-$E91),AX91)</f>
        <v>0</v>
      </c>
      <c r="DS91" s="253">
        <f>IF('5. Lön'!$B$15&gt;0,$F91*M91*(1+'2. Grunddata'!$C$16)*(1+$Q91)*(1+$R91)*(1+$S91)*(1+$T91)*(1+$U91)*(1+$V91)*(1+$W91)*(1-$E91),AY91)</f>
        <v>0</v>
      </c>
      <c r="DT91" s="253">
        <f>IF('5. Lön'!$B$15&gt;0,$F91*N91*(1+'2. Grunddata'!$C$16)*(1+$Q91)*(1+$R91)*(1+$S91)*(1+$T91)*(1+$U91)*(1+$V91)*(1+$W91)*(1+$X91)*(1-$E91),AZ91)</f>
        <v>0</v>
      </c>
      <c r="DU91" s="253">
        <f>IF('5. Lön'!$B$15&gt;0,$F91*O91*(1+'2. Grunddata'!$C$16)*(1+$Q91)*(1+$R91)*(1+$S91)*(1+$T91)*(1+$U91)*(1+$V91)*(1+$W91)*(1+$X91)*(1+$Y91)*(1+$Z91)*(1-$E91),BA91)</f>
        <v>0</v>
      </c>
      <c r="DV91" s="253">
        <f>IF('5. Lön'!$B$15&gt;0,$F91*P91*(1+'2. Grunddata'!$C$16)*(1+$Q91)*(1+$R91)*(1+$S91)*(1+$T91)*(1+$U91)*(1+$V91)*(1+$W91)*(1+$X91)*(1+$Y91)*(1-$E91),BB91)</f>
        <v>0</v>
      </c>
      <c r="DW91" s="237">
        <f t="shared" si="321"/>
        <v>0</v>
      </c>
      <c r="DY91" s="253">
        <f>IF('2. Grunddata'!$C$13="NEJ",(IF('2. Grunddata'!$C$16&gt;0,(DM91*$AD91),(AS91*$AD91))),(BQ91+CO91))</f>
        <v>0</v>
      </c>
      <c r="DZ91" s="253">
        <f>IF('2. Grunddata'!$C$13="NEJ",(IF('2. Grunddata'!$C$16&gt;0,(DN91*$AD91),(AT91*$AD91))),(BR91+CP91))</f>
        <v>0</v>
      </c>
      <c r="EA91" s="253">
        <f>IF('2. Grunddata'!$C$13="NEJ",(IF('2. Grunddata'!$C$16&gt;0,(DO91*$AD91),(AU91*$AD91))),(BS91+CQ91))</f>
        <v>0</v>
      </c>
      <c r="EB91" s="253">
        <f>IF('2. Grunddata'!$C$13="NEJ",(IF('2. Grunddata'!$C$16&gt;0,(DP91*$AD91),(AV91*$AD91))),(BT91+CR91))</f>
        <v>0</v>
      </c>
      <c r="EC91" s="253">
        <f>IF('2. Grunddata'!$C$13="NEJ",(IF('2. Grunddata'!$C$16&gt;0,(DQ91*$AD91),(AW91*$AD91))),(BU91+CS91))</f>
        <v>0</v>
      </c>
      <c r="ED91" s="253">
        <f>IF('2. Grunddata'!$C$13="NEJ",(IF('2. Grunddata'!$C$16&gt;0,(DR91*$AD91),(AX91*$AD91))),(BV91+CT91))</f>
        <v>0</v>
      </c>
      <c r="EE91" s="253">
        <f>IF('2. Grunddata'!$C$13="NEJ",(IF('2. Grunddata'!$C$16&gt;0,(DS91*$AD91),(AY91*$AD91))),(BW91+CU91))</f>
        <v>0</v>
      </c>
      <c r="EF91" s="253">
        <f>IF('2. Grunddata'!$C$13="NEJ",(IF('2. Grunddata'!$C$16&gt;0,(DT91*$AD91),(AZ91*$AD91))),(BX91+CV91))</f>
        <v>0</v>
      </c>
      <c r="EG91" s="253">
        <f>IF('2. Grunddata'!$C$13="NEJ",(IF('2. Grunddata'!$C$16&gt;0,(DU91*$AD91),(BA91*$AD91))),(BY91+CW91))</f>
        <v>0</v>
      </c>
      <c r="EH91" s="253">
        <f>IF('2. Grunddata'!$C$13="NEJ",(IF('2. Grunddata'!$C$16&gt;0,(DV91*$AD91),(BB91*$AD91))),(BZ91+CX91))</f>
        <v>0</v>
      </c>
      <c r="EI91" s="237">
        <f t="shared" si="322"/>
        <v>0</v>
      </c>
      <c r="EK91" s="253">
        <f>(BQ91+CO91-DY91)+IF('2. Grunddata'!$C$16&gt;0,AS91-DM91,0)</f>
        <v>0</v>
      </c>
      <c r="EL91" s="253">
        <f>(BR91+CP91-DZ91)+IF('2. Grunddata'!$C$16&gt;0,AT91-DN91,0)</f>
        <v>0</v>
      </c>
      <c r="EM91" s="253">
        <f>(BS91+CQ91-EA91)+IF('2. Grunddata'!$C$16&gt;0,AU91-DO91,0)</f>
        <v>0</v>
      </c>
      <c r="EN91" s="253">
        <f>(BT91+CR91-EB91)+IF('2. Grunddata'!$C$16&gt;0,AV91-DP91,0)</f>
        <v>0</v>
      </c>
      <c r="EO91" s="253">
        <f>(BU91+CS91-EC91)+IF('2. Grunddata'!$C$16&gt;0,AW91-DQ91,0)</f>
        <v>0</v>
      </c>
      <c r="EP91" s="253">
        <f>(BV91+CT91-ED91)+IF('2. Grunddata'!$C$16&gt;0,AX91-DR91,0)</f>
        <v>0</v>
      </c>
      <c r="EQ91" s="253">
        <f>(BW91+CU91-EE91)+IF('2. Grunddata'!$C$16&gt;0,AY91-DS91,0)</f>
        <v>0</v>
      </c>
      <c r="ER91" s="253">
        <f>(BX91+CV91-EF91)+IF('2. Grunddata'!$C$16&gt;0,AZ91-DT91,0)</f>
        <v>0</v>
      </c>
      <c r="ES91" s="253">
        <f>(BY91+CW91-EG91)+IF('2. Grunddata'!$C$16&gt;0,BA91-DU91,0)</f>
        <v>0</v>
      </c>
      <c r="ET91" s="253">
        <f>(BZ91+CX91-EH91)+IF('2. Grunddata'!$C$16&gt;0,BB91-DV91,0)</f>
        <v>0</v>
      </c>
      <c r="EU91" s="237">
        <f t="shared" si="323"/>
        <v>0</v>
      </c>
      <c r="EW91" s="253">
        <f t="shared" si="324"/>
        <v>0</v>
      </c>
      <c r="EX91" s="253">
        <f t="shared" si="325"/>
        <v>0</v>
      </c>
      <c r="EY91" s="253">
        <f t="shared" si="326"/>
        <v>0</v>
      </c>
      <c r="EZ91" s="253">
        <f t="shared" si="327"/>
        <v>0</v>
      </c>
      <c r="FA91" s="253">
        <f t="shared" si="328"/>
        <v>0</v>
      </c>
      <c r="FB91" s="253">
        <f t="shared" si="329"/>
        <v>0</v>
      </c>
      <c r="FC91" s="253">
        <f t="shared" si="330"/>
        <v>0</v>
      </c>
      <c r="FD91" s="253">
        <f t="shared" si="331"/>
        <v>0</v>
      </c>
      <c r="FE91" s="253">
        <f t="shared" si="332"/>
        <v>0</v>
      </c>
      <c r="FF91" s="253">
        <f t="shared" si="333"/>
        <v>0</v>
      </c>
      <c r="FG91" s="237">
        <f t="shared" si="334"/>
        <v>0</v>
      </c>
      <c r="FI91" s="253">
        <f t="shared" si="335"/>
        <v>0</v>
      </c>
      <c r="FJ91" s="253">
        <f t="shared" si="336"/>
        <v>0</v>
      </c>
      <c r="FK91" s="253">
        <f t="shared" si="337"/>
        <v>0</v>
      </c>
      <c r="FL91" s="253">
        <f t="shared" si="338"/>
        <v>0</v>
      </c>
      <c r="FM91" s="253">
        <f t="shared" si="339"/>
        <v>0</v>
      </c>
      <c r="FN91" s="253">
        <f t="shared" si="340"/>
        <v>0</v>
      </c>
      <c r="FO91" s="253">
        <f t="shared" si="341"/>
        <v>0</v>
      </c>
      <c r="FP91" s="253">
        <f t="shared" si="342"/>
        <v>0</v>
      </c>
      <c r="FQ91" s="253">
        <f t="shared" si="343"/>
        <v>0</v>
      </c>
      <c r="FR91" s="253">
        <f t="shared" si="344"/>
        <v>0</v>
      </c>
      <c r="FS91" s="237">
        <f t="shared" si="345"/>
        <v>0</v>
      </c>
    </row>
    <row r="92" spans="2:175" s="120" customFormat="1" ht="12.95" customHeight="1" x14ac:dyDescent="0.2">
      <c r="B92" s="115" t="str">
        <f>'2. Grunddata'!C$9</f>
        <v>Husdjurens utfodring och vård</v>
      </c>
      <c r="C92" s="147"/>
      <c r="D92" s="116"/>
      <c r="E92" s="138">
        <f t="shared" si="240"/>
        <v>0</v>
      </c>
      <c r="F92" s="136"/>
      <c r="G92" s="137"/>
      <c r="H92" s="137"/>
      <c r="I92" s="137"/>
      <c r="J92" s="137"/>
      <c r="K92" s="137"/>
      <c r="L92" s="137"/>
      <c r="M92" s="137"/>
      <c r="N92" s="137"/>
      <c r="O92" s="137"/>
      <c r="P92" s="137"/>
      <c r="Q92" s="566">
        <f>SUMIF('3. Partner'!$K$13:$K$87,$B92,'3. Partner'!$E$13:$E$87)</f>
        <v>0.02</v>
      </c>
      <c r="R92" s="540">
        <f t="shared" si="242"/>
        <v>0.02</v>
      </c>
      <c r="S92" s="540">
        <f t="shared" si="242"/>
        <v>0.02</v>
      </c>
      <c r="T92" s="540">
        <f t="shared" si="242"/>
        <v>0.02</v>
      </c>
      <c r="U92" s="540">
        <f t="shared" si="242"/>
        <v>0.02</v>
      </c>
      <c r="V92" s="540">
        <f t="shared" si="242"/>
        <v>0.02</v>
      </c>
      <c r="W92" s="540">
        <f t="shared" si="242"/>
        <v>0.02</v>
      </c>
      <c r="X92" s="540">
        <f t="shared" si="242"/>
        <v>0.02</v>
      </c>
      <c r="Y92" s="540">
        <f t="shared" si="242"/>
        <v>0.02</v>
      </c>
      <c r="Z92" s="540">
        <f t="shared" si="242"/>
        <v>0.02</v>
      </c>
      <c r="AA92" s="567">
        <f>SUMIF('3. Partner'!K$13:K$87,B92,'3. Partner'!D$13:D$87)</f>
        <v>0.54449999999999998</v>
      </c>
      <c r="AB92" s="568">
        <f>(SUMIF('3. Partner'!K$13:K$87,B92,'3. Partner'!F$13:F$87))+(SUMIF('3. Partner'!K$13:K$87,B92,'3. Partner'!H$13:H$87))</f>
        <v>0.46473946099377283</v>
      </c>
      <c r="AC92" s="568">
        <f>(SUMIF('3. Partner'!K$13:K$87,B92,'3. Partner'!G$13:G$87))+(SUMIF('3. Partner'!K$13:K$87,B92,'3. Partner'!I$13:I$87))</f>
        <v>0.12659999999999999</v>
      </c>
      <c r="AD92" s="273">
        <f>IF('2. Grunddata'!C$13="NEJ",'2. Grunddata'!C$14,0)</f>
        <v>0.25</v>
      </c>
      <c r="AE92" s="617">
        <f t="shared" si="313"/>
        <v>0</v>
      </c>
      <c r="AF92" s="287"/>
      <c r="AG92" s="274">
        <f t="shared" si="243"/>
        <v>0</v>
      </c>
      <c r="AH92" s="274">
        <f t="shared" si="244"/>
        <v>0</v>
      </c>
      <c r="AI92" s="274">
        <f t="shared" si="245"/>
        <v>0</v>
      </c>
      <c r="AJ92" s="274">
        <f t="shared" si="246"/>
        <v>0</v>
      </c>
      <c r="AK92" s="274">
        <f t="shared" si="247"/>
        <v>0</v>
      </c>
      <c r="AL92" s="274">
        <f t="shared" si="248"/>
        <v>0</v>
      </c>
      <c r="AM92" s="274">
        <f t="shared" si="249"/>
        <v>0</v>
      </c>
      <c r="AN92" s="274">
        <f t="shared" si="250"/>
        <v>0</v>
      </c>
      <c r="AO92" s="274">
        <f t="shared" si="251"/>
        <v>0</v>
      </c>
      <c r="AP92" s="274">
        <f t="shared" si="252"/>
        <v>0</v>
      </c>
      <c r="AQ92" s="275">
        <f t="shared" si="314"/>
        <v>0</v>
      </c>
      <c r="AR92" s="276"/>
      <c r="AS92" s="274">
        <f t="shared" si="253"/>
        <v>0</v>
      </c>
      <c r="AT92" s="274">
        <f t="shared" si="254"/>
        <v>0</v>
      </c>
      <c r="AU92" s="274">
        <f t="shared" si="255"/>
        <v>0</v>
      </c>
      <c r="AV92" s="274">
        <f t="shared" si="256"/>
        <v>0</v>
      </c>
      <c r="AW92" s="274">
        <f t="shared" si="257"/>
        <v>0</v>
      </c>
      <c r="AX92" s="274">
        <f t="shared" si="258"/>
        <v>0</v>
      </c>
      <c r="AY92" s="274">
        <f t="shared" si="259"/>
        <v>0</v>
      </c>
      <c r="AZ92" s="274">
        <f t="shared" si="260"/>
        <v>0</v>
      </c>
      <c r="BA92" s="274">
        <f t="shared" si="261"/>
        <v>0</v>
      </c>
      <c r="BB92" s="274">
        <f t="shared" si="262"/>
        <v>0</v>
      </c>
      <c r="BC92" s="275">
        <f t="shared" si="315"/>
        <v>0</v>
      </c>
      <c r="BD92" s="276"/>
      <c r="BE92" s="274">
        <f t="shared" si="263"/>
        <v>0</v>
      </c>
      <c r="BF92" s="274">
        <f t="shared" si="264"/>
        <v>0</v>
      </c>
      <c r="BG92" s="274">
        <f t="shared" si="265"/>
        <v>0</v>
      </c>
      <c r="BH92" s="274">
        <f t="shared" si="266"/>
        <v>0</v>
      </c>
      <c r="BI92" s="274">
        <f t="shared" si="267"/>
        <v>0</v>
      </c>
      <c r="BJ92" s="274">
        <f t="shared" si="268"/>
        <v>0</v>
      </c>
      <c r="BK92" s="274">
        <f t="shared" si="269"/>
        <v>0</v>
      </c>
      <c r="BL92" s="274">
        <f t="shared" si="270"/>
        <v>0</v>
      </c>
      <c r="BM92" s="274">
        <f t="shared" si="271"/>
        <v>0</v>
      </c>
      <c r="BN92" s="274">
        <f t="shared" si="272"/>
        <v>0</v>
      </c>
      <c r="BO92" s="275">
        <f t="shared" si="316"/>
        <v>0</v>
      </c>
      <c r="BP92" s="227"/>
      <c r="BQ92" s="225">
        <f t="shared" si="273"/>
        <v>0</v>
      </c>
      <c r="BR92" s="225">
        <f t="shared" si="274"/>
        <v>0</v>
      </c>
      <c r="BS92" s="225">
        <f t="shared" si="275"/>
        <v>0</v>
      </c>
      <c r="BT92" s="225">
        <f t="shared" si="276"/>
        <v>0</v>
      </c>
      <c r="BU92" s="225">
        <f t="shared" si="277"/>
        <v>0</v>
      </c>
      <c r="BV92" s="225">
        <f t="shared" si="278"/>
        <v>0</v>
      </c>
      <c r="BW92" s="225">
        <f t="shared" si="279"/>
        <v>0</v>
      </c>
      <c r="BX92" s="225">
        <f t="shared" si="280"/>
        <v>0</v>
      </c>
      <c r="BY92" s="225">
        <f t="shared" si="281"/>
        <v>0</v>
      </c>
      <c r="BZ92" s="225">
        <f t="shared" si="282"/>
        <v>0</v>
      </c>
      <c r="CA92" s="226">
        <f t="shared" si="317"/>
        <v>0</v>
      </c>
      <c r="CB92" s="227"/>
      <c r="CC92" s="279">
        <f t="shared" si="283"/>
        <v>0</v>
      </c>
      <c r="CD92" s="279">
        <f t="shared" si="284"/>
        <v>0</v>
      </c>
      <c r="CE92" s="279">
        <f t="shared" si="285"/>
        <v>0</v>
      </c>
      <c r="CF92" s="279">
        <f t="shared" si="286"/>
        <v>0</v>
      </c>
      <c r="CG92" s="279">
        <f t="shared" si="287"/>
        <v>0</v>
      </c>
      <c r="CH92" s="279">
        <f t="shared" si="288"/>
        <v>0</v>
      </c>
      <c r="CI92" s="279">
        <f t="shared" si="289"/>
        <v>0</v>
      </c>
      <c r="CJ92" s="279">
        <f t="shared" si="290"/>
        <v>0</v>
      </c>
      <c r="CK92" s="279">
        <f t="shared" si="291"/>
        <v>0</v>
      </c>
      <c r="CL92" s="279">
        <f t="shared" si="292"/>
        <v>0</v>
      </c>
      <c r="CM92" s="226">
        <f t="shared" si="318"/>
        <v>0</v>
      </c>
      <c r="CN92" s="227"/>
      <c r="CO92" s="225">
        <f t="shared" si="293"/>
        <v>0</v>
      </c>
      <c r="CP92" s="225">
        <f t="shared" si="294"/>
        <v>0</v>
      </c>
      <c r="CQ92" s="225">
        <f t="shared" si="295"/>
        <v>0</v>
      </c>
      <c r="CR92" s="225">
        <f t="shared" si="296"/>
        <v>0</v>
      </c>
      <c r="CS92" s="225">
        <f t="shared" si="297"/>
        <v>0</v>
      </c>
      <c r="CT92" s="225">
        <f t="shared" si="298"/>
        <v>0</v>
      </c>
      <c r="CU92" s="225">
        <f t="shared" si="299"/>
        <v>0</v>
      </c>
      <c r="CV92" s="225">
        <f t="shared" si="300"/>
        <v>0</v>
      </c>
      <c r="CW92" s="225">
        <f t="shared" si="301"/>
        <v>0</v>
      </c>
      <c r="CX92" s="225">
        <f t="shared" si="302"/>
        <v>0</v>
      </c>
      <c r="CY92" s="226">
        <f t="shared" si="319"/>
        <v>0</v>
      </c>
      <c r="CZ92" s="227"/>
      <c r="DA92" s="225">
        <f t="shared" si="303"/>
        <v>0</v>
      </c>
      <c r="DB92" s="225">
        <f t="shared" si="304"/>
        <v>0</v>
      </c>
      <c r="DC92" s="225">
        <f t="shared" si="305"/>
        <v>0</v>
      </c>
      <c r="DD92" s="225">
        <f t="shared" si="306"/>
        <v>0</v>
      </c>
      <c r="DE92" s="225">
        <f t="shared" si="307"/>
        <v>0</v>
      </c>
      <c r="DF92" s="225">
        <f t="shared" si="308"/>
        <v>0</v>
      </c>
      <c r="DG92" s="225">
        <f t="shared" si="309"/>
        <v>0</v>
      </c>
      <c r="DH92" s="225">
        <f t="shared" si="310"/>
        <v>0</v>
      </c>
      <c r="DI92" s="225">
        <f t="shared" si="311"/>
        <v>0</v>
      </c>
      <c r="DJ92" s="225">
        <f t="shared" si="312"/>
        <v>0</v>
      </c>
      <c r="DK92" s="226">
        <f t="shared" si="320"/>
        <v>0</v>
      </c>
      <c r="DL92" s="227"/>
      <c r="DM92" s="225">
        <f>IF('5. Lön'!$B$15&gt;0,$F92*G92*(1+'2. Grunddata'!$C$16)*(1+$Q92)*(1-$E92),AS92)</f>
        <v>0</v>
      </c>
      <c r="DN92" s="225">
        <f>IF('5. Lön'!$B$15&gt;0,$F92*H92*(1+'2. Grunddata'!$C$16)*(1+$Q92)*(1+$R92)*(1-$E92),AT92)</f>
        <v>0</v>
      </c>
      <c r="DO92" s="225">
        <f>IF('5. Lön'!$B$15&gt;0,$F92*I92*(1+'2. Grunddata'!$C$16)*(1+$Q92)*(1+$R92)*(1+$S92)*(1-$E92),AU92)</f>
        <v>0</v>
      </c>
      <c r="DP92" s="225">
        <f>IF('5. Lön'!$B$15&gt;0,$F92*J92*(1+'2. Grunddata'!$C$16)*(1+$Q92)*(1+$R92)*(1+$S92)*(1+$T92)*(1-$E92),AV92)</f>
        <v>0</v>
      </c>
      <c r="DQ92" s="225">
        <f>IF('5. Lön'!$B$15&gt;0,$F92*K92*(1+'2. Grunddata'!$C$16)*(1+$Q92)*(1+$R92)*(1+$S92)*(1+$T92)*(1+$U92)*(1-$E92),AW92)</f>
        <v>0</v>
      </c>
      <c r="DR92" s="225">
        <f>IF('5. Lön'!$B$15&gt;0,$F92*L92*(1+'2. Grunddata'!$C$16)*(1+$Q92)*(1+$R92)*(1+$S92)*(1+$T92)*(1+$U92)*(1+$V92)*(1-$E92),AX92)</f>
        <v>0</v>
      </c>
      <c r="DS92" s="225">
        <f>IF('5. Lön'!$B$15&gt;0,$F92*M92*(1+'2. Grunddata'!$C$16)*(1+$Q92)*(1+$R92)*(1+$S92)*(1+$T92)*(1+$U92)*(1+$V92)*(1+$W92)*(1-$E92),AY92)</f>
        <v>0</v>
      </c>
      <c r="DT92" s="225">
        <f>IF('5. Lön'!$B$15&gt;0,$F92*N92*(1+'2. Grunddata'!$C$16)*(1+$Q92)*(1+$R92)*(1+$S92)*(1+$T92)*(1+$U92)*(1+$V92)*(1+$W92)*(1+$X92)*(1-$E92),AZ92)</f>
        <v>0</v>
      </c>
      <c r="DU92" s="225">
        <f>IF('5. Lön'!$B$15&gt;0,$F92*O92*(1+'2. Grunddata'!$C$16)*(1+$Q92)*(1+$R92)*(1+$S92)*(1+$T92)*(1+$U92)*(1+$V92)*(1+$W92)*(1+$X92)*(1+$Y92)*(1+$Z92)*(1-$E92),BA92)</f>
        <v>0</v>
      </c>
      <c r="DV92" s="225">
        <f>IF('5. Lön'!$B$15&gt;0,$F92*P92*(1+'2. Grunddata'!$C$16)*(1+$Q92)*(1+$R92)*(1+$S92)*(1+$T92)*(1+$U92)*(1+$V92)*(1+$W92)*(1+$X92)*(1+$Y92)*(1-$E92),BB92)</f>
        <v>0</v>
      </c>
      <c r="DW92" s="226">
        <f t="shared" si="321"/>
        <v>0</v>
      </c>
      <c r="DX92" s="227"/>
      <c r="DY92" s="225">
        <f>IF('2. Grunddata'!$C$13="NEJ",(IF('2. Grunddata'!$C$16&gt;0,(DM92*$AD92),(AS92*$AD92))),(BQ92+CO92))</f>
        <v>0</v>
      </c>
      <c r="DZ92" s="225">
        <f>IF('2. Grunddata'!$C$13="NEJ",(IF('2. Grunddata'!$C$16&gt;0,(DN92*$AD92),(AT92*$AD92))),(BR92+CP92))</f>
        <v>0</v>
      </c>
      <c r="EA92" s="225">
        <f>IF('2. Grunddata'!$C$13="NEJ",(IF('2. Grunddata'!$C$16&gt;0,(DO92*$AD92),(AU92*$AD92))),(BS92+CQ92))</f>
        <v>0</v>
      </c>
      <c r="EB92" s="225">
        <f>IF('2. Grunddata'!$C$13="NEJ",(IF('2. Grunddata'!$C$16&gt;0,(DP92*$AD92),(AV92*$AD92))),(BT92+CR92))</f>
        <v>0</v>
      </c>
      <c r="EC92" s="225">
        <f>IF('2. Grunddata'!$C$13="NEJ",(IF('2. Grunddata'!$C$16&gt;0,(DQ92*$AD92),(AW92*$AD92))),(BU92+CS92))</f>
        <v>0</v>
      </c>
      <c r="ED92" s="225">
        <f>IF('2. Grunddata'!$C$13="NEJ",(IF('2. Grunddata'!$C$16&gt;0,(DR92*$AD92),(AX92*$AD92))),(BV92+CT92))</f>
        <v>0</v>
      </c>
      <c r="EE92" s="225">
        <f>IF('2. Grunddata'!$C$13="NEJ",(IF('2. Grunddata'!$C$16&gt;0,(DS92*$AD92),(AY92*$AD92))),(BW92+CU92))</f>
        <v>0</v>
      </c>
      <c r="EF92" s="225">
        <f>IF('2. Grunddata'!$C$13="NEJ",(IF('2. Grunddata'!$C$16&gt;0,(DT92*$AD92),(AZ92*$AD92))),(BX92+CV92))</f>
        <v>0</v>
      </c>
      <c r="EG92" s="225">
        <f>IF('2. Grunddata'!$C$13="NEJ",(IF('2. Grunddata'!$C$16&gt;0,(DU92*$AD92),(BA92*$AD92))),(BY92+CW92))</f>
        <v>0</v>
      </c>
      <c r="EH92" s="225">
        <f>IF('2. Grunddata'!$C$13="NEJ",(IF('2. Grunddata'!$C$16&gt;0,(DV92*$AD92),(BB92*$AD92))),(BZ92+CX92))</f>
        <v>0</v>
      </c>
      <c r="EI92" s="226">
        <f t="shared" si="322"/>
        <v>0</v>
      </c>
      <c r="EJ92" s="227"/>
      <c r="EK92" s="225">
        <f>(BQ92+CO92-DY92)+IF('2. Grunddata'!$C$16&gt;0,AS92-DM92,0)</f>
        <v>0</v>
      </c>
      <c r="EL92" s="225">
        <f>(BR92+CP92-DZ92)+IF('2. Grunddata'!$C$16&gt;0,AT92-DN92,0)</f>
        <v>0</v>
      </c>
      <c r="EM92" s="225">
        <f>(BS92+CQ92-EA92)+IF('2. Grunddata'!$C$16&gt;0,AU92-DO92,0)</f>
        <v>0</v>
      </c>
      <c r="EN92" s="225">
        <f>(BT92+CR92-EB92)+IF('2. Grunddata'!$C$16&gt;0,AV92-DP92,0)</f>
        <v>0</v>
      </c>
      <c r="EO92" s="225">
        <f>(BU92+CS92-EC92)+IF('2. Grunddata'!$C$16&gt;0,AW92-DQ92,0)</f>
        <v>0</v>
      </c>
      <c r="EP92" s="225">
        <f>(BV92+CT92-ED92)+IF('2. Grunddata'!$C$16&gt;0,AX92-DR92,0)</f>
        <v>0</v>
      </c>
      <c r="EQ92" s="225">
        <f>(BW92+CU92-EE92)+IF('2. Grunddata'!$C$16&gt;0,AY92-DS92,0)</f>
        <v>0</v>
      </c>
      <c r="ER92" s="225">
        <f>(BX92+CV92-EF92)+IF('2. Grunddata'!$C$16&gt;0,AZ92-DT92,0)</f>
        <v>0</v>
      </c>
      <c r="ES92" s="225">
        <f>(BY92+CW92-EG92)+IF('2. Grunddata'!$C$16&gt;0,BA92-DU92,0)</f>
        <v>0</v>
      </c>
      <c r="ET92" s="225">
        <f>(BZ92+CX92-EH92)+IF('2. Grunddata'!$C$16&gt;0,BB92-DV92,0)</f>
        <v>0</v>
      </c>
      <c r="EU92" s="226">
        <f t="shared" si="323"/>
        <v>0</v>
      </c>
      <c r="EV92" s="227"/>
      <c r="EW92" s="225">
        <f t="shared" si="324"/>
        <v>0</v>
      </c>
      <c r="EX92" s="225">
        <f t="shared" si="325"/>
        <v>0</v>
      </c>
      <c r="EY92" s="225">
        <f t="shared" si="326"/>
        <v>0</v>
      </c>
      <c r="EZ92" s="225">
        <f t="shared" si="327"/>
        <v>0</v>
      </c>
      <c r="FA92" s="225">
        <f t="shared" si="328"/>
        <v>0</v>
      </c>
      <c r="FB92" s="225">
        <f t="shared" si="329"/>
        <v>0</v>
      </c>
      <c r="FC92" s="225">
        <f t="shared" si="330"/>
        <v>0</v>
      </c>
      <c r="FD92" s="225">
        <f t="shared" si="331"/>
        <v>0</v>
      </c>
      <c r="FE92" s="225">
        <f t="shared" si="332"/>
        <v>0</v>
      </c>
      <c r="FF92" s="225">
        <f t="shared" si="333"/>
        <v>0</v>
      </c>
      <c r="FG92" s="226">
        <f t="shared" si="334"/>
        <v>0</v>
      </c>
      <c r="FH92" s="227"/>
      <c r="FI92" s="225">
        <f t="shared" si="335"/>
        <v>0</v>
      </c>
      <c r="FJ92" s="225">
        <f t="shared" si="336"/>
        <v>0</v>
      </c>
      <c r="FK92" s="225">
        <f t="shared" si="337"/>
        <v>0</v>
      </c>
      <c r="FL92" s="225">
        <f t="shared" si="338"/>
        <v>0</v>
      </c>
      <c r="FM92" s="225">
        <f t="shared" si="339"/>
        <v>0</v>
      </c>
      <c r="FN92" s="225">
        <f t="shared" si="340"/>
        <v>0</v>
      </c>
      <c r="FO92" s="225">
        <f t="shared" si="341"/>
        <v>0</v>
      </c>
      <c r="FP92" s="225">
        <f t="shared" si="342"/>
        <v>0</v>
      </c>
      <c r="FQ92" s="225">
        <f t="shared" si="343"/>
        <v>0</v>
      </c>
      <c r="FR92" s="225">
        <f t="shared" si="344"/>
        <v>0</v>
      </c>
      <c r="FS92" s="226">
        <f t="shared" si="345"/>
        <v>0</v>
      </c>
    </row>
    <row r="93" spans="2:175" s="120" customFormat="1" ht="12.95" customHeight="1" x14ac:dyDescent="0.2">
      <c r="B93" s="109" t="str">
        <f>'2. Grunddata'!C$9</f>
        <v>Husdjurens utfodring och vård</v>
      </c>
      <c r="C93" s="110"/>
      <c r="D93" s="113"/>
      <c r="E93" s="128">
        <f t="shared" si="240"/>
        <v>0</v>
      </c>
      <c r="F93" s="111"/>
      <c r="G93" s="112"/>
      <c r="H93" s="112"/>
      <c r="I93" s="112"/>
      <c r="J93" s="112"/>
      <c r="K93" s="112"/>
      <c r="L93" s="112"/>
      <c r="M93" s="112"/>
      <c r="N93" s="112"/>
      <c r="O93" s="112"/>
      <c r="P93" s="112"/>
      <c r="Q93" s="266">
        <f>SUMIF('3. Partner'!$K$13:$K$87,$B93,'3. Partner'!$E$13:$E$87)</f>
        <v>0.02</v>
      </c>
      <c r="R93" s="541">
        <f t="shared" si="242"/>
        <v>0.02</v>
      </c>
      <c r="S93" s="541">
        <f t="shared" si="242"/>
        <v>0.02</v>
      </c>
      <c r="T93" s="541">
        <f t="shared" si="242"/>
        <v>0.02</v>
      </c>
      <c r="U93" s="541">
        <f t="shared" si="242"/>
        <v>0.02</v>
      </c>
      <c r="V93" s="541">
        <f t="shared" si="242"/>
        <v>0.02</v>
      </c>
      <c r="W93" s="541">
        <f t="shared" si="242"/>
        <v>0.02</v>
      </c>
      <c r="X93" s="541">
        <f t="shared" si="242"/>
        <v>0.02</v>
      </c>
      <c r="Y93" s="541">
        <f t="shared" si="242"/>
        <v>0.02</v>
      </c>
      <c r="Z93" s="541">
        <f t="shared" si="242"/>
        <v>0.02</v>
      </c>
      <c r="AA93" s="267">
        <f>SUMIF('3. Partner'!K$13:K$87,B93,'3. Partner'!D$13:D$87)</f>
        <v>0.54449999999999998</v>
      </c>
      <c r="AB93" s="247">
        <f>(SUMIF('3. Partner'!K$13:K$87,B93,'3. Partner'!F$13:F$87))+(SUMIF('3. Partner'!K$13:K$87,B93,'3. Partner'!H$13:H$87))</f>
        <v>0.46473946099377283</v>
      </c>
      <c r="AC93" s="247">
        <f>(SUMIF('3. Partner'!K$13:K$87,B93,'3. Partner'!G$13:G$87))+(SUMIF('3. Partner'!K$13:K$87,B93,'3. Partner'!I$13:I$87))</f>
        <v>0.12659999999999999</v>
      </c>
      <c r="AD93" s="248">
        <f>IF('2. Grunddata'!C$13="NEJ",'2. Grunddata'!C$14,0)</f>
        <v>0.25</v>
      </c>
      <c r="AE93" s="597">
        <f t="shared" si="313"/>
        <v>0</v>
      </c>
      <c r="AF93" s="292"/>
      <c r="AG93" s="249">
        <f t="shared" si="243"/>
        <v>0</v>
      </c>
      <c r="AH93" s="249">
        <f t="shared" si="244"/>
        <v>0</v>
      </c>
      <c r="AI93" s="249">
        <f t="shared" si="245"/>
        <v>0</v>
      </c>
      <c r="AJ93" s="249">
        <f t="shared" si="246"/>
        <v>0</v>
      </c>
      <c r="AK93" s="249">
        <f t="shared" si="247"/>
        <v>0</v>
      </c>
      <c r="AL93" s="249">
        <f t="shared" si="248"/>
        <v>0</v>
      </c>
      <c r="AM93" s="249">
        <f t="shared" si="249"/>
        <v>0</v>
      </c>
      <c r="AN93" s="249">
        <f t="shared" si="250"/>
        <v>0</v>
      </c>
      <c r="AO93" s="249">
        <f t="shared" si="251"/>
        <v>0</v>
      </c>
      <c r="AP93" s="249">
        <f t="shared" si="252"/>
        <v>0</v>
      </c>
      <c r="AQ93" s="250">
        <f t="shared" si="314"/>
        <v>0</v>
      </c>
      <c r="AR93" s="251"/>
      <c r="AS93" s="249">
        <f t="shared" si="253"/>
        <v>0</v>
      </c>
      <c r="AT93" s="249">
        <f t="shared" si="254"/>
        <v>0</v>
      </c>
      <c r="AU93" s="249">
        <f t="shared" si="255"/>
        <v>0</v>
      </c>
      <c r="AV93" s="249">
        <f t="shared" si="256"/>
        <v>0</v>
      </c>
      <c r="AW93" s="249">
        <f t="shared" si="257"/>
        <v>0</v>
      </c>
      <c r="AX93" s="249">
        <f t="shared" si="258"/>
        <v>0</v>
      </c>
      <c r="AY93" s="249">
        <f t="shared" si="259"/>
        <v>0</v>
      </c>
      <c r="AZ93" s="249">
        <f t="shared" si="260"/>
        <v>0</v>
      </c>
      <c r="BA93" s="249">
        <f t="shared" si="261"/>
        <v>0</v>
      </c>
      <c r="BB93" s="249">
        <f t="shared" si="262"/>
        <v>0</v>
      </c>
      <c r="BC93" s="250">
        <f t="shared" si="315"/>
        <v>0</v>
      </c>
      <c r="BD93" s="251"/>
      <c r="BE93" s="249">
        <f t="shared" si="263"/>
        <v>0</v>
      </c>
      <c r="BF93" s="249">
        <f t="shared" si="264"/>
        <v>0</v>
      </c>
      <c r="BG93" s="249">
        <f t="shared" si="265"/>
        <v>0</v>
      </c>
      <c r="BH93" s="249">
        <f t="shared" si="266"/>
        <v>0</v>
      </c>
      <c r="BI93" s="249">
        <f t="shared" si="267"/>
        <v>0</v>
      </c>
      <c r="BJ93" s="249">
        <f t="shared" si="268"/>
        <v>0</v>
      </c>
      <c r="BK93" s="249">
        <f t="shared" si="269"/>
        <v>0</v>
      </c>
      <c r="BL93" s="249">
        <f t="shared" si="270"/>
        <v>0</v>
      </c>
      <c r="BM93" s="249">
        <f t="shared" si="271"/>
        <v>0</v>
      </c>
      <c r="BN93" s="249">
        <f t="shared" si="272"/>
        <v>0</v>
      </c>
      <c r="BO93" s="250">
        <f t="shared" si="316"/>
        <v>0</v>
      </c>
      <c r="BQ93" s="253">
        <f t="shared" si="273"/>
        <v>0</v>
      </c>
      <c r="BR93" s="253">
        <f t="shared" si="274"/>
        <v>0</v>
      </c>
      <c r="BS93" s="253">
        <f t="shared" si="275"/>
        <v>0</v>
      </c>
      <c r="BT93" s="253">
        <f t="shared" si="276"/>
        <v>0</v>
      </c>
      <c r="BU93" s="253">
        <f t="shared" si="277"/>
        <v>0</v>
      </c>
      <c r="BV93" s="253">
        <f t="shared" si="278"/>
        <v>0</v>
      </c>
      <c r="BW93" s="253">
        <f t="shared" si="279"/>
        <v>0</v>
      </c>
      <c r="BX93" s="253">
        <f t="shared" si="280"/>
        <v>0</v>
      </c>
      <c r="BY93" s="253">
        <f t="shared" si="281"/>
        <v>0</v>
      </c>
      <c r="BZ93" s="253">
        <f t="shared" si="282"/>
        <v>0</v>
      </c>
      <c r="CA93" s="237">
        <f t="shared" si="317"/>
        <v>0</v>
      </c>
      <c r="CC93" s="258">
        <f t="shared" si="283"/>
        <v>0</v>
      </c>
      <c r="CD93" s="258">
        <f t="shared" si="284"/>
        <v>0</v>
      </c>
      <c r="CE93" s="258">
        <f t="shared" si="285"/>
        <v>0</v>
      </c>
      <c r="CF93" s="258">
        <f t="shared" si="286"/>
        <v>0</v>
      </c>
      <c r="CG93" s="258">
        <f t="shared" si="287"/>
        <v>0</v>
      </c>
      <c r="CH93" s="258">
        <f t="shared" si="288"/>
        <v>0</v>
      </c>
      <c r="CI93" s="258">
        <f t="shared" si="289"/>
        <v>0</v>
      </c>
      <c r="CJ93" s="258">
        <f t="shared" si="290"/>
        <v>0</v>
      </c>
      <c r="CK93" s="258">
        <f t="shared" si="291"/>
        <v>0</v>
      </c>
      <c r="CL93" s="258">
        <f t="shared" si="292"/>
        <v>0</v>
      </c>
      <c r="CM93" s="237">
        <f t="shared" si="318"/>
        <v>0</v>
      </c>
      <c r="CO93" s="253">
        <f t="shared" si="293"/>
        <v>0</v>
      </c>
      <c r="CP93" s="253">
        <f t="shared" si="294"/>
        <v>0</v>
      </c>
      <c r="CQ93" s="253">
        <f t="shared" si="295"/>
        <v>0</v>
      </c>
      <c r="CR93" s="253">
        <f t="shared" si="296"/>
        <v>0</v>
      </c>
      <c r="CS93" s="253">
        <f t="shared" si="297"/>
        <v>0</v>
      </c>
      <c r="CT93" s="253">
        <f t="shared" si="298"/>
        <v>0</v>
      </c>
      <c r="CU93" s="253">
        <f t="shared" si="299"/>
        <v>0</v>
      </c>
      <c r="CV93" s="253">
        <f t="shared" si="300"/>
        <v>0</v>
      </c>
      <c r="CW93" s="253">
        <f t="shared" si="301"/>
        <v>0</v>
      </c>
      <c r="CX93" s="253">
        <f t="shared" si="302"/>
        <v>0</v>
      </c>
      <c r="CY93" s="237">
        <f t="shared" si="319"/>
        <v>0</v>
      </c>
      <c r="DA93" s="253">
        <f t="shared" si="303"/>
        <v>0</v>
      </c>
      <c r="DB93" s="253">
        <f t="shared" si="304"/>
        <v>0</v>
      </c>
      <c r="DC93" s="253">
        <f t="shared" si="305"/>
        <v>0</v>
      </c>
      <c r="DD93" s="253">
        <f t="shared" si="306"/>
        <v>0</v>
      </c>
      <c r="DE93" s="253">
        <f t="shared" si="307"/>
        <v>0</v>
      </c>
      <c r="DF93" s="253">
        <f t="shared" si="308"/>
        <v>0</v>
      </c>
      <c r="DG93" s="253">
        <f t="shared" si="309"/>
        <v>0</v>
      </c>
      <c r="DH93" s="253">
        <f t="shared" si="310"/>
        <v>0</v>
      </c>
      <c r="DI93" s="253">
        <f t="shared" si="311"/>
        <v>0</v>
      </c>
      <c r="DJ93" s="253">
        <f t="shared" si="312"/>
        <v>0</v>
      </c>
      <c r="DK93" s="237">
        <f t="shared" si="320"/>
        <v>0</v>
      </c>
      <c r="DM93" s="253">
        <f>IF('5. Lön'!$B$15&gt;0,$F93*G93*(1+'2. Grunddata'!$C$16)*(1+$Q93)*(1-$E93),AS93)</f>
        <v>0</v>
      </c>
      <c r="DN93" s="253">
        <f>IF('5. Lön'!$B$15&gt;0,$F93*H93*(1+'2. Grunddata'!$C$16)*(1+$Q93)*(1+$R93)*(1-$E93),AT93)</f>
        <v>0</v>
      </c>
      <c r="DO93" s="253">
        <f>IF('5. Lön'!$B$15&gt;0,$F93*I93*(1+'2. Grunddata'!$C$16)*(1+$Q93)*(1+$R93)*(1+$S93)*(1-$E93),AU93)</f>
        <v>0</v>
      </c>
      <c r="DP93" s="253">
        <f>IF('5. Lön'!$B$15&gt;0,$F93*J93*(1+'2. Grunddata'!$C$16)*(1+$Q93)*(1+$R93)*(1+$S93)*(1+$T93)*(1-$E93),AV93)</f>
        <v>0</v>
      </c>
      <c r="DQ93" s="253">
        <f>IF('5. Lön'!$B$15&gt;0,$F93*K93*(1+'2. Grunddata'!$C$16)*(1+$Q93)*(1+$R93)*(1+$S93)*(1+$T93)*(1+$U93)*(1-$E93),AW93)</f>
        <v>0</v>
      </c>
      <c r="DR93" s="253">
        <f>IF('5. Lön'!$B$15&gt;0,$F93*L93*(1+'2. Grunddata'!$C$16)*(1+$Q93)*(1+$R93)*(1+$S93)*(1+$T93)*(1+$U93)*(1+$V93)*(1-$E93),AX93)</f>
        <v>0</v>
      </c>
      <c r="DS93" s="253">
        <f>IF('5. Lön'!$B$15&gt;0,$F93*M93*(1+'2. Grunddata'!$C$16)*(1+$Q93)*(1+$R93)*(1+$S93)*(1+$T93)*(1+$U93)*(1+$V93)*(1+$W93)*(1-$E93),AY93)</f>
        <v>0</v>
      </c>
      <c r="DT93" s="253">
        <f>IF('5. Lön'!$B$15&gt;0,$F93*N93*(1+'2. Grunddata'!$C$16)*(1+$Q93)*(1+$R93)*(1+$S93)*(1+$T93)*(1+$U93)*(1+$V93)*(1+$W93)*(1+$X93)*(1-$E93),AZ93)</f>
        <v>0</v>
      </c>
      <c r="DU93" s="253">
        <f>IF('5. Lön'!$B$15&gt;0,$F93*O93*(1+'2. Grunddata'!$C$16)*(1+$Q93)*(1+$R93)*(1+$S93)*(1+$T93)*(1+$U93)*(1+$V93)*(1+$W93)*(1+$X93)*(1+$Y93)*(1+$Z93)*(1-$E93),BA93)</f>
        <v>0</v>
      </c>
      <c r="DV93" s="253">
        <f>IF('5. Lön'!$B$15&gt;0,$F93*P93*(1+'2. Grunddata'!$C$16)*(1+$Q93)*(1+$R93)*(1+$S93)*(1+$T93)*(1+$U93)*(1+$V93)*(1+$W93)*(1+$X93)*(1+$Y93)*(1-$E93),BB93)</f>
        <v>0</v>
      </c>
      <c r="DW93" s="237">
        <f t="shared" si="321"/>
        <v>0</v>
      </c>
      <c r="DY93" s="253">
        <f>IF('2. Grunddata'!$C$13="NEJ",(IF('2. Grunddata'!$C$16&gt;0,(DM93*$AD93),(AS93*$AD93))),(BQ93+CO93))</f>
        <v>0</v>
      </c>
      <c r="DZ93" s="253">
        <f>IF('2. Grunddata'!$C$13="NEJ",(IF('2. Grunddata'!$C$16&gt;0,(DN93*$AD93),(AT93*$AD93))),(BR93+CP93))</f>
        <v>0</v>
      </c>
      <c r="EA93" s="253">
        <f>IF('2. Grunddata'!$C$13="NEJ",(IF('2. Grunddata'!$C$16&gt;0,(DO93*$AD93),(AU93*$AD93))),(BS93+CQ93))</f>
        <v>0</v>
      </c>
      <c r="EB93" s="253">
        <f>IF('2. Grunddata'!$C$13="NEJ",(IF('2. Grunddata'!$C$16&gt;0,(DP93*$AD93),(AV93*$AD93))),(BT93+CR93))</f>
        <v>0</v>
      </c>
      <c r="EC93" s="253">
        <f>IF('2. Grunddata'!$C$13="NEJ",(IF('2. Grunddata'!$C$16&gt;0,(DQ93*$AD93),(AW93*$AD93))),(BU93+CS93))</f>
        <v>0</v>
      </c>
      <c r="ED93" s="253">
        <f>IF('2. Grunddata'!$C$13="NEJ",(IF('2. Grunddata'!$C$16&gt;0,(DR93*$AD93),(AX93*$AD93))),(BV93+CT93))</f>
        <v>0</v>
      </c>
      <c r="EE93" s="253">
        <f>IF('2. Grunddata'!$C$13="NEJ",(IF('2. Grunddata'!$C$16&gt;0,(DS93*$AD93),(AY93*$AD93))),(BW93+CU93))</f>
        <v>0</v>
      </c>
      <c r="EF93" s="253">
        <f>IF('2. Grunddata'!$C$13="NEJ",(IF('2. Grunddata'!$C$16&gt;0,(DT93*$AD93),(AZ93*$AD93))),(BX93+CV93))</f>
        <v>0</v>
      </c>
      <c r="EG93" s="253">
        <f>IF('2. Grunddata'!$C$13="NEJ",(IF('2. Grunddata'!$C$16&gt;0,(DU93*$AD93),(BA93*$AD93))),(BY93+CW93))</f>
        <v>0</v>
      </c>
      <c r="EH93" s="253">
        <f>IF('2. Grunddata'!$C$13="NEJ",(IF('2. Grunddata'!$C$16&gt;0,(DV93*$AD93),(BB93*$AD93))),(BZ93+CX93))</f>
        <v>0</v>
      </c>
      <c r="EI93" s="237">
        <f t="shared" si="322"/>
        <v>0</v>
      </c>
      <c r="EK93" s="253">
        <f>(BQ93+CO93-DY93)+IF('2. Grunddata'!$C$16&gt;0,AS93-DM93,0)</f>
        <v>0</v>
      </c>
      <c r="EL93" s="253">
        <f>(BR93+CP93-DZ93)+IF('2. Grunddata'!$C$16&gt;0,AT93-DN93,0)</f>
        <v>0</v>
      </c>
      <c r="EM93" s="253">
        <f>(BS93+CQ93-EA93)+IF('2. Grunddata'!$C$16&gt;0,AU93-DO93,0)</f>
        <v>0</v>
      </c>
      <c r="EN93" s="253">
        <f>(BT93+CR93-EB93)+IF('2. Grunddata'!$C$16&gt;0,AV93-DP93,0)</f>
        <v>0</v>
      </c>
      <c r="EO93" s="253">
        <f>(BU93+CS93-EC93)+IF('2. Grunddata'!$C$16&gt;0,AW93-DQ93,0)</f>
        <v>0</v>
      </c>
      <c r="EP93" s="253">
        <f>(BV93+CT93-ED93)+IF('2. Grunddata'!$C$16&gt;0,AX93-DR93,0)</f>
        <v>0</v>
      </c>
      <c r="EQ93" s="253">
        <f>(BW93+CU93-EE93)+IF('2. Grunddata'!$C$16&gt;0,AY93-DS93,0)</f>
        <v>0</v>
      </c>
      <c r="ER93" s="253">
        <f>(BX93+CV93-EF93)+IF('2. Grunddata'!$C$16&gt;0,AZ93-DT93,0)</f>
        <v>0</v>
      </c>
      <c r="ES93" s="253">
        <f>(BY93+CW93-EG93)+IF('2. Grunddata'!$C$16&gt;0,BA93-DU93,0)</f>
        <v>0</v>
      </c>
      <c r="ET93" s="253">
        <f>(BZ93+CX93-EH93)+IF('2. Grunddata'!$C$16&gt;0,BB93-DV93,0)</f>
        <v>0</v>
      </c>
      <c r="EU93" s="237">
        <f t="shared" si="323"/>
        <v>0</v>
      </c>
      <c r="EW93" s="253">
        <f t="shared" si="324"/>
        <v>0</v>
      </c>
      <c r="EX93" s="253">
        <f t="shared" si="325"/>
        <v>0</v>
      </c>
      <c r="EY93" s="253">
        <f t="shared" si="326"/>
        <v>0</v>
      </c>
      <c r="EZ93" s="253">
        <f t="shared" si="327"/>
        <v>0</v>
      </c>
      <c r="FA93" s="253">
        <f t="shared" si="328"/>
        <v>0</v>
      </c>
      <c r="FB93" s="253">
        <f t="shared" si="329"/>
        <v>0</v>
      </c>
      <c r="FC93" s="253">
        <f t="shared" si="330"/>
        <v>0</v>
      </c>
      <c r="FD93" s="253">
        <f t="shared" si="331"/>
        <v>0</v>
      </c>
      <c r="FE93" s="253">
        <f t="shared" si="332"/>
        <v>0</v>
      </c>
      <c r="FF93" s="253">
        <f t="shared" si="333"/>
        <v>0</v>
      </c>
      <c r="FG93" s="237">
        <f t="shared" si="334"/>
        <v>0</v>
      </c>
      <c r="FI93" s="253">
        <f t="shared" si="335"/>
        <v>0</v>
      </c>
      <c r="FJ93" s="253">
        <f t="shared" si="336"/>
        <v>0</v>
      </c>
      <c r="FK93" s="253">
        <f t="shared" si="337"/>
        <v>0</v>
      </c>
      <c r="FL93" s="253">
        <f t="shared" si="338"/>
        <v>0</v>
      </c>
      <c r="FM93" s="253">
        <f t="shared" si="339"/>
        <v>0</v>
      </c>
      <c r="FN93" s="253">
        <f t="shared" si="340"/>
        <v>0</v>
      </c>
      <c r="FO93" s="253">
        <f t="shared" si="341"/>
        <v>0</v>
      </c>
      <c r="FP93" s="253">
        <f t="shared" si="342"/>
        <v>0</v>
      </c>
      <c r="FQ93" s="253">
        <f t="shared" si="343"/>
        <v>0</v>
      </c>
      <c r="FR93" s="253">
        <f t="shared" si="344"/>
        <v>0</v>
      </c>
      <c r="FS93" s="237">
        <f t="shared" si="345"/>
        <v>0</v>
      </c>
    </row>
    <row r="94" spans="2:175" s="120" customFormat="1" ht="12.95" customHeight="1" x14ac:dyDescent="0.2">
      <c r="B94" s="115" t="str">
        <f>'2. Grunddata'!C$9</f>
        <v>Husdjurens utfodring och vård</v>
      </c>
      <c r="C94" s="147"/>
      <c r="D94" s="116"/>
      <c r="E94" s="138">
        <f t="shared" si="240"/>
        <v>0</v>
      </c>
      <c r="F94" s="136"/>
      <c r="G94" s="137"/>
      <c r="H94" s="137"/>
      <c r="I94" s="137"/>
      <c r="J94" s="137"/>
      <c r="K94" s="137"/>
      <c r="L94" s="137"/>
      <c r="M94" s="137"/>
      <c r="N94" s="137"/>
      <c r="O94" s="137"/>
      <c r="P94" s="137"/>
      <c r="Q94" s="566">
        <f>SUMIF('3. Partner'!$K$13:$K$87,$B94,'3. Partner'!$E$13:$E$87)</f>
        <v>0.02</v>
      </c>
      <c r="R94" s="540">
        <f t="shared" si="242"/>
        <v>0.02</v>
      </c>
      <c r="S94" s="540">
        <f t="shared" si="242"/>
        <v>0.02</v>
      </c>
      <c r="T94" s="540">
        <f t="shared" si="242"/>
        <v>0.02</v>
      </c>
      <c r="U94" s="540">
        <f t="shared" si="242"/>
        <v>0.02</v>
      </c>
      <c r="V94" s="540">
        <f t="shared" si="242"/>
        <v>0.02</v>
      </c>
      <c r="W94" s="540">
        <f t="shared" si="242"/>
        <v>0.02</v>
      </c>
      <c r="X94" s="540">
        <f t="shared" si="242"/>
        <v>0.02</v>
      </c>
      <c r="Y94" s="540">
        <f t="shared" si="242"/>
        <v>0.02</v>
      </c>
      <c r="Z94" s="540">
        <f t="shared" si="242"/>
        <v>0.02</v>
      </c>
      <c r="AA94" s="567">
        <f>SUMIF('3. Partner'!K$13:K$87,B94,'3. Partner'!D$13:D$87)</f>
        <v>0.54449999999999998</v>
      </c>
      <c r="AB94" s="568">
        <f>(SUMIF('3. Partner'!K$13:K$87,B94,'3. Partner'!F$13:F$87))+(SUMIF('3. Partner'!K$13:K$87,B94,'3. Partner'!H$13:H$87))</f>
        <v>0.46473946099377283</v>
      </c>
      <c r="AC94" s="568">
        <f>(SUMIF('3. Partner'!K$13:K$87,B94,'3. Partner'!G$13:G$87))+(SUMIF('3. Partner'!K$13:K$87,B94,'3. Partner'!I$13:I$87))</f>
        <v>0.12659999999999999</v>
      </c>
      <c r="AD94" s="273">
        <f>IF('2. Grunddata'!C$13="NEJ",'2. Grunddata'!C$14,0)</f>
        <v>0.25</v>
      </c>
      <c r="AE94" s="617">
        <f t="shared" si="313"/>
        <v>0</v>
      </c>
      <c r="AF94" s="287"/>
      <c r="AG94" s="274">
        <f t="shared" si="243"/>
        <v>0</v>
      </c>
      <c r="AH94" s="274">
        <f t="shared" si="244"/>
        <v>0</v>
      </c>
      <c r="AI94" s="274">
        <f t="shared" si="245"/>
        <v>0</v>
      </c>
      <c r="AJ94" s="274">
        <f t="shared" si="246"/>
        <v>0</v>
      </c>
      <c r="AK94" s="274">
        <f t="shared" si="247"/>
        <v>0</v>
      </c>
      <c r="AL94" s="274">
        <f t="shared" si="248"/>
        <v>0</v>
      </c>
      <c r="AM94" s="274">
        <f t="shared" si="249"/>
        <v>0</v>
      </c>
      <c r="AN94" s="274">
        <f t="shared" si="250"/>
        <v>0</v>
      </c>
      <c r="AO94" s="274">
        <f t="shared" si="251"/>
        <v>0</v>
      </c>
      <c r="AP94" s="274">
        <f t="shared" si="252"/>
        <v>0</v>
      </c>
      <c r="AQ94" s="275">
        <f t="shared" si="314"/>
        <v>0</v>
      </c>
      <c r="AR94" s="276"/>
      <c r="AS94" s="274">
        <f t="shared" si="253"/>
        <v>0</v>
      </c>
      <c r="AT94" s="274">
        <f t="shared" si="254"/>
        <v>0</v>
      </c>
      <c r="AU94" s="274">
        <f t="shared" si="255"/>
        <v>0</v>
      </c>
      <c r="AV94" s="274">
        <f t="shared" si="256"/>
        <v>0</v>
      </c>
      <c r="AW94" s="274">
        <f t="shared" si="257"/>
        <v>0</v>
      </c>
      <c r="AX94" s="274">
        <f t="shared" si="258"/>
        <v>0</v>
      </c>
      <c r="AY94" s="274">
        <f t="shared" si="259"/>
        <v>0</v>
      </c>
      <c r="AZ94" s="274">
        <f t="shared" si="260"/>
        <v>0</v>
      </c>
      <c r="BA94" s="274">
        <f t="shared" si="261"/>
        <v>0</v>
      </c>
      <c r="BB94" s="274">
        <f t="shared" si="262"/>
        <v>0</v>
      </c>
      <c r="BC94" s="275">
        <f t="shared" si="315"/>
        <v>0</v>
      </c>
      <c r="BD94" s="276"/>
      <c r="BE94" s="274">
        <f t="shared" si="263"/>
        <v>0</v>
      </c>
      <c r="BF94" s="274">
        <f t="shared" si="264"/>
        <v>0</v>
      </c>
      <c r="BG94" s="274">
        <f t="shared" si="265"/>
        <v>0</v>
      </c>
      <c r="BH94" s="274">
        <f t="shared" si="266"/>
        <v>0</v>
      </c>
      <c r="BI94" s="274">
        <f t="shared" si="267"/>
        <v>0</v>
      </c>
      <c r="BJ94" s="274">
        <f t="shared" si="268"/>
        <v>0</v>
      </c>
      <c r="BK94" s="274">
        <f t="shared" si="269"/>
        <v>0</v>
      </c>
      <c r="BL94" s="274">
        <f t="shared" si="270"/>
        <v>0</v>
      </c>
      <c r="BM94" s="274">
        <f t="shared" si="271"/>
        <v>0</v>
      </c>
      <c r="BN94" s="274">
        <f t="shared" si="272"/>
        <v>0</v>
      </c>
      <c r="BO94" s="275">
        <f t="shared" si="316"/>
        <v>0</v>
      </c>
      <c r="BP94" s="227"/>
      <c r="BQ94" s="225">
        <f t="shared" si="273"/>
        <v>0</v>
      </c>
      <c r="BR94" s="225">
        <f t="shared" si="274"/>
        <v>0</v>
      </c>
      <c r="BS94" s="225">
        <f t="shared" si="275"/>
        <v>0</v>
      </c>
      <c r="BT94" s="225">
        <f t="shared" si="276"/>
        <v>0</v>
      </c>
      <c r="BU94" s="225">
        <f t="shared" si="277"/>
        <v>0</v>
      </c>
      <c r="BV94" s="225">
        <f t="shared" si="278"/>
        <v>0</v>
      </c>
      <c r="BW94" s="225">
        <f t="shared" si="279"/>
        <v>0</v>
      </c>
      <c r="BX94" s="225">
        <f t="shared" si="280"/>
        <v>0</v>
      </c>
      <c r="BY94" s="225">
        <f t="shared" si="281"/>
        <v>0</v>
      </c>
      <c r="BZ94" s="225">
        <f t="shared" si="282"/>
        <v>0</v>
      </c>
      <c r="CA94" s="226">
        <f t="shared" si="317"/>
        <v>0</v>
      </c>
      <c r="CB94" s="227"/>
      <c r="CC94" s="279">
        <f t="shared" si="283"/>
        <v>0</v>
      </c>
      <c r="CD94" s="279">
        <f t="shared" si="284"/>
        <v>0</v>
      </c>
      <c r="CE94" s="279">
        <f t="shared" si="285"/>
        <v>0</v>
      </c>
      <c r="CF94" s="279">
        <f t="shared" si="286"/>
        <v>0</v>
      </c>
      <c r="CG94" s="279">
        <f t="shared" si="287"/>
        <v>0</v>
      </c>
      <c r="CH94" s="279">
        <f t="shared" si="288"/>
        <v>0</v>
      </c>
      <c r="CI94" s="279">
        <f t="shared" si="289"/>
        <v>0</v>
      </c>
      <c r="CJ94" s="279">
        <f t="shared" si="290"/>
        <v>0</v>
      </c>
      <c r="CK94" s="279">
        <f t="shared" si="291"/>
        <v>0</v>
      </c>
      <c r="CL94" s="279">
        <f t="shared" si="292"/>
        <v>0</v>
      </c>
      <c r="CM94" s="226">
        <f t="shared" si="318"/>
        <v>0</v>
      </c>
      <c r="CN94" s="227"/>
      <c r="CO94" s="225">
        <f t="shared" si="293"/>
        <v>0</v>
      </c>
      <c r="CP94" s="225">
        <f t="shared" si="294"/>
        <v>0</v>
      </c>
      <c r="CQ94" s="225">
        <f t="shared" si="295"/>
        <v>0</v>
      </c>
      <c r="CR94" s="225">
        <f t="shared" si="296"/>
        <v>0</v>
      </c>
      <c r="CS94" s="225">
        <f t="shared" si="297"/>
        <v>0</v>
      </c>
      <c r="CT94" s="225">
        <f t="shared" si="298"/>
        <v>0</v>
      </c>
      <c r="CU94" s="225">
        <f t="shared" si="299"/>
        <v>0</v>
      </c>
      <c r="CV94" s="225">
        <f t="shared" si="300"/>
        <v>0</v>
      </c>
      <c r="CW94" s="225">
        <f t="shared" si="301"/>
        <v>0</v>
      </c>
      <c r="CX94" s="225">
        <f t="shared" si="302"/>
        <v>0</v>
      </c>
      <c r="CY94" s="226">
        <f t="shared" si="319"/>
        <v>0</v>
      </c>
      <c r="CZ94" s="227"/>
      <c r="DA94" s="225">
        <f t="shared" si="303"/>
        <v>0</v>
      </c>
      <c r="DB94" s="225">
        <f t="shared" si="304"/>
        <v>0</v>
      </c>
      <c r="DC94" s="225">
        <f t="shared" si="305"/>
        <v>0</v>
      </c>
      <c r="DD94" s="225">
        <f t="shared" si="306"/>
        <v>0</v>
      </c>
      <c r="DE94" s="225">
        <f t="shared" si="307"/>
        <v>0</v>
      </c>
      <c r="DF94" s="225">
        <f t="shared" si="308"/>
        <v>0</v>
      </c>
      <c r="DG94" s="225">
        <f t="shared" si="309"/>
        <v>0</v>
      </c>
      <c r="DH94" s="225">
        <f t="shared" si="310"/>
        <v>0</v>
      </c>
      <c r="DI94" s="225">
        <f t="shared" si="311"/>
        <v>0</v>
      </c>
      <c r="DJ94" s="225">
        <f t="shared" si="312"/>
        <v>0</v>
      </c>
      <c r="DK94" s="226">
        <f t="shared" si="320"/>
        <v>0</v>
      </c>
      <c r="DL94" s="227"/>
      <c r="DM94" s="225">
        <f>IF('5. Lön'!$B$15&gt;0,$F94*G94*(1+'2. Grunddata'!$C$16)*(1+$Q94)*(1-$E94),AS94)</f>
        <v>0</v>
      </c>
      <c r="DN94" s="225">
        <f>IF('5. Lön'!$B$15&gt;0,$F94*H94*(1+'2. Grunddata'!$C$16)*(1+$Q94)*(1+$R94)*(1-$E94),AT94)</f>
        <v>0</v>
      </c>
      <c r="DO94" s="225">
        <f>IF('5. Lön'!$B$15&gt;0,$F94*I94*(1+'2. Grunddata'!$C$16)*(1+$Q94)*(1+$R94)*(1+$S94)*(1-$E94),AU94)</f>
        <v>0</v>
      </c>
      <c r="DP94" s="225">
        <f>IF('5. Lön'!$B$15&gt;0,$F94*J94*(1+'2. Grunddata'!$C$16)*(1+$Q94)*(1+$R94)*(1+$S94)*(1+$T94)*(1-$E94),AV94)</f>
        <v>0</v>
      </c>
      <c r="DQ94" s="225">
        <f>IF('5. Lön'!$B$15&gt;0,$F94*K94*(1+'2. Grunddata'!$C$16)*(1+$Q94)*(1+$R94)*(1+$S94)*(1+$T94)*(1+$U94)*(1-$E94),AW94)</f>
        <v>0</v>
      </c>
      <c r="DR94" s="225">
        <f>IF('5. Lön'!$B$15&gt;0,$F94*L94*(1+'2. Grunddata'!$C$16)*(1+$Q94)*(1+$R94)*(1+$S94)*(1+$T94)*(1+$U94)*(1+$V94)*(1-$E94),AX94)</f>
        <v>0</v>
      </c>
      <c r="DS94" s="225">
        <f>IF('5. Lön'!$B$15&gt;0,$F94*M94*(1+'2. Grunddata'!$C$16)*(1+$Q94)*(1+$R94)*(1+$S94)*(1+$T94)*(1+$U94)*(1+$V94)*(1+$W94)*(1-$E94),AY94)</f>
        <v>0</v>
      </c>
      <c r="DT94" s="225">
        <f>IF('5. Lön'!$B$15&gt;0,$F94*N94*(1+'2. Grunddata'!$C$16)*(1+$Q94)*(1+$R94)*(1+$S94)*(1+$T94)*(1+$U94)*(1+$V94)*(1+$W94)*(1+$X94)*(1-$E94),AZ94)</f>
        <v>0</v>
      </c>
      <c r="DU94" s="225">
        <f>IF('5. Lön'!$B$15&gt;0,$F94*O94*(1+'2. Grunddata'!$C$16)*(1+$Q94)*(1+$R94)*(1+$S94)*(1+$T94)*(1+$U94)*(1+$V94)*(1+$W94)*(1+$X94)*(1+$Y94)*(1+$Z94)*(1-$E94),BA94)</f>
        <v>0</v>
      </c>
      <c r="DV94" s="225">
        <f>IF('5. Lön'!$B$15&gt;0,$F94*P94*(1+'2. Grunddata'!$C$16)*(1+$Q94)*(1+$R94)*(1+$S94)*(1+$T94)*(1+$U94)*(1+$V94)*(1+$W94)*(1+$X94)*(1+$Y94)*(1-$E94),BB94)</f>
        <v>0</v>
      </c>
      <c r="DW94" s="226">
        <f t="shared" si="321"/>
        <v>0</v>
      </c>
      <c r="DX94" s="227"/>
      <c r="DY94" s="225">
        <f>IF('2. Grunddata'!$C$13="NEJ",(IF('2. Grunddata'!$C$16&gt;0,(DM94*$AD94),(AS94*$AD94))),(BQ94+CO94))</f>
        <v>0</v>
      </c>
      <c r="DZ94" s="225">
        <f>IF('2. Grunddata'!$C$13="NEJ",(IF('2. Grunddata'!$C$16&gt;0,(DN94*$AD94),(AT94*$AD94))),(BR94+CP94))</f>
        <v>0</v>
      </c>
      <c r="EA94" s="225">
        <f>IF('2. Grunddata'!$C$13="NEJ",(IF('2. Grunddata'!$C$16&gt;0,(DO94*$AD94),(AU94*$AD94))),(BS94+CQ94))</f>
        <v>0</v>
      </c>
      <c r="EB94" s="225">
        <f>IF('2. Grunddata'!$C$13="NEJ",(IF('2. Grunddata'!$C$16&gt;0,(DP94*$AD94),(AV94*$AD94))),(BT94+CR94))</f>
        <v>0</v>
      </c>
      <c r="EC94" s="225">
        <f>IF('2. Grunddata'!$C$13="NEJ",(IF('2. Grunddata'!$C$16&gt;0,(DQ94*$AD94),(AW94*$AD94))),(BU94+CS94))</f>
        <v>0</v>
      </c>
      <c r="ED94" s="225">
        <f>IF('2. Grunddata'!$C$13="NEJ",(IF('2. Grunddata'!$C$16&gt;0,(DR94*$AD94),(AX94*$AD94))),(BV94+CT94))</f>
        <v>0</v>
      </c>
      <c r="EE94" s="225">
        <f>IF('2. Grunddata'!$C$13="NEJ",(IF('2. Grunddata'!$C$16&gt;0,(DS94*$AD94),(AY94*$AD94))),(BW94+CU94))</f>
        <v>0</v>
      </c>
      <c r="EF94" s="225">
        <f>IF('2. Grunddata'!$C$13="NEJ",(IF('2. Grunddata'!$C$16&gt;0,(DT94*$AD94),(AZ94*$AD94))),(BX94+CV94))</f>
        <v>0</v>
      </c>
      <c r="EG94" s="225">
        <f>IF('2. Grunddata'!$C$13="NEJ",(IF('2. Grunddata'!$C$16&gt;0,(DU94*$AD94),(BA94*$AD94))),(BY94+CW94))</f>
        <v>0</v>
      </c>
      <c r="EH94" s="225">
        <f>IF('2. Grunddata'!$C$13="NEJ",(IF('2. Grunddata'!$C$16&gt;0,(DV94*$AD94),(BB94*$AD94))),(BZ94+CX94))</f>
        <v>0</v>
      </c>
      <c r="EI94" s="226">
        <f t="shared" si="322"/>
        <v>0</v>
      </c>
      <c r="EJ94" s="227"/>
      <c r="EK94" s="225">
        <f>(BQ94+CO94-DY94)+IF('2. Grunddata'!$C$16&gt;0,AS94-DM94,0)</f>
        <v>0</v>
      </c>
      <c r="EL94" s="225">
        <f>(BR94+CP94-DZ94)+IF('2. Grunddata'!$C$16&gt;0,AT94-DN94,0)</f>
        <v>0</v>
      </c>
      <c r="EM94" s="225">
        <f>(BS94+CQ94-EA94)+IF('2. Grunddata'!$C$16&gt;0,AU94-DO94,0)</f>
        <v>0</v>
      </c>
      <c r="EN94" s="225">
        <f>(BT94+CR94-EB94)+IF('2. Grunddata'!$C$16&gt;0,AV94-DP94,0)</f>
        <v>0</v>
      </c>
      <c r="EO94" s="225">
        <f>(BU94+CS94-EC94)+IF('2. Grunddata'!$C$16&gt;0,AW94-DQ94,0)</f>
        <v>0</v>
      </c>
      <c r="EP94" s="225">
        <f>(BV94+CT94-ED94)+IF('2. Grunddata'!$C$16&gt;0,AX94-DR94,0)</f>
        <v>0</v>
      </c>
      <c r="EQ94" s="225">
        <f>(BW94+CU94-EE94)+IF('2. Grunddata'!$C$16&gt;0,AY94-DS94,0)</f>
        <v>0</v>
      </c>
      <c r="ER94" s="225">
        <f>(BX94+CV94-EF94)+IF('2. Grunddata'!$C$16&gt;0,AZ94-DT94,0)</f>
        <v>0</v>
      </c>
      <c r="ES94" s="225">
        <f>(BY94+CW94-EG94)+IF('2. Grunddata'!$C$16&gt;0,BA94-DU94,0)</f>
        <v>0</v>
      </c>
      <c r="ET94" s="225">
        <f>(BZ94+CX94-EH94)+IF('2. Grunddata'!$C$16&gt;0,BB94-DV94,0)</f>
        <v>0</v>
      </c>
      <c r="EU94" s="226">
        <f t="shared" si="323"/>
        <v>0</v>
      </c>
      <c r="EV94" s="227"/>
      <c r="EW94" s="225">
        <f t="shared" si="324"/>
        <v>0</v>
      </c>
      <c r="EX94" s="225">
        <f t="shared" si="325"/>
        <v>0</v>
      </c>
      <c r="EY94" s="225">
        <f t="shared" si="326"/>
        <v>0</v>
      </c>
      <c r="EZ94" s="225">
        <f t="shared" si="327"/>
        <v>0</v>
      </c>
      <c r="FA94" s="225">
        <f t="shared" si="328"/>
        <v>0</v>
      </c>
      <c r="FB94" s="225">
        <f t="shared" si="329"/>
        <v>0</v>
      </c>
      <c r="FC94" s="225">
        <f t="shared" si="330"/>
        <v>0</v>
      </c>
      <c r="FD94" s="225">
        <f t="shared" si="331"/>
        <v>0</v>
      </c>
      <c r="FE94" s="225">
        <f t="shared" si="332"/>
        <v>0</v>
      </c>
      <c r="FF94" s="225">
        <f t="shared" si="333"/>
        <v>0</v>
      </c>
      <c r="FG94" s="226">
        <f t="shared" si="334"/>
        <v>0</v>
      </c>
      <c r="FH94" s="227"/>
      <c r="FI94" s="225">
        <f t="shared" si="335"/>
        <v>0</v>
      </c>
      <c r="FJ94" s="225">
        <f t="shared" si="336"/>
        <v>0</v>
      </c>
      <c r="FK94" s="225">
        <f t="shared" si="337"/>
        <v>0</v>
      </c>
      <c r="FL94" s="225">
        <f t="shared" si="338"/>
        <v>0</v>
      </c>
      <c r="FM94" s="225">
        <f t="shared" si="339"/>
        <v>0</v>
      </c>
      <c r="FN94" s="225">
        <f t="shared" si="340"/>
        <v>0</v>
      </c>
      <c r="FO94" s="225">
        <f t="shared" si="341"/>
        <v>0</v>
      </c>
      <c r="FP94" s="225">
        <f t="shared" si="342"/>
        <v>0</v>
      </c>
      <c r="FQ94" s="225">
        <f t="shared" si="343"/>
        <v>0</v>
      </c>
      <c r="FR94" s="225">
        <f t="shared" si="344"/>
        <v>0</v>
      </c>
      <c r="FS94" s="226">
        <f t="shared" si="345"/>
        <v>0</v>
      </c>
    </row>
    <row r="95" spans="2:175" s="120" customFormat="1" ht="12.95" customHeight="1" x14ac:dyDescent="0.2">
      <c r="B95" s="109" t="str">
        <f>'2. Grunddata'!C$9</f>
        <v>Husdjurens utfodring och vård</v>
      </c>
      <c r="C95" s="110"/>
      <c r="D95" s="113"/>
      <c r="E95" s="128">
        <f t="shared" si="240"/>
        <v>0</v>
      </c>
      <c r="F95" s="111"/>
      <c r="G95" s="112"/>
      <c r="H95" s="112"/>
      <c r="I95" s="112"/>
      <c r="J95" s="112"/>
      <c r="K95" s="112"/>
      <c r="L95" s="112"/>
      <c r="M95" s="112"/>
      <c r="N95" s="112"/>
      <c r="O95" s="112"/>
      <c r="P95" s="112"/>
      <c r="Q95" s="266">
        <f>SUMIF('3. Partner'!$K$13:$K$87,$B95,'3. Partner'!$E$13:$E$87)</f>
        <v>0.02</v>
      </c>
      <c r="R95" s="541">
        <f t="shared" ref="R95:Z104" si="346">$Q95</f>
        <v>0.02</v>
      </c>
      <c r="S95" s="541">
        <f t="shared" si="346"/>
        <v>0.02</v>
      </c>
      <c r="T95" s="541">
        <f t="shared" si="346"/>
        <v>0.02</v>
      </c>
      <c r="U95" s="541">
        <f t="shared" si="346"/>
        <v>0.02</v>
      </c>
      <c r="V95" s="541">
        <f t="shared" si="346"/>
        <v>0.02</v>
      </c>
      <c r="W95" s="541">
        <f t="shared" si="346"/>
        <v>0.02</v>
      </c>
      <c r="X95" s="541">
        <f t="shared" si="346"/>
        <v>0.02</v>
      </c>
      <c r="Y95" s="541">
        <f t="shared" si="346"/>
        <v>0.02</v>
      </c>
      <c r="Z95" s="541">
        <f t="shared" si="346"/>
        <v>0.02</v>
      </c>
      <c r="AA95" s="267">
        <f>SUMIF('3. Partner'!K$13:K$87,B95,'3. Partner'!D$13:D$87)</f>
        <v>0.54449999999999998</v>
      </c>
      <c r="AB95" s="247">
        <f>(SUMIF('3. Partner'!K$13:K$87,B95,'3. Partner'!F$13:F$87))+(SUMIF('3. Partner'!K$13:K$87,B95,'3. Partner'!H$13:H$87))</f>
        <v>0.46473946099377283</v>
      </c>
      <c r="AC95" s="247">
        <f>(SUMIF('3. Partner'!K$13:K$87,B95,'3. Partner'!G$13:G$87))+(SUMIF('3. Partner'!K$13:K$87,B95,'3. Partner'!I$13:I$87))</f>
        <v>0.12659999999999999</v>
      </c>
      <c r="AD95" s="248">
        <f>IF('2. Grunddata'!C$13="NEJ",'2. Grunddata'!C$14,0)</f>
        <v>0.25</v>
      </c>
      <c r="AE95" s="597">
        <f t="shared" si="313"/>
        <v>0</v>
      </c>
      <c r="AF95" s="292"/>
      <c r="AG95" s="249">
        <f t="shared" si="243"/>
        <v>0</v>
      </c>
      <c r="AH95" s="249">
        <f t="shared" si="244"/>
        <v>0</v>
      </c>
      <c r="AI95" s="249">
        <f t="shared" si="245"/>
        <v>0</v>
      </c>
      <c r="AJ95" s="249">
        <f t="shared" si="246"/>
        <v>0</v>
      </c>
      <c r="AK95" s="249">
        <f t="shared" si="247"/>
        <v>0</v>
      </c>
      <c r="AL95" s="249">
        <f t="shared" si="248"/>
        <v>0</v>
      </c>
      <c r="AM95" s="249">
        <f t="shared" si="249"/>
        <v>0</v>
      </c>
      <c r="AN95" s="249">
        <f t="shared" si="250"/>
        <v>0</v>
      </c>
      <c r="AO95" s="249">
        <f t="shared" si="251"/>
        <v>0</v>
      </c>
      <c r="AP95" s="249">
        <f t="shared" si="252"/>
        <v>0</v>
      </c>
      <c r="AQ95" s="250">
        <f t="shared" si="314"/>
        <v>0</v>
      </c>
      <c r="AR95" s="251"/>
      <c r="AS95" s="249">
        <f t="shared" si="253"/>
        <v>0</v>
      </c>
      <c r="AT95" s="249">
        <f t="shared" si="254"/>
        <v>0</v>
      </c>
      <c r="AU95" s="249">
        <f t="shared" si="255"/>
        <v>0</v>
      </c>
      <c r="AV95" s="249">
        <f t="shared" si="256"/>
        <v>0</v>
      </c>
      <c r="AW95" s="249">
        <f t="shared" si="257"/>
        <v>0</v>
      </c>
      <c r="AX95" s="249">
        <f t="shared" si="258"/>
        <v>0</v>
      </c>
      <c r="AY95" s="249">
        <f t="shared" si="259"/>
        <v>0</v>
      </c>
      <c r="AZ95" s="249">
        <f t="shared" si="260"/>
        <v>0</v>
      </c>
      <c r="BA95" s="249">
        <f t="shared" si="261"/>
        <v>0</v>
      </c>
      <c r="BB95" s="249">
        <f t="shared" si="262"/>
        <v>0</v>
      </c>
      <c r="BC95" s="250">
        <f t="shared" si="315"/>
        <v>0</v>
      </c>
      <c r="BD95" s="251"/>
      <c r="BE95" s="249">
        <f t="shared" si="263"/>
        <v>0</v>
      </c>
      <c r="BF95" s="249">
        <f t="shared" si="264"/>
        <v>0</v>
      </c>
      <c r="BG95" s="249">
        <f t="shared" si="265"/>
        <v>0</v>
      </c>
      <c r="BH95" s="249">
        <f t="shared" si="266"/>
        <v>0</v>
      </c>
      <c r="BI95" s="249">
        <f t="shared" si="267"/>
        <v>0</v>
      </c>
      <c r="BJ95" s="249">
        <f t="shared" si="268"/>
        <v>0</v>
      </c>
      <c r="BK95" s="249">
        <f t="shared" si="269"/>
        <v>0</v>
      </c>
      <c r="BL95" s="249">
        <f t="shared" si="270"/>
        <v>0</v>
      </c>
      <c r="BM95" s="249">
        <f t="shared" si="271"/>
        <v>0</v>
      </c>
      <c r="BN95" s="249">
        <f t="shared" si="272"/>
        <v>0</v>
      </c>
      <c r="BO95" s="250">
        <f t="shared" si="316"/>
        <v>0</v>
      </c>
      <c r="BQ95" s="253">
        <f t="shared" si="273"/>
        <v>0</v>
      </c>
      <c r="BR95" s="253">
        <f t="shared" si="274"/>
        <v>0</v>
      </c>
      <c r="BS95" s="253">
        <f t="shared" si="275"/>
        <v>0</v>
      </c>
      <c r="BT95" s="253">
        <f t="shared" si="276"/>
        <v>0</v>
      </c>
      <c r="BU95" s="253">
        <f t="shared" si="277"/>
        <v>0</v>
      </c>
      <c r="BV95" s="253">
        <f t="shared" si="278"/>
        <v>0</v>
      </c>
      <c r="BW95" s="253">
        <f t="shared" si="279"/>
        <v>0</v>
      </c>
      <c r="BX95" s="253">
        <f t="shared" si="280"/>
        <v>0</v>
      </c>
      <c r="BY95" s="253">
        <f t="shared" si="281"/>
        <v>0</v>
      </c>
      <c r="BZ95" s="253">
        <f t="shared" si="282"/>
        <v>0</v>
      </c>
      <c r="CA95" s="237">
        <f t="shared" si="317"/>
        <v>0</v>
      </c>
      <c r="CC95" s="258">
        <f t="shared" si="283"/>
        <v>0</v>
      </c>
      <c r="CD95" s="258">
        <f t="shared" si="284"/>
        <v>0</v>
      </c>
      <c r="CE95" s="258">
        <f t="shared" si="285"/>
        <v>0</v>
      </c>
      <c r="CF95" s="258">
        <f t="shared" si="286"/>
        <v>0</v>
      </c>
      <c r="CG95" s="258">
        <f t="shared" si="287"/>
        <v>0</v>
      </c>
      <c r="CH95" s="258">
        <f t="shared" si="288"/>
        <v>0</v>
      </c>
      <c r="CI95" s="258">
        <f t="shared" si="289"/>
        <v>0</v>
      </c>
      <c r="CJ95" s="258">
        <f t="shared" si="290"/>
        <v>0</v>
      </c>
      <c r="CK95" s="258">
        <f t="shared" si="291"/>
        <v>0</v>
      </c>
      <c r="CL95" s="258">
        <f t="shared" si="292"/>
        <v>0</v>
      </c>
      <c r="CM95" s="237">
        <f t="shared" si="318"/>
        <v>0</v>
      </c>
      <c r="CO95" s="253">
        <f t="shared" si="293"/>
        <v>0</v>
      </c>
      <c r="CP95" s="253">
        <f t="shared" si="294"/>
        <v>0</v>
      </c>
      <c r="CQ95" s="253">
        <f t="shared" si="295"/>
        <v>0</v>
      </c>
      <c r="CR95" s="253">
        <f t="shared" si="296"/>
        <v>0</v>
      </c>
      <c r="CS95" s="253">
        <f t="shared" si="297"/>
        <v>0</v>
      </c>
      <c r="CT95" s="253">
        <f t="shared" si="298"/>
        <v>0</v>
      </c>
      <c r="CU95" s="253">
        <f t="shared" si="299"/>
        <v>0</v>
      </c>
      <c r="CV95" s="253">
        <f t="shared" si="300"/>
        <v>0</v>
      </c>
      <c r="CW95" s="253">
        <f t="shared" si="301"/>
        <v>0</v>
      </c>
      <c r="CX95" s="253">
        <f t="shared" si="302"/>
        <v>0</v>
      </c>
      <c r="CY95" s="237">
        <f t="shared" si="319"/>
        <v>0</v>
      </c>
      <c r="DA95" s="253">
        <f t="shared" si="303"/>
        <v>0</v>
      </c>
      <c r="DB95" s="253">
        <f t="shared" si="304"/>
        <v>0</v>
      </c>
      <c r="DC95" s="253">
        <f t="shared" si="305"/>
        <v>0</v>
      </c>
      <c r="DD95" s="253">
        <f t="shared" si="306"/>
        <v>0</v>
      </c>
      <c r="DE95" s="253">
        <f t="shared" si="307"/>
        <v>0</v>
      </c>
      <c r="DF95" s="253">
        <f t="shared" si="308"/>
        <v>0</v>
      </c>
      <c r="DG95" s="253">
        <f t="shared" si="309"/>
        <v>0</v>
      </c>
      <c r="DH95" s="253">
        <f t="shared" si="310"/>
        <v>0</v>
      </c>
      <c r="DI95" s="253">
        <f t="shared" si="311"/>
        <v>0</v>
      </c>
      <c r="DJ95" s="253">
        <f t="shared" si="312"/>
        <v>0</v>
      </c>
      <c r="DK95" s="237">
        <f t="shared" si="320"/>
        <v>0</v>
      </c>
      <c r="DM95" s="253">
        <f>IF('5. Lön'!$B$15&gt;0,$F95*G95*(1+'2. Grunddata'!$C$16)*(1+$Q95)*(1-$E95),AS95)</f>
        <v>0</v>
      </c>
      <c r="DN95" s="253">
        <f>IF('5. Lön'!$B$15&gt;0,$F95*H95*(1+'2. Grunddata'!$C$16)*(1+$Q95)*(1+$R95)*(1-$E95),AT95)</f>
        <v>0</v>
      </c>
      <c r="DO95" s="253">
        <f>IF('5. Lön'!$B$15&gt;0,$F95*I95*(1+'2. Grunddata'!$C$16)*(1+$Q95)*(1+$R95)*(1+$S95)*(1-$E95),AU95)</f>
        <v>0</v>
      </c>
      <c r="DP95" s="253">
        <f>IF('5. Lön'!$B$15&gt;0,$F95*J95*(1+'2. Grunddata'!$C$16)*(1+$Q95)*(1+$R95)*(1+$S95)*(1+$T95)*(1-$E95),AV95)</f>
        <v>0</v>
      </c>
      <c r="DQ95" s="253">
        <f>IF('5. Lön'!$B$15&gt;0,$F95*K95*(1+'2. Grunddata'!$C$16)*(1+$Q95)*(1+$R95)*(1+$S95)*(1+$T95)*(1+$U95)*(1-$E95),AW95)</f>
        <v>0</v>
      </c>
      <c r="DR95" s="253">
        <f>IF('5. Lön'!$B$15&gt;0,$F95*L95*(1+'2. Grunddata'!$C$16)*(1+$Q95)*(1+$R95)*(1+$S95)*(1+$T95)*(1+$U95)*(1+$V95)*(1-$E95),AX95)</f>
        <v>0</v>
      </c>
      <c r="DS95" s="253">
        <f>IF('5. Lön'!$B$15&gt;0,$F95*M95*(1+'2. Grunddata'!$C$16)*(1+$Q95)*(1+$R95)*(1+$S95)*(1+$T95)*(1+$U95)*(1+$V95)*(1+$W95)*(1-$E95),AY95)</f>
        <v>0</v>
      </c>
      <c r="DT95" s="253">
        <f>IF('5. Lön'!$B$15&gt;0,$F95*N95*(1+'2. Grunddata'!$C$16)*(1+$Q95)*(1+$R95)*(1+$S95)*(1+$T95)*(1+$U95)*(1+$V95)*(1+$W95)*(1+$X95)*(1-$E95),AZ95)</f>
        <v>0</v>
      </c>
      <c r="DU95" s="253">
        <f>IF('5. Lön'!$B$15&gt;0,$F95*O95*(1+'2. Grunddata'!$C$16)*(1+$Q95)*(1+$R95)*(1+$S95)*(1+$T95)*(1+$U95)*(1+$V95)*(1+$W95)*(1+$X95)*(1+$Y95)*(1+$Z95)*(1-$E95),BA95)</f>
        <v>0</v>
      </c>
      <c r="DV95" s="253">
        <f>IF('5. Lön'!$B$15&gt;0,$F95*P95*(1+'2. Grunddata'!$C$16)*(1+$Q95)*(1+$R95)*(1+$S95)*(1+$T95)*(1+$U95)*(1+$V95)*(1+$W95)*(1+$X95)*(1+$Y95)*(1-$E95),BB95)</f>
        <v>0</v>
      </c>
      <c r="DW95" s="237">
        <f t="shared" si="321"/>
        <v>0</v>
      </c>
      <c r="DY95" s="253">
        <f>IF('2. Grunddata'!$C$13="NEJ",(IF('2. Grunddata'!$C$16&gt;0,(DM95*$AD95),(AS95*$AD95))),(BQ95+CO95))</f>
        <v>0</v>
      </c>
      <c r="DZ95" s="253">
        <f>IF('2. Grunddata'!$C$13="NEJ",(IF('2. Grunddata'!$C$16&gt;0,(DN95*$AD95),(AT95*$AD95))),(BR95+CP95))</f>
        <v>0</v>
      </c>
      <c r="EA95" s="253">
        <f>IF('2. Grunddata'!$C$13="NEJ",(IF('2. Grunddata'!$C$16&gt;0,(DO95*$AD95),(AU95*$AD95))),(BS95+CQ95))</f>
        <v>0</v>
      </c>
      <c r="EB95" s="253">
        <f>IF('2. Grunddata'!$C$13="NEJ",(IF('2. Grunddata'!$C$16&gt;0,(DP95*$AD95),(AV95*$AD95))),(BT95+CR95))</f>
        <v>0</v>
      </c>
      <c r="EC95" s="253">
        <f>IF('2. Grunddata'!$C$13="NEJ",(IF('2. Grunddata'!$C$16&gt;0,(DQ95*$AD95),(AW95*$AD95))),(BU95+CS95))</f>
        <v>0</v>
      </c>
      <c r="ED95" s="253">
        <f>IF('2. Grunddata'!$C$13="NEJ",(IF('2. Grunddata'!$C$16&gt;0,(DR95*$AD95),(AX95*$AD95))),(BV95+CT95))</f>
        <v>0</v>
      </c>
      <c r="EE95" s="253">
        <f>IF('2. Grunddata'!$C$13="NEJ",(IF('2. Grunddata'!$C$16&gt;0,(DS95*$AD95),(AY95*$AD95))),(BW95+CU95))</f>
        <v>0</v>
      </c>
      <c r="EF95" s="253">
        <f>IF('2. Grunddata'!$C$13="NEJ",(IF('2. Grunddata'!$C$16&gt;0,(DT95*$AD95),(AZ95*$AD95))),(BX95+CV95))</f>
        <v>0</v>
      </c>
      <c r="EG95" s="253">
        <f>IF('2. Grunddata'!$C$13="NEJ",(IF('2. Grunddata'!$C$16&gt;0,(DU95*$AD95),(BA95*$AD95))),(BY95+CW95))</f>
        <v>0</v>
      </c>
      <c r="EH95" s="253">
        <f>IF('2. Grunddata'!$C$13="NEJ",(IF('2. Grunddata'!$C$16&gt;0,(DV95*$AD95),(BB95*$AD95))),(BZ95+CX95))</f>
        <v>0</v>
      </c>
      <c r="EI95" s="237">
        <f t="shared" si="322"/>
        <v>0</v>
      </c>
      <c r="EK95" s="253">
        <f>(BQ95+CO95-DY95)+IF('2. Grunddata'!$C$16&gt;0,AS95-DM95,0)</f>
        <v>0</v>
      </c>
      <c r="EL95" s="253">
        <f>(BR95+CP95-DZ95)+IF('2. Grunddata'!$C$16&gt;0,AT95-DN95,0)</f>
        <v>0</v>
      </c>
      <c r="EM95" s="253">
        <f>(BS95+CQ95-EA95)+IF('2. Grunddata'!$C$16&gt;0,AU95-DO95,0)</f>
        <v>0</v>
      </c>
      <c r="EN95" s="253">
        <f>(BT95+CR95-EB95)+IF('2. Grunddata'!$C$16&gt;0,AV95-DP95,0)</f>
        <v>0</v>
      </c>
      <c r="EO95" s="253">
        <f>(BU95+CS95-EC95)+IF('2. Grunddata'!$C$16&gt;0,AW95-DQ95,0)</f>
        <v>0</v>
      </c>
      <c r="EP95" s="253">
        <f>(BV95+CT95-ED95)+IF('2. Grunddata'!$C$16&gt;0,AX95-DR95,0)</f>
        <v>0</v>
      </c>
      <c r="EQ95" s="253">
        <f>(BW95+CU95-EE95)+IF('2. Grunddata'!$C$16&gt;0,AY95-DS95,0)</f>
        <v>0</v>
      </c>
      <c r="ER95" s="253">
        <f>(BX95+CV95-EF95)+IF('2. Grunddata'!$C$16&gt;0,AZ95-DT95,0)</f>
        <v>0</v>
      </c>
      <c r="ES95" s="253">
        <f>(BY95+CW95-EG95)+IF('2. Grunddata'!$C$16&gt;0,BA95-DU95,0)</f>
        <v>0</v>
      </c>
      <c r="ET95" s="253">
        <f>(BZ95+CX95-EH95)+IF('2. Grunddata'!$C$16&gt;0,BB95-DV95,0)</f>
        <v>0</v>
      </c>
      <c r="EU95" s="237">
        <f t="shared" si="323"/>
        <v>0</v>
      </c>
      <c r="EW95" s="253">
        <f t="shared" si="324"/>
        <v>0</v>
      </c>
      <c r="EX95" s="253">
        <f t="shared" si="325"/>
        <v>0</v>
      </c>
      <c r="EY95" s="253">
        <f t="shared" si="326"/>
        <v>0</v>
      </c>
      <c r="EZ95" s="253">
        <f t="shared" si="327"/>
        <v>0</v>
      </c>
      <c r="FA95" s="253">
        <f t="shared" si="328"/>
        <v>0</v>
      </c>
      <c r="FB95" s="253">
        <f t="shared" si="329"/>
        <v>0</v>
      </c>
      <c r="FC95" s="253">
        <f t="shared" si="330"/>
        <v>0</v>
      </c>
      <c r="FD95" s="253">
        <f t="shared" si="331"/>
        <v>0</v>
      </c>
      <c r="FE95" s="253">
        <f t="shared" si="332"/>
        <v>0</v>
      </c>
      <c r="FF95" s="253">
        <f t="shared" si="333"/>
        <v>0</v>
      </c>
      <c r="FG95" s="237">
        <f t="shared" si="334"/>
        <v>0</v>
      </c>
      <c r="FI95" s="253">
        <f t="shared" si="335"/>
        <v>0</v>
      </c>
      <c r="FJ95" s="253">
        <f t="shared" si="336"/>
        <v>0</v>
      </c>
      <c r="FK95" s="253">
        <f t="shared" si="337"/>
        <v>0</v>
      </c>
      <c r="FL95" s="253">
        <f t="shared" si="338"/>
        <v>0</v>
      </c>
      <c r="FM95" s="253">
        <f t="shared" si="339"/>
        <v>0</v>
      </c>
      <c r="FN95" s="253">
        <f t="shared" si="340"/>
        <v>0</v>
      </c>
      <c r="FO95" s="253">
        <f t="shared" si="341"/>
        <v>0</v>
      </c>
      <c r="FP95" s="253">
        <f t="shared" si="342"/>
        <v>0</v>
      </c>
      <c r="FQ95" s="253">
        <f t="shared" si="343"/>
        <v>0</v>
      </c>
      <c r="FR95" s="253">
        <f t="shared" si="344"/>
        <v>0</v>
      </c>
      <c r="FS95" s="237">
        <f t="shared" si="345"/>
        <v>0</v>
      </c>
    </row>
    <row r="96" spans="2:175" s="120" customFormat="1" ht="12.95" customHeight="1" x14ac:dyDescent="0.2">
      <c r="B96" s="115" t="str">
        <f>'2. Grunddata'!C$9</f>
        <v>Husdjurens utfodring och vård</v>
      </c>
      <c r="C96" s="147"/>
      <c r="D96" s="116"/>
      <c r="E96" s="138">
        <f t="shared" si="240"/>
        <v>0</v>
      </c>
      <c r="F96" s="136"/>
      <c r="G96" s="137"/>
      <c r="H96" s="137"/>
      <c r="I96" s="137"/>
      <c r="J96" s="137"/>
      <c r="K96" s="137"/>
      <c r="L96" s="137"/>
      <c r="M96" s="137"/>
      <c r="N96" s="137"/>
      <c r="O96" s="137"/>
      <c r="P96" s="137"/>
      <c r="Q96" s="566">
        <f>SUMIF('3. Partner'!$K$13:$K$87,$B96,'3. Partner'!$E$13:$E$87)</f>
        <v>0.02</v>
      </c>
      <c r="R96" s="540">
        <f t="shared" si="346"/>
        <v>0.02</v>
      </c>
      <c r="S96" s="540">
        <f t="shared" si="346"/>
        <v>0.02</v>
      </c>
      <c r="T96" s="540">
        <f t="shared" si="346"/>
        <v>0.02</v>
      </c>
      <c r="U96" s="540">
        <f t="shared" si="346"/>
        <v>0.02</v>
      </c>
      <c r="V96" s="540">
        <f t="shared" si="346"/>
        <v>0.02</v>
      </c>
      <c r="W96" s="540">
        <f t="shared" si="346"/>
        <v>0.02</v>
      </c>
      <c r="X96" s="540">
        <f t="shared" si="346"/>
        <v>0.02</v>
      </c>
      <c r="Y96" s="540">
        <f t="shared" si="346"/>
        <v>0.02</v>
      </c>
      <c r="Z96" s="540">
        <f t="shared" si="346"/>
        <v>0.02</v>
      </c>
      <c r="AA96" s="567">
        <f>SUMIF('3. Partner'!K$13:K$87,B96,'3. Partner'!D$13:D$87)</f>
        <v>0.54449999999999998</v>
      </c>
      <c r="AB96" s="568">
        <f>(SUMIF('3. Partner'!K$13:K$87,B96,'3. Partner'!F$13:F$87))+(SUMIF('3. Partner'!K$13:K$87,B96,'3. Partner'!H$13:H$87))</f>
        <v>0.46473946099377283</v>
      </c>
      <c r="AC96" s="568">
        <f>(SUMIF('3. Partner'!K$13:K$87,B96,'3. Partner'!G$13:G$87))+(SUMIF('3. Partner'!K$13:K$87,B96,'3. Partner'!I$13:I$87))</f>
        <v>0.12659999999999999</v>
      </c>
      <c r="AD96" s="273">
        <f>IF('2. Grunddata'!C$13="NEJ",'2. Grunddata'!C$14,0)</f>
        <v>0.25</v>
      </c>
      <c r="AE96" s="617">
        <f t="shared" si="313"/>
        <v>0</v>
      </c>
      <c r="AF96" s="287"/>
      <c r="AG96" s="274">
        <f t="shared" si="243"/>
        <v>0</v>
      </c>
      <c r="AH96" s="274">
        <f t="shared" si="244"/>
        <v>0</v>
      </c>
      <c r="AI96" s="274">
        <f t="shared" si="245"/>
        <v>0</v>
      </c>
      <c r="AJ96" s="274">
        <f t="shared" si="246"/>
        <v>0</v>
      </c>
      <c r="AK96" s="274">
        <f t="shared" si="247"/>
        <v>0</v>
      </c>
      <c r="AL96" s="274">
        <f t="shared" si="248"/>
        <v>0</v>
      </c>
      <c r="AM96" s="274">
        <f t="shared" si="249"/>
        <v>0</v>
      </c>
      <c r="AN96" s="274">
        <f t="shared" si="250"/>
        <v>0</v>
      </c>
      <c r="AO96" s="274">
        <f t="shared" si="251"/>
        <v>0</v>
      </c>
      <c r="AP96" s="274">
        <f t="shared" si="252"/>
        <v>0</v>
      </c>
      <c r="AQ96" s="275">
        <f t="shared" si="314"/>
        <v>0</v>
      </c>
      <c r="AR96" s="276"/>
      <c r="AS96" s="274">
        <f t="shared" si="253"/>
        <v>0</v>
      </c>
      <c r="AT96" s="274">
        <f t="shared" si="254"/>
        <v>0</v>
      </c>
      <c r="AU96" s="274">
        <f t="shared" si="255"/>
        <v>0</v>
      </c>
      <c r="AV96" s="274">
        <f t="shared" si="256"/>
        <v>0</v>
      </c>
      <c r="AW96" s="274">
        <f t="shared" si="257"/>
        <v>0</v>
      </c>
      <c r="AX96" s="274">
        <f t="shared" si="258"/>
        <v>0</v>
      </c>
      <c r="AY96" s="274">
        <f t="shared" si="259"/>
        <v>0</v>
      </c>
      <c r="AZ96" s="274">
        <f t="shared" si="260"/>
        <v>0</v>
      </c>
      <c r="BA96" s="274">
        <f t="shared" si="261"/>
        <v>0</v>
      </c>
      <c r="BB96" s="274">
        <f t="shared" si="262"/>
        <v>0</v>
      </c>
      <c r="BC96" s="275">
        <f t="shared" si="315"/>
        <v>0</v>
      </c>
      <c r="BD96" s="276"/>
      <c r="BE96" s="274">
        <f t="shared" si="263"/>
        <v>0</v>
      </c>
      <c r="BF96" s="274">
        <f t="shared" si="264"/>
        <v>0</v>
      </c>
      <c r="BG96" s="274">
        <f t="shared" si="265"/>
        <v>0</v>
      </c>
      <c r="BH96" s="274">
        <f t="shared" si="266"/>
        <v>0</v>
      </c>
      <c r="BI96" s="274">
        <f t="shared" si="267"/>
        <v>0</v>
      </c>
      <c r="BJ96" s="274">
        <f t="shared" si="268"/>
        <v>0</v>
      </c>
      <c r="BK96" s="274">
        <f t="shared" si="269"/>
        <v>0</v>
      </c>
      <c r="BL96" s="274">
        <f t="shared" si="270"/>
        <v>0</v>
      </c>
      <c r="BM96" s="274">
        <f t="shared" si="271"/>
        <v>0</v>
      </c>
      <c r="BN96" s="274">
        <f t="shared" si="272"/>
        <v>0</v>
      </c>
      <c r="BO96" s="275">
        <f t="shared" si="316"/>
        <v>0</v>
      </c>
      <c r="BP96" s="227"/>
      <c r="BQ96" s="225">
        <f t="shared" si="273"/>
        <v>0</v>
      </c>
      <c r="BR96" s="225">
        <f t="shared" si="274"/>
        <v>0</v>
      </c>
      <c r="BS96" s="225">
        <f t="shared" si="275"/>
        <v>0</v>
      </c>
      <c r="BT96" s="225">
        <f t="shared" si="276"/>
        <v>0</v>
      </c>
      <c r="BU96" s="225">
        <f t="shared" si="277"/>
        <v>0</v>
      </c>
      <c r="BV96" s="225">
        <f t="shared" si="278"/>
        <v>0</v>
      </c>
      <c r="BW96" s="225">
        <f t="shared" si="279"/>
        <v>0</v>
      </c>
      <c r="BX96" s="225">
        <f t="shared" si="280"/>
        <v>0</v>
      </c>
      <c r="BY96" s="225">
        <f t="shared" si="281"/>
        <v>0</v>
      </c>
      <c r="BZ96" s="225">
        <f t="shared" si="282"/>
        <v>0</v>
      </c>
      <c r="CA96" s="226">
        <f t="shared" si="317"/>
        <v>0</v>
      </c>
      <c r="CB96" s="227"/>
      <c r="CC96" s="279">
        <f t="shared" si="283"/>
        <v>0</v>
      </c>
      <c r="CD96" s="279">
        <f t="shared" si="284"/>
        <v>0</v>
      </c>
      <c r="CE96" s="279">
        <f t="shared" si="285"/>
        <v>0</v>
      </c>
      <c r="CF96" s="279">
        <f t="shared" si="286"/>
        <v>0</v>
      </c>
      <c r="CG96" s="279">
        <f t="shared" si="287"/>
        <v>0</v>
      </c>
      <c r="CH96" s="279">
        <f t="shared" si="288"/>
        <v>0</v>
      </c>
      <c r="CI96" s="279">
        <f t="shared" si="289"/>
        <v>0</v>
      </c>
      <c r="CJ96" s="279">
        <f t="shared" si="290"/>
        <v>0</v>
      </c>
      <c r="CK96" s="279">
        <f t="shared" si="291"/>
        <v>0</v>
      </c>
      <c r="CL96" s="279">
        <f t="shared" si="292"/>
        <v>0</v>
      </c>
      <c r="CM96" s="226">
        <f t="shared" si="318"/>
        <v>0</v>
      </c>
      <c r="CN96" s="227"/>
      <c r="CO96" s="225">
        <f t="shared" si="293"/>
        <v>0</v>
      </c>
      <c r="CP96" s="225">
        <f t="shared" si="294"/>
        <v>0</v>
      </c>
      <c r="CQ96" s="225">
        <f t="shared" si="295"/>
        <v>0</v>
      </c>
      <c r="CR96" s="225">
        <f t="shared" si="296"/>
        <v>0</v>
      </c>
      <c r="CS96" s="225">
        <f t="shared" si="297"/>
        <v>0</v>
      </c>
      <c r="CT96" s="225">
        <f t="shared" si="298"/>
        <v>0</v>
      </c>
      <c r="CU96" s="225">
        <f t="shared" si="299"/>
        <v>0</v>
      </c>
      <c r="CV96" s="225">
        <f t="shared" si="300"/>
        <v>0</v>
      </c>
      <c r="CW96" s="225">
        <f t="shared" si="301"/>
        <v>0</v>
      </c>
      <c r="CX96" s="225">
        <f t="shared" si="302"/>
        <v>0</v>
      </c>
      <c r="CY96" s="226">
        <f t="shared" si="319"/>
        <v>0</v>
      </c>
      <c r="CZ96" s="227"/>
      <c r="DA96" s="225">
        <f t="shared" si="303"/>
        <v>0</v>
      </c>
      <c r="DB96" s="225">
        <f t="shared" si="304"/>
        <v>0</v>
      </c>
      <c r="DC96" s="225">
        <f t="shared" si="305"/>
        <v>0</v>
      </c>
      <c r="DD96" s="225">
        <f t="shared" si="306"/>
        <v>0</v>
      </c>
      <c r="DE96" s="225">
        <f t="shared" si="307"/>
        <v>0</v>
      </c>
      <c r="DF96" s="225">
        <f t="shared" si="308"/>
        <v>0</v>
      </c>
      <c r="DG96" s="225">
        <f t="shared" si="309"/>
        <v>0</v>
      </c>
      <c r="DH96" s="225">
        <f t="shared" si="310"/>
        <v>0</v>
      </c>
      <c r="DI96" s="225">
        <f t="shared" si="311"/>
        <v>0</v>
      </c>
      <c r="DJ96" s="225">
        <f t="shared" si="312"/>
        <v>0</v>
      </c>
      <c r="DK96" s="226">
        <f t="shared" si="320"/>
        <v>0</v>
      </c>
      <c r="DL96" s="227"/>
      <c r="DM96" s="225">
        <f>IF('5. Lön'!$B$15&gt;0,$F96*G96*(1+'2. Grunddata'!$C$16)*(1+$Q96)*(1-$E96),AS96)</f>
        <v>0</v>
      </c>
      <c r="DN96" s="225">
        <f>IF('5. Lön'!$B$15&gt;0,$F96*H96*(1+'2. Grunddata'!$C$16)*(1+$Q96)*(1+$R96)*(1-$E96),AT96)</f>
        <v>0</v>
      </c>
      <c r="DO96" s="225">
        <f>IF('5. Lön'!$B$15&gt;0,$F96*I96*(1+'2. Grunddata'!$C$16)*(1+$Q96)*(1+$R96)*(1+$S96)*(1-$E96),AU96)</f>
        <v>0</v>
      </c>
      <c r="DP96" s="225">
        <f>IF('5. Lön'!$B$15&gt;0,$F96*J96*(1+'2. Grunddata'!$C$16)*(1+$Q96)*(1+$R96)*(1+$S96)*(1+$T96)*(1-$E96),AV96)</f>
        <v>0</v>
      </c>
      <c r="DQ96" s="225">
        <f>IF('5. Lön'!$B$15&gt;0,$F96*K96*(1+'2. Grunddata'!$C$16)*(1+$Q96)*(1+$R96)*(1+$S96)*(1+$T96)*(1+$U96)*(1-$E96),AW96)</f>
        <v>0</v>
      </c>
      <c r="DR96" s="225">
        <f>IF('5. Lön'!$B$15&gt;0,$F96*L96*(1+'2. Grunddata'!$C$16)*(1+$Q96)*(1+$R96)*(1+$S96)*(1+$T96)*(1+$U96)*(1+$V96)*(1-$E96),AX96)</f>
        <v>0</v>
      </c>
      <c r="DS96" s="225">
        <f>IF('5. Lön'!$B$15&gt;0,$F96*M96*(1+'2. Grunddata'!$C$16)*(1+$Q96)*(1+$R96)*(1+$S96)*(1+$T96)*(1+$U96)*(1+$V96)*(1+$W96)*(1-$E96),AY96)</f>
        <v>0</v>
      </c>
      <c r="DT96" s="225">
        <f>IF('5. Lön'!$B$15&gt;0,$F96*N96*(1+'2. Grunddata'!$C$16)*(1+$Q96)*(1+$R96)*(1+$S96)*(1+$T96)*(1+$U96)*(1+$V96)*(1+$W96)*(1+$X96)*(1-$E96),AZ96)</f>
        <v>0</v>
      </c>
      <c r="DU96" s="225">
        <f>IF('5. Lön'!$B$15&gt;0,$F96*O96*(1+'2. Grunddata'!$C$16)*(1+$Q96)*(1+$R96)*(1+$S96)*(1+$T96)*(1+$U96)*(1+$V96)*(1+$W96)*(1+$X96)*(1+$Y96)*(1+$Z96)*(1-$E96),BA96)</f>
        <v>0</v>
      </c>
      <c r="DV96" s="225">
        <f>IF('5. Lön'!$B$15&gt;0,$F96*P96*(1+'2. Grunddata'!$C$16)*(1+$Q96)*(1+$R96)*(1+$S96)*(1+$T96)*(1+$U96)*(1+$V96)*(1+$W96)*(1+$X96)*(1+$Y96)*(1-$E96),BB96)</f>
        <v>0</v>
      </c>
      <c r="DW96" s="226">
        <f t="shared" si="321"/>
        <v>0</v>
      </c>
      <c r="DX96" s="227"/>
      <c r="DY96" s="225">
        <f>IF('2. Grunddata'!$C$13="NEJ",(IF('2. Grunddata'!$C$16&gt;0,(DM96*$AD96),(AS96*$AD96))),(BQ96+CO96))</f>
        <v>0</v>
      </c>
      <c r="DZ96" s="225">
        <f>IF('2. Grunddata'!$C$13="NEJ",(IF('2. Grunddata'!$C$16&gt;0,(DN96*$AD96),(AT96*$AD96))),(BR96+CP96))</f>
        <v>0</v>
      </c>
      <c r="EA96" s="225">
        <f>IF('2. Grunddata'!$C$13="NEJ",(IF('2. Grunddata'!$C$16&gt;0,(DO96*$AD96),(AU96*$AD96))),(BS96+CQ96))</f>
        <v>0</v>
      </c>
      <c r="EB96" s="225">
        <f>IF('2. Grunddata'!$C$13="NEJ",(IF('2. Grunddata'!$C$16&gt;0,(DP96*$AD96),(AV96*$AD96))),(BT96+CR96))</f>
        <v>0</v>
      </c>
      <c r="EC96" s="225">
        <f>IF('2. Grunddata'!$C$13="NEJ",(IF('2. Grunddata'!$C$16&gt;0,(DQ96*$AD96),(AW96*$AD96))),(BU96+CS96))</f>
        <v>0</v>
      </c>
      <c r="ED96" s="225">
        <f>IF('2. Grunddata'!$C$13="NEJ",(IF('2. Grunddata'!$C$16&gt;0,(DR96*$AD96),(AX96*$AD96))),(BV96+CT96))</f>
        <v>0</v>
      </c>
      <c r="EE96" s="225">
        <f>IF('2. Grunddata'!$C$13="NEJ",(IF('2. Grunddata'!$C$16&gt;0,(DS96*$AD96),(AY96*$AD96))),(BW96+CU96))</f>
        <v>0</v>
      </c>
      <c r="EF96" s="225">
        <f>IF('2. Grunddata'!$C$13="NEJ",(IF('2. Grunddata'!$C$16&gt;0,(DT96*$AD96),(AZ96*$AD96))),(BX96+CV96))</f>
        <v>0</v>
      </c>
      <c r="EG96" s="225">
        <f>IF('2. Grunddata'!$C$13="NEJ",(IF('2. Grunddata'!$C$16&gt;0,(DU96*$AD96),(BA96*$AD96))),(BY96+CW96))</f>
        <v>0</v>
      </c>
      <c r="EH96" s="225">
        <f>IF('2. Grunddata'!$C$13="NEJ",(IF('2. Grunddata'!$C$16&gt;0,(DV96*$AD96),(BB96*$AD96))),(BZ96+CX96))</f>
        <v>0</v>
      </c>
      <c r="EI96" s="226">
        <f t="shared" si="322"/>
        <v>0</v>
      </c>
      <c r="EJ96" s="227"/>
      <c r="EK96" s="225">
        <f>(BQ96+CO96-DY96)+IF('2. Grunddata'!$C$16&gt;0,AS96-DM96,0)</f>
        <v>0</v>
      </c>
      <c r="EL96" s="225">
        <f>(BR96+CP96-DZ96)+IF('2. Grunddata'!$C$16&gt;0,AT96-DN96,0)</f>
        <v>0</v>
      </c>
      <c r="EM96" s="225">
        <f>(BS96+CQ96-EA96)+IF('2. Grunddata'!$C$16&gt;0,AU96-DO96,0)</f>
        <v>0</v>
      </c>
      <c r="EN96" s="225">
        <f>(BT96+CR96-EB96)+IF('2. Grunddata'!$C$16&gt;0,AV96-DP96,0)</f>
        <v>0</v>
      </c>
      <c r="EO96" s="225">
        <f>(BU96+CS96-EC96)+IF('2. Grunddata'!$C$16&gt;0,AW96-DQ96,0)</f>
        <v>0</v>
      </c>
      <c r="EP96" s="225">
        <f>(BV96+CT96-ED96)+IF('2. Grunddata'!$C$16&gt;0,AX96-DR96,0)</f>
        <v>0</v>
      </c>
      <c r="EQ96" s="225">
        <f>(BW96+CU96-EE96)+IF('2. Grunddata'!$C$16&gt;0,AY96-DS96,0)</f>
        <v>0</v>
      </c>
      <c r="ER96" s="225">
        <f>(BX96+CV96-EF96)+IF('2. Grunddata'!$C$16&gt;0,AZ96-DT96,0)</f>
        <v>0</v>
      </c>
      <c r="ES96" s="225">
        <f>(BY96+CW96-EG96)+IF('2. Grunddata'!$C$16&gt;0,BA96-DU96,0)</f>
        <v>0</v>
      </c>
      <c r="ET96" s="225">
        <f>(BZ96+CX96-EH96)+IF('2. Grunddata'!$C$16&gt;0,BB96-DV96,0)</f>
        <v>0</v>
      </c>
      <c r="EU96" s="226">
        <f t="shared" si="323"/>
        <v>0</v>
      </c>
      <c r="EV96" s="227"/>
      <c r="EW96" s="225">
        <f t="shared" si="324"/>
        <v>0</v>
      </c>
      <c r="EX96" s="225">
        <f t="shared" si="325"/>
        <v>0</v>
      </c>
      <c r="EY96" s="225">
        <f t="shared" si="326"/>
        <v>0</v>
      </c>
      <c r="EZ96" s="225">
        <f t="shared" si="327"/>
        <v>0</v>
      </c>
      <c r="FA96" s="225">
        <f t="shared" si="328"/>
        <v>0</v>
      </c>
      <c r="FB96" s="225">
        <f t="shared" si="329"/>
        <v>0</v>
      </c>
      <c r="FC96" s="225">
        <f t="shared" si="330"/>
        <v>0</v>
      </c>
      <c r="FD96" s="225">
        <f t="shared" si="331"/>
        <v>0</v>
      </c>
      <c r="FE96" s="225">
        <f t="shared" si="332"/>
        <v>0</v>
      </c>
      <c r="FF96" s="225">
        <f t="shared" si="333"/>
        <v>0</v>
      </c>
      <c r="FG96" s="226">
        <f t="shared" si="334"/>
        <v>0</v>
      </c>
      <c r="FH96" s="227"/>
      <c r="FI96" s="225">
        <f t="shared" si="335"/>
        <v>0</v>
      </c>
      <c r="FJ96" s="225">
        <f t="shared" si="336"/>
        <v>0</v>
      </c>
      <c r="FK96" s="225">
        <f t="shared" si="337"/>
        <v>0</v>
      </c>
      <c r="FL96" s="225">
        <f t="shared" si="338"/>
        <v>0</v>
      </c>
      <c r="FM96" s="225">
        <f t="shared" si="339"/>
        <v>0</v>
      </c>
      <c r="FN96" s="225">
        <f t="shared" si="340"/>
        <v>0</v>
      </c>
      <c r="FO96" s="225">
        <f t="shared" si="341"/>
        <v>0</v>
      </c>
      <c r="FP96" s="225">
        <f t="shared" si="342"/>
        <v>0</v>
      </c>
      <c r="FQ96" s="225">
        <f t="shared" si="343"/>
        <v>0</v>
      </c>
      <c r="FR96" s="225">
        <f t="shared" si="344"/>
        <v>0</v>
      </c>
      <c r="FS96" s="226">
        <f t="shared" si="345"/>
        <v>0</v>
      </c>
    </row>
    <row r="97" spans="2:175" s="120" customFormat="1" ht="12.95" customHeight="1" x14ac:dyDescent="0.2">
      <c r="B97" s="109" t="str">
        <f>'2. Grunddata'!C$9</f>
        <v>Husdjurens utfodring och vård</v>
      </c>
      <c r="C97" s="110"/>
      <c r="D97" s="113"/>
      <c r="E97" s="128">
        <f t="shared" si="240"/>
        <v>0</v>
      </c>
      <c r="F97" s="111"/>
      <c r="G97" s="112"/>
      <c r="H97" s="112"/>
      <c r="I97" s="112"/>
      <c r="J97" s="112"/>
      <c r="K97" s="112"/>
      <c r="L97" s="112"/>
      <c r="M97" s="112"/>
      <c r="N97" s="112"/>
      <c r="O97" s="112"/>
      <c r="P97" s="112"/>
      <c r="Q97" s="266">
        <f>SUMIF('3. Partner'!$K$13:$K$87,$B97,'3. Partner'!$E$13:$E$87)</f>
        <v>0.02</v>
      </c>
      <c r="R97" s="541">
        <f t="shared" si="346"/>
        <v>0.02</v>
      </c>
      <c r="S97" s="541">
        <f t="shared" si="346"/>
        <v>0.02</v>
      </c>
      <c r="T97" s="541">
        <f t="shared" si="346"/>
        <v>0.02</v>
      </c>
      <c r="U97" s="541">
        <f t="shared" si="346"/>
        <v>0.02</v>
      </c>
      <c r="V97" s="541">
        <f t="shared" si="346"/>
        <v>0.02</v>
      </c>
      <c r="W97" s="541">
        <f t="shared" si="346"/>
        <v>0.02</v>
      </c>
      <c r="X97" s="541">
        <f t="shared" si="346"/>
        <v>0.02</v>
      </c>
      <c r="Y97" s="541">
        <f t="shared" si="346"/>
        <v>0.02</v>
      </c>
      <c r="Z97" s="541">
        <f t="shared" si="346"/>
        <v>0.02</v>
      </c>
      <c r="AA97" s="267">
        <f>SUMIF('3. Partner'!K$13:K$87,B97,'3. Partner'!D$13:D$87)</f>
        <v>0.54449999999999998</v>
      </c>
      <c r="AB97" s="247">
        <f>(SUMIF('3. Partner'!K$13:K$87,B97,'3. Partner'!F$13:F$87))+(SUMIF('3. Partner'!K$13:K$87,B97,'3. Partner'!H$13:H$87))</f>
        <v>0.46473946099377283</v>
      </c>
      <c r="AC97" s="247">
        <f>(SUMIF('3. Partner'!K$13:K$87,B97,'3. Partner'!G$13:G$87))+(SUMIF('3. Partner'!K$13:K$87,B97,'3. Partner'!I$13:I$87))</f>
        <v>0.12659999999999999</v>
      </c>
      <c r="AD97" s="248">
        <f>IF('2. Grunddata'!C$13="NEJ",'2. Grunddata'!C$14,0)</f>
        <v>0.25</v>
      </c>
      <c r="AE97" s="597">
        <f t="shared" si="313"/>
        <v>0</v>
      </c>
      <c r="AF97" s="292"/>
      <c r="AG97" s="249">
        <f t="shared" si="243"/>
        <v>0</v>
      </c>
      <c r="AH97" s="249">
        <f t="shared" si="244"/>
        <v>0</v>
      </c>
      <c r="AI97" s="249">
        <f t="shared" si="245"/>
        <v>0</v>
      </c>
      <c r="AJ97" s="249">
        <f t="shared" si="246"/>
        <v>0</v>
      </c>
      <c r="AK97" s="249">
        <f t="shared" si="247"/>
        <v>0</v>
      </c>
      <c r="AL97" s="249">
        <f t="shared" si="248"/>
        <v>0</v>
      </c>
      <c r="AM97" s="249">
        <f t="shared" si="249"/>
        <v>0</v>
      </c>
      <c r="AN97" s="249">
        <f t="shared" si="250"/>
        <v>0</v>
      </c>
      <c r="AO97" s="249">
        <f t="shared" si="251"/>
        <v>0</v>
      </c>
      <c r="AP97" s="249">
        <f t="shared" si="252"/>
        <v>0</v>
      </c>
      <c r="AQ97" s="250">
        <f t="shared" si="314"/>
        <v>0</v>
      </c>
      <c r="AR97" s="251"/>
      <c r="AS97" s="249">
        <f t="shared" si="253"/>
        <v>0</v>
      </c>
      <c r="AT97" s="249">
        <f t="shared" si="254"/>
        <v>0</v>
      </c>
      <c r="AU97" s="249">
        <f t="shared" si="255"/>
        <v>0</v>
      </c>
      <c r="AV97" s="249">
        <f t="shared" si="256"/>
        <v>0</v>
      </c>
      <c r="AW97" s="249">
        <f t="shared" si="257"/>
        <v>0</v>
      </c>
      <c r="AX97" s="249">
        <f t="shared" si="258"/>
        <v>0</v>
      </c>
      <c r="AY97" s="249">
        <f t="shared" si="259"/>
        <v>0</v>
      </c>
      <c r="AZ97" s="249">
        <f t="shared" si="260"/>
        <v>0</v>
      </c>
      <c r="BA97" s="249">
        <f t="shared" si="261"/>
        <v>0</v>
      </c>
      <c r="BB97" s="249">
        <f t="shared" si="262"/>
        <v>0</v>
      </c>
      <c r="BC97" s="250">
        <f t="shared" si="315"/>
        <v>0</v>
      </c>
      <c r="BD97" s="251"/>
      <c r="BE97" s="249">
        <f t="shared" si="263"/>
        <v>0</v>
      </c>
      <c r="BF97" s="249">
        <f t="shared" si="264"/>
        <v>0</v>
      </c>
      <c r="BG97" s="249">
        <f t="shared" si="265"/>
        <v>0</v>
      </c>
      <c r="BH97" s="249">
        <f t="shared" si="266"/>
        <v>0</v>
      </c>
      <c r="BI97" s="249">
        <f t="shared" si="267"/>
        <v>0</v>
      </c>
      <c r="BJ97" s="249">
        <f t="shared" si="268"/>
        <v>0</v>
      </c>
      <c r="BK97" s="249">
        <f t="shared" si="269"/>
        <v>0</v>
      </c>
      <c r="BL97" s="249">
        <f t="shared" si="270"/>
        <v>0</v>
      </c>
      <c r="BM97" s="249">
        <f t="shared" si="271"/>
        <v>0</v>
      </c>
      <c r="BN97" s="249">
        <f t="shared" si="272"/>
        <v>0</v>
      </c>
      <c r="BO97" s="250">
        <f t="shared" si="316"/>
        <v>0</v>
      </c>
      <c r="BQ97" s="253">
        <f t="shared" si="273"/>
        <v>0</v>
      </c>
      <c r="BR97" s="253">
        <f t="shared" si="274"/>
        <v>0</v>
      </c>
      <c r="BS97" s="253">
        <f t="shared" si="275"/>
        <v>0</v>
      </c>
      <c r="BT97" s="253">
        <f t="shared" si="276"/>
        <v>0</v>
      </c>
      <c r="BU97" s="253">
        <f t="shared" si="277"/>
        <v>0</v>
      </c>
      <c r="BV97" s="253">
        <f t="shared" si="278"/>
        <v>0</v>
      </c>
      <c r="BW97" s="253">
        <f t="shared" si="279"/>
        <v>0</v>
      </c>
      <c r="BX97" s="253">
        <f t="shared" si="280"/>
        <v>0</v>
      </c>
      <c r="BY97" s="253">
        <f t="shared" si="281"/>
        <v>0</v>
      </c>
      <c r="BZ97" s="253">
        <f t="shared" si="282"/>
        <v>0</v>
      </c>
      <c r="CA97" s="237">
        <f t="shared" si="317"/>
        <v>0</v>
      </c>
      <c r="CC97" s="258">
        <f t="shared" si="283"/>
        <v>0</v>
      </c>
      <c r="CD97" s="258">
        <f t="shared" si="284"/>
        <v>0</v>
      </c>
      <c r="CE97" s="258">
        <f t="shared" si="285"/>
        <v>0</v>
      </c>
      <c r="CF97" s="258">
        <f t="shared" si="286"/>
        <v>0</v>
      </c>
      <c r="CG97" s="258">
        <f t="shared" si="287"/>
        <v>0</v>
      </c>
      <c r="CH97" s="258">
        <f t="shared" si="288"/>
        <v>0</v>
      </c>
      <c r="CI97" s="258">
        <f t="shared" si="289"/>
        <v>0</v>
      </c>
      <c r="CJ97" s="258">
        <f t="shared" si="290"/>
        <v>0</v>
      </c>
      <c r="CK97" s="258">
        <f t="shared" si="291"/>
        <v>0</v>
      </c>
      <c r="CL97" s="258">
        <f t="shared" si="292"/>
        <v>0</v>
      </c>
      <c r="CM97" s="237">
        <f t="shared" si="318"/>
        <v>0</v>
      </c>
      <c r="CO97" s="253">
        <f t="shared" si="293"/>
        <v>0</v>
      </c>
      <c r="CP97" s="253">
        <f t="shared" si="294"/>
        <v>0</v>
      </c>
      <c r="CQ97" s="253">
        <f t="shared" si="295"/>
        <v>0</v>
      </c>
      <c r="CR97" s="253">
        <f t="shared" si="296"/>
        <v>0</v>
      </c>
      <c r="CS97" s="253">
        <f t="shared" si="297"/>
        <v>0</v>
      </c>
      <c r="CT97" s="253">
        <f t="shared" si="298"/>
        <v>0</v>
      </c>
      <c r="CU97" s="253">
        <f t="shared" si="299"/>
        <v>0</v>
      </c>
      <c r="CV97" s="253">
        <f t="shared" si="300"/>
        <v>0</v>
      </c>
      <c r="CW97" s="253">
        <f t="shared" si="301"/>
        <v>0</v>
      </c>
      <c r="CX97" s="253">
        <f t="shared" si="302"/>
        <v>0</v>
      </c>
      <c r="CY97" s="237">
        <f t="shared" si="319"/>
        <v>0</v>
      </c>
      <c r="DA97" s="253">
        <f t="shared" si="303"/>
        <v>0</v>
      </c>
      <c r="DB97" s="253">
        <f t="shared" si="304"/>
        <v>0</v>
      </c>
      <c r="DC97" s="253">
        <f t="shared" si="305"/>
        <v>0</v>
      </c>
      <c r="DD97" s="253">
        <f t="shared" si="306"/>
        <v>0</v>
      </c>
      <c r="DE97" s="253">
        <f t="shared" si="307"/>
        <v>0</v>
      </c>
      <c r="DF97" s="253">
        <f t="shared" si="308"/>
        <v>0</v>
      </c>
      <c r="DG97" s="253">
        <f t="shared" si="309"/>
        <v>0</v>
      </c>
      <c r="DH97" s="253">
        <f t="shared" si="310"/>
        <v>0</v>
      </c>
      <c r="DI97" s="253">
        <f t="shared" si="311"/>
        <v>0</v>
      </c>
      <c r="DJ97" s="253">
        <f t="shared" si="312"/>
        <v>0</v>
      </c>
      <c r="DK97" s="237">
        <f t="shared" si="320"/>
        <v>0</v>
      </c>
      <c r="DM97" s="253">
        <f>IF('5. Lön'!$B$15&gt;0,$F97*G97*(1+'2. Grunddata'!$C$16)*(1+$Q97)*(1-$E97),AS97)</f>
        <v>0</v>
      </c>
      <c r="DN97" s="253">
        <f>IF('5. Lön'!$B$15&gt;0,$F97*H97*(1+'2. Grunddata'!$C$16)*(1+$Q97)*(1+$R97)*(1-$E97),AT97)</f>
        <v>0</v>
      </c>
      <c r="DO97" s="253">
        <f>IF('5. Lön'!$B$15&gt;0,$F97*I97*(1+'2. Grunddata'!$C$16)*(1+$Q97)*(1+$R97)*(1+$S97)*(1-$E97),AU97)</f>
        <v>0</v>
      </c>
      <c r="DP97" s="253">
        <f>IF('5. Lön'!$B$15&gt;0,$F97*J97*(1+'2. Grunddata'!$C$16)*(1+$Q97)*(1+$R97)*(1+$S97)*(1+$T97)*(1-$E97),AV97)</f>
        <v>0</v>
      </c>
      <c r="DQ97" s="253">
        <f>IF('5. Lön'!$B$15&gt;0,$F97*K97*(1+'2. Grunddata'!$C$16)*(1+$Q97)*(1+$R97)*(1+$S97)*(1+$T97)*(1+$U97)*(1-$E97),AW97)</f>
        <v>0</v>
      </c>
      <c r="DR97" s="253">
        <f>IF('5. Lön'!$B$15&gt;0,$F97*L97*(1+'2. Grunddata'!$C$16)*(1+$Q97)*(1+$R97)*(1+$S97)*(1+$T97)*(1+$U97)*(1+$V97)*(1-$E97),AX97)</f>
        <v>0</v>
      </c>
      <c r="DS97" s="253">
        <f>IF('5. Lön'!$B$15&gt;0,$F97*M97*(1+'2. Grunddata'!$C$16)*(1+$Q97)*(1+$R97)*(1+$S97)*(1+$T97)*(1+$U97)*(1+$V97)*(1+$W97)*(1-$E97),AY97)</f>
        <v>0</v>
      </c>
      <c r="DT97" s="253">
        <f>IF('5. Lön'!$B$15&gt;0,$F97*N97*(1+'2. Grunddata'!$C$16)*(1+$Q97)*(1+$R97)*(1+$S97)*(1+$T97)*(1+$U97)*(1+$V97)*(1+$W97)*(1+$X97)*(1-$E97),AZ97)</f>
        <v>0</v>
      </c>
      <c r="DU97" s="253">
        <f>IF('5. Lön'!$B$15&gt;0,$F97*O97*(1+'2. Grunddata'!$C$16)*(1+$Q97)*(1+$R97)*(1+$S97)*(1+$T97)*(1+$U97)*(1+$V97)*(1+$W97)*(1+$X97)*(1+$Y97)*(1+$Z97)*(1-$E97),BA97)</f>
        <v>0</v>
      </c>
      <c r="DV97" s="253">
        <f>IF('5. Lön'!$B$15&gt;0,$F97*P97*(1+'2. Grunddata'!$C$16)*(1+$Q97)*(1+$R97)*(1+$S97)*(1+$T97)*(1+$U97)*(1+$V97)*(1+$W97)*(1+$X97)*(1+$Y97)*(1-$E97),BB97)</f>
        <v>0</v>
      </c>
      <c r="DW97" s="237">
        <f t="shared" si="321"/>
        <v>0</v>
      </c>
      <c r="DY97" s="253">
        <f>IF('2. Grunddata'!$C$13="NEJ",(IF('2. Grunddata'!$C$16&gt;0,(DM97*$AD97),(AS97*$AD97))),(BQ97+CO97))</f>
        <v>0</v>
      </c>
      <c r="DZ97" s="253">
        <f>IF('2. Grunddata'!$C$13="NEJ",(IF('2. Grunddata'!$C$16&gt;0,(DN97*$AD97),(AT97*$AD97))),(BR97+CP97))</f>
        <v>0</v>
      </c>
      <c r="EA97" s="253">
        <f>IF('2. Grunddata'!$C$13="NEJ",(IF('2. Grunddata'!$C$16&gt;0,(DO97*$AD97),(AU97*$AD97))),(BS97+CQ97))</f>
        <v>0</v>
      </c>
      <c r="EB97" s="253">
        <f>IF('2. Grunddata'!$C$13="NEJ",(IF('2. Grunddata'!$C$16&gt;0,(DP97*$AD97),(AV97*$AD97))),(BT97+CR97))</f>
        <v>0</v>
      </c>
      <c r="EC97" s="253">
        <f>IF('2. Grunddata'!$C$13="NEJ",(IF('2. Grunddata'!$C$16&gt;0,(DQ97*$AD97),(AW97*$AD97))),(BU97+CS97))</f>
        <v>0</v>
      </c>
      <c r="ED97" s="253">
        <f>IF('2. Grunddata'!$C$13="NEJ",(IF('2. Grunddata'!$C$16&gt;0,(DR97*$AD97),(AX97*$AD97))),(BV97+CT97))</f>
        <v>0</v>
      </c>
      <c r="EE97" s="253">
        <f>IF('2. Grunddata'!$C$13="NEJ",(IF('2. Grunddata'!$C$16&gt;0,(DS97*$AD97),(AY97*$AD97))),(BW97+CU97))</f>
        <v>0</v>
      </c>
      <c r="EF97" s="253">
        <f>IF('2. Grunddata'!$C$13="NEJ",(IF('2. Grunddata'!$C$16&gt;0,(DT97*$AD97),(AZ97*$AD97))),(BX97+CV97))</f>
        <v>0</v>
      </c>
      <c r="EG97" s="253">
        <f>IF('2. Grunddata'!$C$13="NEJ",(IF('2. Grunddata'!$C$16&gt;0,(DU97*$AD97),(BA97*$AD97))),(BY97+CW97))</f>
        <v>0</v>
      </c>
      <c r="EH97" s="253">
        <f>IF('2. Grunddata'!$C$13="NEJ",(IF('2. Grunddata'!$C$16&gt;0,(DV97*$AD97),(BB97*$AD97))),(BZ97+CX97))</f>
        <v>0</v>
      </c>
      <c r="EI97" s="237">
        <f t="shared" si="322"/>
        <v>0</v>
      </c>
      <c r="EK97" s="253">
        <f>(BQ97+CO97-DY97)+IF('2. Grunddata'!$C$16&gt;0,AS97-DM97,0)</f>
        <v>0</v>
      </c>
      <c r="EL97" s="253">
        <f>(BR97+CP97-DZ97)+IF('2. Grunddata'!$C$16&gt;0,AT97-DN97,0)</f>
        <v>0</v>
      </c>
      <c r="EM97" s="253">
        <f>(BS97+CQ97-EA97)+IF('2. Grunddata'!$C$16&gt;0,AU97-DO97,0)</f>
        <v>0</v>
      </c>
      <c r="EN97" s="253">
        <f>(BT97+CR97-EB97)+IF('2. Grunddata'!$C$16&gt;0,AV97-DP97,0)</f>
        <v>0</v>
      </c>
      <c r="EO97" s="253">
        <f>(BU97+CS97-EC97)+IF('2. Grunddata'!$C$16&gt;0,AW97-DQ97,0)</f>
        <v>0</v>
      </c>
      <c r="EP97" s="253">
        <f>(BV97+CT97-ED97)+IF('2. Grunddata'!$C$16&gt;0,AX97-DR97,0)</f>
        <v>0</v>
      </c>
      <c r="EQ97" s="253">
        <f>(BW97+CU97-EE97)+IF('2. Grunddata'!$C$16&gt;0,AY97-DS97,0)</f>
        <v>0</v>
      </c>
      <c r="ER97" s="253">
        <f>(BX97+CV97-EF97)+IF('2. Grunddata'!$C$16&gt;0,AZ97-DT97,0)</f>
        <v>0</v>
      </c>
      <c r="ES97" s="253">
        <f>(BY97+CW97-EG97)+IF('2. Grunddata'!$C$16&gt;0,BA97-DU97,0)</f>
        <v>0</v>
      </c>
      <c r="ET97" s="253">
        <f>(BZ97+CX97-EH97)+IF('2. Grunddata'!$C$16&gt;0,BB97-DV97,0)</f>
        <v>0</v>
      </c>
      <c r="EU97" s="237">
        <f t="shared" si="323"/>
        <v>0</v>
      </c>
      <c r="EW97" s="253">
        <f t="shared" si="324"/>
        <v>0</v>
      </c>
      <c r="EX97" s="253">
        <f t="shared" si="325"/>
        <v>0</v>
      </c>
      <c r="EY97" s="253">
        <f t="shared" si="326"/>
        <v>0</v>
      </c>
      <c r="EZ97" s="253">
        <f t="shared" si="327"/>
        <v>0</v>
      </c>
      <c r="FA97" s="253">
        <f t="shared" si="328"/>
        <v>0</v>
      </c>
      <c r="FB97" s="253">
        <f t="shared" si="329"/>
        <v>0</v>
      </c>
      <c r="FC97" s="253">
        <f t="shared" si="330"/>
        <v>0</v>
      </c>
      <c r="FD97" s="253">
        <f t="shared" si="331"/>
        <v>0</v>
      </c>
      <c r="FE97" s="253">
        <f t="shared" si="332"/>
        <v>0</v>
      </c>
      <c r="FF97" s="253">
        <f t="shared" si="333"/>
        <v>0</v>
      </c>
      <c r="FG97" s="237">
        <f t="shared" si="334"/>
        <v>0</v>
      </c>
      <c r="FI97" s="253">
        <f t="shared" si="335"/>
        <v>0</v>
      </c>
      <c r="FJ97" s="253">
        <f t="shared" si="336"/>
        <v>0</v>
      </c>
      <c r="FK97" s="253">
        <f t="shared" si="337"/>
        <v>0</v>
      </c>
      <c r="FL97" s="253">
        <f t="shared" si="338"/>
        <v>0</v>
      </c>
      <c r="FM97" s="253">
        <f t="shared" si="339"/>
        <v>0</v>
      </c>
      <c r="FN97" s="253">
        <f t="shared" si="340"/>
        <v>0</v>
      </c>
      <c r="FO97" s="253">
        <f t="shared" si="341"/>
        <v>0</v>
      </c>
      <c r="FP97" s="253">
        <f t="shared" si="342"/>
        <v>0</v>
      </c>
      <c r="FQ97" s="253">
        <f t="shared" si="343"/>
        <v>0</v>
      </c>
      <c r="FR97" s="253">
        <f t="shared" si="344"/>
        <v>0</v>
      </c>
      <c r="FS97" s="237">
        <f t="shared" si="345"/>
        <v>0</v>
      </c>
    </row>
    <row r="98" spans="2:175" s="120" customFormat="1" ht="12.95" customHeight="1" x14ac:dyDescent="0.2">
      <c r="B98" s="115" t="str">
        <f>'2. Grunddata'!C$9</f>
        <v>Husdjurens utfodring och vård</v>
      </c>
      <c r="C98" s="147"/>
      <c r="D98" s="116"/>
      <c r="E98" s="138">
        <f t="shared" si="240"/>
        <v>0</v>
      </c>
      <c r="F98" s="136"/>
      <c r="G98" s="137"/>
      <c r="H98" s="137"/>
      <c r="I98" s="137"/>
      <c r="J98" s="137"/>
      <c r="K98" s="137"/>
      <c r="L98" s="137"/>
      <c r="M98" s="137"/>
      <c r="N98" s="137"/>
      <c r="O98" s="137"/>
      <c r="P98" s="137"/>
      <c r="Q98" s="566">
        <f>SUMIF('3. Partner'!$K$13:$K$87,$B98,'3. Partner'!$E$13:$E$87)</f>
        <v>0.02</v>
      </c>
      <c r="R98" s="540">
        <f t="shared" si="346"/>
        <v>0.02</v>
      </c>
      <c r="S98" s="540">
        <f t="shared" si="346"/>
        <v>0.02</v>
      </c>
      <c r="T98" s="540">
        <f t="shared" si="346"/>
        <v>0.02</v>
      </c>
      <c r="U98" s="540">
        <f t="shared" si="346"/>
        <v>0.02</v>
      </c>
      <c r="V98" s="540">
        <f t="shared" si="346"/>
        <v>0.02</v>
      </c>
      <c r="W98" s="540">
        <f t="shared" si="346"/>
        <v>0.02</v>
      </c>
      <c r="X98" s="540">
        <f t="shared" si="346"/>
        <v>0.02</v>
      </c>
      <c r="Y98" s="540">
        <f t="shared" si="346"/>
        <v>0.02</v>
      </c>
      <c r="Z98" s="540">
        <f t="shared" si="346"/>
        <v>0.02</v>
      </c>
      <c r="AA98" s="567">
        <f>SUMIF('3. Partner'!K$13:K$87,B98,'3. Partner'!D$13:D$87)</f>
        <v>0.54449999999999998</v>
      </c>
      <c r="AB98" s="568">
        <f>(SUMIF('3. Partner'!K$13:K$87,B98,'3. Partner'!F$13:F$87))+(SUMIF('3. Partner'!K$13:K$87,B98,'3. Partner'!H$13:H$87))</f>
        <v>0.46473946099377283</v>
      </c>
      <c r="AC98" s="568">
        <f>(SUMIF('3. Partner'!K$13:K$87,B98,'3. Partner'!G$13:G$87))+(SUMIF('3. Partner'!K$13:K$87,B98,'3. Partner'!I$13:I$87))</f>
        <v>0.12659999999999999</v>
      </c>
      <c r="AD98" s="273">
        <f>IF('2. Grunddata'!C$13="NEJ",'2. Grunddata'!C$14,0)</f>
        <v>0.25</v>
      </c>
      <c r="AE98" s="617">
        <f t="shared" si="313"/>
        <v>0</v>
      </c>
      <c r="AF98" s="287"/>
      <c r="AG98" s="274">
        <f t="shared" si="243"/>
        <v>0</v>
      </c>
      <c r="AH98" s="274">
        <f t="shared" si="244"/>
        <v>0</v>
      </c>
      <c r="AI98" s="274">
        <f t="shared" si="245"/>
        <v>0</v>
      </c>
      <c r="AJ98" s="274">
        <f t="shared" si="246"/>
        <v>0</v>
      </c>
      <c r="AK98" s="274">
        <f t="shared" si="247"/>
        <v>0</v>
      </c>
      <c r="AL98" s="274">
        <f t="shared" si="248"/>
        <v>0</v>
      </c>
      <c r="AM98" s="274">
        <f t="shared" si="249"/>
        <v>0</v>
      </c>
      <c r="AN98" s="274">
        <f t="shared" si="250"/>
        <v>0</v>
      </c>
      <c r="AO98" s="274">
        <f t="shared" si="251"/>
        <v>0</v>
      </c>
      <c r="AP98" s="274">
        <f t="shared" si="252"/>
        <v>0</v>
      </c>
      <c r="AQ98" s="275">
        <f t="shared" si="314"/>
        <v>0</v>
      </c>
      <c r="AR98" s="276"/>
      <c r="AS98" s="274">
        <f t="shared" si="253"/>
        <v>0</v>
      </c>
      <c r="AT98" s="274">
        <f t="shared" si="254"/>
        <v>0</v>
      </c>
      <c r="AU98" s="274">
        <f t="shared" si="255"/>
        <v>0</v>
      </c>
      <c r="AV98" s="274">
        <f t="shared" si="256"/>
        <v>0</v>
      </c>
      <c r="AW98" s="274">
        <f t="shared" si="257"/>
        <v>0</v>
      </c>
      <c r="AX98" s="274">
        <f t="shared" si="258"/>
        <v>0</v>
      </c>
      <c r="AY98" s="274">
        <f t="shared" si="259"/>
        <v>0</v>
      </c>
      <c r="AZ98" s="274">
        <f t="shared" si="260"/>
        <v>0</v>
      </c>
      <c r="BA98" s="274">
        <f t="shared" si="261"/>
        <v>0</v>
      </c>
      <c r="BB98" s="274">
        <f t="shared" si="262"/>
        <v>0</v>
      </c>
      <c r="BC98" s="275">
        <f t="shared" si="315"/>
        <v>0</v>
      </c>
      <c r="BD98" s="276"/>
      <c r="BE98" s="274">
        <f t="shared" si="263"/>
        <v>0</v>
      </c>
      <c r="BF98" s="274">
        <f t="shared" si="264"/>
        <v>0</v>
      </c>
      <c r="BG98" s="274">
        <f t="shared" si="265"/>
        <v>0</v>
      </c>
      <c r="BH98" s="274">
        <f t="shared" si="266"/>
        <v>0</v>
      </c>
      <c r="BI98" s="274">
        <f t="shared" si="267"/>
        <v>0</v>
      </c>
      <c r="BJ98" s="274">
        <f t="shared" si="268"/>
        <v>0</v>
      </c>
      <c r="BK98" s="274">
        <f t="shared" si="269"/>
        <v>0</v>
      </c>
      <c r="BL98" s="274">
        <f t="shared" si="270"/>
        <v>0</v>
      </c>
      <c r="BM98" s="274">
        <f t="shared" si="271"/>
        <v>0</v>
      </c>
      <c r="BN98" s="274">
        <f t="shared" si="272"/>
        <v>0</v>
      </c>
      <c r="BO98" s="275">
        <f t="shared" si="316"/>
        <v>0</v>
      </c>
      <c r="BP98" s="227"/>
      <c r="BQ98" s="225">
        <f t="shared" si="273"/>
        <v>0</v>
      </c>
      <c r="BR98" s="225">
        <f t="shared" si="274"/>
        <v>0</v>
      </c>
      <c r="BS98" s="225">
        <f t="shared" si="275"/>
        <v>0</v>
      </c>
      <c r="BT98" s="225">
        <f t="shared" si="276"/>
        <v>0</v>
      </c>
      <c r="BU98" s="225">
        <f t="shared" si="277"/>
        <v>0</v>
      </c>
      <c r="BV98" s="225">
        <f t="shared" si="278"/>
        <v>0</v>
      </c>
      <c r="BW98" s="225">
        <f t="shared" si="279"/>
        <v>0</v>
      </c>
      <c r="BX98" s="225">
        <f t="shared" si="280"/>
        <v>0</v>
      </c>
      <c r="BY98" s="225">
        <f t="shared" si="281"/>
        <v>0</v>
      </c>
      <c r="BZ98" s="225">
        <f t="shared" si="282"/>
        <v>0</v>
      </c>
      <c r="CA98" s="226">
        <f t="shared" si="317"/>
        <v>0</v>
      </c>
      <c r="CB98" s="227"/>
      <c r="CC98" s="279">
        <f t="shared" si="283"/>
        <v>0</v>
      </c>
      <c r="CD98" s="279">
        <f t="shared" si="284"/>
        <v>0</v>
      </c>
      <c r="CE98" s="279">
        <f t="shared" si="285"/>
        <v>0</v>
      </c>
      <c r="CF98" s="279">
        <f t="shared" si="286"/>
        <v>0</v>
      </c>
      <c r="CG98" s="279">
        <f t="shared" si="287"/>
        <v>0</v>
      </c>
      <c r="CH98" s="279">
        <f t="shared" si="288"/>
        <v>0</v>
      </c>
      <c r="CI98" s="279">
        <f t="shared" si="289"/>
        <v>0</v>
      </c>
      <c r="CJ98" s="279">
        <f t="shared" si="290"/>
        <v>0</v>
      </c>
      <c r="CK98" s="279">
        <f t="shared" si="291"/>
        <v>0</v>
      </c>
      <c r="CL98" s="279">
        <f t="shared" si="292"/>
        <v>0</v>
      </c>
      <c r="CM98" s="226">
        <f t="shared" si="318"/>
        <v>0</v>
      </c>
      <c r="CN98" s="227"/>
      <c r="CO98" s="225">
        <f t="shared" si="293"/>
        <v>0</v>
      </c>
      <c r="CP98" s="225">
        <f t="shared" si="294"/>
        <v>0</v>
      </c>
      <c r="CQ98" s="225">
        <f t="shared" si="295"/>
        <v>0</v>
      </c>
      <c r="CR98" s="225">
        <f t="shared" si="296"/>
        <v>0</v>
      </c>
      <c r="CS98" s="225">
        <f t="shared" si="297"/>
        <v>0</v>
      </c>
      <c r="CT98" s="225">
        <f t="shared" si="298"/>
        <v>0</v>
      </c>
      <c r="CU98" s="225">
        <f t="shared" si="299"/>
        <v>0</v>
      </c>
      <c r="CV98" s="225">
        <f t="shared" si="300"/>
        <v>0</v>
      </c>
      <c r="CW98" s="225">
        <f t="shared" si="301"/>
        <v>0</v>
      </c>
      <c r="CX98" s="225">
        <f t="shared" si="302"/>
        <v>0</v>
      </c>
      <c r="CY98" s="226">
        <f t="shared" si="319"/>
        <v>0</v>
      </c>
      <c r="CZ98" s="227"/>
      <c r="DA98" s="225">
        <f t="shared" si="303"/>
        <v>0</v>
      </c>
      <c r="DB98" s="225">
        <f t="shared" si="304"/>
        <v>0</v>
      </c>
      <c r="DC98" s="225">
        <f t="shared" si="305"/>
        <v>0</v>
      </c>
      <c r="DD98" s="225">
        <f t="shared" si="306"/>
        <v>0</v>
      </c>
      <c r="DE98" s="225">
        <f t="shared" si="307"/>
        <v>0</v>
      </c>
      <c r="DF98" s="225">
        <f t="shared" si="308"/>
        <v>0</v>
      </c>
      <c r="DG98" s="225">
        <f t="shared" si="309"/>
        <v>0</v>
      </c>
      <c r="DH98" s="225">
        <f t="shared" si="310"/>
        <v>0</v>
      </c>
      <c r="DI98" s="225">
        <f t="shared" si="311"/>
        <v>0</v>
      </c>
      <c r="DJ98" s="225">
        <f t="shared" si="312"/>
        <v>0</v>
      </c>
      <c r="DK98" s="226">
        <f t="shared" si="320"/>
        <v>0</v>
      </c>
      <c r="DL98" s="227"/>
      <c r="DM98" s="225">
        <f>IF('5. Lön'!$B$15&gt;0,$F98*G98*(1+'2. Grunddata'!$C$16)*(1+$Q98)*(1-$E98),AS98)</f>
        <v>0</v>
      </c>
      <c r="DN98" s="225">
        <f>IF('5. Lön'!$B$15&gt;0,$F98*H98*(1+'2. Grunddata'!$C$16)*(1+$Q98)*(1+$R98)*(1-$E98),AT98)</f>
        <v>0</v>
      </c>
      <c r="DO98" s="225">
        <f>IF('5. Lön'!$B$15&gt;0,$F98*I98*(1+'2. Grunddata'!$C$16)*(1+$Q98)*(1+$R98)*(1+$S98)*(1-$E98),AU98)</f>
        <v>0</v>
      </c>
      <c r="DP98" s="225">
        <f>IF('5. Lön'!$B$15&gt;0,$F98*J98*(1+'2. Grunddata'!$C$16)*(1+$Q98)*(1+$R98)*(1+$S98)*(1+$T98)*(1-$E98),AV98)</f>
        <v>0</v>
      </c>
      <c r="DQ98" s="225">
        <f>IF('5. Lön'!$B$15&gt;0,$F98*K98*(1+'2. Grunddata'!$C$16)*(1+$Q98)*(1+$R98)*(1+$S98)*(1+$T98)*(1+$U98)*(1-$E98),AW98)</f>
        <v>0</v>
      </c>
      <c r="DR98" s="225">
        <f>IF('5. Lön'!$B$15&gt;0,$F98*L98*(1+'2. Grunddata'!$C$16)*(1+$Q98)*(1+$R98)*(1+$S98)*(1+$T98)*(1+$U98)*(1+$V98)*(1-$E98),AX98)</f>
        <v>0</v>
      </c>
      <c r="DS98" s="225">
        <f>IF('5. Lön'!$B$15&gt;0,$F98*M98*(1+'2. Grunddata'!$C$16)*(1+$Q98)*(1+$R98)*(1+$S98)*(1+$T98)*(1+$U98)*(1+$V98)*(1+$W98)*(1-$E98),AY98)</f>
        <v>0</v>
      </c>
      <c r="DT98" s="225">
        <f>IF('5. Lön'!$B$15&gt;0,$F98*N98*(1+'2. Grunddata'!$C$16)*(1+$Q98)*(1+$R98)*(1+$S98)*(1+$T98)*(1+$U98)*(1+$V98)*(1+$W98)*(1+$X98)*(1-$E98),AZ98)</f>
        <v>0</v>
      </c>
      <c r="DU98" s="225">
        <f>IF('5. Lön'!$B$15&gt;0,$F98*O98*(1+'2. Grunddata'!$C$16)*(1+$Q98)*(1+$R98)*(1+$S98)*(1+$T98)*(1+$U98)*(1+$V98)*(1+$W98)*(1+$X98)*(1+$Y98)*(1+$Z98)*(1-$E98),BA98)</f>
        <v>0</v>
      </c>
      <c r="DV98" s="225">
        <f>IF('5. Lön'!$B$15&gt;0,$F98*P98*(1+'2. Grunddata'!$C$16)*(1+$Q98)*(1+$R98)*(1+$S98)*(1+$T98)*(1+$U98)*(1+$V98)*(1+$W98)*(1+$X98)*(1+$Y98)*(1-$E98),BB98)</f>
        <v>0</v>
      </c>
      <c r="DW98" s="226">
        <f t="shared" si="321"/>
        <v>0</v>
      </c>
      <c r="DX98" s="227"/>
      <c r="DY98" s="225">
        <f>IF('2. Grunddata'!$C$13="NEJ",(IF('2. Grunddata'!$C$16&gt;0,(DM98*$AD98),(AS98*$AD98))),(BQ98+CO98))</f>
        <v>0</v>
      </c>
      <c r="DZ98" s="225">
        <f>IF('2. Grunddata'!$C$13="NEJ",(IF('2. Grunddata'!$C$16&gt;0,(DN98*$AD98),(AT98*$AD98))),(BR98+CP98))</f>
        <v>0</v>
      </c>
      <c r="EA98" s="225">
        <f>IF('2. Grunddata'!$C$13="NEJ",(IF('2. Grunddata'!$C$16&gt;0,(DO98*$AD98),(AU98*$AD98))),(BS98+CQ98))</f>
        <v>0</v>
      </c>
      <c r="EB98" s="225">
        <f>IF('2. Grunddata'!$C$13="NEJ",(IF('2. Grunddata'!$C$16&gt;0,(DP98*$AD98),(AV98*$AD98))),(BT98+CR98))</f>
        <v>0</v>
      </c>
      <c r="EC98" s="225">
        <f>IF('2. Grunddata'!$C$13="NEJ",(IF('2. Grunddata'!$C$16&gt;0,(DQ98*$AD98),(AW98*$AD98))),(BU98+CS98))</f>
        <v>0</v>
      </c>
      <c r="ED98" s="225">
        <f>IF('2. Grunddata'!$C$13="NEJ",(IF('2. Grunddata'!$C$16&gt;0,(DR98*$AD98),(AX98*$AD98))),(BV98+CT98))</f>
        <v>0</v>
      </c>
      <c r="EE98" s="225">
        <f>IF('2. Grunddata'!$C$13="NEJ",(IF('2. Grunddata'!$C$16&gt;0,(DS98*$AD98),(AY98*$AD98))),(BW98+CU98))</f>
        <v>0</v>
      </c>
      <c r="EF98" s="225">
        <f>IF('2. Grunddata'!$C$13="NEJ",(IF('2. Grunddata'!$C$16&gt;0,(DT98*$AD98),(AZ98*$AD98))),(BX98+CV98))</f>
        <v>0</v>
      </c>
      <c r="EG98" s="225">
        <f>IF('2. Grunddata'!$C$13="NEJ",(IF('2. Grunddata'!$C$16&gt;0,(DU98*$AD98),(BA98*$AD98))),(BY98+CW98))</f>
        <v>0</v>
      </c>
      <c r="EH98" s="225">
        <f>IF('2. Grunddata'!$C$13="NEJ",(IF('2. Grunddata'!$C$16&gt;0,(DV98*$AD98),(BB98*$AD98))),(BZ98+CX98))</f>
        <v>0</v>
      </c>
      <c r="EI98" s="226">
        <f t="shared" si="322"/>
        <v>0</v>
      </c>
      <c r="EJ98" s="227"/>
      <c r="EK98" s="225">
        <f>(BQ98+CO98-DY98)+IF('2. Grunddata'!$C$16&gt;0,AS98-DM98,0)</f>
        <v>0</v>
      </c>
      <c r="EL98" s="225">
        <f>(BR98+CP98-DZ98)+IF('2. Grunddata'!$C$16&gt;0,AT98-DN98,0)</f>
        <v>0</v>
      </c>
      <c r="EM98" s="225">
        <f>(BS98+CQ98-EA98)+IF('2. Grunddata'!$C$16&gt;0,AU98-DO98,0)</f>
        <v>0</v>
      </c>
      <c r="EN98" s="225">
        <f>(BT98+CR98-EB98)+IF('2. Grunddata'!$C$16&gt;0,AV98-DP98,0)</f>
        <v>0</v>
      </c>
      <c r="EO98" s="225">
        <f>(BU98+CS98-EC98)+IF('2. Grunddata'!$C$16&gt;0,AW98-DQ98,0)</f>
        <v>0</v>
      </c>
      <c r="EP98" s="225">
        <f>(BV98+CT98-ED98)+IF('2. Grunddata'!$C$16&gt;0,AX98-DR98,0)</f>
        <v>0</v>
      </c>
      <c r="EQ98" s="225">
        <f>(BW98+CU98-EE98)+IF('2. Grunddata'!$C$16&gt;0,AY98-DS98,0)</f>
        <v>0</v>
      </c>
      <c r="ER98" s="225">
        <f>(BX98+CV98-EF98)+IF('2. Grunddata'!$C$16&gt;0,AZ98-DT98,0)</f>
        <v>0</v>
      </c>
      <c r="ES98" s="225">
        <f>(BY98+CW98-EG98)+IF('2. Grunddata'!$C$16&gt;0,BA98-DU98,0)</f>
        <v>0</v>
      </c>
      <c r="ET98" s="225">
        <f>(BZ98+CX98-EH98)+IF('2. Grunddata'!$C$16&gt;0,BB98-DV98,0)</f>
        <v>0</v>
      </c>
      <c r="EU98" s="226">
        <f t="shared" si="323"/>
        <v>0</v>
      </c>
      <c r="EV98" s="227"/>
      <c r="EW98" s="225">
        <f t="shared" si="324"/>
        <v>0</v>
      </c>
      <c r="EX98" s="225">
        <f t="shared" si="325"/>
        <v>0</v>
      </c>
      <c r="EY98" s="225">
        <f t="shared" si="326"/>
        <v>0</v>
      </c>
      <c r="EZ98" s="225">
        <f t="shared" si="327"/>
        <v>0</v>
      </c>
      <c r="FA98" s="225">
        <f t="shared" si="328"/>
        <v>0</v>
      </c>
      <c r="FB98" s="225">
        <f t="shared" si="329"/>
        <v>0</v>
      </c>
      <c r="FC98" s="225">
        <f t="shared" si="330"/>
        <v>0</v>
      </c>
      <c r="FD98" s="225">
        <f t="shared" si="331"/>
        <v>0</v>
      </c>
      <c r="FE98" s="225">
        <f t="shared" si="332"/>
        <v>0</v>
      </c>
      <c r="FF98" s="225">
        <f t="shared" si="333"/>
        <v>0</v>
      </c>
      <c r="FG98" s="226">
        <f t="shared" si="334"/>
        <v>0</v>
      </c>
      <c r="FH98" s="227"/>
      <c r="FI98" s="225">
        <f t="shared" si="335"/>
        <v>0</v>
      </c>
      <c r="FJ98" s="225">
        <f t="shared" si="336"/>
        <v>0</v>
      </c>
      <c r="FK98" s="225">
        <f t="shared" si="337"/>
        <v>0</v>
      </c>
      <c r="FL98" s="225">
        <f t="shared" si="338"/>
        <v>0</v>
      </c>
      <c r="FM98" s="225">
        <f t="shared" si="339"/>
        <v>0</v>
      </c>
      <c r="FN98" s="225">
        <f t="shared" si="340"/>
        <v>0</v>
      </c>
      <c r="FO98" s="225">
        <f t="shared" si="341"/>
        <v>0</v>
      </c>
      <c r="FP98" s="225">
        <f t="shared" si="342"/>
        <v>0</v>
      </c>
      <c r="FQ98" s="225">
        <f t="shared" si="343"/>
        <v>0</v>
      </c>
      <c r="FR98" s="225">
        <f t="shared" si="344"/>
        <v>0</v>
      </c>
      <c r="FS98" s="226">
        <f t="shared" si="345"/>
        <v>0</v>
      </c>
    </row>
    <row r="99" spans="2:175" s="120" customFormat="1" ht="12.95" customHeight="1" x14ac:dyDescent="0.2">
      <c r="B99" s="109" t="str">
        <f>'2. Grunddata'!C$9</f>
        <v>Husdjurens utfodring och vård</v>
      </c>
      <c r="C99" s="110"/>
      <c r="D99" s="113"/>
      <c r="E99" s="128">
        <f t="shared" si="240"/>
        <v>0</v>
      </c>
      <c r="F99" s="111"/>
      <c r="G99" s="112"/>
      <c r="H99" s="112"/>
      <c r="I99" s="112"/>
      <c r="J99" s="112"/>
      <c r="K99" s="112"/>
      <c r="L99" s="112"/>
      <c r="M99" s="112"/>
      <c r="N99" s="112"/>
      <c r="O99" s="112"/>
      <c r="P99" s="112"/>
      <c r="Q99" s="266">
        <f>SUMIF('3. Partner'!$K$13:$K$87,$B99,'3. Partner'!$E$13:$E$87)</f>
        <v>0.02</v>
      </c>
      <c r="R99" s="541">
        <f t="shared" si="346"/>
        <v>0.02</v>
      </c>
      <c r="S99" s="541">
        <f t="shared" si="346"/>
        <v>0.02</v>
      </c>
      <c r="T99" s="541">
        <f t="shared" si="346"/>
        <v>0.02</v>
      </c>
      <c r="U99" s="541">
        <f t="shared" si="346"/>
        <v>0.02</v>
      </c>
      <c r="V99" s="541">
        <f t="shared" si="346"/>
        <v>0.02</v>
      </c>
      <c r="W99" s="541">
        <f t="shared" si="346"/>
        <v>0.02</v>
      </c>
      <c r="X99" s="541">
        <f t="shared" si="346"/>
        <v>0.02</v>
      </c>
      <c r="Y99" s="541">
        <f t="shared" si="346"/>
        <v>0.02</v>
      </c>
      <c r="Z99" s="541">
        <f t="shared" si="346"/>
        <v>0.02</v>
      </c>
      <c r="AA99" s="267">
        <f>SUMIF('3. Partner'!K$13:K$87,B99,'3. Partner'!D$13:D$87)</f>
        <v>0.54449999999999998</v>
      </c>
      <c r="AB99" s="247">
        <f>(SUMIF('3. Partner'!K$13:K$87,B99,'3. Partner'!F$13:F$87))+(SUMIF('3. Partner'!K$13:K$87,B99,'3. Partner'!H$13:H$87))</f>
        <v>0.46473946099377283</v>
      </c>
      <c r="AC99" s="247">
        <f>(SUMIF('3. Partner'!K$13:K$87,B99,'3. Partner'!G$13:G$87))+(SUMIF('3. Partner'!K$13:K$87,B99,'3. Partner'!I$13:I$87))</f>
        <v>0.12659999999999999</v>
      </c>
      <c r="AD99" s="248">
        <f>IF('2. Grunddata'!C$13="NEJ",'2. Grunddata'!C$14,0)</f>
        <v>0.25</v>
      </c>
      <c r="AE99" s="597">
        <f t="shared" si="313"/>
        <v>0</v>
      </c>
      <c r="AF99" s="292"/>
      <c r="AG99" s="249">
        <f t="shared" si="243"/>
        <v>0</v>
      </c>
      <c r="AH99" s="249">
        <f t="shared" si="244"/>
        <v>0</v>
      </c>
      <c r="AI99" s="249">
        <f t="shared" si="245"/>
        <v>0</v>
      </c>
      <c r="AJ99" s="249">
        <f t="shared" si="246"/>
        <v>0</v>
      </c>
      <c r="AK99" s="249">
        <f t="shared" si="247"/>
        <v>0</v>
      </c>
      <c r="AL99" s="249">
        <f t="shared" si="248"/>
        <v>0</v>
      </c>
      <c r="AM99" s="249">
        <f t="shared" si="249"/>
        <v>0</v>
      </c>
      <c r="AN99" s="249">
        <f t="shared" si="250"/>
        <v>0</v>
      </c>
      <c r="AO99" s="249">
        <f t="shared" si="251"/>
        <v>0</v>
      </c>
      <c r="AP99" s="249">
        <f t="shared" si="252"/>
        <v>0</v>
      </c>
      <c r="AQ99" s="250">
        <f t="shared" si="314"/>
        <v>0</v>
      </c>
      <c r="AR99" s="251"/>
      <c r="AS99" s="249">
        <f t="shared" si="253"/>
        <v>0</v>
      </c>
      <c r="AT99" s="249">
        <f t="shared" si="254"/>
        <v>0</v>
      </c>
      <c r="AU99" s="249">
        <f t="shared" si="255"/>
        <v>0</v>
      </c>
      <c r="AV99" s="249">
        <f t="shared" si="256"/>
        <v>0</v>
      </c>
      <c r="AW99" s="249">
        <f t="shared" si="257"/>
        <v>0</v>
      </c>
      <c r="AX99" s="249">
        <f t="shared" si="258"/>
        <v>0</v>
      </c>
      <c r="AY99" s="249">
        <f t="shared" si="259"/>
        <v>0</v>
      </c>
      <c r="AZ99" s="249">
        <f t="shared" si="260"/>
        <v>0</v>
      </c>
      <c r="BA99" s="249">
        <f t="shared" si="261"/>
        <v>0</v>
      </c>
      <c r="BB99" s="249">
        <f t="shared" si="262"/>
        <v>0</v>
      </c>
      <c r="BC99" s="250">
        <f t="shared" si="315"/>
        <v>0</v>
      </c>
      <c r="BD99" s="251"/>
      <c r="BE99" s="249">
        <f t="shared" si="263"/>
        <v>0</v>
      </c>
      <c r="BF99" s="249">
        <f t="shared" si="264"/>
        <v>0</v>
      </c>
      <c r="BG99" s="249">
        <f t="shared" si="265"/>
        <v>0</v>
      </c>
      <c r="BH99" s="249">
        <f t="shared" si="266"/>
        <v>0</v>
      </c>
      <c r="BI99" s="249">
        <f t="shared" si="267"/>
        <v>0</v>
      </c>
      <c r="BJ99" s="249">
        <f t="shared" si="268"/>
        <v>0</v>
      </c>
      <c r="BK99" s="249">
        <f t="shared" si="269"/>
        <v>0</v>
      </c>
      <c r="BL99" s="249">
        <f t="shared" si="270"/>
        <v>0</v>
      </c>
      <c r="BM99" s="249">
        <f t="shared" si="271"/>
        <v>0</v>
      </c>
      <c r="BN99" s="249">
        <f t="shared" si="272"/>
        <v>0</v>
      </c>
      <c r="BO99" s="250">
        <f t="shared" si="316"/>
        <v>0</v>
      </c>
      <c r="BQ99" s="253">
        <f t="shared" si="273"/>
        <v>0</v>
      </c>
      <c r="BR99" s="253">
        <f t="shared" si="274"/>
        <v>0</v>
      </c>
      <c r="BS99" s="253">
        <f t="shared" si="275"/>
        <v>0</v>
      </c>
      <c r="BT99" s="253">
        <f t="shared" si="276"/>
        <v>0</v>
      </c>
      <c r="BU99" s="253">
        <f t="shared" si="277"/>
        <v>0</v>
      </c>
      <c r="BV99" s="253">
        <f t="shared" si="278"/>
        <v>0</v>
      </c>
      <c r="BW99" s="253">
        <f t="shared" si="279"/>
        <v>0</v>
      </c>
      <c r="BX99" s="253">
        <f t="shared" si="280"/>
        <v>0</v>
      </c>
      <c r="BY99" s="253">
        <f t="shared" si="281"/>
        <v>0</v>
      </c>
      <c r="BZ99" s="253">
        <f t="shared" si="282"/>
        <v>0</v>
      </c>
      <c r="CA99" s="237">
        <f t="shared" si="317"/>
        <v>0</v>
      </c>
      <c r="CC99" s="258">
        <f t="shared" si="283"/>
        <v>0</v>
      </c>
      <c r="CD99" s="258">
        <f t="shared" si="284"/>
        <v>0</v>
      </c>
      <c r="CE99" s="258">
        <f t="shared" si="285"/>
        <v>0</v>
      </c>
      <c r="CF99" s="258">
        <f t="shared" si="286"/>
        <v>0</v>
      </c>
      <c r="CG99" s="258">
        <f t="shared" si="287"/>
        <v>0</v>
      </c>
      <c r="CH99" s="258">
        <f t="shared" si="288"/>
        <v>0</v>
      </c>
      <c r="CI99" s="258">
        <f t="shared" si="289"/>
        <v>0</v>
      </c>
      <c r="CJ99" s="258">
        <f t="shared" si="290"/>
        <v>0</v>
      </c>
      <c r="CK99" s="258">
        <f t="shared" si="291"/>
        <v>0</v>
      </c>
      <c r="CL99" s="258">
        <f t="shared" si="292"/>
        <v>0</v>
      </c>
      <c r="CM99" s="237">
        <f t="shared" si="318"/>
        <v>0</v>
      </c>
      <c r="CO99" s="253">
        <f t="shared" si="293"/>
        <v>0</v>
      </c>
      <c r="CP99" s="253">
        <f t="shared" si="294"/>
        <v>0</v>
      </c>
      <c r="CQ99" s="253">
        <f t="shared" si="295"/>
        <v>0</v>
      </c>
      <c r="CR99" s="253">
        <f t="shared" si="296"/>
        <v>0</v>
      </c>
      <c r="CS99" s="253">
        <f t="shared" si="297"/>
        <v>0</v>
      </c>
      <c r="CT99" s="253">
        <f t="shared" si="298"/>
        <v>0</v>
      </c>
      <c r="CU99" s="253">
        <f t="shared" si="299"/>
        <v>0</v>
      </c>
      <c r="CV99" s="253">
        <f t="shared" si="300"/>
        <v>0</v>
      </c>
      <c r="CW99" s="253">
        <f t="shared" si="301"/>
        <v>0</v>
      </c>
      <c r="CX99" s="253">
        <f t="shared" si="302"/>
        <v>0</v>
      </c>
      <c r="CY99" s="237">
        <f t="shared" si="319"/>
        <v>0</v>
      </c>
      <c r="DA99" s="253">
        <f t="shared" si="303"/>
        <v>0</v>
      </c>
      <c r="DB99" s="253">
        <f t="shared" si="304"/>
        <v>0</v>
      </c>
      <c r="DC99" s="253">
        <f t="shared" si="305"/>
        <v>0</v>
      </c>
      <c r="DD99" s="253">
        <f t="shared" si="306"/>
        <v>0</v>
      </c>
      <c r="DE99" s="253">
        <f t="shared" si="307"/>
        <v>0</v>
      </c>
      <c r="DF99" s="253">
        <f t="shared" si="308"/>
        <v>0</v>
      </c>
      <c r="DG99" s="253">
        <f t="shared" si="309"/>
        <v>0</v>
      </c>
      <c r="DH99" s="253">
        <f t="shared" si="310"/>
        <v>0</v>
      </c>
      <c r="DI99" s="253">
        <f t="shared" si="311"/>
        <v>0</v>
      </c>
      <c r="DJ99" s="253">
        <f t="shared" si="312"/>
        <v>0</v>
      </c>
      <c r="DK99" s="237">
        <f t="shared" si="320"/>
        <v>0</v>
      </c>
      <c r="DM99" s="253">
        <f>IF('5. Lön'!$B$15&gt;0,$F99*G99*(1+'2. Grunddata'!$C$16)*(1+$Q99)*(1-$E99),AS99)</f>
        <v>0</v>
      </c>
      <c r="DN99" s="253">
        <f>IF('5. Lön'!$B$15&gt;0,$F99*H99*(1+'2. Grunddata'!$C$16)*(1+$Q99)*(1+$R99)*(1-$E99),AT99)</f>
        <v>0</v>
      </c>
      <c r="DO99" s="253">
        <f>IF('5. Lön'!$B$15&gt;0,$F99*I99*(1+'2. Grunddata'!$C$16)*(1+$Q99)*(1+$R99)*(1+$S99)*(1-$E99),AU99)</f>
        <v>0</v>
      </c>
      <c r="DP99" s="253">
        <f>IF('5. Lön'!$B$15&gt;0,$F99*J99*(1+'2. Grunddata'!$C$16)*(1+$Q99)*(1+$R99)*(1+$S99)*(1+$T99)*(1-$E99),AV99)</f>
        <v>0</v>
      </c>
      <c r="DQ99" s="253">
        <f>IF('5. Lön'!$B$15&gt;0,$F99*K99*(1+'2. Grunddata'!$C$16)*(1+$Q99)*(1+$R99)*(1+$S99)*(1+$T99)*(1+$U99)*(1-$E99),AW99)</f>
        <v>0</v>
      </c>
      <c r="DR99" s="253">
        <f>IF('5. Lön'!$B$15&gt;0,$F99*L99*(1+'2. Grunddata'!$C$16)*(1+$Q99)*(1+$R99)*(1+$S99)*(1+$T99)*(1+$U99)*(1+$V99)*(1-$E99),AX99)</f>
        <v>0</v>
      </c>
      <c r="DS99" s="253">
        <f>IF('5. Lön'!$B$15&gt;0,$F99*M99*(1+'2. Grunddata'!$C$16)*(1+$Q99)*(1+$R99)*(1+$S99)*(1+$T99)*(1+$U99)*(1+$V99)*(1+$W99)*(1-$E99),AY99)</f>
        <v>0</v>
      </c>
      <c r="DT99" s="253">
        <f>IF('5. Lön'!$B$15&gt;0,$F99*N99*(1+'2. Grunddata'!$C$16)*(1+$Q99)*(1+$R99)*(1+$S99)*(1+$T99)*(1+$U99)*(1+$V99)*(1+$W99)*(1+$X99)*(1-$E99),AZ99)</f>
        <v>0</v>
      </c>
      <c r="DU99" s="253">
        <f>IF('5. Lön'!$B$15&gt;0,$F99*O99*(1+'2. Grunddata'!$C$16)*(1+$Q99)*(1+$R99)*(1+$S99)*(1+$T99)*(1+$U99)*(1+$V99)*(1+$W99)*(1+$X99)*(1+$Y99)*(1+$Z99)*(1-$E99),BA99)</f>
        <v>0</v>
      </c>
      <c r="DV99" s="253">
        <f>IF('5. Lön'!$B$15&gt;0,$F99*P99*(1+'2. Grunddata'!$C$16)*(1+$Q99)*(1+$R99)*(1+$S99)*(1+$T99)*(1+$U99)*(1+$V99)*(1+$W99)*(1+$X99)*(1+$Y99)*(1-$E99),BB99)</f>
        <v>0</v>
      </c>
      <c r="DW99" s="237">
        <f t="shared" si="321"/>
        <v>0</v>
      </c>
      <c r="DY99" s="253">
        <f>IF('2. Grunddata'!$C$13="NEJ",(IF('2. Grunddata'!$C$16&gt;0,(DM99*$AD99),(AS99*$AD99))),(BQ99+CO99))</f>
        <v>0</v>
      </c>
      <c r="DZ99" s="253">
        <f>IF('2. Grunddata'!$C$13="NEJ",(IF('2. Grunddata'!$C$16&gt;0,(DN99*$AD99),(AT99*$AD99))),(BR99+CP99))</f>
        <v>0</v>
      </c>
      <c r="EA99" s="253">
        <f>IF('2. Grunddata'!$C$13="NEJ",(IF('2. Grunddata'!$C$16&gt;0,(DO99*$AD99),(AU99*$AD99))),(BS99+CQ99))</f>
        <v>0</v>
      </c>
      <c r="EB99" s="253">
        <f>IF('2. Grunddata'!$C$13="NEJ",(IF('2. Grunddata'!$C$16&gt;0,(DP99*$AD99),(AV99*$AD99))),(BT99+CR99))</f>
        <v>0</v>
      </c>
      <c r="EC99" s="253">
        <f>IF('2. Grunddata'!$C$13="NEJ",(IF('2. Grunddata'!$C$16&gt;0,(DQ99*$AD99),(AW99*$AD99))),(BU99+CS99))</f>
        <v>0</v>
      </c>
      <c r="ED99" s="253">
        <f>IF('2. Grunddata'!$C$13="NEJ",(IF('2. Grunddata'!$C$16&gt;0,(DR99*$AD99),(AX99*$AD99))),(BV99+CT99))</f>
        <v>0</v>
      </c>
      <c r="EE99" s="253">
        <f>IF('2. Grunddata'!$C$13="NEJ",(IF('2. Grunddata'!$C$16&gt;0,(DS99*$AD99),(AY99*$AD99))),(BW99+CU99))</f>
        <v>0</v>
      </c>
      <c r="EF99" s="253">
        <f>IF('2. Grunddata'!$C$13="NEJ",(IF('2. Grunddata'!$C$16&gt;0,(DT99*$AD99),(AZ99*$AD99))),(BX99+CV99))</f>
        <v>0</v>
      </c>
      <c r="EG99" s="253">
        <f>IF('2. Grunddata'!$C$13="NEJ",(IF('2. Grunddata'!$C$16&gt;0,(DU99*$AD99),(BA99*$AD99))),(BY99+CW99))</f>
        <v>0</v>
      </c>
      <c r="EH99" s="253">
        <f>IF('2. Grunddata'!$C$13="NEJ",(IF('2. Grunddata'!$C$16&gt;0,(DV99*$AD99),(BB99*$AD99))),(BZ99+CX99))</f>
        <v>0</v>
      </c>
      <c r="EI99" s="237">
        <f t="shared" si="322"/>
        <v>0</v>
      </c>
      <c r="EK99" s="253">
        <f>(BQ99+CO99-DY99)+IF('2. Grunddata'!$C$16&gt;0,AS99-DM99,0)</f>
        <v>0</v>
      </c>
      <c r="EL99" s="253">
        <f>(BR99+CP99-DZ99)+IF('2. Grunddata'!$C$16&gt;0,AT99-DN99,0)</f>
        <v>0</v>
      </c>
      <c r="EM99" s="253">
        <f>(BS99+CQ99-EA99)+IF('2. Grunddata'!$C$16&gt;0,AU99-DO99,0)</f>
        <v>0</v>
      </c>
      <c r="EN99" s="253">
        <f>(BT99+CR99-EB99)+IF('2. Grunddata'!$C$16&gt;0,AV99-DP99,0)</f>
        <v>0</v>
      </c>
      <c r="EO99" s="253">
        <f>(BU99+CS99-EC99)+IF('2. Grunddata'!$C$16&gt;0,AW99-DQ99,0)</f>
        <v>0</v>
      </c>
      <c r="EP99" s="253">
        <f>(BV99+CT99-ED99)+IF('2. Grunddata'!$C$16&gt;0,AX99-DR99,0)</f>
        <v>0</v>
      </c>
      <c r="EQ99" s="253">
        <f>(BW99+CU99-EE99)+IF('2. Grunddata'!$C$16&gt;0,AY99-DS99,0)</f>
        <v>0</v>
      </c>
      <c r="ER99" s="253">
        <f>(BX99+CV99-EF99)+IF('2. Grunddata'!$C$16&gt;0,AZ99-DT99,0)</f>
        <v>0</v>
      </c>
      <c r="ES99" s="253">
        <f>(BY99+CW99-EG99)+IF('2. Grunddata'!$C$16&gt;0,BA99-DU99,0)</f>
        <v>0</v>
      </c>
      <c r="ET99" s="253">
        <f>(BZ99+CX99-EH99)+IF('2. Grunddata'!$C$16&gt;0,BB99-DV99,0)</f>
        <v>0</v>
      </c>
      <c r="EU99" s="237">
        <f t="shared" si="323"/>
        <v>0</v>
      </c>
      <c r="EW99" s="253">
        <f t="shared" si="324"/>
        <v>0</v>
      </c>
      <c r="EX99" s="253">
        <f t="shared" si="325"/>
        <v>0</v>
      </c>
      <c r="EY99" s="253">
        <f t="shared" si="326"/>
        <v>0</v>
      </c>
      <c r="EZ99" s="253">
        <f t="shared" si="327"/>
        <v>0</v>
      </c>
      <c r="FA99" s="253">
        <f t="shared" si="328"/>
        <v>0</v>
      </c>
      <c r="FB99" s="253">
        <f t="shared" si="329"/>
        <v>0</v>
      </c>
      <c r="FC99" s="253">
        <f t="shared" si="330"/>
        <v>0</v>
      </c>
      <c r="FD99" s="253">
        <f t="shared" si="331"/>
        <v>0</v>
      </c>
      <c r="FE99" s="253">
        <f t="shared" si="332"/>
        <v>0</v>
      </c>
      <c r="FF99" s="253">
        <f t="shared" si="333"/>
        <v>0</v>
      </c>
      <c r="FG99" s="237">
        <f t="shared" si="334"/>
        <v>0</v>
      </c>
      <c r="FI99" s="253">
        <f t="shared" si="335"/>
        <v>0</v>
      </c>
      <c r="FJ99" s="253">
        <f t="shared" si="336"/>
        <v>0</v>
      </c>
      <c r="FK99" s="253">
        <f t="shared" si="337"/>
        <v>0</v>
      </c>
      <c r="FL99" s="253">
        <f t="shared" si="338"/>
        <v>0</v>
      </c>
      <c r="FM99" s="253">
        <f t="shared" si="339"/>
        <v>0</v>
      </c>
      <c r="FN99" s="253">
        <f t="shared" si="340"/>
        <v>0</v>
      </c>
      <c r="FO99" s="253">
        <f t="shared" si="341"/>
        <v>0</v>
      </c>
      <c r="FP99" s="253">
        <f t="shared" si="342"/>
        <v>0</v>
      </c>
      <c r="FQ99" s="253">
        <f t="shared" si="343"/>
        <v>0</v>
      </c>
      <c r="FR99" s="253">
        <f t="shared" si="344"/>
        <v>0</v>
      </c>
      <c r="FS99" s="237">
        <f t="shared" si="345"/>
        <v>0</v>
      </c>
    </row>
    <row r="100" spans="2:175" s="120" customFormat="1" ht="12.95" customHeight="1" x14ac:dyDescent="0.2">
      <c r="B100" s="115" t="str">
        <f>'2. Grunddata'!C$9</f>
        <v>Husdjurens utfodring och vård</v>
      </c>
      <c r="C100" s="147"/>
      <c r="D100" s="116"/>
      <c r="E100" s="138">
        <f t="shared" si="240"/>
        <v>0</v>
      </c>
      <c r="F100" s="136"/>
      <c r="G100" s="137"/>
      <c r="H100" s="137"/>
      <c r="I100" s="137"/>
      <c r="J100" s="137"/>
      <c r="K100" s="137"/>
      <c r="L100" s="137"/>
      <c r="M100" s="137"/>
      <c r="N100" s="137"/>
      <c r="O100" s="137"/>
      <c r="P100" s="137"/>
      <c r="Q100" s="566">
        <f>SUMIF('3. Partner'!$K$13:$K$87,$B100,'3. Partner'!$E$13:$E$87)</f>
        <v>0.02</v>
      </c>
      <c r="R100" s="540">
        <f t="shared" si="346"/>
        <v>0.02</v>
      </c>
      <c r="S100" s="540">
        <f t="shared" si="346"/>
        <v>0.02</v>
      </c>
      <c r="T100" s="540">
        <f t="shared" si="346"/>
        <v>0.02</v>
      </c>
      <c r="U100" s="540">
        <f t="shared" si="346"/>
        <v>0.02</v>
      </c>
      <c r="V100" s="540">
        <f t="shared" si="346"/>
        <v>0.02</v>
      </c>
      <c r="W100" s="540">
        <f t="shared" si="346"/>
        <v>0.02</v>
      </c>
      <c r="X100" s="540">
        <f t="shared" si="346"/>
        <v>0.02</v>
      </c>
      <c r="Y100" s="540">
        <f t="shared" si="346"/>
        <v>0.02</v>
      </c>
      <c r="Z100" s="540">
        <f t="shared" si="346"/>
        <v>0.02</v>
      </c>
      <c r="AA100" s="567">
        <f>SUMIF('3. Partner'!K$13:K$87,B100,'3. Partner'!D$13:D$87)</f>
        <v>0.54449999999999998</v>
      </c>
      <c r="AB100" s="568">
        <f>(SUMIF('3. Partner'!K$13:K$87,B100,'3. Partner'!F$13:F$87))+(SUMIF('3. Partner'!K$13:K$87,B100,'3. Partner'!H$13:H$87))</f>
        <v>0.46473946099377283</v>
      </c>
      <c r="AC100" s="568">
        <f>(SUMIF('3. Partner'!K$13:K$87,B100,'3. Partner'!G$13:G$87))+(SUMIF('3. Partner'!K$13:K$87,B100,'3. Partner'!I$13:I$87))</f>
        <v>0.12659999999999999</v>
      </c>
      <c r="AD100" s="273">
        <f>IF('2. Grunddata'!C$13="NEJ",'2. Grunddata'!C$14,0)</f>
        <v>0.25</v>
      </c>
      <c r="AE100" s="617">
        <f t="shared" si="313"/>
        <v>0</v>
      </c>
      <c r="AF100" s="287"/>
      <c r="AG100" s="274">
        <f t="shared" si="243"/>
        <v>0</v>
      </c>
      <c r="AH100" s="274">
        <f t="shared" si="244"/>
        <v>0</v>
      </c>
      <c r="AI100" s="274">
        <f t="shared" si="245"/>
        <v>0</v>
      </c>
      <c r="AJ100" s="274">
        <f t="shared" si="246"/>
        <v>0</v>
      </c>
      <c r="AK100" s="274">
        <f t="shared" si="247"/>
        <v>0</v>
      </c>
      <c r="AL100" s="274">
        <f t="shared" si="248"/>
        <v>0</v>
      </c>
      <c r="AM100" s="274">
        <f t="shared" si="249"/>
        <v>0</v>
      </c>
      <c r="AN100" s="274">
        <f t="shared" si="250"/>
        <v>0</v>
      </c>
      <c r="AO100" s="274">
        <f t="shared" si="251"/>
        <v>0</v>
      </c>
      <c r="AP100" s="274">
        <f t="shared" si="252"/>
        <v>0</v>
      </c>
      <c r="AQ100" s="275">
        <f t="shared" si="314"/>
        <v>0</v>
      </c>
      <c r="AR100" s="276"/>
      <c r="AS100" s="274">
        <f t="shared" si="253"/>
        <v>0</v>
      </c>
      <c r="AT100" s="274">
        <f t="shared" si="254"/>
        <v>0</v>
      </c>
      <c r="AU100" s="274">
        <f t="shared" si="255"/>
        <v>0</v>
      </c>
      <c r="AV100" s="274">
        <f t="shared" si="256"/>
        <v>0</v>
      </c>
      <c r="AW100" s="274">
        <f t="shared" si="257"/>
        <v>0</v>
      </c>
      <c r="AX100" s="274">
        <f t="shared" si="258"/>
        <v>0</v>
      </c>
      <c r="AY100" s="274">
        <f t="shared" si="259"/>
        <v>0</v>
      </c>
      <c r="AZ100" s="274">
        <f t="shared" si="260"/>
        <v>0</v>
      </c>
      <c r="BA100" s="274">
        <f t="shared" si="261"/>
        <v>0</v>
      </c>
      <c r="BB100" s="274">
        <f t="shared" si="262"/>
        <v>0</v>
      </c>
      <c r="BC100" s="275">
        <f t="shared" si="315"/>
        <v>0</v>
      </c>
      <c r="BD100" s="276"/>
      <c r="BE100" s="274">
        <f t="shared" si="263"/>
        <v>0</v>
      </c>
      <c r="BF100" s="274">
        <f t="shared" si="264"/>
        <v>0</v>
      </c>
      <c r="BG100" s="274">
        <f t="shared" si="265"/>
        <v>0</v>
      </c>
      <c r="BH100" s="274">
        <f t="shared" si="266"/>
        <v>0</v>
      </c>
      <c r="BI100" s="274">
        <f t="shared" si="267"/>
        <v>0</v>
      </c>
      <c r="BJ100" s="274">
        <f t="shared" si="268"/>
        <v>0</v>
      </c>
      <c r="BK100" s="274">
        <f t="shared" si="269"/>
        <v>0</v>
      </c>
      <c r="BL100" s="274">
        <f t="shared" si="270"/>
        <v>0</v>
      </c>
      <c r="BM100" s="274">
        <f t="shared" si="271"/>
        <v>0</v>
      </c>
      <c r="BN100" s="274">
        <f t="shared" si="272"/>
        <v>0</v>
      </c>
      <c r="BO100" s="275">
        <f t="shared" si="316"/>
        <v>0</v>
      </c>
      <c r="BP100" s="227"/>
      <c r="BQ100" s="225">
        <f t="shared" si="273"/>
        <v>0</v>
      </c>
      <c r="BR100" s="225">
        <f t="shared" si="274"/>
        <v>0</v>
      </c>
      <c r="BS100" s="225">
        <f t="shared" si="275"/>
        <v>0</v>
      </c>
      <c r="BT100" s="225">
        <f t="shared" si="276"/>
        <v>0</v>
      </c>
      <c r="BU100" s="225">
        <f t="shared" si="277"/>
        <v>0</v>
      </c>
      <c r="BV100" s="225">
        <f t="shared" si="278"/>
        <v>0</v>
      </c>
      <c r="BW100" s="225">
        <f t="shared" si="279"/>
        <v>0</v>
      </c>
      <c r="BX100" s="225">
        <f t="shared" si="280"/>
        <v>0</v>
      </c>
      <c r="BY100" s="225">
        <f t="shared" si="281"/>
        <v>0</v>
      </c>
      <c r="BZ100" s="225">
        <f t="shared" si="282"/>
        <v>0</v>
      </c>
      <c r="CA100" s="226">
        <f t="shared" si="317"/>
        <v>0</v>
      </c>
      <c r="CB100" s="227"/>
      <c r="CC100" s="279">
        <f t="shared" si="283"/>
        <v>0</v>
      </c>
      <c r="CD100" s="279">
        <f t="shared" si="284"/>
        <v>0</v>
      </c>
      <c r="CE100" s="279">
        <f t="shared" si="285"/>
        <v>0</v>
      </c>
      <c r="CF100" s="279">
        <f t="shared" si="286"/>
        <v>0</v>
      </c>
      <c r="CG100" s="279">
        <f t="shared" si="287"/>
        <v>0</v>
      </c>
      <c r="CH100" s="279">
        <f t="shared" si="288"/>
        <v>0</v>
      </c>
      <c r="CI100" s="279">
        <f t="shared" si="289"/>
        <v>0</v>
      </c>
      <c r="CJ100" s="279">
        <f t="shared" si="290"/>
        <v>0</v>
      </c>
      <c r="CK100" s="279">
        <f t="shared" si="291"/>
        <v>0</v>
      </c>
      <c r="CL100" s="279">
        <f t="shared" si="292"/>
        <v>0</v>
      </c>
      <c r="CM100" s="226">
        <f t="shared" si="318"/>
        <v>0</v>
      </c>
      <c r="CN100" s="227"/>
      <c r="CO100" s="225">
        <f t="shared" si="293"/>
        <v>0</v>
      </c>
      <c r="CP100" s="225">
        <f t="shared" si="294"/>
        <v>0</v>
      </c>
      <c r="CQ100" s="225">
        <f t="shared" si="295"/>
        <v>0</v>
      </c>
      <c r="CR100" s="225">
        <f t="shared" si="296"/>
        <v>0</v>
      </c>
      <c r="CS100" s="225">
        <f t="shared" si="297"/>
        <v>0</v>
      </c>
      <c r="CT100" s="225">
        <f t="shared" si="298"/>
        <v>0</v>
      </c>
      <c r="CU100" s="225">
        <f t="shared" si="299"/>
        <v>0</v>
      </c>
      <c r="CV100" s="225">
        <f t="shared" si="300"/>
        <v>0</v>
      </c>
      <c r="CW100" s="225">
        <f t="shared" si="301"/>
        <v>0</v>
      </c>
      <c r="CX100" s="225">
        <f t="shared" si="302"/>
        <v>0</v>
      </c>
      <c r="CY100" s="226">
        <f t="shared" si="319"/>
        <v>0</v>
      </c>
      <c r="CZ100" s="227"/>
      <c r="DA100" s="225">
        <f t="shared" si="303"/>
        <v>0</v>
      </c>
      <c r="DB100" s="225">
        <f t="shared" si="304"/>
        <v>0</v>
      </c>
      <c r="DC100" s="225">
        <f t="shared" si="305"/>
        <v>0</v>
      </c>
      <c r="DD100" s="225">
        <f t="shared" si="306"/>
        <v>0</v>
      </c>
      <c r="DE100" s="225">
        <f t="shared" si="307"/>
        <v>0</v>
      </c>
      <c r="DF100" s="225">
        <f t="shared" si="308"/>
        <v>0</v>
      </c>
      <c r="DG100" s="225">
        <f t="shared" si="309"/>
        <v>0</v>
      </c>
      <c r="DH100" s="225">
        <f t="shared" si="310"/>
        <v>0</v>
      </c>
      <c r="DI100" s="225">
        <f t="shared" si="311"/>
        <v>0</v>
      </c>
      <c r="DJ100" s="225">
        <f t="shared" si="312"/>
        <v>0</v>
      </c>
      <c r="DK100" s="226">
        <f t="shared" si="320"/>
        <v>0</v>
      </c>
      <c r="DL100" s="227"/>
      <c r="DM100" s="225">
        <f>IF('5. Lön'!$B$15&gt;0,$F100*G100*(1+'2. Grunddata'!$C$16)*(1+$Q100)*(1-$E100),AS100)</f>
        <v>0</v>
      </c>
      <c r="DN100" s="225">
        <f>IF('5. Lön'!$B$15&gt;0,$F100*H100*(1+'2. Grunddata'!$C$16)*(1+$Q100)*(1+$R100)*(1-$E100),AT100)</f>
        <v>0</v>
      </c>
      <c r="DO100" s="225">
        <f>IF('5. Lön'!$B$15&gt;0,$F100*I100*(1+'2. Grunddata'!$C$16)*(1+$Q100)*(1+$R100)*(1+$S100)*(1-$E100),AU100)</f>
        <v>0</v>
      </c>
      <c r="DP100" s="225">
        <f>IF('5. Lön'!$B$15&gt;0,$F100*J100*(1+'2. Grunddata'!$C$16)*(1+$Q100)*(1+$R100)*(1+$S100)*(1+$T100)*(1-$E100),AV100)</f>
        <v>0</v>
      </c>
      <c r="DQ100" s="225">
        <f>IF('5. Lön'!$B$15&gt;0,$F100*K100*(1+'2. Grunddata'!$C$16)*(1+$Q100)*(1+$R100)*(1+$S100)*(1+$T100)*(1+$U100)*(1-$E100),AW100)</f>
        <v>0</v>
      </c>
      <c r="DR100" s="225">
        <f>IF('5. Lön'!$B$15&gt;0,$F100*L100*(1+'2. Grunddata'!$C$16)*(1+$Q100)*(1+$R100)*(1+$S100)*(1+$T100)*(1+$U100)*(1+$V100)*(1-$E100),AX100)</f>
        <v>0</v>
      </c>
      <c r="DS100" s="225">
        <f>IF('5. Lön'!$B$15&gt;0,$F100*M100*(1+'2. Grunddata'!$C$16)*(1+$Q100)*(1+$R100)*(1+$S100)*(1+$T100)*(1+$U100)*(1+$V100)*(1+$W100)*(1-$E100),AY100)</f>
        <v>0</v>
      </c>
      <c r="DT100" s="225">
        <f>IF('5. Lön'!$B$15&gt;0,$F100*N100*(1+'2. Grunddata'!$C$16)*(1+$Q100)*(1+$R100)*(1+$S100)*(1+$T100)*(1+$U100)*(1+$V100)*(1+$W100)*(1+$X100)*(1-$E100),AZ100)</f>
        <v>0</v>
      </c>
      <c r="DU100" s="225">
        <f>IF('5. Lön'!$B$15&gt;0,$F100*O100*(1+'2. Grunddata'!$C$16)*(1+$Q100)*(1+$R100)*(1+$S100)*(1+$T100)*(1+$U100)*(1+$V100)*(1+$W100)*(1+$X100)*(1+$Y100)*(1+$Z100)*(1-$E100),BA100)</f>
        <v>0</v>
      </c>
      <c r="DV100" s="225">
        <f>IF('5. Lön'!$B$15&gt;0,$F100*P100*(1+'2. Grunddata'!$C$16)*(1+$Q100)*(1+$R100)*(1+$S100)*(1+$T100)*(1+$U100)*(1+$V100)*(1+$W100)*(1+$X100)*(1+$Y100)*(1-$E100),BB100)</f>
        <v>0</v>
      </c>
      <c r="DW100" s="226">
        <f t="shared" si="321"/>
        <v>0</v>
      </c>
      <c r="DX100" s="227"/>
      <c r="DY100" s="225">
        <f>IF('2. Grunddata'!$C$13="NEJ",(IF('2. Grunddata'!$C$16&gt;0,(DM100*$AD100),(AS100*$AD100))),(BQ100+CO100))</f>
        <v>0</v>
      </c>
      <c r="DZ100" s="225">
        <f>IF('2. Grunddata'!$C$13="NEJ",(IF('2. Grunddata'!$C$16&gt;0,(DN100*$AD100),(AT100*$AD100))),(BR100+CP100))</f>
        <v>0</v>
      </c>
      <c r="EA100" s="225">
        <f>IF('2. Grunddata'!$C$13="NEJ",(IF('2. Grunddata'!$C$16&gt;0,(DO100*$AD100),(AU100*$AD100))),(BS100+CQ100))</f>
        <v>0</v>
      </c>
      <c r="EB100" s="225">
        <f>IF('2. Grunddata'!$C$13="NEJ",(IF('2. Grunddata'!$C$16&gt;0,(DP100*$AD100),(AV100*$AD100))),(BT100+CR100))</f>
        <v>0</v>
      </c>
      <c r="EC100" s="225">
        <f>IF('2. Grunddata'!$C$13="NEJ",(IF('2. Grunddata'!$C$16&gt;0,(DQ100*$AD100),(AW100*$AD100))),(BU100+CS100))</f>
        <v>0</v>
      </c>
      <c r="ED100" s="225">
        <f>IF('2. Grunddata'!$C$13="NEJ",(IF('2. Grunddata'!$C$16&gt;0,(DR100*$AD100),(AX100*$AD100))),(BV100+CT100))</f>
        <v>0</v>
      </c>
      <c r="EE100" s="225">
        <f>IF('2. Grunddata'!$C$13="NEJ",(IF('2. Grunddata'!$C$16&gt;0,(DS100*$AD100),(AY100*$AD100))),(BW100+CU100))</f>
        <v>0</v>
      </c>
      <c r="EF100" s="225">
        <f>IF('2. Grunddata'!$C$13="NEJ",(IF('2. Grunddata'!$C$16&gt;0,(DT100*$AD100),(AZ100*$AD100))),(BX100+CV100))</f>
        <v>0</v>
      </c>
      <c r="EG100" s="225">
        <f>IF('2. Grunddata'!$C$13="NEJ",(IF('2. Grunddata'!$C$16&gt;0,(DU100*$AD100),(BA100*$AD100))),(BY100+CW100))</f>
        <v>0</v>
      </c>
      <c r="EH100" s="225">
        <f>IF('2. Grunddata'!$C$13="NEJ",(IF('2. Grunddata'!$C$16&gt;0,(DV100*$AD100),(BB100*$AD100))),(BZ100+CX100))</f>
        <v>0</v>
      </c>
      <c r="EI100" s="226">
        <f t="shared" si="322"/>
        <v>0</v>
      </c>
      <c r="EJ100" s="227"/>
      <c r="EK100" s="225">
        <f>(BQ100+CO100-DY100)+IF('2. Grunddata'!$C$16&gt;0,AS100-DM100,0)</f>
        <v>0</v>
      </c>
      <c r="EL100" s="225">
        <f>(BR100+CP100-DZ100)+IF('2. Grunddata'!$C$16&gt;0,AT100-DN100,0)</f>
        <v>0</v>
      </c>
      <c r="EM100" s="225">
        <f>(BS100+CQ100-EA100)+IF('2. Grunddata'!$C$16&gt;0,AU100-DO100,0)</f>
        <v>0</v>
      </c>
      <c r="EN100" s="225">
        <f>(BT100+CR100-EB100)+IF('2. Grunddata'!$C$16&gt;0,AV100-DP100,0)</f>
        <v>0</v>
      </c>
      <c r="EO100" s="225">
        <f>(BU100+CS100-EC100)+IF('2. Grunddata'!$C$16&gt;0,AW100-DQ100,0)</f>
        <v>0</v>
      </c>
      <c r="EP100" s="225">
        <f>(BV100+CT100-ED100)+IF('2. Grunddata'!$C$16&gt;0,AX100-DR100,0)</f>
        <v>0</v>
      </c>
      <c r="EQ100" s="225">
        <f>(BW100+CU100-EE100)+IF('2. Grunddata'!$C$16&gt;0,AY100-DS100,0)</f>
        <v>0</v>
      </c>
      <c r="ER100" s="225">
        <f>(BX100+CV100-EF100)+IF('2. Grunddata'!$C$16&gt;0,AZ100-DT100,0)</f>
        <v>0</v>
      </c>
      <c r="ES100" s="225">
        <f>(BY100+CW100-EG100)+IF('2. Grunddata'!$C$16&gt;0,BA100-DU100,0)</f>
        <v>0</v>
      </c>
      <c r="ET100" s="225">
        <f>(BZ100+CX100-EH100)+IF('2. Grunddata'!$C$16&gt;0,BB100-DV100,0)</f>
        <v>0</v>
      </c>
      <c r="EU100" s="226">
        <f t="shared" si="323"/>
        <v>0</v>
      </c>
      <c r="EV100" s="227"/>
      <c r="EW100" s="225">
        <f t="shared" si="324"/>
        <v>0</v>
      </c>
      <c r="EX100" s="225">
        <f t="shared" si="325"/>
        <v>0</v>
      </c>
      <c r="EY100" s="225">
        <f t="shared" si="326"/>
        <v>0</v>
      </c>
      <c r="EZ100" s="225">
        <f t="shared" si="327"/>
        <v>0</v>
      </c>
      <c r="FA100" s="225">
        <f t="shared" si="328"/>
        <v>0</v>
      </c>
      <c r="FB100" s="225">
        <f t="shared" si="329"/>
        <v>0</v>
      </c>
      <c r="FC100" s="225">
        <f t="shared" si="330"/>
        <v>0</v>
      </c>
      <c r="FD100" s="225">
        <f t="shared" si="331"/>
        <v>0</v>
      </c>
      <c r="FE100" s="225">
        <f t="shared" si="332"/>
        <v>0</v>
      </c>
      <c r="FF100" s="225">
        <f t="shared" si="333"/>
        <v>0</v>
      </c>
      <c r="FG100" s="226">
        <f t="shared" si="334"/>
        <v>0</v>
      </c>
      <c r="FH100" s="227"/>
      <c r="FI100" s="225">
        <f t="shared" si="335"/>
        <v>0</v>
      </c>
      <c r="FJ100" s="225">
        <f t="shared" si="336"/>
        <v>0</v>
      </c>
      <c r="FK100" s="225">
        <f t="shared" si="337"/>
        <v>0</v>
      </c>
      <c r="FL100" s="225">
        <f t="shared" si="338"/>
        <v>0</v>
      </c>
      <c r="FM100" s="225">
        <f t="shared" si="339"/>
        <v>0</v>
      </c>
      <c r="FN100" s="225">
        <f t="shared" si="340"/>
        <v>0</v>
      </c>
      <c r="FO100" s="225">
        <f t="shared" si="341"/>
        <v>0</v>
      </c>
      <c r="FP100" s="225">
        <f t="shared" si="342"/>
        <v>0</v>
      </c>
      <c r="FQ100" s="225">
        <f t="shared" si="343"/>
        <v>0</v>
      </c>
      <c r="FR100" s="225">
        <f t="shared" si="344"/>
        <v>0</v>
      </c>
      <c r="FS100" s="226">
        <f t="shared" si="345"/>
        <v>0</v>
      </c>
    </row>
    <row r="101" spans="2:175" s="120" customFormat="1" ht="12.95" customHeight="1" x14ac:dyDescent="0.2">
      <c r="B101" s="109" t="str">
        <f>'2. Grunddata'!C$9</f>
        <v>Husdjurens utfodring och vård</v>
      </c>
      <c r="C101" s="110"/>
      <c r="D101" s="113"/>
      <c r="E101" s="128">
        <f t="shared" si="240"/>
        <v>0</v>
      </c>
      <c r="F101" s="111"/>
      <c r="G101" s="112"/>
      <c r="H101" s="112"/>
      <c r="I101" s="112"/>
      <c r="J101" s="112"/>
      <c r="K101" s="112"/>
      <c r="L101" s="112"/>
      <c r="M101" s="112"/>
      <c r="N101" s="112"/>
      <c r="O101" s="112"/>
      <c r="P101" s="112"/>
      <c r="Q101" s="266">
        <f>SUMIF('3. Partner'!$K$13:$K$87,$B101,'3. Partner'!$E$13:$E$87)</f>
        <v>0.02</v>
      </c>
      <c r="R101" s="541">
        <f t="shared" si="346"/>
        <v>0.02</v>
      </c>
      <c r="S101" s="541">
        <f t="shared" si="346"/>
        <v>0.02</v>
      </c>
      <c r="T101" s="541">
        <f t="shared" si="346"/>
        <v>0.02</v>
      </c>
      <c r="U101" s="541">
        <f t="shared" si="346"/>
        <v>0.02</v>
      </c>
      <c r="V101" s="541">
        <f t="shared" si="346"/>
        <v>0.02</v>
      </c>
      <c r="W101" s="541">
        <f t="shared" si="346"/>
        <v>0.02</v>
      </c>
      <c r="X101" s="541">
        <f t="shared" si="346"/>
        <v>0.02</v>
      </c>
      <c r="Y101" s="541">
        <f t="shared" si="346"/>
        <v>0.02</v>
      </c>
      <c r="Z101" s="541">
        <f t="shared" si="346"/>
        <v>0.02</v>
      </c>
      <c r="AA101" s="267">
        <f>SUMIF('3. Partner'!K$13:K$87,B101,'3. Partner'!D$13:D$87)</f>
        <v>0.54449999999999998</v>
      </c>
      <c r="AB101" s="247">
        <f>(SUMIF('3. Partner'!K$13:K$87,B101,'3. Partner'!F$13:F$87))+(SUMIF('3. Partner'!K$13:K$87,B101,'3. Partner'!H$13:H$87))</f>
        <v>0.46473946099377283</v>
      </c>
      <c r="AC101" s="247">
        <f>(SUMIF('3. Partner'!K$13:K$87,B101,'3. Partner'!G$13:G$87))+(SUMIF('3. Partner'!K$13:K$87,B101,'3. Partner'!I$13:I$87))</f>
        <v>0.12659999999999999</v>
      </c>
      <c r="AD101" s="248">
        <f>IF('2. Grunddata'!C$13="NEJ",'2. Grunddata'!C$14,0)</f>
        <v>0.25</v>
      </c>
      <c r="AE101" s="597">
        <f t="shared" si="313"/>
        <v>0</v>
      </c>
      <c r="AF101" s="292"/>
      <c r="AG101" s="249">
        <f t="shared" si="243"/>
        <v>0</v>
      </c>
      <c r="AH101" s="249">
        <f t="shared" si="244"/>
        <v>0</v>
      </c>
      <c r="AI101" s="249">
        <f t="shared" si="245"/>
        <v>0</v>
      </c>
      <c r="AJ101" s="249">
        <f t="shared" si="246"/>
        <v>0</v>
      </c>
      <c r="AK101" s="249">
        <f t="shared" si="247"/>
        <v>0</v>
      </c>
      <c r="AL101" s="249">
        <f t="shared" si="248"/>
        <v>0</v>
      </c>
      <c r="AM101" s="249">
        <f t="shared" si="249"/>
        <v>0</v>
      </c>
      <c r="AN101" s="249">
        <f t="shared" si="250"/>
        <v>0</v>
      </c>
      <c r="AO101" s="249">
        <f t="shared" si="251"/>
        <v>0</v>
      </c>
      <c r="AP101" s="249">
        <f t="shared" si="252"/>
        <v>0</v>
      </c>
      <c r="AQ101" s="250">
        <f t="shared" si="314"/>
        <v>0</v>
      </c>
      <c r="AR101" s="251"/>
      <c r="AS101" s="249">
        <f t="shared" si="253"/>
        <v>0</v>
      </c>
      <c r="AT101" s="249">
        <f t="shared" si="254"/>
        <v>0</v>
      </c>
      <c r="AU101" s="249">
        <f t="shared" si="255"/>
        <v>0</v>
      </c>
      <c r="AV101" s="249">
        <f t="shared" si="256"/>
        <v>0</v>
      </c>
      <c r="AW101" s="249">
        <f t="shared" si="257"/>
        <v>0</v>
      </c>
      <c r="AX101" s="249">
        <f t="shared" si="258"/>
        <v>0</v>
      </c>
      <c r="AY101" s="249">
        <f t="shared" si="259"/>
        <v>0</v>
      </c>
      <c r="AZ101" s="249">
        <f t="shared" si="260"/>
        <v>0</v>
      </c>
      <c r="BA101" s="249">
        <f t="shared" si="261"/>
        <v>0</v>
      </c>
      <c r="BB101" s="249">
        <f t="shared" si="262"/>
        <v>0</v>
      </c>
      <c r="BC101" s="250">
        <f t="shared" si="315"/>
        <v>0</v>
      </c>
      <c r="BD101" s="251"/>
      <c r="BE101" s="249">
        <f t="shared" si="263"/>
        <v>0</v>
      </c>
      <c r="BF101" s="249">
        <f t="shared" si="264"/>
        <v>0</v>
      </c>
      <c r="BG101" s="249">
        <f t="shared" si="265"/>
        <v>0</v>
      </c>
      <c r="BH101" s="249">
        <f t="shared" si="266"/>
        <v>0</v>
      </c>
      <c r="BI101" s="249">
        <f t="shared" si="267"/>
        <v>0</v>
      </c>
      <c r="BJ101" s="249">
        <f t="shared" si="268"/>
        <v>0</v>
      </c>
      <c r="BK101" s="249">
        <f t="shared" si="269"/>
        <v>0</v>
      </c>
      <c r="BL101" s="249">
        <f t="shared" si="270"/>
        <v>0</v>
      </c>
      <c r="BM101" s="249">
        <f t="shared" si="271"/>
        <v>0</v>
      </c>
      <c r="BN101" s="249">
        <f t="shared" si="272"/>
        <v>0</v>
      </c>
      <c r="BO101" s="250">
        <f t="shared" si="316"/>
        <v>0</v>
      </c>
      <c r="BQ101" s="253">
        <f t="shared" si="273"/>
        <v>0</v>
      </c>
      <c r="BR101" s="253">
        <f t="shared" si="274"/>
        <v>0</v>
      </c>
      <c r="BS101" s="253">
        <f t="shared" si="275"/>
        <v>0</v>
      </c>
      <c r="BT101" s="253">
        <f t="shared" si="276"/>
        <v>0</v>
      </c>
      <c r="BU101" s="253">
        <f t="shared" si="277"/>
        <v>0</v>
      </c>
      <c r="BV101" s="253">
        <f t="shared" si="278"/>
        <v>0</v>
      </c>
      <c r="BW101" s="253">
        <f t="shared" si="279"/>
        <v>0</v>
      </c>
      <c r="BX101" s="253">
        <f t="shared" si="280"/>
        <v>0</v>
      </c>
      <c r="BY101" s="253">
        <f t="shared" si="281"/>
        <v>0</v>
      </c>
      <c r="BZ101" s="253">
        <f t="shared" si="282"/>
        <v>0</v>
      </c>
      <c r="CA101" s="237">
        <f t="shared" si="317"/>
        <v>0</v>
      </c>
      <c r="CC101" s="258">
        <f t="shared" si="283"/>
        <v>0</v>
      </c>
      <c r="CD101" s="258">
        <f t="shared" si="284"/>
        <v>0</v>
      </c>
      <c r="CE101" s="258">
        <f t="shared" si="285"/>
        <v>0</v>
      </c>
      <c r="CF101" s="258">
        <f t="shared" si="286"/>
        <v>0</v>
      </c>
      <c r="CG101" s="258">
        <f t="shared" si="287"/>
        <v>0</v>
      </c>
      <c r="CH101" s="258">
        <f t="shared" si="288"/>
        <v>0</v>
      </c>
      <c r="CI101" s="258">
        <f t="shared" si="289"/>
        <v>0</v>
      </c>
      <c r="CJ101" s="258">
        <f t="shared" si="290"/>
        <v>0</v>
      </c>
      <c r="CK101" s="258">
        <f t="shared" si="291"/>
        <v>0</v>
      </c>
      <c r="CL101" s="258">
        <f t="shared" si="292"/>
        <v>0</v>
      </c>
      <c r="CM101" s="237">
        <f t="shared" si="318"/>
        <v>0</v>
      </c>
      <c r="CO101" s="253">
        <f t="shared" si="293"/>
        <v>0</v>
      </c>
      <c r="CP101" s="253">
        <f t="shared" si="294"/>
        <v>0</v>
      </c>
      <c r="CQ101" s="253">
        <f t="shared" si="295"/>
        <v>0</v>
      </c>
      <c r="CR101" s="253">
        <f t="shared" si="296"/>
        <v>0</v>
      </c>
      <c r="CS101" s="253">
        <f t="shared" si="297"/>
        <v>0</v>
      </c>
      <c r="CT101" s="253">
        <f t="shared" si="298"/>
        <v>0</v>
      </c>
      <c r="CU101" s="253">
        <f t="shared" si="299"/>
        <v>0</v>
      </c>
      <c r="CV101" s="253">
        <f t="shared" si="300"/>
        <v>0</v>
      </c>
      <c r="CW101" s="253">
        <f t="shared" si="301"/>
        <v>0</v>
      </c>
      <c r="CX101" s="253">
        <f t="shared" si="302"/>
        <v>0</v>
      </c>
      <c r="CY101" s="237">
        <f t="shared" si="319"/>
        <v>0</v>
      </c>
      <c r="DA101" s="253">
        <f t="shared" si="303"/>
        <v>0</v>
      </c>
      <c r="DB101" s="253">
        <f t="shared" si="304"/>
        <v>0</v>
      </c>
      <c r="DC101" s="253">
        <f t="shared" si="305"/>
        <v>0</v>
      </c>
      <c r="DD101" s="253">
        <f t="shared" si="306"/>
        <v>0</v>
      </c>
      <c r="DE101" s="253">
        <f t="shared" si="307"/>
        <v>0</v>
      </c>
      <c r="DF101" s="253">
        <f t="shared" si="308"/>
        <v>0</v>
      </c>
      <c r="DG101" s="253">
        <f t="shared" si="309"/>
        <v>0</v>
      </c>
      <c r="DH101" s="253">
        <f t="shared" si="310"/>
        <v>0</v>
      </c>
      <c r="DI101" s="253">
        <f t="shared" si="311"/>
        <v>0</v>
      </c>
      <c r="DJ101" s="253">
        <f t="shared" si="312"/>
        <v>0</v>
      </c>
      <c r="DK101" s="237">
        <f t="shared" si="320"/>
        <v>0</v>
      </c>
      <c r="DM101" s="253">
        <f>IF('5. Lön'!$B$15&gt;0,$F101*G101*(1+'2. Grunddata'!$C$16)*(1+$Q101)*(1-$E101),AS101)</f>
        <v>0</v>
      </c>
      <c r="DN101" s="253">
        <f>IF('5. Lön'!$B$15&gt;0,$F101*H101*(1+'2. Grunddata'!$C$16)*(1+$Q101)*(1+$R101)*(1-$E101),AT101)</f>
        <v>0</v>
      </c>
      <c r="DO101" s="253">
        <f>IF('5. Lön'!$B$15&gt;0,$F101*I101*(1+'2. Grunddata'!$C$16)*(1+$Q101)*(1+$R101)*(1+$S101)*(1-$E101),AU101)</f>
        <v>0</v>
      </c>
      <c r="DP101" s="253">
        <f>IF('5. Lön'!$B$15&gt;0,$F101*J101*(1+'2. Grunddata'!$C$16)*(1+$Q101)*(1+$R101)*(1+$S101)*(1+$T101)*(1-$E101),AV101)</f>
        <v>0</v>
      </c>
      <c r="DQ101" s="253">
        <f>IF('5. Lön'!$B$15&gt;0,$F101*K101*(1+'2. Grunddata'!$C$16)*(1+$Q101)*(1+$R101)*(1+$S101)*(1+$T101)*(1+$U101)*(1-$E101),AW101)</f>
        <v>0</v>
      </c>
      <c r="DR101" s="253">
        <f>IF('5. Lön'!$B$15&gt;0,$F101*L101*(1+'2. Grunddata'!$C$16)*(1+$Q101)*(1+$R101)*(1+$S101)*(1+$T101)*(1+$U101)*(1+$V101)*(1-$E101),AX101)</f>
        <v>0</v>
      </c>
      <c r="DS101" s="253">
        <f>IF('5. Lön'!$B$15&gt;0,$F101*M101*(1+'2. Grunddata'!$C$16)*(1+$Q101)*(1+$R101)*(1+$S101)*(1+$T101)*(1+$U101)*(1+$V101)*(1+$W101)*(1-$E101),AY101)</f>
        <v>0</v>
      </c>
      <c r="DT101" s="253">
        <f>IF('5. Lön'!$B$15&gt;0,$F101*N101*(1+'2. Grunddata'!$C$16)*(1+$Q101)*(1+$R101)*(1+$S101)*(1+$T101)*(1+$U101)*(1+$V101)*(1+$W101)*(1+$X101)*(1-$E101),AZ101)</f>
        <v>0</v>
      </c>
      <c r="DU101" s="253">
        <f>IF('5. Lön'!$B$15&gt;0,$F101*O101*(1+'2. Grunddata'!$C$16)*(1+$Q101)*(1+$R101)*(1+$S101)*(1+$T101)*(1+$U101)*(1+$V101)*(1+$W101)*(1+$X101)*(1+$Y101)*(1+$Z101)*(1-$E101),BA101)</f>
        <v>0</v>
      </c>
      <c r="DV101" s="253">
        <f>IF('5. Lön'!$B$15&gt;0,$F101*P101*(1+'2. Grunddata'!$C$16)*(1+$Q101)*(1+$R101)*(1+$S101)*(1+$T101)*(1+$U101)*(1+$V101)*(1+$W101)*(1+$X101)*(1+$Y101)*(1-$E101),BB101)</f>
        <v>0</v>
      </c>
      <c r="DW101" s="237">
        <f t="shared" si="321"/>
        <v>0</v>
      </c>
      <c r="DY101" s="253">
        <f>IF('2. Grunddata'!$C$13="NEJ",(IF('2. Grunddata'!$C$16&gt;0,(DM101*$AD101),(AS101*$AD101))),(BQ101+CO101))</f>
        <v>0</v>
      </c>
      <c r="DZ101" s="253">
        <f>IF('2. Grunddata'!$C$13="NEJ",(IF('2. Grunddata'!$C$16&gt;0,(DN101*$AD101),(AT101*$AD101))),(BR101+CP101))</f>
        <v>0</v>
      </c>
      <c r="EA101" s="253">
        <f>IF('2. Grunddata'!$C$13="NEJ",(IF('2. Grunddata'!$C$16&gt;0,(DO101*$AD101),(AU101*$AD101))),(BS101+CQ101))</f>
        <v>0</v>
      </c>
      <c r="EB101" s="253">
        <f>IF('2. Grunddata'!$C$13="NEJ",(IF('2. Grunddata'!$C$16&gt;0,(DP101*$AD101),(AV101*$AD101))),(BT101+CR101))</f>
        <v>0</v>
      </c>
      <c r="EC101" s="253">
        <f>IF('2. Grunddata'!$C$13="NEJ",(IF('2. Grunddata'!$C$16&gt;0,(DQ101*$AD101),(AW101*$AD101))),(BU101+CS101))</f>
        <v>0</v>
      </c>
      <c r="ED101" s="253">
        <f>IF('2. Grunddata'!$C$13="NEJ",(IF('2. Grunddata'!$C$16&gt;0,(DR101*$AD101),(AX101*$AD101))),(BV101+CT101))</f>
        <v>0</v>
      </c>
      <c r="EE101" s="253">
        <f>IF('2. Grunddata'!$C$13="NEJ",(IF('2. Grunddata'!$C$16&gt;0,(DS101*$AD101),(AY101*$AD101))),(BW101+CU101))</f>
        <v>0</v>
      </c>
      <c r="EF101" s="253">
        <f>IF('2. Grunddata'!$C$13="NEJ",(IF('2. Grunddata'!$C$16&gt;0,(DT101*$AD101),(AZ101*$AD101))),(BX101+CV101))</f>
        <v>0</v>
      </c>
      <c r="EG101" s="253">
        <f>IF('2. Grunddata'!$C$13="NEJ",(IF('2. Grunddata'!$C$16&gt;0,(DU101*$AD101),(BA101*$AD101))),(BY101+CW101))</f>
        <v>0</v>
      </c>
      <c r="EH101" s="253">
        <f>IF('2. Grunddata'!$C$13="NEJ",(IF('2. Grunddata'!$C$16&gt;0,(DV101*$AD101),(BB101*$AD101))),(BZ101+CX101))</f>
        <v>0</v>
      </c>
      <c r="EI101" s="237">
        <f t="shared" si="322"/>
        <v>0</v>
      </c>
      <c r="EK101" s="253">
        <f>(BQ101+CO101-DY101)+IF('2. Grunddata'!$C$16&gt;0,AS101-DM101,0)</f>
        <v>0</v>
      </c>
      <c r="EL101" s="253">
        <f>(BR101+CP101-DZ101)+IF('2. Grunddata'!$C$16&gt;0,AT101-DN101,0)</f>
        <v>0</v>
      </c>
      <c r="EM101" s="253">
        <f>(BS101+CQ101-EA101)+IF('2. Grunddata'!$C$16&gt;0,AU101-DO101,0)</f>
        <v>0</v>
      </c>
      <c r="EN101" s="253">
        <f>(BT101+CR101-EB101)+IF('2. Grunddata'!$C$16&gt;0,AV101-DP101,0)</f>
        <v>0</v>
      </c>
      <c r="EO101" s="253">
        <f>(BU101+CS101-EC101)+IF('2. Grunddata'!$C$16&gt;0,AW101-DQ101,0)</f>
        <v>0</v>
      </c>
      <c r="EP101" s="253">
        <f>(BV101+CT101-ED101)+IF('2. Grunddata'!$C$16&gt;0,AX101-DR101,0)</f>
        <v>0</v>
      </c>
      <c r="EQ101" s="253">
        <f>(BW101+CU101-EE101)+IF('2. Grunddata'!$C$16&gt;0,AY101-DS101,0)</f>
        <v>0</v>
      </c>
      <c r="ER101" s="253">
        <f>(BX101+CV101-EF101)+IF('2. Grunddata'!$C$16&gt;0,AZ101-DT101,0)</f>
        <v>0</v>
      </c>
      <c r="ES101" s="253">
        <f>(BY101+CW101-EG101)+IF('2. Grunddata'!$C$16&gt;0,BA101-DU101,0)</f>
        <v>0</v>
      </c>
      <c r="ET101" s="253">
        <f>(BZ101+CX101-EH101)+IF('2. Grunddata'!$C$16&gt;0,BB101-DV101,0)</f>
        <v>0</v>
      </c>
      <c r="EU101" s="237">
        <f t="shared" si="323"/>
        <v>0</v>
      </c>
      <c r="EW101" s="253">
        <f t="shared" si="324"/>
        <v>0</v>
      </c>
      <c r="EX101" s="253">
        <f t="shared" si="325"/>
        <v>0</v>
      </c>
      <c r="EY101" s="253">
        <f t="shared" si="326"/>
        <v>0</v>
      </c>
      <c r="EZ101" s="253">
        <f t="shared" si="327"/>
        <v>0</v>
      </c>
      <c r="FA101" s="253">
        <f t="shared" si="328"/>
        <v>0</v>
      </c>
      <c r="FB101" s="253">
        <f t="shared" si="329"/>
        <v>0</v>
      </c>
      <c r="FC101" s="253">
        <f t="shared" si="330"/>
        <v>0</v>
      </c>
      <c r="FD101" s="253">
        <f t="shared" si="331"/>
        <v>0</v>
      </c>
      <c r="FE101" s="253">
        <f t="shared" si="332"/>
        <v>0</v>
      </c>
      <c r="FF101" s="253">
        <f t="shared" si="333"/>
        <v>0</v>
      </c>
      <c r="FG101" s="237">
        <f t="shared" si="334"/>
        <v>0</v>
      </c>
      <c r="FI101" s="253">
        <f t="shared" si="335"/>
        <v>0</v>
      </c>
      <c r="FJ101" s="253">
        <f t="shared" si="336"/>
        <v>0</v>
      </c>
      <c r="FK101" s="253">
        <f t="shared" si="337"/>
        <v>0</v>
      </c>
      <c r="FL101" s="253">
        <f t="shared" si="338"/>
        <v>0</v>
      </c>
      <c r="FM101" s="253">
        <f t="shared" si="339"/>
        <v>0</v>
      </c>
      <c r="FN101" s="253">
        <f t="shared" si="340"/>
        <v>0</v>
      </c>
      <c r="FO101" s="253">
        <f t="shared" si="341"/>
        <v>0</v>
      </c>
      <c r="FP101" s="253">
        <f t="shared" si="342"/>
        <v>0</v>
      </c>
      <c r="FQ101" s="253">
        <f t="shared" si="343"/>
        <v>0</v>
      </c>
      <c r="FR101" s="253">
        <f t="shared" si="344"/>
        <v>0</v>
      </c>
      <c r="FS101" s="237">
        <f t="shared" si="345"/>
        <v>0</v>
      </c>
    </row>
    <row r="102" spans="2:175" s="120" customFormat="1" ht="12.95" customHeight="1" x14ac:dyDescent="0.2">
      <c r="B102" s="115" t="str">
        <f>'2. Grunddata'!C$9</f>
        <v>Husdjurens utfodring och vård</v>
      </c>
      <c r="C102" s="147"/>
      <c r="D102" s="116"/>
      <c r="E102" s="138">
        <f t="shared" ref="E102:E133" si="347">E$23</f>
        <v>0</v>
      </c>
      <c r="F102" s="136"/>
      <c r="G102" s="137"/>
      <c r="H102" s="137"/>
      <c r="I102" s="137"/>
      <c r="J102" s="137"/>
      <c r="K102" s="137"/>
      <c r="L102" s="137"/>
      <c r="M102" s="137"/>
      <c r="N102" s="137"/>
      <c r="O102" s="137"/>
      <c r="P102" s="137"/>
      <c r="Q102" s="566">
        <f>SUMIF('3. Partner'!$K$13:$K$87,$B102,'3. Partner'!$E$13:$E$87)</f>
        <v>0.02</v>
      </c>
      <c r="R102" s="540">
        <f t="shared" si="346"/>
        <v>0.02</v>
      </c>
      <c r="S102" s="540">
        <f t="shared" si="346"/>
        <v>0.02</v>
      </c>
      <c r="T102" s="540">
        <f t="shared" si="346"/>
        <v>0.02</v>
      </c>
      <c r="U102" s="540">
        <f t="shared" si="346"/>
        <v>0.02</v>
      </c>
      <c r="V102" s="540">
        <f t="shared" si="346"/>
        <v>0.02</v>
      </c>
      <c r="W102" s="540">
        <f t="shared" si="346"/>
        <v>0.02</v>
      </c>
      <c r="X102" s="540">
        <f t="shared" si="346"/>
        <v>0.02</v>
      </c>
      <c r="Y102" s="540">
        <f t="shared" si="346"/>
        <v>0.02</v>
      </c>
      <c r="Z102" s="540">
        <f t="shared" si="346"/>
        <v>0.02</v>
      </c>
      <c r="AA102" s="567">
        <f>SUMIF('3. Partner'!K$13:K$87,B102,'3. Partner'!D$13:D$87)</f>
        <v>0.54449999999999998</v>
      </c>
      <c r="AB102" s="568">
        <f>(SUMIF('3. Partner'!K$13:K$87,B102,'3. Partner'!F$13:F$87))+(SUMIF('3. Partner'!K$13:K$87,B102,'3. Partner'!H$13:H$87))</f>
        <v>0.46473946099377283</v>
      </c>
      <c r="AC102" s="568">
        <f>(SUMIF('3. Partner'!K$13:K$87,B102,'3. Partner'!G$13:G$87))+(SUMIF('3. Partner'!K$13:K$87,B102,'3. Partner'!I$13:I$87))</f>
        <v>0.12659999999999999</v>
      </c>
      <c r="AD102" s="273">
        <f>IF('2. Grunddata'!C$13="NEJ",'2. Grunddata'!C$14,0)</f>
        <v>0.25</v>
      </c>
      <c r="AE102" s="617">
        <f t="shared" si="313"/>
        <v>0</v>
      </c>
      <c r="AF102" s="287"/>
      <c r="AG102" s="274">
        <f t="shared" si="243"/>
        <v>0</v>
      </c>
      <c r="AH102" s="274">
        <f t="shared" si="244"/>
        <v>0</v>
      </c>
      <c r="AI102" s="274">
        <f t="shared" si="245"/>
        <v>0</v>
      </c>
      <c r="AJ102" s="274">
        <f t="shared" si="246"/>
        <v>0</v>
      </c>
      <c r="AK102" s="274">
        <f t="shared" si="247"/>
        <v>0</v>
      </c>
      <c r="AL102" s="274">
        <f t="shared" si="248"/>
        <v>0</v>
      </c>
      <c r="AM102" s="274">
        <f t="shared" si="249"/>
        <v>0</v>
      </c>
      <c r="AN102" s="274">
        <f t="shared" si="250"/>
        <v>0</v>
      </c>
      <c r="AO102" s="274">
        <f t="shared" si="251"/>
        <v>0</v>
      </c>
      <c r="AP102" s="274">
        <f t="shared" si="252"/>
        <v>0</v>
      </c>
      <c r="AQ102" s="275">
        <f t="shared" si="314"/>
        <v>0</v>
      </c>
      <c r="AR102" s="276"/>
      <c r="AS102" s="274">
        <f t="shared" si="253"/>
        <v>0</v>
      </c>
      <c r="AT102" s="274">
        <f t="shared" si="254"/>
        <v>0</v>
      </c>
      <c r="AU102" s="274">
        <f t="shared" si="255"/>
        <v>0</v>
      </c>
      <c r="AV102" s="274">
        <f t="shared" si="256"/>
        <v>0</v>
      </c>
      <c r="AW102" s="274">
        <f t="shared" si="257"/>
        <v>0</v>
      </c>
      <c r="AX102" s="274">
        <f t="shared" si="258"/>
        <v>0</v>
      </c>
      <c r="AY102" s="274">
        <f t="shared" si="259"/>
        <v>0</v>
      </c>
      <c r="AZ102" s="274">
        <f t="shared" si="260"/>
        <v>0</v>
      </c>
      <c r="BA102" s="274">
        <f t="shared" si="261"/>
        <v>0</v>
      </c>
      <c r="BB102" s="274">
        <f t="shared" si="262"/>
        <v>0</v>
      </c>
      <c r="BC102" s="275">
        <f t="shared" si="315"/>
        <v>0</v>
      </c>
      <c r="BD102" s="276"/>
      <c r="BE102" s="274">
        <f t="shared" si="263"/>
        <v>0</v>
      </c>
      <c r="BF102" s="274">
        <f t="shared" si="264"/>
        <v>0</v>
      </c>
      <c r="BG102" s="274">
        <f t="shared" si="265"/>
        <v>0</v>
      </c>
      <c r="BH102" s="274">
        <f t="shared" si="266"/>
        <v>0</v>
      </c>
      <c r="BI102" s="274">
        <f t="shared" si="267"/>
        <v>0</v>
      </c>
      <c r="BJ102" s="274">
        <f t="shared" si="268"/>
        <v>0</v>
      </c>
      <c r="BK102" s="274">
        <f t="shared" si="269"/>
        <v>0</v>
      </c>
      <c r="BL102" s="274">
        <f t="shared" si="270"/>
        <v>0</v>
      </c>
      <c r="BM102" s="274">
        <f t="shared" si="271"/>
        <v>0</v>
      </c>
      <c r="BN102" s="274">
        <f t="shared" si="272"/>
        <v>0</v>
      </c>
      <c r="BO102" s="275">
        <f t="shared" si="316"/>
        <v>0</v>
      </c>
      <c r="BP102" s="227"/>
      <c r="BQ102" s="225">
        <f t="shared" si="273"/>
        <v>0</v>
      </c>
      <c r="BR102" s="225">
        <f t="shared" si="274"/>
        <v>0</v>
      </c>
      <c r="BS102" s="225">
        <f t="shared" si="275"/>
        <v>0</v>
      </c>
      <c r="BT102" s="225">
        <f t="shared" si="276"/>
        <v>0</v>
      </c>
      <c r="BU102" s="225">
        <f t="shared" si="277"/>
        <v>0</v>
      </c>
      <c r="BV102" s="225">
        <f t="shared" si="278"/>
        <v>0</v>
      </c>
      <c r="BW102" s="225">
        <f t="shared" si="279"/>
        <v>0</v>
      </c>
      <c r="BX102" s="225">
        <f t="shared" si="280"/>
        <v>0</v>
      </c>
      <c r="BY102" s="225">
        <f t="shared" si="281"/>
        <v>0</v>
      </c>
      <c r="BZ102" s="225">
        <f t="shared" si="282"/>
        <v>0</v>
      </c>
      <c r="CA102" s="226">
        <f t="shared" si="317"/>
        <v>0</v>
      </c>
      <c r="CB102" s="227"/>
      <c r="CC102" s="279">
        <f t="shared" si="283"/>
        <v>0</v>
      </c>
      <c r="CD102" s="279">
        <f t="shared" si="284"/>
        <v>0</v>
      </c>
      <c r="CE102" s="279">
        <f t="shared" si="285"/>
        <v>0</v>
      </c>
      <c r="CF102" s="279">
        <f t="shared" si="286"/>
        <v>0</v>
      </c>
      <c r="CG102" s="279">
        <f t="shared" si="287"/>
        <v>0</v>
      </c>
      <c r="CH102" s="279">
        <f t="shared" si="288"/>
        <v>0</v>
      </c>
      <c r="CI102" s="279">
        <f t="shared" si="289"/>
        <v>0</v>
      </c>
      <c r="CJ102" s="279">
        <f t="shared" si="290"/>
        <v>0</v>
      </c>
      <c r="CK102" s="279">
        <f t="shared" si="291"/>
        <v>0</v>
      </c>
      <c r="CL102" s="279">
        <f t="shared" si="292"/>
        <v>0</v>
      </c>
      <c r="CM102" s="226">
        <f t="shared" si="318"/>
        <v>0</v>
      </c>
      <c r="CN102" s="227"/>
      <c r="CO102" s="225">
        <f t="shared" si="293"/>
        <v>0</v>
      </c>
      <c r="CP102" s="225">
        <f t="shared" si="294"/>
        <v>0</v>
      </c>
      <c r="CQ102" s="225">
        <f t="shared" si="295"/>
        <v>0</v>
      </c>
      <c r="CR102" s="225">
        <f t="shared" si="296"/>
        <v>0</v>
      </c>
      <c r="CS102" s="225">
        <f t="shared" si="297"/>
        <v>0</v>
      </c>
      <c r="CT102" s="225">
        <f t="shared" si="298"/>
        <v>0</v>
      </c>
      <c r="CU102" s="225">
        <f t="shared" si="299"/>
        <v>0</v>
      </c>
      <c r="CV102" s="225">
        <f t="shared" si="300"/>
        <v>0</v>
      </c>
      <c r="CW102" s="225">
        <f t="shared" si="301"/>
        <v>0</v>
      </c>
      <c r="CX102" s="225">
        <f t="shared" si="302"/>
        <v>0</v>
      </c>
      <c r="CY102" s="226">
        <f t="shared" si="319"/>
        <v>0</v>
      </c>
      <c r="CZ102" s="227"/>
      <c r="DA102" s="225">
        <f t="shared" si="303"/>
        <v>0</v>
      </c>
      <c r="DB102" s="225">
        <f t="shared" si="304"/>
        <v>0</v>
      </c>
      <c r="DC102" s="225">
        <f t="shared" si="305"/>
        <v>0</v>
      </c>
      <c r="DD102" s="225">
        <f t="shared" si="306"/>
        <v>0</v>
      </c>
      <c r="DE102" s="225">
        <f t="shared" si="307"/>
        <v>0</v>
      </c>
      <c r="DF102" s="225">
        <f t="shared" si="308"/>
        <v>0</v>
      </c>
      <c r="DG102" s="225">
        <f t="shared" si="309"/>
        <v>0</v>
      </c>
      <c r="DH102" s="225">
        <f t="shared" si="310"/>
        <v>0</v>
      </c>
      <c r="DI102" s="225">
        <f t="shared" si="311"/>
        <v>0</v>
      </c>
      <c r="DJ102" s="225">
        <f t="shared" si="312"/>
        <v>0</v>
      </c>
      <c r="DK102" s="226">
        <f t="shared" si="320"/>
        <v>0</v>
      </c>
      <c r="DL102" s="227"/>
      <c r="DM102" s="225">
        <f>IF('5. Lön'!$B$15&gt;0,$F102*G102*(1+'2. Grunddata'!$C$16)*(1+$Q102)*(1-$E102),AS102)</f>
        <v>0</v>
      </c>
      <c r="DN102" s="225">
        <f>IF('5. Lön'!$B$15&gt;0,$F102*H102*(1+'2. Grunddata'!$C$16)*(1+$Q102)*(1+$R102)*(1-$E102),AT102)</f>
        <v>0</v>
      </c>
      <c r="DO102" s="225">
        <f>IF('5. Lön'!$B$15&gt;0,$F102*I102*(1+'2. Grunddata'!$C$16)*(1+$Q102)*(1+$R102)*(1+$S102)*(1-$E102),AU102)</f>
        <v>0</v>
      </c>
      <c r="DP102" s="225">
        <f>IF('5. Lön'!$B$15&gt;0,$F102*J102*(1+'2. Grunddata'!$C$16)*(1+$Q102)*(1+$R102)*(1+$S102)*(1+$T102)*(1-$E102),AV102)</f>
        <v>0</v>
      </c>
      <c r="DQ102" s="225">
        <f>IF('5. Lön'!$B$15&gt;0,$F102*K102*(1+'2. Grunddata'!$C$16)*(1+$Q102)*(1+$R102)*(1+$S102)*(1+$T102)*(1+$U102)*(1-$E102),AW102)</f>
        <v>0</v>
      </c>
      <c r="DR102" s="225">
        <f>IF('5. Lön'!$B$15&gt;0,$F102*L102*(1+'2. Grunddata'!$C$16)*(1+$Q102)*(1+$R102)*(1+$S102)*(1+$T102)*(1+$U102)*(1+$V102)*(1-$E102),AX102)</f>
        <v>0</v>
      </c>
      <c r="DS102" s="225">
        <f>IF('5. Lön'!$B$15&gt;0,$F102*M102*(1+'2. Grunddata'!$C$16)*(1+$Q102)*(1+$R102)*(1+$S102)*(1+$T102)*(1+$U102)*(1+$V102)*(1+$W102)*(1-$E102),AY102)</f>
        <v>0</v>
      </c>
      <c r="DT102" s="225">
        <f>IF('5. Lön'!$B$15&gt;0,$F102*N102*(1+'2. Grunddata'!$C$16)*(1+$Q102)*(1+$R102)*(1+$S102)*(1+$T102)*(1+$U102)*(1+$V102)*(1+$W102)*(1+$X102)*(1-$E102),AZ102)</f>
        <v>0</v>
      </c>
      <c r="DU102" s="225">
        <f>IF('5. Lön'!$B$15&gt;0,$F102*O102*(1+'2. Grunddata'!$C$16)*(1+$Q102)*(1+$R102)*(1+$S102)*(1+$T102)*(1+$U102)*(1+$V102)*(1+$W102)*(1+$X102)*(1+$Y102)*(1+$Z102)*(1-$E102),BA102)</f>
        <v>0</v>
      </c>
      <c r="DV102" s="225">
        <f>IF('5. Lön'!$B$15&gt;0,$F102*P102*(1+'2. Grunddata'!$C$16)*(1+$Q102)*(1+$R102)*(1+$S102)*(1+$T102)*(1+$U102)*(1+$V102)*(1+$W102)*(1+$X102)*(1+$Y102)*(1-$E102),BB102)</f>
        <v>0</v>
      </c>
      <c r="DW102" s="226">
        <f t="shared" si="321"/>
        <v>0</v>
      </c>
      <c r="DX102" s="227"/>
      <c r="DY102" s="225">
        <f>IF('2. Grunddata'!$C$13="NEJ",(IF('2. Grunddata'!$C$16&gt;0,(DM102*$AD102),(AS102*$AD102))),(BQ102+CO102))</f>
        <v>0</v>
      </c>
      <c r="DZ102" s="225">
        <f>IF('2. Grunddata'!$C$13="NEJ",(IF('2. Grunddata'!$C$16&gt;0,(DN102*$AD102),(AT102*$AD102))),(BR102+CP102))</f>
        <v>0</v>
      </c>
      <c r="EA102" s="225">
        <f>IF('2. Grunddata'!$C$13="NEJ",(IF('2. Grunddata'!$C$16&gt;0,(DO102*$AD102),(AU102*$AD102))),(BS102+CQ102))</f>
        <v>0</v>
      </c>
      <c r="EB102" s="225">
        <f>IF('2. Grunddata'!$C$13="NEJ",(IF('2. Grunddata'!$C$16&gt;0,(DP102*$AD102),(AV102*$AD102))),(BT102+CR102))</f>
        <v>0</v>
      </c>
      <c r="EC102" s="225">
        <f>IF('2. Grunddata'!$C$13="NEJ",(IF('2. Grunddata'!$C$16&gt;0,(DQ102*$AD102),(AW102*$AD102))),(BU102+CS102))</f>
        <v>0</v>
      </c>
      <c r="ED102" s="225">
        <f>IF('2. Grunddata'!$C$13="NEJ",(IF('2. Grunddata'!$C$16&gt;0,(DR102*$AD102),(AX102*$AD102))),(BV102+CT102))</f>
        <v>0</v>
      </c>
      <c r="EE102" s="225">
        <f>IF('2. Grunddata'!$C$13="NEJ",(IF('2. Grunddata'!$C$16&gt;0,(DS102*$AD102),(AY102*$AD102))),(BW102+CU102))</f>
        <v>0</v>
      </c>
      <c r="EF102" s="225">
        <f>IF('2. Grunddata'!$C$13="NEJ",(IF('2. Grunddata'!$C$16&gt;0,(DT102*$AD102),(AZ102*$AD102))),(BX102+CV102))</f>
        <v>0</v>
      </c>
      <c r="EG102" s="225">
        <f>IF('2. Grunddata'!$C$13="NEJ",(IF('2. Grunddata'!$C$16&gt;0,(DU102*$AD102),(BA102*$AD102))),(BY102+CW102))</f>
        <v>0</v>
      </c>
      <c r="EH102" s="225">
        <f>IF('2. Grunddata'!$C$13="NEJ",(IF('2. Grunddata'!$C$16&gt;0,(DV102*$AD102),(BB102*$AD102))),(BZ102+CX102))</f>
        <v>0</v>
      </c>
      <c r="EI102" s="226">
        <f t="shared" si="322"/>
        <v>0</v>
      </c>
      <c r="EJ102" s="227"/>
      <c r="EK102" s="225">
        <f>(BQ102+CO102-DY102)+IF('2. Grunddata'!$C$16&gt;0,AS102-DM102,0)</f>
        <v>0</v>
      </c>
      <c r="EL102" s="225">
        <f>(BR102+CP102-DZ102)+IF('2. Grunddata'!$C$16&gt;0,AT102-DN102,0)</f>
        <v>0</v>
      </c>
      <c r="EM102" s="225">
        <f>(BS102+CQ102-EA102)+IF('2. Grunddata'!$C$16&gt;0,AU102-DO102,0)</f>
        <v>0</v>
      </c>
      <c r="EN102" s="225">
        <f>(BT102+CR102-EB102)+IF('2. Grunddata'!$C$16&gt;0,AV102-DP102,0)</f>
        <v>0</v>
      </c>
      <c r="EO102" s="225">
        <f>(BU102+CS102-EC102)+IF('2. Grunddata'!$C$16&gt;0,AW102-DQ102,0)</f>
        <v>0</v>
      </c>
      <c r="EP102" s="225">
        <f>(BV102+CT102-ED102)+IF('2. Grunddata'!$C$16&gt;0,AX102-DR102,0)</f>
        <v>0</v>
      </c>
      <c r="EQ102" s="225">
        <f>(BW102+CU102-EE102)+IF('2. Grunddata'!$C$16&gt;0,AY102-DS102,0)</f>
        <v>0</v>
      </c>
      <c r="ER102" s="225">
        <f>(BX102+CV102-EF102)+IF('2. Grunddata'!$C$16&gt;0,AZ102-DT102,0)</f>
        <v>0</v>
      </c>
      <c r="ES102" s="225">
        <f>(BY102+CW102-EG102)+IF('2. Grunddata'!$C$16&gt;0,BA102-DU102,0)</f>
        <v>0</v>
      </c>
      <c r="ET102" s="225">
        <f>(BZ102+CX102-EH102)+IF('2. Grunddata'!$C$16&gt;0,BB102-DV102,0)</f>
        <v>0</v>
      </c>
      <c r="EU102" s="226">
        <f t="shared" si="323"/>
        <v>0</v>
      </c>
      <c r="EV102" s="227"/>
      <c r="EW102" s="225">
        <f t="shared" si="324"/>
        <v>0</v>
      </c>
      <c r="EX102" s="225">
        <f t="shared" si="325"/>
        <v>0</v>
      </c>
      <c r="EY102" s="225">
        <f t="shared" si="326"/>
        <v>0</v>
      </c>
      <c r="EZ102" s="225">
        <f t="shared" si="327"/>
        <v>0</v>
      </c>
      <c r="FA102" s="225">
        <f t="shared" si="328"/>
        <v>0</v>
      </c>
      <c r="FB102" s="225">
        <f t="shared" si="329"/>
        <v>0</v>
      </c>
      <c r="FC102" s="225">
        <f t="shared" si="330"/>
        <v>0</v>
      </c>
      <c r="FD102" s="225">
        <f t="shared" si="331"/>
        <v>0</v>
      </c>
      <c r="FE102" s="225">
        <f t="shared" si="332"/>
        <v>0</v>
      </c>
      <c r="FF102" s="225">
        <f t="shared" si="333"/>
        <v>0</v>
      </c>
      <c r="FG102" s="226">
        <f t="shared" si="334"/>
        <v>0</v>
      </c>
      <c r="FH102" s="227"/>
      <c r="FI102" s="225">
        <f t="shared" si="335"/>
        <v>0</v>
      </c>
      <c r="FJ102" s="225">
        <f t="shared" si="336"/>
        <v>0</v>
      </c>
      <c r="FK102" s="225">
        <f t="shared" si="337"/>
        <v>0</v>
      </c>
      <c r="FL102" s="225">
        <f t="shared" si="338"/>
        <v>0</v>
      </c>
      <c r="FM102" s="225">
        <f t="shared" si="339"/>
        <v>0</v>
      </c>
      <c r="FN102" s="225">
        <f t="shared" si="340"/>
        <v>0</v>
      </c>
      <c r="FO102" s="225">
        <f t="shared" si="341"/>
        <v>0</v>
      </c>
      <c r="FP102" s="225">
        <f t="shared" si="342"/>
        <v>0</v>
      </c>
      <c r="FQ102" s="225">
        <f t="shared" si="343"/>
        <v>0</v>
      </c>
      <c r="FR102" s="225">
        <f t="shared" si="344"/>
        <v>0</v>
      </c>
      <c r="FS102" s="226">
        <f t="shared" si="345"/>
        <v>0</v>
      </c>
    </row>
    <row r="103" spans="2:175" s="120" customFormat="1" ht="12.95" customHeight="1" x14ac:dyDescent="0.2">
      <c r="B103" s="109" t="str">
        <f>'2. Grunddata'!C$9</f>
        <v>Husdjurens utfodring och vård</v>
      </c>
      <c r="C103" s="110"/>
      <c r="D103" s="113"/>
      <c r="E103" s="128">
        <f t="shared" si="347"/>
        <v>0</v>
      </c>
      <c r="F103" s="111"/>
      <c r="G103" s="112"/>
      <c r="H103" s="112"/>
      <c r="I103" s="112"/>
      <c r="J103" s="112"/>
      <c r="K103" s="112"/>
      <c r="L103" s="112"/>
      <c r="M103" s="112"/>
      <c r="N103" s="112"/>
      <c r="O103" s="112"/>
      <c r="P103" s="112"/>
      <c r="Q103" s="266">
        <f>SUMIF('3. Partner'!$K$13:$K$87,$B103,'3. Partner'!$E$13:$E$87)</f>
        <v>0.02</v>
      </c>
      <c r="R103" s="541">
        <f t="shared" si="346"/>
        <v>0.02</v>
      </c>
      <c r="S103" s="541">
        <f t="shared" si="346"/>
        <v>0.02</v>
      </c>
      <c r="T103" s="541">
        <f t="shared" si="346"/>
        <v>0.02</v>
      </c>
      <c r="U103" s="541">
        <f t="shared" si="346"/>
        <v>0.02</v>
      </c>
      <c r="V103" s="541">
        <f t="shared" si="346"/>
        <v>0.02</v>
      </c>
      <c r="W103" s="541">
        <f t="shared" si="346"/>
        <v>0.02</v>
      </c>
      <c r="X103" s="541">
        <f t="shared" si="346"/>
        <v>0.02</v>
      </c>
      <c r="Y103" s="541">
        <f t="shared" si="346"/>
        <v>0.02</v>
      </c>
      <c r="Z103" s="541">
        <f t="shared" si="346"/>
        <v>0.02</v>
      </c>
      <c r="AA103" s="267">
        <f>SUMIF('3. Partner'!K$13:K$87,B103,'3. Partner'!D$13:D$87)</f>
        <v>0.54449999999999998</v>
      </c>
      <c r="AB103" s="247">
        <f>(SUMIF('3. Partner'!K$13:K$87,B103,'3. Partner'!F$13:F$87))+(SUMIF('3. Partner'!K$13:K$87,B103,'3. Partner'!H$13:H$87))</f>
        <v>0.46473946099377283</v>
      </c>
      <c r="AC103" s="247">
        <f>(SUMIF('3. Partner'!K$13:K$87,B103,'3. Partner'!G$13:G$87))+(SUMIF('3. Partner'!K$13:K$87,B103,'3. Partner'!I$13:I$87))</f>
        <v>0.12659999999999999</v>
      </c>
      <c r="AD103" s="248">
        <f>IF('2. Grunddata'!C$13="NEJ",'2. Grunddata'!C$14,0)</f>
        <v>0.25</v>
      </c>
      <c r="AE103" s="597">
        <f t="shared" si="313"/>
        <v>0</v>
      </c>
      <c r="AF103" s="292"/>
      <c r="AG103" s="249">
        <f t="shared" si="243"/>
        <v>0</v>
      </c>
      <c r="AH103" s="249">
        <f t="shared" si="244"/>
        <v>0</v>
      </c>
      <c r="AI103" s="249">
        <f t="shared" si="245"/>
        <v>0</v>
      </c>
      <c r="AJ103" s="249">
        <f t="shared" si="246"/>
        <v>0</v>
      </c>
      <c r="AK103" s="249">
        <f t="shared" si="247"/>
        <v>0</v>
      </c>
      <c r="AL103" s="249">
        <f t="shared" si="248"/>
        <v>0</v>
      </c>
      <c r="AM103" s="249">
        <f t="shared" si="249"/>
        <v>0</v>
      </c>
      <c r="AN103" s="249">
        <f t="shared" si="250"/>
        <v>0</v>
      </c>
      <c r="AO103" s="249">
        <f t="shared" si="251"/>
        <v>0</v>
      </c>
      <c r="AP103" s="249">
        <f t="shared" si="252"/>
        <v>0</v>
      </c>
      <c r="AQ103" s="250">
        <f t="shared" si="314"/>
        <v>0</v>
      </c>
      <c r="AR103" s="251"/>
      <c r="AS103" s="249">
        <f t="shared" si="253"/>
        <v>0</v>
      </c>
      <c r="AT103" s="249">
        <f t="shared" si="254"/>
        <v>0</v>
      </c>
      <c r="AU103" s="249">
        <f t="shared" si="255"/>
        <v>0</v>
      </c>
      <c r="AV103" s="249">
        <f t="shared" si="256"/>
        <v>0</v>
      </c>
      <c r="AW103" s="249">
        <f t="shared" si="257"/>
        <v>0</v>
      </c>
      <c r="AX103" s="249">
        <f t="shared" si="258"/>
        <v>0</v>
      </c>
      <c r="AY103" s="249">
        <f t="shared" si="259"/>
        <v>0</v>
      </c>
      <c r="AZ103" s="249">
        <f t="shared" si="260"/>
        <v>0</v>
      </c>
      <c r="BA103" s="249">
        <f t="shared" si="261"/>
        <v>0</v>
      </c>
      <c r="BB103" s="249">
        <f t="shared" si="262"/>
        <v>0</v>
      </c>
      <c r="BC103" s="250">
        <f t="shared" si="315"/>
        <v>0</v>
      </c>
      <c r="BD103" s="251"/>
      <c r="BE103" s="249">
        <f t="shared" si="263"/>
        <v>0</v>
      </c>
      <c r="BF103" s="249">
        <f t="shared" si="264"/>
        <v>0</v>
      </c>
      <c r="BG103" s="249">
        <f t="shared" si="265"/>
        <v>0</v>
      </c>
      <c r="BH103" s="249">
        <f t="shared" si="266"/>
        <v>0</v>
      </c>
      <c r="BI103" s="249">
        <f t="shared" si="267"/>
        <v>0</v>
      </c>
      <c r="BJ103" s="249">
        <f t="shared" si="268"/>
        <v>0</v>
      </c>
      <c r="BK103" s="249">
        <f t="shared" si="269"/>
        <v>0</v>
      </c>
      <c r="BL103" s="249">
        <f t="shared" si="270"/>
        <v>0</v>
      </c>
      <c r="BM103" s="249">
        <f t="shared" si="271"/>
        <v>0</v>
      </c>
      <c r="BN103" s="249">
        <f t="shared" si="272"/>
        <v>0</v>
      </c>
      <c r="BO103" s="250">
        <f t="shared" si="316"/>
        <v>0</v>
      </c>
      <c r="BQ103" s="253">
        <f t="shared" si="273"/>
        <v>0</v>
      </c>
      <c r="BR103" s="253">
        <f t="shared" si="274"/>
        <v>0</v>
      </c>
      <c r="BS103" s="253">
        <f t="shared" si="275"/>
        <v>0</v>
      </c>
      <c r="BT103" s="253">
        <f t="shared" si="276"/>
        <v>0</v>
      </c>
      <c r="BU103" s="253">
        <f t="shared" si="277"/>
        <v>0</v>
      </c>
      <c r="BV103" s="253">
        <f t="shared" si="278"/>
        <v>0</v>
      </c>
      <c r="BW103" s="253">
        <f t="shared" si="279"/>
        <v>0</v>
      </c>
      <c r="BX103" s="253">
        <f t="shared" si="280"/>
        <v>0</v>
      </c>
      <c r="BY103" s="253">
        <f t="shared" si="281"/>
        <v>0</v>
      </c>
      <c r="BZ103" s="253">
        <f t="shared" si="282"/>
        <v>0</v>
      </c>
      <c r="CA103" s="237">
        <f t="shared" si="317"/>
        <v>0</v>
      </c>
      <c r="CC103" s="258">
        <f t="shared" si="283"/>
        <v>0</v>
      </c>
      <c r="CD103" s="258">
        <f t="shared" si="284"/>
        <v>0</v>
      </c>
      <c r="CE103" s="258">
        <f t="shared" si="285"/>
        <v>0</v>
      </c>
      <c r="CF103" s="258">
        <f t="shared" si="286"/>
        <v>0</v>
      </c>
      <c r="CG103" s="258">
        <f t="shared" si="287"/>
        <v>0</v>
      </c>
      <c r="CH103" s="258">
        <f t="shared" si="288"/>
        <v>0</v>
      </c>
      <c r="CI103" s="258">
        <f t="shared" si="289"/>
        <v>0</v>
      </c>
      <c r="CJ103" s="258">
        <f t="shared" si="290"/>
        <v>0</v>
      </c>
      <c r="CK103" s="258">
        <f t="shared" si="291"/>
        <v>0</v>
      </c>
      <c r="CL103" s="258">
        <f t="shared" si="292"/>
        <v>0</v>
      </c>
      <c r="CM103" s="237">
        <f t="shared" si="318"/>
        <v>0</v>
      </c>
      <c r="CO103" s="253">
        <f t="shared" si="293"/>
        <v>0</v>
      </c>
      <c r="CP103" s="253">
        <f t="shared" si="294"/>
        <v>0</v>
      </c>
      <c r="CQ103" s="253">
        <f t="shared" si="295"/>
        <v>0</v>
      </c>
      <c r="CR103" s="253">
        <f t="shared" si="296"/>
        <v>0</v>
      </c>
      <c r="CS103" s="253">
        <f t="shared" si="297"/>
        <v>0</v>
      </c>
      <c r="CT103" s="253">
        <f t="shared" si="298"/>
        <v>0</v>
      </c>
      <c r="CU103" s="253">
        <f t="shared" si="299"/>
        <v>0</v>
      </c>
      <c r="CV103" s="253">
        <f t="shared" si="300"/>
        <v>0</v>
      </c>
      <c r="CW103" s="253">
        <f t="shared" si="301"/>
        <v>0</v>
      </c>
      <c r="CX103" s="253">
        <f t="shared" si="302"/>
        <v>0</v>
      </c>
      <c r="CY103" s="237">
        <f t="shared" si="319"/>
        <v>0</v>
      </c>
      <c r="DA103" s="253">
        <f t="shared" si="303"/>
        <v>0</v>
      </c>
      <c r="DB103" s="253">
        <f t="shared" si="304"/>
        <v>0</v>
      </c>
      <c r="DC103" s="253">
        <f t="shared" si="305"/>
        <v>0</v>
      </c>
      <c r="DD103" s="253">
        <f t="shared" si="306"/>
        <v>0</v>
      </c>
      <c r="DE103" s="253">
        <f t="shared" si="307"/>
        <v>0</v>
      </c>
      <c r="DF103" s="253">
        <f t="shared" si="308"/>
        <v>0</v>
      </c>
      <c r="DG103" s="253">
        <f t="shared" si="309"/>
        <v>0</v>
      </c>
      <c r="DH103" s="253">
        <f t="shared" si="310"/>
        <v>0</v>
      </c>
      <c r="DI103" s="253">
        <f t="shared" si="311"/>
        <v>0</v>
      </c>
      <c r="DJ103" s="253">
        <f t="shared" si="312"/>
        <v>0</v>
      </c>
      <c r="DK103" s="237">
        <f t="shared" si="320"/>
        <v>0</v>
      </c>
      <c r="DM103" s="253">
        <f>IF('5. Lön'!$B$15&gt;0,$F103*G103*(1+'2. Grunddata'!$C$16)*(1+$Q103)*(1-$E103),AS103)</f>
        <v>0</v>
      </c>
      <c r="DN103" s="253">
        <f>IF('5. Lön'!$B$15&gt;0,$F103*H103*(1+'2. Grunddata'!$C$16)*(1+$Q103)*(1+$R103)*(1-$E103),AT103)</f>
        <v>0</v>
      </c>
      <c r="DO103" s="253">
        <f>IF('5. Lön'!$B$15&gt;0,$F103*I103*(1+'2. Grunddata'!$C$16)*(1+$Q103)*(1+$R103)*(1+$S103)*(1-$E103),AU103)</f>
        <v>0</v>
      </c>
      <c r="DP103" s="253">
        <f>IF('5. Lön'!$B$15&gt;0,$F103*J103*(1+'2. Grunddata'!$C$16)*(1+$Q103)*(1+$R103)*(1+$S103)*(1+$T103)*(1-$E103),AV103)</f>
        <v>0</v>
      </c>
      <c r="DQ103" s="253">
        <f>IF('5. Lön'!$B$15&gt;0,$F103*K103*(1+'2. Grunddata'!$C$16)*(1+$Q103)*(1+$R103)*(1+$S103)*(1+$T103)*(1+$U103)*(1-$E103),AW103)</f>
        <v>0</v>
      </c>
      <c r="DR103" s="253">
        <f>IF('5. Lön'!$B$15&gt;0,$F103*L103*(1+'2. Grunddata'!$C$16)*(1+$Q103)*(1+$R103)*(1+$S103)*(1+$T103)*(1+$U103)*(1+$V103)*(1-$E103),AX103)</f>
        <v>0</v>
      </c>
      <c r="DS103" s="253">
        <f>IF('5. Lön'!$B$15&gt;0,$F103*M103*(1+'2. Grunddata'!$C$16)*(1+$Q103)*(1+$R103)*(1+$S103)*(1+$T103)*(1+$U103)*(1+$V103)*(1+$W103)*(1-$E103),AY103)</f>
        <v>0</v>
      </c>
      <c r="DT103" s="253">
        <f>IF('5. Lön'!$B$15&gt;0,$F103*N103*(1+'2. Grunddata'!$C$16)*(1+$Q103)*(1+$R103)*(1+$S103)*(1+$T103)*(1+$U103)*(1+$V103)*(1+$W103)*(1+$X103)*(1-$E103),AZ103)</f>
        <v>0</v>
      </c>
      <c r="DU103" s="253">
        <f>IF('5. Lön'!$B$15&gt;0,$F103*O103*(1+'2. Grunddata'!$C$16)*(1+$Q103)*(1+$R103)*(1+$S103)*(1+$T103)*(1+$U103)*(1+$V103)*(1+$W103)*(1+$X103)*(1+$Y103)*(1+$Z103)*(1-$E103),BA103)</f>
        <v>0</v>
      </c>
      <c r="DV103" s="253">
        <f>IF('5. Lön'!$B$15&gt;0,$F103*P103*(1+'2. Grunddata'!$C$16)*(1+$Q103)*(1+$R103)*(1+$S103)*(1+$T103)*(1+$U103)*(1+$V103)*(1+$W103)*(1+$X103)*(1+$Y103)*(1-$E103),BB103)</f>
        <v>0</v>
      </c>
      <c r="DW103" s="237">
        <f t="shared" si="321"/>
        <v>0</v>
      </c>
      <c r="DY103" s="253">
        <f>IF('2. Grunddata'!$C$13="NEJ",(IF('2. Grunddata'!$C$16&gt;0,(DM103*$AD103),(AS103*$AD103))),(BQ103+CO103))</f>
        <v>0</v>
      </c>
      <c r="DZ103" s="253">
        <f>IF('2. Grunddata'!$C$13="NEJ",(IF('2. Grunddata'!$C$16&gt;0,(DN103*$AD103),(AT103*$AD103))),(BR103+CP103))</f>
        <v>0</v>
      </c>
      <c r="EA103" s="253">
        <f>IF('2. Grunddata'!$C$13="NEJ",(IF('2. Grunddata'!$C$16&gt;0,(DO103*$AD103),(AU103*$AD103))),(BS103+CQ103))</f>
        <v>0</v>
      </c>
      <c r="EB103" s="253">
        <f>IF('2. Grunddata'!$C$13="NEJ",(IF('2. Grunddata'!$C$16&gt;0,(DP103*$AD103),(AV103*$AD103))),(BT103+CR103))</f>
        <v>0</v>
      </c>
      <c r="EC103" s="253">
        <f>IF('2. Grunddata'!$C$13="NEJ",(IF('2. Grunddata'!$C$16&gt;0,(DQ103*$AD103),(AW103*$AD103))),(BU103+CS103))</f>
        <v>0</v>
      </c>
      <c r="ED103" s="253">
        <f>IF('2. Grunddata'!$C$13="NEJ",(IF('2. Grunddata'!$C$16&gt;0,(DR103*$AD103),(AX103*$AD103))),(BV103+CT103))</f>
        <v>0</v>
      </c>
      <c r="EE103" s="253">
        <f>IF('2. Grunddata'!$C$13="NEJ",(IF('2. Grunddata'!$C$16&gt;0,(DS103*$AD103),(AY103*$AD103))),(BW103+CU103))</f>
        <v>0</v>
      </c>
      <c r="EF103" s="253">
        <f>IF('2. Grunddata'!$C$13="NEJ",(IF('2. Grunddata'!$C$16&gt;0,(DT103*$AD103),(AZ103*$AD103))),(BX103+CV103))</f>
        <v>0</v>
      </c>
      <c r="EG103" s="253">
        <f>IF('2. Grunddata'!$C$13="NEJ",(IF('2. Grunddata'!$C$16&gt;0,(DU103*$AD103),(BA103*$AD103))),(BY103+CW103))</f>
        <v>0</v>
      </c>
      <c r="EH103" s="253">
        <f>IF('2. Grunddata'!$C$13="NEJ",(IF('2. Grunddata'!$C$16&gt;0,(DV103*$AD103),(BB103*$AD103))),(BZ103+CX103))</f>
        <v>0</v>
      </c>
      <c r="EI103" s="237">
        <f t="shared" si="322"/>
        <v>0</v>
      </c>
      <c r="EK103" s="253">
        <f>(BQ103+CO103-DY103)+IF('2. Grunddata'!$C$16&gt;0,AS103-DM103,0)</f>
        <v>0</v>
      </c>
      <c r="EL103" s="253">
        <f>(BR103+CP103-DZ103)+IF('2. Grunddata'!$C$16&gt;0,AT103-DN103,0)</f>
        <v>0</v>
      </c>
      <c r="EM103" s="253">
        <f>(BS103+CQ103-EA103)+IF('2. Grunddata'!$C$16&gt;0,AU103-DO103,0)</f>
        <v>0</v>
      </c>
      <c r="EN103" s="253">
        <f>(BT103+CR103-EB103)+IF('2. Grunddata'!$C$16&gt;0,AV103-DP103,0)</f>
        <v>0</v>
      </c>
      <c r="EO103" s="253">
        <f>(BU103+CS103-EC103)+IF('2. Grunddata'!$C$16&gt;0,AW103-DQ103,0)</f>
        <v>0</v>
      </c>
      <c r="EP103" s="253">
        <f>(BV103+CT103-ED103)+IF('2. Grunddata'!$C$16&gt;0,AX103-DR103,0)</f>
        <v>0</v>
      </c>
      <c r="EQ103" s="253">
        <f>(BW103+CU103-EE103)+IF('2. Grunddata'!$C$16&gt;0,AY103-DS103,0)</f>
        <v>0</v>
      </c>
      <c r="ER103" s="253">
        <f>(BX103+CV103-EF103)+IF('2. Grunddata'!$C$16&gt;0,AZ103-DT103,0)</f>
        <v>0</v>
      </c>
      <c r="ES103" s="253">
        <f>(BY103+CW103-EG103)+IF('2. Grunddata'!$C$16&gt;0,BA103-DU103,0)</f>
        <v>0</v>
      </c>
      <c r="ET103" s="253">
        <f>(BZ103+CX103-EH103)+IF('2. Grunddata'!$C$16&gt;0,BB103-DV103,0)</f>
        <v>0</v>
      </c>
      <c r="EU103" s="237">
        <f t="shared" si="323"/>
        <v>0</v>
      </c>
      <c r="EW103" s="253">
        <f t="shared" si="324"/>
        <v>0</v>
      </c>
      <c r="EX103" s="253">
        <f t="shared" si="325"/>
        <v>0</v>
      </c>
      <c r="EY103" s="253">
        <f t="shared" si="326"/>
        <v>0</v>
      </c>
      <c r="EZ103" s="253">
        <f t="shared" si="327"/>
        <v>0</v>
      </c>
      <c r="FA103" s="253">
        <f t="shared" si="328"/>
        <v>0</v>
      </c>
      <c r="FB103" s="253">
        <f t="shared" si="329"/>
        <v>0</v>
      </c>
      <c r="FC103" s="253">
        <f t="shared" si="330"/>
        <v>0</v>
      </c>
      <c r="FD103" s="253">
        <f t="shared" si="331"/>
        <v>0</v>
      </c>
      <c r="FE103" s="253">
        <f t="shared" si="332"/>
        <v>0</v>
      </c>
      <c r="FF103" s="253">
        <f t="shared" si="333"/>
        <v>0</v>
      </c>
      <c r="FG103" s="237">
        <f t="shared" si="334"/>
        <v>0</v>
      </c>
      <c r="FI103" s="253">
        <f t="shared" si="335"/>
        <v>0</v>
      </c>
      <c r="FJ103" s="253">
        <f t="shared" si="336"/>
        <v>0</v>
      </c>
      <c r="FK103" s="253">
        <f t="shared" si="337"/>
        <v>0</v>
      </c>
      <c r="FL103" s="253">
        <f t="shared" si="338"/>
        <v>0</v>
      </c>
      <c r="FM103" s="253">
        <f t="shared" si="339"/>
        <v>0</v>
      </c>
      <c r="FN103" s="253">
        <f t="shared" si="340"/>
        <v>0</v>
      </c>
      <c r="FO103" s="253">
        <f t="shared" si="341"/>
        <v>0</v>
      </c>
      <c r="FP103" s="253">
        <f t="shared" si="342"/>
        <v>0</v>
      </c>
      <c r="FQ103" s="253">
        <f t="shared" si="343"/>
        <v>0</v>
      </c>
      <c r="FR103" s="253">
        <f t="shared" si="344"/>
        <v>0</v>
      </c>
      <c r="FS103" s="237">
        <f t="shared" si="345"/>
        <v>0</v>
      </c>
    </row>
    <row r="104" spans="2:175" s="120" customFormat="1" ht="12.95" customHeight="1" x14ac:dyDescent="0.2">
      <c r="B104" s="115" t="str">
        <f>'2. Grunddata'!C$9</f>
        <v>Husdjurens utfodring och vård</v>
      </c>
      <c r="C104" s="147"/>
      <c r="D104" s="116"/>
      <c r="E104" s="138">
        <f t="shared" si="347"/>
        <v>0</v>
      </c>
      <c r="F104" s="136"/>
      <c r="G104" s="137"/>
      <c r="H104" s="137"/>
      <c r="I104" s="137"/>
      <c r="J104" s="137"/>
      <c r="K104" s="137"/>
      <c r="L104" s="137"/>
      <c r="M104" s="137"/>
      <c r="N104" s="137"/>
      <c r="O104" s="137"/>
      <c r="P104" s="137"/>
      <c r="Q104" s="566">
        <f>SUMIF('3. Partner'!$K$13:$K$87,$B104,'3. Partner'!$E$13:$E$87)</f>
        <v>0.02</v>
      </c>
      <c r="R104" s="540">
        <f t="shared" si="346"/>
        <v>0.02</v>
      </c>
      <c r="S104" s="540">
        <f t="shared" si="346"/>
        <v>0.02</v>
      </c>
      <c r="T104" s="540">
        <f t="shared" si="346"/>
        <v>0.02</v>
      </c>
      <c r="U104" s="540">
        <f t="shared" si="346"/>
        <v>0.02</v>
      </c>
      <c r="V104" s="540">
        <f t="shared" si="346"/>
        <v>0.02</v>
      </c>
      <c r="W104" s="540">
        <f t="shared" si="346"/>
        <v>0.02</v>
      </c>
      <c r="X104" s="540">
        <f t="shared" si="346"/>
        <v>0.02</v>
      </c>
      <c r="Y104" s="540">
        <f t="shared" si="346"/>
        <v>0.02</v>
      </c>
      <c r="Z104" s="540">
        <f t="shared" si="346"/>
        <v>0.02</v>
      </c>
      <c r="AA104" s="567">
        <f>SUMIF('3. Partner'!K$13:K$87,B104,'3. Partner'!D$13:D$87)</f>
        <v>0.54449999999999998</v>
      </c>
      <c r="AB104" s="568">
        <f>(SUMIF('3. Partner'!K$13:K$87,B104,'3. Partner'!F$13:F$87))+(SUMIF('3. Partner'!K$13:K$87,B104,'3. Partner'!H$13:H$87))</f>
        <v>0.46473946099377283</v>
      </c>
      <c r="AC104" s="568">
        <f>(SUMIF('3. Partner'!K$13:K$87,B104,'3. Partner'!G$13:G$87))+(SUMIF('3. Partner'!K$13:K$87,B104,'3. Partner'!I$13:I$87))</f>
        <v>0.12659999999999999</v>
      </c>
      <c r="AD104" s="273">
        <f>IF('2. Grunddata'!C$13="NEJ",'2. Grunddata'!C$14,0)</f>
        <v>0.25</v>
      </c>
      <c r="AE104" s="617">
        <f t="shared" si="313"/>
        <v>0</v>
      </c>
      <c r="AF104" s="287"/>
      <c r="AG104" s="274">
        <f t="shared" si="243"/>
        <v>0</v>
      </c>
      <c r="AH104" s="274">
        <f t="shared" si="244"/>
        <v>0</v>
      </c>
      <c r="AI104" s="274">
        <f t="shared" si="245"/>
        <v>0</v>
      </c>
      <c r="AJ104" s="274">
        <f t="shared" si="246"/>
        <v>0</v>
      </c>
      <c r="AK104" s="274">
        <f t="shared" si="247"/>
        <v>0</v>
      </c>
      <c r="AL104" s="274">
        <f t="shared" si="248"/>
        <v>0</v>
      </c>
      <c r="AM104" s="274">
        <f t="shared" si="249"/>
        <v>0</v>
      </c>
      <c r="AN104" s="274">
        <f t="shared" si="250"/>
        <v>0</v>
      </c>
      <c r="AO104" s="274">
        <f t="shared" si="251"/>
        <v>0</v>
      </c>
      <c r="AP104" s="274">
        <f t="shared" si="252"/>
        <v>0</v>
      </c>
      <c r="AQ104" s="275">
        <f t="shared" si="314"/>
        <v>0</v>
      </c>
      <c r="AR104" s="276"/>
      <c r="AS104" s="274">
        <f t="shared" si="253"/>
        <v>0</v>
      </c>
      <c r="AT104" s="274">
        <f t="shared" si="254"/>
        <v>0</v>
      </c>
      <c r="AU104" s="274">
        <f t="shared" si="255"/>
        <v>0</v>
      </c>
      <c r="AV104" s="274">
        <f t="shared" si="256"/>
        <v>0</v>
      </c>
      <c r="AW104" s="274">
        <f t="shared" si="257"/>
        <v>0</v>
      </c>
      <c r="AX104" s="274">
        <f t="shared" si="258"/>
        <v>0</v>
      </c>
      <c r="AY104" s="274">
        <f t="shared" si="259"/>
        <v>0</v>
      </c>
      <c r="AZ104" s="274">
        <f t="shared" si="260"/>
        <v>0</v>
      </c>
      <c r="BA104" s="274">
        <f t="shared" si="261"/>
        <v>0</v>
      </c>
      <c r="BB104" s="274">
        <f t="shared" si="262"/>
        <v>0</v>
      </c>
      <c r="BC104" s="275">
        <f t="shared" si="315"/>
        <v>0</v>
      </c>
      <c r="BD104" s="276"/>
      <c r="BE104" s="274">
        <f t="shared" si="263"/>
        <v>0</v>
      </c>
      <c r="BF104" s="274">
        <f t="shared" si="264"/>
        <v>0</v>
      </c>
      <c r="BG104" s="274">
        <f t="shared" si="265"/>
        <v>0</v>
      </c>
      <c r="BH104" s="274">
        <f t="shared" si="266"/>
        <v>0</v>
      </c>
      <c r="BI104" s="274">
        <f t="shared" si="267"/>
        <v>0</v>
      </c>
      <c r="BJ104" s="274">
        <f t="shared" si="268"/>
        <v>0</v>
      </c>
      <c r="BK104" s="274">
        <f t="shared" si="269"/>
        <v>0</v>
      </c>
      <c r="BL104" s="274">
        <f t="shared" si="270"/>
        <v>0</v>
      </c>
      <c r="BM104" s="274">
        <f t="shared" si="271"/>
        <v>0</v>
      </c>
      <c r="BN104" s="274">
        <f t="shared" si="272"/>
        <v>0</v>
      </c>
      <c r="BO104" s="275">
        <f t="shared" si="316"/>
        <v>0</v>
      </c>
      <c r="BP104" s="227"/>
      <c r="BQ104" s="225">
        <f t="shared" si="273"/>
        <v>0</v>
      </c>
      <c r="BR104" s="225">
        <f t="shared" si="274"/>
        <v>0</v>
      </c>
      <c r="BS104" s="225">
        <f t="shared" si="275"/>
        <v>0</v>
      </c>
      <c r="BT104" s="225">
        <f t="shared" si="276"/>
        <v>0</v>
      </c>
      <c r="BU104" s="225">
        <f t="shared" si="277"/>
        <v>0</v>
      </c>
      <c r="BV104" s="225">
        <f t="shared" si="278"/>
        <v>0</v>
      </c>
      <c r="BW104" s="225">
        <f t="shared" si="279"/>
        <v>0</v>
      </c>
      <c r="BX104" s="225">
        <f t="shared" si="280"/>
        <v>0</v>
      </c>
      <c r="BY104" s="225">
        <f t="shared" si="281"/>
        <v>0</v>
      </c>
      <c r="BZ104" s="225">
        <f t="shared" si="282"/>
        <v>0</v>
      </c>
      <c r="CA104" s="226">
        <f t="shared" si="317"/>
        <v>0</v>
      </c>
      <c r="CB104" s="227"/>
      <c r="CC104" s="279">
        <f t="shared" si="283"/>
        <v>0</v>
      </c>
      <c r="CD104" s="279">
        <f t="shared" si="284"/>
        <v>0</v>
      </c>
      <c r="CE104" s="279">
        <f t="shared" si="285"/>
        <v>0</v>
      </c>
      <c r="CF104" s="279">
        <f t="shared" si="286"/>
        <v>0</v>
      </c>
      <c r="CG104" s="279">
        <f t="shared" si="287"/>
        <v>0</v>
      </c>
      <c r="CH104" s="279">
        <f t="shared" si="288"/>
        <v>0</v>
      </c>
      <c r="CI104" s="279">
        <f t="shared" si="289"/>
        <v>0</v>
      </c>
      <c r="CJ104" s="279">
        <f t="shared" si="290"/>
        <v>0</v>
      </c>
      <c r="CK104" s="279">
        <f t="shared" si="291"/>
        <v>0</v>
      </c>
      <c r="CL104" s="279">
        <f t="shared" si="292"/>
        <v>0</v>
      </c>
      <c r="CM104" s="226">
        <f t="shared" si="318"/>
        <v>0</v>
      </c>
      <c r="CN104" s="227"/>
      <c r="CO104" s="225">
        <f t="shared" si="293"/>
        <v>0</v>
      </c>
      <c r="CP104" s="225">
        <f t="shared" si="294"/>
        <v>0</v>
      </c>
      <c r="CQ104" s="225">
        <f t="shared" si="295"/>
        <v>0</v>
      </c>
      <c r="CR104" s="225">
        <f t="shared" si="296"/>
        <v>0</v>
      </c>
      <c r="CS104" s="225">
        <f t="shared" si="297"/>
        <v>0</v>
      </c>
      <c r="CT104" s="225">
        <f t="shared" si="298"/>
        <v>0</v>
      </c>
      <c r="CU104" s="225">
        <f t="shared" si="299"/>
        <v>0</v>
      </c>
      <c r="CV104" s="225">
        <f t="shared" si="300"/>
        <v>0</v>
      </c>
      <c r="CW104" s="225">
        <f t="shared" si="301"/>
        <v>0</v>
      </c>
      <c r="CX104" s="225">
        <f t="shared" si="302"/>
        <v>0</v>
      </c>
      <c r="CY104" s="226">
        <f t="shared" si="319"/>
        <v>0</v>
      </c>
      <c r="CZ104" s="227"/>
      <c r="DA104" s="225">
        <f t="shared" si="303"/>
        <v>0</v>
      </c>
      <c r="DB104" s="225">
        <f t="shared" si="304"/>
        <v>0</v>
      </c>
      <c r="DC104" s="225">
        <f t="shared" si="305"/>
        <v>0</v>
      </c>
      <c r="DD104" s="225">
        <f t="shared" si="306"/>
        <v>0</v>
      </c>
      <c r="DE104" s="225">
        <f t="shared" si="307"/>
        <v>0</v>
      </c>
      <c r="DF104" s="225">
        <f t="shared" si="308"/>
        <v>0</v>
      </c>
      <c r="DG104" s="225">
        <f t="shared" si="309"/>
        <v>0</v>
      </c>
      <c r="DH104" s="225">
        <f t="shared" si="310"/>
        <v>0</v>
      </c>
      <c r="DI104" s="225">
        <f t="shared" si="311"/>
        <v>0</v>
      </c>
      <c r="DJ104" s="225">
        <f t="shared" si="312"/>
        <v>0</v>
      </c>
      <c r="DK104" s="226">
        <f t="shared" si="320"/>
        <v>0</v>
      </c>
      <c r="DL104" s="227"/>
      <c r="DM104" s="225">
        <f>IF('5. Lön'!$B$15&gt;0,$F104*G104*(1+'2. Grunddata'!$C$16)*(1+$Q104)*(1-$E104),AS104)</f>
        <v>0</v>
      </c>
      <c r="DN104" s="225">
        <f>IF('5. Lön'!$B$15&gt;0,$F104*H104*(1+'2. Grunddata'!$C$16)*(1+$Q104)*(1+$R104)*(1-$E104),AT104)</f>
        <v>0</v>
      </c>
      <c r="DO104" s="225">
        <f>IF('5. Lön'!$B$15&gt;0,$F104*I104*(1+'2. Grunddata'!$C$16)*(1+$Q104)*(1+$R104)*(1+$S104)*(1-$E104),AU104)</f>
        <v>0</v>
      </c>
      <c r="DP104" s="225">
        <f>IF('5. Lön'!$B$15&gt;0,$F104*J104*(1+'2. Grunddata'!$C$16)*(1+$Q104)*(1+$R104)*(1+$S104)*(1+$T104)*(1-$E104),AV104)</f>
        <v>0</v>
      </c>
      <c r="DQ104" s="225">
        <f>IF('5. Lön'!$B$15&gt;0,$F104*K104*(1+'2. Grunddata'!$C$16)*(1+$Q104)*(1+$R104)*(1+$S104)*(1+$T104)*(1+$U104)*(1-$E104),AW104)</f>
        <v>0</v>
      </c>
      <c r="DR104" s="225">
        <f>IF('5. Lön'!$B$15&gt;0,$F104*L104*(1+'2. Grunddata'!$C$16)*(1+$Q104)*(1+$R104)*(1+$S104)*(1+$T104)*(1+$U104)*(1+$V104)*(1-$E104),AX104)</f>
        <v>0</v>
      </c>
      <c r="DS104" s="225">
        <f>IF('5. Lön'!$B$15&gt;0,$F104*M104*(1+'2. Grunddata'!$C$16)*(1+$Q104)*(1+$R104)*(1+$S104)*(1+$T104)*(1+$U104)*(1+$V104)*(1+$W104)*(1-$E104),AY104)</f>
        <v>0</v>
      </c>
      <c r="DT104" s="225">
        <f>IF('5. Lön'!$B$15&gt;0,$F104*N104*(1+'2. Grunddata'!$C$16)*(1+$Q104)*(1+$R104)*(1+$S104)*(1+$T104)*(1+$U104)*(1+$V104)*(1+$W104)*(1+$X104)*(1-$E104),AZ104)</f>
        <v>0</v>
      </c>
      <c r="DU104" s="225">
        <f>IF('5. Lön'!$B$15&gt;0,$F104*O104*(1+'2. Grunddata'!$C$16)*(1+$Q104)*(1+$R104)*(1+$S104)*(1+$T104)*(1+$U104)*(1+$V104)*(1+$W104)*(1+$X104)*(1+$Y104)*(1+$Z104)*(1-$E104),BA104)</f>
        <v>0</v>
      </c>
      <c r="DV104" s="225">
        <f>IF('5. Lön'!$B$15&gt;0,$F104*P104*(1+'2. Grunddata'!$C$16)*(1+$Q104)*(1+$R104)*(1+$S104)*(1+$T104)*(1+$U104)*(1+$V104)*(1+$W104)*(1+$X104)*(1+$Y104)*(1-$E104),BB104)</f>
        <v>0</v>
      </c>
      <c r="DW104" s="226">
        <f t="shared" si="321"/>
        <v>0</v>
      </c>
      <c r="DX104" s="227"/>
      <c r="DY104" s="225">
        <f>IF('2. Grunddata'!$C$13="NEJ",(IF('2. Grunddata'!$C$16&gt;0,(DM104*$AD104),(AS104*$AD104))),(BQ104+CO104))</f>
        <v>0</v>
      </c>
      <c r="DZ104" s="225">
        <f>IF('2. Grunddata'!$C$13="NEJ",(IF('2. Grunddata'!$C$16&gt;0,(DN104*$AD104),(AT104*$AD104))),(BR104+CP104))</f>
        <v>0</v>
      </c>
      <c r="EA104" s="225">
        <f>IF('2. Grunddata'!$C$13="NEJ",(IF('2. Grunddata'!$C$16&gt;0,(DO104*$AD104),(AU104*$AD104))),(BS104+CQ104))</f>
        <v>0</v>
      </c>
      <c r="EB104" s="225">
        <f>IF('2. Grunddata'!$C$13="NEJ",(IF('2. Grunddata'!$C$16&gt;0,(DP104*$AD104),(AV104*$AD104))),(BT104+CR104))</f>
        <v>0</v>
      </c>
      <c r="EC104" s="225">
        <f>IF('2. Grunddata'!$C$13="NEJ",(IF('2. Grunddata'!$C$16&gt;0,(DQ104*$AD104),(AW104*$AD104))),(BU104+CS104))</f>
        <v>0</v>
      </c>
      <c r="ED104" s="225">
        <f>IF('2. Grunddata'!$C$13="NEJ",(IF('2. Grunddata'!$C$16&gt;0,(DR104*$AD104),(AX104*$AD104))),(BV104+CT104))</f>
        <v>0</v>
      </c>
      <c r="EE104" s="225">
        <f>IF('2. Grunddata'!$C$13="NEJ",(IF('2. Grunddata'!$C$16&gt;0,(DS104*$AD104),(AY104*$AD104))),(BW104+CU104))</f>
        <v>0</v>
      </c>
      <c r="EF104" s="225">
        <f>IF('2. Grunddata'!$C$13="NEJ",(IF('2. Grunddata'!$C$16&gt;0,(DT104*$AD104),(AZ104*$AD104))),(BX104+CV104))</f>
        <v>0</v>
      </c>
      <c r="EG104" s="225">
        <f>IF('2. Grunddata'!$C$13="NEJ",(IF('2. Grunddata'!$C$16&gt;0,(DU104*$AD104),(BA104*$AD104))),(BY104+CW104))</f>
        <v>0</v>
      </c>
      <c r="EH104" s="225">
        <f>IF('2. Grunddata'!$C$13="NEJ",(IF('2. Grunddata'!$C$16&gt;0,(DV104*$AD104),(BB104*$AD104))),(BZ104+CX104))</f>
        <v>0</v>
      </c>
      <c r="EI104" s="226">
        <f t="shared" si="322"/>
        <v>0</v>
      </c>
      <c r="EJ104" s="227"/>
      <c r="EK104" s="225">
        <f>(BQ104+CO104-DY104)+IF('2. Grunddata'!$C$16&gt;0,AS104-DM104,0)</f>
        <v>0</v>
      </c>
      <c r="EL104" s="225">
        <f>(BR104+CP104-DZ104)+IF('2. Grunddata'!$C$16&gt;0,AT104-DN104,0)</f>
        <v>0</v>
      </c>
      <c r="EM104" s="225">
        <f>(BS104+CQ104-EA104)+IF('2. Grunddata'!$C$16&gt;0,AU104-DO104,0)</f>
        <v>0</v>
      </c>
      <c r="EN104" s="225">
        <f>(BT104+CR104-EB104)+IF('2. Grunddata'!$C$16&gt;0,AV104-DP104,0)</f>
        <v>0</v>
      </c>
      <c r="EO104" s="225">
        <f>(BU104+CS104-EC104)+IF('2. Grunddata'!$C$16&gt;0,AW104-DQ104,0)</f>
        <v>0</v>
      </c>
      <c r="EP104" s="225">
        <f>(BV104+CT104-ED104)+IF('2. Grunddata'!$C$16&gt;0,AX104-DR104,0)</f>
        <v>0</v>
      </c>
      <c r="EQ104" s="225">
        <f>(BW104+CU104-EE104)+IF('2. Grunddata'!$C$16&gt;0,AY104-DS104,0)</f>
        <v>0</v>
      </c>
      <c r="ER104" s="225">
        <f>(BX104+CV104-EF104)+IF('2. Grunddata'!$C$16&gt;0,AZ104-DT104,0)</f>
        <v>0</v>
      </c>
      <c r="ES104" s="225">
        <f>(BY104+CW104-EG104)+IF('2. Grunddata'!$C$16&gt;0,BA104-DU104,0)</f>
        <v>0</v>
      </c>
      <c r="ET104" s="225">
        <f>(BZ104+CX104-EH104)+IF('2. Grunddata'!$C$16&gt;0,BB104-DV104,0)</f>
        <v>0</v>
      </c>
      <c r="EU104" s="226">
        <f t="shared" si="323"/>
        <v>0</v>
      </c>
      <c r="EV104" s="227"/>
      <c r="EW104" s="225">
        <f t="shared" si="324"/>
        <v>0</v>
      </c>
      <c r="EX104" s="225">
        <f t="shared" si="325"/>
        <v>0</v>
      </c>
      <c r="EY104" s="225">
        <f t="shared" si="326"/>
        <v>0</v>
      </c>
      <c r="EZ104" s="225">
        <f t="shared" si="327"/>
        <v>0</v>
      </c>
      <c r="FA104" s="225">
        <f t="shared" si="328"/>
        <v>0</v>
      </c>
      <c r="FB104" s="225">
        <f t="shared" si="329"/>
        <v>0</v>
      </c>
      <c r="FC104" s="225">
        <f t="shared" si="330"/>
        <v>0</v>
      </c>
      <c r="FD104" s="225">
        <f t="shared" si="331"/>
        <v>0</v>
      </c>
      <c r="FE104" s="225">
        <f t="shared" si="332"/>
        <v>0</v>
      </c>
      <c r="FF104" s="225">
        <f t="shared" si="333"/>
        <v>0</v>
      </c>
      <c r="FG104" s="226">
        <f t="shared" si="334"/>
        <v>0</v>
      </c>
      <c r="FH104" s="227"/>
      <c r="FI104" s="225">
        <f t="shared" si="335"/>
        <v>0</v>
      </c>
      <c r="FJ104" s="225">
        <f t="shared" si="336"/>
        <v>0</v>
      </c>
      <c r="FK104" s="225">
        <f t="shared" si="337"/>
        <v>0</v>
      </c>
      <c r="FL104" s="225">
        <f t="shared" si="338"/>
        <v>0</v>
      </c>
      <c r="FM104" s="225">
        <f t="shared" si="339"/>
        <v>0</v>
      </c>
      <c r="FN104" s="225">
        <f t="shared" si="340"/>
        <v>0</v>
      </c>
      <c r="FO104" s="225">
        <f t="shared" si="341"/>
        <v>0</v>
      </c>
      <c r="FP104" s="225">
        <f t="shared" si="342"/>
        <v>0</v>
      </c>
      <c r="FQ104" s="225">
        <f t="shared" si="343"/>
        <v>0</v>
      </c>
      <c r="FR104" s="225">
        <f t="shared" si="344"/>
        <v>0</v>
      </c>
      <c r="FS104" s="226">
        <f t="shared" si="345"/>
        <v>0</v>
      </c>
    </row>
    <row r="105" spans="2:175" s="120" customFormat="1" ht="12.95" customHeight="1" x14ac:dyDescent="0.2">
      <c r="B105" s="109" t="str">
        <f>'2. Grunddata'!C$9</f>
        <v>Husdjurens utfodring och vård</v>
      </c>
      <c r="C105" s="110"/>
      <c r="D105" s="113"/>
      <c r="E105" s="128">
        <f t="shared" si="347"/>
        <v>0</v>
      </c>
      <c r="F105" s="111"/>
      <c r="G105" s="112"/>
      <c r="H105" s="112"/>
      <c r="I105" s="112"/>
      <c r="J105" s="112"/>
      <c r="K105" s="112"/>
      <c r="L105" s="112"/>
      <c r="M105" s="112"/>
      <c r="N105" s="112"/>
      <c r="O105" s="112"/>
      <c r="P105" s="112"/>
      <c r="Q105" s="266">
        <f>SUMIF('3. Partner'!$K$13:$K$87,$B105,'3. Partner'!$E$13:$E$87)</f>
        <v>0.02</v>
      </c>
      <c r="R105" s="541">
        <f t="shared" ref="R105:Z114" si="348">$Q105</f>
        <v>0.02</v>
      </c>
      <c r="S105" s="541">
        <f t="shared" si="348"/>
        <v>0.02</v>
      </c>
      <c r="T105" s="541">
        <f t="shared" si="348"/>
        <v>0.02</v>
      </c>
      <c r="U105" s="541">
        <f t="shared" si="348"/>
        <v>0.02</v>
      </c>
      <c r="V105" s="541">
        <f t="shared" si="348"/>
        <v>0.02</v>
      </c>
      <c r="W105" s="541">
        <f t="shared" si="348"/>
        <v>0.02</v>
      </c>
      <c r="X105" s="541">
        <f t="shared" si="348"/>
        <v>0.02</v>
      </c>
      <c r="Y105" s="541">
        <f t="shared" si="348"/>
        <v>0.02</v>
      </c>
      <c r="Z105" s="541">
        <f t="shared" si="348"/>
        <v>0.02</v>
      </c>
      <c r="AA105" s="267">
        <f>SUMIF('3. Partner'!K$13:K$87,B105,'3. Partner'!D$13:D$87)</f>
        <v>0.54449999999999998</v>
      </c>
      <c r="AB105" s="247">
        <f>(SUMIF('3. Partner'!K$13:K$87,B105,'3. Partner'!F$13:F$87))+(SUMIF('3. Partner'!K$13:K$87,B105,'3. Partner'!H$13:H$87))</f>
        <v>0.46473946099377283</v>
      </c>
      <c r="AC105" s="247">
        <f>(SUMIF('3. Partner'!K$13:K$87,B105,'3. Partner'!G$13:G$87))+(SUMIF('3. Partner'!K$13:K$87,B105,'3. Partner'!I$13:I$87))</f>
        <v>0.12659999999999999</v>
      </c>
      <c r="AD105" s="248">
        <f>IF('2. Grunddata'!C$13="NEJ",'2. Grunddata'!C$14,0)</f>
        <v>0.25</v>
      </c>
      <c r="AE105" s="597">
        <f t="shared" si="313"/>
        <v>0</v>
      </c>
      <c r="AF105" s="292"/>
      <c r="AG105" s="249">
        <f t="shared" si="243"/>
        <v>0</v>
      </c>
      <c r="AH105" s="249">
        <f t="shared" si="244"/>
        <v>0</v>
      </c>
      <c r="AI105" s="249">
        <f t="shared" si="245"/>
        <v>0</v>
      </c>
      <c r="AJ105" s="249">
        <f t="shared" si="246"/>
        <v>0</v>
      </c>
      <c r="AK105" s="249">
        <f t="shared" si="247"/>
        <v>0</v>
      </c>
      <c r="AL105" s="249">
        <f t="shared" si="248"/>
        <v>0</v>
      </c>
      <c r="AM105" s="249">
        <f t="shared" si="249"/>
        <v>0</v>
      </c>
      <c r="AN105" s="249">
        <f t="shared" si="250"/>
        <v>0</v>
      </c>
      <c r="AO105" s="249">
        <f t="shared" si="251"/>
        <v>0</v>
      </c>
      <c r="AP105" s="249">
        <f t="shared" si="252"/>
        <v>0</v>
      </c>
      <c r="AQ105" s="250">
        <f t="shared" si="314"/>
        <v>0</v>
      </c>
      <c r="AR105" s="251"/>
      <c r="AS105" s="249">
        <f t="shared" si="253"/>
        <v>0</v>
      </c>
      <c r="AT105" s="249">
        <f t="shared" si="254"/>
        <v>0</v>
      </c>
      <c r="AU105" s="249">
        <f t="shared" si="255"/>
        <v>0</v>
      </c>
      <c r="AV105" s="249">
        <f t="shared" si="256"/>
        <v>0</v>
      </c>
      <c r="AW105" s="249">
        <f t="shared" si="257"/>
        <v>0</v>
      </c>
      <c r="AX105" s="249">
        <f t="shared" si="258"/>
        <v>0</v>
      </c>
      <c r="AY105" s="249">
        <f t="shared" si="259"/>
        <v>0</v>
      </c>
      <c r="AZ105" s="249">
        <f t="shared" si="260"/>
        <v>0</v>
      </c>
      <c r="BA105" s="249">
        <f t="shared" si="261"/>
        <v>0</v>
      </c>
      <c r="BB105" s="249">
        <f t="shared" si="262"/>
        <v>0</v>
      </c>
      <c r="BC105" s="250">
        <f t="shared" si="315"/>
        <v>0</v>
      </c>
      <c r="BD105" s="251"/>
      <c r="BE105" s="249">
        <f t="shared" si="263"/>
        <v>0</v>
      </c>
      <c r="BF105" s="249">
        <f t="shared" si="264"/>
        <v>0</v>
      </c>
      <c r="BG105" s="249">
        <f t="shared" si="265"/>
        <v>0</v>
      </c>
      <c r="BH105" s="249">
        <f t="shared" si="266"/>
        <v>0</v>
      </c>
      <c r="BI105" s="249">
        <f t="shared" si="267"/>
        <v>0</v>
      </c>
      <c r="BJ105" s="249">
        <f t="shared" si="268"/>
        <v>0</v>
      </c>
      <c r="BK105" s="249">
        <f t="shared" si="269"/>
        <v>0</v>
      </c>
      <c r="BL105" s="249">
        <f t="shared" si="270"/>
        <v>0</v>
      </c>
      <c r="BM105" s="249">
        <f t="shared" si="271"/>
        <v>0</v>
      </c>
      <c r="BN105" s="249">
        <f t="shared" si="272"/>
        <v>0</v>
      </c>
      <c r="BO105" s="250">
        <f t="shared" si="316"/>
        <v>0</v>
      </c>
      <c r="BQ105" s="253">
        <f t="shared" si="273"/>
        <v>0</v>
      </c>
      <c r="BR105" s="253">
        <f t="shared" si="274"/>
        <v>0</v>
      </c>
      <c r="BS105" s="253">
        <f t="shared" si="275"/>
        <v>0</v>
      </c>
      <c r="BT105" s="253">
        <f t="shared" si="276"/>
        <v>0</v>
      </c>
      <c r="BU105" s="253">
        <f t="shared" si="277"/>
        <v>0</v>
      </c>
      <c r="BV105" s="253">
        <f t="shared" si="278"/>
        <v>0</v>
      </c>
      <c r="BW105" s="253">
        <f t="shared" si="279"/>
        <v>0</v>
      </c>
      <c r="BX105" s="253">
        <f t="shared" si="280"/>
        <v>0</v>
      </c>
      <c r="BY105" s="253">
        <f t="shared" si="281"/>
        <v>0</v>
      </c>
      <c r="BZ105" s="253">
        <f t="shared" si="282"/>
        <v>0</v>
      </c>
      <c r="CA105" s="237">
        <f t="shared" si="317"/>
        <v>0</v>
      </c>
      <c r="CC105" s="258">
        <f t="shared" si="283"/>
        <v>0</v>
      </c>
      <c r="CD105" s="258">
        <f t="shared" si="284"/>
        <v>0</v>
      </c>
      <c r="CE105" s="258">
        <f t="shared" si="285"/>
        <v>0</v>
      </c>
      <c r="CF105" s="258">
        <f t="shared" si="286"/>
        <v>0</v>
      </c>
      <c r="CG105" s="258">
        <f t="shared" si="287"/>
        <v>0</v>
      </c>
      <c r="CH105" s="258">
        <f t="shared" si="288"/>
        <v>0</v>
      </c>
      <c r="CI105" s="258">
        <f t="shared" si="289"/>
        <v>0</v>
      </c>
      <c r="CJ105" s="258">
        <f t="shared" si="290"/>
        <v>0</v>
      </c>
      <c r="CK105" s="258">
        <f t="shared" si="291"/>
        <v>0</v>
      </c>
      <c r="CL105" s="258">
        <f t="shared" si="292"/>
        <v>0</v>
      </c>
      <c r="CM105" s="237">
        <f t="shared" si="318"/>
        <v>0</v>
      </c>
      <c r="CO105" s="253">
        <f t="shared" si="293"/>
        <v>0</v>
      </c>
      <c r="CP105" s="253">
        <f t="shared" si="294"/>
        <v>0</v>
      </c>
      <c r="CQ105" s="253">
        <f t="shared" si="295"/>
        <v>0</v>
      </c>
      <c r="CR105" s="253">
        <f t="shared" si="296"/>
        <v>0</v>
      </c>
      <c r="CS105" s="253">
        <f t="shared" si="297"/>
        <v>0</v>
      </c>
      <c r="CT105" s="253">
        <f t="shared" si="298"/>
        <v>0</v>
      </c>
      <c r="CU105" s="253">
        <f t="shared" si="299"/>
        <v>0</v>
      </c>
      <c r="CV105" s="253">
        <f t="shared" si="300"/>
        <v>0</v>
      </c>
      <c r="CW105" s="253">
        <f t="shared" si="301"/>
        <v>0</v>
      </c>
      <c r="CX105" s="253">
        <f t="shared" si="302"/>
        <v>0</v>
      </c>
      <c r="CY105" s="237">
        <f t="shared" si="319"/>
        <v>0</v>
      </c>
      <c r="DA105" s="253">
        <f t="shared" si="303"/>
        <v>0</v>
      </c>
      <c r="DB105" s="253">
        <f t="shared" si="304"/>
        <v>0</v>
      </c>
      <c r="DC105" s="253">
        <f t="shared" si="305"/>
        <v>0</v>
      </c>
      <c r="DD105" s="253">
        <f t="shared" si="306"/>
        <v>0</v>
      </c>
      <c r="DE105" s="253">
        <f t="shared" si="307"/>
        <v>0</v>
      </c>
      <c r="DF105" s="253">
        <f t="shared" si="308"/>
        <v>0</v>
      </c>
      <c r="DG105" s="253">
        <f t="shared" si="309"/>
        <v>0</v>
      </c>
      <c r="DH105" s="253">
        <f t="shared" si="310"/>
        <v>0</v>
      </c>
      <c r="DI105" s="253">
        <f t="shared" si="311"/>
        <v>0</v>
      </c>
      <c r="DJ105" s="253">
        <f t="shared" si="312"/>
        <v>0</v>
      </c>
      <c r="DK105" s="237">
        <f t="shared" si="320"/>
        <v>0</v>
      </c>
      <c r="DM105" s="253">
        <f>IF('5. Lön'!$B$15&gt;0,$F105*G105*(1+'2. Grunddata'!$C$16)*(1+$Q105)*(1-$E105),AS105)</f>
        <v>0</v>
      </c>
      <c r="DN105" s="253">
        <f>IF('5. Lön'!$B$15&gt;0,$F105*H105*(1+'2. Grunddata'!$C$16)*(1+$Q105)*(1+$R105)*(1-$E105),AT105)</f>
        <v>0</v>
      </c>
      <c r="DO105" s="253">
        <f>IF('5. Lön'!$B$15&gt;0,$F105*I105*(1+'2. Grunddata'!$C$16)*(1+$Q105)*(1+$R105)*(1+$S105)*(1-$E105),AU105)</f>
        <v>0</v>
      </c>
      <c r="DP105" s="253">
        <f>IF('5. Lön'!$B$15&gt;0,$F105*J105*(1+'2. Grunddata'!$C$16)*(1+$Q105)*(1+$R105)*(1+$S105)*(1+$T105)*(1-$E105),AV105)</f>
        <v>0</v>
      </c>
      <c r="DQ105" s="253">
        <f>IF('5. Lön'!$B$15&gt;0,$F105*K105*(1+'2. Grunddata'!$C$16)*(1+$Q105)*(1+$R105)*(1+$S105)*(1+$T105)*(1+$U105)*(1-$E105),AW105)</f>
        <v>0</v>
      </c>
      <c r="DR105" s="253">
        <f>IF('5. Lön'!$B$15&gt;0,$F105*L105*(1+'2. Grunddata'!$C$16)*(1+$Q105)*(1+$R105)*(1+$S105)*(1+$T105)*(1+$U105)*(1+$V105)*(1-$E105),AX105)</f>
        <v>0</v>
      </c>
      <c r="DS105" s="253">
        <f>IF('5. Lön'!$B$15&gt;0,$F105*M105*(1+'2. Grunddata'!$C$16)*(1+$Q105)*(1+$R105)*(1+$S105)*(1+$T105)*(1+$U105)*(1+$V105)*(1+$W105)*(1-$E105),AY105)</f>
        <v>0</v>
      </c>
      <c r="DT105" s="253">
        <f>IF('5. Lön'!$B$15&gt;0,$F105*N105*(1+'2. Grunddata'!$C$16)*(1+$Q105)*(1+$R105)*(1+$S105)*(1+$T105)*(1+$U105)*(1+$V105)*(1+$W105)*(1+$X105)*(1-$E105),AZ105)</f>
        <v>0</v>
      </c>
      <c r="DU105" s="253">
        <f>IF('5. Lön'!$B$15&gt;0,$F105*O105*(1+'2. Grunddata'!$C$16)*(1+$Q105)*(1+$R105)*(1+$S105)*(1+$T105)*(1+$U105)*(1+$V105)*(1+$W105)*(1+$X105)*(1+$Y105)*(1+$Z105)*(1-$E105),BA105)</f>
        <v>0</v>
      </c>
      <c r="DV105" s="253">
        <f>IF('5. Lön'!$B$15&gt;0,$F105*P105*(1+'2. Grunddata'!$C$16)*(1+$Q105)*(1+$R105)*(1+$S105)*(1+$T105)*(1+$U105)*(1+$V105)*(1+$W105)*(1+$X105)*(1+$Y105)*(1-$E105),BB105)</f>
        <v>0</v>
      </c>
      <c r="DW105" s="237">
        <f t="shared" si="321"/>
        <v>0</v>
      </c>
      <c r="DY105" s="253">
        <f>IF('2. Grunddata'!$C$13="NEJ",(IF('2. Grunddata'!$C$16&gt;0,(DM105*$AD105),(AS105*$AD105))),(BQ105+CO105))</f>
        <v>0</v>
      </c>
      <c r="DZ105" s="253">
        <f>IF('2. Grunddata'!$C$13="NEJ",(IF('2. Grunddata'!$C$16&gt;0,(DN105*$AD105),(AT105*$AD105))),(BR105+CP105))</f>
        <v>0</v>
      </c>
      <c r="EA105" s="253">
        <f>IF('2. Grunddata'!$C$13="NEJ",(IF('2. Grunddata'!$C$16&gt;0,(DO105*$AD105),(AU105*$AD105))),(BS105+CQ105))</f>
        <v>0</v>
      </c>
      <c r="EB105" s="253">
        <f>IF('2. Grunddata'!$C$13="NEJ",(IF('2. Grunddata'!$C$16&gt;0,(DP105*$AD105),(AV105*$AD105))),(BT105+CR105))</f>
        <v>0</v>
      </c>
      <c r="EC105" s="253">
        <f>IF('2. Grunddata'!$C$13="NEJ",(IF('2. Grunddata'!$C$16&gt;0,(DQ105*$AD105),(AW105*$AD105))),(BU105+CS105))</f>
        <v>0</v>
      </c>
      <c r="ED105" s="253">
        <f>IF('2. Grunddata'!$C$13="NEJ",(IF('2. Grunddata'!$C$16&gt;0,(DR105*$AD105),(AX105*$AD105))),(BV105+CT105))</f>
        <v>0</v>
      </c>
      <c r="EE105" s="253">
        <f>IF('2. Grunddata'!$C$13="NEJ",(IF('2. Grunddata'!$C$16&gt;0,(DS105*$AD105),(AY105*$AD105))),(BW105+CU105))</f>
        <v>0</v>
      </c>
      <c r="EF105" s="253">
        <f>IF('2. Grunddata'!$C$13="NEJ",(IF('2. Grunddata'!$C$16&gt;0,(DT105*$AD105),(AZ105*$AD105))),(BX105+CV105))</f>
        <v>0</v>
      </c>
      <c r="EG105" s="253">
        <f>IF('2. Grunddata'!$C$13="NEJ",(IF('2. Grunddata'!$C$16&gt;0,(DU105*$AD105),(BA105*$AD105))),(BY105+CW105))</f>
        <v>0</v>
      </c>
      <c r="EH105" s="253">
        <f>IF('2. Grunddata'!$C$13="NEJ",(IF('2. Grunddata'!$C$16&gt;0,(DV105*$AD105),(BB105*$AD105))),(BZ105+CX105))</f>
        <v>0</v>
      </c>
      <c r="EI105" s="237">
        <f t="shared" si="322"/>
        <v>0</v>
      </c>
      <c r="EK105" s="253">
        <f>(BQ105+CO105-DY105)+IF('2. Grunddata'!$C$16&gt;0,AS105-DM105,0)</f>
        <v>0</v>
      </c>
      <c r="EL105" s="253">
        <f>(BR105+CP105-DZ105)+IF('2. Grunddata'!$C$16&gt;0,AT105-DN105,0)</f>
        <v>0</v>
      </c>
      <c r="EM105" s="253">
        <f>(BS105+CQ105-EA105)+IF('2. Grunddata'!$C$16&gt;0,AU105-DO105,0)</f>
        <v>0</v>
      </c>
      <c r="EN105" s="253">
        <f>(BT105+CR105-EB105)+IF('2. Grunddata'!$C$16&gt;0,AV105-DP105,0)</f>
        <v>0</v>
      </c>
      <c r="EO105" s="253">
        <f>(BU105+CS105-EC105)+IF('2. Grunddata'!$C$16&gt;0,AW105-DQ105,0)</f>
        <v>0</v>
      </c>
      <c r="EP105" s="253">
        <f>(BV105+CT105-ED105)+IF('2. Grunddata'!$C$16&gt;0,AX105-DR105,0)</f>
        <v>0</v>
      </c>
      <c r="EQ105" s="253">
        <f>(BW105+CU105-EE105)+IF('2. Grunddata'!$C$16&gt;0,AY105-DS105,0)</f>
        <v>0</v>
      </c>
      <c r="ER105" s="253">
        <f>(BX105+CV105-EF105)+IF('2. Grunddata'!$C$16&gt;0,AZ105-DT105,0)</f>
        <v>0</v>
      </c>
      <c r="ES105" s="253">
        <f>(BY105+CW105-EG105)+IF('2. Grunddata'!$C$16&gt;0,BA105-DU105,0)</f>
        <v>0</v>
      </c>
      <c r="ET105" s="253">
        <f>(BZ105+CX105-EH105)+IF('2. Grunddata'!$C$16&gt;0,BB105-DV105,0)</f>
        <v>0</v>
      </c>
      <c r="EU105" s="237">
        <f t="shared" si="323"/>
        <v>0</v>
      </c>
      <c r="EW105" s="253">
        <f t="shared" si="324"/>
        <v>0</v>
      </c>
      <c r="EX105" s="253">
        <f t="shared" si="325"/>
        <v>0</v>
      </c>
      <c r="EY105" s="253">
        <f t="shared" si="326"/>
        <v>0</v>
      </c>
      <c r="EZ105" s="253">
        <f t="shared" si="327"/>
        <v>0</v>
      </c>
      <c r="FA105" s="253">
        <f t="shared" si="328"/>
        <v>0</v>
      </c>
      <c r="FB105" s="253">
        <f t="shared" si="329"/>
        <v>0</v>
      </c>
      <c r="FC105" s="253">
        <f t="shared" si="330"/>
        <v>0</v>
      </c>
      <c r="FD105" s="253">
        <f t="shared" si="331"/>
        <v>0</v>
      </c>
      <c r="FE105" s="253">
        <f t="shared" si="332"/>
        <v>0</v>
      </c>
      <c r="FF105" s="253">
        <f t="shared" si="333"/>
        <v>0</v>
      </c>
      <c r="FG105" s="237">
        <f t="shared" si="334"/>
        <v>0</v>
      </c>
      <c r="FI105" s="253">
        <f t="shared" si="335"/>
        <v>0</v>
      </c>
      <c r="FJ105" s="253">
        <f t="shared" si="336"/>
        <v>0</v>
      </c>
      <c r="FK105" s="253">
        <f t="shared" si="337"/>
        <v>0</v>
      </c>
      <c r="FL105" s="253">
        <f t="shared" si="338"/>
        <v>0</v>
      </c>
      <c r="FM105" s="253">
        <f t="shared" si="339"/>
        <v>0</v>
      </c>
      <c r="FN105" s="253">
        <f t="shared" si="340"/>
        <v>0</v>
      </c>
      <c r="FO105" s="253">
        <f t="shared" si="341"/>
        <v>0</v>
      </c>
      <c r="FP105" s="253">
        <f t="shared" si="342"/>
        <v>0</v>
      </c>
      <c r="FQ105" s="253">
        <f t="shared" si="343"/>
        <v>0</v>
      </c>
      <c r="FR105" s="253">
        <f t="shared" si="344"/>
        <v>0</v>
      </c>
      <c r="FS105" s="237">
        <f t="shared" si="345"/>
        <v>0</v>
      </c>
    </row>
    <row r="106" spans="2:175" s="120" customFormat="1" ht="12.95" customHeight="1" x14ac:dyDescent="0.2">
      <c r="B106" s="115" t="str">
        <f>'2. Grunddata'!C$9</f>
        <v>Husdjurens utfodring och vård</v>
      </c>
      <c r="C106" s="147"/>
      <c r="D106" s="116"/>
      <c r="E106" s="138">
        <f t="shared" si="347"/>
        <v>0</v>
      </c>
      <c r="F106" s="136"/>
      <c r="G106" s="137"/>
      <c r="H106" s="137"/>
      <c r="I106" s="137"/>
      <c r="J106" s="137"/>
      <c r="K106" s="137"/>
      <c r="L106" s="137"/>
      <c r="M106" s="137"/>
      <c r="N106" s="137"/>
      <c r="O106" s="137"/>
      <c r="P106" s="137"/>
      <c r="Q106" s="566">
        <f>SUMIF('3. Partner'!$K$13:$K$87,$B106,'3. Partner'!$E$13:$E$87)</f>
        <v>0.02</v>
      </c>
      <c r="R106" s="540">
        <f t="shared" si="348"/>
        <v>0.02</v>
      </c>
      <c r="S106" s="540">
        <f t="shared" si="348"/>
        <v>0.02</v>
      </c>
      <c r="T106" s="540">
        <f t="shared" si="348"/>
        <v>0.02</v>
      </c>
      <c r="U106" s="540">
        <f t="shared" si="348"/>
        <v>0.02</v>
      </c>
      <c r="V106" s="540">
        <f t="shared" si="348"/>
        <v>0.02</v>
      </c>
      <c r="W106" s="540">
        <f t="shared" si="348"/>
        <v>0.02</v>
      </c>
      <c r="X106" s="540">
        <f t="shared" si="348"/>
        <v>0.02</v>
      </c>
      <c r="Y106" s="540">
        <f t="shared" si="348"/>
        <v>0.02</v>
      </c>
      <c r="Z106" s="540">
        <f t="shared" si="348"/>
        <v>0.02</v>
      </c>
      <c r="AA106" s="567">
        <f>SUMIF('3. Partner'!K$13:K$87,B106,'3. Partner'!D$13:D$87)</f>
        <v>0.54449999999999998</v>
      </c>
      <c r="AB106" s="568">
        <f>(SUMIF('3. Partner'!K$13:K$87,B106,'3. Partner'!F$13:F$87))+(SUMIF('3. Partner'!K$13:K$87,B106,'3. Partner'!H$13:H$87))</f>
        <v>0.46473946099377283</v>
      </c>
      <c r="AC106" s="568">
        <f>(SUMIF('3. Partner'!K$13:K$87,B106,'3. Partner'!G$13:G$87))+(SUMIF('3. Partner'!K$13:K$87,B106,'3. Partner'!I$13:I$87))</f>
        <v>0.12659999999999999</v>
      </c>
      <c r="AD106" s="273">
        <f>IF('2. Grunddata'!C$13="NEJ",'2. Grunddata'!C$14,0)</f>
        <v>0.25</v>
      </c>
      <c r="AE106" s="617">
        <f t="shared" si="313"/>
        <v>0</v>
      </c>
      <c r="AF106" s="287"/>
      <c r="AG106" s="274">
        <f t="shared" si="243"/>
        <v>0</v>
      </c>
      <c r="AH106" s="274">
        <f t="shared" si="244"/>
        <v>0</v>
      </c>
      <c r="AI106" s="274">
        <f t="shared" si="245"/>
        <v>0</v>
      </c>
      <c r="AJ106" s="274">
        <f t="shared" si="246"/>
        <v>0</v>
      </c>
      <c r="AK106" s="274">
        <f t="shared" si="247"/>
        <v>0</v>
      </c>
      <c r="AL106" s="274">
        <f t="shared" si="248"/>
        <v>0</v>
      </c>
      <c r="AM106" s="274">
        <f t="shared" si="249"/>
        <v>0</v>
      </c>
      <c r="AN106" s="274">
        <f t="shared" si="250"/>
        <v>0</v>
      </c>
      <c r="AO106" s="274">
        <f t="shared" si="251"/>
        <v>0</v>
      </c>
      <c r="AP106" s="274">
        <f t="shared" si="252"/>
        <v>0</v>
      </c>
      <c r="AQ106" s="275">
        <f t="shared" si="314"/>
        <v>0</v>
      </c>
      <c r="AR106" s="276"/>
      <c r="AS106" s="274">
        <f t="shared" si="253"/>
        <v>0</v>
      </c>
      <c r="AT106" s="274">
        <f t="shared" si="254"/>
        <v>0</v>
      </c>
      <c r="AU106" s="274">
        <f t="shared" si="255"/>
        <v>0</v>
      </c>
      <c r="AV106" s="274">
        <f t="shared" si="256"/>
        <v>0</v>
      </c>
      <c r="AW106" s="274">
        <f t="shared" si="257"/>
        <v>0</v>
      </c>
      <c r="AX106" s="274">
        <f t="shared" si="258"/>
        <v>0</v>
      </c>
      <c r="AY106" s="274">
        <f t="shared" si="259"/>
        <v>0</v>
      </c>
      <c r="AZ106" s="274">
        <f t="shared" si="260"/>
        <v>0</v>
      </c>
      <c r="BA106" s="274">
        <f t="shared" si="261"/>
        <v>0</v>
      </c>
      <c r="BB106" s="274">
        <f t="shared" si="262"/>
        <v>0</v>
      </c>
      <c r="BC106" s="275">
        <f t="shared" si="315"/>
        <v>0</v>
      </c>
      <c r="BD106" s="276"/>
      <c r="BE106" s="274">
        <f t="shared" si="263"/>
        <v>0</v>
      </c>
      <c r="BF106" s="274">
        <f t="shared" si="264"/>
        <v>0</v>
      </c>
      <c r="BG106" s="274">
        <f t="shared" si="265"/>
        <v>0</v>
      </c>
      <c r="BH106" s="274">
        <f t="shared" si="266"/>
        <v>0</v>
      </c>
      <c r="BI106" s="274">
        <f t="shared" si="267"/>
        <v>0</v>
      </c>
      <c r="BJ106" s="274">
        <f t="shared" si="268"/>
        <v>0</v>
      </c>
      <c r="BK106" s="274">
        <f t="shared" si="269"/>
        <v>0</v>
      </c>
      <c r="BL106" s="274">
        <f t="shared" si="270"/>
        <v>0</v>
      </c>
      <c r="BM106" s="274">
        <f t="shared" si="271"/>
        <v>0</v>
      </c>
      <c r="BN106" s="274">
        <f t="shared" si="272"/>
        <v>0</v>
      </c>
      <c r="BO106" s="275">
        <f t="shared" si="316"/>
        <v>0</v>
      </c>
      <c r="BP106" s="227"/>
      <c r="BQ106" s="225">
        <f t="shared" si="273"/>
        <v>0</v>
      </c>
      <c r="BR106" s="225">
        <f t="shared" si="274"/>
        <v>0</v>
      </c>
      <c r="BS106" s="225">
        <f t="shared" si="275"/>
        <v>0</v>
      </c>
      <c r="BT106" s="225">
        <f t="shared" si="276"/>
        <v>0</v>
      </c>
      <c r="BU106" s="225">
        <f t="shared" si="277"/>
        <v>0</v>
      </c>
      <c r="BV106" s="225">
        <f t="shared" si="278"/>
        <v>0</v>
      </c>
      <c r="BW106" s="225">
        <f t="shared" si="279"/>
        <v>0</v>
      </c>
      <c r="BX106" s="225">
        <f t="shared" si="280"/>
        <v>0</v>
      </c>
      <c r="BY106" s="225">
        <f t="shared" si="281"/>
        <v>0</v>
      </c>
      <c r="BZ106" s="225">
        <f t="shared" si="282"/>
        <v>0</v>
      </c>
      <c r="CA106" s="226">
        <f t="shared" si="317"/>
        <v>0</v>
      </c>
      <c r="CB106" s="227"/>
      <c r="CC106" s="279">
        <f t="shared" si="283"/>
        <v>0</v>
      </c>
      <c r="CD106" s="279">
        <f t="shared" si="284"/>
        <v>0</v>
      </c>
      <c r="CE106" s="279">
        <f t="shared" si="285"/>
        <v>0</v>
      </c>
      <c r="CF106" s="279">
        <f t="shared" si="286"/>
        <v>0</v>
      </c>
      <c r="CG106" s="279">
        <f t="shared" si="287"/>
        <v>0</v>
      </c>
      <c r="CH106" s="279">
        <f t="shared" si="288"/>
        <v>0</v>
      </c>
      <c r="CI106" s="279">
        <f t="shared" si="289"/>
        <v>0</v>
      </c>
      <c r="CJ106" s="279">
        <f t="shared" si="290"/>
        <v>0</v>
      </c>
      <c r="CK106" s="279">
        <f t="shared" si="291"/>
        <v>0</v>
      </c>
      <c r="CL106" s="279">
        <f t="shared" si="292"/>
        <v>0</v>
      </c>
      <c r="CM106" s="226">
        <f t="shared" si="318"/>
        <v>0</v>
      </c>
      <c r="CN106" s="227"/>
      <c r="CO106" s="225">
        <f t="shared" si="293"/>
        <v>0</v>
      </c>
      <c r="CP106" s="225">
        <f t="shared" si="294"/>
        <v>0</v>
      </c>
      <c r="CQ106" s="225">
        <f t="shared" si="295"/>
        <v>0</v>
      </c>
      <c r="CR106" s="225">
        <f t="shared" si="296"/>
        <v>0</v>
      </c>
      <c r="CS106" s="225">
        <f t="shared" si="297"/>
        <v>0</v>
      </c>
      <c r="CT106" s="225">
        <f t="shared" si="298"/>
        <v>0</v>
      </c>
      <c r="CU106" s="225">
        <f t="shared" si="299"/>
        <v>0</v>
      </c>
      <c r="CV106" s="225">
        <f t="shared" si="300"/>
        <v>0</v>
      </c>
      <c r="CW106" s="225">
        <f t="shared" si="301"/>
        <v>0</v>
      </c>
      <c r="CX106" s="225">
        <f t="shared" si="302"/>
        <v>0</v>
      </c>
      <c r="CY106" s="226">
        <f t="shared" si="319"/>
        <v>0</v>
      </c>
      <c r="CZ106" s="227"/>
      <c r="DA106" s="225">
        <f t="shared" si="303"/>
        <v>0</v>
      </c>
      <c r="DB106" s="225">
        <f t="shared" si="304"/>
        <v>0</v>
      </c>
      <c r="DC106" s="225">
        <f t="shared" si="305"/>
        <v>0</v>
      </c>
      <c r="DD106" s="225">
        <f t="shared" si="306"/>
        <v>0</v>
      </c>
      <c r="DE106" s="225">
        <f t="shared" si="307"/>
        <v>0</v>
      </c>
      <c r="DF106" s="225">
        <f t="shared" si="308"/>
        <v>0</v>
      </c>
      <c r="DG106" s="225">
        <f t="shared" si="309"/>
        <v>0</v>
      </c>
      <c r="DH106" s="225">
        <f t="shared" si="310"/>
        <v>0</v>
      </c>
      <c r="DI106" s="225">
        <f t="shared" si="311"/>
        <v>0</v>
      </c>
      <c r="DJ106" s="225">
        <f t="shared" si="312"/>
        <v>0</v>
      </c>
      <c r="DK106" s="226">
        <f t="shared" si="320"/>
        <v>0</v>
      </c>
      <c r="DL106" s="227"/>
      <c r="DM106" s="225">
        <f>IF('5. Lön'!$B$15&gt;0,$F106*G106*(1+'2. Grunddata'!$C$16)*(1+$Q106)*(1-$E106),AS106)</f>
        <v>0</v>
      </c>
      <c r="DN106" s="225">
        <f>IF('5. Lön'!$B$15&gt;0,$F106*H106*(1+'2. Grunddata'!$C$16)*(1+$Q106)*(1+$R106)*(1-$E106),AT106)</f>
        <v>0</v>
      </c>
      <c r="DO106" s="225">
        <f>IF('5. Lön'!$B$15&gt;0,$F106*I106*(1+'2. Grunddata'!$C$16)*(1+$Q106)*(1+$R106)*(1+$S106)*(1-$E106),AU106)</f>
        <v>0</v>
      </c>
      <c r="DP106" s="225">
        <f>IF('5. Lön'!$B$15&gt;0,$F106*J106*(1+'2. Grunddata'!$C$16)*(1+$Q106)*(1+$R106)*(1+$S106)*(1+$T106)*(1-$E106),AV106)</f>
        <v>0</v>
      </c>
      <c r="DQ106" s="225">
        <f>IF('5. Lön'!$B$15&gt;0,$F106*K106*(1+'2. Grunddata'!$C$16)*(1+$Q106)*(1+$R106)*(1+$S106)*(1+$T106)*(1+$U106)*(1-$E106),AW106)</f>
        <v>0</v>
      </c>
      <c r="DR106" s="225">
        <f>IF('5. Lön'!$B$15&gt;0,$F106*L106*(1+'2. Grunddata'!$C$16)*(1+$Q106)*(1+$R106)*(1+$S106)*(1+$T106)*(1+$U106)*(1+$V106)*(1-$E106),AX106)</f>
        <v>0</v>
      </c>
      <c r="DS106" s="225">
        <f>IF('5. Lön'!$B$15&gt;0,$F106*M106*(1+'2. Grunddata'!$C$16)*(1+$Q106)*(1+$R106)*(1+$S106)*(1+$T106)*(1+$U106)*(1+$V106)*(1+$W106)*(1-$E106),AY106)</f>
        <v>0</v>
      </c>
      <c r="DT106" s="225">
        <f>IF('5. Lön'!$B$15&gt;0,$F106*N106*(1+'2. Grunddata'!$C$16)*(1+$Q106)*(1+$R106)*(1+$S106)*(1+$T106)*(1+$U106)*(1+$V106)*(1+$W106)*(1+$X106)*(1-$E106),AZ106)</f>
        <v>0</v>
      </c>
      <c r="DU106" s="225">
        <f>IF('5. Lön'!$B$15&gt;0,$F106*O106*(1+'2. Grunddata'!$C$16)*(1+$Q106)*(1+$R106)*(1+$S106)*(1+$T106)*(1+$U106)*(1+$V106)*(1+$W106)*(1+$X106)*(1+$Y106)*(1+$Z106)*(1-$E106),BA106)</f>
        <v>0</v>
      </c>
      <c r="DV106" s="225">
        <f>IF('5. Lön'!$B$15&gt;0,$F106*P106*(1+'2. Grunddata'!$C$16)*(1+$Q106)*(1+$R106)*(1+$S106)*(1+$T106)*(1+$U106)*(1+$V106)*(1+$W106)*(1+$X106)*(1+$Y106)*(1-$E106),BB106)</f>
        <v>0</v>
      </c>
      <c r="DW106" s="226">
        <f t="shared" si="321"/>
        <v>0</v>
      </c>
      <c r="DX106" s="227"/>
      <c r="DY106" s="225">
        <f>IF('2. Grunddata'!$C$13="NEJ",(IF('2. Grunddata'!$C$16&gt;0,(DM106*$AD106),(AS106*$AD106))),(BQ106+CO106))</f>
        <v>0</v>
      </c>
      <c r="DZ106" s="225">
        <f>IF('2. Grunddata'!$C$13="NEJ",(IF('2. Grunddata'!$C$16&gt;0,(DN106*$AD106),(AT106*$AD106))),(BR106+CP106))</f>
        <v>0</v>
      </c>
      <c r="EA106" s="225">
        <f>IF('2. Grunddata'!$C$13="NEJ",(IF('2. Grunddata'!$C$16&gt;0,(DO106*$AD106),(AU106*$AD106))),(BS106+CQ106))</f>
        <v>0</v>
      </c>
      <c r="EB106" s="225">
        <f>IF('2. Grunddata'!$C$13="NEJ",(IF('2. Grunddata'!$C$16&gt;0,(DP106*$AD106),(AV106*$AD106))),(BT106+CR106))</f>
        <v>0</v>
      </c>
      <c r="EC106" s="225">
        <f>IF('2. Grunddata'!$C$13="NEJ",(IF('2. Grunddata'!$C$16&gt;0,(DQ106*$AD106),(AW106*$AD106))),(BU106+CS106))</f>
        <v>0</v>
      </c>
      <c r="ED106" s="225">
        <f>IF('2. Grunddata'!$C$13="NEJ",(IF('2. Grunddata'!$C$16&gt;0,(DR106*$AD106),(AX106*$AD106))),(BV106+CT106))</f>
        <v>0</v>
      </c>
      <c r="EE106" s="225">
        <f>IF('2. Grunddata'!$C$13="NEJ",(IF('2. Grunddata'!$C$16&gt;0,(DS106*$AD106),(AY106*$AD106))),(BW106+CU106))</f>
        <v>0</v>
      </c>
      <c r="EF106" s="225">
        <f>IF('2. Grunddata'!$C$13="NEJ",(IF('2. Grunddata'!$C$16&gt;0,(DT106*$AD106),(AZ106*$AD106))),(BX106+CV106))</f>
        <v>0</v>
      </c>
      <c r="EG106" s="225">
        <f>IF('2. Grunddata'!$C$13="NEJ",(IF('2. Grunddata'!$C$16&gt;0,(DU106*$AD106),(BA106*$AD106))),(BY106+CW106))</f>
        <v>0</v>
      </c>
      <c r="EH106" s="225">
        <f>IF('2. Grunddata'!$C$13="NEJ",(IF('2. Grunddata'!$C$16&gt;0,(DV106*$AD106),(BB106*$AD106))),(BZ106+CX106))</f>
        <v>0</v>
      </c>
      <c r="EI106" s="226">
        <f t="shared" si="322"/>
        <v>0</v>
      </c>
      <c r="EJ106" s="227"/>
      <c r="EK106" s="225">
        <f>(BQ106+CO106-DY106)+IF('2. Grunddata'!$C$16&gt;0,AS106-DM106,0)</f>
        <v>0</v>
      </c>
      <c r="EL106" s="225">
        <f>(BR106+CP106-DZ106)+IF('2. Grunddata'!$C$16&gt;0,AT106-DN106,0)</f>
        <v>0</v>
      </c>
      <c r="EM106" s="225">
        <f>(BS106+CQ106-EA106)+IF('2. Grunddata'!$C$16&gt;0,AU106-DO106,0)</f>
        <v>0</v>
      </c>
      <c r="EN106" s="225">
        <f>(BT106+CR106-EB106)+IF('2. Grunddata'!$C$16&gt;0,AV106-DP106,0)</f>
        <v>0</v>
      </c>
      <c r="EO106" s="225">
        <f>(BU106+CS106-EC106)+IF('2. Grunddata'!$C$16&gt;0,AW106-DQ106,0)</f>
        <v>0</v>
      </c>
      <c r="EP106" s="225">
        <f>(BV106+CT106-ED106)+IF('2. Grunddata'!$C$16&gt;0,AX106-DR106,0)</f>
        <v>0</v>
      </c>
      <c r="EQ106" s="225">
        <f>(BW106+CU106-EE106)+IF('2. Grunddata'!$C$16&gt;0,AY106-DS106,0)</f>
        <v>0</v>
      </c>
      <c r="ER106" s="225">
        <f>(BX106+CV106-EF106)+IF('2. Grunddata'!$C$16&gt;0,AZ106-DT106,0)</f>
        <v>0</v>
      </c>
      <c r="ES106" s="225">
        <f>(BY106+CW106-EG106)+IF('2. Grunddata'!$C$16&gt;0,BA106-DU106,0)</f>
        <v>0</v>
      </c>
      <c r="ET106" s="225">
        <f>(BZ106+CX106-EH106)+IF('2. Grunddata'!$C$16&gt;0,BB106-DV106,0)</f>
        <v>0</v>
      </c>
      <c r="EU106" s="226">
        <f t="shared" si="323"/>
        <v>0</v>
      </c>
      <c r="EV106" s="227"/>
      <c r="EW106" s="225">
        <f t="shared" si="324"/>
        <v>0</v>
      </c>
      <c r="EX106" s="225">
        <f t="shared" si="325"/>
        <v>0</v>
      </c>
      <c r="EY106" s="225">
        <f t="shared" si="326"/>
        <v>0</v>
      </c>
      <c r="EZ106" s="225">
        <f t="shared" si="327"/>
        <v>0</v>
      </c>
      <c r="FA106" s="225">
        <f t="shared" si="328"/>
        <v>0</v>
      </c>
      <c r="FB106" s="225">
        <f t="shared" si="329"/>
        <v>0</v>
      </c>
      <c r="FC106" s="225">
        <f t="shared" si="330"/>
        <v>0</v>
      </c>
      <c r="FD106" s="225">
        <f t="shared" si="331"/>
        <v>0</v>
      </c>
      <c r="FE106" s="225">
        <f t="shared" si="332"/>
        <v>0</v>
      </c>
      <c r="FF106" s="225">
        <f t="shared" si="333"/>
        <v>0</v>
      </c>
      <c r="FG106" s="226">
        <f t="shared" si="334"/>
        <v>0</v>
      </c>
      <c r="FH106" s="227"/>
      <c r="FI106" s="225">
        <f t="shared" si="335"/>
        <v>0</v>
      </c>
      <c r="FJ106" s="225">
        <f t="shared" si="336"/>
        <v>0</v>
      </c>
      <c r="FK106" s="225">
        <f t="shared" si="337"/>
        <v>0</v>
      </c>
      <c r="FL106" s="225">
        <f t="shared" si="338"/>
        <v>0</v>
      </c>
      <c r="FM106" s="225">
        <f t="shared" si="339"/>
        <v>0</v>
      </c>
      <c r="FN106" s="225">
        <f t="shared" si="340"/>
        <v>0</v>
      </c>
      <c r="FO106" s="225">
        <f t="shared" si="341"/>
        <v>0</v>
      </c>
      <c r="FP106" s="225">
        <f t="shared" si="342"/>
        <v>0</v>
      </c>
      <c r="FQ106" s="225">
        <f t="shared" si="343"/>
        <v>0</v>
      </c>
      <c r="FR106" s="225">
        <f t="shared" si="344"/>
        <v>0</v>
      </c>
      <c r="FS106" s="226">
        <f t="shared" si="345"/>
        <v>0</v>
      </c>
    </row>
    <row r="107" spans="2:175" s="120" customFormat="1" ht="12.95" customHeight="1" x14ac:dyDescent="0.2">
      <c r="B107" s="109" t="str">
        <f>'2. Grunddata'!C$9</f>
        <v>Husdjurens utfodring och vård</v>
      </c>
      <c r="C107" s="110"/>
      <c r="D107" s="113"/>
      <c r="E107" s="128">
        <f t="shared" si="347"/>
        <v>0</v>
      </c>
      <c r="F107" s="111"/>
      <c r="G107" s="112"/>
      <c r="H107" s="112"/>
      <c r="I107" s="112"/>
      <c r="J107" s="112"/>
      <c r="K107" s="112"/>
      <c r="L107" s="112"/>
      <c r="M107" s="112"/>
      <c r="N107" s="112"/>
      <c r="O107" s="112"/>
      <c r="P107" s="112"/>
      <c r="Q107" s="266">
        <f>SUMIF('3. Partner'!$K$13:$K$87,$B107,'3. Partner'!$E$13:$E$87)</f>
        <v>0.02</v>
      </c>
      <c r="R107" s="541">
        <f t="shared" si="348"/>
        <v>0.02</v>
      </c>
      <c r="S107" s="541">
        <f t="shared" si="348"/>
        <v>0.02</v>
      </c>
      <c r="T107" s="541">
        <f t="shared" si="348"/>
        <v>0.02</v>
      </c>
      <c r="U107" s="541">
        <f t="shared" si="348"/>
        <v>0.02</v>
      </c>
      <c r="V107" s="541">
        <f t="shared" si="348"/>
        <v>0.02</v>
      </c>
      <c r="W107" s="541">
        <f t="shared" si="348"/>
        <v>0.02</v>
      </c>
      <c r="X107" s="541">
        <f t="shared" si="348"/>
        <v>0.02</v>
      </c>
      <c r="Y107" s="541">
        <f t="shared" si="348"/>
        <v>0.02</v>
      </c>
      <c r="Z107" s="541">
        <f t="shared" si="348"/>
        <v>0.02</v>
      </c>
      <c r="AA107" s="267">
        <f>SUMIF('3. Partner'!K$13:K$87,B107,'3. Partner'!D$13:D$87)</f>
        <v>0.54449999999999998</v>
      </c>
      <c r="AB107" s="247">
        <f>(SUMIF('3. Partner'!K$13:K$87,B107,'3. Partner'!F$13:F$87))+(SUMIF('3. Partner'!K$13:K$87,B107,'3. Partner'!H$13:H$87))</f>
        <v>0.46473946099377283</v>
      </c>
      <c r="AC107" s="247">
        <f>(SUMIF('3. Partner'!K$13:K$87,B107,'3. Partner'!G$13:G$87))+(SUMIF('3. Partner'!K$13:K$87,B107,'3. Partner'!I$13:I$87))</f>
        <v>0.12659999999999999</v>
      </c>
      <c r="AD107" s="248">
        <f>IF('2. Grunddata'!C$13="NEJ",'2. Grunddata'!C$14,0)</f>
        <v>0.25</v>
      </c>
      <c r="AE107" s="597">
        <f t="shared" si="313"/>
        <v>0</v>
      </c>
      <c r="AF107" s="292"/>
      <c r="AG107" s="249">
        <f t="shared" si="243"/>
        <v>0</v>
      </c>
      <c r="AH107" s="249">
        <f t="shared" si="244"/>
        <v>0</v>
      </c>
      <c r="AI107" s="249">
        <f t="shared" si="245"/>
        <v>0</v>
      </c>
      <c r="AJ107" s="249">
        <f t="shared" si="246"/>
        <v>0</v>
      </c>
      <c r="AK107" s="249">
        <f t="shared" si="247"/>
        <v>0</v>
      </c>
      <c r="AL107" s="249">
        <f t="shared" si="248"/>
        <v>0</v>
      </c>
      <c r="AM107" s="249">
        <f t="shared" si="249"/>
        <v>0</v>
      </c>
      <c r="AN107" s="249">
        <f t="shared" si="250"/>
        <v>0</v>
      </c>
      <c r="AO107" s="249">
        <f t="shared" si="251"/>
        <v>0</v>
      </c>
      <c r="AP107" s="249">
        <f t="shared" si="252"/>
        <v>0</v>
      </c>
      <c r="AQ107" s="250">
        <f t="shared" si="314"/>
        <v>0</v>
      </c>
      <c r="AR107" s="251"/>
      <c r="AS107" s="249">
        <f t="shared" si="253"/>
        <v>0</v>
      </c>
      <c r="AT107" s="249">
        <f t="shared" si="254"/>
        <v>0</v>
      </c>
      <c r="AU107" s="249">
        <f t="shared" si="255"/>
        <v>0</v>
      </c>
      <c r="AV107" s="249">
        <f t="shared" si="256"/>
        <v>0</v>
      </c>
      <c r="AW107" s="249">
        <f t="shared" si="257"/>
        <v>0</v>
      </c>
      <c r="AX107" s="249">
        <f t="shared" si="258"/>
        <v>0</v>
      </c>
      <c r="AY107" s="249">
        <f t="shared" si="259"/>
        <v>0</v>
      </c>
      <c r="AZ107" s="249">
        <f t="shared" si="260"/>
        <v>0</v>
      </c>
      <c r="BA107" s="249">
        <f t="shared" si="261"/>
        <v>0</v>
      </c>
      <c r="BB107" s="249">
        <f t="shared" si="262"/>
        <v>0</v>
      </c>
      <c r="BC107" s="250">
        <f t="shared" si="315"/>
        <v>0</v>
      </c>
      <c r="BD107" s="251"/>
      <c r="BE107" s="249">
        <f t="shared" si="263"/>
        <v>0</v>
      </c>
      <c r="BF107" s="249">
        <f t="shared" si="264"/>
        <v>0</v>
      </c>
      <c r="BG107" s="249">
        <f t="shared" si="265"/>
        <v>0</v>
      </c>
      <c r="BH107" s="249">
        <f t="shared" si="266"/>
        <v>0</v>
      </c>
      <c r="BI107" s="249">
        <f t="shared" si="267"/>
        <v>0</v>
      </c>
      <c r="BJ107" s="249">
        <f t="shared" si="268"/>
        <v>0</v>
      </c>
      <c r="BK107" s="249">
        <f t="shared" si="269"/>
        <v>0</v>
      </c>
      <c r="BL107" s="249">
        <f t="shared" si="270"/>
        <v>0</v>
      </c>
      <c r="BM107" s="249">
        <f t="shared" si="271"/>
        <v>0</v>
      </c>
      <c r="BN107" s="249">
        <f t="shared" si="272"/>
        <v>0</v>
      </c>
      <c r="BO107" s="250">
        <f t="shared" si="316"/>
        <v>0</v>
      </c>
      <c r="BQ107" s="253">
        <f t="shared" si="273"/>
        <v>0</v>
      </c>
      <c r="BR107" s="253">
        <f t="shared" si="274"/>
        <v>0</v>
      </c>
      <c r="BS107" s="253">
        <f t="shared" si="275"/>
        <v>0</v>
      </c>
      <c r="BT107" s="253">
        <f t="shared" si="276"/>
        <v>0</v>
      </c>
      <c r="BU107" s="253">
        <f t="shared" si="277"/>
        <v>0</v>
      </c>
      <c r="BV107" s="253">
        <f t="shared" si="278"/>
        <v>0</v>
      </c>
      <c r="BW107" s="253">
        <f t="shared" si="279"/>
        <v>0</v>
      </c>
      <c r="BX107" s="253">
        <f t="shared" si="280"/>
        <v>0</v>
      </c>
      <c r="BY107" s="253">
        <f t="shared" si="281"/>
        <v>0</v>
      </c>
      <c r="BZ107" s="253">
        <f t="shared" si="282"/>
        <v>0</v>
      </c>
      <c r="CA107" s="237">
        <f t="shared" si="317"/>
        <v>0</v>
      </c>
      <c r="CC107" s="258">
        <f t="shared" si="283"/>
        <v>0</v>
      </c>
      <c r="CD107" s="258">
        <f t="shared" si="284"/>
        <v>0</v>
      </c>
      <c r="CE107" s="258">
        <f t="shared" si="285"/>
        <v>0</v>
      </c>
      <c r="CF107" s="258">
        <f t="shared" si="286"/>
        <v>0</v>
      </c>
      <c r="CG107" s="258">
        <f t="shared" si="287"/>
        <v>0</v>
      </c>
      <c r="CH107" s="258">
        <f t="shared" si="288"/>
        <v>0</v>
      </c>
      <c r="CI107" s="258">
        <f t="shared" si="289"/>
        <v>0</v>
      </c>
      <c r="CJ107" s="258">
        <f t="shared" si="290"/>
        <v>0</v>
      </c>
      <c r="CK107" s="258">
        <f t="shared" si="291"/>
        <v>0</v>
      </c>
      <c r="CL107" s="258">
        <f t="shared" si="292"/>
        <v>0</v>
      </c>
      <c r="CM107" s="237">
        <f t="shared" si="318"/>
        <v>0</v>
      </c>
      <c r="CO107" s="253">
        <f t="shared" si="293"/>
        <v>0</v>
      </c>
      <c r="CP107" s="253">
        <f t="shared" si="294"/>
        <v>0</v>
      </c>
      <c r="CQ107" s="253">
        <f t="shared" si="295"/>
        <v>0</v>
      </c>
      <c r="CR107" s="253">
        <f t="shared" si="296"/>
        <v>0</v>
      </c>
      <c r="CS107" s="253">
        <f t="shared" si="297"/>
        <v>0</v>
      </c>
      <c r="CT107" s="253">
        <f t="shared" si="298"/>
        <v>0</v>
      </c>
      <c r="CU107" s="253">
        <f t="shared" si="299"/>
        <v>0</v>
      </c>
      <c r="CV107" s="253">
        <f t="shared" si="300"/>
        <v>0</v>
      </c>
      <c r="CW107" s="253">
        <f t="shared" si="301"/>
        <v>0</v>
      </c>
      <c r="CX107" s="253">
        <f t="shared" si="302"/>
        <v>0</v>
      </c>
      <c r="CY107" s="237">
        <f t="shared" si="319"/>
        <v>0</v>
      </c>
      <c r="DA107" s="253">
        <f t="shared" si="303"/>
        <v>0</v>
      </c>
      <c r="DB107" s="253">
        <f t="shared" si="304"/>
        <v>0</v>
      </c>
      <c r="DC107" s="253">
        <f t="shared" si="305"/>
        <v>0</v>
      </c>
      <c r="DD107" s="253">
        <f t="shared" si="306"/>
        <v>0</v>
      </c>
      <c r="DE107" s="253">
        <f t="shared" si="307"/>
        <v>0</v>
      </c>
      <c r="DF107" s="253">
        <f t="shared" si="308"/>
        <v>0</v>
      </c>
      <c r="DG107" s="253">
        <f t="shared" si="309"/>
        <v>0</v>
      </c>
      <c r="DH107" s="253">
        <f t="shared" si="310"/>
        <v>0</v>
      </c>
      <c r="DI107" s="253">
        <f t="shared" si="311"/>
        <v>0</v>
      </c>
      <c r="DJ107" s="253">
        <f t="shared" si="312"/>
        <v>0</v>
      </c>
      <c r="DK107" s="237">
        <f t="shared" si="320"/>
        <v>0</v>
      </c>
      <c r="DM107" s="253">
        <f>IF('5. Lön'!$B$15&gt;0,$F107*G107*(1+'2. Grunddata'!$C$16)*(1+$Q107)*(1-$E107),AS107)</f>
        <v>0</v>
      </c>
      <c r="DN107" s="253">
        <f>IF('5. Lön'!$B$15&gt;0,$F107*H107*(1+'2. Grunddata'!$C$16)*(1+$Q107)*(1+$R107)*(1-$E107),AT107)</f>
        <v>0</v>
      </c>
      <c r="DO107" s="253">
        <f>IF('5. Lön'!$B$15&gt;0,$F107*I107*(1+'2. Grunddata'!$C$16)*(1+$Q107)*(1+$R107)*(1+$S107)*(1-$E107),AU107)</f>
        <v>0</v>
      </c>
      <c r="DP107" s="253">
        <f>IF('5. Lön'!$B$15&gt;0,$F107*J107*(1+'2. Grunddata'!$C$16)*(1+$Q107)*(1+$R107)*(1+$S107)*(1+$T107)*(1-$E107),AV107)</f>
        <v>0</v>
      </c>
      <c r="DQ107" s="253">
        <f>IF('5. Lön'!$B$15&gt;0,$F107*K107*(1+'2. Grunddata'!$C$16)*(1+$Q107)*(1+$R107)*(1+$S107)*(1+$T107)*(1+$U107)*(1-$E107),AW107)</f>
        <v>0</v>
      </c>
      <c r="DR107" s="253">
        <f>IF('5. Lön'!$B$15&gt;0,$F107*L107*(1+'2. Grunddata'!$C$16)*(1+$Q107)*(1+$R107)*(1+$S107)*(1+$T107)*(1+$U107)*(1+$V107)*(1-$E107),AX107)</f>
        <v>0</v>
      </c>
      <c r="DS107" s="253">
        <f>IF('5. Lön'!$B$15&gt;0,$F107*M107*(1+'2. Grunddata'!$C$16)*(1+$Q107)*(1+$R107)*(1+$S107)*(1+$T107)*(1+$U107)*(1+$V107)*(1+$W107)*(1-$E107),AY107)</f>
        <v>0</v>
      </c>
      <c r="DT107" s="253">
        <f>IF('5. Lön'!$B$15&gt;0,$F107*N107*(1+'2. Grunddata'!$C$16)*(1+$Q107)*(1+$R107)*(1+$S107)*(1+$T107)*(1+$U107)*(1+$V107)*(1+$W107)*(1+$X107)*(1-$E107),AZ107)</f>
        <v>0</v>
      </c>
      <c r="DU107" s="253">
        <f>IF('5. Lön'!$B$15&gt;0,$F107*O107*(1+'2. Grunddata'!$C$16)*(1+$Q107)*(1+$R107)*(1+$S107)*(1+$T107)*(1+$U107)*(1+$V107)*(1+$W107)*(1+$X107)*(1+$Y107)*(1+$Z107)*(1-$E107),BA107)</f>
        <v>0</v>
      </c>
      <c r="DV107" s="253">
        <f>IF('5. Lön'!$B$15&gt;0,$F107*P107*(1+'2. Grunddata'!$C$16)*(1+$Q107)*(1+$R107)*(1+$S107)*(1+$T107)*(1+$U107)*(1+$V107)*(1+$W107)*(1+$X107)*(1+$Y107)*(1-$E107),BB107)</f>
        <v>0</v>
      </c>
      <c r="DW107" s="237">
        <f t="shared" si="321"/>
        <v>0</v>
      </c>
      <c r="DY107" s="253">
        <f>IF('2. Grunddata'!$C$13="NEJ",(IF('2. Grunddata'!$C$16&gt;0,(DM107*$AD107),(AS107*$AD107))),(BQ107+CO107))</f>
        <v>0</v>
      </c>
      <c r="DZ107" s="253">
        <f>IF('2. Grunddata'!$C$13="NEJ",(IF('2. Grunddata'!$C$16&gt;0,(DN107*$AD107),(AT107*$AD107))),(BR107+CP107))</f>
        <v>0</v>
      </c>
      <c r="EA107" s="253">
        <f>IF('2. Grunddata'!$C$13="NEJ",(IF('2. Grunddata'!$C$16&gt;0,(DO107*$AD107),(AU107*$AD107))),(BS107+CQ107))</f>
        <v>0</v>
      </c>
      <c r="EB107" s="253">
        <f>IF('2. Grunddata'!$C$13="NEJ",(IF('2. Grunddata'!$C$16&gt;0,(DP107*$AD107),(AV107*$AD107))),(BT107+CR107))</f>
        <v>0</v>
      </c>
      <c r="EC107" s="253">
        <f>IF('2. Grunddata'!$C$13="NEJ",(IF('2. Grunddata'!$C$16&gt;0,(DQ107*$AD107),(AW107*$AD107))),(BU107+CS107))</f>
        <v>0</v>
      </c>
      <c r="ED107" s="253">
        <f>IF('2. Grunddata'!$C$13="NEJ",(IF('2. Grunddata'!$C$16&gt;0,(DR107*$AD107),(AX107*$AD107))),(BV107+CT107))</f>
        <v>0</v>
      </c>
      <c r="EE107" s="253">
        <f>IF('2. Grunddata'!$C$13="NEJ",(IF('2. Grunddata'!$C$16&gt;0,(DS107*$AD107),(AY107*$AD107))),(BW107+CU107))</f>
        <v>0</v>
      </c>
      <c r="EF107" s="253">
        <f>IF('2. Grunddata'!$C$13="NEJ",(IF('2. Grunddata'!$C$16&gt;0,(DT107*$AD107),(AZ107*$AD107))),(BX107+CV107))</f>
        <v>0</v>
      </c>
      <c r="EG107" s="253">
        <f>IF('2. Grunddata'!$C$13="NEJ",(IF('2. Grunddata'!$C$16&gt;0,(DU107*$AD107),(BA107*$AD107))),(BY107+CW107))</f>
        <v>0</v>
      </c>
      <c r="EH107" s="253">
        <f>IF('2. Grunddata'!$C$13="NEJ",(IF('2. Grunddata'!$C$16&gt;0,(DV107*$AD107),(BB107*$AD107))),(BZ107+CX107))</f>
        <v>0</v>
      </c>
      <c r="EI107" s="237">
        <f t="shared" si="322"/>
        <v>0</v>
      </c>
      <c r="EK107" s="253">
        <f>(BQ107+CO107-DY107)+IF('2. Grunddata'!$C$16&gt;0,AS107-DM107,0)</f>
        <v>0</v>
      </c>
      <c r="EL107" s="253">
        <f>(BR107+CP107-DZ107)+IF('2. Grunddata'!$C$16&gt;0,AT107-DN107,0)</f>
        <v>0</v>
      </c>
      <c r="EM107" s="253">
        <f>(BS107+CQ107-EA107)+IF('2. Grunddata'!$C$16&gt;0,AU107-DO107,0)</f>
        <v>0</v>
      </c>
      <c r="EN107" s="253">
        <f>(BT107+CR107-EB107)+IF('2. Grunddata'!$C$16&gt;0,AV107-DP107,0)</f>
        <v>0</v>
      </c>
      <c r="EO107" s="253">
        <f>(BU107+CS107-EC107)+IF('2. Grunddata'!$C$16&gt;0,AW107-DQ107,0)</f>
        <v>0</v>
      </c>
      <c r="EP107" s="253">
        <f>(BV107+CT107-ED107)+IF('2. Grunddata'!$C$16&gt;0,AX107-DR107,0)</f>
        <v>0</v>
      </c>
      <c r="EQ107" s="253">
        <f>(BW107+CU107-EE107)+IF('2. Grunddata'!$C$16&gt;0,AY107-DS107,0)</f>
        <v>0</v>
      </c>
      <c r="ER107" s="253">
        <f>(BX107+CV107-EF107)+IF('2. Grunddata'!$C$16&gt;0,AZ107-DT107,0)</f>
        <v>0</v>
      </c>
      <c r="ES107" s="253">
        <f>(BY107+CW107-EG107)+IF('2. Grunddata'!$C$16&gt;0,BA107-DU107,0)</f>
        <v>0</v>
      </c>
      <c r="ET107" s="253">
        <f>(BZ107+CX107-EH107)+IF('2. Grunddata'!$C$16&gt;0,BB107-DV107,0)</f>
        <v>0</v>
      </c>
      <c r="EU107" s="237">
        <f t="shared" si="323"/>
        <v>0</v>
      </c>
      <c r="EW107" s="253">
        <f t="shared" si="324"/>
        <v>0</v>
      </c>
      <c r="EX107" s="253">
        <f t="shared" si="325"/>
        <v>0</v>
      </c>
      <c r="EY107" s="253">
        <f t="shared" si="326"/>
        <v>0</v>
      </c>
      <c r="EZ107" s="253">
        <f t="shared" si="327"/>
        <v>0</v>
      </c>
      <c r="FA107" s="253">
        <f t="shared" si="328"/>
        <v>0</v>
      </c>
      <c r="FB107" s="253">
        <f t="shared" si="329"/>
        <v>0</v>
      </c>
      <c r="FC107" s="253">
        <f t="shared" si="330"/>
        <v>0</v>
      </c>
      <c r="FD107" s="253">
        <f t="shared" si="331"/>
        <v>0</v>
      </c>
      <c r="FE107" s="253">
        <f t="shared" si="332"/>
        <v>0</v>
      </c>
      <c r="FF107" s="253">
        <f t="shared" si="333"/>
        <v>0</v>
      </c>
      <c r="FG107" s="237">
        <f t="shared" si="334"/>
        <v>0</v>
      </c>
      <c r="FI107" s="253">
        <f t="shared" si="335"/>
        <v>0</v>
      </c>
      <c r="FJ107" s="253">
        <f t="shared" si="336"/>
        <v>0</v>
      </c>
      <c r="FK107" s="253">
        <f t="shared" si="337"/>
        <v>0</v>
      </c>
      <c r="FL107" s="253">
        <f t="shared" si="338"/>
        <v>0</v>
      </c>
      <c r="FM107" s="253">
        <f t="shared" si="339"/>
        <v>0</v>
      </c>
      <c r="FN107" s="253">
        <f t="shared" si="340"/>
        <v>0</v>
      </c>
      <c r="FO107" s="253">
        <f t="shared" si="341"/>
        <v>0</v>
      </c>
      <c r="FP107" s="253">
        <f t="shared" si="342"/>
        <v>0</v>
      </c>
      <c r="FQ107" s="253">
        <f t="shared" si="343"/>
        <v>0</v>
      </c>
      <c r="FR107" s="253">
        <f t="shared" si="344"/>
        <v>0</v>
      </c>
      <c r="FS107" s="237">
        <f t="shared" si="345"/>
        <v>0</v>
      </c>
    </row>
    <row r="108" spans="2:175" s="120" customFormat="1" ht="12.95" customHeight="1" x14ac:dyDescent="0.2">
      <c r="B108" s="115" t="str">
        <f>'2. Grunddata'!C$9</f>
        <v>Husdjurens utfodring och vård</v>
      </c>
      <c r="C108" s="147"/>
      <c r="D108" s="116"/>
      <c r="E108" s="138">
        <f t="shared" si="347"/>
        <v>0</v>
      </c>
      <c r="F108" s="136"/>
      <c r="G108" s="137"/>
      <c r="H108" s="137"/>
      <c r="I108" s="137"/>
      <c r="J108" s="137"/>
      <c r="K108" s="137"/>
      <c r="L108" s="137"/>
      <c r="M108" s="137"/>
      <c r="N108" s="137"/>
      <c r="O108" s="137"/>
      <c r="P108" s="137"/>
      <c r="Q108" s="566">
        <f>SUMIF('3. Partner'!$K$13:$K$87,$B108,'3. Partner'!$E$13:$E$87)</f>
        <v>0.02</v>
      </c>
      <c r="R108" s="540">
        <f t="shared" si="348"/>
        <v>0.02</v>
      </c>
      <c r="S108" s="540">
        <f t="shared" si="348"/>
        <v>0.02</v>
      </c>
      <c r="T108" s="540">
        <f t="shared" si="348"/>
        <v>0.02</v>
      </c>
      <c r="U108" s="540">
        <f t="shared" si="348"/>
        <v>0.02</v>
      </c>
      <c r="V108" s="540">
        <f t="shared" si="348"/>
        <v>0.02</v>
      </c>
      <c r="W108" s="540">
        <f t="shared" si="348"/>
        <v>0.02</v>
      </c>
      <c r="X108" s="540">
        <f t="shared" si="348"/>
        <v>0.02</v>
      </c>
      <c r="Y108" s="540">
        <f t="shared" si="348"/>
        <v>0.02</v>
      </c>
      <c r="Z108" s="540">
        <f t="shared" si="348"/>
        <v>0.02</v>
      </c>
      <c r="AA108" s="567">
        <f>SUMIF('3. Partner'!K$13:K$87,B108,'3. Partner'!D$13:D$87)</f>
        <v>0.54449999999999998</v>
      </c>
      <c r="AB108" s="568">
        <f>(SUMIF('3. Partner'!K$13:K$87,B108,'3. Partner'!F$13:F$87))+(SUMIF('3. Partner'!K$13:K$87,B108,'3. Partner'!H$13:H$87))</f>
        <v>0.46473946099377283</v>
      </c>
      <c r="AC108" s="568">
        <f>(SUMIF('3. Partner'!K$13:K$87,B108,'3. Partner'!G$13:G$87))+(SUMIF('3. Partner'!K$13:K$87,B108,'3. Partner'!I$13:I$87))</f>
        <v>0.12659999999999999</v>
      </c>
      <c r="AD108" s="273">
        <f>IF('2. Grunddata'!C$13="NEJ",'2. Grunddata'!C$14,0)</f>
        <v>0.25</v>
      </c>
      <c r="AE108" s="617">
        <f t="shared" si="313"/>
        <v>0</v>
      </c>
      <c r="AF108" s="287"/>
      <c r="AG108" s="274">
        <f t="shared" si="243"/>
        <v>0</v>
      </c>
      <c r="AH108" s="274">
        <f t="shared" si="244"/>
        <v>0</v>
      </c>
      <c r="AI108" s="274">
        <f t="shared" si="245"/>
        <v>0</v>
      </c>
      <c r="AJ108" s="274">
        <f t="shared" si="246"/>
        <v>0</v>
      </c>
      <c r="AK108" s="274">
        <f t="shared" si="247"/>
        <v>0</v>
      </c>
      <c r="AL108" s="274">
        <f t="shared" si="248"/>
        <v>0</v>
      </c>
      <c r="AM108" s="274">
        <f t="shared" si="249"/>
        <v>0</v>
      </c>
      <c r="AN108" s="274">
        <f t="shared" si="250"/>
        <v>0</v>
      </c>
      <c r="AO108" s="274">
        <f t="shared" si="251"/>
        <v>0</v>
      </c>
      <c r="AP108" s="274">
        <f t="shared" si="252"/>
        <v>0</v>
      </c>
      <c r="AQ108" s="275">
        <f t="shared" si="314"/>
        <v>0</v>
      </c>
      <c r="AR108" s="276"/>
      <c r="AS108" s="274">
        <f t="shared" si="253"/>
        <v>0</v>
      </c>
      <c r="AT108" s="274">
        <f t="shared" si="254"/>
        <v>0</v>
      </c>
      <c r="AU108" s="274">
        <f t="shared" si="255"/>
        <v>0</v>
      </c>
      <c r="AV108" s="274">
        <f t="shared" si="256"/>
        <v>0</v>
      </c>
      <c r="AW108" s="274">
        <f t="shared" si="257"/>
        <v>0</v>
      </c>
      <c r="AX108" s="274">
        <f t="shared" si="258"/>
        <v>0</v>
      </c>
      <c r="AY108" s="274">
        <f t="shared" si="259"/>
        <v>0</v>
      </c>
      <c r="AZ108" s="274">
        <f t="shared" si="260"/>
        <v>0</v>
      </c>
      <c r="BA108" s="274">
        <f t="shared" si="261"/>
        <v>0</v>
      </c>
      <c r="BB108" s="274">
        <f t="shared" si="262"/>
        <v>0</v>
      </c>
      <c r="BC108" s="275">
        <f t="shared" si="315"/>
        <v>0</v>
      </c>
      <c r="BD108" s="276"/>
      <c r="BE108" s="274">
        <f t="shared" si="263"/>
        <v>0</v>
      </c>
      <c r="BF108" s="274">
        <f t="shared" si="264"/>
        <v>0</v>
      </c>
      <c r="BG108" s="274">
        <f t="shared" si="265"/>
        <v>0</v>
      </c>
      <c r="BH108" s="274">
        <f t="shared" si="266"/>
        <v>0</v>
      </c>
      <c r="BI108" s="274">
        <f t="shared" si="267"/>
        <v>0</v>
      </c>
      <c r="BJ108" s="274">
        <f t="shared" si="268"/>
        <v>0</v>
      </c>
      <c r="BK108" s="274">
        <f t="shared" si="269"/>
        <v>0</v>
      </c>
      <c r="BL108" s="274">
        <f t="shared" si="270"/>
        <v>0</v>
      </c>
      <c r="BM108" s="274">
        <f t="shared" si="271"/>
        <v>0</v>
      </c>
      <c r="BN108" s="274">
        <f t="shared" si="272"/>
        <v>0</v>
      </c>
      <c r="BO108" s="275">
        <f t="shared" si="316"/>
        <v>0</v>
      </c>
      <c r="BP108" s="227"/>
      <c r="BQ108" s="225">
        <f t="shared" si="273"/>
        <v>0</v>
      </c>
      <c r="BR108" s="225">
        <f t="shared" si="274"/>
        <v>0</v>
      </c>
      <c r="BS108" s="225">
        <f t="shared" si="275"/>
        <v>0</v>
      </c>
      <c r="BT108" s="225">
        <f t="shared" si="276"/>
        <v>0</v>
      </c>
      <c r="BU108" s="225">
        <f t="shared" si="277"/>
        <v>0</v>
      </c>
      <c r="BV108" s="225">
        <f t="shared" si="278"/>
        <v>0</v>
      </c>
      <c r="BW108" s="225">
        <f t="shared" si="279"/>
        <v>0</v>
      </c>
      <c r="BX108" s="225">
        <f t="shared" si="280"/>
        <v>0</v>
      </c>
      <c r="BY108" s="225">
        <f t="shared" si="281"/>
        <v>0</v>
      </c>
      <c r="BZ108" s="225">
        <f t="shared" si="282"/>
        <v>0</v>
      </c>
      <c r="CA108" s="226">
        <f t="shared" si="317"/>
        <v>0</v>
      </c>
      <c r="CB108" s="227"/>
      <c r="CC108" s="279">
        <f t="shared" si="283"/>
        <v>0</v>
      </c>
      <c r="CD108" s="279">
        <f t="shared" si="284"/>
        <v>0</v>
      </c>
      <c r="CE108" s="279">
        <f t="shared" si="285"/>
        <v>0</v>
      </c>
      <c r="CF108" s="279">
        <f t="shared" si="286"/>
        <v>0</v>
      </c>
      <c r="CG108" s="279">
        <f t="shared" si="287"/>
        <v>0</v>
      </c>
      <c r="CH108" s="279">
        <f t="shared" si="288"/>
        <v>0</v>
      </c>
      <c r="CI108" s="279">
        <f t="shared" si="289"/>
        <v>0</v>
      </c>
      <c r="CJ108" s="279">
        <f t="shared" si="290"/>
        <v>0</v>
      </c>
      <c r="CK108" s="279">
        <f t="shared" si="291"/>
        <v>0</v>
      </c>
      <c r="CL108" s="279">
        <f t="shared" si="292"/>
        <v>0</v>
      </c>
      <c r="CM108" s="226">
        <f t="shared" si="318"/>
        <v>0</v>
      </c>
      <c r="CN108" s="227"/>
      <c r="CO108" s="225">
        <f t="shared" si="293"/>
        <v>0</v>
      </c>
      <c r="CP108" s="225">
        <f t="shared" si="294"/>
        <v>0</v>
      </c>
      <c r="CQ108" s="225">
        <f t="shared" si="295"/>
        <v>0</v>
      </c>
      <c r="CR108" s="225">
        <f t="shared" si="296"/>
        <v>0</v>
      </c>
      <c r="CS108" s="225">
        <f t="shared" si="297"/>
        <v>0</v>
      </c>
      <c r="CT108" s="225">
        <f t="shared" si="298"/>
        <v>0</v>
      </c>
      <c r="CU108" s="225">
        <f t="shared" si="299"/>
        <v>0</v>
      </c>
      <c r="CV108" s="225">
        <f t="shared" si="300"/>
        <v>0</v>
      </c>
      <c r="CW108" s="225">
        <f t="shared" si="301"/>
        <v>0</v>
      </c>
      <c r="CX108" s="225">
        <f t="shared" si="302"/>
        <v>0</v>
      </c>
      <c r="CY108" s="226">
        <f t="shared" si="319"/>
        <v>0</v>
      </c>
      <c r="CZ108" s="227"/>
      <c r="DA108" s="225">
        <f t="shared" si="303"/>
        <v>0</v>
      </c>
      <c r="DB108" s="225">
        <f t="shared" si="304"/>
        <v>0</v>
      </c>
      <c r="DC108" s="225">
        <f t="shared" si="305"/>
        <v>0</v>
      </c>
      <c r="DD108" s="225">
        <f t="shared" si="306"/>
        <v>0</v>
      </c>
      <c r="DE108" s="225">
        <f t="shared" si="307"/>
        <v>0</v>
      </c>
      <c r="DF108" s="225">
        <f t="shared" si="308"/>
        <v>0</v>
      </c>
      <c r="DG108" s="225">
        <f t="shared" si="309"/>
        <v>0</v>
      </c>
      <c r="DH108" s="225">
        <f t="shared" si="310"/>
        <v>0</v>
      </c>
      <c r="DI108" s="225">
        <f t="shared" si="311"/>
        <v>0</v>
      </c>
      <c r="DJ108" s="225">
        <f t="shared" si="312"/>
        <v>0</v>
      </c>
      <c r="DK108" s="226">
        <f t="shared" si="320"/>
        <v>0</v>
      </c>
      <c r="DL108" s="227"/>
      <c r="DM108" s="225">
        <f>IF('5. Lön'!$B$15&gt;0,$F108*G108*(1+'2. Grunddata'!$C$16)*(1+$Q108)*(1-$E108),AS108)</f>
        <v>0</v>
      </c>
      <c r="DN108" s="225">
        <f>IF('5. Lön'!$B$15&gt;0,$F108*H108*(1+'2. Grunddata'!$C$16)*(1+$Q108)*(1+$R108)*(1-$E108),AT108)</f>
        <v>0</v>
      </c>
      <c r="DO108" s="225">
        <f>IF('5. Lön'!$B$15&gt;0,$F108*I108*(1+'2. Grunddata'!$C$16)*(1+$Q108)*(1+$R108)*(1+$S108)*(1-$E108),AU108)</f>
        <v>0</v>
      </c>
      <c r="DP108" s="225">
        <f>IF('5. Lön'!$B$15&gt;0,$F108*J108*(1+'2. Grunddata'!$C$16)*(1+$Q108)*(1+$R108)*(1+$S108)*(1+$T108)*(1-$E108),AV108)</f>
        <v>0</v>
      </c>
      <c r="DQ108" s="225">
        <f>IF('5. Lön'!$B$15&gt;0,$F108*K108*(1+'2. Grunddata'!$C$16)*(1+$Q108)*(1+$R108)*(1+$S108)*(1+$T108)*(1+$U108)*(1-$E108),AW108)</f>
        <v>0</v>
      </c>
      <c r="DR108" s="225">
        <f>IF('5. Lön'!$B$15&gt;0,$F108*L108*(1+'2. Grunddata'!$C$16)*(1+$Q108)*(1+$R108)*(1+$S108)*(1+$T108)*(1+$U108)*(1+$V108)*(1-$E108),AX108)</f>
        <v>0</v>
      </c>
      <c r="DS108" s="225">
        <f>IF('5. Lön'!$B$15&gt;0,$F108*M108*(1+'2. Grunddata'!$C$16)*(1+$Q108)*(1+$R108)*(1+$S108)*(1+$T108)*(1+$U108)*(1+$V108)*(1+$W108)*(1-$E108),AY108)</f>
        <v>0</v>
      </c>
      <c r="DT108" s="225">
        <f>IF('5. Lön'!$B$15&gt;0,$F108*N108*(1+'2. Grunddata'!$C$16)*(1+$Q108)*(1+$R108)*(1+$S108)*(1+$T108)*(1+$U108)*(1+$V108)*(1+$W108)*(1+$X108)*(1-$E108),AZ108)</f>
        <v>0</v>
      </c>
      <c r="DU108" s="225">
        <f>IF('5. Lön'!$B$15&gt;0,$F108*O108*(1+'2. Grunddata'!$C$16)*(1+$Q108)*(1+$R108)*(1+$S108)*(1+$T108)*(1+$U108)*(1+$V108)*(1+$W108)*(1+$X108)*(1+$Y108)*(1+$Z108)*(1-$E108),BA108)</f>
        <v>0</v>
      </c>
      <c r="DV108" s="225">
        <f>IF('5. Lön'!$B$15&gt;0,$F108*P108*(1+'2. Grunddata'!$C$16)*(1+$Q108)*(1+$R108)*(1+$S108)*(1+$T108)*(1+$U108)*(1+$V108)*(1+$W108)*(1+$X108)*(1+$Y108)*(1-$E108),BB108)</f>
        <v>0</v>
      </c>
      <c r="DW108" s="226">
        <f t="shared" si="321"/>
        <v>0</v>
      </c>
      <c r="DX108" s="227"/>
      <c r="DY108" s="225">
        <f>IF('2. Grunddata'!$C$13="NEJ",(IF('2. Grunddata'!$C$16&gt;0,(DM108*$AD108),(AS108*$AD108))),(BQ108+CO108))</f>
        <v>0</v>
      </c>
      <c r="DZ108" s="225">
        <f>IF('2. Grunddata'!$C$13="NEJ",(IF('2. Grunddata'!$C$16&gt;0,(DN108*$AD108),(AT108*$AD108))),(BR108+CP108))</f>
        <v>0</v>
      </c>
      <c r="EA108" s="225">
        <f>IF('2. Grunddata'!$C$13="NEJ",(IF('2. Grunddata'!$C$16&gt;0,(DO108*$AD108),(AU108*$AD108))),(BS108+CQ108))</f>
        <v>0</v>
      </c>
      <c r="EB108" s="225">
        <f>IF('2. Grunddata'!$C$13="NEJ",(IF('2. Grunddata'!$C$16&gt;0,(DP108*$AD108),(AV108*$AD108))),(BT108+CR108))</f>
        <v>0</v>
      </c>
      <c r="EC108" s="225">
        <f>IF('2. Grunddata'!$C$13="NEJ",(IF('2. Grunddata'!$C$16&gt;0,(DQ108*$AD108),(AW108*$AD108))),(BU108+CS108))</f>
        <v>0</v>
      </c>
      <c r="ED108" s="225">
        <f>IF('2. Grunddata'!$C$13="NEJ",(IF('2. Grunddata'!$C$16&gt;0,(DR108*$AD108),(AX108*$AD108))),(BV108+CT108))</f>
        <v>0</v>
      </c>
      <c r="EE108" s="225">
        <f>IF('2. Grunddata'!$C$13="NEJ",(IF('2. Grunddata'!$C$16&gt;0,(DS108*$AD108),(AY108*$AD108))),(BW108+CU108))</f>
        <v>0</v>
      </c>
      <c r="EF108" s="225">
        <f>IF('2. Grunddata'!$C$13="NEJ",(IF('2. Grunddata'!$C$16&gt;0,(DT108*$AD108),(AZ108*$AD108))),(BX108+CV108))</f>
        <v>0</v>
      </c>
      <c r="EG108" s="225">
        <f>IF('2. Grunddata'!$C$13="NEJ",(IF('2. Grunddata'!$C$16&gt;0,(DU108*$AD108),(BA108*$AD108))),(BY108+CW108))</f>
        <v>0</v>
      </c>
      <c r="EH108" s="225">
        <f>IF('2. Grunddata'!$C$13="NEJ",(IF('2. Grunddata'!$C$16&gt;0,(DV108*$AD108),(BB108*$AD108))),(BZ108+CX108))</f>
        <v>0</v>
      </c>
      <c r="EI108" s="226">
        <f t="shared" si="322"/>
        <v>0</v>
      </c>
      <c r="EJ108" s="227"/>
      <c r="EK108" s="225">
        <f>(BQ108+CO108-DY108)+IF('2. Grunddata'!$C$16&gt;0,AS108-DM108,0)</f>
        <v>0</v>
      </c>
      <c r="EL108" s="225">
        <f>(BR108+CP108-DZ108)+IF('2. Grunddata'!$C$16&gt;0,AT108-DN108,0)</f>
        <v>0</v>
      </c>
      <c r="EM108" s="225">
        <f>(BS108+CQ108-EA108)+IF('2. Grunddata'!$C$16&gt;0,AU108-DO108,0)</f>
        <v>0</v>
      </c>
      <c r="EN108" s="225">
        <f>(BT108+CR108-EB108)+IF('2. Grunddata'!$C$16&gt;0,AV108-DP108,0)</f>
        <v>0</v>
      </c>
      <c r="EO108" s="225">
        <f>(BU108+CS108-EC108)+IF('2. Grunddata'!$C$16&gt;0,AW108-DQ108,0)</f>
        <v>0</v>
      </c>
      <c r="EP108" s="225">
        <f>(BV108+CT108-ED108)+IF('2. Grunddata'!$C$16&gt;0,AX108-DR108,0)</f>
        <v>0</v>
      </c>
      <c r="EQ108" s="225">
        <f>(BW108+CU108-EE108)+IF('2. Grunddata'!$C$16&gt;0,AY108-DS108,0)</f>
        <v>0</v>
      </c>
      <c r="ER108" s="225">
        <f>(BX108+CV108-EF108)+IF('2. Grunddata'!$C$16&gt;0,AZ108-DT108,0)</f>
        <v>0</v>
      </c>
      <c r="ES108" s="225">
        <f>(BY108+CW108-EG108)+IF('2. Grunddata'!$C$16&gt;0,BA108-DU108,0)</f>
        <v>0</v>
      </c>
      <c r="ET108" s="225">
        <f>(BZ108+CX108-EH108)+IF('2. Grunddata'!$C$16&gt;0,BB108-DV108,0)</f>
        <v>0</v>
      </c>
      <c r="EU108" s="226">
        <f t="shared" si="323"/>
        <v>0</v>
      </c>
      <c r="EV108" s="227"/>
      <c r="EW108" s="225">
        <f t="shared" si="324"/>
        <v>0</v>
      </c>
      <c r="EX108" s="225">
        <f t="shared" si="325"/>
        <v>0</v>
      </c>
      <c r="EY108" s="225">
        <f t="shared" si="326"/>
        <v>0</v>
      </c>
      <c r="EZ108" s="225">
        <f t="shared" si="327"/>
        <v>0</v>
      </c>
      <c r="FA108" s="225">
        <f t="shared" si="328"/>
        <v>0</v>
      </c>
      <c r="FB108" s="225">
        <f t="shared" si="329"/>
        <v>0</v>
      </c>
      <c r="FC108" s="225">
        <f t="shared" si="330"/>
        <v>0</v>
      </c>
      <c r="FD108" s="225">
        <f t="shared" si="331"/>
        <v>0</v>
      </c>
      <c r="FE108" s="225">
        <f t="shared" si="332"/>
        <v>0</v>
      </c>
      <c r="FF108" s="225">
        <f t="shared" si="333"/>
        <v>0</v>
      </c>
      <c r="FG108" s="226">
        <f t="shared" si="334"/>
        <v>0</v>
      </c>
      <c r="FH108" s="227"/>
      <c r="FI108" s="225">
        <f t="shared" si="335"/>
        <v>0</v>
      </c>
      <c r="FJ108" s="225">
        <f t="shared" si="336"/>
        <v>0</v>
      </c>
      <c r="FK108" s="225">
        <f t="shared" si="337"/>
        <v>0</v>
      </c>
      <c r="FL108" s="225">
        <f t="shared" si="338"/>
        <v>0</v>
      </c>
      <c r="FM108" s="225">
        <f t="shared" si="339"/>
        <v>0</v>
      </c>
      <c r="FN108" s="225">
        <f t="shared" si="340"/>
        <v>0</v>
      </c>
      <c r="FO108" s="225">
        <f t="shared" si="341"/>
        <v>0</v>
      </c>
      <c r="FP108" s="225">
        <f t="shared" si="342"/>
        <v>0</v>
      </c>
      <c r="FQ108" s="225">
        <f t="shared" si="343"/>
        <v>0</v>
      </c>
      <c r="FR108" s="225">
        <f t="shared" si="344"/>
        <v>0</v>
      </c>
      <c r="FS108" s="226">
        <f t="shared" si="345"/>
        <v>0</v>
      </c>
    </row>
    <row r="109" spans="2:175" s="120" customFormat="1" ht="12.95" customHeight="1" x14ac:dyDescent="0.2">
      <c r="B109" s="109" t="str">
        <f>'2. Grunddata'!C$9</f>
        <v>Husdjurens utfodring och vård</v>
      </c>
      <c r="C109" s="110"/>
      <c r="D109" s="113"/>
      <c r="E109" s="128">
        <f t="shared" si="347"/>
        <v>0</v>
      </c>
      <c r="F109" s="111"/>
      <c r="G109" s="112"/>
      <c r="H109" s="112"/>
      <c r="I109" s="112"/>
      <c r="J109" s="112"/>
      <c r="K109" s="112"/>
      <c r="L109" s="112"/>
      <c r="M109" s="112"/>
      <c r="N109" s="112"/>
      <c r="O109" s="112"/>
      <c r="P109" s="112"/>
      <c r="Q109" s="266">
        <f>SUMIF('3. Partner'!$K$13:$K$87,$B109,'3. Partner'!$E$13:$E$87)</f>
        <v>0.02</v>
      </c>
      <c r="R109" s="541">
        <f t="shared" si="348"/>
        <v>0.02</v>
      </c>
      <c r="S109" s="541">
        <f t="shared" si="348"/>
        <v>0.02</v>
      </c>
      <c r="T109" s="541">
        <f t="shared" si="348"/>
        <v>0.02</v>
      </c>
      <c r="U109" s="541">
        <f t="shared" si="348"/>
        <v>0.02</v>
      </c>
      <c r="V109" s="541">
        <f t="shared" si="348"/>
        <v>0.02</v>
      </c>
      <c r="W109" s="541">
        <f t="shared" si="348"/>
        <v>0.02</v>
      </c>
      <c r="X109" s="541">
        <f t="shared" si="348"/>
        <v>0.02</v>
      </c>
      <c r="Y109" s="541">
        <f t="shared" si="348"/>
        <v>0.02</v>
      </c>
      <c r="Z109" s="541">
        <f t="shared" si="348"/>
        <v>0.02</v>
      </c>
      <c r="AA109" s="267">
        <f>SUMIF('3. Partner'!K$13:K$87,B109,'3. Partner'!D$13:D$87)</f>
        <v>0.54449999999999998</v>
      </c>
      <c r="AB109" s="247">
        <f>(SUMIF('3. Partner'!K$13:K$87,B109,'3. Partner'!F$13:F$87))+(SUMIF('3. Partner'!K$13:K$87,B109,'3. Partner'!H$13:H$87))</f>
        <v>0.46473946099377283</v>
      </c>
      <c r="AC109" s="247">
        <f>(SUMIF('3. Partner'!K$13:K$87,B109,'3. Partner'!G$13:G$87))+(SUMIF('3. Partner'!K$13:K$87,B109,'3. Partner'!I$13:I$87))</f>
        <v>0.12659999999999999</v>
      </c>
      <c r="AD109" s="248">
        <f>IF('2. Grunddata'!C$13="NEJ",'2. Grunddata'!C$14,0)</f>
        <v>0.25</v>
      </c>
      <c r="AE109" s="597">
        <f t="shared" si="313"/>
        <v>0</v>
      </c>
      <c r="AF109" s="292"/>
      <c r="AG109" s="249">
        <f t="shared" si="243"/>
        <v>0</v>
      </c>
      <c r="AH109" s="249">
        <f t="shared" si="244"/>
        <v>0</v>
      </c>
      <c r="AI109" s="249">
        <f t="shared" si="245"/>
        <v>0</v>
      </c>
      <c r="AJ109" s="249">
        <f t="shared" si="246"/>
        <v>0</v>
      </c>
      <c r="AK109" s="249">
        <f t="shared" si="247"/>
        <v>0</v>
      </c>
      <c r="AL109" s="249">
        <f t="shared" si="248"/>
        <v>0</v>
      </c>
      <c r="AM109" s="249">
        <f t="shared" si="249"/>
        <v>0</v>
      </c>
      <c r="AN109" s="249">
        <f t="shared" si="250"/>
        <v>0</v>
      </c>
      <c r="AO109" s="249">
        <f t="shared" si="251"/>
        <v>0</v>
      </c>
      <c r="AP109" s="249">
        <f t="shared" si="252"/>
        <v>0</v>
      </c>
      <c r="AQ109" s="250">
        <f t="shared" si="314"/>
        <v>0</v>
      </c>
      <c r="AR109" s="251"/>
      <c r="AS109" s="249">
        <f t="shared" si="253"/>
        <v>0</v>
      </c>
      <c r="AT109" s="249">
        <f t="shared" si="254"/>
        <v>0</v>
      </c>
      <c r="AU109" s="249">
        <f t="shared" si="255"/>
        <v>0</v>
      </c>
      <c r="AV109" s="249">
        <f t="shared" si="256"/>
        <v>0</v>
      </c>
      <c r="AW109" s="249">
        <f t="shared" si="257"/>
        <v>0</v>
      </c>
      <c r="AX109" s="249">
        <f t="shared" si="258"/>
        <v>0</v>
      </c>
      <c r="AY109" s="249">
        <f t="shared" si="259"/>
        <v>0</v>
      </c>
      <c r="AZ109" s="249">
        <f t="shared" si="260"/>
        <v>0</v>
      </c>
      <c r="BA109" s="249">
        <f t="shared" si="261"/>
        <v>0</v>
      </c>
      <c r="BB109" s="249">
        <f t="shared" si="262"/>
        <v>0</v>
      </c>
      <c r="BC109" s="250">
        <f t="shared" si="315"/>
        <v>0</v>
      </c>
      <c r="BD109" s="251"/>
      <c r="BE109" s="249">
        <f t="shared" si="263"/>
        <v>0</v>
      </c>
      <c r="BF109" s="249">
        <f t="shared" si="264"/>
        <v>0</v>
      </c>
      <c r="BG109" s="249">
        <f t="shared" si="265"/>
        <v>0</v>
      </c>
      <c r="BH109" s="249">
        <f t="shared" si="266"/>
        <v>0</v>
      </c>
      <c r="BI109" s="249">
        <f t="shared" si="267"/>
        <v>0</v>
      </c>
      <c r="BJ109" s="249">
        <f t="shared" si="268"/>
        <v>0</v>
      </c>
      <c r="BK109" s="249">
        <f t="shared" si="269"/>
        <v>0</v>
      </c>
      <c r="BL109" s="249">
        <f t="shared" si="270"/>
        <v>0</v>
      </c>
      <c r="BM109" s="249">
        <f t="shared" si="271"/>
        <v>0</v>
      </c>
      <c r="BN109" s="249">
        <f t="shared" si="272"/>
        <v>0</v>
      </c>
      <c r="BO109" s="250">
        <f t="shared" si="316"/>
        <v>0</v>
      </c>
      <c r="BQ109" s="253">
        <f t="shared" si="273"/>
        <v>0</v>
      </c>
      <c r="BR109" s="253">
        <f t="shared" si="274"/>
        <v>0</v>
      </c>
      <c r="BS109" s="253">
        <f t="shared" si="275"/>
        <v>0</v>
      </c>
      <c r="BT109" s="253">
        <f t="shared" si="276"/>
        <v>0</v>
      </c>
      <c r="BU109" s="253">
        <f t="shared" si="277"/>
        <v>0</v>
      </c>
      <c r="BV109" s="253">
        <f t="shared" si="278"/>
        <v>0</v>
      </c>
      <c r="BW109" s="253">
        <f t="shared" si="279"/>
        <v>0</v>
      </c>
      <c r="BX109" s="253">
        <f t="shared" si="280"/>
        <v>0</v>
      </c>
      <c r="BY109" s="253">
        <f t="shared" si="281"/>
        <v>0</v>
      </c>
      <c r="BZ109" s="253">
        <f t="shared" si="282"/>
        <v>0</v>
      </c>
      <c r="CA109" s="237">
        <f t="shared" si="317"/>
        <v>0</v>
      </c>
      <c r="CC109" s="258">
        <f t="shared" si="283"/>
        <v>0</v>
      </c>
      <c r="CD109" s="258">
        <f t="shared" si="284"/>
        <v>0</v>
      </c>
      <c r="CE109" s="258">
        <f t="shared" si="285"/>
        <v>0</v>
      </c>
      <c r="CF109" s="258">
        <f t="shared" si="286"/>
        <v>0</v>
      </c>
      <c r="CG109" s="258">
        <f t="shared" si="287"/>
        <v>0</v>
      </c>
      <c r="CH109" s="258">
        <f t="shared" si="288"/>
        <v>0</v>
      </c>
      <c r="CI109" s="258">
        <f t="shared" si="289"/>
        <v>0</v>
      </c>
      <c r="CJ109" s="258">
        <f t="shared" si="290"/>
        <v>0</v>
      </c>
      <c r="CK109" s="258">
        <f t="shared" si="291"/>
        <v>0</v>
      </c>
      <c r="CL109" s="258">
        <f t="shared" si="292"/>
        <v>0</v>
      </c>
      <c r="CM109" s="237">
        <f t="shared" si="318"/>
        <v>0</v>
      </c>
      <c r="CO109" s="253">
        <f t="shared" si="293"/>
        <v>0</v>
      </c>
      <c r="CP109" s="253">
        <f t="shared" si="294"/>
        <v>0</v>
      </c>
      <c r="CQ109" s="253">
        <f t="shared" si="295"/>
        <v>0</v>
      </c>
      <c r="CR109" s="253">
        <f t="shared" si="296"/>
        <v>0</v>
      </c>
      <c r="CS109" s="253">
        <f t="shared" si="297"/>
        <v>0</v>
      </c>
      <c r="CT109" s="253">
        <f t="shared" si="298"/>
        <v>0</v>
      </c>
      <c r="CU109" s="253">
        <f t="shared" si="299"/>
        <v>0</v>
      </c>
      <c r="CV109" s="253">
        <f t="shared" si="300"/>
        <v>0</v>
      </c>
      <c r="CW109" s="253">
        <f t="shared" si="301"/>
        <v>0</v>
      </c>
      <c r="CX109" s="253">
        <f t="shared" si="302"/>
        <v>0</v>
      </c>
      <c r="CY109" s="237">
        <f t="shared" si="319"/>
        <v>0</v>
      </c>
      <c r="DA109" s="253">
        <f t="shared" si="303"/>
        <v>0</v>
      </c>
      <c r="DB109" s="253">
        <f t="shared" si="304"/>
        <v>0</v>
      </c>
      <c r="DC109" s="253">
        <f t="shared" si="305"/>
        <v>0</v>
      </c>
      <c r="DD109" s="253">
        <f t="shared" si="306"/>
        <v>0</v>
      </c>
      <c r="DE109" s="253">
        <f t="shared" si="307"/>
        <v>0</v>
      </c>
      <c r="DF109" s="253">
        <f t="shared" si="308"/>
        <v>0</v>
      </c>
      <c r="DG109" s="253">
        <f t="shared" si="309"/>
        <v>0</v>
      </c>
      <c r="DH109" s="253">
        <f t="shared" si="310"/>
        <v>0</v>
      </c>
      <c r="DI109" s="253">
        <f t="shared" si="311"/>
        <v>0</v>
      </c>
      <c r="DJ109" s="253">
        <f t="shared" si="312"/>
        <v>0</v>
      </c>
      <c r="DK109" s="237">
        <f t="shared" si="320"/>
        <v>0</v>
      </c>
      <c r="DM109" s="253">
        <f>IF('5. Lön'!$B$15&gt;0,$F109*G109*(1+'2. Grunddata'!$C$16)*(1+$Q109)*(1-$E109),AS109)</f>
        <v>0</v>
      </c>
      <c r="DN109" s="253">
        <f>IF('5. Lön'!$B$15&gt;0,$F109*H109*(1+'2. Grunddata'!$C$16)*(1+$Q109)*(1+$R109)*(1-$E109),AT109)</f>
        <v>0</v>
      </c>
      <c r="DO109" s="253">
        <f>IF('5. Lön'!$B$15&gt;0,$F109*I109*(1+'2. Grunddata'!$C$16)*(1+$Q109)*(1+$R109)*(1+$S109)*(1-$E109),AU109)</f>
        <v>0</v>
      </c>
      <c r="DP109" s="253">
        <f>IF('5. Lön'!$B$15&gt;0,$F109*J109*(1+'2. Grunddata'!$C$16)*(1+$Q109)*(1+$R109)*(1+$S109)*(1+$T109)*(1-$E109),AV109)</f>
        <v>0</v>
      </c>
      <c r="DQ109" s="253">
        <f>IF('5. Lön'!$B$15&gt;0,$F109*K109*(1+'2. Grunddata'!$C$16)*(1+$Q109)*(1+$R109)*(1+$S109)*(1+$T109)*(1+$U109)*(1-$E109),AW109)</f>
        <v>0</v>
      </c>
      <c r="DR109" s="253">
        <f>IF('5. Lön'!$B$15&gt;0,$F109*L109*(1+'2. Grunddata'!$C$16)*(1+$Q109)*(1+$R109)*(1+$S109)*(1+$T109)*(1+$U109)*(1+$V109)*(1-$E109),AX109)</f>
        <v>0</v>
      </c>
      <c r="DS109" s="253">
        <f>IF('5. Lön'!$B$15&gt;0,$F109*M109*(1+'2. Grunddata'!$C$16)*(1+$Q109)*(1+$R109)*(1+$S109)*(1+$T109)*(1+$U109)*(1+$V109)*(1+$W109)*(1-$E109),AY109)</f>
        <v>0</v>
      </c>
      <c r="DT109" s="253">
        <f>IF('5. Lön'!$B$15&gt;0,$F109*N109*(1+'2. Grunddata'!$C$16)*(1+$Q109)*(1+$R109)*(1+$S109)*(1+$T109)*(1+$U109)*(1+$V109)*(1+$W109)*(1+$X109)*(1-$E109),AZ109)</f>
        <v>0</v>
      </c>
      <c r="DU109" s="253">
        <f>IF('5. Lön'!$B$15&gt;0,$F109*O109*(1+'2. Grunddata'!$C$16)*(1+$Q109)*(1+$R109)*(1+$S109)*(1+$T109)*(1+$U109)*(1+$V109)*(1+$W109)*(1+$X109)*(1+$Y109)*(1+$Z109)*(1-$E109),BA109)</f>
        <v>0</v>
      </c>
      <c r="DV109" s="253">
        <f>IF('5. Lön'!$B$15&gt;0,$F109*P109*(1+'2. Grunddata'!$C$16)*(1+$Q109)*(1+$R109)*(1+$S109)*(1+$T109)*(1+$U109)*(1+$V109)*(1+$W109)*(1+$X109)*(1+$Y109)*(1-$E109),BB109)</f>
        <v>0</v>
      </c>
      <c r="DW109" s="237">
        <f t="shared" si="321"/>
        <v>0</v>
      </c>
      <c r="DY109" s="253">
        <f>IF('2. Grunddata'!$C$13="NEJ",(IF('2. Grunddata'!$C$16&gt;0,(DM109*$AD109),(AS109*$AD109))),(BQ109+CO109))</f>
        <v>0</v>
      </c>
      <c r="DZ109" s="253">
        <f>IF('2. Grunddata'!$C$13="NEJ",(IF('2. Grunddata'!$C$16&gt;0,(DN109*$AD109),(AT109*$AD109))),(BR109+CP109))</f>
        <v>0</v>
      </c>
      <c r="EA109" s="253">
        <f>IF('2. Grunddata'!$C$13="NEJ",(IF('2. Grunddata'!$C$16&gt;0,(DO109*$AD109),(AU109*$AD109))),(BS109+CQ109))</f>
        <v>0</v>
      </c>
      <c r="EB109" s="253">
        <f>IF('2. Grunddata'!$C$13="NEJ",(IF('2. Grunddata'!$C$16&gt;0,(DP109*$AD109),(AV109*$AD109))),(BT109+CR109))</f>
        <v>0</v>
      </c>
      <c r="EC109" s="253">
        <f>IF('2. Grunddata'!$C$13="NEJ",(IF('2. Grunddata'!$C$16&gt;0,(DQ109*$AD109),(AW109*$AD109))),(BU109+CS109))</f>
        <v>0</v>
      </c>
      <c r="ED109" s="253">
        <f>IF('2. Grunddata'!$C$13="NEJ",(IF('2. Grunddata'!$C$16&gt;0,(DR109*$AD109),(AX109*$AD109))),(BV109+CT109))</f>
        <v>0</v>
      </c>
      <c r="EE109" s="253">
        <f>IF('2. Grunddata'!$C$13="NEJ",(IF('2. Grunddata'!$C$16&gt;0,(DS109*$AD109),(AY109*$AD109))),(BW109+CU109))</f>
        <v>0</v>
      </c>
      <c r="EF109" s="253">
        <f>IF('2. Grunddata'!$C$13="NEJ",(IF('2. Grunddata'!$C$16&gt;0,(DT109*$AD109),(AZ109*$AD109))),(BX109+CV109))</f>
        <v>0</v>
      </c>
      <c r="EG109" s="253">
        <f>IF('2. Grunddata'!$C$13="NEJ",(IF('2. Grunddata'!$C$16&gt;0,(DU109*$AD109),(BA109*$AD109))),(BY109+CW109))</f>
        <v>0</v>
      </c>
      <c r="EH109" s="253">
        <f>IF('2. Grunddata'!$C$13="NEJ",(IF('2. Grunddata'!$C$16&gt;0,(DV109*$AD109),(BB109*$AD109))),(BZ109+CX109))</f>
        <v>0</v>
      </c>
      <c r="EI109" s="237">
        <f t="shared" si="322"/>
        <v>0</v>
      </c>
      <c r="EK109" s="253">
        <f>(BQ109+CO109-DY109)+IF('2. Grunddata'!$C$16&gt;0,AS109-DM109,0)</f>
        <v>0</v>
      </c>
      <c r="EL109" s="253">
        <f>(BR109+CP109-DZ109)+IF('2. Grunddata'!$C$16&gt;0,AT109-DN109,0)</f>
        <v>0</v>
      </c>
      <c r="EM109" s="253">
        <f>(BS109+CQ109-EA109)+IF('2. Grunddata'!$C$16&gt;0,AU109-DO109,0)</f>
        <v>0</v>
      </c>
      <c r="EN109" s="253">
        <f>(BT109+CR109-EB109)+IF('2. Grunddata'!$C$16&gt;0,AV109-DP109,0)</f>
        <v>0</v>
      </c>
      <c r="EO109" s="253">
        <f>(BU109+CS109-EC109)+IF('2. Grunddata'!$C$16&gt;0,AW109-DQ109,0)</f>
        <v>0</v>
      </c>
      <c r="EP109" s="253">
        <f>(BV109+CT109-ED109)+IF('2. Grunddata'!$C$16&gt;0,AX109-DR109,0)</f>
        <v>0</v>
      </c>
      <c r="EQ109" s="253">
        <f>(BW109+CU109-EE109)+IF('2. Grunddata'!$C$16&gt;0,AY109-DS109,0)</f>
        <v>0</v>
      </c>
      <c r="ER109" s="253">
        <f>(BX109+CV109-EF109)+IF('2. Grunddata'!$C$16&gt;0,AZ109-DT109,0)</f>
        <v>0</v>
      </c>
      <c r="ES109" s="253">
        <f>(BY109+CW109-EG109)+IF('2. Grunddata'!$C$16&gt;0,BA109-DU109,0)</f>
        <v>0</v>
      </c>
      <c r="ET109" s="253">
        <f>(BZ109+CX109-EH109)+IF('2. Grunddata'!$C$16&gt;0,BB109-DV109,0)</f>
        <v>0</v>
      </c>
      <c r="EU109" s="237">
        <f t="shared" si="323"/>
        <v>0</v>
      </c>
      <c r="EW109" s="253">
        <f t="shared" si="324"/>
        <v>0</v>
      </c>
      <c r="EX109" s="253">
        <f t="shared" si="325"/>
        <v>0</v>
      </c>
      <c r="EY109" s="253">
        <f t="shared" si="326"/>
        <v>0</v>
      </c>
      <c r="EZ109" s="253">
        <f t="shared" si="327"/>
        <v>0</v>
      </c>
      <c r="FA109" s="253">
        <f t="shared" si="328"/>
        <v>0</v>
      </c>
      <c r="FB109" s="253">
        <f t="shared" si="329"/>
        <v>0</v>
      </c>
      <c r="FC109" s="253">
        <f t="shared" si="330"/>
        <v>0</v>
      </c>
      <c r="FD109" s="253">
        <f t="shared" si="331"/>
        <v>0</v>
      </c>
      <c r="FE109" s="253">
        <f t="shared" si="332"/>
        <v>0</v>
      </c>
      <c r="FF109" s="253">
        <f t="shared" si="333"/>
        <v>0</v>
      </c>
      <c r="FG109" s="237">
        <f t="shared" si="334"/>
        <v>0</v>
      </c>
      <c r="FI109" s="253">
        <f t="shared" si="335"/>
        <v>0</v>
      </c>
      <c r="FJ109" s="253">
        <f t="shared" si="336"/>
        <v>0</v>
      </c>
      <c r="FK109" s="253">
        <f t="shared" si="337"/>
        <v>0</v>
      </c>
      <c r="FL109" s="253">
        <f t="shared" si="338"/>
        <v>0</v>
      </c>
      <c r="FM109" s="253">
        <f t="shared" si="339"/>
        <v>0</v>
      </c>
      <c r="FN109" s="253">
        <f t="shared" si="340"/>
        <v>0</v>
      </c>
      <c r="FO109" s="253">
        <f t="shared" si="341"/>
        <v>0</v>
      </c>
      <c r="FP109" s="253">
        <f t="shared" si="342"/>
        <v>0</v>
      </c>
      <c r="FQ109" s="253">
        <f t="shared" si="343"/>
        <v>0</v>
      </c>
      <c r="FR109" s="253">
        <f t="shared" si="344"/>
        <v>0</v>
      </c>
      <c r="FS109" s="237">
        <f t="shared" si="345"/>
        <v>0</v>
      </c>
    </row>
    <row r="110" spans="2:175" s="120" customFormat="1" ht="12.95" customHeight="1" x14ac:dyDescent="0.2">
      <c r="B110" s="115" t="str">
        <f>'2. Grunddata'!C$9</f>
        <v>Husdjurens utfodring och vård</v>
      </c>
      <c r="C110" s="147"/>
      <c r="D110" s="116"/>
      <c r="E110" s="138">
        <f t="shared" si="347"/>
        <v>0</v>
      </c>
      <c r="F110" s="136"/>
      <c r="G110" s="137"/>
      <c r="H110" s="137"/>
      <c r="I110" s="137"/>
      <c r="J110" s="137"/>
      <c r="K110" s="137"/>
      <c r="L110" s="137"/>
      <c r="M110" s="137"/>
      <c r="N110" s="137"/>
      <c r="O110" s="137"/>
      <c r="P110" s="137"/>
      <c r="Q110" s="566">
        <f>SUMIF('3. Partner'!$K$13:$K$87,$B110,'3. Partner'!$E$13:$E$87)</f>
        <v>0.02</v>
      </c>
      <c r="R110" s="540">
        <f t="shared" si="348"/>
        <v>0.02</v>
      </c>
      <c r="S110" s="540">
        <f t="shared" si="348"/>
        <v>0.02</v>
      </c>
      <c r="T110" s="540">
        <f t="shared" si="348"/>
        <v>0.02</v>
      </c>
      <c r="U110" s="540">
        <f t="shared" si="348"/>
        <v>0.02</v>
      </c>
      <c r="V110" s="540">
        <f t="shared" si="348"/>
        <v>0.02</v>
      </c>
      <c r="W110" s="540">
        <f t="shared" si="348"/>
        <v>0.02</v>
      </c>
      <c r="X110" s="540">
        <f t="shared" si="348"/>
        <v>0.02</v>
      </c>
      <c r="Y110" s="540">
        <f t="shared" si="348"/>
        <v>0.02</v>
      </c>
      <c r="Z110" s="540">
        <f t="shared" si="348"/>
        <v>0.02</v>
      </c>
      <c r="AA110" s="567">
        <f>SUMIF('3. Partner'!K$13:K$87,B110,'3. Partner'!D$13:D$87)</f>
        <v>0.54449999999999998</v>
      </c>
      <c r="AB110" s="568">
        <f>(SUMIF('3. Partner'!K$13:K$87,B110,'3. Partner'!F$13:F$87))+(SUMIF('3. Partner'!K$13:K$87,B110,'3. Partner'!H$13:H$87))</f>
        <v>0.46473946099377283</v>
      </c>
      <c r="AC110" s="568">
        <f>(SUMIF('3. Partner'!K$13:K$87,B110,'3. Partner'!G$13:G$87))+(SUMIF('3. Partner'!K$13:K$87,B110,'3. Partner'!I$13:I$87))</f>
        <v>0.12659999999999999</v>
      </c>
      <c r="AD110" s="273">
        <f>IF('2. Grunddata'!C$13="NEJ",'2. Grunddata'!C$14,0)</f>
        <v>0.25</v>
      </c>
      <c r="AE110" s="617">
        <f t="shared" si="313"/>
        <v>0</v>
      </c>
      <c r="AF110" s="287"/>
      <c r="AG110" s="274">
        <f t="shared" si="243"/>
        <v>0</v>
      </c>
      <c r="AH110" s="274">
        <f t="shared" si="244"/>
        <v>0</v>
      </c>
      <c r="AI110" s="274">
        <f t="shared" si="245"/>
        <v>0</v>
      </c>
      <c r="AJ110" s="274">
        <f t="shared" si="246"/>
        <v>0</v>
      </c>
      <c r="AK110" s="274">
        <f t="shared" si="247"/>
        <v>0</v>
      </c>
      <c r="AL110" s="274">
        <f t="shared" si="248"/>
        <v>0</v>
      </c>
      <c r="AM110" s="274">
        <f t="shared" si="249"/>
        <v>0</v>
      </c>
      <c r="AN110" s="274">
        <f t="shared" si="250"/>
        <v>0</v>
      </c>
      <c r="AO110" s="274">
        <f t="shared" si="251"/>
        <v>0</v>
      </c>
      <c r="AP110" s="274">
        <f t="shared" si="252"/>
        <v>0</v>
      </c>
      <c r="AQ110" s="275">
        <f t="shared" si="314"/>
        <v>0</v>
      </c>
      <c r="AR110" s="276"/>
      <c r="AS110" s="274">
        <f t="shared" si="253"/>
        <v>0</v>
      </c>
      <c r="AT110" s="274">
        <f t="shared" si="254"/>
        <v>0</v>
      </c>
      <c r="AU110" s="274">
        <f t="shared" si="255"/>
        <v>0</v>
      </c>
      <c r="AV110" s="274">
        <f t="shared" si="256"/>
        <v>0</v>
      </c>
      <c r="AW110" s="274">
        <f t="shared" si="257"/>
        <v>0</v>
      </c>
      <c r="AX110" s="274">
        <f t="shared" si="258"/>
        <v>0</v>
      </c>
      <c r="AY110" s="274">
        <f t="shared" si="259"/>
        <v>0</v>
      </c>
      <c r="AZ110" s="274">
        <f t="shared" si="260"/>
        <v>0</v>
      </c>
      <c r="BA110" s="274">
        <f t="shared" si="261"/>
        <v>0</v>
      </c>
      <c r="BB110" s="274">
        <f t="shared" si="262"/>
        <v>0</v>
      </c>
      <c r="BC110" s="275">
        <f t="shared" si="315"/>
        <v>0</v>
      </c>
      <c r="BD110" s="276"/>
      <c r="BE110" s="274">
        <f t="shared" si="263"/>
        <v>0</v>
      </c>
      <c r="BF110" s="274">
        <f t="shared" si="264"/>
        <v>0</v>
      </c>
      <c r="BG110" s="274">
        <f t="shared" si="265"/>
        <v>0</v>
      </c>
      <c r="BH110" s="274">
        <f t="shared" si="266"/>
        <v>0</v>
      </c>
      <c r="BI110" s="274">
        <f t="shared" si="267"/>
        <v>0</v>
      </c>
      <c r="BJ110" s="274">
        <f t="shared" si="268"/>
        <v>0</v>
      </c>
      <c r="BK110" s="274">
        <f t="shared" si="269"/>
        <v>0</v>
      </c>
      <c r="BL110" s="274">
        <f t="shared" si="270"/>
        <v>0</v>
      </c>
      <c r="BM110" s="274">
        <f t="shared" si="271"/>
        <v>0</v>
      </c>
      <c r="BN110" s="274">
        <f t="shared" si="272"/>
        <v>0</v>
      </c>
      <c r="BO110" s="275">
        <f t="shared" si="316"/>
        <v>0</v>
      </c>
      <c r="BP110" s="227"/>
      <c r="BQ110" s="225">
        <f t="shared" si="273"/>
        <v>0</v>
      </c>
      <c r="BR110" s="225">
        <f t="shared" si="274"/>
        <v>0</v>
      </c>
      <c r="BS110" s="225">
        <f t="shared" si="275"/>
        <v>0</v>
      </c>
      <c r="BT110" s="225">
        <f t="shared" si="276"/>
        <v>0</v>
      </c>
      <c r="BU110" s="225">
        <f t="shared" si="277"/>
        <v>0</v>
      </c>
      <c r="BV110" s="225">
        <f t="shared" si="278"/>
        <v>0</v>
      </c>
      <c r="BW110" s="225">
        <f t="shared" si="279"/>
        <v>0</v>
      </c>
      <c r="BX110" s="225">
        <f t="shared" si="280"/>
        <v>0</v>
      </c>
      <c r="BY110" s="225">
        <f t="shared" si="281"/>
        <v>0</v>
      </c>
      <c r="BZ110" s="225">
        <f t="shared" si="282"/>
        <v>0</v>
      </c>
      <c r="CA110" s="226">
        <f t="shared" si="317"/>
        <v>0</v>
      </c>
      <c r="CB110" s="227"/>
      <c r="CC110" s="279">
        <f t="shared" si="283"/>
        <v>0</v>
      </c>
      <c r="CD110" s="279">
        <f t="shared" si="284"/>
        <v>0</v>
      </c>
      <c r="CE110" s="279">
        <f t="shared" si="285"/>
        <v>0</v>
      </c>
      <c r="CF110" s="279">
        <f t="shared" si="286"/>
        <v>0</v>
      </c>
      <c r="CG110" s="279">
        <f t="shared" si="287"/>
        <v>0</v>
      </c>
      <c r="CH110" s="279">
        <f t="shared" si="288"/>
        <v>0</v>
      </c>
      <c r="CI110" s="279">
        <f t="shared" si="289"/>
        <v>0</v>
      </c>
      <c r="CJ110" s="279">
        <f t="shared" si="290"/>
        <v>0</v>
      </c>
      <c r="CK110" s="279">
        <f t="shared" si="291"/>
        <v>0</v>
      </c>
      <c r="CL110" s="279">
        <f t="shared" si="292"/>
        <v>0</v>
      </c>
      <c r="CM110" s="226">
        <f t="shared" si="318"/>
        <v>0</v>
      </c>
      <c r="CN110" s="227"/>
      <c r="CO110" s="225">
        <f t="shared" si="293"/>
        <v>0</v>
      </c>
      <c r="CP110" s="225">
        <f t="shared" si="294"/>
        <v>0</v>
      </c>
      <c r="CQ110" s="225">
        <f t="shared" si="295"/>
        <v>0</v>
      </c>
      <c r="CR110" s="225">
        <f t="shared" si="296"/>
        <v>0</v>
      </c>
      <c r="CS110" s="225">
        <f t="shared" si="297"/>
        <v>0</v>
      </c>
      <c r="CT110" s="225">
        <f t="shared" si="298"/>
        <v>0</v>
      </c>
      <c r="CU110" s="225">
        <f t="shared" si="299"/>
        <v>0</v>
      </c>
      <c r="CV110" s="225">
        <f t="shared" si="300"/>
        <v>0</v>
      </c>
      <c r="CW110" s="225">
        <f t="shared" si="301"/>
        <v>0</v>
      </c>
      <c r="CX110" s="225">
        <f t="shared" si="302"/>
        <v>0</v>
      </c>
      <c r="CY110" s="226">
        <f t="shared" si="319"/>
        <v>0</v>
      </c>
      <c r="CZ110" s="227"/>
      <c r="DA110" s="225">
        <f t="shared" si="303"/>
        <v>0</v>
      </c>
      <c r="DB110" s="225">
        <f t="shared" si="304"/>
        <v>0</v>
      </c>
      <c r="DC110" s="225">
        <f t="shared" si="305"/>
        <v>0</v>
      </c>
      <c r="DD110" s="225">
        <f t="shared" si="306"/>
        <v>0</v>
      </c>
      <c r="DE110" s="225">
        <f t="shared" si="307"/>
        <v>0</v>
      </c>
      <c r="DF110" s="225">
        <f t="shared" si="308"/>
        <v>0</v>
      </c>
      <c r="DG110" s="225">
        <f t="shared" si="309"/>
        <v>0</v>
      </c>
      <c r="DH110" s="225">
        <f t="shared" si="310"/>
        <v>0</v>
      </c>
      <c r="DI110" s="225">
        <f t="shared" si="311"/>
        <v>0</v>
      </c>
      <c r="DJ110" s="225">
        <f t="shared" si="312"/>
        <v>0</v>
      </c>
      <c r="DK110" s="226">
        <f t="shared" si="320"/>
        <v>0</v>
      </c>
      <c r="DL110" s="227"/>
      <c r="DM110" s="225">
        <f>IF('5. Lön'!$B$15&gt;0,$F110*G110*(1+'2. Grunddata'!$C$16)*(1+$Q110)*(1-$E110),AS110)</f>
        <v>0</v>
      </c>
      <c r="DN110" s="225">
        <f>IF('5. Lön'!$B$15&gt;0,$F110*H110*(1+'2. Grunddata'!$C$16)*(1+$Q110)*(1+$R110)*(1-$E110),AT110)</f>
        <v>0</v>
      </c>
      <c r="DO110" s="225">
        <f>IF('5. Lön'!$B$15&gt;0,$F110*I110*(1+'2. Grunddata'!$C$16)*(1+$Q110)*(1+$R110)*(1+$S110)*(1-$E110),AU110)</f>
        <v>0</v>
      </c>
      <c r="DP110" s="225">
        <f>IF('5. Lön'!$B$15&gt;0,$F110*J110*(1+'2. Grunddata'!$C$16)*(1+$Q110)*(1+$R110)*(1+$S110)*(1+$T110)*(1-$E110),AV110)</f>
        <v>0</v>
      </c>
      <c r="DQ110" s="225">
        <f>IF('5. Lön'!$B$15&gt;0,$F110*K110*(1+'2. Grunddata'!$C$16)*(1+$Q110)*(1+$R110)*(1+$S110)*(1+$T110)*(1+$U110)*(1-$E110),AW110)</f>
        <v>0</v>
      </c>
      <c r="DR110" s="225">
        <f>IF('5. Lön'!$B$15&gt;0,$F110*L110*(1+'2. Grunddata'!$C$16)*(1+$Q110)*(1+$R110)*(1+$S110)*(1+$T110)*(1+$U110)*(1+$V110)*(1-$E110),AX110)</f>
        <v>0</v>
      </c>
      <c r="DS110" s="225">
        <f>IF('5. Lön'!$B$15&gt;0,$F110*M110*(1+'2. Grunddata'!$C$16)*(1+$Q110)*(1+$R110)*(1+$S110)*(1+$T110)*(1+$U110)*(1+$V110)*(1+$W110)*(1-$E110),AY110)</f>
        <v>0</v>
      </c>
      <c r="DT110" s="225">
        <f>IF('5. Lön'!$B$15&gt;0,$F110*N110*(1+'2. Grunddata'!$C$16)*(1+$Q110)*(1+$R110)*(1+$S110)*(1+$T110)*(1+$U110)*(1+$V110)*(1+$W110)*(1+$X110)*(1-$E110),AZ110)</f>
        <v>0</v>
      </c>
      <c r="DU110" s="225">
        <f>IF('5. Lön'!$B$15&gt;0,$F110*O110*(1+'2. Grunddata'!$C$16)*(1+$Q110)*(1+$R110)*(1+$S110)*(1+$T110)*(1+$U110)*(1+$V110)*(1+$W110)*(1+$X110)*(1+$Y110)*(1+$Z110)*(1-$E110),BA110)</f>
        <v>0</v>
      </c>
      <c r="DV110" s="225">
        <f>IF('5. Lön'!$B$15&gt;0,$F110*P110*(1+'2. Grunddata'!$C$16)*(1+$Q110)*(1+$R110)*(1+$S110)*(1+$T110)*(1+$U110)*(1+$V110)*(1+$W110)*(1+$X110)*(1+$Y110)*(1-$E110),BB110)</f>
        <v>0</v>
      </c>
      <c r="DW110" s="226">
        <f t="shared" si="321"/>
        <v>0</v>
      </c>
      <c r="DX110" s="227"/>
      <c r="DY110" s="225">
        <f>IF('2. Grunddata'!$C$13="NEJ",(IF('2. Grunddata'!$C$16&gt;0,(DM110*$AD110),(AS110*$AD110))),(BQ110+CO110))</f>
        <v>0</v>
      </c>
      <c r="DZ110" s="225">
        <f>IF('2. Grunddata'!$C$13="NEJ",(IF('2. Grunddata'!$C$16&gt;0,(DN110*$AD110),(AT110*$AD110))),(BR110+CP110))</f>
        <v>0</v>
      </c>
      <c r="EA110" s="225">
        <f>IF('2. Grunddata'!$C$13="NEJ",(IF('2. Grunddata'!$C$16&gt;0,(DO110*$AD110),(AU110*$AD110))),(BS110+CQ110))</f>
        <v>0</v>
      </c>
      <c r="EB110" s="225">
        <f>IF('2. Grunddata'!$C$13="NEJ",(IF('2. Grunddata'!$C$16&gt;0,(DP110*$AD110),(AV110*$AD110))),(BT110+CR110))</f>
        <v>0</v>
      </c>
      <c r="EC110" s="225">
        <f>IF('2. Grunddata'!$C$13="NEJ",(IF('2. Grunddata'!$C$16&gt;0,(DQ110*$AD110),(AW110*$AD110))),(BU110+CS110))</f>
        <v>0</v>
      </c>
      <c r="ED110" s="225">
        <f>IF('2. Grunddata'!$C$13="NEJ",(IF('2. Grunddata'!$C$16&gt;0,(DR110*$AD110),(AX110*$AD110))),(BV110+CT110))</f>
        <v>0</v>
      </c>
      <c r="EE110" s="225">
        <f>IF('2. Grunddata'!$C$13="NEJ",(IF('2. Grunddata'!$C$16&gt;0,(DS110*$AD110),(AY110*$AD110))),(BW110+CU110))</f>
        <v>0</v>
      </c>
      <c r="EF110" s="225">
        <f>IF('2. Grunddata'!$C$13="NEJ",(IF('2. Grunddata'!$C$16&gt;0,(DT110*$AD110),(AZ110*$AD110))),(BX110+CV110))</f>
        <v>0</v>
      </c>
      <c r="EG110" s="225">
        <f>IF('2. Grunddata'!$C$13="NEJ",(IF('2. Grunddata'!$C$16&gt;0,(DU110*$AD110),(BA110*$AD110))),(BY110+CW110))</f>
        <v>0</v>
      </c>
      <c r="EH110" s="225">
        <f>IF('2. Grunddata'!$C$13="NEJ",(IF('2. Grunddata'!$C$16&gt;0,(DV110*$AD110),(BB110*$AD110))),(BZ110+CX110))</f>
        <v>0</v>
      </c>
      <c r="EI110" s="226">
        <f t="shared" si="322"/>
        <v>0</v>
      </c>
      <c r="EJ110" s="227"/>
      <c r="EK110" s="225">
        <f>(BQ110+CO110-DY110)+IF('2. Grunddata'!$C$16&gt;0,AS110-DM110,0)</f>
        <v>0</v>
      </c>
      <c r="EL110" s="225">
        <f>(BR110+CP110-DZ110)+IF('2. Grunddata'!$C$16&gt;0,AT110-DN110,0)</f>
        <v>0</v>
      </c>
      <c r="EM110" s="225">
        <f>(BS110+CQ110-EA110)+IF('2. Grunddata'!$C$16&gt;0,AU110-DO110,0)</f>
        <v>0</v>
      </c>
      <c r="EN110" s="225">
        <f>(BT110+CR110-EB110)+IF('2. Grunddata'!$C$16&gt;0,AV110-DP110,0)</f>
        <v>0</v>
      </c>
      <c r="EO110" s="225">
        <f>(BU110+CS110-EC110)+IF('2. Grunddata'!$C$16&gt;0,AW110-DQ110,0)</f>
        <v>0</v>
      </c>
      <c r="EP110" s="225">
        <f>(BV110+CT110-ED110)+IF('2. Grunddata'!$C$16&gt;0,AX110-DR110,0)</f>
        <v>0</v>
      </c>
      <c r="EQ110" s="225">
        <f>(BW110+CU110-EE110)+IF('2. Grunddata'!$C$16&gt;0,AY110-DS110,0)</f>
        <v>0</v>
      </c>
      <c r="ER110" s="225">
        <f>(BX110+CV110-EF110)+IF('2. Grunddata'!$C$16&gt;0,AZ110-DT110,0)</f>
        <v>0</v>
      </c>
      <c r="ES110" s="225">
        <f>(BY110+CW110-EG110)+IF('2. Grunddata'!$C$16&gt;0,BA110-DU110,0)</f>
        <v>0</v>
      </c>
      <c r="ET110" s="225">
        <f>(BZ110+CX110-EH110)+IF('2. Grunddata'!$C$16&gt;0,BB110-DV110,0)</f>
        <v>0</v>
      </c>
      <c r="EU110" s="226">
        <f t="shared" si="323"/>
        <v>0</v>
      </c>
      <c r="EV110" s="227"/>
      <c r="EW110" s="225">
        <f t="shared" si="324"/>
        <v>0</v>
      </c>
      <c r="EX110" s="225">
        <f t="shared" si="325"/>
        <v>0</v>
      </c>
      <c r="EY110" s="225">
        <f t="shared" si="326"/>
        <v>0</v>
      </c>
      <c r="EZ110" s="225">
        <f t="shared" si="327"/>
        <v>0</v>
      </c>
      <c r="FA110" s="225">
        <f t="shared" si="328"/>
        <v>0</v>
      </c>
      <c r="FB110" s="225">
        <f t="shared" si="329"/>
        <v>0</v>
      </c>
      <c r="FC110" s="225">
        <f t="shared" si="330"/>
        <v>0</v>
      </c>
      <c r="FD110" s="225">
        <f t="shared" si="331"/>
        <v>0</v>
      </c>
      <c r="FE110" s="225">
        <f t="shared" si="332"/>
        <v>0</v>
      </c>
      <c r="FF110" s="225">
        <f t="shared" si="333"/>
        <v>0</v>
      </c>
      <c r="FG110" s="226">
        <f t="shared" si="334"/>
        <v>0</v>
      </c>
      <c r="FH110" s="227"/>
      <c r="FI110" s="225">
        <f t="shared" si="335"/>
        <v>0</v>
      </c>
      <c r="FJ110" s="225">
        <f t="shared" si="336"/>
        <v>0</v>
      </c>
      <c r="FK110" s="225">
        <f t="shared" si="337"/>
        <v>0</v>
      </c>
      <c r="FL110" s="225">
        <f t="shared" si="338"/>
        <v>0</v>
      </c>
      <c r="FM110" s="225">
        <f t="shared" si="339"/>
        <v>0</v>
      </c>
      <c r="FN110" s="225">
        <f t="shared" si="340"/>
        <v>0</v>
      </c>
      <c r="FO110" s="225">
        <f t="shared" si="341"/>
        <v>0</v>
      </c>
      <c r="FP110" s="225">
        <f t="shared" si="342"/>
        <v>0</v>
      </c>
      <c r="FQ110" s="225">
        <f t="shared" si="343"/>
        <v>0</v>
      </c>
      <c r="FR110" s="225">
        <f t="shared" si="344"/>
        <v>0</v>
      </c>
      <c r="FS110" s="226">
        <f t="shared" si="345"/>
        <v>0</v>
      </c>
    </row>
    <row r="111" spans="2:175" s="120" customFormat="1" ht="12.95" customHeight="1" x14ac:dyDescent="0.2">
      <c r="B111" s="109" t="str">
        <f>'2. Grunddata'!C$9</f>
        <v>Husdjurens utfodring och vård</v>
      </c>
      <c r="C111" s="110"/>
      <c r="D111" s="113"/>
      <c r="E111" s="128">
        <f t="shared" si="347"/>
        <v>0</v>
      </c>
      <c r="F111" s="111"/>
      <c r="G111" s="112"/>
      <c r="H111" s="112"/>
      <c r="I111" s="112"/>
      <c r="J111" s="112"/>
      <c r="K111" s="112"/>
      <c r="L111" s="112"/>
      <c r="M111" s="112"/>
      <c r="N111" s="112"/>
      <c r="O111" s="112"/>
      <c r="P111" s="112"/>
      <c r="Q111" s="266">
        <f>SUMIF('3. Partner'!$K$13:$K$87,$B111,'3. Partner'!$E$13:$E$87)</f>
        <v>0.02</v>
      </c>
      <c r="R111" s="541">
        <f t="shared" si="348"/>
        <v>0.02</v>
      </c>
      <c r="S111" s="541">
        <f t="shared" si="348"/>
        <v>0.02</v>
      </c>
      <c r="T111" s="541">
        <f t="shared" si="348"/>
        <v>0.02</v>
      </c>
      <c r="U111" s="541">
        <f t="shared" si="348"/>
        <v>0.02</v>
      </c>
      <c r="V111" s="541">
        <f t="shared" si="348"/>
        <v>0.02</v>
      </c>
      <c r="W111" s="541">
        <f t="shared" si="348"/>
        <v>0.02</v>
      </c>
      <c r="X111" s="541">
        <f t="shared" si="348"/>
        <v>0.02</v>
      </c>
      <c r="Y111" s="541">
        <f t="shared" si="348"/>
        <v>0.02</v>
      </c>
      <c r="Z111" s="541">
        <f t="shared" si="348"/>
        <v>0.02</v>
      </c>
      <c r="AA111" s="267">
        <f>SUMIF('3. Partner'!K$13:K$87,B111,'3. Partner'!D$13:D$87)</f>
        <v>0.54449999999999998</v>
      </c>
      <c r="AB111" s="247">
        <f>(SUMIF('3. Partner'!K$13:K$87,B111,'3. Partner'!F$13:F$87))+(SUMIF('3. Partner'!K$13:K$87,B111,'3. Partner'!H$13:H$87))</f>
        <v>0.46473946099377283</v>
      </c>
      <c r="AC111" s="247">
        <f>(SUMIF('3. Partner'!K$13:K$87,B111,'3. Partner'!G$13:G$87))+(SUMIF('3. Partner'!K$13:K$87,B111,'3. Partner'!I$13:I$87))</f>
        <v>0.12659999999999999</v>
      </c>
      <c r="AD111" s="248">
        <f>IF('2. Grunddata'!C$13="NEJ",'2. Grunddata'!C$14,0)</f>
        <v>0.25</v>
      </c>
      <c r="AE111" s="597">
        <f t="shared" si="313"/>
        <v>0</v>
      </c>
      <c r="AF111" s="292"/>
      <c r="AG111" s="249">
        <f t="shared" si="243"/>
        <v>0</v>
      </c>
      <c r="AH111" s="249">
        <f t="shared" si="244"/>
        <v>0</v>
      </c>
      <c r="AI111" s="249">
        <f t="shared" si="245"/>
        <v>0</v>
      </c>
      <c r="AJ111" s="249">
        <f t="shared" si="246"/>
        <v>0</v>
      </c>
      <c r="AK111" s="249">
        <f t="shared" si="247"/>
        <v>0</v>
      </c>
      <c r="AL111" s="249">
        <f t="shared" si="248"/>
        <v>0</v>
      </c>
      <c r="AM111" s="249">
        <f t="shared" si="249"/>
        <v>0</v>
      </c>
      <c r="AN111" s="249">
        <f t="shared" si="250"/>
        <v>0</v>
      </c>
      <c r="AO111" s="249">
        <f t="shared" si="251"/>
        <v>0</v>
      </c>
      <c r="AP111" s="249">
        <f t="shared" si="252"/>
        <v>0</v>
      </c>
      <c r="AQ111" s="250">
        <f t="shared" si="314"/>
        <v>0</v>
      </c>
      <c r="AR111" s="251"/>
      <c r="AS111" s="249">
        <f t="shared" si="253"/>
        <v>0</v>
      </c>
      <c r="AT111" s="249">
        <f t="shared" si="254"/>
        <v>0</v>
      </c>
      <c r="AU111" s="249">
        <f t="shared" si="255"/>
        <v>0</v>
      </c>
      <c r="AV111" s="249">
        <f t="shared" si="256"/>
        <v>0</v>
      </c>
      <c r="AW111" s="249">
        <f t="shared" si="257"/>
        <v>0</v>
      </c>
      <c r="AX111" s="249">
        <f t="shared" si="258"/>
        <v>0</v>
      </c>
      <c r="AY111" s="249">
        <f t="shared" si="259"/>
        <v>0</v>
      </c>
      <c r="AZ111" s="249">
        <f t="shared" si="260"/>
        <v>0</v>
      </c>
      <c r="BA111" s="249">
        <f t="shared" si="261"/>
        <v>0</v>
      </c>
      <c r="BB111" s="249">
        <f t="shared" si="262"/>
        <v>0</v>
      </c>
      <c r="BC111" s="250">
        <f t="shared" si="315"/>
        <v>0</v>
      </c>
      <c r="BD111" s="251"/>
      <c r="BE111" s="249">
        <f t="shared" si="263"/>
        <v>0</v>
      </c>
      <c r="BF111" s="249">
        <f t="shared" si="264"/>
        <v>0</v>
      </c>
      <c r="BG111" s="249">
        <f t="shared" si="265"/>
        <v>0</v>
      </c>
      <c r="BH111" s="249">
        <f t="shared" si="266"/>
        <v>0</v>
      </c>
      <c r="BI111" s="249">
        <f t="shared" si="267"/>
        <v>0</v>
      </c>
      <c r="BJ111" s="249">
        <f t="shared" si="268"/>
        <v>0</v>
      </c>
      <c r="BK111" s="249">
        <f t="shared" si="269"/>
        <v>0</v>
      </c>
      <c r="BL111" s="249">
        <f t="shared" si="270"/>
        <v>0</v>
      </c>
      <c r="BM111" s="249">
        <f t="shared" si="271"/>
        <v>0</v>
      </c>
      <c r="BN111" s="249">
        <f t="shared" si="272"/>
        <v>0</v>
      </c>
      <c r="BO111" s="250">
        <f t="shared" si="316"/>
        <v>0</v>
      </c>
      <c r="BQ111" s="253">
        <f t="shared" si="273"/>
        <v>0</v>
      </c>
      <c r="BR111" s="253">
        <f t="shared" si="274"/>
        <v>0</v>
      </c>
      <c r="BS111" s="253">
        <f t="shared" si="275"/>
        <v>0</v>
      </c>
      <c r="BT111" s="253">
        <f t="shared" si="276"/>
        <v>0</v>
      </c>
      <c r="BU111" s="253">
        <f t="shared" si="277"/>
        <v>0</v>
      </c>
      <c r="BV111" s="253">
        <f t="shared" si="278"/>
        <v>0</v>
      </c>
      <c r="BW111" s="253">
        <f t="shared" si="279"/>
        <v>0</v>
      </c>
      <c r="BX111" s="253">
        <f t="shared" si="280"/>
        <v>0</v>
      </c>
      <c r="BY111" s="253">
        <f t="shared" si="281"/>
        <v>0</v>
      </c>
      <c r="BZ111" s="253">
        <f t="shared" si="282"/>
        <v>0</v>
      </c>
      <c r="CA111" s="237">
        <f t="shared" si="317"/>
        <v>0</v>
      </c>
      <c r="CC111" s="258">
        <f t="shared" si="283"/>
        <v>0</v>
      </c>
      <c r="CD111" s="258">
        <f t="shared" si="284"/>
        <v>0</v>
      </c>
      <c r="CE111" s="258">
        <f t="shared" si="285"/>
        <v>0</v>
      </c>
      <c r="CF111" s="258">
        <f t="shared" si="286"/>
        <v>0</v>
      </c>
      <c r="CG111" s="258">
        <f t="shared" si="287"/>
        <v>0</v>
      </c>
      <c r="CH111" s="258">
        <f t="shared" si="288"/>
        <v>0</v>
      </c>
      <c r="CI111" s="258">
        <f t="shared" si="289"/>
        <v>0</v>
      </c>
      <c r="CJ111" s="258">
        <f t="shared" si="290"/>
        <v>0</v>
      </c>
      <c r="CK111" s="258">
        <f t="shared" si="291"/>
        <v>0</v>
      </c>
      <c r="CL111" s="258">
        <f t="shared" si="292"/>
        <v>0</v>
      </c>
      <c r="CM111" s="237">
        <f t="shared" si="318"/>
        <v>0</v>
      </c>
      <c r="CO111" s="253">
        <f t="shared" si="293"/>
        <v>0</v>
      </c>
      <c r="CP111" s="253">
        <f t="shared" si="294"/>
        <v>0</v>
      </c>
      <c r="CQ111" s="253">
        <f t="shared" si="295"/>
        <v>0</v>
      </c>
      <c r="CR111" s="253">
        <f t="shared" si="296"/>
        <v>0</v>
      </c>
      <c r="CS111" s="253">
        <f t="shared" si="297"/>
        <v>0</v>
      </c>
      <c r="CT111" s="253">
        <f t="shared" si="298"/>
        <v>0</v>
      </c>
      <c r="CU111" s="253">
        <f t="shared" si="299"/>
        <v>0</v>
      </c>
      <c r="CV111" s="253">
        <f t="shared" si="300"/>
        <v>0</v>
      </c>
      <c r="CW111" s="253">
        <f t="shared" si="301"/>
        <v>0</v>
      </c>
      <c r="CX111" s="253">
        <f t="shared" si="302"/>
        <v>0</v>
      </c>
      <c r="CY111" s="237">
        <f t="shared" si="319"/>
        <v>0</v>
      </c>
      <c r="DA111" s="253">
        <f t="shared" si="303"/>
        <v>0</v>
      </c>
      <c r="DB111" s="253">
        <f t="shared" si="304"/>
        <v>0</v>
      </c>
      <c r="DC111" s="253">
        <f t="shared" si="305"/>
        <v>0</v>
      </c>
      <c r="DD111" s="253">
        <f t="shared" si="306"/>
        <v>0</v>
      </c>
      <c r="DE111" s="253">
        <f t="shared" si="307"/>
        <v>0</v>
      </c>
      <c r="DF111" s="253">
        <f t="shared" si="308"/>
        <v>0</v>
      </c>
      <c r="DG111" s="253">
        <f t="shared" si="309"/>
        <v>0</v>
      </c>
      <c r="DH111" s="253">
        <f t="shared" si="310"/>
        <v>0</v>
      </c>
      <c r="DI111" s="253">
        <f t="shared" si="311"/>
        <v>0</v>
      </c>
      <c r="DJ111" s="253">
        <f t="shared" si="312"/>
        <v>0</v>
      </c>
      <c r="DK111" s="237">
        <f t="shared" si="320"/>
        <v>0</v>
      </c>
      <c r="DM111" s="253">
        <f>IF('5. Lön'!$B$15&gt;0,$F111*G111*(1+'2. Grunddata'!$C$16)*(1+$Q111)*(1-$E111),AS111)</f>
        <v>0</v>
      </c>
      <c r="DN111" s="253">
        <f>IF('5. Lön'!$B$15&gt;0,$F111*H111*(1+'2. Grunddata'!$C$16)*(1+$Q111)*(1+$R111)*(1-$E111),AT111)</f>
        <v>0</v>
      </c>
      <c r="DO111" s="253">
        <f>IF('5. Lön'!$B$15&gt;0,$F111*I111*(1+'2. Grunddata'!$C$16)*(1+$Q111)*(1+$R111)*(1+$S111)*(1-$E111),AU111)</f>
        <v>0</v>
      </c>
      <c r="DP111" s="253">
        <f>IF('5. Lön'!$B$15&gt;0,$F111*J111*(1+'2. Grunddata'!$C$16)*(1+$Q111)*(1+$R111)*(1+$S111)*(1+$T111)*(1-$E111),AV111)</f>
        <v>0</v>
      </c>
      <c r="DQ111" s="253">
        <f>IF('5. Lön'!$B$15&gt;0,$F111*K111*(1+'2. Grunddata'!$C$16)*(1+$Q111)*(1+$R111)*(1+$S111)*(1+$T111)*(1+$U111)*(1-$E111),AW111)</f>
        <v>0</v>
      </c>
      <c r="DR111" s="253">
        <f>IF('5. Lön'!$B$15&gt;0,$F111*L111*(1+'2. Grunddata'!$C$16)*(1+$Q111)*(1+$R111)*(1+$S111)*(1+$T111)*(1+$U111)*(1+$V111)*(1-$E111),AX111)</f>
        <v>0</v>
      </c>
      <c r="DS111" s="253">
        <f>IF('5. Lön'!$B$15&gt;0,$F111*M111*(1+'2. Grunddata'!$C$16)*(1+$Q111)*(1+$R111)*(1+$S111)*(1+$T111)*(1+$U111)*(1+$V111)*(1+$W111)*(1-$E111),AY111)</f>
        <v>0</v>
      </c>
      <c r="DT111" s="253">
        <f>IF('5. Lön'!$B$15&gt;0,$F111*N111*(1+'2. Grunddata'!$C$16)*(1+$Q111)*(1+$R111)*(1+$S111)*(1+$T111)*(1+$U111)*(1+$V111)*(1+$W111)*(1+$X111)*(1-$E111),AZ111)</f>
        <v>0</v>
      </c>
      <c r="DU111" s="253">
        <f>IF('5. Lön'!$B$15&gt;0,$F111*O111*(1+'2. Grunddata'!$C$16)*(1+$Q111)*(1+$R111)*(1+$S111)*(1+$T111)*(1+$U111)*(1+$V111)*(1+$W111)*(1+$X111)*(1+$Y111)*(1+$Z111)*(1-$E111),BA111)</f>
        <v>0</v>
      </c>
      <c r="DV111" s="253">
        <f>IF('5. Lön'!$B$15&gt;0,$F111*P111*(1+'2. Grunddata'!$C$16)*(1+$Q111)*(1+$R111)*(1+$S111)*(1+$T111)*(1+$U111)*(1+$V111)*(1+$W111)*(1+$X111)*(1+$Y111)*(1-$E111),BB111)</f>
        <v>0</v>
      </c>
      <c r="DW111" s="237">
        <f t="shared" si="321"/>
        <v>0</v>
      </c>
      <c r="DY111" s="253">
        <f>IF('2. Grunddata'!$C$13="NEJ",(IF('2. Grunddata'!$C$16&gt;0,(DM111*$AD111),(AS111*$AD111))),(BQ111+CO111))</f>
        <v>0</v>
      </c>
      <c r="DZ111" s="253">
        <f>IF('2. Grunddata'!$C$13="NEJ",(IF('2. Grunddata'!$C$16&gt;0,(DN111*$AD111),(AT111*$AD111))),(BR111+CP111))</f>
        <v>0</v>
      </c>
      <c r="EA111" s="253">
        <f>IF('2. Grunddata'!$C$13="NEJ",(IF('2. Grunddata'!$C$16&gt;0,(DO111*$AD111),(AU111*$AD111))),(BS111+CQ111))</f>
        <v>0</v>
      </c>
      <c r="EB111" s="253">
        <f>IF('2. Grunddata'!$C$13="NEJ",(IF('2. Grunddata'!$C$16&gt;0,(DP111*$AD111),(AV111*$AD111))),(BT111+CR111))</f>
        <v>0</v>
      </c>
      <c r="EC111" s="253">
        <f>IF('2. Grunddata'!$C$13="NEJ",(IF('2. Grunddata'!$C$16&gt;0,(DQ111*$AD111),(AW111*$AD111))),(BU111+CS111))</f>
        <v>0</v>
      </c>
      <c r="ED111" s="253">
        <f>IF('2. Grunddata'!$C$13="NEJ",(IF('2. Grunddata'!$C$16&gt;0,(DR111*$AD111),(AX111*$AD111))),(BV111+CT111))</f>
        <v>0</v>
      </c>
      <c r="EE111" s="253">
        <f>IF('2. Grunddata'!$C$13="NEJ",(IF('2. Grunddata'!$C$16&gt;0,(DS111*$AD111),(AY111*$AD111))),(BW111+CU111))</f>
        <v>0</v>
      </c>
      <c r="EF111" s="253">
        <f>IF('2. Grunddata'!$C$13="NEJ",(IF('2. Grunddata'!$C$16&gt;0,(DT111*$AD111),(AZ111*$AD111))),(BX111+CV111))</f>
        <v>0</v>
      </c>
      <c r="EG111" s="253">
        <f>IF('2. Grunddata'!$C$13="NEJ",(IF('2. Grunddata'!$C$16&gt;0,(DU111*$AD111),(BA111*$AD111))),(BY111+CW111))</f>
        <v>0</v>
      </c>
      <c r="EH111" s="253">
        <f>IF('2. Grunddata'!$C$13="NEJ",(IF('2. Grunddata'!$C$16&gt;0,(DV111*$AD111),(BB111*$AD111))),(BZ111+CX111))</f>
        <v>0</v>
      </c>
      <c r="EI111" s="237">
        <f t="shared" si="322"/>
        <v>0</v>
      </c>
      <c r="EK111" s="253">
        <f>(BQ111+CO111-DY111)+IF('2. Grunddata'!$C$16&gt;0,AS111-DM111,0)</f>
        <v>0</v>
      </c>
      <c r="EL111" s="253">
        <f>(BR111+CP111-DZ111)+IF('2. Grunddata'!$C$16&gt;0,AT111-DN111,0)</f>
        <v>0</v>
      </c>
      <c r="EM111" s="253">
        <f>(BS111+CQ111-EA111)+IF('2. Grunddata'!$C$16&gt;0,AU111-DO111,0)</f>
        <v>0</v>
      </c>
      <c r="EN111" s="253">
        <f>(BT111+CR111-EB111)+IF('2. Grunddata'!$C$16&gt;0,AV111-DP111,0)</f>
        <v>0</v>
      </c>
      <c r="EO111" s="253">
        <f>(BU111+CS111-EC111)+IF('2. Grunddata'!$C$16&gt;0,AW111-DQ111,0)</f>
        <v>0</v>
      </c>
      <c r="EP111" s="253">
        <f>(BV111+CT111-ED111)+IF('2. Grunddata'!$C$16&gt;0,AX111-DR111,0)</f>
        <v>0</v>
      </c>
      <c r="EQ111" s="253">
        <f>(BW111+CU111-EE111)+IF('2. Grunddata'!$C$16&gt;0,AY111-DS111,0)</f>
        <v>0</v>
      </c>
      <c r="ER111" s="253">
        <f>(BX111+CV111-EF111)+IF('2. Grunddata'!$C$16&gt;0,AZ111-DT111,0)</f>
        <v>0</v>
      </c>
      <c r="ES111" s="253">
        <f>(BY111+CW111-EG111)+IF('2. Grunddata'!$C$16&gt;0,BA111-DU111,0)</f>
        <v>0</v>
      </c>
      <c r="ET111" s="253">
        <f>(BZ111+CX111-EH111)+IF('2. Grunddata'!$C$16&gt;0,BB111-DV111,0)</f>
        <v>0</v>
      </c>
      <c r="EU111" s="237">
        <f t="shared" si="323"/>
        <v>0</v>
      </c>
      <c r="EW111" s="253">
        <f t="shared" si="324"/>
        <v>0</v>
      </c>
      <c r="EX111" s="253">
        <f t="shared" si="325"/>
        <v>0</v>
      </c>
      <c r="EY111" s="253">
        <f t="shared" si="326"/>
        <v>0</v>
      </c>
      <c r="EZ111" s="253">
        <f t="shared" si="327"/>
        <v>0</v>
      </c>
      <c r="FA111" s="253">
        <f t="shared" si="328"/>
        <v>0</v>
      </c>
      <c r="FB111" s="253">
        <f t="shared" si="329"/>
        <v>0</v>
      </c>
      <c r="FC111" s="253">
        <f t="shared" si="330"/>
        <v>0</v>
      </c>
      <c r="FD111" s="253">
        <f t="shared" si="331"/>
        <v>0</v>
      </c>
      <c r="FE111" s="253">
        <f t="shared" si="332"/>
        <v>0</v>
      </c>
      <c r="FF111" s="253">
        <f t="shared" si="333"/>
        <v>0</v>
      </c>
      <c r="FG111" s="237">
        <f t="shared" si="334"/>
        <v>0</v>
      </c>
      <c r="FI111" s="253">
        <f t="shared" si="335"/>
        <v>0</v>
      </c>
      <c r="FJ111" s="253">
        <f t="shared" si="336"/>
        <v>0</v>
      </c>
      <c r="FK111" s="253">
        <f t="shared" si="337"/>
        <v>0</v>
      </c>
      <c r="FL111" s="253">
        <f t="shared" si="338"/>
        <v>0</v>
      </c>
      <c r="FM111" s="253">
        <f t="shared" si="339"/>
        <v>0</v>
      </c>
      <c r="FN111" s="253">
        <f t="shared" si="340"/>
        <v>0</v>
      </c>
      <c r="FO111" s="253">
        <f t="shared" si="341"/>
        <v>0</v>
      </c>
      <c r="FP111" s="253">
        <f t="shared" si="342"/>
        <v>0</v>
      </c>
      <c r="FQ111" s="253">
        <f t="shared" si="343"/>
        <v>0</v>
      </c>
      <c r="FR111" s="253">
        <f t="shared" si="344"/>
        <v>0</v>
      </c>
      <c r="FS111" s="237">
        <f t="shared" si="345"/>
        <v>0</v>
      </c>
    </row>
    <row r="112" spans="2:175" s="120" customFormat="1" ht="12.95" customHeight="1" x14ac:dyDescent="0.2">
      <c r="B112" s="115" t="str">
        <f>'2. Grunddata'!C$9</f>
        <v>Husdjurens utfodring och vård</v>
      </c>
      <c r="C112" s="147"/>
      <c r="D112" s="116"/>
      <c r="E112" s="138">
        <f t="shared" si="347"/>
        <v>0</v>
      </c>
      <c r="F112" s="136"/>
      <c r="G112" s="137"/>
      <c r="H112" s="137"/>
      <c r="I112" s="137"/>
      <c r="J112" s="137"/>
      <c r="K112" s="137"/>
      <c r="L112" s="137"/>
      <c r="M112" s="137"/>
      <c r="N112" s="137"/>
      <c r="O112" s="137"/>
      <c r="P112" s="137"/>
      <c r="Q112" s="566">
        <f>SUMIF('3. Partner'!$K$13:$K$87,$B112,'3. Partner'!$E$13:$E$87)</f>
        <v>0.02</v>
      </c>
      <c r="R112" s="540">
        <f t="shared" si="348"/>
        <v>0.02</v>
      </c>
      <c r="S112" s="540">
        <f t="shared" si="348"/>
        <v>0.02</v>
      </c>
      <c r="T112" s="540">
        <f t="shared" si="348"/>
        <v>0.02</v>
      </c>
      <c r="U112" s="540">
        <f t="shared" si="348"/>
        <v>0.02</v>
      </c>
      <c r="V112" s="540">
        <f t="shared" si="348"/>
        <v>0.02</v>
      </c>
      <c r="W112" s="540">
        <f t="shared" si="348"/>
        <v>0.02</v>
      </c>
      <c r="X112" s="540">
        <f t="shared" si="348"/>
        <v>0.02</v>
      </c>
      <c r="Y112" s="540">
        <f t="shared" si="348"/>
        <v>0.02</v>
      </c>
      <c r="Z112" s="540">
        <f t="shared" si="348"/>
        <v>0.02</v>
      </c>
      <c r="AA112" s="567">
        <f>SUMIF('3. Partner'!K$13:K$87,B112,'3. Partner'!D$13:D$87)</f>
        <v>0.54449999999999998</v>
      </c>
      <c r="AB112" s="568">
        <f>(SUMIF('3. Partner'!K$13:K$87,B112,'3. Partner'!F$13:F$87))+(SUMIF('3. Partner'!K$13:K$87,B112,'3. Partner'!H$13:H$87))</f>
        <v>0.46473946099377283</v>
      </c>
      <c r="AC112" s="568">
        <f>(SUMIF('3. Partner'!K$13:K$87,B112,'3. Partner'!G$13:G$87))+(SUMIF('3. Partner'!K$13:K$87,B112,'3. Partner'!I$13:I$87))</f>
        <v>0.12659999999999999</v>
      </c>
      <c r="AD112" s="273">
        <f>IF('2. Grunddata'!C$13="NEJ",'2. Grunddata'!C$14,0)</f>
        <v>0.25</v>
      </c>
      <c r="AE112" s="617">
        <f t="shared" si="313"/>
        <v>0</v>
      </c>
      <c r="AF112" s="287"/>
      <c r="AG112" s="274">
        <f t="shared" si="243"/>
        <v>0</v>
      </c>
      <c r="AH112" s="274">
        <f t="shared" si="244"/>
        <v>0</v>
      </c>
      <c r="AI112" s="274">
        <f t="shared" si="245"/>
        <v>0</v>
      </c>
      <c r="AJ112" s="274">
        <f t="shared" si="246"/>
        <v>0</v>
      </c>
      <c r="AK112" s="274">
        <f t="shared" si="247"/>
        <v>0</v>
      </c>
      <c r="AL112" s="274">
        <f t="shared" si="248"/>
        <v>0</v>
      </c>
      <c r="AM112" s="274">
        <f t="shared" si="249"/>
        <v>0</v>
      </c>
      <c r="AN112" s="274">
        <f t="shared" si="250"/>
        <v>0</v>
      </c>
      <c r="AO112" s="274">
        <f t="shared" si="251"/>
        <v>0</v>
      </c>
      <c r="AP112" s="274">
        <f t="shared" si="252"/>
        <v>0</v>
      </c>
      <c r="AQ112" s="275">
        <f t="shared" si="314"/>
        <v>0</v>
      </c>
      <c r="AR112" s="276"/>
      <c r="AS112" s="274">
        <f t="shared" si="253"/>
        <v>0</v>
      </c>
      <c r="AT112" s="274">
        <f t="shared" si="254"/>
        <v>0</v>
      </c>
      <c r="AU112" s="274">
        <f t="shared" si="255"/>
        <v>0</v>
      </c>
      <c r="AV112" s="274">
        <f t="shared" si="256"/>
        <v>0</v>
      </c>
      <c r="AW112" s="274">
        <f t="shared" si="257"/>
        <v>0</v>
      </c>
      <c r="AX112" s="274">
        <f t="shared" si="258"/>
        <v>0</v>
      </c>
      <c r="AY112" s="274">
        <f t="shared" si="259"/>
        <v>0</v>
      </c>
      <c r="AZ112" s="274">
        <f t="shared" si="260"/>
        <v>0</v>
      </c>
      <c r="BA112" s="274">
        <f t="shared" si="261"/>
        <v>0</v>
      </c>
      <c r="BB112" s="274">
        <f t="shared" si="262"/>
        <v>0</v>
      </c>
      <c r="BC112" s="275">
        <f t="shared" si="315"/>
        <v>0</v>
      </c>
      <c r="BD112" s="276"/>
      <c r="BE112" s="274">
        <f t="shared" si="263"/>
        <v>0</v>
      </c>
      <c r="BF112" s="274">
        <f t="shared" si="264"/>
        <v>0</v>
      </c>
      <c r="BG112" s="274">
        <f t="shared" si="265"/>
        <v>0</v>
      </c>
      <c r="BH112" s="274">
        <f t="shared" si="266"/>
        <v>0</v>
      </c>
      <c r="BI112" s="274">
        <f t="shared" si="267"/>
        <v>0</v>
      </c>
      <c r="BJ112" s="274">
        <f t="shared" si="268"/>
        <v>0</v>
      </c>
      <c r="BK112" s="274">
        <f t="shared" si="269"/>
        <v>0</v>
      </c>
      <c r="BL112" s="274">
        <f t="shared" si="270"/>
        <v>0</v>
      </c>
      <c r="BM112" s="274">
        <f t="shared" si="271"/>
        <v>0</v>
      </c>
      <c r="BN112" s="274">
        <f t="shared" si="272"/>
        <v>0</v>
      </c>
      <c r="BO112" s="275">
        <f t="shared" si="316"/>
        <v>0</v>
      </c>
      <c r="BP112" s="227"/>
      <c r="BQ112" s="225">
        <f t="shared" si="273"/>
        <v>0</v>
      </c>
      <c r="BR112" s="225">
        <f t="shared" si="274"/>
        <v>0</v>
      </c>
      <c r="BS112" s="225">
        <f t="shared" si="275"/>
        <v>0</v>
      </c>
      <c r="BT112" s="225">
        <f t="shared" si="276"/>
        <v>0</v>
      </c>
      <c r="BU112" s="225">
        <f t="shared" si="277"/>
        <v>0</v>
      </c>
      <c r="BV112" s="225">
        <f t="shared" si="278"/>
        <v>0</v>
      </c>
      <c r="BW112" s="225">
        <f t="shared" si="279"/>
        <v>0</v>
      </c>
      <c r="BX112" s="225">
        <f t="shared" si="280"/>
        <v>0</v>
      </c>
      <c r="BY112" s="225">
        <f t="shared" si="281"/>
        <v>0</v>
      </c>
      <c r="BZ112" s="225">
        <f t="shared" si="282"/>
        <v>0</v>
      </c>
      <c r="CA112" s="226">
        <f t="shared" si="317"/>
        <v>0</v>
      </c>
      <c r="CB112" s="227"/>
      <c r="CC112" s="279">
        <f t="shared" si="283"/>
        <v>0</v>
      </c>
      <c r="CD112" s="279">
        <f t="shared" si="284"/>
        <v>0</v>
      </c>
      <c r="CE112" s="279">
        <f t="shared" si="285"/>
        <v>0</v>
      </c>
      <c r="CF112" s="279">
        <f t="shared" si="286"/>
        <v>0</v>
      </c>
      <c r="CG112" s="279">
        <f t="shared" si="287"/>
        <v>0</v>
      </c>
      <c r="CH112" s="279">
        <f t="shared" si="288"/>
        <v>0</v>
      </c>
      <c r="CI112" s="279">
        <f t="shared" si="289"/>
        <v>0</v>
      </c>
      <c r="CJ112" s="279">
        <f t="shared" si="290"/>
        <v>0</v>
      </c>
      <c r="CK112" s="279">
        <f t="shared" si="291"/>
        <v>0</v>
      </c>
      <c r="CL112" s="279">
        <f t="shared" si="292"/>
        <v>0</v>
      </c>
      <c r="CM112" s="226">
        <f t="shared" si="318"/>
        <v>0</v>
      </c>
      <c r="CN112" s="227"/>
      <c r="CO112" s="225">
        <f t="shared" si="293"/>
        <v>0</v>
      </c>
      <c r="CP112" s="225">
        <f t="shared" si="294"/>
        <v>0</v>
      </c>
      <c r="CQ112" s="225">
        <f t="shared" si="295"/>
        <v>0</v>
      </c>
      <c r="CR112" s="225">
        <f t="shared" si="296"/>
        <v>0</v>
      </c>
      <c r="CS112" s="225">
        <f t="shared" si="297"/>
        <v>0</v>
      </c>
      <c r="CT112" s="225">
        <f t="shared" si="298"/>
        <v>0</v>
      </c>
      <c r="CU112" s="225">
        <f t="shared" si="299"/>
        <v>0</v>
      </c>
      <c r="CV112" s="225">
        <f t="shared" si="300"/>
        <v>0</v>
      </c>
      <c r="CW112" s="225">
        <f t="shared" si="301"/>
        <v>0</v>
      </c>
      <c r="CX112" s="225">
        <f t="shared" si="302"/>
        <v>0</v>
      </c>
      <c r="CY112" s="226">
        <f t="shared" si="319"/>
        <v>0</v>
      </c>
      <c r="CZ112" s="227"/>
      <c r="DA112" s="225">
        <f t="shared" si="303"/>
        <v>0</v>
      </c>
      <c r="DB112" s="225">
        <f t="shared" si="304"/>
        <v>0</v>
      </c>
      <c r="DC112" s="225">
        <f t="shared" si="305"/>
        <v>0</v>
      </c>
      <c r="DD112" s="225">
        <f t="shared" si="306"/>
        <v>0</v>
      </c>
      <c r="DE112" s="225">
        <f t="shared" si="307"/>
        <v>0</v>
      </c>
      <c r="DF112" s="225">
        <f t="shared" si="308"/>
        <v>0</v>
      </c>
      <c r="DG112" s="225">
        <f t="shared" si="309"/>
        <v>0</v>
      </c>
      <c r="DH112" s="225">
        <f t="shared" si="310"/>
        <v>0</v>
      </c>
      <c r="DI112" s="225">
        <f t="shared" si="311"/>
        <v>0</v>
      </c>
      <c r="DJ112" s="225">
        <f t="shared" si="312"/>
        <v>0</v>
      </c>
      <c r="DK112" s="226">
        <f t="shared" si="320"/>
        <v>0</v>
      </c>
      <c r="DL112" s="227"/>
      <c r="DM112" s="225">
        <f>IF('5. Lön'!$B$15&gt;0,$F112*G112*(1+'2. Grunddata'!$C$16)*(1+$Q112)*(1-$E112),AS112)</f>
        <v>0</v>
      </c>
      <c r="DN112" s="225">
        <f>IF('5. Lön'!$B$15&gt;0,$F112*H112*(1+'2. Grunddata'!$C$16)*(1+$Q112)*(1+$R112)*(1-$E112),AT112)</f>
        <v>0</v>
      </c>
      <c r="DO112" s="225">
        <f>IF('5. Lön'!$B$15&gt;0,$F112*I112*(1+'2. Grunddata'!$C$16)*(1+$Q112)*(1+$R112)*(1+$S112)*(1-$E112),AU112)</f>
        <v>0</v>
      </c>
      <c r="DP112" s="225">
        <f>IF('5. Lön'!$B$15&gt;0,$F112*J112*(1+'2. Grunddata'!$C$16)*(1+$Q112)*(1+$R112)*(1+$S112)*(1+$T112)*(1-$E112),AV112)</f>
        <v>0</v>
      </c>
      <c r="DQ112" s="225">
        <f>IF('5. Lön'!$B$15&gt;0,$F112*K112*(1+'2. Grunddata'!$C$16)*(1+$Q112)*(1+$R112)*(1+$S112)*(1+$T112)*(1+$U112)*(1-$E112),AW112)</f>
        <v>0</v>
      </c>
      <c r="DR112" s="225">
        <f>IF('5. Lön'!$B$15&gt;0,$F112*L112*(1+'2. Grunddata'!$C$16)*(1+$Q112)*(1+$R112)*(1+$S112)*(1+$T112)*(1+$U112)*(1+$V112)*(1-$E112),AX112)</f>
        <v>0</v>
      </c>
      <c r="DS112" s="225">
        <f>IF('5. Lön'!$B$15&gt;0,$F112*M112*(1+'2. Grunddata'!$C$16)*(1+$Q112)*(1+$R112)*(1+$S112)*(1+$T112)*(1+$U112)*(1+$V112)*(1+$W112)*(1-$E112),AY112)</f>
        <v>0</v>
      </c>
      <c r="DT112" s="225">
        <f>IF('5. Lön'!$B$15&gt;0,$F112*N112*(1+'2. Grunddata'!$C$16)*(1+$Q112)*(1+$R112)*(1+$S112)*(1+$T112)*(1+$U112)*(1+$V112)*(1+$W112)*(1+$X112)*(1-$E112),AZ112)</f>
        <v>0</v>
      </c>
      <c r="DU112" s="225">
        <f>IF('5. Lön'!$B$15&gt;0,$F112*O112*(1+'2. Grunddata'!$C$16)*(1+$Q112)*(1+$R112)*(1+$S112)*(1+$T112)*(1+$U112)*(1+$V112)*(1+$W112)*(1+$X112)*(1+$Y112)*(1+$Z112)*(1-$E112),BA112)</f>
        <v>0</v>
      </c>
      <c r="DV112" s="225">
        <f>IF('5. Lön'!$B$15&gt;0,$F112*P112*(1+'2. Grunddata'!$C$16)*(1+$Q112)*(1+$R112)*(1+$S112)*(1+$T112)*(1+$U112)*(1+$V112)*(1+$W112)*(1+$X112)*(1+$Y112)*(1-$E112),BB112)</f>
        <v>0</v>
      </c>
      <c r="DW112" s="226">
        <f t="shared" si="321"/>
        <v>0</v>
      </c>
      <c r="DX112" s="227"/>
      <c r="DY112" s="225">
        <f>IF('2. Grunddata'!$C$13="NEJ",(IF('2. Grunddata'!$C$16&gt;0,(DM112*$AD112),(AS112*$AD112))),(BQ112+CO112))</f>
        <v>0</v>
      </c>
      <c r="DZ112" s="225">
        <f>IF('2. Grunddata'!$C$13="NEJ",(IF('2. Grunddata'!$C$16&gt;0,(DN112*$AD112),(AT112*$AD112))),(BR112+CP112))</f>
        <v>0</v>
      </c>
      <c r="EA112" s="225">
        <f>IF('2. Grunddata'!$C$13="NEJ",(IF('2. Grunddata'!$C$16&gt;0,(DO112*$AD112),(AU112*$AD112))),(BS112+CQ112))</f>
        <v>0</v>
      </c>
      <c r="EB112" s="225">
        <f>IF('2. Grunddata'!$C$13="NEJ",(IF('2. Grunddata'!$C$16&gt;0,(DP112*$AD112),(AV112*$AD112))),(BT112+CR112))</f>
        <v>0</v>
      </c>
      <c r="EC112" s="225">
        <f>IF('2. Grunddata'!$C$13="NEJ",(IF('2. Grunddata'!$C$16&gt;0,(DQ112*$AD112),(AW112*$AD112))),(BU112+CS112))</f>
        <v>0</v>
      </c>
      <c r="ED112" s="225">
        <f>IF('2. Grunddata'!$C$13="NEJ",(IF('2. Grunddata'!$C$16&gt;0,(DR112*$AD112),(AX112*$AD112))),(BV112+CT112))</f>
        <v>0</v>
      </c>
      <c r="EE112" s="225">
        <f>IF('2. Grunddata'!$C$13="NEJ",(IF('2. Grunddata'!$C$16&gt;0,(DS112*$AD112),(AY112*$AD112))),(BW112+CU112))</f>
        <v>0</v>
      </c>
      <c r="EF112" s="225">
        <f>IF('2. Grunddata'!$C$13="NEJ",(IF('2. Grunddata'!$C$16&gt;0,(DT112*$AD112),(AZ112*$AD112))),(BX112+CV112))</f>
        <v>0</v>
      </c>
      <c r="EG112" s="225">
        <f>IF('2. Grunddata'!$C$13="NEJ",(IF('2. Grunddata'!$C$16&gt;0,(DU112*$AD112),(BA112*$AD112))),(BY112+CW112))</f>
        <v>0</v>
      </c>
      <c r="EH112" s="225">
        <f>IF('2. Grunddata'!$C$13="NEJ",(IF('2. Grunddata'!$C$16&gt;0,(DV112*$AD112),(BB112*$AD112))),(BZ112+CX112))</f>
        <v>0</v>
      </c>
      <c r="EI112" s="226">
        <f t="shared" si="322"/>
        <v>0</v>
      </c>
      <c r="EJ112" s="227"/>
      <c r="EK112" s="225">
        <f>(BQ112+CO112-DY112)+IF('2. Grunddata'!$C$16&gt;0,AS112-DM112,0)</f>
        <v>0</v>
      </c>
      <c r="EL112" s="225">
        <f>(BR112+CP112-DZ112)+IF('2. Grunddata'!$C$16&gt;0,AT112-DN112,0)</f>
        <v>0</v>
      </c>
      <c r="EM112" s="225">
        <f>(BS112+CQ112-EA112)+IF('2. Grunddata'!$C$16&gt;0,AU112-DO112,0)</f>
        <v>0</v>
      </c>
      <c r="EN112" s="225">
        <f>(BT112+CR112-EB112)+IF('2. Grunddata'!$C$16&gt;0,AV112-DP112,0)</f>
        <v>0</v>
      </c>
      <c r="EO112" s="225">
        <f>(BU112+CS112-EC112)+IF('2. Grunddata'!$C$16&gt;0,AW112-DQ112,0)</f>
        <v>0</v>
      </c>
      <c r="EP112" s="225">
        <f>(BV112+CT112-ED112)+IF('2. Grunddata'!$C$16&gt;0,AX112-DR112,0)</f>
        <v>0</v>
      </c>
      <c r="EQ112" s="225">
        <f>(BW112+CU112-EE112)+IF('2. Grunddata'!$C$16&gt;0,AY112-DS112,0)</f>
        <v>0</v>
      </c>
      <c r="ER112" s="225">
        <f>(BX112+CV112-EF112)+IF('2. Grunddata'!$C$16&gt;0,AZ112-DT112,0)</f>
        <v>0</v>
      </c>
      <c r="ES112" s="225">
        <f>(BY112+CW112-EG112)+IF('2. Grunddata'!$C$16&gt;0,BA112-DU112,0)</f>
        <v>0</v>
      </c>
      <c r="ET112" s="225">
        <f>(BZ112+CX112-EH112)+IF('2. Grunddata'!$C$16&gt;0,BB112-DV112,0)</f>
        <v>0</v>
      </c>
      <c r="EU112" s="226">
        <f t="shared" si="323"/>
        <v>0</v>
      </c>
      <c r="EV112" s="227"/>
      <c r="EW112" s="225">
        <f t="shared" si="324"/>
        <v>0</v>
      </c>
      <c r="EX112" s="225">
        <f t="shared" si="325"/>
        <v>0</v>
      </c>
      <c r="EY112" s="225">
        <f t="shared" si="326"/>
        <v>0</v>
      </c>
      <c r="EZ112" s="225">
        <f t="shared" si="327"/>
        <v>0</v>
      </c>
      <c r="FA112" s="225">
        <f t="shared" si="328"/>
        <v>0</v>
      </c>
      <c r="FB112" s="225">
        <f t="shared" si="329"/>
        <v>0</v>
      </c>
      <c r="FC112" s="225">
        <f t="shared" si="330"/>
        <v>0</v>
      </c>
      <c r="FD112" s="225">
        <f t="shared" si="331"/>
        <v>0</v>
      </c>
      <c r="FE112" s="225">
        <f t="shared" si="332"/>
        <v>0</v>
      </c>
      <c r="FF112" s="225">
        <f t="shared" si="333"/>
        <v>0</v>
      </c>
      <c r="FG112" s="226">
        <f t="shared" si="334"/>
        <v>0</v>
      </c>
      <c r="FH112" s="227"/>
      <c r="FI112" s="225">
        <f t="shared" si="335"/>
        <v>0</v>
      </c>
      <c r="FJ112" s="225">
        <f t="shared" si="336"/>
        <v>0</v>
      </c>
      <c r="FK112" s="225">
        <f t="shared" si="337"/>
        <v>0</v>
      </c>
      <c r="FL112" s="225">
        <f t="shared" si="338"/>
        <v>0</v>
      </c>
      <c r="FM112" s="225">
        <f t="shared" si="339"/>
        <v>0</v>
      </c>
      <c r="FN112" s="225">
        <f t="shared" si="340"/>
        <v>0</v>
      </c>
      <c r="FO112" s="225">
        <f t="shared" si="341"/>
        <v>0</v>
      </c>
      <c r="FP112" s="225">
        <f t="shared" si="342"/>
        <v>0</v>
      </c>
      <c r="FQ112" s="225">
        <f t="shared" si="343"/>
        <v>0</v>
      </c>
      <c r="FR112" s="225">
        <f t="shared" si="344"/>
        <v>0</v>
      </c>
      <c r="FS112" s="226">
        <f t="shared" si="345"/>
        <v>0</v>
      </c>
    </row>
    <row r="113" spans="2:175" s="120" customFormat="1" ht="12.95" customHeight="1" x14ac:dyDescent="0.2">
      <c r="B113" s="109" t="str">
        <f>'2. Grunddata'!C$9</f>
        <v>Husdjurens utfodring och vård</v>
      </c>
      <c r="C113" s="110"/>
      <c r="D113" s="113"/>
      <c r="E113" s="128">
        <f t="shared" si="347"/>
        <v>0</v>
      </c>
      <c r="F113" s="111"/>
      <c r="G113" s="112"/>
      <c r="H113" s="112"/>
      <c r="I113" s="112"/>
      <c r="J113" s="112"/>
      <c r="K113" s="112"/>
      <c r="L113" s="112"/>
      <c r="M113" s="112"/>
      <c r="N113" s="112"/>
      <c r="O113" s="112"/>
      <c r="P113" s="112"/>
      <c r="Q113" s="266">
        <f>SUMIF('3. Partner'!$K$13:$K$87,$B113,'3. Partner'!$E$13:$E$87)</f>
        <v>0.02</v>
      </c>
      <c r="R113" s="541">
        <f t="shared" si="348"/>
        <v>0.02</v>
      </c>
      <c r="S113" s="541">
        <f t="shared" si="348"/>
        <v>0.02</v>
      </c>
      <c r="T113" s="541">
        <f t="shared" si="348"/>
        <v>0.02</v>
      </c>
      <c r="U113" s="541">
        <f t="shared" si="348"/>
        <v>0.02</v>
      </c>
      <c r="V113" s="541">
        <f t="shared" si="348"/>
        <v>0.02</v>
      </c>
      <c r="W113" s="541">
        <f t="shared" si="348"/>
        <v>0.02</v>
      </c>
      <c r="X113" s="541">
        <f t="shared" si="348"/>
        <v>0.02</v>
      </c>
      <c r="Y113" s="541">
        <f t="shared" si="348"/>
        <v>0.02</v>
      </c>
      <c r="Z113" s="541">
        <f t="shared" si="348"/>
        <v>0.02</v>
      </c>
      <c r="AA113" s="267">
        <f>SUMIF('3. Partner'!K$13:K$87,B113,'3. Partner'!D$13:D$87)</f>
        <v>0.54449999999999998</v>
      </c>
      <c r="AB113" s="247">
        <f>(SUMIF('3. Partner'!K$13:K$87,B113,'3. Partner'!F$13:F$87))+(SUMIF('3. Partner'!K$13:K$87,B113,'3. Partner'!H$13:H$87))</f>
        <v>0.46473946099377283</v>
      </c>
      <c r="AC113" s="247">
        <f>(SUMIF('3. Partner'!K$13:K$87,B113,'3. Partner'!G$13:G$87))+(SUMIF('3. Partner'!K$13:K$87,B113,'3. Partner'!I$13:I$87))</f>
        <v>0.12659999999999999</v>
      </c>
      <c r="AD113" s="248">
        <f>IF('2. Grunddata'!C$13="NEJ",'2. Grunddata'!C$14,0)</f>
        <v>0.25</v>
      </c>
      <c r="AE113" s="597">
        <f t="shared" si="313"/>
        <v>0</v>
      </c>
      <c r="AF113" s="292"/>
      <c r="AG113" s="249">
        <f t="shared" si="243"/>
        <v>0</v>
      </c>
      <c r="AH113" s="249">
        <f t="shared" si="244"/>
        <v>0</v>
      </c>
      <c r="AI113" s="249">
        <f t="shared" si="245"/>
        <v>0</v>
      </c>
      <c r="AJ113" s="249">
        <f t="shared" si="246"/>
        <v>0</v>
      </c>
      <c r="AK113" s="249">
        <f t="shared" si="247"/>
        <v>0</v>
      </c>
      <c r="AL113" s="249">
        <f t="shared" si="248"/>
        <v>0</v>
      </c>
      <c r="AM113" s="249">
        <f t="shared" si="249"/>
        <v>0</v>
      </c>
      <c r="AN113" s="249">
        <f t="shared" si="250"/>
        <v>0</v>
      </c>
      <c r="AO113" s="249">
        <f t="shared" si="251"/>
        <v>0</v>
      </c>
      <c r="AP113" s="249">
        <f t="shared" si="252"/>
        <v>0</v>
      </c>
      <c r="AQ113" s="250">
        <f t="shared" si="314"/>
        <v>0</v>
      </c>
      <c r="AR113" s="251"/>
      <c r="AS113" s="249">
        <f t="shared" si="253"/>
        <v>0</v>
      </c>
      <c r="AT113" s="249">
        <f t="shared" si="254"/>
        <v>0</v>
      </c>
      <c r="AU113" s="249">
        <f t="shared" si="255"/>
        <v>0</v>
      </c>
      <c r="AV113" s="249">
        <f t="shared" si="256"/>
        <v>0</v>
      </c>
      <c r="AW113" s="249">
        <f t="shared" si="257"/>
        <v>0</v>
      </c>
      <c r="AX113" s="249">
        <f t="shared" si="258"/>
        <v>0</v>
      </c>
      <c r="AY113" s="249">
        <f t="shared" si="259"/>
        <v>0</v>
      </c>
      <c r="AZ113" s="249">
        <f t="shared" si="260"/>
        <v>0</v>
      </c>
      <c r="BA113" s="249">
        <f t="shared" si="261"/>
        <v>0</v>
      </c>
      <c r="BB113" s="249">
        <f t="shared" si="262"/>
        <v>0</v>
      </c>
      <c r="BC113" s="250">
        <f t="shared" si="315"/>
        <v>0</v>
      </c>
      <c r="BD113" s="251"/>
      <c r="BE113" s="249">
        <f t="shared" si="263"/>
        <v>0</v>
      </c>
      <c r="BF113" s="249">
        <f t="shared" si="264"/>
        <v>0</v>
      </c>
      <c r="BG113" s="249">
        <f t="shared" si="265"/>
        <v>0</v>
      </c>
      <c r="BH113" s="249">
        <f t="shared" si="266"/>
        <v>0</v>
      </c>
      <c r="BI113" s="249">
        <f t="shared" si="267"/>
        <v>0</v>
      </c>
      <c r="BJ113" s="249">
        <f t="shared" si="268"/>
        <v>0</v>
      </c>
      <c r="BK113" s="249">
        <f t="shared" si="269"/>
        <v>0</v>
      </c>
      <c r="BL113" s="249">
        <f t="shared" si="270"/>
        <v>0</v>
      </c>
      <c r="BM113" s="249">
        <f t="shared" si="271"/>
        <v>0</v>
      </c>
      <c r="BN113" s="249">
        <f t="shared" si="272"/>
        <v>0</v>
      </c>
      <c r="BO113" s="250">
        <f t="shared" si="316"/>
        <v>0</v>
      </c>
      <c r="BQ113" s="253">
        <f t="shared" si="273"/>
        <v>0</v>
      </c>
      <c r="BR113" s="253">
        <f t="shared" si="274"/>
        <v>0</v>
      </c>
      <c r="BS113" s="253">
        <f t="shared" si="275"/>
        <v>0</v>
      </c>
      <c r="BT113" s="253">
        <f t="shared" si="276"/>
        <v>0</v>
      </c>
      <c r="BU113" s="253">
        <f t="shared" si="277"/>
        <v>0</v>
      </c>
      <c r="BV113" s="253">
        <f t="shared" si="278"/>
        <v>0</v>
      </c>
      <c r="BW113" s="253">
        <f t="shared" si="279"/>
        <v>0</v>
      </c>
      <c r="BX113" s="253">
        <f t="shared" si="280"/>
        <v>0</v>
      </c>
      <c r="BY113" s="253">
        <f t="shared" si="281"/>
        <v>0</v>
      </c>
      <c r="BZ113" s="253">
        <f t="shared" si="282"/>
        <v>0</v>
      </c>
      <c r="CA113" s="237">
        <f t="shared" si="317"/>
        <v>0</v>
      </c>
      <c r="CC113" s="258">
        <f t="shared" si="283"/>
        <v>0</v>
      </c>
      <c r="CD113" s="258">
        <f t="shared" si="284"/>
        <v>0</v>
      </c>
      <c r="CE113" s="258">
        <f t="shared" si="285"/>
        <v>0</v>
      </c>
      <c r="CF113" s="258">
        <f t="shared" si="286"/>
        <v>0</v>
      </c>
      <c r="CG113" s="258">
        <f t="shared" si="287"/>
        <v>0</v>
      </c>
      <c r="CH113" s="258">
        <f t="shared" si="288"/>
        <v>0</v>
      </c>
      <c r="CI113" s="258">
        <f t="shared" si="289"/>
        <v>0</v>
      </c>
      <c r="CJ113" s="258">
        <f t="shared" si="290"/>
        <v>0</v>
      </c>
      <c r="CK113" s="258">
        <f t="shared" si="291"/>
        <v>0</v>
      </c>
      <c r="CL113" s="258">
        <f t="shared" si="292"/>
        <v>0</v>
      </c>
      <c r="CM113" s="237">
        <f t="shared" si="318"/>
        <v>0</v>
      </c>
      <c r="CO113" s="253">
        <f t="shared" si="293"/>
        <v>0</v>
      </c>
      <c r="CP113" s="253">
        <f t="shared" si="294"/>
        <v>0</v>
      </c>
      <c r="CQ113" s="253">
        <f t="shared" si="295"/>
        <v>0</v>
      </c>
      <c r="CR113" s="253">
        <f t="shared" si="296"/>
        <v>0</v>
      </c>
      <c r="CS113" s="253">
        <f t="shared" si="297"/>
        <v>0</v>
      </c>
      <c r="CT113" s="253">
        <f t="shared" si="298"/>
        <v>0</v>
      </c>
      <c r="CU113" s="253">
        <f t="shared" si="299"/>
        <v>0</v>
      </c>
      <c r="CV113" s="253">
        <f t="shared" si="300"/>
        <v>0</v>
      </c>
      <c r="CW113" s="253">
        <f t="shared" si="301"/>
        <v>0</v>
      </c>
      <c r="CX113" s="253">
        <f t="shared" si="302"/>
        <v>0</v>
      </c>
      <c r="CY113" s="237">
        <f t="shared" si="319"/>
        <v>0</v>
      </c>
      <c r="DA113" s="253">
        <f t="shared" si="303"/>
        <v>0</v>
      </c>
      <c r="DB113" s="253">
        <f t="shared" si="304"/>
        <v>0</v>
      </c>
      <c r="DC113" s="253">
        <f t="shared" si="305"/>
        <v>0</v>
      </c>
      <c r="DD113" s="253">
        <f t="shared" si="306"/>
        <v>0</v>
      </c>
      <c r="DE113" s="253">
        <f t="shared" si="307"/>
        <v>0</v>
      </c>
      <c r="DF113" s="253">
        <f t="shared" si="308"/>
        <v>0</v>
      </c>
      <c r="DG113" s="253">
        <f t="shared" si="309"/>
        <v>0</v>
      </c>
      <c r="DH113" s="253">
        <f t="shared" si="310"/>
        <v>0</v>
      </c>
      <c r="DI113" s="253">
        <f t="shared" si="311"/>
        <v>0</v>
      </c>
      <c r="DJ113" s="253">
        <f t="shared" si="312"/>
        <v>0</v>
      </c>
      <c r="DK113" s="237">
        <f t="shared" si="320"/>
        <v>0</v>
      </c>
      <c r="DM113" s="253">
        <f>IF('5. Lön'!$B$15&gt;0,$F113*G113*(1+'2. Grunddata'!$C$16)*(1+$Q113)*(1-$E113),AS113)</f>
        <v>0</v>
      </c>
      <c r="DN113" s="253">
        <f>IF('5. Lön'!$B$15&gt;0,$F113*H113*(1+'2. Grunddata'!$C$16)*(1+$Q113)*(1+$R113)*(1-$E113),AT113)</f>
        <v>0</v>
      </c>
      <c r="DO113" s="253">
        <f>IF('5. Lön'!$B$15&gt;0,$F113*I113*(1+'2. Grunddata'!$C$16)*(1+$Q113)*(1+$R113)*(1+$S113)*(1-$E113),AU113)</f>
        <v>0</v>
      </c>
      <c r="DP113" s="253">
        <f>IF('5. Lön'!$B$15&gt;0,$F113*J113*(1+'2. Grunddata'!$C$16)*(1+$Q113)*(1+$R113)*(1+$S113)*(1+$T113)*(1-$E113),AV113)</f>
        <v>0</v>
      </c>
      <c r="DQ113" s="253">
        <f>IF('5. Lön'!$B$15&gt;0,$F113*K113*(1+'2. Grunddata'!$C$16)*(1+$Q113)*(1+$R113)*(1+$S113)*(1+$T113)*(1+$U113)*(1-$E113),AW113)</f>
        <v>0</v>
      </c>
      <c r="DR113" s="253">
        <f>IF('5. Lön'!$B$15&gt;0,$F113*L113*(1+'2. Grunddata'!$C$16)*(1+$Q113)*(1+$R113)*(1+$S113)*(1+$T113)*(1+$U113)*(1+$V113)*(1-$E113),AX113)</f>
        <v>0</v>
      </c>
      <c r="DS113" s="253">
        <f>IF('5. Lön'!$B$15&gt;0,$F113*M113*(1+'2. Grunddata'!$C$16)*(1+$Q113)*(1+$R113)*(1+$S113)*(1+$T113)*(1+$U113)*(1+$V113)*(1+$W113)*(1-$E113),AY113)</f>
        <v>0</v>
      </c>
      <c r="DT113" s="253">
        <f>IF('5. Lön'!$B$15&gt;0,$F113*N113*(1+'2. Grunddata'!$C$16)*(1+$Q113)*(1+$R113)*(1+$S113)*(1+$T113)*(1+$U113)*(1+$V113)*(1+$W113)*(1+$X113)*(1-$E113),AZ113)</f>
        <v>0</v>
      </c>
      <c r="DU113" s="253">
        <f>IF('5. Lön'!$B$15&gt;0,$F113*O113*(1+'2. Grunddata'!$C$16)*(1+$Q113)*(1+$R113)*(1+$S113)*(1+$T113)*(1+$U113)*(1+$V113)*(1+$W113)*(1+$X113)*(1+$Y113)*(1+$Z113)*(1-$E113),BA113)</f>
        <v>0</v>
      </c>
      <c r="DV113" s="253">
        <f>IF('5. Lön'!$B$15&gt;0,$F113*P113*(1+'2. Grunddata'!$C$16)*(1+$Q113)*(1+$R113)*(1+$S113)*(1+$T113)*(1+$U113)*(1+$V113)*(1+$W113)*(1+$X113)*(1+$Y113)*(1-$E113),BB113)</f>
        <v>0</v>
      </c>
      <c r="DW113" s="237">
        <f t="shared" si="321"/>
        <v>0</v>
      </c>
      <c r="DY113" s="253">
        <f>IF('2. Grunddata'!$C$13="NEJ",(IF('2. Grunddata'!$C$16&gt;0,(DM113*$AD113),(AS113*$AD113))),(BQ113+CO113))</f>
        <v>0</v>
      </c>
      <c r="DZ113" s="253">
        <f>IF('2. Grunddata'!$C$13="NEJ",(IF('2. Grunddata'!$C$16&gt;0,(DN113*$AD113),(AT113*$AD113))),(BR113+CP113))</f>
        <v>0</v>
      </c>
      <c r="EA113" s="253">
        <f>IF('2. Grunddata'!$C$13="NEJ",(IF('2. Grunddata'!$C$16&gt;0,(DO113*$AD113),(AU113*$AD113))),(BS113+CQ113))</f>
        <v>0</v>
      </c>
      <c r="EB113" s="253">
        <f>IF('2. Grunddata'!$C$13="NEJ",(IF('2. Grunddata'!$C$16&gt;0,(DP113*$AD113),(AV113*$AD113))),(BT113+CR113))</f>
        <v>0</v>
      </c>
      <c r="EC113" s="253">
        <f>IF('2. Grunddata'!$C$13="NEJ",(IF('2. Grunddata'!$C$16&gt;0,(DQ113*$AD113),(AW113*$AD113))),(BU113+CS113))</f>
        <v>0</v>
      </c>
      <c r="ED113" s="253">
        <f>IF('2. Grunddata'!$C$13="NEJ",(IF('2. Grunddata'!$C$16&gt;0,(DR113*$AD113),(AX113*$AD113))),(BV113+CT113))</f>
        <v>0</v>
      </c>
      <c r="EE113" s="253">
        <f>IF('2. Grunddata'!$C$13="NEJ",(IF('2. Grunddata'!$C$16&gt;0,(DS113*$AD113),(AY113*$AD113))),(BW113+CU113))</f>
        <v>0</v>
      </c>
      <c r="EF113" s="253">
        <f>IF('2. Grunddata'!$C$13="NEJ",(IF('2. Grunddata'!$C$16&gt;0,(DT113*$AD113),(AZ113*$AD113))),(BX113+CV113))</f>
        <v>0</v>
      </c>
      <c r="EG113" s="253">
        <f>IF('2. Grunddata'!$C$13="NEJ",(IF('2. Grunddata'!$C$16&gt;0,(DU113*$AD113),(BA113*$AD113))),(BY113+CW113))</f>
        <v>0</v>
      </c>
      <c r="EH113" s="253">
        <f>IF('2. Grunddata'!$C$13="NEJ",(IF('2. Grunddata'!$C$16&gt;0,(DV113*$AD113),(BB113*$AD113))),(BZ113+CX113))</f>
        <v>0</v>
      </c>
      <c r="EI113" s="237">
        <f t="shared" si="322"/>
        <v>0</v>
      </c>
      <c r="EK113" s="253">
        <f>(BQ113+CO113-DY113)+IF('2. Grunddata'!$C$16&gt;0,AS113-DM113,0)</f>
        <v>0</v>
      </c>
      <c r="EL113" s="253">
        <f>(BR113+CP113-DZ113)+IF('2. Grunddata'!$C$16&gt;0,AT113-DN113,0)</f>
        <v>0</v>
      </c>
      <c r="EM113" s="253">
        <f>(BS113+CQ113-EA113)+IF('2. Grunddata'!$C$16&gt;0,AU113-DO113,0)</f>
        <v>0</v>
      </c>
      <c r="EN113" s="253">
        <f>(BT113+CR113-EB113)+IF('2. Grunddata'!$C$16&gt;0,AV113-DP113,0)</f>
        <v>0</v>
      </c>
      <c r="EO113" s="253">
        <f>(BU113+CS113-EC113)+IF('2. Grunddata'!$C$16&gt;0,AW113-DQ113,0)</f>
        <v>0</v>
      </c>
      <c r="EP113" s="253">
        <f>(BV113+CT113-ED113)+IF('2. Grunddata'!$C$16&gt;0,AX113-DR113,0)</f>
        <v>0</v>
      </c>
      <c r="EQ113" s="253">
        <f>(BW113+CU113-EE113)+IF('2. Grunddata'!$C$16&gt;0,AY113-DS113,0)</f>
        <v>0</v>
      </c>
      <c r="ER113" s="253">
        <f>(BX113+CV113-EF113)+IF('2. Grunddata'!$C$16&gt;0,AZ113-DT113,0)</f>
        <v>0</v>
      </c>
      <c r="ES113" s="253">
        <f>(BY113+CW113-EG113)+IF('2. Grunddata'!$C$16&gt;0,BA113-DU113,0)</f>
        <v>0</v>
      </c>
      <c r="ET113" s="253">
        <f>(BZ113+CX113-EH113)+IF('2. Grunddata'!$C$16&gt;0,BB113-DV113,0)</f>
        <v>0</v>
      </c>
      <c r="EU113" s="237">
        <f t="shared" si="323"/>
        <v>0</v>
      </c>
      <c r="EW113" s="253">
        <f t="shared" si="324"/>
        <v>0</v>
      </c>
      <c r="EX113" s="253">
        <f t="shared" si="325"/>
        <v>0</v>
      </c>
      <c r="EY113" s="253">
        <f t="shared" si="326"/>
        <v>0</v>
      </c>
      <c r="EZ113" s="253">
        <f t="shared" si="327"/>
        <v>0</v>
      </c>
      <c r="FA113" s="253">
        <f t="shared" si="328"/>
        <v>0</v>
      </c>
      <c r="FB113" s="253">
        <f t="shared" si="329"/>
        <v>0</v>
      </c>
      <c r="FC113" s="253">
        <f t="shared" si="330"/>
        <v>0</v>
      </c>
      <c r="FD113" s="253">
        <f t="shared" si="331"/>
        <v>0</v>
      </c>
      <c r="FE113" s="253">
        <f t="shared" si="332"/>
        <v>0</v>
      </c>
      <c r="FF113" s="253">
        <f t="shared" si="333"/>
        <v>0</v>
      </c>
      <c r="FG113" s="237">
        <f t="shared" si="334"/>
        <v>0</v>
      </c>
      <c r="FI113" s="253">
        <f t="shared" si="335"/>
        <v>0</v>
      </c>
      <c r="FJ113" s="253">
        <f t="shared" si="336"/>
        <v>0</v>
      </c>
      <c r="FK113" s="253">
        <f t="shared" si="337"/>
        <v>0</v>
      </c>
      <c r="FL113" s="253">
        <f t="shared" si="338"/>
        <v>0</v>
      </c>
      <c r="FM113" s="253">
        <f t="shared" si="339"/>
        <v>0</v>
      </c>
      <c r="FN113" s="253">
        <f t="shared" si="340"/>
        <v>0</v>
      </c>
      <c r="FO113" s="253">
        <f t="shared" si="341"/>
        <v>0</v>
      </c>
      <c r="FP113" s="253">
        <f t="shared" si="342"/>
        <v>0</v>
      </c>
      <c r="FQ113" s="253">
        <f t="shared" si="343"/>
        <v>0</v>
      </c>
      <c r="FR113" s="253">
        <f t="shared" si="344"/>
        <v>0</v>
      </c>
      <c r="FS113" s="237">
        <f t="shared" si="345"/>
        <v>0</v>
      </c>
    </row>
    <row r="114" spans="2:175" s="120" customFormat="1" ht="12.95" customHeight="1" x14ac:dyDescent="0.2">
      <c r="B114" s="115" t="str">
        <f>'2. Grunddata'!C$9</f>
        <v>Husdjurens utfodring och vård</v>
      </c>
      <c r="C114" s="147"/>
      <c r="D114" s="116"/>
      <c r="E114" s="138">
        <f t="shared" si="347"/>
        <v>0</v>
      </c>
      <c r="F114" s="136"/>
      <c r="G114" s="137"/>
      <c r="H114" s="137"/>
      <c r="I114" s="137"/>
      <c r="J114" s="137"/>
      <c r="K114" s="137"/>
      <c r="L114" s="137"/>
      <c r="M114" s="137"/>
      <c r="N114" s="137"/>
      <c r="O114" s="137"/>
      <c r="P114" s="137"/>
      <c r="Q114" s="566">
        <f>SUMIF('3. Partner'!$K$13:$K$87,$B114,'3. Partner'!$E$13:$E$87)</f>
        <v>0.02</v>
      </c>
      <c r="R114" s="540">
        <f t="shared" si="348"/>
        <v>0.02</v>
      </c>
      <c r="S114" s="540">
        <f t="shared" si="348"/>
        <v>0.02</v>
      </c>
      <c r="T114" s="540">
        <f t="shared" si="348"/>
        <v>0.02</v>
      </c>
      <c r="U114" s="540">
        <f t="shared" si="348"/>
        <v>0.02</v>
      </c>
      <c r="V114" s="540">
        <f t="shared" si="348"/>
        <v>0.02</v>
      </c>
      <c r="W114" s="540">
        <f t="shared" si="348"/>
        <v>0.02</v>
      </c>
      <c r="X114" s="540">
        <f t="shared" si="348"/>
        <v>0.02</v>
      </c>
      <c r="Y114" s="540">
        <f t="shared" si="348"/>
        <v>0.02</v>
      </c>
      <c r="Z114" s="540">
        <f t="shared" si="348"/>
        <v>0.02</v>
      </c>
      <c r="AA114" s="567">
        <f>SUMIF('3. Partner'!K$13:K$87,B114,'3. Partner'!D$13:D$87)</f>
        <v>0.54449999999999998</v>
      </c>
      <c r="AB114" s="568">
        <f>(SUMIF('3. Partner'!K$13:K$87,B114,'3. Partner'!F$13:F$87))+(SUMIF('3. Partner'!K$13:K$87,B114,'3. Partner'!H$13:H$87))</f>
        <v>0.46473946099377283</v>
      </c>
      <c r="AC114" s="568">
        <f>(SUMIF('3. Partner'!K$13:K$87,B114,'3. Partner'!G$13:G$87))+(SUMIF('3. Partner'!K$13:K$87,B114,'3. Partner'!I$13:I$87))</f>
        <v>0.12659999999999999</v>
      </c>
      <c r="AD114" s="273">
        <f>IF('2. Grunddata'!C$13="NEJ",'2. Grunddata'!C$14,0)</f>
        <v>0.25</v>
      </c>
      <c r="AE114" s="617">
        <f t="shared" si="313"/>
        <v>0</v>
      </c>
      <c r="AF114" s="287"/>
      <c r="AG114" s="274">
        <f t="shared" si="243"/>
        <v>0</v>
      </c>
      <c r="AH114" s="274">
        <f t="shared" si="244"/>
        <v>0</v>
      </c>
      <c r="AI114" s="274">
        <f t="shared" si="245"/>
        <v>0</v>
      </c>
      <c r="AJ114" s="274">
        <f t="shared" si="246"/>
        <v>0</v>
      </c>
      <c r="AK114" s="274">
        <f t="shared" si="247"/>
        <v>0</v>
      </c>
      <c r="AL114" s="274">
        <f t="shared" si="248"/>
        <v>0</v>
      </c>
      <c r="AM114" s="274">
        <f t="shared" si="249"/>
        <v>0</v>
      </c>
      <c r="AN114" s="274">
        <f t="shared" si="250"/>
        <v>0</v>
      </c>
      <c r="AO114" s="274">
        <f t="shared" si="251"/>
        <v>0</v>
      </c>
      <c r="AP114" s="274">
        <f t="shared" si="252"/>
        <v>0</v>
      </c>
      <c r="AQ114" s="275">
        <f t="shared" si="314"/>
        <v>0</v>
      </c>
      <c r="AR114" s="276"/>
      <c r="AS114" s="274">
        <f t="shared" si="253"/>
        <v>0</v>
      </c>
      <c r="AT114" s="274">
        <f t="shared" si="254"/>
        <v>0</v>
      </c>
      <c r="AU114" s="274">
        <f t="shared" si="255"/>
        <v>0</v>
      </c>
      <c r="AV114" s="274">
        <f t="shared" si="256"/>
        <v>0</v>
      </c>
      <c r="AW114" s="274">
        <f t="shared" si="257"/>
        <v>0</v>
      </c>
      <c r="AX114" s="274">
        <f t="shared" si="258"/>
        <v>0</v>
      </c>
      <c r="AY114" s="274">
        <f t="shared" si="259"/>
        <v>0</v>
      </c>
      <c r="AZ114" s="274">
        <f t="shared" si="260"/>
        <v>0</v>
      </c>
      <c r="BA114" s="274">
        <f t="shared" si="261"/>
        <v>0</v>
      </c>
      <c r="BB114" s="274">
        <f t="shared" si="262"/>
        <v>0</v>
      </c>
      <c r="BC114" s="275">
        <f t="shared" si="315"/>
        <v>0</v>
      </c>
      <c r="BD114" s="276"/>
      <c r="BE114" s="274">
        <f t="shared" si="263"/>
        <v>0</v>
      </c>
      <c r="BF114" s="274">
        <f t="shared" si="264"/>
        <v>0</v>
      </c>
      <c r="BG114" s="274">
        <f t="shared" si="265"/>
        <v>0</v>
      </c>
      <c r="BH114" s="274">
        <f t="shared" si="266"/>
        <v>0</v>
      </c>
      <c r="BI114" s="274">
        <f t="shared" si="267"/>
        <v>0</v>
      </c>
      <c r="BJ114" s="274">
        <f t="shared" si="268"/>
        <v>0</v>
      </c>
      <c r="BK114" s="274">
        <f t="shared" si="269"/>
        <v>0</v>
      </c>
      <c r="BL114" s="274">
        <f t="shared" si="270"/>
        <v>0</v>
      </c>
      <c r="BM114" s="274">
        <f t="shared" si="271"/>
        <v>0</v>
      </c>
      <c r="BN114" s="274">
        <f t="shared" si="272"/>
        <v>0</v>
      </c>
      <c r="BO114" s="275">
        <f t="shared" si="316"/>
        <v>0</v>
      </c>
      <c r="BP114" s="227"/>
      <c r="BQ114" s="225">
        <f t="shared" si="273"/>
        <v>0</v>
      </c>
      <c r="BR114" s="225">
        <f t="shared" si="274"/>
        <v>0</v>
      </c>
      <c r="BS114" s="225">
        <f t="shared" si="275"/>
        <v>0</v>
      </c>
      <c r="BT114" s="225">
        <f t="shared" si="276"/>
        <v>0</v>
      </c>
      <c r="BU114" s="225">
        <f t="shared" si="277"/>
        <v>0</v>
      </c>
      <c r="BV114" s="225">
        <f t="shared" si="278"/>
        <v>0</v>
      </c>
      <c r="BW114" s="225">
        <f t="shared" si="279"/>
        <v>0</v>
      </c>
      <c r="BX114" s="225">
        <f t="shared" si="280"/>
        <v>0</v>
      </c>
      <c r="BY114" s="225">
        <f t="shared" si="281"/>
        <v>0</v>
      </c>
      <c r="BZ114" s="225">
        <f t="shared" si="282"/>
        <v>0</v>
      </c>
      <c r="CA114" s="226">
        <f t="shared" si="317"/>
        <v>0</v>
      </c>
      <c r="CB114" s="227"/>
      <c r="CC114" s="279">
        <f t="shared" si="283"/>
        <v>0</v>
      </c>
      <c r="CD114" s="279">
        <f t="shared" si="284"/>
        <v>0</v>
      </c>
      <c r="CE114" s="279">
        <f t="shared" si="285"/>
        <v>0</v>
      </c>
      <c r="CF114" s="279">
        <f t="shared" si="286"/>
        <v>0</v>
      </c>
      <c r="CG114" s="279">
        <f t="shared" si="287"/>
        <v>0</v>
      </c>
      <c r="CH114" s="279">
        <f t="shared" si="288"/>
        <v>0</v>
      </c>
      <c r="CI114" s="279">
        <f t="shared" si="289"/>
        <v>0</v>
      </c>
      <c r="CJ114" s="279">
        <f t="shared" si="290"/>
        <v>0</v>
      </c>
      <c r="CK114" s="279">
        <f t="shared" si="291"/>
        <v>0</v>
      </c>
      <c r="CL114" s="279">
        <f t="shared" si="292"/>
        <v>0</v>
      </c>
      <c r="CM114" s="226">
        <f t="shared" si="318"/>
        <v>0</v>
      </c>
      <c r="CN114" s="227"/>
      <c r="CO114" s="225">
        <f t="shared" si="293"/>
        <v>0</v>
      </c>
      <c r="CP114" s="225">
        <f t="shared" si="294"/>
        <v>0</v>
      </c>
      <c r="CQ114" s="225">
        <f t="shared" si="295"/>
        <v>0</v>
      </c>
      <c r="CR114" s="225">
        <f t="shared" si="296"/>
        <v>0</v>
      </c>
      <c r="CS114" s="225">
        <f t="shared" si="297"/>
        <v>0</v>
      </c>
      <c r="CT114" s="225">
        <f t="shared" si="298"/>
        <v>0</v>
      </c>
      <c r="CU114" s="225">
        <f t="shared" si="299"/>
        <v>0</v>
      </c>
      <c r="CV114" s="225">
        <f t="shared" si="300"/>
        <v>0</v>
      </c>
      <c r="CW114" s="225">
        <f t="shared" si="301"/>
        <v>0</v>
      </c>
      <c r="CX114" s="225">
        <f t="shared" si="302"/>
        <v>0</v>
      </c>
      <c r="CY114" s="226">
        <f t="shared" si="319"/>
        <v>0</v>
      </c>
      <c r="CZ114" s="227"/>
      <c r="DA114" s="225">
        <f t="shared" si="303"/>
        <v>0</v>
      </c>
      <c r="DB114" s="225">
        <f t="shared" si="304"/>
        <v>0</v>
      </c>
      <c r="DC114" s="225">
        <f t="shared" si="305"/>
        <v>0</v>
      </c>
      <c r="DD114" s="225">
        <f t="shared" si="306"/>
        <v>0</v>
      </c>
      <c r="DE114" s="225">
        <f t="shared" si="307"/>
        <v>0</v>
      </c>
      <c r="DF114" s="225">
        <f t="shared" si="308"/>
        <v>0</v>
      </c>
      <c r="DG114" s="225">
        <f t="shared" si="309"/>
        <v>0</v>
      </c>
      <c r="DH114" s="225">
        <f t="shared" si="310"/>
        <v>0</v>
      </c>
      <c r="DI114" s="225">
        <f t="shared" si="311"/>
        <v>0</v>
      </c>
      <c r="DJ114" s="225">
        <f t="shared" si="312"/>
        <v>0</v>
      </c>
      <c r="DK114" s="226">
        <f t="shared" si="320"/>
        <v>0</v>
      </c>
      <c r="DL114" s="227"/>
      <c r="DM114" s="225">
        <f>IF('5. Lön'!$B$15&gt;0,$F114*G114*(1+'2. Grunddata'!$C$16)*(1+$Q114)*(1-$E114),AS114)</f>
        <v>0</v>
      </c>
      <c r="DN114" s="225">
        <f>IF('5. Lön'!$B$15&gt;0,$F114*H114*(1+'2. Grunddata'!$C$16)*(1+$Q114)*(1+$R114)*(1-$E114),AT114)</f>
        <v>0</v>
      </c>
      <c r="DO114" s="225">
        <f>IF('5. Lön'!$B$15&gt;0,$F114*I114*(1+'2. Grunddata'!$C$16)*(1+$Q114)*(1+$R114)*(1+$S114)*(1-$E114),AU114)</f>
        <v>0</v>
      </c>
      <c r="DP114" s="225">
        <f>IF('5. Lön'!$B$15&gt;0,$F114*J114*(1+'2. Grunddata'!$C$16)*(1+$Q114)*(1+$R114)*(1+$S114)*(1+$T114)*(1-$E114),AV114)</f>
        <v>0</v>
      </c>
      <c r="DQ114" s="225">
        <f>IF('5. Lön'!$B$15&gt;0,$F114*K114*(1+'2. Grunddata'!$C$16)*(1+$Q114)*(1+$R114)*(1+$S114)*(1+$T114)*(1+$U114)*(1-$E114),AW114)</f>
        <v>0</v>
      </c>
      <c r="DR114" s="225">
        <f>IF('5. Lön'!$B$15&gt;0,$F114*L114*(1+'2. Grunddata'!$C$16)*(1+$Q114)*(1+$R114)*(1+$S114)*(1+$T114)*(1+$U114)*(1+$V114)*(1-$E114),AX114)</f>
        <v>0</v>
      </c>
      <c r="DS114" s="225">
        <f>IF('5. Lön'!$B$15&gt;0,$F114*M114*(1+'2. Grunddata'!$C$16)*(1+$Q114)*(1+$R114)*(1+$S114)*(1+$T114)*(1+$U114)*(1+$V114)*(1+$W114)*(1-$E114),AY114)</f>
        <v>0</v>
      </c>
      <c r="DT114" s="225">
        <f>IF('5. Lön'!$B$15&gt;0,$F114*N114*(1+'2. Grunddata'!$C$16)*(1+$Q114)*(1+$R114)*(1+$S114)*(1+$T114)*(1+$U114)*(1+$V114)*(1+$W114)*(1+$X114)*(1-$E114),AZ114)</f>
        <v>0</v>
      </c>
      <c r="DU114" s="225">
        <f>IF('5. Lön'!$B$15&gt;0,$F114*O114*(1+'2. Grunddata'!$C$16)*(1+$Q114)*(1+$R114)*(1+$S114)*(1+$T114)*(1+$U114)*(1+$V114)*(1+$W114)*(1+$X114)*(1+$Y114)*(1+$Z114)*(1-$E114),BA114)</f>
        <v>0</v>
      </c>
      <c r="DV114" s="225">
        <f>IF('5. Lön'!$B$15&gt;0,$F114*P114*(1+'2. Grunddata'!$C$16)*(1+$Q114)*(1+$R114)*(1+$S114)*(1+$T114)*(1+$U114)*(1+$V114)*(1+$W114)*(1+$X114)*(1+$Y114)*(1-$E114),BB114)</f>
        <v>0</v>
      </c>
      <c r="DW114" s="226">
        <f t="shared" si="321"/>
        <v>0</v>
      </c>
      <c r="DX114" s="227"/>
      <c r="DY114" s="225">
        <f>IF('2. Grunddata'!$C$13="NEJ",(IF('2. Grunddata'!$C$16&gt;0,(DM114*$AD114),(AS114*$AD114))),(BQ114+CO114))</f>
        <v>0</v>
      </c>
      <c r="DZ114" s="225">
        <f>IF('2. Grunddata'!$C$13="NEJ",(IF('2. Grunddata'!$C$16&gt;0,(DN114*$AD114),(AT114*$AD114))),(BR114+CP114))</f>
        <v>0</v>
      </c>
      <c r="EA114" s="225">
        <f>IF('2. Grunddata'!$C$13="NEJ",(IF('2. Grunddata'!$C$16&gt;0,(DO114*$AD114),(AU114*$AD114))),(BS114+CQ114))</f>
        <v>0</v>
      </c>
      <c r="EB114" s="225">
        <f>IF('2. Grunddata'!$C$13="NEJ",(IF('2. Grunddata'!$C$16&gt;0,(DP114*$AD114),(AV114*$AD114))),(BT114+CR114))</f>
        <v>0</v>
      </c>
      <c r="EC114" s="225">
        <f>IF('2. Grunddata'!$C$13="NEJ",(IF('2. Grunddata'!$C$16&gt;0,(DQ114*$AD114),(AW114*$AD114))),(BU114+CS114))</f>
        <v>0</v>
      </c>
      <c r="ED114" s="225">
        <f>IF('2. Grunddata'!$C$13="NEJ",(IF('2. Grunddata'!$C$16&gt;0,(DR114*$AD114),(AX114*$AD114))),(BV114+CT114))</f>
        <v>0</v>
      </c>
      <c r="EE114" s="225">
        <f>IF('2. Grunddata'!$C$13="NEJ",(IF('2. Grunddata'!$C$16&gt;0,(DS114*$AD114),(AY114*$AD114))),(BW114+CU114))</f>
        <v>0</v>
      </c>
      <c r="EF114" s="225">
        <f>IF('2. Grunddata'!$C$13="NEJ",(IF('2. Grunddata'!$C$16&gt;0,(DT114*$AD114),(AZ114*$AD114))),(BX114+CV114))</f>
        <v>0</v>
      </c>
      <c r="EG114" s="225">
        <f>IF('2. Grunddata'!$C$13="NEJ",(IF('2. Grunddata'!$C$16&gt;0,(DU114*$AD114),(BA114*$AD114))),(BY114+CW114))</f>
        <v>0</v>
      </c>
      <c r="EH114" s="225">
        <f>IF('2. Grunddata'!$C$13="NEJ",(IF('2. Grunddata'!$C$16&gt;0,(DV114*$AD114),(BB114*$AD114))),(BZ114+CX114))</f>
        <v>0</v>
      </c>
      <c r="EI114" s="226">
        <f t="shared" si="322"/>
        <v>0</v>
      </c>
      <c r="EJ114" s="227"/>
      <c r="EK114" s="225">
        <f>(BQ114+CO114-DY114)+IF('2. Grunddata'!$C$16&gt;0,AS114-DM114,0)</f>
        <v>0</v>
      </c>
      <c r="EL114" s="225">
        <f>(BR114+CP114-DZ114)+IF('2. Grunddata'!$C$16&gt;0,AT114-DN114,0)</f>
        <v>0</v>
      </c>
      <c r="EM114" s="225">
        <f>(BS114+CQ114-EA114)+IF('2. Grunddata'!$C$16&gt;0,AU114-DO114,0)</f>
        <v>0</v>
      </c>
      <c r="EN114" s="225">
        <f>(BT114+CR114-EB114)+IF('2. Grunddata'!$C$16&gt;0,AV114-DP114,0)</f>
        <v>0</v>
      </c>
      <c r="EO114" s="225">
        <f>(BU114+CS114-EC114)+IF('2. Grunddata'!$C$16&gt;0,AW114-DQ114,0)</f>
        <v>0</v>
      </c>
      <c r="EP114" s="225">
        <f>(BV114+CT114-ED114)+IF('2. Grunddata'!$C$16&gt;0,AX114-DR114,0)</f>
        <v>0</v>
      </c>
      <c r="EQ114" s="225">
        <f>(BW114+CU114-EE114)+IF('2. Grunddata'!$C$16&gt;0,AY114-DS114,0)</f>
        <v>0</v>
      </c>
      <c r="ER114" s="225">
        <f>(BX114+CV114-EF114)+IF('2. Grunddata'!$C$16&gt;0,AZ114-DT114,0)</f>
        <v>0</v>
      </c>
      <c r="ES114" s="225">
        <f>(BY114+CW114-EG114)+IF('2. Grunddata'!$C$16&gt;0,BA114-DU114,0)</f>
        <v>0</v>
      </c>
      <c r="ET114" s="225">
        <f>(BZ114+CX114-EH114)+IF('2. Grunddata'!$C$16&gt;0,BB114-DV114,0)</f>
        <v>0</v>
      </c>
      <c r="EU114" s="226">
        <f t="shared" si="323"/>
        <v>0</v>
      </c>
      <c r="EV114" s="227"/>
      <c r="EW114" s="225">
        <f t="shared" si="324"/>
        <v>0</v>
      </c>
      <c r="EX114" s="225">
        <f t="shared" si="325"/>
        <v>0</v>
      </c>
      <c r="EY114" s="225">
        <f t="shared" si="326"/>
        <v>0</v>
      </c>
      <c r="EZ114" s="225">
        <f t="shared" si="327"/>
        <v>0</v>
      </c>
      <c r="FA114" s="225">
        <f t="shared" si="328"/>
        <v>0</v>
      </c>
      <c r="FB114" s="225">
        <f t="shared" si="329"/>
        <v>0</v>
      </c>
      <c r="FC114" s="225">
        <f t="shared" si="330"/>
        <v>0</v>
      </c>
      <c r="FD114" s="225">
        <f t="shared" si="331"/>
        <v>0</v>
      </c>
      <c r="FE114" s="225">
        <f t="shared" si="332"/>
        <v>0</v>
      </c>
      <c r="FF114" s="225">
        <f t="shared" si="333"/>
        <v>0</v>
      </c>
      <c r="FG114" s="226">
        <f t="shared" si="334"/>
        <v>0</v>
      </c>
      <c r="FH114" s="227"/>
      <c r="FI114" s="225">
        <f t="shared" si="335"/>
        <v>0</v>
      </c>
      <c r="FJ114" s="225">
        <f t="shared" si="336"/>
        <v>0</v>
      </c>
      <c r="FK114" s="225">
        <f t="shared" si="337"/>
        <v>0</v>
      </c>
      <c r="FL114" s="225">
        <f t="shared" si="338"/>
        <v>0</v>
      </c>
      <c r="FM114" s="225">
        <f t="shared" si="339"/>
        <v>0</v>
      </c>
      <c r="FN114" s="225">
        <f t="shared" si="340"/>
        <v>0</v>
      </c>
      <c r="FO114" s="225">
        <f t="shared" si="341"/>
        <v>0</v>
      </c>
      <c r="FP114" s="225">
        <f t="shared" si="342"/>
        <v>0</v>
      </c>
      <c r="FQ114" s="225">
        <f t="shared" si="343"/>
        <v>0</v>
      </c>
      <c r="FR114" s="225">
        <f t="shared" si="344"/>
        <v>0</v>
      </c>
      <c r="FS114" s="226">
        <f t="shared" si="345"/>
        <v>0</v>
      </c>
    </row>
    <row r="115" spans="2:175" s="120" customFormat="1" ht="12.95" customHeight="1" x14ac:dyDescent="0.2">
      <c r="B115" s="109" t="str">
        <f>'2. Grunddata'!C$9</f>
        <v>Husdjurens utfodring och vård</v>
      </c>
      <c r="C115" s="110"/>
      <c r="D115" s="113"/>
      <c r="E115" s="128">
        <f t="shared" si="347"/>
        <v>0</v>
      </c>
      <c r="F115" s="111"/>
      <c r="G115" s="112"/>
      <c r="H115" s="112"/>
      <c r="I115" s="112"/>
      <c r="J115" s="112"/>
      <c r="K115" s="112"/>
      <c r="L115" s="112"/>
      <c r="M115" s="112"/>
      <c r="N115" s="112"/>
      <c r="O115" s="112"/>
      <c r="P115" s="112"/>
      <c r="Q115" s="266">
        <f>SUMIF('3. Partner'!$K$13:$K$87,$B115,'3. Partner'!$E$13:$E$87)</f>
        <v>0.02</v>
      </c>
      <c r="R115" s="541">
        <f t="shared" ref="R115:Z124" si="349">$Q115</f>
        <v>0.02</v>
      </c>
      <c r="S115" s="541">
        <f t="shared" si="349"/>
        <v>0.02</v>
      </c>
      <c r="T115" s="541">
        <f t="shared" si="349"/>
        <v>0.02</v>
      </c>
      <c r="U115" s="541">
        <f t="shared" si="349"/>
        <v>0.02</v>
      </c>
      <c r="V115" s="541">
        <f t="shared" si="349"/>
        <v>0.02</v>
      </c>
      <c r="W115" s="541">
        <f t="shared" si="349"/>
        <v>0.02</v>
      </c>
      <c r="X115" s="541">
        <f t="shared" si="349"/>
        <v>0.02</v>
      </c>
      <c r="Y115" s="541">
        <f t="shared" si="349"/>
        <v>0.02</v>
      </c>
      <c r="Z115" s="541">
        <f t="shared" si="349"/>
        <v>0.02</v>
      </c>
      <c r="AA115" s="267">
        <f>SUMIF('3. Partner'!K$13:K$87,B115,'3. Partner'!D$13:D$87)</f>
        <v>0.54449999999999998</v>
      </c>
      <c r="AB115" s="247">
        <f>(SUMIF('3. Partner'!K$13:K$87,B115,'3. Partner'!F$13:F$87))+(SUMIF('3. Partner'!K$13:K$87,B115,'3. Partner'!H$13:H$87))</f>
        <v>0.46473946099377283</v>
      </c>
      <c r="AC115" s="247">
        <f>(SUMIF('3. Partner'!K$13:K$87,B115,'3. Partner'!G$13:G$87))+(SUMIF('3. Partner'!K$13:K$87,B115,'3. Partner'!I$13:I$87))</f>
        <v>0.12659999999999999</v>
      </c>
      <c r="AD115" s="248">
        <f>IF('2. Grunddata'!C$13="NEJ",'2. Grunddata'!C$14,0)</f>
        <v>0.25</v>
      </c>
      <c r="AE115" s="597">
        <f t="shared" si="313"/>
        <v>0</v>
      </c>
      <c r="AF115" s="292"/>
      <c r="AG115" s="249">
        <f t="shared" si="243"/>
        <v>0</v>
      </c>
      <c r="AH115" s="249">
        <f t="shared" si="244"/>
        <v>0</v>
      </c>
      <c r="AI115" s="249">
        <f t="shared" si="245"/>
        <v>0</v>
      </c>
      <c r="AJ115" s="249">
        <f t="shared" si="246"/>
        <v>0</v>
      </c>
      <c r="AK115" s="249">
        <f t="shared" si="247"/>
        <v>0</v>
      </c>
      <c r="AL115" s="249">
        <f t="shared" si="248"/>
        <v>0</v>
      </c>
      <c r="AM115" s="249">
        <f t="shared" si="249"/>
        <v>0</v>
      </c>
      <c r="AN115" s="249">
        <f t="shared" si="250"/>
        <v>0</v>
      </c>
      <c r="AO115" s="249">
        <f t="shared" si="251"/>
        <v>0</v>
      </c>
      <c r="AP115" s="249">
        <f t="shared" si="252"/>
        <v>0</v>
      </c>
      <c r="AQ115" s="250">
        <f t="shared" si="314"/>
        <v>0</v>
      </c>
      <c r="AR115" s="251"/>
      <c r="AS115" s="249">
        <f t="shared" si="253"/>
        <v>0</v>
      </c>
      <c r="AT115" s="249">
        <f t="shared" si="254"/>
        <v>0</v>
      </c>
      <c r="AU115" s="249">
        <f t="shared" si="255"/>
        <v>0</v>
      </c>
      <c r="AV115" s="249">
        <f t="shared" si="256"/>
        <v>0</v>
      </c>
      <c r="AW115" s="249">
        <f t="shared" si="257"/>
        <v>0</v>
      </c>
      <c r="AX115" s="249">
        <f t="shared" si="258"/>
        <v>0</v>
      </c>
      <c r="AY115" s="249">
        <f t="shared" si="259"/>
        <v>0</v>
      </c>
      <c r="AZ115" s="249">
        <f t="shared" si="260"/>
        <v>0</v>
      </c>
      <c r="BA115" s="249">
        <f t="shared" si="261"/>
        <v>0</v>
      </c>
      <c r="BB115" s="249">
        <f t="shared" si="262"/>
        <v>0</v>
      </c>
      <c r="BC115" s="250">
        <f t="shared" si="315"/>
        <v>0</v>
      </c>
      <c r="BD115" s="251"/>
      <c r="BE115" s="249">
        <f t="shared" si="263"/>
        <v>0</v>
      </c>
      <c r="BF115" s="249">
        <f t="shared" si="264"/>
        <v>0</v>
      </c>
      <c r="BG115" s="249">
        <f t="shared" si="265"/>
        <v>0</v>
      </c>
      <c r="BH115" s="249">
        <f t="shared" si="266"/>
        <v>0</v>
      </c>
      <c r="BI115" s="249">
        <f t="shared" si="267"/>
        <v>0</v>
      </c>
      <c r="BJ115" s="249">
        <f t="shared" si="268"/>
        <v>0</v>
      </c>
      <c r="BK115" s="249">
        <f t="shared" si="269"/>
        <v>0</v>
      </c>
      <c r="BL115" s="249">
        <f t="shared" si="270"/>
        <v>0</v>
      </c>
      <c r="BM115" s="249">
        <f t="shared" si="271"/>
        <v>0</v>
      </c>
      <c r="BN115" s="249">
        <f t="shared" si="272"/>
        <v>0</v>
      </c>
      <c r="BO115" s="250">
        <f t="shared" si="316"/>
        <v>0</v>
      </c>
      <c r="BQ115" s="253">
        <f t="shared" si="273"/>
        <v>0</v>
      </c>
      <c r="BR115" s="253">
        <f t="shared" si="274"/>
        <v>0</v>
      </c>
      <c r="BS115" s="253">
        <f t="shared" si="275"/>
        <v>0</v>
      </c>
      <c r="BT115" s="253">
        <f t="shared" si="276"/>
        <v>0</v>
      </c>
      <c r="BU115" s="253">
        <f t="shared" si="277"/>
        <v>0</v>
      </c>
      <c r="BV115" s="253">
        <f t="shared" si="278"/>
        <v>0</v>
      </c>
      <c r="BW115" s="253">
        <f t="shared" si="279"/>
        <v>0</v>
      </c>
      <c r="BX115" s="253">
        <f t="shared" si="280"/>
        <v>0</v>
      </c>
      <c r="BY115" s="253">
        <f t="shared" si="281"/>
        <v>0</v>
      </c>
      <c r="BZ115" s="253">
        <f t="shared" si="282"/>
        <v>0</v>
      </c>
      <c r="CA115" s="237">
        <f t="shared" si="317"/>
        <v>0</v>
      </c>
      <c r="CC115" s="258">
        <f t="shared" si="283"/>
        <v>0</v>
      </c>
      <c r="CD115" s="258">
        <f t="shared" si="284"/>
        <v>0</v>
      </c>
      <c r="CE115" s="258">
        <f t="shared" si="285"/>
        <v>0</v>
      </c>
      <c r="CF115" s="258">
        <f t="shared" si="286"/>
        <v>0</v>
      </c>
      <c r="CG115" s="258">
        <f t="shared" si="287"/>
        <v>0</v>
      </c>
      <c r="CH115" s="258">
        <f t="shared" si="288"/>
        <v>0</v>
      </c>
      <c r="CI115" s="258">
        <f t="shared" si="289"/>
        <v>0</v>
      </c>
      <c r="CJ115" s="258">
        <f t="shared" si="290"/>
        <v>0</v>
      </c>
      <c r="CK115" s="258">
        <f t="shared" si="291"/>
        <v>0</v>
      </c>
      <c r="CL115" s="258">
        <f t="shared" si="292"/>
        <v>0</v>
      </c>
      <c r="CM115" s="237">
        <f t="shared" si="318"/>
        <v>0</v>
      </c>
      <c r="CO115" s="253">
        <f t="shared" si="293"/>
        <v>0</v>
      </c>
      <c r="CP115" s="253">
        <f t="shared" si="294"/>
        <v>0</v>
      </c>
      <c r="CQ115" s="253">
        <f t="shared" si="295"/>
        <v>0</v>
      </c>
      <c r="CR115" s="253">
        <f t="shared" si="296"/>
        <v>0</v>
      </c>
      <c r="CS115" s="253">
        <f t="shared" si="297"/>
        <v>0</v>
      </c>
      <c r="CT115" s="253">
        <f t="shared" si="298"/>
        <v>0</v>
      </c>
      <c r="CU115" s="253">
        <f t="shared" si="299"/>
        <v>0</v>
      </c>
      <c r="CV115" s="253">
        <f t="shared" si="300"/>
        <v>0</v>
      </c>
      <c r="CW115" s="253">
        <f t="shared" si="301"/>
        <v>0</v>
      </c>
      <c r="CX115" s="253">
        <f t="shared" si="302"/>
        <v>0</v>
      </c>
      <c r="CY115" s="237">
        <f t="shared" si="319"/>
        <v>0</v>
      </c>
      <c r="DA115" s="253">
        <f t="shared" si="303"/>
        <v>0</v>
      </c>
      <c r="DB115" s="253">
        <f t="shared" si="304"/>
        <v>0</v>
      </c>
      <c r="DC115" s="253">
        <f t="shared" si="305"/>
        <v>0</v>
      </c>
      <c r="DD115" s="253">
        <f t="shared" si="306"/>
        <v>0</v>
      </c>
      <c r="DE115" s="253">
        <f t="shared" si="307"/>
        <v>0</v>
      </c>
      <c r="DF115" s="253">
        <f t="shared" si="308"/>
        <v>0</v>
      </c>
      <c r="DG115" s="253">
        <f t="shared" si="309"/>
        <v>0</v>
      </c>
      <c r="DH115" s="253">
        <f t="shared" si="310"/>
        <v>0</v>
      </c>
      <c r="DI115" s="253">
        <f t="shared" si="311"/>
        <v>0</v>
      </c>
      <c r="DJ115" s="253">
        <f t="shared" si="312"/>
        <v>0</v>
      </c>
      <c r="DK115" s="237">
        <f t="shared" si="320"/>
        <v>0</v>
      </c>
      <c r="DM115" s="253">
        <f>IF('5. Lön'!$B$15&gt;0,$F115*G115*(1+'2. Grunddata'!$C$16)*(1+$Q115)*(1-$E115),AS115)</f>
        <v>0</v>
      </c>
      <c r="DN115" s="253">
        <f>IF('5. Lön'!$B$15&gt;0,$F115*H115*(1+'2. Grunddata'!$C$16)*(1+$Q115)*(1+$R115)*(1-$E115),AT115)</f>
        <v>0</v>
      </c>
      <c r="DO115" s="253">
        <f>IF('5. Lön'!$B$15&gt;0,$F115*I115*(1+'2. Grunddata'!$C$16)*(1+$Q115)*(1+$R115)*(1+$S115)*(1-$E115),AU115)</f>
        <v>0</v>
      </c>
      <c r="DP115" s="253">
        <f>IF('5. Lön'!$B$15&gt;0,$F115*J115*(1+'2. Grunddata'!$C$16)*(1+$Q115)*(1+$R115)*(1+$S115)*(1+$T115)*(1-$E115),AV115)</f>
        <v>0</v>
      </c>
      <c r="DQ115" s="253">
        <f>IF('5. Lön'!$B$15&gt;0,$F115*K115*(1+'2. Grunddata'!$C$16)*(1+$Q115)*(1+$R115)*(1+$S115)*(1+$T115)*(1+$U115)*(1-$E115),AW115)</f>
        <v>0</v>
      </c>
      <c r="DR115" s="253">
        <f>IF('5. Lön'!$B$15&gt;0,$F115*L115*(1+'2. Grunddata'!$C$16)*(1+$Q115)*(1+$R115)*(1+$S115)*(1+$T115)*(1+$U115)*(1+$V115)*(1-$E115),AX115)</f>
        <v>0</v>
      </c>
      <c r="DS115" s="253">
        <f>IF('5. Lön'!$B$15&gt;0,$F115*M115*(1+'2. Grunddata'!$C$16)*(1+$Q115)*(1+$R115)*(1+$S115)*(1+$T115)*(1+$U115)*(1+$V115)*(1+$W115)*(1-$E115),AY115)</f>
        <v>0</v>
      </c>
      <c r="DT115" s="253">
        <f>IF('5. Lön'!$B$15&gt;0,$F115*N115*(1+'2. Grunddata'!$C$16)*(1+$Q115)*(1+$R115)*(1+$S115)*(1+$T115)*(1+$U115)*(1+$V115)*(1+$W115)*(1+$X115)*(1-$E115),AZ115)</f>
        <v>0</v>
      </c>
      <c r="DU115" s="253">
        <f>IF('5. Lön'!$B$15&gt;0,$F115*O115*(1+'2. Grunddata'!$C$16)*(1+$Q115)*(1+$R115)*(1+$S115)*(1+$T115)*(1+$U115)*(1+$V115)*(1+$W115)*(1+$X115)*(1+$Y115)*(1+$Z115)*(1-$E115),BA115)</f>
        <v>0</v>
      </c>
      <c r="DV115" s="253">
        <f>IF('5. Lön'!$B$15&gt;0,$F115*P115*(1+'2. Grunddata'!$C$16)*(1+$Q115)*(1+$R115)*(1+$S115)*(1+$T115)*(1+$U115)*(1+$V115)*(1+$W115)*(1+$X115)*(1+$Y115)*(1-$E115),BB115)</f>
        <v>0</v>
      </c>
      <c r="DW115" s="237">
        <f t="shared" si="321"/>
        <v>0</v>
      </c>
      <c r="DY115" s="253">
        <f>IF('2. Grunddata'!$C$13="NEJ",(IF('2. Grunddata'!$C$16&gt;0,(DM115*$AD115),(AS115*$AD115))),(BQ115+CO115))</f>
        <v>0</v>
      </c>
      <c r="DZ115" s="253">
        <f>IF('2. Grunddata'!$C$13="NEJ",(IF('2. Grunddata'!$C$16&gt;0,(DN115*$AD115),(AT115*$AD115))),(BR115+CP115))</f>
        <v>0</v>
      </c>
      <c r="EA115" s="253">
        <f>IF('2. Grunddata'!$C$13="NEJ",(IF('2. Grunddata'!$C$16&gt;0,(DO115*$AD115),(AU115*$AD115))),(BS115+CQ115))</f>
        <v>0</v>
      </c>
      <c r="EB115" s="253">
        <f>IF('2. Grunddata'!$C$13="NEJ",(IF('2. Grunddata'!$C$16&gt;0,(DP115*$AD115),(AV115*$AD115))),(BT115+CR115))</f>
        <v>0</v>
      </c>
      <c r="EC115" s="253">
        <f>IF('2. Grunddata'!$C$13="NEJ",(IF('2. Grunddata'!$C$16&gt;0,(DQ115*$AD115),(AW115*$AD115))),(BU115+CS115))</f>
        <v>0</v>
      </c>
      <c r="ED115" s="253">
        <f>IF('2. Grunddata'!$C$13="NEJ",(IF('2. Grunddata'!$C$16&gt;0,(DR115*$AD115),(AX115*$AD115))),(BV115+CT115))</f>
        <v>0</v>
      </c>
      <c r="EE115" s="253">
        <f>IF('2. Grunddata'!$C$13="NEJ",(IF('2. Grunddata'!$C$16&gt;0,(DS115*$AD115),(AY115*$AD115))),(BW115+CU115))</f>
        <v>0</v>
      </c>
      <c r="EF115" s="253">
        <f>IF('2. Grunddata'!$C$13="NEJ",(IF('2. Grunddata'!$C$16&gt;0,(DT115*$AD115),(AZ115*$AD115))),(BX115+CV115))</f>
        <v>0</v>
      </c>
      <c r="EG115" s="253">
        <f>IF('2. Grunddata'!$C$13="NEJ",(IF('2. Grunddata'!$C$16&gt;0,(DU115*$AD115),(BA115*$AD115))),(BY115+CW115))</f>
        <v>0</v>
      </c>
      <c r="EH115" s="253">
        <f>IF('2. Grunddata'!$C$13="NEJ",(IF('2. Grunddata'!$C$16&gt;0,(DV115*$AD115),(BB115*$AD115))),(BZ115+CX115))</f>
        <v>0</v>
      </c>
      <c r="EI115" s="237">
        <f t="shared" si="322"/>
        <v>0</v>
      </c>
      <c r="EK115" s="253">
        <f>(BQ115+CO115-DY115)+IF('2. Grunddata'!$C$16&gt;0,AS115-DM115,0)</f>
        <v>0</v>
      </c>
      <c r="EL115" s="253">
        <f>(BR115+CP115-DZ115)+IF('2. Grunddata'!$C$16&gt;0,AT115-DN115,0)</f>
        <v>0</v>
      </c>
      <c r="EM115" s="253">
        <f>(BS115+CQ115-EA115)+IF('2. Grunddata'!$C$16&gt;0,AU115-DO115,0)</f>
        <v>0</v>
      </c>
      <c r="EN115" s="253">
        <f>(BT115+CR115-EB115)+IF('2. Grunddata'!$C$16&gt;0,AV115-DP115,0)</f>
        <v>0</v>
      </c>
      <c r="EO115" s="253">
        <f>(BU115+CS115-EC115)+IF('2. Grunddata'!$C$16&gt;0,AW115-DQ115,0)</f>
        <v>0</v>
      </c>
      <c r="EP115" s="253">
        <f>(BV115+CT115-ED115)+IF('2. Grunddata'!$C$16&gt;0,AX115-DR115,0)</f>
        <v>0</v>
      </c>
      <c r="EQ115" s="253">
        <f>(BW115+CU115-EE115)+IF('2. Grunddata'!$C$16&gt;0,AY115-DS115,0)</f>
        <v>0</v>
      </c>
      <c r="ER115" s="253">
        <f>(BX115+CV115-EF115)+IF('2. Grunddata'!$C$16&gt;0,AZ115-DT115,0)</f>
        <v>0</v>
      </c>
      <c r="ES115" s="253">
        <f>(BY115+CW115-EG115)+IF('2. Grunddata'!$C$16&gt;0,BA115-DU115,0)</f>
        <v>0</v>
      </c>
      <c r="ET115" s="253">
        <f>(BZ115+CX115-EH115)+IF('2. Grunddata'!$C$16&gt;0,BB115-DV115,0)</f>
        <v>0</v>
      </c>
      <c r="EU115" s="237">
        <f t="shared" si="323"/>
        <v>0</v>
      </c>
      <c r="EW115" s="253">
        <f t="shared" si="324"/>
        <v>0</v>
      </c>
      <c r="EX115" s="253">
        <f t="shared" si="325"/>
        <v>0</v>
      </c>
      <c r="EY115" s="253">
        <f t="shared" si="326"/>
        <v>0</v>
      </c>
      <c r="EZ115" s="253">
        <f t="shared" si="327"/>
        <v>0</v>
      </c>
      <c r="FA115" s="253">
        <f t="shared" si="328"/>
        <v>0</v>
      </c>
      <c r="FB115" s="253">
        <f t="shared" si="329"/>
        <v>0</v>
      </c>
      <c r="FC115" s="253">
        <f t="shared" si="330"/>
        <v>0</v>
      </c>
      <c r="FD115" s="253">
        <f t="shared" si="331"/>
        <v>0</v>
      </c>
      <c r="FE115" s="253">
        <f t="shared" si="332"/>
        <v>0</v>
      </c>
      <c r="FF115" s="253">
        <f t="shared" si="333"/>
        <v>0</v>
      </c>
      <c r="FG115" s="237">
        <f t="shared" si="334"/>
        <v>0</v>
      </c>
      <c r="FI115" s="253">
        <f t="shared" si="335"/>
        <v>0</v>
      </c>
      <c r="FJ115" s="253">
        <f t="shared" si="336"/>
        <v>0</v>
      </c>
      <c r="FK115" s="253">
        <f t="shared" si="337"/>
        <v>0</v>
      </c>
      <c r="FL115" s="253">
        <f t="shared" si="338"/>
        <v>0</v>
      </c>
      <c r="FM115" s="253">
        <f t="shared" si="339"/>
        <v>0</v>
      </c>
      <c r="FN115" s="253">
        <f t="shared" si="340"/>
        <v>0</v>
      </c>
      <c r="FO115" s="253">
        <f t="shared" si="341"/>
        <v>0</v>
      </c>
      <c r="FP115" s="253">
        <f t="shared" si="342"/>
        <v>0</v>
      </c>
      <c r="FQ115" s="253">
        <f t="shared" si="343"/>
        <v>0</v>
      </c>
      <c r="FR115" s="253">
        <f t="shared" si="344"/>
        <v>0</v>
      </c>
      <c r="FS115" s="237">
        <f t="shared" si="345"/>
        <v>0</v>
      </c>
    </row>
    <row r="116" spans="2:175" s="120" customFormat="1" ht="12.95" customHeight="1" x14ac:dyDescent="0.2">
      <c r="B116" s="115" t="str">
        <f>'2. Grunddata'!C$9</f>
        <v>Husdjurens utfodring och vård</v>
      </c>
      <c r="C116" s="147"/>
      <c r="D116" s="116"/>
      <c r="E116" s="138">
        <f t="shared" si="347"/>
        <v>0</v>
      </c>
      <c r="F116" s="136"/>
      <c r="G116" s="137"/>
      <c r="H116" s="137"/>
      <c r="I116" s="137"/>
      <c r="J116" s="137"/>
      <c r="K116" s="137"/>
      <c r="L116" s="137"/>
      <c r="M116" s="137"/>
      <c r="N116" s="137"/>
      <c r="O116" s="137"/>
      <c r="P116" s="137"/>
      <c r="Q116" s="566">
        <f>SUMIF('3. Partner'!$K$13:$K$87,$B116,'3. Partner'!$E$13:$E$87)</f>
        <v>0.02</v>
      </c>
      <c r="R116" s="540">
        <f t="shared" si="349"/>
        <v>0.02</v>
      </c>
      <c r="S116" s="540">
        <f t="shared" si="349"/>
        <v>0.02</v>
      </c>
      <c r="T116" s="540">
        <f t="shared" si="349"/>
        <v>0.02</v>
      </c>
      <c r="U116" s="540">
        <f t="shared" si="349"/>
        <v>0.02</v>
      </c>
      <c r="V116" s="540">
        <f t="shared" si="349"/>
        <v>0.02</v>
      </c>
      <c r="W116" s="540">
        <f t="shared" si="349"/>
        <v>0.02</v>
      </c>
      <c r="X116" s="540">
        <f t="shared" si="349"/>
        <v>0.02</v>
      </c>
      <c r="Y116" s="540">
        <f t="shared" si="349"/>
        <v>0.02</v>
      </c>
      <c r="Z116" s="540">
        <f t="shared" si="349"/>
        <v>0.02</v>
      </c>
      <c r="AA116" s="567">
        <f>SUMIF('3. Partner'!K$13:K$87,B116,'3. Partner'!D$13:D$87)</f>
        <v>0.54449999999999998</v>
      </c>
      <c r="AB116" s="568">
        <f>(SUMIF('3. Partner'!K$13:K$87,B116,'3. Partner'!F$13:F$87))+(SUMIF('3. Partner'!K$13:K$87,B116,'3. Partner'!H$13:H$87))</f>
        <v>0.46473946099377283</v>
      </c>
      <c r="AC116" s="568">
        <f>(SUMIF('3. Partner'!K$13:K$87,B116,'3. Partner'!G$13:G$87))+(SUMIF('3. Partner'!K$13:K$87,B116,'3. Partner'!I$13:I$87))</f>
        <v>0.12659999999999999</v>
      </c>
      <c r="AD116" s="273">
        <f>IF('2. Grunddata'!C$13="NEJ",'2. Grunddata'!C$14,0)</f>
        <v>0.25</v>
      </c>
      <c r="AE116" s="617">
        <f t="shared" si="313"/>
        <v>0</v>
      </c>
      <c r="AF116" s="287"/>
      <c r="AG116" s="274">
        <f t="shared" si="243"/>
        <v>0</v>
      </c>
      <c r="AH116" s="274">
        <f t="shared" si="244"/>
        <v>0</v>
      </c>
      <c r="AI116" s="274">
        <f t="shared" si="245"/>
        <v>0</v>
      </c>
      <c r="AJ116" s="274">
        <f t="shared" si="246"/>
        <v>0</v>
      </c>
      <c r="AK116" s="274">
        <f t="shared" si="247"/>
        <v>0</v>
      </c>
      <c r="AL116" s="274">
        <f t="shared" si="248"/>
        <v>0</v>
      </c>
      <c r="AM116" s="274">
        <f t="shared" si="249"/>
        <v>0</v>
      </c>
      <c r="AN116" s="274">
        <f t="shared" si="250"/>
        <v>0</v>
      </c>
      <c r="AO116" s="274">
        <f t="shared" si="251"/>
        <v>0</v>
      </c>
      <c r="AP116" s="274">
        <f t="shared" si="252"/>
        <v>0</v>
      </c>
      <c r="AQ116" s="275">
        <f t="shared" si="314"/>
        <v>0</v>
      </c>
      <c r="AR116" s="276"/>
      <c r="AS116" s="274">
        <f t="shared" si="253"/>
        <v>0</v>
      </c>
      <c r="AT116" s="274">
        <f t="shared" si="254"/>
        <v>0</v>
      </c>
      <c r="AU116" s="274">
        <f t="shared" si="255"/>
        <v>0</v>
      </c>
      <c r="AV116" s="274">
        <f t="shared" si="256"/>
        <v>0</v>
      </c>
      <c r="AW116" s="274">
        <f t="shared" si="257"/>
        <v>0</v>
      </c>
      <c r="AX116" s="274">
        <f t="shared" si="258"/>
        <v>0</v>
      </c>
      <c r="AY116" s="274">
        <f t="shared" si="259"/>
        <v>0</v>
      </c>
      <c r="AZ116" s="274">
        <f t="shared" si="260"/>
        <v>0</v>
      </c>
      <c r="BA116" s="274">
        <f t="shared" si="261"/>
        <v>0</v>
      </c>
      <c r="BB116" s="274">
        <f t="shared" si="262"/>
        <v>0</v>
      </c>
      <c r="BC116" s="275">
        <f t="shared" si="315"/>
        <v>0</v>
      </c>
      <c r="BD116" s="276"/>
      <c r="BE116" s="274">
        <f t="shared" si="263"/>
        <v>0</v>
      </c>
      <c r="BF116" s="274">
        <f t="shared" si="264"/>
        <v>0</v>
      </c>
      <c r="BG116" s="274">
        <f t="shared" si="265"/>
        <v>0</v>
      </c>
      <c r="BH116" s="274">
        <f t="shared" si="266"/>
        <v>0</v>
      </c>
      <c r="BI116" s="274">
        <f t="shared" si="267"/>
        <v>0</v>
      </c>
      <c r="BJ116" s="274">
        <f t="shared" si="268"/>
        <v>0</v>
      </c>
      <c r="BK116" s="274">
        <f t="shared" si="269"/>
        <v>0</v>
      </c>
      <c r="BL116" s="274">
        <f t="shared" si="270"/>
        <v>0</v>
      </c>
      <c r="BM116" s="274">
        <f t="shared" si="271"/>
        <v>0</v>
      </c>
      <c r="BN116" s="274">
        <f t="shared" si="272"/>
        <v>0</v>
      </c>
      <c r="BO116" s="275">
        <f t="shared" si="316"/>
        <v>0</v>
      </c>
      <c r="BP116" s="227"/>
      <c r="BQ116" s="225">
        <f t="shared" si="273"/>
        <v>0</v>
      </c>
      <c r="BR116" s="225">
        <f t="shared" si="274"/>
        <v>0</v>
      </c>
      <c r="BS116" s="225">
        <f t="shared" si="275"/>
        <v>0</v>
      </c>
      <c r="BT116" s="225">
        <f t="shared" si="276"/>
        <v>0</v>
      </c>
      <c r="BU116" s="225">
        <f t="shared" si="277"/>
        <v>0</v>
      </c>
      <c r="BV116" s="225">
        <f t="shared" si="278"/>
        <v>0</v>
      </c>
      <c r="BW116" s="225">
        <f t="shared" si="279"/>
        <v>0</v>
      </c>
      <c r="BX116" s="225">
        <f t="shared" si="280"/>
        <v>0</v>
      </c>
      <c r="BY116" s="225">
        <f t="shared" si="281"/>
        <v>0</v>
      </c>
      <c r="BZ116" s="225">
        <f t="shared" si="282"/>
        <v>0</v>
      </c>
      <c r="CA116" s="226">
        <f t="shared" si="317"/>
        <v>0</v>
      </c>
      <c r="CB116" s="227"/>
      <c r="CC116" s="279">
        <f t="shared" si="283"/>
        <v>0</v>
      </c>
      <c r="CD116" s="279">
        <f t="shared" si="284"/>
        <v>0</v>
      </c>
      <c r="CE116" s="279">
        <f t="shared" si="285"/>
        <v>0</v>
      </c>
      <c r="CF116" s="279">
        <f t="shared" si="286"/>
        <v>0</v>
      </c>
      <c r="CG116" s="279">
        <f t="shared" si="287"/>
        <v>0</v>
      </c>
      <c r="CH116" s="279">
        <f t="shared" si="288"/>
        <v>0</v>
      </c>
      <c r="CI116" s="279">
        <f t="shared" si="289"/>
        <v>0</v>
      </c>
      <c r="CJ116" s="279">
        <f t="shared" si="290"/>
        <v>0</v>
      </c>
      <c r="CK116" s="279">
        <f t="shared" si="291"/>
        <v>0</v>
      </c>
      <c r="CL116" s="279">
        <f t="shared" si="292"/>
        <v>0</v>
      </c>
      <c r="CM116" s="226">
        <f t="shared" si="318"/>
        <v>0</v>
      </c>
      <c r="CN116" s="227"/>
      <c r="CO116" s="225">
        <f t="shared" si="293"/>
        <v>0</v>
      </c>
      <c r="CP116" s="225">
        <f t="shared" si="294"/>
        <v>0</v>
      </c>
      <c r="CQ116" s="225">
        <f t="shared" si="295"/>
        <v>0</v>
      </c>
      <c r="CR116" s="225">
        <f t="shared" si="296"/>
        <v>0</v>
      </c>
      <c r="CS116" s="225">
        <f t="shared" si="297"/>
        <v>0</v>
      </c>
      <c r="CT116" s="225">
        <f t="shared" si="298"/>
        <v>0</v>
      </c>
      <c r="CU116" s="225">
        <f t="shared" si="299"/>
        <v>0</v>
      </c>
      <c r="CV116" s="225">
        <f t="shared" si="300"/>
        <v>0</v>
      </c>
      <c r="CW116" s="225">
        <f t="shared" si="301"/>
        <v>0</v>
      </c>
      <c r="CX116" s="225">
        <f t="shared" si="302"/>
        <v>0</v>
      </c>
      <c r="CY116" s="226">
        <f t="shared" si="319"/>
        <v>0</v>
      </c>
      <c r="CZ116" s="227"/>
      <c r="DA116" s="225">
        <f t="shared" si="303"/>
        <v>0</v>
      </c>
      <c r="DB116" s="225">
        <f t="shared" si="304"/>
        <v>0</v>
      </c>
      <c r="DC116" s="225">
        <f t="shared" si="305"/>
        <v>0</v>
      </c>
      <c r="DD116" s="225">
        <f t="shared" si="306"/>
        <v>0</v>
      </c>
      <c r="DE116" s="225">
        <f t="shared" si="307"/>
        <v>0</v>
      </c>
      <c r="DF116" s="225">
        <f t="shared" si="308"/>
        <v>0</v>
      </c>
      <c r="DG116" s="225">
        <f t="shared" si="309"/>
        <v>0</v>
      </c>
      <c r="DH116" s="225">
        <f t="shared" si="310"/>
        <v>0</v>
      </c>
      <c r="DI116" s="225">
        <f t="shared" si="311"/>
        <v>0</v>
      </c>
      <c r="DJ116" s="225">
        <f t="shared" si="312"/>
        <v>0</v>
      </c>
      <c r="DK116" s="226">
        <f t="shared" si="320"/>
        <v>0</v>
      </c>
      <c r="DL116" s="227"/>
      <c r="DM116" s="225">
        <f>IF('5. Lön'!$B$15&gt;0,$F116*G116*(1+'2. Grunddata'!$C$16)*(1+$Q116)*(1-$E116),AS116)</f>
        <v>0</v>
      </c>
      <c r="DN116" s="225">
        <f>IF('5. Lön'!$B$15&gt;0,$F116*H116*(1+'2. Grunddata'!$C$16)*(1+$Q116)*(1+$R116)*(1-$E116),AT116)</f>
        <v>0</v>
      </c>
      <c r="DO116" s="225">
        <f>IF('5. Lön'!$B$15&gt;0,$F116*I116*(1+'2. Grunddata'!$C$16)*(1+$Q116)*(1+$R116)*(1+$S116)*(1-$E116),AU116)</f>
        <v>0</v>
      </c>
      <c r="DP116" s="225">
        <f>IF('5. Lön'!$B$15&gt;0,$F116*J116*(1+'2. Grunddata'!$C$16)*(1+$Q116)*(1+$R116)*(1+$S116)*(1+$T116)*(1-$E116),AV116)</f>
        <v>0</v>
      </c>
      <c r="DQ116" s="225">
        <f>IF('5. Lön'!$B$15&gt;0,$F116*K116*(1+'2. Grunddata'!$C$16)*(1+$Q116)*(1+$R116)*(1+$S116)*(1+$T116)*(1+$U116)*(1-$E116),AW116)</f>
        <v>0</v>
      </c>
      <c r="DR116" s="225">
        <f>IF('5. Lön'!$B$15&gt;0,$F116*L116*(1+'2. Grunddata'!$C$16)*(1+$Q116)*(1+$R116)*(1+$S116)*(1+$T116)*(1+$U116)*(1+$V116)*(1-$E116),AX116)</f>
        <v>0</v>
      </c>
      <c r="DS116" s="225">
        <f>IF('5. Lön'!$B$15&gt;0,$F116*M116*(1+'2. Grunddata'!$C$16)*(1+$Q116)*(1+$R116)*(1+$S116)*(1+$T116)*(1+$U116)*(1+$V116)*(1+$W116)*(1-$E116),AY116)</f>
        <v>0</v>
      </c>
      <c r="DT116" s="225">
        <f>IF('5. Lön'!$B$15&gt;0,$F116*N116*(1+'2. Grunddata'!$C$16)*(1+$Q116)*(1+$R116)*(1+$S116)*(1+$T116)*(1+$U116)*(1+$V116)*(1+$W116)*(1+$X116)*(1-$E116),AZ116)</f>
        <v>0</v>
      </c>
      <c r="DU116" s="225">
        <f>IF('5. Lön'!$B$15&gt;0,$F116*O116*(1+'2. Grunddata'!$C$16)*(1+$Q116)*(1+$R116)*(1+$S116)*(1+$T116)*(1+$U116)*(1+$V116)*(1+$W116)*(1+$X116)*(1+$Y116)*(1+$Z116)*(1-$E116),BA116)</f>
        <v>0</v>
      </c>
      <c r="DV116" s="225">
        <f>IF('5. Lön'!$B$15&gt;0,$F116*P116*(1+'2. Grunddata'!$C$16)*(1+$Q116)*(1+$R116)*(1+$S116)*(1+$T116)*(1+$U116)*(1+$V116)*(1+$W116)*(1+$X116)*(1+$Y116)*(1-$E116),BB116)</f>
        <v>0</v>
      </c>
      <c r="DW116" s="226">
        <f t="shared" si="321"/>
        <v>0</v>
      </c>
      <c r="DX116" s="227"/>
      <c r="DY116" s="225">
        <f>IF('2. Grunddata'!$C$13="NEJ",(IF('2. Grunddata'!$C$16&gt;0,(DM116*$AD116),(AS116*$AD116))),(BQ116+CO116))</f>
        <v>0</v>
      </c>
      <c r="DZ116" s="225">
        <f>IF('2. Grunddata'!$C$13="NEJ",(IF('2. Grunddata'!$C$16&gt;0,(DN116*$AD116),(AT116*$AD116))),(BR116+CP116))</f>
        <v>0</v>
      </c>
      <c r="EA116" s="225">
        <f>IF('2. Grunddata'!$C$13="NEJ",(IF('2. Grunddata'!$C$16&gt;0,(DO116*$AD116),(AU116*$AD116))),(BS116+CQ116))</f>
        <v>0</v>
      </c>
      <c r="EB116" s="225">
        <f>IF('2. Grunddata'!$C$13="NEJ",(IF('2. Grunddata'!$C$16&gt;0,(DP116*$AD116),(AV116*$AD116))),(BT116+CR116))</f>
        <v>0</v>
      </c>
      <c r="EC116" s="225">
        <f>IF('2. Grunddata'!$C$13="NEJ",(IF('2. Grunddata'!$C$16&gt;0,(DQ116*$AD116),(AW116*$AD116))),(BU116+CS116))</f>
        <v>0</v>
      </c>
      <c r="ED116" s="225">
        <f>IF('2. Grunddata'!$C$13="NEJ",(IF('2. Grunddata'!$C$16&gt;0,(DR116*$AD116),(AX116*$AD116))),(BV116+CT116))</f>
        <v>0</v>
      </c>
      <c r="EE116" s="225">
        <f>IF('2. Grunddata'!$C$13="NEJ",(IF('2. Grunddata'!$C$16&gt;0,(DS116*$AD116),(AY116*$AD116))),(BW116+CU116))</f>
        <v>0</v>
      </c>
      <c r="EF116" s="225">
        <f>IF('2. Grunddata'!$C$13="NEJ",(IF('2. Grunddata'!$C$16&gt;0,(DT116*$AD116),(AZ116*$AD116))),(BX116+CV116))</f>
        <v>0</v>
      </c>
      <c r="EG116" s="225">
        <f>IF('2. Grunddata'!$C$13="NEJ",(IF('2. Grunddata'!$C$16&gt;0,(DU116*$AD116),(BA116*$AD116))),(BY116+CW116))</f>
        <v>0</v>
      </c>
      <c r="EH116" s="225">
        <f>IF('2. Grunddata'!$C$13="NEJ",(IF('2. Grunddata'!$C$16&gt;0,(DV116*$AD116),(BB116*$AD116))),(BZ116+CX116))</f>
        <v>0</v>
      </c>
      <c r="EI116" s="226">
        <f t="shared" si="322"/>
        <v>0</v>
      </c>
      <c r="EJ116" s="227"/>
      <c r="EK116" s="225">
        <f>(BQ116+CO116-DY116)+IF('2. Grunddata'!$C$16&gt;0,AS116-DM116,0)</f>
        <v>0</v>
      </c>
      <c r="EL116" s="225">
        <f>(BR116+CP116-DZ116)+IF('2. Grunddata'!$C$16&gt;0,AT116-DN116,0)</f>
        <v>0</v>
      </c>
      <c r="EM116" s="225">
        <f>(BS116+CQ116-EA116)+IF('2. Grunddata'!$C$16&gt;0,AU116-DO116,0)</f>
        <v>0</v>
      </c>
      <c r="EN116" s="225">
        <f>(BT116+CR116-EB116)+IF('2. Grunddata'!$C$16&gt;0,AV116-DP116,0)</f>
        <v>0</v>
      </c>
      <c r="EO116" s="225">
        <f>(BU116+CS116-EC116)+IF('2. Grunddata'!$C$16&gt;0,AW116-DQ116,0)</f>
        <v>0</v>
      </c>
      <c r="EP116" s="225">
        <f>(BV116+CT116-ED116)+IF('2. Grunddata'!$C$16&gt;0,AX116-DR116,0)</f>
        <v>0</v>
      </c>
      <c r="EQ116" s="225">
        <f>(BW116+CU116-EE116)+IF('2. Grunddata'!$C$16&gt;0,AY116-DS116,0)</f>
        <v>0</v>
      </c>
      <c r="ER116" s="225">
        <f>(BX116+CV116-EF116)+IF('2. Grunddata'!$C$16&gt;0,AZ116-DT116,0)</f>
        <v>0</v>
      </c>
      <c r="ES116" s="225">
        <f>(BY116+CW116-EG116)+IF('2. Grunddata'!$C$16&gt;0,BA116-DU116,0)</f>
        <v>0</v>
      </c>
      <c r="ET116" s="225">
        <f>(BZ116+CX116-EH116)+IF('2. Grunddata'!$C$16&gt;0,BB116-DV116,0)</f>
        <v>0</v>
      </c>
      <c r="EU116" s="226">
        <f t="shared" si="323"/>
        <v>0</v>
      </c>
      <c r="EV116" s="227"/>
      <c r="EW116" s="225">
        <f t="shared" si="324"/>
        <v>0</v>
      </c>
      <c r="EX116" s="225">
        <f t="shared" si="325"/>
        <v>0</v>
      </c>
      <c r="EY116" s="225">
        <f t="shared" si="326"/>
        <v>0</v>
      </c>
      <c r="EZ116" s="225">
        <f t="shared" si="327"/>
        <v>0</v>
      </c>
      <c r="FA116" s="225">
        <f t="shared" si="328"/>
        <v>0</v>
      </c>
      <c r="FB116" s="225">
        <f t="shared" si="329"/>
        <v>0</v>
      </c>
      <c r="FC116" s="225">
        <f t="shared" si="330"/>
        <v>0</v>
      </c>
      <c r="FD116" s="225">
        <f t="shared" si="331"/>
        <v>0</v>
      </c>
      <c r="FE116" s="225">
        <f t="shared" si="332"/>
        <v>0</v>
      </c>
      <c r="FF116" s="225">
        <f t="shared" si="333"/>
        <v>0</v>
      </c>
      <c r="FG116" s="226">
        <f t="shared" si="334"/>
        <v>0</v>
      </c>
      <c r="FH116" s="227"/>
      <c r="FI116" s="225">
        <f t="shared" si="335"/>
        <v>0</v>
      </c>
      <c r="FJ116" s="225">
        <f t="shared" si="336"/>
        <v>0</v>
      </c>
      <c r="FK116" s="225">
        <f t="shared" si="337"/>
        <v>0</v>
      </c>
      <c r="FL116" s="225">
        <f t="shared" si="338"/>
        <v>0</v>
      </c>
      <c r="FM116" s="225">
        <f t="shared" si="339"/>
        <v>0</v>
      </c>
      <c r="FN116" s="225">
        <f t="shared" si="340"/>
        <v>0</v>
      </c>
      <c r="FO116" s="225">
        <f t="shared" si="341"/>
        <v>0</v>
      </c>
      <c r="FP116" s="225">
        <f t="shared" si="342"/>
        <v>0</v>
      </c>
      <c r="FQ116" s="225">
        <f t="shared" si="343"/>
        <v>0</v>
      </c>
      <c r="FR116" s="225">
        <f t="shared" si="344"/>
        <v>0</v>
      </c>
      <c r="FS116" s="226">
        <f t="shared" si="345"/>
        <v>0</v>
      </c>
    </row>
    <row r="117" spans="2:175" s="120" customFormat="1" ht="12.95" customHeight="1" x14ac:dyDescent="0.2">
      <c r="B117" s="109" t="str">
        <f>'2. Grunddata'!C$9</f>
        <v>Husdjurens utfodring och vård</v>
      </c>
      <c r="C117" s="110"/>
      <c r="D117" s="113"/>
      <c r="E117" s="128">
        <f t="shared" si="347"/>
        <v>0</v>
      </c>
      <c r="F117" s="111"/>
      <c r="G117" s="112"/>
      <c r="H117" s="112"/>
      <c r="I117" s="112"/>
      <c r="J117" s="112"/>
      <c r="K117" s="112"/>
      <c r="L117" s="112"/>
      <c r="M117" s="112"/>
      <c r="N117" s="112"/>
      <c r="O117" s="112"/>
      <c r="P117" s="112"/>
      <c r="Q117" s="266">
        <f>SUMIF('3. Partner'!$K$13:$K$87,$B117,'3. Partner'!$E$13:$E$87)</f>
        <v>0.02</v>
      </c>
      <c r="R117" s="541">
        <f t="shared" si="349"/>
        <v>0.02</v>
      </c>
      <c r="S117" s="541">
        <f t="shared" si="349"/>
        <v>0.02</v>
      </c>
      <c r="T117" s="541">
        <f t="shared" si="349"/>
        <v>0.02</v>
      </c>
      <c r="U117" s="541">
        <f t="shared" si="349"/>
        <v>0.02</v>
      </c>
      <c r="V117" s="541">
        <f t="shared" si="349"/>
        <v>0.02</v>
      </c>
      <c r="W117" s="541">
        <f t="shared" si="349"/>
        <v>0.02</v>
      </c>
      <c r="X117" s="541">
        <f t="shared" si="349"/>
        <v>0.02</v>
      </c>
      <c r="Y117" s="541">
        <f t="shared" si="349"/>
        <v>0.02</v>
      </c>
      <c r="Z117" s="541">
        <f t="shared" si="349"/>
        <v>0.02</v>
      </c>
      <c r="AA117" s="267">
        <f>SUMIF('3. Partner'!K$13:K$87,B117,'3. Partner'!D$13:D$87)</f>
        <v>0.54449999999999998</v>
      </c>
      <c r="AB117" s="247">
        <f>(SUMIF('3. Partner'!K$13:K$87,B117,'3. Partner'!F$13:F$87))+(SUMIF('3. Partner'!K$13:K$87,B117,'3. Partner'!H$13:H$87))</f>
        <v>0.46473946099377283</v>
      </c>
      <c r="AC117" s="247">
        <f>(SUMIF('3. Partner'!K$13:K$87,B117,'3. Partner'!G$13:G$87))+(SUMIF('3. Partner'!K$13:K$87,B117,'3. Partner'!I$13:I$87))</f>
        <v>0.12659999999999999</v>
      </c>
      <c r="AD117" s="248">
        <f>IF('2. Grunddata'!C$13="NEJ",'2. Grunddata'!C$14,0)</f>
        <v>0.25</v>
      </c>
      <c r="AE117" s="597">
        <f t="shared" si="313"/>
        <v>0</v>
      </c>
      <c r="AF117" s="292"/>
      <c r="AG117" s="249">
        <f t="shared" si="243"/>
        <v>0</v>
      </c>
      <c r="AH117" s="249">
        <f t="shared" si="244"/>
        <v>0</v>
      </c>
      <c r="AI117" s="249">
        <f t="shared" si="245"/>
        <v>0</v>
      </c>
      <c r="AJ117" s="249">
        <f t="shared" si="246"/>
        <v>0</v>
      </c>
      <c r="AK117" s="249">
        <f t="shared" si="247"/>
        <v>0</v>
      </c>
      <c r="AL117" s="249">
        <f t="shared" si="248"/>
        <v>0</v>
      </c>
      <c r="AM117" s="249">
        <f t="shared" si="249"/>
        <v>0</v>
      </c>
      <c r="AN117" s="249">
        <f t="shared" si="250"/>
        <v>0</v>
      </c>
      <c r="AO117" s="249">
        <f t="shared" si="251"/>
        <v>0</v>
      </c>
      <c r="AP117" s="249">
        <f t="shared" si="252"/>
        <v>0</v>
      </c>
      <c r="AQ117" s="250">
        <f t="shared" si="314"/>
        <v>0</v>
      </c>
      <c r="AR117" s="251"/>
      <c r="AS117" s="249">
        <f t="shared" si="253"/>
        <v>0</v>
      </c>
      <c r="AT117" s="249">
        <f t="shared" si="254"/>
        <v>0</v>
      </c>
      <c r="AU117" s="249">
        <f t="shared" si="255"/>
        <v>0</v>
      </c>
      <c r="AV117" s="249">
        <f t="shared" si="256"/>
        <v>0</v>
      </c>
      <c r="AW117" s="249">
        <f t="shared" si="257"/>
        <v>0</v>
      </c>
      <c r="AX117" s="249">
        <f t="shared" si="258"/>
        <v>0</v>
      </c>
      <c r="AY117" s="249">
        <f t="shared" si="259"/>
        <v>0</v>
      </c>
      <c r="AZ117" s="249">
        <f t="shared" si="260"/>
        <v>0</v>
      </c>
      <c r="BA117" s="249">
        <f t="shared" si="261"/>
        <v>0</v>
      </c>
      <c r="BB117" s="249">
        <f t="shared" si="262"/>
        <v>0</v>
      </c>
      <c r="BC117" s="250">
        <f t="shared" si="315"/>
        <v>0</v>
      </c>
      <c r="BD117" s="251"/>
      <c r="BE117" s="249">
        <f t="shared" si="263"/>
        <v>0</v>
      </c>
      <c r="BF117" s="249">
        <f t="shared" si="264"/>
        <v>0</v>
      </c>
      <c r="BG117" s="249">
        <f t="shared" si="265"/>
        <v>0</v>
      </c>
      <c r="BH117" s="249">
        <f t="shared" si="266"/>
        <v>0</v>
      </c>
      <c r="BI117" s="249">
        <f t="shared" si="267"/>
        <v>0</v>
      </c>
      <c r="BJ117" s="249">
        <f t="shared" si="268"/>
        <v>0</v>
      </c>
      <c r="BK117" s="249">
        <f t="shared" si="269"/>
        <v>0</v>
      </c>
      <c r="BL117" s="249">
        <f t="shared" si="270"/>
        <v>0</v>
      </c>
      <c r="BM117" s="249">
        <f t="shared" si="271"/>
        <v>0</v>
      </c>
      <c r="BN117" s="249">
        <f t="shared" si="272"/>
        <v>0</v>
      </c>
      <c r="BO117" s="250">
        <f t="shared" si="316"/>
        <v>0</v>
      </c>
      <c r="BQ117" s="253">
        <f t="shared" si="273"/>
        <v>0</v>
      </c>
      <c r="BR117" s="253">
        <f t="shared" si="274"/>
        <v>0</v>
      </c>
      <c r="BS117" s="253">
        <f t="shared" si="275"/>
        <v>0</v>
      </c>
      <c r="BT117" s="253">
        <f t="shared" si="276"/>
        <v>0</v>
      </c>
      <c r="BU117" s="253">
        <f t="shared" si="277"/>
        <v>0</v>
      </c>
      <c r="BV117" s="253">
        <f t="shared" si="278"/>
        <v>0</v>
      </c>
      <c r="BW117" s="253">
        <f t="shared" si="279"/>
        <v>0</v>
      </c>
      <c r="BX117" s="253">
        <f t="shared" si="280"/>
        <v>0</v>
      </c>
      <c r="BY117" s="253">
        <f t="shared" si="281"/>
        <v>0</v>
      </c>
      <c r="BZ117" s="253">
        <f t="shared" si="282"/>
        <v>0</v>
      </c>
      <c r="CA117" s="237">
        <f t="shared" si="317"/>
        <v>0</v>
      </c>
      <c r="CC117" s="258">
        <f t="shared" si="283"/>
        <v>0</v>
      </c>
      <c r="CD117" s="258">
        <f t="shared" si="284"/>
        <v>0</v>
      </c>
      <c r="CE117" s="258">
        <f t="shared" si="285"/>
        <v>0</v>
      </c>
      <c r="CF117" s="258">
        <f t="shared" si="286"/>
        <v>0</v>
      </c>
      <c r="CG117" s="258">
        <f t="shared" si="287"/>
        <v>0</v>
      </c>
      <c r="CH117" s="258">
        <f t="shared" si="288"/>
        <v>0</v>
      </c>
      <c r="CI117" s="258">
        <f t="shared" si="289"/>
        <v>0</v>
      </c>
      <c r="CJ117" s="258">
        <f t="shared" si="290"/>
        <v>0</v>
      </c>
      <c r="CK117" s="258">
        <f t="shared" si="291"/>
        <v>0</v>
      </c>
      <c r="CL117" s="258">
        <f t="shared" si="292"/>
        <v>0</v>
      </c>
      <c r="CM117" s="237">
        <f t="shared" si="318"/>
        <v>0</v>
      </c>
      <c r="CO117" s="253">
        <f t="shared" si="293"/>
        <v>0</v>
      </c>
      <c r="CP117" s="253">
        <f t="shared" si="294"/>
        <v>0</v>
      </c>
      <c r="CQ117" s="253">
        <f t="shared" si="295"/>
        <v>0</v>
      </c>
      <c r="CR117" s="253">
        <f t="shared" si="296"/>
        <v>0</v>
      </c>
      <c r="CS117" s="253">
        <f t="shared" si="297"/>
        <v>0</v>
      </c>
      <c r="CT117" s="253">
        <f t="shared" si="298"/>
        <v>0</v>
      </c>
      <c r="CU117" s="253">
        <f t="shared" si="299"/>
        <v>0</v>
      </c>
      <c r="CV117" s="253">
        <f t="shared" si="300"/>
        <v>0</v>
      </c>
      <c r="CW117" s="253">
        <f t="shared" si="301"/>
        <v>0</v>
      </c>
      <c r="CX117" s="253">
        <f t="shared" si="302"/>
        <v>0</v>
      </c>
      <c r="CY117" s="237">
        <f t="shared" si="319"/>
        <v>0</v>
      </c>
      <c r="DA117" s="253">
        <f t="shared" si="303"/>
        <v>0</v>
      </c>
      <c r="DB117" s="253">
        <f t="shared" si="304"/>
        <v>0</v>
      </c>
      <c r="DC117" s="253">
        <f t="shared" si="305"/>
        <v>0</v>
      </c>
      <c r="DD117" s="253">
        <f t="shared" si="306"/>
        <v>0</v>
      </c>
      <c r="DE117" s="253">
        <f t="shared" si="307"/>
        <v>0</v>
      </c>
      <c r="DF117" s="253">
        <f t="shared" si="308"/>
        <v>0</v>
      </c>
      <c r="DG117" s="253">
        <f t="shared" si="309"/>
        <v>0</v>
      </c>
      <c r="DH117" s="253">
        <f t="shared" si="310"/>
        <v>0</v>
      </c>
      <c r="DI117" s="253">
        <f t="shared" si="311"/>
        <v>0</v>
      </c>
      <c r="DJ117" s="253">
        <f t="shared" si="312"/>
        <v>0</v>
      </c>
      <c r="DK117" s="237">
        <f t="shared" si="320"/>
        <v>0</v>
      </c>
      <c r="DM117" s="253">
        <f>IF('5. Lön'!$B$15&gt;0,$F117*G117*(1+'2. Grunddata'!$C$16)*(1+$Q117)*(1-$E117),AS117)</f>
        <v>0</v>
      </c>
      <c r="DN117" s="253">
        <f>IF('5. Lön'!$B$15&gt;0,$F117*H117*(1+'2. Grunddata'!$C$16)*(1+$Q117)*(1+$R117)*(1-$E117),AT117)</f>
        <v>0</v>
      </c>
      <c r="DO117" s="253">
        <f>IF('5. Lön'!$B$15&gt;0,$F117*I117*(1+'2. Grunddata'!$C$16)*(1+$Q117)*(1+$R117)*(1+$S117)*(1-$E117),AU117)</f>
        <v>0</v>
      </c>
      <c r="DP117" s="253">
        <f>IF('5. Lön'!$B$15&gt;0,$F117*J117*(1+'2. Grunddata'!$C$16)*(1+$Q117)*(1+$R117)*(1+$S117)*(1+$T117)*(1-$E117),AV117)</f>
        <v>0</v>
      </c>
      <c r="DQ117" s="253">
        <f>IF('5. Lön'!$B$15&gt;0,$F117*K117*(1+'2. Grunddata'!$C$16)*(1+$Q117)*(1+$R117)*(1+$S117)*(1+$T117)*(1+$U117)*(1-$E117),AW117)</f>
        <v>0</v>
      </c>
      <c r="DR117" s="253">
        <f>IF('5. Lön'!$B$15&gt;0,$F117*L117*(1+'2. Grunddata'!$C$16)*(1+$Q117)*(1+$R117)*(1+$S117)*(1+$T117)*(1+$U117)*(1+$V117)*(1-$E117),AX117)</f>
        <v>0</v>
      </c>
      <c r="DS117" s="253">
        <f>IF('5. Lön'!$B$15&gt;0,$F117*M117*(1+'2. Grunddata'!$C$16)*(1+$Q117)*(1+$R117)*(1+$S117)*(1+$T117)*(1+$U117)*(1+$V117)*(1+$W117)*(1-$E117),AY117)</f>
        <v>0</v>
      </c>
      <c r="DT117" s="253">
        <f>IF('5. Lön'!$B$15&gt;0,$F117*N117*(1+'2. Grunddata'!$C$16)*(1+$Q117)*(1+$R117)*(1+$S117)*(1+$T117)*(1+$U117)*(1+$V117)*(1+$W117)*(1+$X117)*(1-$E117),AZ117)</f>
        <v>0</v>
      </c>
      <c r="DU117" s="253">
        <f>IF('5. Lön'!$B$15&gt;0,$F117*O117*(1+'2. Grunddata'!$C$16)*(1+$Q117)*(1+$R117)*(1+$S117)*(1+$T117)*(1+$U117)*(1+$V117)*(1+$W117)*(1+$X117)*(1+$Y117)*(1+$Z117)*(1-$E117),BA117)</f>
        <v>0</v>
      </c>
      <c r="DV117" s="253">
        <f>IF('5. Lön'!$B$15&gt;0,$F117*P117*(1+'2. Grunddata'!$C$16)*(1+$Q117)*(1+$R117)*(1+$S117)*(1+$T117)*(1+$U117)*(1+$V117)*(1+$W117)*(1+$X117)*(1+$Y117)*(1-$E117),BB117)</f>
        <v>0</v>
      </c>
      <c r="DW117" s="237">
        <f t="shared" si="321"/>
        <v>0</v>
      </c>
      <c r="DY117" s="253">
        <f>IF('2. Grunddata'!$C$13="NEJ",(IF('2. Grunddata'!$C$16&gt;0,(DM117*$AD117),(AS117*$AD117))),(BQ117+CO117))</f>
        <v>0</v>
      </c>
      <c r="DZ117" s="253">
        <f>IF('2. Grunddata'!$C$13="NEJ",(IF('2. Grunddata'!$C$16&gt;0,(DN117*$AD117),(AT117*$AD117))),(BR117+CP117))</f>
        <v>0</v>
      </c>
      <c r="EA117" s="253">
        <f>IF('2. Grunddata'!$C$13="NEJ",(IF('2. Grunddata'!$C$16&gt;0,(DO117*$AD117),(AU117*$AD117))),(BS117+CQ117))</f>
        <v>0</v>
      </c>
      <c r="EB117" s="253">
        <f>IF('2. Grunddata'!$C$13="NEJ",(IF('2. Grunddata'!$C$16&gt;0,(DP117*$AD117),(AV117*$AD117))),(BT117+CR117))</f>
        <v>0</v>
      </c>
      <c r="EC117" s="253">
        <f>IF('2. Grunddata'!$C$13="NEJ",(IF('2. Grunddata'!$C$16&gt;0,(DQ117*$AD117),(AW117*$AD117))),(BU117+CS117))</f>
        <v>0</v>
      </c>
      <c r="ED117" s="253">
        <f>IF('2. Grunddata'!$C$13="NEJ",(IF('2. Grunddata'!$C$16&gt;0,(DR117*$AD117),(AX117*$AD117))),(BV117+CT117))</f>
        <v>0</v>
      </c>
      <c r="EE117" s="253">
        <f>IF('2. Grunddata'!$C$13="NEJ",(IF('2. Grunddata'!$C$16&gt;0,(DS117*$AD117),(AY117*$AD117))),(BW117+CU117))</f>
        <v>0</v>
      </c>
      <c r="EF117" s="253">
        <f>IF('2. Grunddata'!$C$13="NEJ",(IF('2. Grunddata'!$C$16&gt;0,(DT117*$AD117),(AZ117*$AD117))),(BX117+CV117))</f>
        <v>0</v>
      </c>
      <c r="EG117" s="253">
        <f>IF('2. Grunddata'!$C$13="NEJ",(IF('2. Grunddata'!$C$16&gt;0,(DU117*$AD117),(BA117*$AD117))),(BY117+CW117))</f>
        <v>0</v>
      </c>
      <c r="EH117" s="253">
        <f>IF('2. Grunddata'!$C$13="NEJ",(IF('2. Grunddata'!$C$16&gt;0,(DV117*$AD117),(BB117*$AD117))),(BZ117+CX117))</f>
        <v>0</v>
      </c>
      <c r="EI117" s="237">
        <f t="shared" si="322"/>
        <v>0</v>
      </c>
      <c r="EK117" s="253">
        <f>(BQ117+CO117-DY117)+IF('2. Grunddata'!$C$16&gt;0,AS117-DM117,0)</f>
        <v>0</v>
      </c>
      <c r="EL117" s="253">
        <f>(BR117+CP117-DZ117)+IF('2. Grunddata'!$C$16&gt;0,AT117-DN117,0)</f>
        <v>0</v>
      </c>
      <c r="EM117" s="253">
        <f>(BS117+CQ117-EA117)+IF('2. Grunddata'!$C$16&gt;0,AU117-DO117,0)</f>
        <v>0</v>
      </c>
      <c r="EN117" s="253">
        <f>(BT117+CR117-EB117)+IF('2. Grunddata'!$C$16&gt;0,AV117-DP117,0)</f>
        <v>0</v>
      </c>
      <c r="EO117" s="253">
        <f>(BU117+CS117-EC117)+IF('2. Grunddata'!$C$16&gt;0,AW117-DQ117,0)</f>
        <v>0</v>
      </c>
      <c r="EP117" s="253">
        <f>(BV117+CT117-ED117)+IF('2. Grunddata'!$C$16&gt;0,AX117-DR117,0)</f>
        <v>0</v>
      </c>
      <c r="EQ117" s="253">
        <f>(BW117+CU117-EE117)+IF('2. Grunddata'!$C$16&gt;0,AY117-DS117,0)</f>
        <v>0</v>
      </c>
      <c r="ER117" s="253">
        <f>(BX117+CV117-EF117)+IF('2. Grunddata'!$C$16&gt;0,AZ117-DT117,0)</f>
        <v>0</v>
      </c>
      <c r="ES117" s="253">
        <f>(BY117+CW117-EG117)+IF('2. Grunddata'!$C$16&gt;0,BA117-DU117,0)</f>
        <v>0</v>
      </c>
      <c r="ET117" s="253">
        <f>(BZ117+CX117-EH117)+IF('2. Grunddata'!$C$16&gt;0,BB117-DV117,0)</f>
        <v>0</v>
      </c>
      <c r="EU117" s="237">
        <f t="shared" si="323"/>
        <v>0</v>
      </c>
      <c r="EW117" s="253">
        <f t="shared" si="324"/>
        <v>0</v>
      </c>
      <c r="EX117" s="253">
        <f t="shared" si="325"/>
        <v>0</v>
      </c>
      <c r="EY117" s="253">
        <f t="shared" si="326"/>
        <v>0</v>
      </c>
      <c r="EZ117" s="253">
        <f t="shared" si="327"/>
        <v>0</v>
      </c>
      <c r="FA117" s="253">
        <f t="shared" si="328"/>
        <v>0</v>
      </c>
      <c r="FB117" s="253">
        <f t="shared" si="329"/>
        <v>0</v>
      </c>
      <c r="FC117" s="253">
        <f t="shared" si="330"/>
        <v>0</v>
      </c>
      <c r="FD117" s="253">
        <f t="shared" si="331"/>
        <v>0</v>
      </c>
      <c r="FE117" s="253">
        <f t="shared" si="332"/>
        <v>0</v>
      </c>
      <c r="FF117" s="253">
        <f t="shared" si="333"/>
        <v>0</v>
      </c>
      <c r="FG117" s="237">
        <f t="shared" si="334"/>
        <v>0</v>
      </c>
      <c r="FI117" s="253">
        <f t="shared" si="335"/>
        <v>0</v>
      </c>
      <c r="FJ117" s="253">
        <f t="shared" si="336"/>
        <v>0</v>
      </c>
      <c r="FK117" s="253">
        <f t="shared" si="337"/>
        <v>0</v>
      </c>
      <c r="FL117" s="253">
        <f t="shared" si="338"/>
        <v>0</v>
      </c>
      <c r="FM117" s="253">
        <f t="shared" si="339"/>
        <v>0</v>
      </c>
      <c r="FN117" s="253">
        <f t="shared" si="340"/>
        <v>0</v>
      </c>
      <c r="FO117" s="253">
        <f t="shared" si="341"/>
        <v>0</v>
      </c>
      <c r="FP117" s="253">
        <f t="shared" si="342"/>
        <v>0</v>
      </c>
      <c r="FQ117" s="253">
        <f t="shared" si="343"/>
        <v>0</v>
      </c>
      <c r="FR117" s="253">
        <f t="shared" si="344"/>
        <v>0</v>
      </c>
      <c r="FS117" s="237">
        <f t="shared" si="345"/>
        <v>0</v>
      </c>
    </row>
    <row r="118" spans="2:175" s="120" customFormat="1" ht="12.95" customHeight="1" x14ac:dyDescent="0.2">
      <c r="B118" s="115" t="str">
        <f>'2. Grunddata'!C$9</f>
        <v>Husdjurens utfodring och vård</v>
      </c>
      <c r="C118" s="147"/>
      <c r="D118" s="116"/>
      <c r="E118" s="138">
        <f t="shared" si="347"/>
        <v>0</v>
      </c>
      <c r="F118" s="136"/>
      <c r="G118" s="137"/>
      <c r="H118" s="137"/>
      <c r="I118" s="137"/>
      <c r="J118" s="137"/>
      <c r="K118" s="137"/>
      <c r="L118" s="137"/>
      <c r="M118" s="137"/>
      <c r="N118" s="137"/>
      <c r="O118" s="137"/>
      <c r="P118" s="137"/>
      <c r="Q118" s="566">
        <f>SUMIF('3. Partner'!$K$13:$K$87,$B118,'3. Partner'!$E$13:$E$87)</f>
        <v>0.02</v>
      </c>
      <c r="R118" s="540">
        <f t="shared" si="349"/>
        <v>0.02</v>
      </c>
      <c r="S118" s="540">
        <f t="shared" si="349"/>
        <v>0.02</v>
      </c>
      <c r="T118" s="540">
        <f t="shared" si="349"/>
        <v>0.02</v>
      </c>
      <c r="U118" s="540">
        <f t="shared" si="349"/>
        <v>0.02</v>
      </c>
      <c r="V118" s="540">
        <f t="shared" si="349"/>
        <v>0.02</v>
      </c>
      <c r="W118" s="540">
        <f t="shared" si="349"/>
        <v>0.02</v>
      </c>
      <c r="X118" s="540">
        <f t="shared" si="349"/>
        <v>0.02</v>
      </c>
      <c r="Y118" s="540">
        <f t="shared" si="349"/>
        <v>0.02</v>
      </c>
      <c r="Z118" s="540">
        <f t="shared" si="349"/>
        <v>0.02</v>
      </c>
      <c r="AA118" s="567">
        <f>SUMIF('3. Partner'!K$13:K$87,B118,'3. Partner'!D$13:D$87)</f>
        <v>0.54449999999999998</v>
      </c>
      <c r="AB118" s="568">
        <f>(SUMIF('3. Partner'!K$13:K$87,B118,'3. Partner'!F$13:F$87))+(SUMIF('3. Partner'!K$13:K$87,B118,'3. Partner'!H$13:H$87))</f>
        <v>0.46473946099377283</v>
      </c>
      <c r="AC118" s="568">
        <f>(SUMIF('3. Partner'!K$13:K$87,B118,'3. Partner'!G$13:G$87))+(SUMIF('3. Partner'!K$13:K$87,B118,'3. Partner'!I$13:I$87))</f>
        <v>0.12659999999999999</v>
      </c>
      <c r="AD118" s="273">
        <f>IF('2. Grunddata'!C$13="NEJ",'2. Grunddata'!C$14,0)</f>
        <v>0.25</v>
      </c>
      <c r="AE118" s="617">
        <f t="shared" si="313"/>
        <v>0</v>
      </c>
      <c r="AF118" s="287"/>
      <c r="AG118" s="274">
        <f t="shared" si="243"/>
        <v>0</v>
      </c>
      <c r="AH118" s="274">
        <f t="shared" si="244"/>
        <v>0</v>
      </c>
      <c r="AI118" s="274">
        <f t="shared" si="245"/>
        <v>0</v>
      </c>
      <c r="AJ118" s="274">
        <f t="shared" si="246"/>
        <v>0</v>
      </c>
      <c r="AK118" s="274">
        <f t="shared" si="247"/>
        <v>0</v>
      </c>
      <c r="AL118" s="274">
        <f t="shared" si="248"/>
        <v>0</v>
      </c>
      <c r="AM118" s="274">
        <f t="shared" si="249"/>
        <v>0</v>
      </c>
      <c r="AN118" s="274">
        <f t="shared" si="250"/>
        <v>0</v>
      </c>
      <c r="AO118" s="274">
        <f t="shared" si="251"/>
        <v>0</v>
      </c>
      <c r="AP118" s="274">
        <f t="shared" si="252"/>
        <v>0</v>
      </c>
      <c r="AQ118" s="275">
        <f t="shared" si="314"/>
        <v>0</v>
      </c>
      <c r="AR118" s="276"/>
      <c r="AS118" s="274">
        <f t="shared" si="253"/>
        <v>0</v>
      </c>
      <c r="AT118" s="274">
        <f t="shared" si="254"/>
        <v>0</v>
      </c>
      <c r="AU118" s="274">
        <f t="shared" si="255"/>
        <v>0</v>
      </c>
      <c r="AV118" s="274">
        <f t="shared" si="256"/>
        <v>0</v>
      </c>
      <c r="AW118" s="274">
        <f t="shared" si="257"/>
        <v>0</v>
      </c>
      <c r="AX118" s="274">
        <f t="shared" si="258"/>
        <v>0</v>
      </c>
      <c r="AY118" s="274">
        <f t="shared" si="259"/>
        <v>0</v>
      </c>
      <c r="AZ118" s="274">
        <f t="shared" si="260"/>
        <v>0</v>
      </c>
      <c r="BA118" s="274">
        <f t="shared" si="261"/>
        <v>0</v>
      </c>
      <c r="BB118" s="274">
        <f t="shared" si="262"/>
        <v>0</v>
      </c>
      <c r="BC118" s="275">
        <f t="shared" si="315"/>
        <v>0</v>
      </c>
      <c r="BD118" s="276"/>
      <c r="BE118" s="274">
        <f t="shared" si="263"/>
        <v>0</v>
      </c>
      <c r="BF118" s="274">
        <f t="shared" si="264"/>
        <v>0</v>
      </c>
      <c r="BG118" s="274">
        <f t="shared" si="265"/>
        <v>0</v>
      </c>
      <c r="BH118" s="274">
        <f t="shared" si="266"/>
        <v>0</v>
      </c>
      <c r="BI118" s="274">
        <f t="shared" si="267"/>
        <v>0</v>
      </c>
      <c r="BJ118" s="274">
        <f t="shared" si="268"/>
        <v>0</v>
      </c>
      <c r="BK118" s="274">
        <f t="shared" si="269"/>
        <v>0</v>
      </c>
      <c r="BL118" s="274">
        <f t="shared" si="270"/>
        <v>0</v>
      </c>
      <c r="BM118" s="274">
        <f t="shared" si="271"/>
        <v>0</v>
      </c>
      <c r="BN118" s="274">
        <f t="shared" si="272"/>
        <v>0</v>
      </c>
      <c r="BO118" s="275">
        <f t="shared" si="316"/>
        <v>0</v>
      </c>
      <c r="BP118" s="227"/>
      <c r="BQ118" s="225">
        <f t="shared" si="273"/>
        <v>0</v>
      </c>
      <c r="BR118" s="225">
        <f t="shared" si="274"/>
        <v>0</v>
      </c>
      <c r="BS118" s="225">
        <f t="shared" si="275"/>
        <v>0</v>
      </c>
      <c r="BT118" s="225">
        <f t="shared" si="276"/>
        <v>0</v>
      </c>
      <c r="BU118" s="225">
        <f t="shared" si="277"/>
        <v>0</v>
      </c>
      <c r="BV118" s="225">
        <f t="shared" si="278"/>
        <v>0</v>
      </c>
      <c r="BW118" s="225">
        <f t="shared" si="279"/>
        <v>0</v>
      </c>
      <c r="BX118" s="225">
        <f t="shared" si="280"/>
        <v>0</v>
      </c>
      <c r="BY118" s="225">
        <f t="shared" si="281"/>
        <v>0</v>
      </c>
      <c r="BZ118" s="225">
        <f t="shared" si="282"/>
        <v>0</v>
      </c>
      <c r="CA118" s="226">
        <f t="shared" si="317"/>
        <v>0</v>
      </c>
      <c r="CB118" s="227"/>
      <c r="CC118" s="279">
        <f t="shared" si="283"/>
        <v>0</v>
      </c>
      <c r="CD118" s="279">
        <f t="shared" si="284"/>
        <v>0</v>
      </c>
      <c r="CE118" s="279">
        <f t="shared" si="285"/>
        <v>0</v>
      </c>
      <c r="CF118" s="279">
        <f t="shared" si="286"/>
        <v>0</v>
      </c>
      <c r="CG118" s="279">
        <f t="shared" si="287"/>
        <v>0</v>
      </c>
      <c r="CH118" s="279">
        <f t="shared" si="288"/>
        <v>0</v>
      </c>
      <c r="CI118" s="279">
        <f t="shared" si="289"/>
        <v>0</v>
      </c>
      <c r="CJ118" s="279">
        <f t="shared" si="290"/>
        <v>0</v>
      </c>
      <c r="CK118" s="279">
        <f t="shared" si="291"/>
        <v>0</v>
      </c>
      <c r="CL118" s="279">
        <f t="shared" si="292"/>
        <v>0</v>
      </c>
      <c r="CM118" s="226">
        <f t="shared" si="318"/>
        <v>0</v>
      </c>
      <c r="CN118" s="227"/>
      <c r="CO118" s="225">
        <f t="shared" si="293"/>
        <v>0</v>
      </c>
      <c r="CP118" s="225">
        <f t="shared" si="294"/>
        <v>0</v>
      </c>
      <c r="CQ118" s="225">
        <f t="shared" si="295"/>
        <v>0</v>
      </c>
      <c r="CR118" s="225">
        <f t="shared" si="296"/>
        <v>0</v>
      </c>
      <c r="CS118" s="225">
        <f t="shared" si="297"/>
        <v>0</v>
      </c>
      <c r="CT118" s="225">
        <f t="shared" si="298"/>
        <v>0</v>
      </c>
      <c r="CU118" s="225">
        <f t="shared" si="299"/>
        <v>0</v>
      </c>
      <c r="CV118" s="225">
        <f t="shared" si="300"/>
        <v>0</v>
      </c>
      <c r="CW118" s="225">
        <f t="shared" si="301"/>
        <v>0</v>
      </c>
      <c r="CX118" s="225">
        <f t="shared" si="302"/>
        <v>0</v>
      </c>
      <c r="CY118" s="226">
        <f t="shared" si="319"/>
        <v>0</v>
      </c>
      <c r="CZ118" s="227"/>
      <c r="DA118" s="225">
        <f t="shared" si="303"/>
        <v>0</v>
      </c>
      <c r="DB118" s="225">
        <f t="shared" si="304"/>
        <v>0</v>
      </c>
      <c r="DC118" s="225">
        <f t="shared" si="305"/>
        <v>0</v>
      </c>
      <c r="DD118" s="225">
        <f t="shared" si="306"/>
        <v>0</v>
      </c>
      <c r="DE118" s="225">
        <f t="shared" si="307"/>
        <v>0</v>
      </c>
      <c r="DF118" s="225">
        <f t="shared" si="308"/>
        <v>0</v>
      </c>
      <c r="DG118" s="225">
        <f t="shared" si="309"/>
        <v>0</v>
      </c>
      <c r="DH118" s="225">
        <f t="shared" si="310"/>
        <v>0</v>
      </c>
      <c r="DI118" s="225">
        <f t="shared" si="311"/>
        <v>0</v>
      </c>
      <c r="DJ118" s="225">
        <f t="shared" si="312"/>
        <v>0</v>
      </c>
      <c r="DK118" s="226">
        <f t="shared" si="320"/>
        <v>0</v>
      </c>
      <c r="DL118" s="227"/>
      <c r="DM118" s="225">
        <f>IF('5. Lön'!$B$15&gt;0,$F118*G118*(1+'2. Grunddata'!$C$16)*(1+$Q118)*(1-$E118),AS118)</f>
        <v>0</v>
      </c>
      <c r="DN118" s="225">
        <f>IF('5. Lön'!$B$15&gt;0,$F118*H118*(1+'2. Grunddata'!$C$16)*(1+$Q118)*(1+$R118)*(1-$E118),AT118)</f>
        <v>0</v>
      </c>
      <c r="DO118" s="225">
        <f>IF('5. Lön'!$B$15&gt;0,$F118*I118*(1+'2. Grunddata'!$C$16)*(1+$Q118)*(1+$R118)*(1+$S118)*(1-$E118),AU118)</f>
        <v>0</v>
      </c>
      <c r="DP118" s="225">
        <f>IF('5. Lön'!$B$15&gt;0,$F118*J118*(1+'2. Grunddata'!$C$16)*(1+$Q118)*(1+$R118)*(1+$S118)*(1+$T118)*(1-$E118),AV118)</f>
        <v>0</v>
      </c>
      <c r="DQ118" s="225">
        <f>IF('5. Lön'!$B$15&gt;0,$F118*K118*(1+'2. Grunddata'!$C$16)*(1+$Q118)*(1+$R118)*(1+$S118)*(1+$T118)*(1+$U118)*(1-$E118),AW118)</f>
        <v>0</v>
      </c>
      <c r="DR118" s="225">
        <f>IF('5. Lön'!$B$15&gt;0,$F118*L118*(1+'2. Grunddata'!$C$16)*(1+$Q118)*(1+$R118)*(1+$S118)*(1+$T118)*(1+$U118)*(1+$V118)*(1-$E118),AX118)</f>
        <v>0</v>
      </c>
      <c r="DS118" s="225">
        <f>IF('5. Lön'!$B$15&gt;0,$F118*M118*(1+'2. Grunddata'!$C$16)*(1+$Q118)*(1+$R118)*(1+$S118)*(1+$T118)*(1+$U118)*(1+$V118)*(1+$W118)*(1-$E118),AY118)</f>
        <v>0</v>
      </c>
      <c r="DT118" s="225">
        <f>IF('5. Lön'!$B$15&gt;0,$F118*N118*(1+'2. Grunddata'!$C$16)*(1+$Q118)*(1+$R118)*(1+$S118)*(1+$T118)*(1+$U118)*(1+$V118)*(1+$W118)*(1+$X118)*(1-$E118),AZ118)</f>
        <v>0</v>
      </c>
      <c r="DU118" s="225">
        <f>IF('5. Lön'!$B$15&gt;0,$F118*O118*(1+'2. Grunddata'!$C$16)*(1+$Q118)*(1+$R118)*(1+$S118)*(1+$T118)*(1+$U118)*(1+$V118)*(1+$W118)*(1+$X118)*(1+$Y118)*(1+$Z118)*(1-$E118),BA118)</f>
        <v>0</v>
      </c>
      <c r="DV118" s="225">
        <f>IF('5. Lön'!$B$15&gt;0,$F118*P118*(1+'2. Grunddata'!$C$16)*(1+$Q118)*(1+$R118)*(1+$S118)*(1+$T118)*(1+$U118)*(1+$V118)*(1+$W118)*(1+$X118)*(1+$Y118)*(1-$E118),BB118)</f>
        <v>0</v>
      </c>
      <c r="DW118" s="226">
        <f t="shared" si="321"/>
        <v>0</v>
      </c>
      <c r="DX118" s="227"/>
      <c r="DY118" s="225">
        <f>IF('2. Grunddata'!$C$13="NEJ",(IF('2. Grunddata'!$C$16&gt;0,(DM118*$AD118),(AS118*$AD118))),(BQ118+CO118))</f>
        <v>0</v>
      </c>
      <c r="DZ118" s="225">
        <f>IF('2. Grunddata'!$C$13="NEJ",(IF('2. Grunddata'!$C$16&gt;0,(DN118*$AD118),(AT118*$AD118))),(BR118+CP118))</f>
        <v>0</v>
      </c>
      <c r="EA118" s="225">
        <f>IF('2. Grunddata'!$C$13="NEJ",(IF('2. Grunddata'!$C$16&gt;0,(DO118*$AD118),(AU118*$AD118))),(BS118+CQ118))</f>
        <v>0</v>
      </c>
      <c r="EB118" s="225">
        <f>IF('2. Grunddata'!$C$13="NEJ",(IF('2. Grunddata'!$C$16&gt;0,(DP118*$AD118),(AV118*$AD118))),(BT118+CR118))</f>
        <v>0</v>
      </c>
      <c r="EC118" s="225">
        <f>IF('2. Grunddata'!$C$13="NEJ",(IF('2. Grunddata'!$C$16&gt;0,(DQ118*$AD118),(AW118*$AD118))),(BU118+CS118))</f>
        <v>0</v>
      </c>
      <c r="ED118" s="225">
        <f>IF('2. Grunddata'!$C$13="NEJ",(IF('2. Grunddata'!$C$16&gt;0,(DR118*$AD118),(AX118*$AD118))),(BV118+CT118))</f>
        <v>0</v>
      </c>
      <c r="EE118" s="225">
        <f>IF('2. Grunddata'!$C$13="NEJ",(IF('2. Grunddata'!$C$16&gt;0,(DS118*$AD118),(AY118*$AD118))),(BW118+CU118))</f>
        <v>0</v>
      </c>
      <c r="EF118" s="225">
        <f>IF('2. Grunddata'!$C$13="NEJ",(IF('2. Grunddata'!$C$16&gt;0,(DT118*$AD118),(AZ118*$AD118))),(BX118+CV118))</f>
        <v>0</v>
      </c>
      <c r="EG118" s="225">
        <f>IF('2. Grunddata'!$C$13="NEJ",(IF('2. Grunddata'!$C$16&gt;0,(DU118*$AD118),(BA118*$AD118))),(BY118+CW118))</f>
        <v>0</v>
      </c>
      <c r="EH118" s="225">
        <f>IF('2. Grunddata'!$C$13="NEJ",(IF('2. Grunddata'!$C$16&gt;0,(DV118*$AD118),(BB118*$AD118))),(BZ118+CX118))</f>
        <v>0</v>
      </c>
      <c r="EI118" s="226">
        <f t="shared" si="322"/>
        <v>0</v>
      </c>
      <c r="EJ118" s="227"/>
      <c r="EK118" s="225">
        <f>(BQ118+CO118-DY118)+IF('2. Grunddata'!$C$16&gt;0,AS118-DM118,0)</f>
        <v>0</v>
      </c>
      <c r="EL118" s="225">
        <f>(BR118+CP118-DZ118)+IF('2. Grunddata'!$C$16&gt;0,AT118-DN118,0)</f>
        <v>0</v>
      </c>
      <c r="EM118" s="225">
        <f>(BS118+CQ118-EA118)+IF('2. Grunddata'!$C$16&gt;0,AU118-DO118,0)</f>
        <v>0</v>
      </c>
      <c r="EN118" s="225">
        <f>(BT118+CR118-EB118)+IF('2. Grunddata'!$C$16&gt;0,AV118-DP118,0)</f>
        <v>0</v>
      </c>
      <c r="EO118" s="225">
        <f>(BU118+CS118-EC118)+IF('2. Grunddata'!$C$16&gt;0,AW118-DQ118,0)</f>
        <v>0</v>
      </c>
      <c r="EP118" s="225">
        <f>(BV118+CT118-ED118)+IF('2. Grunddata'!$C$16&gt;0,AX118-DR118,0)</f>
        <v>0</v>
      </c>
      <c r="EQ118" s="225">
        <f>(BW118+CU118-EE118)+IF('2. Grunddata'!$C$16&gt;0,AY118-DS118,0)</f>
        <v>0</v>
      </c>
      <c r="ER118" s="225">
        <f>(BX118+CV118-EF118)+IF('2. Grunddata'!$C$16&gt;0,AZ118-DT118,0)</f>
        <v>0</v>
      </c>
      <c r="ES118" s="225">
        <f>(BY118+CW118-EG118)+IF('2. Grunddata'!$C$16&gt;0,BA118-DU118,0)</f>
        <v>0</v>
      </c>
      <c r="ET118" s="225">
        <f>(BZ118+CX118-EH118)+IF('2. Grunddata'!$C$16&gt;0,BB118-DV118,0)</f>
        <v>0</v>
      </c>
      <c r="EU118" s="226">
        <f t="shared" si="323"/>
        <v>0</v>
      </c>
      <c r="EV118" s="227"/>
      <c r="EW118" s="225">
        <f t="shared" si="324"/>
        <v>0</v>
      </c>
      <c r="EX118" s="225">
        <f t="shared" si="325"/>
        <v>0</v>
      </c>
      <c r="EY118" s="225">
        <f t="shared" si="326"/>
        <v>0</v>
      </c>
      <c r="EZ118" s="225">
        <f t="shared" si="327"/>
        <v>0</v>
      </c>
      <c r="FA118" s="225">
        <f t="shared" si="328"/>
        <v>0</v>
      </c>
      <c r="FB118" s="225">
        <f t="shared" si="329"/>
        <v>0</v>
      </c>
      <c r="FC118" s="225">
        <f t="shared" si="330"/>
        <v>0</v>
      </c>
      <c r="FD118" s="225">
        <f t="shared" si="331"/>
        <v>0</v>
      </c>
      <c r="FE118" s="225">
        <f t="shared" si="332"/>
        <v>0</v>
      </c>
      <c r="FF118" s="225">
        <f t="shared" si="333"/>
        <v>0</v>
      </c>
      <c r="FG118" s="226">
        <f t="shared" si="334"/>
        <v>0</v>
      </c>
      <c r="FH118" s="227"/>
      <c r="FI118" s="225">
        <f t="shared" si="335"/>
        <v>0</v>
      </c>
      <c r="FJ118" s="225">
        <f t="shared" si="336"/>
        <v>0</v>
      </c>
      <c r="FK118" s="225">
        <f t="shared" si="337"/>
        <v>0</v>
      </c>
      <c r="FL118" s="225">
        <f t="shared" si="338"/>
        <v>0</v>
      </c>
      <c r="FM118" s="225">
        <f t="shared" si="339"/>
        <v>0</v>
      </c>
      <c r="FN118" s="225">
        <f t="shared" si="340"/>
        <v>0</v>
      </c>
      <c r="FO118" s="225">
        <f t="shared" si="341"/>
        <v>0</v>
      </c>
      <c r="FP118" s="225">
        <f t="shared" si="342"/>
        <v>0</v>
      </c>
      <c r="FQ118" s="225">
        <f t="shared" si="343"/>
        <v>0</v>
      </c>
      <c r="FR118" s="225">
        <f t="shared" si="344"/>
        <v>0</v>
      </c>
      <c r="FS118" s="226">
        <f t="shared" si="345"/>
        <v>0</v>
      </c>
    </row>
    <row r="119" spans="2:175" s="120" customFormat="1" ht="12.95" customHeight="1" x14ac:dyDescent="0.2">
      <c r="B119" s="109" t="str">
        <f>'2. Grunddata'!C$9</f>
        <v>Husdjurens utfodring och vård</v>
      </c>
      <c r="C119" s="110"/>
      <c r="D119" s="113"/>
      <c r="E119" s="128">
        <f t="shared" si="347"/>
        <v>0</v>
      </c>
      <c r="F119" s="111"/>
      <c r="G119" s="112"/>
      <c r="H119" s="112"/>
      <c r="I119" s="112"/>
      <c r="J119" s="112"/>
      <c r="K119" s="112"/>
      <c r="L119" s="112"/>
      <c r="M119" s="112"/>
      <c r="N119" s="112"/>
      <c r="O119" s="112"/>
      <c r="P119" s="112"/>
      <c r="Q119" s="266">
        <f>SUMIF('3. Partner'!$K$13:$K$87,$B119,'3. Partner'!$E$13:$E$87)</f>
        <v>0.02</v>
      </c>
      <c r="R119" s="541">
        <f t="shared" si="349"/>
        <v>0.02</v>
      </c>
      <c r="S119" s="541">
        <f t="shared" si="349"/>
        <v>0.02</v>
      </c>
      <c r="T119" s="541">
        <f t="shared" si="349"/>
        <v>0.02</v>
      </c>
      <c r="U119" s="541">
        <f t="shared" si="349"/>
        <v>0.02</v>
      </c>
      <c r="V119" s="541">
        <f t="shared" si="349"/>
        <v>0.02</v>
      </c>
      <c r="W119" s="541">
        <f t="shared" si="349"/>
        <v>0.02</v>
      </c>
      <c r="X119" s="541">
        <f t="shared" si="349"/>
        <v>0.02</v>
      </c>
      <c r="Y119" s="541">
        <f t="shared" si="349"/>
        <v>0.02</v>
      </c>
      <c r="Z119" s="541">
        <f t="shared" si="349"/>
        <v>0.02</v>
      </c>
      <c r="AA119" s="267">
        <f>SUMIF('3. Partner'!K$13:K$87,B119,'3. Partner'!D$13:D$87)</f>
        <v>0.54449999999999998</v>
      </c>
      <c r="AB119" s="247">
        <f>(SUMIF('3. Partner'!K$13:K$87,B119,'3. Partner'!F$13:F$87))+(SUMIF('3. Partner'!K$13:K$87,B119,'3. Partner'!H$13:H$87))</f>
        <v>0.46473946099377283</v>
      </c>
      <c r="AC119" s="247">
        <f>(SUMIF('3. Partner'!K$13:K$87,B119,'3. Partner'!G$13:G$87))+(SUMIF('3. Partner'!K$13:K$87,B119,'3. Partner'!I$13:I$87))</f>
        <v>0.12659999999999999</v>
      </c>
      <c r="AD119" s="248">
        <f>IF('2. Grunddata'!C$13="NEJ",'2. Grunddata'!C$14,0)</f>
        <v>0.25</v>
      </c>
      <c r="AE119" s="597">
        <f t="shared" si="313"/>
        <v>0</v>
      </c>
      <c r="AF119" s="292"/>
      <c r="AG119" s="249">
        <f t="shared" si="243"/>
        <v>0</v>
      </c>
      <c r="AH119" s="249">
        <f t="shared" si="244"/>
        <v>0</v>
      </c>
      <c r="AI119" s="249">
        <f t="shared" si="245"/>
        <v>0</v>
      </c>
      <c r="AJ119" s="249">
        <f t="shared" si="246"/>
        <v>0</v>
      </c>
      <c r="AK119" s="249">
        <f t="shared" si="247"/>
        <v>0</v>
      </c>
      <c r="AL119" s="249">
        <f t="shared" si="248"/>
        <v>0</v>
      </c>
      <c r="AM119" s="249">
        <f t="shared" si="249"/>
        <v>0</v>
      </c>
      <c r="AN119" s="249">
        <f t="shared" si="250"/>
        <v>0</v>
      </c>
      <c r="AO119" s="249">
        <f t="shared" si="251"/>
        <v>0</v>
      </c>
      <c r="AP119" s="249">
        <f t="shared" si="252"/>
        <v>0</v>
      </c>
      <c r="AQ119" s="250">
        <f t="shared" si="314"/>
        <v>0</v>
      </c>
      <c r="AR119" s="251"/>
      <c r="AS119" s="249">
        <f t="shared" si="253"/>
        <v>0</v>
      </c>
      <c r="AT119" s="249">
        <f t="shared" si="254"/>
        <v>0</v>
      </c>
      <c r="AU119" s="249">
        <f t="shared" si="255"/>
        <v>0</v>
      </c>
      <c r="AV119" s="249">
        <f t="shared" si="256"/>
        <v>0</v>
      </c>
      <c r="AW119" s="249">
        <f t="shared" si="257"/>
        <v>0</v>
      </c>
      <c r="AX119" s="249">
        <f t="shared" si="258"/>
        <v>0</v>
      </c>
      <c r="AY119" s="249">
        <f t="shared" si="259"/>
        <v>0</v>
      </c>
      <c r="AZ119" s="249">
        <f t="shared" si="260"/>
        <v>0</v>
      </c>
      <c r="BA119" s="249">
        <f t="shared" si="261"/>
        <v>0</v>
      </c>
      <c r="BB119" s="249">
        <f t="shared" si="262"/>
        <v>0</v>
      </c>
      <c r="BC119" s="250">
        <f t="shared" si="315"/>
        <v>0</v>
      </c>
      <c r="BD119" s="251"/>
      <c r="BE119" s="249">
        <f t="shared" si="263"/>
        <v>0</v>
      </c>
      <c r="BF119" s="249">
        <f t="shared" si="264"/>
        <v>0</v>
      </c>
      <c r="BG119" s="249">
        <f t="shared" si="265"/>
        <v>0</v>
      </c>
      <c r="BH119" s="249">
        <f t="shared" si="266"/>
        <v>0</v>
      </c>
      <c r="BI119" s="249">
        <f t="shared" si="267"/>
        <v>0</v>
      </c>
      <c r="BJ119" s="249">
        <f t="shared" si="268"/>
        <v>0</v>
      </c>
      <c r="BK119" s="249">
        <f t="shared" si="269"/>
        <v>0</v>
      </c>
      <c r="BL119" s="249">
        <f t="shared" si="270"/>
        <v>0</v>
      </c>
      <c r="BM119" s="249">
        <f t="shared" si="271"/>
        <v>0</v>
      </c>
      <c r="BN119" s="249">
        <f t="shared" si="272"/>
        <v>0</v>
      </c>
      <c r="BO119" s="250">
        <f t="shared" si="316"/>
        <v>0</v>
      </c>
      <c r="BQ119" s="253">
        <f t="shared" si="273"/>
        <v>0</v>
      </c>
      <c r="BR119" s="253">
        <f t="shared" si="274"/>
        <v>0</v>
      </c>
      <c r="BS119" s="253">
        <f t="shared" si="275"/>
        <v>0</v>
      </c>
      <c r="BT119" s="253">
        <f t="shared" si="276"/>
        <v>0</v>
      </c>
      <c r="BU119" s="253">
        <f t="shared" si="277"/>
        <v>0</v>
      </c>
      <c r="BV119" s="253">
        <f t="shared" si="278"/>
        <v>0</v>
      </c>
      <c r="BW119" s="253">
        <f t="shared" si="279"/>
        <v>0</v>
      </c>
      <c r="BX119" s="253">
        <f t="shared" si="280"/>
        <v>0</v>
      </c>
      <c r="BY119" s="253">
        <f t="shared" si="281"/>
        <v>0</v>
      </c>
      <c r="BZ119" s="253">
        <f t="shared" si="282"/>
        <v>0</v>
      </c>
      <c r="CA119" s="237">
        <f t="shared" si="317"/>
        <v>0</v>
      </c>
      <c r="CC119" s="258">
        <f t="shared" si="283"/>
        <v>0</v>
      </c>
      <c r="CD119" s="258">
        <f t="shared" si="284"/>
        <v>0</v>
      </c>
      <c r="CE119" s="258">
        <f t="shared" si="285"/>
        <v>0</v>
      </c>
      <c r="CF119" s="258">
        <f t="shared" si="286"/>
        <v>0</v>
      </c>
      <c r="CG119" s="258">
        <f t="shared" si="287"/>
        <v>0</v>
      </c>
      <c r="CH119" s="258">
        <f t="shared" si="288"/>
        <v>0</v>
      </c>
      <c r="CI119" s="258">
        <f t="shared" si="289"/>
        <v>0</v>
      </c>
      <c r="CJ119" s="258">
        <f t="shared" si="290"/>
        <v>0</v>
      </c>
      <c r="CK119" s="258">
        <f t="shared" si="291"/>
        <v>0</v>
      </c>
      <c r="CL119" s="258">
        <f t="shared" si="292"/>
        <v>0</v>
      </c>
      <c r="CM119" s="237">
        <f t="shared" si="318"/>
        <v>0</v>
      </c>
      <c r="CO119" s="253">
        <f t="shared" si="293"/>
        <v>0</v>
      </c>
      <c r="CP119" s="253">
        <f t="shared" si="294"/>
        <v>0</v>
      </c>
      <c r="CQ119" s="253">
        <f t="shared" si="295"/>
        <v>0</v>
      </c>
      <c r="CR119" s="253">
        <f t="shared" si="296"/>
        <v>0</v>
      </c>
      <c r="CS119" s="253">
        <f t="shared" si="297"/>
        <v>0</v>
      </c>
      <c r="CT119" s="253">
        <f t="shared" si="298"/>
        <v>0</v>
      </c>
      <c r="CU119" s="253">
        <f t="shared" si="299"/>
        <v>0</v>
      </c>
      <c r="CV119" s="253">
        <f t="shared" si="300"/>
        <v>0</v>
      </c>
      <c r="CW119" s="253">
        <f t="shared" si="301"/>
        <v>0</v>
      </c>
      <c r="CX119" s="253">
        <f t="shared" si="302"/>
        <v>0</v>
      </c>
      <c r="CY119" s="237">
        <f t="shared" si="319"/>
        <v>0</v>
      </c>
      <c r="DA119" s="253">
        <f t="shared" si="303"/>
        <v>0</v>
      </c>
      <c r="DB119" s="253">
        <f t="shared" si="304"/>
        <v>0</v>
      </c>
      <c r="DC119" s="253">
        <f t="shared" si="305"/>
        <v>0</v>
      </c>
      <c r="DD119" s="253">
        <f t="shared" si="306"/>
        <v>0</v>
      </c>
      <c r="DE119" s="253">
        <f t="shared" si="307"/>
        <v>0</v>
      </c>
      <c r="DF119" s="253">
        <f t="shared" si="308"/>
        <v>0</v>
      </c>
      <c r="DG119" s="253">
        <f t="shared" si="309"/>
        <v>0</v>
      </c>
      <c r="DH119" s="253">
        <f t="shared" si="310"/>
        <v>0</v>
      </c>
      <c r="DI119" s="253">
        <f t="shared" si="311"/>
        <v>0</v>
      </c>
      <c r="DJ119" s="253">
        <f t="shared" si="312"/>
        <v>0</v>
      </c>
      <c r="DK119" s="237">
        <f t="shared" si="320"/>
        <v>0</v>
      </c>
      <c r="DM119" s="253">
        <f>IF('5. Lön'!$B$15&gt;0,$F119*G119*(1+'2. Grunddata'!$C$16)*(1+$Q119)*(1-$E119),AS119)</f>
        <v>0</v>
      </c>
      <c r="DN119" s="253">
        <f>IF('5. Lön'!$B$15&gt;0,$F119*H119*(1+'2. Grunddata'!$C$16)*(1+$Q119)*(1+$R119)*(1-$E119),AT119)</f>
        <v>0</v>
      </c>
      <c r="DO119" s="253">
        <f>IF('5. Lön'!$B$15&gt;0,$F119*I119*(1+'2. Grunddata'!$C$16)*(1+$Q119)*(1+$R119)*(1+$S119)*(1-$E119),AU119)</f>
        <v>0</v>
      </c>
      <c r="DP119" s="253">
        <f>IF('5. Lön'!$B$15&gt;0,$F119*J119*(1+'2. Grunddata'!$C$16)*(1+$Q119)*(1+$R119)*(1+$S119)*(1+$T119)*(1-$E119),AV119)</f>
        <v>0</v>
      </c>
      <c r="DQ119" s="253">
        <f>IF('5. Lön'!$B$15&gt;0,$F119*K119*(1+'2. Grunddata'!$C$16)*(1+$Q119)*(1+$R119)*(1+$S119)*(1+$T119)*(1+$U119)*(1-$E119),AW119)</f>
        <v>0</v>
      </c>
      <c r="DR119" s="253">
        <f>IF('5. Lön'!$B$15&gt;0,$F119*L119*(1+'2. Grunddata'!$C$16)*(1+$Q119)*(1+$R119)*(1+$S119)*(1+$T119)*(1+$U119)*(1+$V119)*(1-$E119),AX119)</f>
        <v>0</v>
      </c>
      <c r="DS119" s="253">
        <f>IF('5. Lön'!$B$15&gt;0,$F119*M119*(1+'2. Grunddata'!$C$16)*(1+$Q119)*(1+$R119)*(1+$S119)*(1+$T119)*(1+$U119)*(1+$V119)*(1+$W119)*(1-$E119),AY119)</f>
        <v>0</v>
      </c>
      <c r="DT119" s="253">
        <f>IF('5. Lön'!$B$15&gt;0,$F119*N119*(1+'2. Grunddata'!$C$16)*(1+$Q119)*(1+$R119)*(1+$S119)*(1+$T119)*(1+$U119)*(1+$V119)*(1+$W119)*(1+$X119)*(1-$E119),AZ119)</f>
        <v>0</v>
      </c>
      <c r="DU119" s="253">
        <f>IF('5. Lön'!$B$15&gt;0,$F119*O119*(1+'2. Grunddata'!$C$16)*(1+$Q119)*(1+$R119)*(1+$S119)*(1+$T119)*(1+$U119)*(1+$V119)*(1+$W119)*(1+$X119)*(1+$Y119)*(1+$Z119)*(1-$E119),BA119)</f>
        <v>0</v>
      </c>
      <c r="DV119" s="253">
        <f>IF('5. Lön'!$B$15&gt;0,$F119*P119*(1+'2. Grunddata'!$C$16)*(1+$Q119)*(1+$R119)*(1+$S119)*(1+$T119)*(1+$U119)*(1+$V119)*(1+$W119)*(1+$X119)*(1+$Y119)*(1-$E119),BB119)</f>
        <v>0</v>
      </c>
      <c r="DW119" s="237">
        <f t="shared" si="321"/>
        <v>0</v>
      </c>
      <c r="DY119" s="253">
        <f>IF('2. Grunddata'!$C$13="NEJ",(IF('2. Grunddata'!$C$16&gt;0,(DM119*$AD119),(AS119*$AD119))),(BQ119+CO119))</f>
        <v>0</v>
      </c>
      <c r="DZ119" s="253">
        <f>IF('2. Grunddata'!$C$13="NEJ",(IF('2. Grunddata'!$C$16&gt;0,(DN119*$AD119),(AT119*$AD119))),(BR119+CP119))</f>
        <v>0</v>
      </c>
      <c r="EA119" s="253">
        <f>IF('2. Grunddata'!$C$13="NEJ",(IF('2. Grunddata'!$C$16&gt;0,(DO119*$AD119),(AU119*$AD119))),(BS119+CQ119))</f>
        <v>0</v>
      </c>
      <c r="EB119" s="253">
        <f>IF('2. Grunddata'!$C$13="NEJ",(IF('2. Grunddata'!$C$16&gt;0,(DP119*$AD119),(AV119*$AD119))),(BT119+CR119))</f>
        <v>0</v>
      </c>
      <c r="EC119" s="253">
        <f>IF('2. Grunddata'!$C$13="NEJ",(IF('2. Grunddata'!$C$16&gt;0,(DQ119*$AD119),(AW119*$AD119))),(BU119+CS119))</f>
        <v>0</v>
      </c>
      <c r="ED119" s="253">
        <f>IF('2. Grunddata'!$C$13="NEJ",(IF('2. Grunddata'!$C$16&gt;0,(DR119*$AD119),(AX119*$AD119))),(BV119+CT119))</f>
        <v>0</v>
      </c>
      <c r="EE119" s="253">
        <f>IF('2. Grunddata'!$C$13="NEJ",(IF('2. Grunddata'!$C$16&gt;0,(DS119*$AD119),(AY119*$AD119))),(BW119+CU119))</f>
        <v>0</v>
      </c>
      <c r="EF119" s="253">
        <f>IF('2. Grunddata'!$C$13="NEJ",(IF('2. Grunddata'!$C$16&gt;0,(DT119*$AD119),(AZ119*$AD119))),(BX119+CV119))</f>
        <v>0</v>
      </c>
      <c r="EG119" s="253">
        <f>IF('2. Grunddata'!$C$13="NEJ",(IF('2. Grunddata'!$C$16&gt;0,(DU119*$AD119),(BA119*$AD119))),(BY119+CW119))</f>
        <v>0</v>
      </c>
      <c r="EH119" s="253">
        <f>IF('2. Grunddata'!$C$13="NEJ",(IF('2. Grunddata'!$C$16&gt;0,(DV119*$AD119),(BB119*$AD119))),(BZ119+CX119))</f>
        <v>0</v>
      </c>
      <c r="EI119" s="237">
        <f t="shared" si="322"/>
        <v>0</v>
      </c>
      <c r="EK119" s="253">
        <f>(BQ119+CO119-DY119)+IF('2. Grunddata'!$C$16&gt;0,AS119-DM119,0)</f>
        <v>0</v>
      </c>
      <c r="EL119" s="253">
        <f>(BR119+CP119-DZ119)+IF('2. Grunddata'!$C$16&gt;0,AT119-DN119,0)</f>
        <v>0</v>
      </c>
      <c r="EM119" s="253">
        <f>(BS119+CQ119-EA119)+IF('2. Grunddata'!$C$16&gt;0,AU119-DO119,0)</f>
        <v>0</v>
      </c>
      <c r="EN119" s="253">
        <f>(BT119+CR119-EB119)+IF('2. Grunddata'!$C$16&gt;0,AV119-DP119,0)</f>
        <v>0</v>
      </c>
      <c r="EO119" s="253">
        <f>(BU119+CS119-EC119)+IF('2. Grunddata'!$C$16&gt;0,AW119-DQ119,0)</f>
        <v>0</v>
      </c>
      <c r="EP119" s="253">
        <f>(BV119+CT119-ED119)+IF('2. Grunddata'!$C$16&gt;0,AX119-DR119,0)</f>
        <v>0</v>
      </c>
      <c r="EQ119" s="253">
        <f>(BW119+CU119-EE119)+IF('2. Grunddata'!$C$16&gt;0,AY119-DS119,0)</f>
        <v>0</v>
      </c>
      <c r="ER119" s="253">
        <f>(BX119+CV119-EF119)+IF('2. Grunddata'!$C$16&gt;0,AZ119-DT119,0)</f>
        <v>0</v>
      </c>
      <c r="ES119" s="253">
        <f>(BY119+CW119-EG119)+IF('2. Grunddata'!$C$16&gt;0,BA119-DU119,0)</f>
        <v>0</v>
      </c>
      <c r="ET119" s="253">
        <f>(BZ119+CX119-EH119)+IF('2. Grunddata'!$C$16&gt;0,BB119-DV119,0)</f>
        <v>0</v>
      </c>
      <c r="EU119" s="237">
        <f t="shared" si="323"/>
        <v>0</v>
      </c>
      <c r="EW119" s="253">
        <f t="shared" si="324"/>
        <v>0</v>
      </c>
      <c r="EX119" s="253">
        <f t="shared" si="325"/>
        <v>0</v>
      </c>
      <c r="EY119" s="253">
        <f t="shared" si="326"/>
        <v>0</v>
      </c>
      <c r="EZ119" s="253">
        <f t="shared" si="327"/>
        <v>0</v>
      </c>
      <c r="FA119" s="253">
        <f t="shared" si="328"/>
        <v>0</v>
      </c>
      <c r="FB119" s="253">
        <f t="shared" si="329"/>
        <v>0</v>
      </c>
      <c r="FC119" s="253">
        <f t="shared" si="330"/>
        <v>0</v>
      </c>
      <c r="FD119" s="253">
        <f t="shared" si="331"/>
        <v>0</v>
      </c>
      <c r="FE119" s="253">
        <f t="shared" si="332"/>
        <v>0</v>
      </c>
      <c r="FF119" s="253">
        <f t="shared" si="333"/>
        <v>0</v>
      </c>
      <c r="FG119" s="237">
        <f t="shared" si="334"/>
        <v>0</v>
      </c>
      <c r="FI119" s="253">
        <f t="shared" si="335"/>
        <v>0</v>
      </c>
      <c r="FJ119" s="253">
        <f t="shared" si="336"/>
        <v>0</v>
      </c>
      <c r="FK119" s="253">
        <f t="shared" si="337"/>
        <v>0</v>
      </c>
      <c r="FL119" s="253">
        <f t="shared" si="338"/>
        <v>0</v>
      </c>
      <c r="FM119" s="253">
        <f t="shared" si="339"/>
        <v>0</v>
      </c>
      <c r="FN119" s="253">
        <f t="shared" si="340"/>
        <v>0</v>
      </c>
      <c r="FO119" s="253">
        <f t="shared" si="341"/>
        <v>0</v>
      </c>
      <c r="FP119" s="253">
        <f t="shared" si="342"/>
        <v>0</v>
      </c>
      <c r="FQ119" s="253">
        <f t="shared" si="343"/>
        <v>0</v>
      </c>
      <c r="FR119" s="253">
        <f t="shared" si="344"/>
        <v>0</v>
      </c>
      <c r="FS119" s="237">
        <f t="shared" si="345"/>
        <v>0</v>
      </c>
    </row>
    <row r="120" spans="2:175" s="120" customFormat="1" ht="12.95" customHeight="1" x14ac:dyDescent="0.2">
      <c r="B120" s="115" t="str">
        <f>'2. Grunddata'!C$9</f>
        <v>Husdjurens utfodring och vård</v>
      </c>
      <c r="C120" s="147"/>
      <c r="D120" s="116"/>
      <c r="E120" s="138">
        <f t="shared" si="347"/>
        <v>0</v>
      </c>
      <c r="F120" s="136"/>
      <c r="G120" s="137"/>
      <c r="H120" s="137"/>
      <c r="I120" s="137"/>
      <c r="J120" s="137"/>
      <c r="K120" s="137"/>
      <c r="L120" s="137"/>
      <c r="M120" s="137"/>
      <c r="N120" s="137"/>
      <c r="O120" s="137"/>
      <c r="P120" s="137"/>
      <c r="Q120" s="566">
        <f>SUMIF('3. Partner'!$K$13:$K$87,$B120,'3. Partner'!$E$13:$E$87)</f>
        <v>0.02</v>
      </c>
      <c r="R120" s="540">
        <f t="shared" si="349"/>
        <v>0.02</v>
      </c>
      <c r="S120" s="540">
        <f t="shared" si="349"/>
        <v>0.02</v>
      </c>
      <c r="T120" s="540">
        <f t="shared" si="349"/>
        <v>0.02</v>
      </c>
      <c r="U120" s="540">
        <f t="shared" si="349"/>
        <v>0.02</v>
      </c>
      <c r="V120" s="540">
        <f t="shared" si="349"/>
        <v>0.02</v>
      </c>
      <c r="W120" s="540">
        <f t="shared" si="349"/>
        <v>0.02</v>
      </c>
      <c r="X120" s="540">
        <f t="shared" si="349"/>
        <v>0.02</v>
      </c>
      <c r="Y120" s="540">
        <f t="shared" si="349"/>
        <v>0.02</v>
      </c>
      <c r="Z120" s="540">
        <f t="shared" si="349"/>
        <v>0.02</v>
      </c>
      <c r="AA120" s="567">
        <f>SUMIF('3. Partner'!K$13:K$87,B120,'3. Partner'!D$13:D$87)</f>
        <v>0.54449999999999998</v>
      </c>
      <c r="AB120" s="568">
        <f>(SUMIF('3. Partner'!K$13:K$87,B120,'3. Partner'!F$13:F$87))+(SUMIF('3. Partner'!K$13:K$87,B120,'3. Partner'!H$13:H$87))</f>
        <v>0.46473946099377283</v>
      </c>
      <c r="AC120" s="568">
        <f>(SUMIF('3. Partner'!K$13:K$87,B120,'3. Partner'!G$13:G$87))+(SUMIF('3. Partner'!K$13:K$87,B120,'3. Partner'!I$13:I$87))</f>
        <v>0.12659999999999999</v>
      </c>
      <c r="AD120" s="273">
        <f>IF('2. Grunddata'!C$13="NEJ",'2. Grunddata'!C$14,0)</f>
        <v>0.25</v>
      </c>
      <c r="AE120" s="617">
        <f t="shared" si="313"/>
        <v>0</v>
      </c>
      <c r="AF120" s="287"/>
      <c r="AG120" s="274">
        <f t="shared" si="243"/>
        <v>0</v>
      </c>
      <c r="AH120" s="274">
        <f t="shared" si="244"/>
        <v>0</v>
      </c>
      <c r="AI120" s="274">
        <f t="shared" si="245"/>
        <v>0</v>
      </c>
      <c r="AJ120" s="274">
        <f t="shared" si="246"/>
        <v>0</v>
      </c>
      <c r="AK120" s="274">
        <f t="shared" si="247"/>
        <v>0</v>
      </c>
      <c r="AL120" s="274">
        <f t="shared" si="248"/>
        <v>0</v>
      </c>
      <c r="AM120" s="274">
        <f t="shared" si="249"/>
        <v>0</v>
      </c>
      <c r="AN120" s="274">
        <f t="shared" si="250"/>
        <v>0</v>
      </c>
      <c r="AO120" s="274">
        <f t="shared" si="251"/>
        <v>0</v>
      </c>
      <c r="AP120" s="274">
        <f t="shared" si="252"/>
        <v>0</v>
      </c>
      <c r="AQ120" s="275">
        <f t="shared" si="314"/>
        <v>0</v>
      </c>
      <c r="AR120" s="276"/>
      <c r="AS120" s="274">
        <f t="shared" si="253"/>
        <v>0</v>
      </c>
      <c r="AT120" s="274">
        <f t="shared" si="254"/>
        <v>0</v>
      </c>
      <c r="AU120" s="274">
        <f t="shared" si="255"/>
        <v>0</v>
      </c>
      <c r="AV120" s="274">
        <f t="shared" si="256"/>
        <v>0</v>
      </c>
      <c r="AW120" s="274">
        <f t="shared" si="257"/>
        <v>0</v>
      </c>
      <c r="AX120" s="274">
        <f t="shared" si="258"/>
        <v>0</v>
      </c>
      <c r="AY120" s="274">
        <f t="shared" si="259"/>
        <v>0</v>
      </c>
      <c r="AZ120" s="274">
        <f t="shared" si="260"/>
        <v>0</v>
      </c>
      <c r="BA120" s="274">
        <f t="shared" si="261"/>
        <v>0</v>
      </c>
      <c r="BB120" s="274">
        <f t="shared" si="262"/>
        <v>0</v>
      </c>
      <c r="BC120" s="275">
        <f t="shared" si="315"/>
        <v>0</v>
      </c>
      <c r="BD120" s="276"/>
      <c r="BE120" s="274">
        <f t="shared" si="263"/>
        <v>0</v>
      </c>
      <c r="BF120" s="274">
        <f t="shared" si="264"/>
        <v>0</v>
      </c>
      <c r="BG120" s="274">
        <f t="shared" si="265"/>
        <v>0</v>
      </c>
      <c r="BH120" s="274">
        <f t="shared" si="266"/>
        <v>0</v>
      </c>
      <c r="BI120" s="274">
        <f t="shared" si="267"/>
        <v>0</v>
      </c>
      <c r="BJ120" s="274">
        <f t="shared" si="268"/>
        <v>0</v>
      </c>
      <c r="BK120" s="274">
        <f t="shared" si="269"/>
        <v>0</v>
      </c>
      <c r="BL120" s="274">
        <f t="shared" si="270"/>
        <v>0</v>
      </c>
      <c r="BM120" s="274">
        <f t="shared" si="271"/>
        <v>0</v>
      </c>
      <c r="BN120" s="274">
        <f t="shared" si="272"/>
        <v>0</v>
      </c>
      <c r="BO120" s="275">
        <f t="shared" si="316"/>
        <v>0</v>
      </c>
      <c r="BP120" s="227"/>
      <c r="BQ120" s="225">
        <f t="shared" si="273"/>
        <v>0</v>
      </c>
      <c r="BR120" s="225">
        <f t="shared" si="274"/>
        <v>0</v>
      </c>
      <c r="BS120" s="225">
        <f t="shared" si="275"/>
        <v>0</v>
      </c>
      <c r="BT120" s="225">
        <f t="shared" si="276"/>
        <v>0</v>
      </c>
      <c r="BU120" s="225">
        <f t="shared" si="277"/>
        <v>0</v>
      </c>
      <c r="BV120" s="225">
        <f t="shared" si="278"/>
        <v>0</v>
      </c>
      <c r="BW120" s="225">
        <f t="shared" si="279"/>
        <v>0</v>
      </c>
      <c r="BX120" s="225">
        <f t="shared" si="280"/>
        <v>0</v>
      </c>
      <c r="BY120" s="225">
        <f t="shared" si="281"/>
        <v>0</v>
      </c>
      <c r="BZ120" s="225">
        <f t="shared" si="282"/>
        <v>0</v>
      </c>
      <c r="CA120" s="226">
        <f t="shared" si="317"/>
        <v>0</v>
      </c>
      <c r="CB120" s="227"/>
      <c r="CC120" s="279">
        <f t="shared" si="283"/>
        <v>0</v>
      </c>
      <c r="CD120" s="279">
        <f t="shared" si="284"/>
        <v>0</v>
      </c>
      <c r="CE120" s="279">
        <f t="shared" si="285"/>
        <v>0</v>
      </c>
      <c r="CF120" s="279">
        <f t="shared" si="286"/>
        <v>0</v>
      </c>
      <c r="CG120" s="279">
        <f t="shared" si="287"/>
        <v>0</v>
      </c>
      <c r="CH120" s="279">
        <f t="shared" si="288"/>
        <v>0</v>
      </c>
      <c r="CI120" s="279">
        <f t="shared" si="289"/>
        <v>0</v>
      </c>
      <c r="CJ120" s="279">
        <f t="shared" si="290"/>
        <v>0</v>
      </c>
      <c r="CK120" s="279">
        <f t="shared" si="291"/>
        <v>0</v>
      </c>
      <c r="CL120" s="279">
        <f t="shared" si="292"/>
        <v>0</v>
      </c>
      <c r="CM120" s="226">
        <f t="shared" si="318"/>
        <v>0</v>
      </c>
      <c r="CN120" s="227"/>
      <c r="CO120" s="225">
        <f t="shared" si="293"/>
        <v>0</v>
      </c>
      <c r="CP120" s="225">
        <f t="shared" si="294"/>
        <v>0</v>
      </c>
      <c r="CQ120" s="225">
        <f t="shared" si="295"/>
        <v>0</v>
      </c>
      <c r="CR120" s="225">
        <f t="shared" si="296"/>
        <v>0</v>
      </c>
      <c r="CS120" s="225">
        <f t="shared" si="297"/>
        <v>0</v>
      </c>
      <c r="CT120" s="225">
        <f t="shared" si="298"/>
        <v>0</v>
      </c>
      <c r="CU120" s="225">
        <f t="shared" si="299"/>
        <v>0</v>
      </c>
      <c r="CV120" s="225">
        <f t="shared" si="300"/>
        <v>0</v>
      </c>
      <c r="CW120" s="225">
        <f t="shared" si="301"/>
        <v>0</v>
      </c>
      <c r="CX120" s="225">
        <f t="shared" si="302"/>
        <v>0</v>
      </c>
      <c r="CY120" s="226">
        <f t="shared" si="319"/>
        <v>0</v>
      </c>
      <c r="CZ120" s="227"/>
      <c r="DA120" s="225">
        <f t="shared" si="303"/>
        <v>0</v>
      </c>
      <c r="DB120" s="225">
        <f t="shared" si="304"/>
        <v>0</v>
      </c>
      <c r="DC120" s="225">
        <f t="shared" si="305"/>
        <v>0</v>
      </c>
      <c r="DD120" s="225">
        <f t="shared" si="306"/>
        <v>0</v>
      </c>
      <c r="DE120" s="225">
        <f t="shared" si="307"/>
        <v>0</v>
      </c>
      <c r="DF120" s="225">
        <f t="shared" si="308"/>
        <v>0</v>
      </c>
      <c r="DG120" s="225">
        <f t="shared" si="309"/>
        <v>0</v>
      </c>
      <c r="DH120" s="225">
        <f t="shared" si="310"/>
        <v>0</v>
      </c>
      <c r="DI120" s="225">
        <f t="shared" si="311"/>
        <v>0</v>
      </c>
      <c r="DJ120" s="225">
        <f t="shared" si="312"/>
        <v>0</v>
      </c>
      <c r="DK120" s="226">
        <f t="shared" si="320"/>
        <v>0</v>
      </c>
      <c r="DL120" s="227"/>
      <c r="DM120" s="225">
        <f>IF('5. Lön'!$B$15&gt;0,$F120*G120*(1+'2. Grunddata'!$C$16)*(1+$Q120)*(1-$E120),AS120)</f>
        <v>0</v>
      </c>
      <c r="DN120" s="225">
        <f>IF('5. Lön'!$B$15&gt;0,$F120*H120*(1+'2. Grunddata'!$C$16)*(1+$Q120)*(1+$R120)*(1-$E120),AT120)</f>
        <v>0</v>
      </c>
      <c r="DO120" s="225">
        <f>IF('5. Lön'!$B$15&gt;0,$F120*I120*(1+'2. Grunddata'!$C$16)*(1+$Q120)*(1+$R120)*(1+$S120)*(1-$E120),AU120)</f>
        <v>0</v>
      </c>
      <c r="DP120" s="225">
        <f>IF('5. Lön'!$B$15&gt;0,$F120*J120*(1+'2. Grunddata'!$C$16)*(1+$Q120)*(1+$R120)*(1+$S120)*(1+$T120)*(1-$E120),AV120)</f>
        <v>0</v>
      </c>
      <c r="DQ120" s="225">
        <f>IF('5. Lön'!$B$15&gt;0,$F120*K120*(1+'2. Grunddata'!$C$16)*(1+$Q120)*(1+$R120)*(1+$S120)*(1+$T120)*(1+$U120)*(1-$E120),AW120)</f>
        <v>0</v>
      </c>
      <c r="DR120" s="225">
        <f>IF('5. Lön'!$B$15&gt;0,$F120*L120*(1+'2. Grunddata'!$C$16)*(1+$Q120)*(1+$R120)*(1+$S120)*(1+$T120)*(1+$U120)*(1+$V120)*(1-$E120),AX120)</f>
        <v>0</v>
      </c>
      <c r="DS120" s="225">
        <f>IF('5. Lön'!$B$15&gt;0,$F120*M120*(1+'2. Grunddata'!$C$16)*(1+$Q120)*(1+$R120)*(1+$S120)*(1+$T120)*(1+$U120)*(1+$V120)*(1+$W120)*(1-$E120),AY120)</f>
        <v>0</v>
      </c>
      <c r="DT120" s="225">
        <f>IF('5. Lön'!$B$15&gt;0,$F120*N120*(1+'2. Grunddata'!$C$16)*(1+$Q120)*(1+$R120)*(1+$S120)*(1+$T120)*(1+$U120)*(1+$V120)*(1+$W120)*(1+$X120)*(1-$E120),AZ120)</f>
        <v>0</v>
      </c>
      <c r="DU120" s="225">
        <f>IF('5. Lön'!$B$15&gt;0,$F120*O120*(1+'2. Grunddata'!$C$16)*(1+$Q120)*(1+$R120)*(1+$S120)*(1+$T120)*(1+$U120)*(1+$V120)*(1+$W120)*(1+$X120)*(1+$Y120)*(1+$Z120)*(1-$E120),BA120)</f>
        <v>0</v>
      </c>
      <c r="DV120" s="225">
        <f>IF('5. Lön'!$B$15&gt;0,$F120*P120*(1+'2. Grunddata'!$C$16)*(1+$Q120)*(1+$R120)*(1+$S120)*(1+$T120)*(1+$U120)*(1+$V120)*(1+$W120)*(1+$X120)*(1+$Y120)*(1-$E120),BB120)</f>
        <v>0</v>
      </c>
      <c r="DW120" s="226">
        <f t="shared" si="321"/>
        <v>0</v>
      </c>
      <c r="DX120" s="227"/>
      <c r="DY120" s="225">
        <f>IF('2. Grunddata'!$C$13="NEJ",(IF('2. Grunddata'!$C$16&gt;0,(DM120*$AD120),(AS120*$AD120))),(BQ120+CO120))</f>
        <v>0</v>
      </c>
      <c r="DZ120" s="225">
        <f>IF('2. Grunddata'!$C$13="NEJ",(IF('2. Grunddata'!$C$16&gt;0,(DN120*$AD120),(AT120*$AD120))),(BR120+CP120))</f>
        <v>0</v>
      </c>
      <c r="EA120" s="225">
        <f>IF('2. Grunddata'!$C$13="NEJ",(IF('2. Grunddata'!$C$16&gt;0,(DO120*$AD120),(AU120*$AD120))),(BS120+CQ120))</f>
        <v>0</v>
      </c>
      <c r="EB120" s="225">
        <f>IF('2. Grunddata'!$C$13="NEJ",(IF('2. Grunddata'!$C$16&gt;0,(DP120*$AD120),(AV120*$AD120))),(BT120+CR120))</f>
        <v>0</v>
      </c>
      <c r="EC120" s="225">
        <f>IF('2. Grunddata'!$C$13="NEJ",(IF('2. Grunddata'!$C$16&gt;0,(DQ120*$AD120),(AW120*$AD120))),(BU120+CS120))</f>
        <v>0</v>
      </c>
      <c r="ED120" s="225">
        <f>IF('2. Grunddata'!$C$13="NEJ",(IF('2. Grunddata'!$C$16&gt;0,(DR120*$AD120),(AX120*$AD120))),(BV120+CT120))</f>
        <v>0</v>
      </c>
      <c r="EE120" s="225">
        <f>IF('2. Grunddata'!$C$13="NEJ",(IF('2. Grunddata'!$C$16&gt;0,(DS120*$AD120),(AY120*$AD120))),(BW120+CU120))</f>
        <v>0</v>
      </c>
      <c r="EF120" s="225">
        <f>IF('2. Grunddata'!$C$13="NEJ",(IF('2. Grunddata'!$C$16&gt;0,(DT120*$AD120),(AZ120*$AD120))),(BX120+CV120))</f>
        <v>0</v>
      </c>
      <c r="EG120" s="225">
        <f>IF('2. Grunddata'!$C$13="NEJ",(IF('2. Grunddata'!$C$16&gt;0,(DU120*$AD120),(BA120*$AD120))),(BY120+CW120))</f>
        <v>0</v>
      </c>
      <c r="EH120" s="225">
        <f>IF('2. Grunddata'!$C$13="NEJ",(IF('2. Grunddata'!$C$16&gt;0,(DV120*$AD120),(BB120*$AD120))),(BZ120+CX120))</f>
        <v>0</v>
      </c>
      <c r="EI120" s="226">
        <f t="shared" si="322"/>
        <v>0</v>
      </c>
      <c r="EJ120" s="227"/>
      <c r="EK120" s="225">
        <f>(BQ120+CO120-DY120)+IF('2. Grunddata'!$C$16&gt;0,AS120-DM120,0)</f>
        <v>0</v>
      </c>
      <c r="EL120" s="225">
        <f>(BR120+CP120-DZ120)+IF('2. Grunddata'!$C$16&gt;0,AT120-DN120,0)</f>
        <v>0</v>
      </c>
      <c r="EM120" s="225">
        <f>(BS120+CQ120-EA120)+IF('2. Grunddata'!$C$16&gt;0,AU120-DO120,0)</f>
        <v>0</v>
      </c>
      <c r="EN120" s="225">
        <f>(BT120+CR120-EB120)+IF('2. Grunddata'!$C$16&gt;0,AV120-DP120,0)</f>
        <v>0</v>
      </c>
      <c r="EO120" s="225">
        <f>(BU120+CS120-EC120)+IF('2. Grunddata'!$C$16&gt;0,AW120-DQ120,0)</f>
        <v>0</v>
      </c>
      <c r="EP120" s="225">
        <f>(BV120+CT120-ED120)+IF('2. Grunddata'!$C$16&gt;0,AX120-DR120,0)</f>
        <v>0</v>
      </c>
      <c r="EQ120" s="225">
        <f>(BW120+CU120-EE120)+IF('2. Grunddata'!$C$16&gt;0,AY120-DS120,0)</f>
        <v>0</v>
      </c>
      <c r="ER120" s="225">
        <f>(BX120+CV120-EF120)+IF('2. Grunddata'!$C$16&gt;0,AZ120-DT120,0)</f>
        <v>0</v>
      </c>
      <c r="ES120" s="225">
        <f>(BY120+CW120-EG120)+IF('2. Grunddata'!$C$16&gt;0,BA120-DU120,0)</f>
        <v>0</v>
      </c>
      <c r="ET120" s="225">
        <f>(BZ120+CX120-EH120)+IF('2. Grunddata'!$C$16&gt;0,BB120-DV120,0)</f>
        <v>0</v>
      </c>
      <c r="EU120" s="226">
        <f t="shared" si="323"/>
        <v>0</v>
      </c>
      <c r="EV120" s="227"/>
      <c r="EW120" s="225">
        <f t="shared" si="324"/>
        <v>0</v>
      </c>
      <c r="EX120" s="225">
        <f t="shared" si="325"/>
        <v>0</v>
      </c>
      <c r="EY120" s="225">
        <f t="shared" si="326"/>
        <v>0</v>
      </c>
      <c r="EZ120" s="225">
        <f t="shared" si="327"/>
        <v>0</v>
      </c>
      <c r="FA120" s="225">
        <f t="shared" si="328"/>
        <v>0</v>
      </c>
      <c r="FB120" s="225">
        <f t="shared" si="329"/>
        <v>0</v>
      </c>
      <c r="FC120" s="225">
        <f t="shared" si="330"/>
        <v>0</v>
      </c>
      <c r="FD120" s="225">
        <f t="shared" si="331"/>
        <v>0</v>
      </c>
      <c r="FE120" s="225">
        <f t="shared" si="332"/>
        <v>0</v>
      </c>
      <c r="FF120" s="225">
        <f t="shared" si="333"/>
        <v>0</v>
      </c>
      <c r="FG120" s="226">
        <f t="shared" si="334"/>
        <v>0</v>
      </c>
      <c r="FH120" s="227"/>
      <c r="FI120" s="225">
        <f t="shared" si="335"/>
        <v>0</v>
      </c>
      <c r="FJ120" s="225">
        <f t="shared" si="336"/>
        <v>0</v>
      </c>
      <c r="FK120" s="225">
        <f t="shared" si="337"/>
        <v>0</v>
      </c>
      <c r="FL120" s="225">
        <f t="shared" si="338"/>
        <v>0</v>
      </c>
      <c r="FM120" s="225">
        <f t="shared" si="339"/>
        <v>0</v>
      </c>
      <c r="FN120" s="225">
        <f t="shared" si="340"/>
        <v>0</v>
      </c>
      <c r="FO120" s="225">
        <f t="shared" si="341"/>
        <v>0</v>
      </c>
      <c r="FP120" s="225">
        <f t="shared" si="342"/>
        <v>0</v>
      </c>
      <c r="FQ120" s="225">
        <f t="shared" si="343"/>
        <v>0</v>
      </c>
      <c r="FR120" s="225">
        <f t="shared" si="344"/>
        <v>0</v>
      </c>
      <c r="FS120" s="226">
        <f t="shared" si="345"/>
        <v>0</v>
      </c>
    </row>
    <row r="121" spans="2:175" s="120" customFormat="1" ht="12.95" customHeight="1" x14ac:dyDescent="0.2">
      <c r="B121" s="109" t="str">
        <f>'2. Grunddata'!C$9</f>
        <v>Husdjurens utfodring och vård</v>
      </c>
      <c r="C121" s="110"/>
      <c r="D121" s="113"/>
      <c r="E121" s="128">
        <f t="shared" si="347"/>
        <v>0</v>
      </c>
      <c r="F121" s="111"/>
      <c r="G121" s="112"/>
      <c r="H121" s="112"/>
      <c r="I121" s="112"/>
      <c r="J121" s="112"/>
      <c r="K121" s="112"/>
      <c r="L121" s="112"/>
      <c r="M121" s="112"/>
      <c r="N121" s="112"/>
      <c r="O121" s="112"/>
      <c r="P121" s="112"/>
      <c r="Q121" s="266">
        <f>SUMIF('3. Partner'!$K$13:$K$87,$B121,'3. Partner'!$E$13:$E$87)</f>
        <v>0.02</v>
      </c>
      <c r="R121" s="541">
        <f t="shared" si="349"/>
        <v>0.02</v>
      </c>
      <c r="S121" s="541">
        <f t="shared" si="349"/>
        <v>0.02</v>
      </c>
      <c r="T121" s="541">
        <f t="shared" si="349"/>
        <v>0.02</v>
      </c>
      <c r="U121" s="541">
        <f t="shared" si="349"/>
        <v>0.02</v>
      </c>
      <c r="V121" s="541">
        <f t="shared" si="349"/>
        <v>0.02</v>
      </c>
      <c r="W121" s="541">
        <f t="shared" si="349"/>
        <v>0.02</v>
      </c>
      <c r="X121" s="541">
        <f t="shared" si="349"/>
        <v>0.02</v>
      </c>
      <c r="Y121" s="541">
        <f t="shared" si="349"/>
        <v>0.02</v>
      </c>
      <c r="Z121" s="541">
        <f t="shared" si="349"/>
        <v>0.02</v>
      </c>
      <c r="AA121" s="267">
        <f>SUMIF('3. Partner'!K$13:K$87,B121,'3. Partner'!D$13:D$87)</f>
        <v>0.54449999999999998</v>
      </c>
      <c r="AB121" s="247">
        <f>(SUMIF('3. Partner'!K$13:K$87,B121,'3. Partner'!F$13:F$87))+(SUMIF('3. Partner'!K$13:K$87,B121,'3. Partner'!H$13:H$87))</f>
        <v>0.46473946099377283</v>
      </c>
      <c r="AC121" s="247">
        <f>(SUMIF('3. Partner'!K$13:K$87,B121,'3. Partner'!G$13:G$87))+(SUMIF('3. Partner'!K$13:K$87,B121,'3. Partner'!I$13:I$87))</f>
        <v>0.12659999999999999</v>
      </c>
      <c r="AD121" s="248">
        <f>IF('2. Grunddata'!C$13="NEJ",'2. Grunddata'!C$14,0)</f>
        <v>0.25</v>
      </c>
      <c r="AE121" s="597">
        <f t="shared" si="313"/>
        <v>0</v>
      </c>
      <c r="AF121" s="292"/>
      <c r="AG121" s="249">
        <f t="shared" ref="AG121:AG151" si="350">$F121*G121*(1+$AA121)*(1+$Q121)</f>
        <v>0</v>
      </c>
      <c r="AH121" s="249">
        <f t="shared" ref="AH121:AH151" si="351">$F121*H121*(1+$AA121)*(1+$Q121)*(1+$R121)</f>
        <v>0</v>
      </c>
      <c r="AI121" s="249">
        <f t="shared" ref="AI121:AI151" si="352">$F121*I121*(1+$AA121)*(1+$Q121)*(1+$R121)*(1+$S121)</f>
        <v>0</v>
      </c>
      <c r="AJ121" s="249">
        <f t="shared" ref="AJ121:AJ151" si="353">$F121*J121*(1+$AA121)*(1+$Q121)*(1+$R121)*(1+$S121)*(1+$T121)</f>
        <v>0</v>
      </c>
      <c r="AK121" s="249">
        <f t="shared" ref="AK121:AK151" si="354">$F121*K121*(1+$AA121)*(1+$Q121)*(1+$R121)*(1+$S121)*(1+$T121)*(1+$U121)</f>
        <v>0</v>
      </c>
      <c r="AL121" s="249">
        <f t="shared" ref="AL121:AL151" si="355">$F121*L121*(1+$AA121)*(1+$Q121)*(1+$R121)*(1+$S121)*(1+$T121)*(1+$U121)*(1+$V121)</f>
        <v>0</v>
      </c>
      <c r="AM121" s="249">
        <f t="shared" ref="AM121:AM151" si="356">$F121*M121*(1+$AA121)*(1+$Q121)*(1+$R121)*(1+$S121)*(1+$T121)*(1+$U121)*(1+$V121)*(1+$W121)</f>
        <v>0</v>
      </c>
      <c r="AN121" s="249">
        <f t="shared" ref="AN121:AN151" si="357">$F121*N121*(1+$AA121)*(1+$Q121)*(1+$R121)*(1+$S121)*(1+$T121)*(1+$U121)*(1+$V121)*(1+$W121)*(1+$X121)</f>
        <v>0</v>
      </c>
      <c r="AO121" s="249">
        <f t="shared" ref="AO121:AO151" si="358">$F121*O121*(1+$AA121)*(1+$Q121)*(1+$R121)*(1+$S121)*(1+$T121)*(1+$U121)*(1+$V121)*(1+$W121)*(1+$X121)*(1+$Y121)</f>
        <v>0</v>
      </c>
      <c r="AP121" s="249">
        <f t="shared" ref="AP121:AP151" si="359">$F121*P121*(1+$AA121)*(1+$Q121)*(1+$R121)*(1+$S121)*(1+$T121)*(1+$U121)*(1+$V121)*(1+$W121)*(1+$X121)*(1+$Y121)*(1+$Z121)</f>
        <v>0</v>
      </c>
      <c r="AQ121" s="250">
        <f t="shared" si="314"/>
        <v>0</v>
      </c>
      <c r="AR121" s="251"/>
      <c r="AS121" s="249">
        <f t="shared" ref="AS121:AS151" si="360">$F121*G121*(1+$AA121)*(1+$Q121)*(1-$E121)</f>
        <v>0</v>
      </c>
      <c r="AT121" s="249">
        <f t="shared" ref="AT121:AT151" si="361">$F121*H121*(1+$AA121)*(1+$Q121)*(1+$R121)*(1-E121)</f>
        <v>0</v>
      </c>
      <c r="AU121" s="249">
        <f t="shared" ref="AU121:AU151" si="362">$F121*I121*(1+$AA121)*(1+$Q121)*(1+$R121)*(1+$S121)*(1-E121)</f>
        <v>0</v>
      </c>
      <c r="AV121" s="249">
        <f t="shared" ref="AV121:AV151" si="363">$F121*J121*(1+$AA121)*(1+$Q121)*(1+$R121)*(1+$S121)*(1+$T121)*(1-E121)</f>
        <v>0</v>
      </c>
      <c r="AW121" s="249">
        <f t="shared" ref="AW121:AW151" si="364">$F121*K121*(1+$AA121)*(1+$Q121)*(1+$R121)*(1+$S121)*(1+$T121)*(1+$U121)*(1-E121)</f>
        <v>0</v>
      </c>
      <c r="AX121" s="249">
        <f t="shared" ref="AX121:AX151" si="365">$F121*L121*(1+$AA121)*(1+$Q121)*(1+$R121)*(1+$S121)*(1+$T121)*(1+$U121)*(1+$V121)*(1-E121)</f>
        <v>0</v>
      </c>
      <c r="AY121" s="249">
        <f t="shared" ref="AY121:AY151" si="366">$F121*M121*(1+$AA121)*(1+$Q121)*(1+$R121)*(1+$S121)*(1+$T121)*(1+$U121)*(1+$V121)*(1+$W121)*(1-E121)</f>
        <v>0</v>
      </c>
      <c r="AZ121" s="249">
        <f t="shared" ref="AZ121:AZ151" si="367">$F121*N121*(1+$AA121)*(1+$Q121)*(1+$R121)*(1+$S121)*(1+$T121)*(1+$U121)*(1+$V121)*(1+$W121)*(1+$X121)*(1-E121)</f>
        <v>0</v>
      </c>
      <c r="BA121" s="249">
        <f t="shared" ref="BA121:BA151" si="368">$F121*O121*(1+$AA121)*(1+$Q121)*(1+$R121)*(1+$S121)*(1+$T121)*(1+$U121)*(1+$V121)*(1+$W121)*(1+$X121)*(1+$Y121)*(1-E121)</f>
        <v>0</v>
      </c>
      <c r="BB121" s="249">
        <f t="shared" ref="BB121:BB151" si="369">$F121*P121*(1+$AA121)*(1+$Q121)*(1+$R121)*(1+$S121)*(1+$T121)*(1+$U121)*(1+$V121)*(1+$W121)*(1+$X121)*(1+$Y121)*(1+$Z121)*(1-E121)</f>
        <v>0</v>
      </c>
      <c r="BC121" s="250">
        <f t="shared" si="315"/>
        <v>0</v>
      </c>
      <c r="BD121" s="251"/>
      <c r="BE121" s="249">
        <f t="shared" ref="BE121:BE151" si="370">$F121*G121*(1+$AA121)*(1+$Q121)*($E121)</f>
        <v>0</v>
      </c>
      <c r="BF121" s="249">
        <f t="shared" ref="BF121:BF151" si="371">$F121*H121*(1+$AA121)*(1+$Q121)*(1+$R121)*($E121)</f>
        <v>0</v>
      </c>
      <c r="BG121" s="249">
        <f t="shared" ref="BG121:BG151" si="372">$F121*I121*(1+$AA121)*(1+$Q121)*(1+$R121)*(1+$S121)*($E121)</f>
        <v>0</v>
      </c>
      <c r="BH121" s="249">
        <f t="shared" ref="BH121:BH151" si="373">$F121*J121*(1+$AA121)*(1+$Q121)*(1+$R121)*(1+$S121)*(1+$T121)*($E121)</f>
        <v>0</v>
      </c>
      <c r="BI121" s="249">
        <f t="shared" ref="BI121:BI151" si="374">$F121*K121*(1+$AA121)*(1+$Q121)*(1+$R121)*(1+$S121)*(1+$T121)*(1+$U121)*($E121)</f>
        <v>0</v>
      </c>
      <c r="BJ121" s="249">
        <f t="shared" ref="BJ121:BJ151" si="375">$F121*L121*(1+$AA121)*(1+$Q121)*(1+$R121)*(1+$S121)*(1+$T121)*(1+$U121)*(1+$V121)*($E121)</f>
        <v>0</v>
      </c>
      <c r="BK121" s="249">
        <f t="shared" ref="BK121:BK151" si="376">$F121*M121*(1+$AA121)*(1+$Q121)*(1+$R121)*(1+$S121)*(1+$T121)*(1+$U121)*(1+$V121)*(1+$W121)*($E121)</f>
        <v>0</v>
      </c>
      <c r="BL121" s="249">
        <f t="shared" ref="BL121:BL151" si="377">$F121*N121*(1+$AA121)*(1+$Q121)*(1+$R121)*(1+$S121)*(1+$T121)*(1+$U121)*(1+$V121)*(1+$W121)*(1+$X121)*($E121)</f>
        <v>0</v>
      </c>
      <c r="BM121" s="249">
        <f t="shared" ref="BM121:BM151" si="378">$F121*O121*(1+$AA121)*(1+$Q121)*(1+$R121)*(1+$S121)*(1+$T121)*(1+$U121)*(1+$V121)*(1+$W121)*(1+$X121)*(1+$Y121)*($E121)</f>
        <v>0</v>
      </c>
      <c r="BN121" s="249">
        <f t="shared" ref="BN121:BN151" si="379">$F121*P121*(1+$AA121)*(1+$Q121)*(1+$R121)*(1+$S121)*(1+$T121)*(1+$U121)*(1+$V121)*(1+$W121)*(1+$X121)*(1+$Y121)*(1+$Z121)*($E121)</f>
        <v>0</v>
      </c>
      <c r="BO121" s="250">
        <f t="shared" si="316"/>
        <v>0</v>
      </c>
      <c r="BQ121" s="253">
        <f t="shared" ref="BQ121:BQ151" si="380">$AB121*AS121</f>
        <v>0</v>
      </c>
      <c r="BR121" s="253">
        <f t="shared" ref="BR121:BR151" si="381">$AB121*AT121</f>
        <v>0</v>
      </c>
      <c r="BS121" s="253">
        <f t="shared" ref="BS121:BS151" si="382">$AB121*AU121</f>
        <v>0</v>
      </c>
      <c r="BT121" s="253">
        <f t="shared" ref="BT121:BT151" si="383">$AB121*AV121</f>
        <v>0</v>
      </c>
      <c r="BU121" s="253">
        <f t="shared" ref="BU121:BU151" si="384">$AB121*AW121</f>
        <v>0</v>
      </c>
      <c r="BV121" s="253">
        <f t="shared" ref="BV121:BV151" si="385">$AB121*AX121</f>
        <v>0</v>
      </c>
      <c r="BW121" s="253">
        <f t="shared" ref="BW121:BW151" si="386">$AB121*AY121</f>
        <v>0</v>
      </c>
      <c r="BX121" s="253">
        <f t="shared" ref="BX121:BX151" si="387">$AB121*AZ121</f>
        <v>0</v>
      </c>
      <c r="BY121" s="253">
        <f t="shared" ref="BY121:BY151" si="388">$AB121*BA121</f>
        <v>0</v>
      </c>
      <c r="BZ121" s="253">
        <f t="shared" ref="BZ121:BZ151" si="389">$AB121*BB121</f>
        <v>0</v>
      </c>
      <c r="CA121" s="237">
        <f t="shared" si="317"/>
        <v>0</v>
      </c>
      <c r="CC121" s="258">
        <f t="shared" ref="CC121:CC151" si="390">$AB121*BE121</f>
        <v>0</v>
      </c>
      <c r="CD121" s="258">
        <f t="shared" ref="CD121:CD151" si="391">$AB121*BF121</f>
        <v>0</v>
      </c>
      <c r="CE121" s="258">
        <f t="shared" ref="CE121:CE151" si="392">$AB121*BG121</f>
        <v>0</v>
      </c>
      <c r="CF121" s="258">
        <f t="shared" ref="CF121:CF151" si="393">$AB121*BH121</f>
        <v>0</v>
      </c>
      <c r="CG121" s="258">
        <f t="shared" ref="CG121:CG151" si="394">$AB121*BI121</f>
        <v>0</v>
      </c>
      <c r="CH121" s="258">
        <f t="shared" ref="CH121:CH151" si="395">$AB121*BJ121</f>
        <v>0</v>
      </c>
      <c r="CI121" s="258">
        <f t="shared" ref="CI121:CI151" si="396">$AB121*BK121</f>
        <v>0</v>
      </c>
      <c r="CJ121" s="258">
        <f t="shared" ref="CJ121:CJ151" si="397">$AB121*BL121</f>
        <v>0</v>
      </c>
      <c r="CK121" s="258">
        <f t="shared" ref="CK121:CK151" si="398">$AB121*BM121</f>
        <v>0</v>
      </c>
      <c r="CL121" s="258">
        <f t="shared" ref="CL121:CL151" si="399">$AB121*BN121</f>
        <v>0</v>
      </c>
      <c r="CM121" s="237">
        <f t="shared" si="318"/>
        <v>0</v>
      </c>
      <c r="CO121" s="253">
        <f t="shared" ref="CO121:CO151" si="400">$AC121*AS121</f>
        <v>0</v>
      </c>
      <c r="CP121" s="253">
        <f t="shared" ref="CP121:CP151" si="401">$AC121*AT121</f>
        <v>0</v>
      </c>
      <c r="CQ121" s="253">
        <f t="shared" ref="CQ121:CQ151" si="402">$AC121*AU121</f>
        <v>0</v>
      </c>
      <c r="CR121" s="253">
        <f t="shared" ref="CR121:CR151" si="403">$AC121*AV121</f>
        <v>0</v>
      </c>
      <c r="CS121" s="253">
        <f t="shared" ref="CS121:CS151" si="404">$AC121*AW121</f>
        <v>0</v>
      </c>
      <c r="CT121" s="253">
        <f t="shared" ref="CT121:CT151" si="405">$AC121*AX121</f>
        <v>0</v>
      </c>
      <c r="CU121" s="253">
        <f t="shared" ref="CU121:CU151" si="406">$AC121*AY121</f>
        <v>0</v>
      </c>
      <c r="CV121" s="253">
        <f t="shared" ref="CV121:CV151" si="407">$AC121*AZ121</f>
        <v>0</v>
      </c>
      <c r="CW121" s="253">
        <f t="shared" ref="CW121:CW151" si="408">$AC121*BA121</f>
        <v>0</v>
      </c>
      <c r="CX121" s="253">
        <f t="shared" ref="CX121:CX151" si="409">$AC121*BB121</f>
        <v>0</v>
      </c>
      <c r="CY121" s="237">
        <f t="shared" si="319"/>
        <v>0</v>
      </c>
      <c r="DA121" s="253">
        <f t="shared" ref="DA121:DA151" si="410">$AC121*BE121</f>
        <v>0</v>
      </c>
      <c r="DB121" s="253">
        <f t="shared" ref="DB121:DB151" si="411">$AC121*BF121</f>
        <v>0</v>
      </c>
      <c r="DC121" s="253">
        <f t="shared" ref="DC121:DC151" si="412">$AC121*BG121</f>
        <v>0</v>
      </c>
      <c r="DD121" s="253">
        <f t="shared" ref="DD121:DD151" si="413">$AC121*BH121</f>
        <v>0</v>
      </c>
      <c r="DE121" s="253">
        <f t="shared" ref="DE121:DE151" si="414">$AC121*BI121</f>
        <v>0</v>
      </c>
      <c r="DF121" s="253">
        <f t="shared" ref="DF121:DF151" si="415">$AC121*BJ121</f>
        <v>0</v>
      </c>
      <c r="DG121" s="253">
        <f t="shared" ref="DG121:DG151" si="416">$AC121*BK121</f>
        <v>0</v>
      </c>
      <c r="DH121" s="253">
        <f t="shared" ref="DH121:DH151" si="417">$AC121*BL121</f>
        <v>0</v>
      </c>
      <c r="DI121" s="253">
        <f t="shared" ref="DI121:DI151" si="418">$AC121*BM121</f>
        <v>0</v>
      </c>
      <c r="DJ121" s="253">
        <f t="shared" ref="DJ121:DJ151" si="419">$AC121*BN121</f>
        <v>0</v>
      </c>
      <c r="DK121" s="237">
        <f t="shared" si="320"/>
        <v>0</v>
      </c>
      <c r="DM121" s="253">
        <f>IF('5. Lön'!$B$15&gt;0,$F121*G121*(1+'2. Grunddata'!$C$16)*(1+$Q121)*(1-$E121),AS121)</f>
        <v>0</v>
      </c>
      <c r="DN121" s="253">
        <f>IF('5. Lön'!$B$15&gt;0,$F121*H121*(1+'2. Grunddata'!$C$16)*(1+$Q121)*(1+$R121)*(1-$E121),AT121)</f>
        <v>0</v>
      </c>
      <c r="DO121" s="253">
        <f>IF('5. Lön'!$B$15&gt;0,$F121*I121*(1+'2. Grunddata'!$C$16)*(1+$Q121)*(1+$R121)*(1+$S121)*(1-$E121),AU121)</f>
        <v>0</v>
      </c>
      <c r="DP121" s="253">
        <f>IF('5. Lön'!$B$15&gt;0,$F121*J121*(1+'2. Grunddata'!$C$16)*(1+$Q121)*(1+$R121)*(1+$S121)*(1+$T121)*(1-$E121),AV121)</f>
        <v>0</v>
      </c>
      <c r="DQ121" s="253">
        <f>IF('5. Lön'!$B$15&gt;0,$F121*K121*(1+'2. Grunddata'!$C$16)*(1+$Q121)*(1+$R121)*(1+$S121)*(1+$T121)*(1+$U121)*(1-$E121),AW121)</f>
        <v>0</v>
      </c>
      <c r="DR121" s="253">
        <f>IF('5. Lön'!$B$15&gt;0,$F121*L121*(1+'2. Grunddata'!$C$16)*(1+$Q121)*(1+$R121)*(1+$S121)*(1+$T121)*(1+$U121)*(1+$V121)*(1-$E121),AX121)</f>
        <v>0</v>
      </c>
      <c r="DS121" s="253">
        <f>IF('5. Lön'!$B$15&gt;0,$F121*M121*(1+'2. Grunddata'!$C$16)*(1+$Q121)*(1+$R121)*(1+$S121)*(1+$T121)*(1+$U121)*(1+$V121)*(1+$W121)*(1-$E121),AY121)</f>
        <v>0</v>
      </c>
      <c r="DT121" s="253">
        <f>IF('5. Lön'!$B$15&gt;0,$F121*N121*(1+'2. Grunddata'!$C$16)*(1+$Q121)*(1+$R121)*(1+$S121)*(1+$T121)*(1+$U121)*(1+$V121)*(1+$W121)*(1+$X121)*(1-$E121),AZ121)</f>
        <v>0</v>
      </c>
      <c r="DU121" s="253">
        <f>IF('5. Lön'!$B$15&gt;0,$F121*O121*(1+'2. Grunddata'!$C$16)*(1+$Q121)*(1+$R121)*(1+$S121)*(1+$T121)*(1+$U121)*(1+$V121)*(1+$W121)*(1+$X121)*(1+$Y121)*(1+$Z121)*(1-$E121),BA121)</f>
        <v>0</v>
      </c>
      <c r="DV121" s="253">
        <f>IF('5. Lön'!$B$15&gt;0,$F121*P121*(1+'2. Grunddata'!$C$16)*(1+$Q121)*(1+$R121)*(1+$S121)*(1+$T121)*(1+$U121)*(1+$V121)*(1+$W121)*(1+$X121)*(1+$Y121)*(1-$E121),BB121)</f>
        <v>0</v>
      </c>
      <c r="DW121" s="237">
        <f t="shared" si="321"/>
        <v>0</v>
      </c>
      <c r="DY121" s="253">
        <f>IF('2. Grunddata'!$C$13="NEJ",(IF('2. Grunddata'!$C$16&gt;0,(DM121*$AD121),(AS121*$AD121))),(BQ121+CO121))</f>
        <v>0</v>
      </c>
      <c r="DZ121" s="253">
        <f>IF('2. Grunddata'!$C$13="NEJ",(IF('2. Grunddata'!$C$16&gt;0,(DN121*$AD121),(AT121*$AD121))),(BR121+CP121))</f>
        <v>0</v>
      </c>
      <c r="EA121" s="253">
        <f>IF('2. Grunddata'!$C$13="NEJ",(IF('2. Grunddata'!$C$16&gt;0,(DO121*$AD121),(AU121*$AD121))),(BS121+CQ121))</f>
        <v>0</v>
      </c>
      <c r="EB121" s="253">
        <f>IF('2. Grunddata'!$C$13="NEJ",(IF('2. Grunddata'!$C$16&gt;0,(DP121*$AD121),(AV121*$AD121))),(BT121+CR121))</f>
        <v>0</v>
      </c>
      <c r="EC121" s="253">
        <f>IF('2. Grunddata'!$C$13="NEJ",(IF('2. Grunddata'!$C$16&gt;0,(DQ121*$AD121),(AW121*$AD121))),(BU121+CS121))</f>
        <v>0</v>
      </c>
      <c r="ED121" s="253">
        <f>IF('2. Grunddata'!$C$13="NEJ",(IF('2. Grunddata'!$C$16&gt;0,(DR121*$AD121),(AX121*$AD121))),(BV121+CT121))</f>
        <v>0</v>
      </c>
      <c r="EE121" s="253">
        <f>IF('2. Grunddata'!$C$13="NEJ",(IF('2. Grunddata'!$C$16&gt;0,(DS121*$AD121),(AY121*$AD121))),(BW121+CU121))</f>
        <v>0</v>
      </c>
      <c r="EF121" s="253">
        <f>IF('2. Grunddata'!$C$13="NEJ",(IF('2. Grunddata'!$C$16&gt;0,(DT121*$AD121),(AZ121*$AD121))),(BX121+CV121))</f>
        <v>0</v>
      </c>
      <c r="EG121" s="253">
        <f>IF('2. Grunddata'!$C$13="NEJ",(IF('2. Grunddata'!$C$16&gt;0,(DU121*$AD121),(BA121*$AD121))),(BY121+CW121))</f>
        <v>0</v>
      </c>
      <c r="EH121" s="253">
        <f>IF('2. Grunddata'!$C$13="NEJ",(IF('2. Grunddata'!$C$16&gt;0,(DV121*$AD121),(BB121*$AD121))),(BZ121+CX121))</f>
        <v>0</v>
      </c>
      <c r="EI121" s="237">
        <f t="shared" si="322"/>
        <v>0</v>
      </c>
      <c r="EK121" s="253">
        <f>(BQ121+CO121-DY121)+IF('2. Grunddata'!$C$16&gt;0,AS121-DM121,0)</f>
        <v>0</v>
      </c>
      <c r="EL121" s="253">
        <f>(BR121+CP121-DZ121)+IF('2. Grunddata'!$C$16&gt;0,AT121-DN121,0)</f>
        <v>0</v>
      </c>
      <c r="EM121" s="253">
        <f>(BS121+CQ121-EA121)+IF('2. Grunddata'!$C$16&gt;0,AU121-DO121,0)</f>
        <v>0</v>
      </c>
      <c r="EN121" s="253">
        <f>(BT121+CR121-EB121)+IF('2. Grunddata'!$C$16&gt;0,AV121-DP121,0)</f>
        <v>0</v>
      </c>
      <c r="EO121" s="253">
        <f>(BU121+CS121-EC121)+IF('2. Grunddata'!$C$16&gt;0,AW121-DQ121,0)</f>
        <v>0</v>
      </c>
      <c r="EP121" s="253">
        <f>(BV121+CT121-ED121)+IF('2. Grunddata'!$C$16&gt;0,AX121-DR121,0)</f>
        <v>0</v>
      </c>
      <c r="EQ121" s="253">
        <f>(BW121+CU121-EE121)+IF('2. Grunddata'!$C$16&gt;0,AY121-DS121,0)</f>
        <v>0</v>
      </c>
      <c r="ER121" s="253">
        <f>(BX121+CV121-EF121)+IF('2. Grunddata'!$C$16&gt;0,AZ121-DT121,0)</f>
        <v>0</v>
      </c>
      <c r="ES121" s="253">
        <f>(BY121+CW121-EG121)+IF('2. Grunddata'!$C$16&gt;0,BA121-DU121,0)</f>
        <v>0</v>
      </c>
      <c r="ET121" s="253">
        <f>(BZ121+CX121-EH121)+IF('2. Grunddata'!$C$16&gt;0,BB121-DV121,0)</f>
        <v>0</v>
      </c>
      <c r="EU121" s="237">
        <f t="shared" si="323"/>
        <v>0</v>
      </c>
      <c r="EW121" s="253">
        <f t="shared" si="324"/>
        <v>0</v>
      </c>
      <c r="EX121" s="253">
        <f t="shared" si="325"/>
        <v>0</v>
      </c>
      <c r="EY121" s="253">
        <f t="shared" si="326"/>
        <v>0</v>
      </c>
      <c r="EZ121" s="253">
        <f t="shared" si="327"/>
        <v>0</v>
      </c>
      <c r="FA121" s="253">
        <f t="shared" si="328"/>
        <v>0</v>
      </c>
      <c r="FB121" s="253">
        <f t="shared" si="329"/>
        <v>0</v>
      </c>
      <c r="FC121" s="253">
        <f t="shared" si="330"/>
        <v>0</v>
      </c>
      <c r="FD121" s="253">
        <f t="shared" si="331"/>
        <v>0</v>
      </c>
      <c r="FE121" s="253">
        <f t="shared" si="332"/>
        <v>0</v>
      </c>
      <c r="FF121" s="253">
        <f t="shared" si="333"/>
        <v>0</v>
      </c>
      <c r="FG121" s="237">
        <f t="shared" si="334"/>
        <v>0</v>
      </c>
      <c r="FI121" s="253">
        <f t="shared" si="335"/>
        <v>0</v>
      </c>
      <c r="FJ121" s="253">
        <f t="shared" si="336"/>
        <v>0</v>
      </c>
      <c r="FK121" s="253">
        <f t="shared" si="337"/>
        <v>0</v>
      </c>
      <c r="FL121" s="253">
        <f t="shared" si="338"/>
        <v>0</v>
      </c>
      <c r="FM121" s="253">
        <f t="shared" si="339"/>
        <v>0</v>
      </c>
      <c r="FN121" s="253">
        <f t="shared" si="340"/>
        <v>0</v>
      </c>
      <c r="FO121" s="253">
        <f t="shared" si="341"/>
        <v>0</v>
      </c>
      <c r="FP121" s="253">
        <f t="shared" si="342"/>
        <v>0</v>
      </c>
      <c r="FQ121" s="253">
        <f t="shared" si="343"/>
        <v>0</v>
      </c>
      <c r="FR121" s="253">
        <f t="shared" si="344"/>
        <v>0</v>
      </c>
      <c r="FS121" s="237">
        <f t="shared" si="345"/>
        <v>0</v>
      </c>
    </row>
    <row r="122" spans="2:175" s="120" customFormat="1" ht="12.95" customHeight="1" x14ac:dyDescent="0.2">
      <c r="B122" s="115" t="str">
        <f>'2. Grunddata'!C$9</f>
        <v>Husdjurens utfodring och vård</v>
      </c>
      <c r="C122" s="147"/>
      <c r="D122" s="116"/>
      <c r="E122" s="138">
        <f t="shared" si="347"/>
        <v>0</v>
      </c>
      <c r="F122" s="136"/>
      <c r="G122" s="137"/>
      <c r="H122" s="137"/>
      <c r="I122" s="137"/>
      <c r="J122" s="137"/>
      <c r="K122" s="137"/>
      <c r="L122" s="137"/>
      <c r="M122" s="137"/>
      <c r="N122" s="137"/>
      <c r="O122" s="137"/>
      <c r="P122" s="137"/>
      <c r="Q122" s="566">
        <f>SUMIF('3. Partner'!$K$13:$K$87,$B122,'3. Partner'!$E$13:$E$87)</f>
        <v>0.02</v>
      </c>
      <c r="R122" s="540">
        <f t="shared" si="349"/>
        <v>0.02</v>
      </c>
      <c r="S122" s="540">
        <f t="shared" si="349"/>
        <v>0.02</v>
      </c>
      <c r="T122" s="540">
        <f t="shared" si="349"/>
        <v>0.02</v>
      </c>
      <c r="U122" s="540">
        <f t="shared" si="349"/>
        <v>0.02</v>
      </c>
      <c r="V122" s="540">
        <f t="shared" si="349"/>
        <v>0.02</v>
      </c>
      <c r="W122" s="540">
        <f t="shared" si="349"/>
        <v>0.02</v>
      </c>
      <c r="X122" s="540">
        <f t="shared" si="349"/>
        <v>0.02</v>
      </c>
      <c r="Y122" s="540">
        <f t="shared" si="349"/>
        <v>0.02</v>
      </c>
      <c r="Z122" s="540">
        <f t="shared" si="349"/>
        <v>0.02</v>
      </c>
      <c r="AA122" s="567">
        <f>SUMIF('3. Partner'!K$13:K$87,B122,'3. Partner'!D$13:D$87)</f>
        <v>0.54449999999999998</v>
      </c>
      <c r="AB122" s="568">
        <f>(SUMIF('3. Partner'!K$13:K$87,B122,'3. Partner'!F$13:F$87))+(SUMIF('3. Partner'!K$13:K$87,B122,'3. Partner'!H$13:H$87))</f>
        <v>0.46473946099377283</v>
      </c>
      <c r="AC122" s="568">
        <f>(SUMIF('3. Partner'!K$13:K$87,B122,'3. Partner'!G$13:G$87))+(SUMIF('3. Partner'!K$13:K$87,B122,'3. Partner'!I$13:I$87))</f>
        <v>0.12659999999999999</v>
      </c>
      <c r="AD122" s="273">
        <f>IF('2. Grunddata'!C$13="NEJ",'2. Grunddata'!C$14,0)</f>
        <v>0.25</v>
      </c>
      <c r="AE122" s="617">
        <f t="shared" si="313"/>
        <v>0</v>
      </c>
      <c r="AF122" s="287"/>
      <c r="AG122" s="274">
        <f t="shared" si="350"/>
        <v>0</v>
      </c>
      <c r="AH122" s="274">
        <f t="shared" si="351"/>
        <v>0</v>
      </c>
      <c r="AI122" s="274">
        <f t="shared" si="352"/>
        <v>0</v>
      </c>
      <c r="AJ122" s="274">
        <f t="shared" si="353"/>
        <v>0</v>
      </c>
      <c r="AK122" s="274">
        <f t="shared" si="354"/>
        <v>0</v>
      </c>
      <c r="AL122" s="274">
        <f t="shared" si="355"/>
        <v>0</v>
      </c>
      <c r="AM122" s="274">
        <f t="shared" si="356"/>
        <v>0</v>
      </c>
      <c r="AN122" s="274">
        <f t="shared" si="357"/>
        <v>0</v>
      </c>
      <c r="AO122" s="274">
        <f t="shared" si="358"/>
        <v>0</v>
      </c>
      <c r="AP122" s="274">
        <f t="shared" si="359"/>
        <v>0</v>
      </c>
      <c r="AQ122" s="275">
        <f t="shared" si="314"/>
        <v>0</v>
      </c>
      <c r="AR122" s="276"/>
      <c r="AS122" s="274">
        <f t="shared" si="360"/>
        <v>0</v>
      </c>
      <c r="AT122" s="274">
        <f t="shared" si="361"/>
        <v>0</v>
      </c>
      <c r="AU122" s="274">
        <f t="shared" si="362"/>
        <v>0</v>
      </c>
      <c r="AV122" s="274">
        <f t="shared" si="363"/>
        <v>0</v>
      </c>
      <c r="AW122" s="274">
        <f t="shared" si="364"/>
        <v>0</v>
      </c>
      <c r="AX122" s="274">
        <f t="shared" si="365"/>
        <v>0</v>
      </c>
      <c r="AY122" s="274">
        <f t="shared" si="366"/>
        <v>0</v>
      </c>
      <c r="AZ122" s="274">
        <f t="shared" si="367"/>
        <v>0</v>
      </c>
      <c r="BA122" s="274">
        <f t="shared" si="368"/>
        <v>0</v>
      </c>
      <c r="BB122" s="274">
        <f t="shared" si="369"/>
        <v>0</v>
      </c>
      <c r="BC122" s="275">
        <f t="shared" si="315"/>
        <v>0</v>
      </c>
      <c r="BD122" s="276"/>
      <c r="BE122" s="274">
        <f t="shared" si="370"/>
        <v>0</v>
      </c>
      <c r="BF122" s="274">
        <f t="shared" si="371"/>
        <v>0</v>
      </c>
      <c r="BG122" s="274">
        <f t="shared" si="372"/>
        <v>0</v>
      </c>
      <c r="BH122" s="274">
        <f t="shared" si="373"/>
        <v>0</v>
      </c>
      <c r="BI122" s="274">
        <f t="shared" si="374"/>
        <v>0</v>
      </c>
      <c r="BJ122" s="274">
        <f t="shared" si="375"/>
        <v>0</v>
      </c>
      <c r="BK122" s="274">
        <f t="shared" si="376"/>
        <v>0</v>
      </c>
      <c r="BL122" s="274">
        <f t="shared" si="377"/>
        <v>0</v>
      </c>
      <c r="BM122" s="274">
        <f t="shared" si="378"/>
        <v>0</v>
      </c>
      <c r="BN122" s="274">
        <f t="shared" si="379"/>
        <v>0</v>
      </c>
      <c r="BO122" s="275">
        <f t="shared" si="316"/>
        <v>0</v>
      </c>
      <c r="BP122" s="227"/>
      <c r="BQ122" s="225">
        <f t="shared" si="380"/>
        <v>0</v>
      </c>
      <c r="BR122" s="225">
        <f t="shared" si="381"/>
        <v>0</v>
      </c>
      <c r="BS122" s="225">
        <f t="shared" si="382"/>
        <v>0</v>
      </c>
      <c r="BT122" s="225">
        <f t="shared" si="383"/>
        <v>0</v>
      </c>
      <c r="BU122" s="225">
        <f t="shared" si="384"/>
        <v>0</v>
      </c>
      <c r="BV122" s="225">
        <f t="shared" si="385"/>
        <v>0</v>
      </c>
      <c r="BW122" s="225">
        <f t="shared" si="386"/>
        <v>0</v>
      </c>
      <c r="BX122" s="225">
        <f t="shared" si="387"/>
        <v>0</v>
      </c>
      <c r="BY122" s="225">
        <f t="shared" si="388"/>
        <v>0</v>
      </c>
      <c r="BZ122" s="225">
        <f t="shared" si="389"/>
        <v>0</v>
      </c>
      <c r="CA122" s="226">
        <f t="shared" si="317"/>
        <v>0</v>
      </c>
      <c r="CB122" s="227"/>
      <c r="CC122" s="279">
        <f t="shared" si="390"/>
        <v>0</v>
      </c>
      <c r="CD122" s="279">
        <f t="shared" si="391"/>
        <v>0</v>
      </c>
      <c r="CE122" s="279">
        <f t="shared" si="392"/>
        <v>0</v>
      </c>
      <c r="CF122" s="279">
        <f t="shared" si="393"/>
        <v>0</v>
      </c>
      <c r="CG122" s="279">
        <f t="shared" si="394"/>
        <v>0</v>
      </c>
      <c r="CH122" s="279">
        <f t="shared" si="395"/>
        <v>0</v>
      </c>
      <c r="CI122" s="279">
        <f t="shared" si="396"/>
        <v>0</v>
      </c>
      <c r="CJ122" s="279">
        <f t="shared" si="397"/>
        <v>0</v>
      </c>
      <c r="CK122" s="279">
        <f t="shared" si="398"/>
        <v>0</v>
      </c>
      <c r="CL122" s="279">
        <f t="shared" si="399"/>
        <v>0</v>
      </c>
      <c r="CM122" s="226">
        <f t="shared" si="318"/>
        <v>0</v>
      </c>
      <c r="CN122" s="227"/>
      <c r="CO122" s="225">
        <f t="shared" si="400"/>
        <v>0</v>
      </c>
      <c r="CP122" s="225">
        <f t="shared" si="401"/>
        <v>0</v>
      </c>
      <c r="CQ122" s="225">
        <f t="shared" si="402"/>
        <v>0</v>
      </c>
      <c r="CR122" s="225">
        <f t="shared" si="403"/>
        <v>0</v>
      </c>
      <c r="CS122" s="225">
        <f t="shared" si="404"/>
        <v>0</v>
      </c>
      <c r="CT122" s="225">
        <f t="shared" si="405"/>
        <v>0</v>
      </c>
      <c r="CU122" s="225">
        <f t="shared" si="406"/>
        <v>0</v>
      </c>
      <c r="CV122" s="225">
        <f t="shared" si="407"/>
        <v>0</v>
      </c>
      <c r="CW122" s="225">
        <f t="shared" si="408"/>
        <v>0</v>
      </c>
      <c r="CX122" s="225">
        <f t="shared" si="409"/>
        <v>0</v>
      </c>
      <c r="CY122" s="226">
        <f t="shared" si="319"/>
        <v>0</v>
      </c>
      <c r="CZ122" s="227"/>
      <c r="DA122" s="225">
        <f t="shared" si="410"/>
        <v>0</v>
      </c>
      <c r="DB122" s="225">
        <f t="shared" si="411"/>
        <v>0</v>
      </c>
      <c r="DC122" s="225">
        <f t="shared" si="412"/>
        <v>0</v>
      </c>
      <c r="DD122" s="225">
        <f t="shared" si="413"/>
        <v>0</v>
      </c>
      <c r="DE122" s="225">
        <f t="shared" si="414"/>
        <v>0</v>
      </c>
      <c r="DF122" s="225">
        <f t="shared" si="415"/>
        <v>0</v>
      </c>
      <c r="DG122" s="225">
        <f t="shared" si="416"/>
        <v>0</v>
      </c>
      <c r="DH122" s="225">
        <f t="shared" si="417"/>
        <v>0</v>
      </c>
      <c r="DI122" s="225">
        <f t="shared" si="418"/>
        <v>0</v>
      </c>
      <c r="DJ122" s="225">
        <f t="shared" si="419"/>
        <v>0</v>
      </c>
      <c r="DK122" s="226">
        <f t="shared" si="320"/>
        <v>0</v>
      </c>
      <c r="DL122" s="227"/>
      <c r="DM122" s="225">
        <f>IF('5. Lön'!$B$15&gt;0,$F122*G122*(1+'2. Grunddata'!$C$16)*(1+$Q122)*(1-$E122),AS122)</f>
        <v>0</v>
      </c>
      <c r="DN122" s="225">
        <f>IF('5. Lön'!$B$15&gt;0,$F122*H122*(1+'2. Grunddata'!$C$16)*(1+$Q122)*(1+$R122)*(1-$E122),AT122)</f>
        <v>0</v>
      </c>
      <c r="DO122" s="225">
        <f>IF('5. Lön'!$B$15&gt;0,$F122*I122*(1+'2. Grunddata'!$C$16)*(1+$Q122)*(1+$R122)*(1+$S122)*(1-$E122),AU122)</f>
        <v>0</v>
      </c>
      <c r="DP122" s="225">
        <f>IF('5. Lön'!$B$15&gt;0,$F122*J122*(1+'2. Grunddata'!$C$16)*(1+$Q122)*(1+$R122)*(1+$S122)*(1+$T122)*(1-$E122),AV122)</f>
        <v>0</v>
      </c>
      <c r="DQ122" s="225">
        <f>IF('5. Lön'!$B$15&gt;0,$F122*K122*(1+'2. Grunddata'!$C$16)*(1+$Q122)*(1+$R122)*(1+$S122)*(1+$T122)*(1+$U122)*(1-$E122),AW122)</f>
        <v>0</v>
      </c>
      <c r="DR122" s="225">
        <f>IF('5. Lön'!$B$15&gt;0,$F122*L122*(1+'2. Grunddata'!$C$16)*(1+$Q122)*(1+$R122)*(1+$S122)*(1+$T122)*(1+$U122)*(1+$V122)*(1-$E122),AX122)</f>
        <v>0</v>
      </c>
      <c r="DS122" s="225">
        <f>IF('5. Lön'!$B$15&gt;0,$F122*M122*(1+'2. Grunddata'!$C$16)*(1+$Q122)*(1+$R122)*(1+$S122)*(1+$T122)*(1+$U122)*(1+$V122)*(1+$W122)*(1-$E122),AY122)</f>
        <v>0</v>
      </c>
      <c r="DT122" s="225">
        <f>IF('5. Lön'!$B$15&gt;0,$F122*N122*(1+'2. Grunddata'!$C$16)*(1+$Q122)*(1+$R122)*(1+$S122)*(1+$T122)*(1+$U122)*(1+$V122)*(1+$W122)*(1+$X122)*(1-$E122),AZ122)</f>
        <v>0</v>
      </c>
      <c r="DU122" s="225">
        <f>IF('5. Lön'!$B$15&gt;0,$F122*O122*(1+'2. Grunddata'!$C$16)*(1+$Q122)*(1+$R122)*(1+$S122)*(1+$T122)*(1+$U122)*(1+$V122)*(1+$W122)*(1+$X122)*(1+$Y122)*(1+$Z122)*(1-$E122),BA122)</f>
        <v>0</v>
      </c>
      <c r="DV122" s="225">
        <f>IF('5. Lön'!$B$15&gt;0,$F122*P122*(1+'2. Grunddata'!$C$16)*(1+$Q122)*(1+$R122)*(1+$S122)*(1+$T122)*(1+$U122)*(1+$V122)*(1+$W122)*(1+$X122)*(1+$Y122)*(1-$E122),BB122)</f>
        <v>0</v>
      </c>
      <c r="DW122" s="226">
        <f t="shared" si="321"/>
        <v>0</v>
      </c>
      <c r="DX122" s="227"/>
      <c r="DY122" s="225">
        <f>IF('2. Grunddata'!$C$13="NEJ",(IF('2. Grunddata'!$C$16&gt;0,(DM122*$AD122),(AS122*$AD122))),(BQ122+CO122))</f>
        <v>0</v>
      </c>
      <c r="DZ122" s="225">
        <f>IF('2. Grunddata'!$C$13="NEJ",(IF('2. Grunddata'!$C$16&gt;0,(DN122*$AD122),(AT122*$AD122))),(BR122+CP122))</f>
        <v>0</v>
      </c>
      <c r="EA122" s="225">
        <f>IF('2. Grunddata'!$C$13="NEJ",(IF('2. Grunddata'!$C$16&gt;0,(DO122*$AD122),(AU122*$AD122))),(BS122+CQ122))</f>
        <v>0</v>
      </c>
      <c r="EB122" s="225">
        <f>IF('2. Grunddata'!$C$13="NEJ",(IF('2. Grunddata'!$C$16&gt;0,(DP122*$AD122),(AV122*$AD122))),(BT122+CR122))</f>
        <v>0</v>
      </c>
      <c r="EC122" s="225">
        <f>IF('2. Grunddata'!$C$13="NEJ",(IF('2. Grunddata'!$C$16&gt;0,(DQ122*$AD122),(AW122*$AD122))),(BU122+CS122))</f>
        <v>0</v>
      </c>
      <c r="ED122" s="225">
        <f>IF('2. Grunddata'!$C$13="NEJ",(IF('2. Grunddata'!$C$16&gt;0,(DR122*$AD122),(AX122*$AD122))),(BV122+CT122))</f>
        <v>0</v>
      </c>
      <c r="EE122" s="225">
        <f>IF('2. Grunddata'!$C$13="NEJ",(IF('2. Grunddata'!$C$16&gt;0,(DS122*$AD122),(AY122*$AD122))),(BW122+CU122))</f>
        <v>0</v>
      </c>
      <c r="EF122" s="225">
        <f>IF('2. Grunddata'!$C$13="NEJ",(IF('2. Grunddata'!$C$16&gt;0,(DT122*$AD122),(AZ122*$AD122))),(BX122+CV122))</f>
        <v>0</v>
      </c>
      <c r="EG122" s="225">
        <f>IF('2. Grunddata'!$C$13="NEJ",(IF('2. Grunddata'!$C$16&gt;0,(DU122*$AD122),(BA122*$AD122))),(BY122+CW122))</f>
        <v>0</v>
      </c>
      <c r="EH122" s="225">
        <f>IF('2. Grunddata'!$C$13="NEJ",(IF('2. Grunddata'!$C$16&gt;0,(DV122*$AD122),(BB122*$AD122))),(BZ122+CX122))</f>
        <v>0</v>
      </c>
      <c r="EI122" s="226">
        <f t="shared" si="322"/>
        <v>0</v>
      </c>
      <c r="EJ122" s="227"/>
      <c r="EK122" s="225">
        <f>(BQ122+CO122-DY122)+IF('2. Grunddata'!$C$16&gt;0,AS122-DM122,0)</f>
        <v>0</v>
      </c>
      <c r="EL122" s="225">
        <f>(BR122+CP122-DZ122)+IF('2. Grunddata'!$C$16&gt;0,AT122-DN122,0)</f>
        <v>0</v>
      </c>
      <c r="EM122" s="225">
        <f>(BS122+CQ122-EA122)+IF('2. Grunddata'!$C$16&gt;0,AU122-DO122,0)</f>
        <v>0</v>
      </c>
      <c r="EN122" s="225">
        <f>(BT122+CR122-EB122)+IF('2. Grunddata'!$C$16&gt;0,AV122-DP122,0)</f>
        <v>0</v>
      </c>
      <c r="EO122" s="225">
        <f>(BU122+CS122-EC122)+IF('2. Grunddata'!$C$16&gt;0,AW122-DQ122,0)</f>
        <v>0</v>
      </c>
      <c r="EP122" s="225">
        <f>(BV122+CT122-ED122)+IF('2. Grunddata'!$C$16&gt;0,AX122-DR122,0)</f>
        <v>0</v>
      </c>
      <c r="EQ122" s="225">
        <f>(BW122+CU122-EE122)+IF('2. Grunddata'!$C$16&gt;0,AY122-DS122,0)</f>
        <v>0</v>
      </c>
      <c r="ER122" s="225">
        <f>(BX122+CV122-EF122)+IF('2. Grunddata'!$C$16&gt;0,AZ122-DT122,0)</f>
        <v>0</v>
      </c>
      <c r="ES122" s="225">
        <f>(BY122+CW122-EG122)+IF('2. Grunddata'!$C$16&gt;0,BA122-DU122,0)</f>
        <v>0</v>
      </c>
      <c r="ET122" s="225">
        <f>(BZ122+CX122-EH122)+IF('2. Grunddata'!$C$16&gt;0,BB122-DV122,0)</f>
        <v>0</v>
      </c>
      <c r="EU122" s="226">
        <f t="shared" si="323"/>
        <v>0</v>
      </c>
      <c r="EV122" s="227"/>
      <c r="EW122" s="225">
        <f t="shared" si="324"/>
        <v>0</v>
      </c>
      <c r="EX122" s="225">
        <f t="shared" si="325"/>
        <v>0</v>
      </c>
      <c r="EY122" s="225">
        <f t="shared" si="326"/>
        <v>0</v>
      </c>
      <c r="EZ122" s="225">
        <f t="shared" si="327"/>
        <v>0</v>
      </c>
      <c r="FA122" s="225">
        <f t="shared" si="328"/>
        <v>0</v>
      </c>
      <c r="FB122" s="225">
        <f t="shared" si="329"/>
        <v>0</v>
      </c>
      <c r="FC122" s="225">
        <f t="shared" si="330"/>
        <v>0</v>
      </c>
      <c r="FD122" s="225">
        <f t="shared" si="331"/>
        <v>0</v>
      </c>
      <c r="FE122" s="225">
        <f t="shared" si="332"/>
        <v>0</v>
      </c>
      <c r="FF122" s="225">
        <f t="shared" si="333"/>
        <v>0</v>
      </c>
      <c r="FG122" s="226">
        <f t="shared" si="334"/>
        <v>0</v>
      </c>
      <c r="FH122" s="227"/>
      <c r="FI122" s="225">
        <f t="shared" si="335"/>
        <v>0</v>
      </c>
      <c r="FJ122" s="225">
        <f t="shared" si="336"/>
        <v>0</v>
      </c>
      <c r="FK122" s="225">
        <f t="shared" si="337"/>
        <v>0</v>
      </c>
      <c r="FL122" s="225">
        <f t="shared" si="338"/>
        <v>0</v>
      </c>
      <c r="FM122" s="225">
        <f t="shared" si="339"/>
        <v>0</v>
      </c>
      <c r="FN122" s="225">
        <f t="shared" si="340"/>
        <v>0</v>
      </c>
      <c r="FO122" s="225">
        <f t="shared" si="341"/>
        <v>0</v>
      </c>
      <c r="FP122" s="225">
        <f t="shared" si="342"/>
        <v>0</v>
      </c>
      <c r="FQ122" s="225">
        <f t="shared" si="343"/>
        <v>0</v>
      </c>
      <c r="FR122" s="225">
        <f t="shared" si="344"/>
        <v>0</v>
      </c>
      <c r="FS122" s="226">
        <f t="shared" si="345"/>
        <v>0</v>
      </c>
    </row>
    <row r="123" spans="2:175" s="120" customFormat="1" ht="12.95" customHeight="1" x14ac:dyDescent="0.2">
      <c r="B123" s="109" t="str">
        <f>'2. Grunddata'!C$9</f>
        <v>Husdjurens utfodring och vård</v>
      </c>
      <c r="C123" s="110"/>
      <c r="D123" s="113"/>
      <c r="E123" s="128">
        <f t="shared" si="347"/>
        <v>0</v>
      </c>
      <c r="F123" s="111"/>
      <c r="G123" s="112"/>
      <c r="H123" s="112"/>
      <c r="I123" s="112"/>
      <c r="J123" s="112"/>
      <c r="K123" s="112"/>
      <c r="L123" s="112"/>
      <c r="M123" s="112"/>
      <c r="N123" s="112"/>
      <c r="O123" s="112"/>
      <c r="P123" s="112"/>
      <c r="Q123" s="266">
        <f>SUMIF('3. Partner'!$K$13:$K$87,$B123,'3. Partner'!$E$13:$E$87)</f>
        <v>0.02</v>
      </c>
      <c r="R123" s="541">
        <f t="shared" si="349"/>
        <v>0.02</v>
      </c>
      <c r="S123" s="541">
        <f t="shared" si="349"/>
        <v>0.02</v>
      </c>
      <c r="T123" s="541">
        <f t="shared" si="349"/>
        <v>0.02</v>
      </c>
      <c r="U123" s="541">
        <f t="shared" si="349"/>
        <v>0.02</v>
      </c>
      <c r="V123" s="541">
        <f t="shared" si="349"/>
        <v>0.02</v>
      </c>
      <c r="W123" s="541">
        <f t="shared" si="349"/>
        <v>0.02</v>
      </c>
      <c r="X123" s="541">
        <f t="shared" si="349"/>
        <v>0.02</v>
      </c>
      <c r="Y123" s="541">
        <f t="shared" si="349"/>
        <v>0.02</v>
      </c>
      <c r="Z123" s="541">
        <f t="shared" si="349"/>
        <v>0.02</v>
      </c>
      <c r="AA123" s="267">
        <f>SUMIF('3. Partner'!K$13:K$87,B123,'3. Partner'!D$13:D$87)</f>
        <v>0.54449999999999998</v>
      </c>
      <c r="AB123" s="247">
        <f>(SUMIF('3. Partner'!K$13:K$87,B123,'3. Partner'!F$13:F$87))+(SUMIF('3. Partner'!K$13:K$87,B123,'3. Partner'!H$13:H$87))</f>
        <v>0.46473946099377283</v>
      </c>
      <c r="AC123" s="247">
        <f>(SUMIF('3. Partner'!K$13:K$87,B123,'3. Partner'!G$13:G$87))+(SUMIF('3. Partner'!K$13:K$87,B123,'3. Partner'!I$13:I$87))</f>
        <v>0.12659999999999999</v>
      </c>
      <c r="AD123" s="248">
        <f>IF('2. Grunddata'!C$13="NEJ",'2. Grunddata'!C$14,0)</f>
        <v>0.25</v>
      </c>
      <c r="AE123" s="597">
        <f t="shared" si="313"/>
        <v>0</v>
      </c>
      <c r="AF123" s="292"/>
      <c r="AG123" s="249">
        <f t="shared" si="350"/>
        <v>0</v>
      </c>
      <c r="AH123" s="249">
        <f t="shared" si="351"/>
        <v>0</v>
      </c>
      <c r="AI123" s="249">
        <f t="shared" si="352"/>
        <v>0</v>
      </c>
      <c r="AJ123" s="249">
        <f t="shared" si="353"/>
        <v>0</v>
      </c>
      <c r="AK123" s="249">
        <f t="shared" si="354"/>
        <v>0</v>
      </c>
      <c r="AL123" s="249">
        <f t="shared" si="355"/>
        <v>0</v>
      </c>
      <c r="AM123" s="249">
        <f t="shared" si="356"/>
        <v>0</v>
      </c>
      <c r="AN123" s="249">
        <f t="shared" si="357"/>
        <v>0</v>
      </c>
      <c r="AO123" s="249">
        <f t="shared" si="358"/>
        <v>0</v>
      </c>
      <c r="AP123" s="249">
        <f t="shared" si="359"/>
        <v>0</v>
      </c>
      <c r="AQ123" s="250">
        <f t="shared" si="314"/>
        <v>0</v>
      </c>
      <c r="AR123" s="251"/>
      <c r="AS123" s="249">
        <f t="shared" si="360"/>
        <v>0</v>
      </c>
      <c r="AT123" s="249">
        <f t="shared" si="361"/>
        <v>0</v>
      </c>
      <c r="AU123" s="249">
        <f t="shared" si="362"/>
        <v>0</v>
      </c>
      <c r="AV123" s="249">
        <f t="shared" si="363"/>
        <v>0</v>
      </c>
      <c r="AW123" s="249">
        <f t="shared" si="364"/>
        <v>0</v>
      </c>
      <c r="AX123" s="249">
        <f t="shared" si="365"/>
        <v>0</v>
      </c>
      <c r="AY123" s="249">
        <f t="shared" si="366"/>
        <v>0</v>
      </c>
      <c r="AZ123" s="249">
        <f t="shared" si="367"/>
        <v>0</v>
      </c>
      <c r="BA123" s="249">
        <f t="shared" si="368"/>
        <v>0</v>
      </c>
      <c r="BB123" s="249">
        <f t="shared" si="369"/>
        <v>0</v>
      </c>
      <c r="BC123" s="250">
        <f t="shared" si="315"/>
        <v>0</v>
      </c>
      <c r="BD123" s="251"/>
      <c r="BE123" s="249">
        <f t="shared" si="370"/>
        <v>0</v>
      </c>
      <c r="BF123" s="249">
        <f t="shared" si="371"/>
        <v>0</v>
      </c>
      <c r="BG123" s="249">
        <f t="shared" si="372"/>
        <v>0</v>
      </c>
      <c r="BH123" s="249">
        <f t="shared" si="373"/>
        <v>0</v>
      </c>
      <c r="BI123" s="249">
        <f t="shared" si="374"/>
        <v>0</v>
      </c>
      <c r="BJ123" s="249">
        <f t="shared" si="375"/>
        <v>0</v>
      </c>
      <c r="BK123" s="249">
        <f t="shared" si="376"/>
        <v>0</v>
      </c>
      <c r="BL123" s="249">
        <f t="shared" si="377"/>
        <v>0</v>
      </c>
      <c r="BM123" s="249">
        <f t="shared" si="378"/>
        <v>0</v>
      </c>
      <c r="BN123" s="249">
        <f t="shared" si="379"/>
        <v>0</v>
      </c>
      <c r="BO123" s="250">
        <f t="shared" si="316"/>
        <v>0</v>
      </c>
      <c r="BQ123" s="253">
        <f t="shared" si="380"/>
        <v>0</v>
      </c>
      <c r="BR123" s="253">
        <f t="shared" si="381"/>
        <v>0</v>
      </c>
      <c r="BS123" s="253">
        <f t="shared" si="382"/>
        <v>0</v>
      </c>
      <c r="BT123" s="253">
        <f t="shared" si="383"/>
        <v>0</v>
      </c>
      <c r="BU123" s="253">
        <f t="shared" si="384"/>
        <v>0</v>
      </c>
      <c r="BV123" s="253">
        <f t="shared" si="385"/>
        <v>0</v>
      </c>
      <c r="BW123" s="253">
        <f t="shared" si="386"/>
        <v>0</v>
      </c>
      <c r="BX123" s="253">
        <f t="shared" si="387"/>
        <v>0</v>
      </c>
      <c r="BY123" s="253">
        <f t="shared" si="388"/>
        <v>0</v>
      </c>
      <c r="BZ123" s="253">
        <f t="shared" si="389"/>
        <v>0</v>
      </c>
      <c r="CA123" s="237">
        <f t="shared" si="317"/>
        <v>0</v>
      </c>
      <c r="CC123" s="258">
        <f t="shared" si="390"/>
        <v>0</v>
      </c>
      <c r="CD123" s="258">
        <f t="shared" si="391"/>
        <v>0</v>
      </c>
      <c r="CE123" s="258">
        <f t="shared" si="392"/>
        <v>0</v>
      </c>
      <c r="CF123" s="258">
        <f t="shared" si="393"/>
        <v>0</v>
      </c>
      <c r="CG123" s="258">
        <f t="shared" si="394"/>
        <v>0</v>
      </c>
      <c r="CH123" s="258">
        <f t="shared" si="395"/>
        <v>0</v>
      </c>
      <c r="CI123" s="258">
        <f t="shared" si="396"/>
        <v>0</v>
      </c>
      <c r="CJ123" s="258">
        <f t="shared" si="397"/>
        <v>0</v>
      </c>
      <c r="CK123" s="258">
        <f t="shared" si="398"/>
        <v>0</v>
      </c>
      <c r="CL123" s="258">
        <f t="shared" si="399"/>
        <v>0</v>
      </c>
      <c r="CM123" s="237">
        <f t="shared" si="318"/>
        <v>0</v>
      </c>
      <c r="CO123" s="253">
        <f t="shared" si="400"/>
        <v>0</v>
      </c>
      <c r="CP123" s="253">
        <f t="shared" si="401"/>
        <v>0</v>
      </c>
      <c r="CQ123" s="253">
        <f t="shared" si="402"/>
        <v>0</v>
      </c>
      <c r="CR123" s="253">
        <f t="shared" si="403"/>
        <v>0</v>
      </c>
      <c r="CS123" s="253">
        <f t="shared" si="404"/>
        <v>0</v>
      </c>
      <c r="CT123" s="253">
        <f t="shared" si="405"/>
        <v>0</v>
      </c>
      <c r="CU123" s="253">
        <f t="shared" si="406"/>
        <v>0</v>
      </c>
      <c r="CV123" s="253">
        <f t="shared" si="407"/>
        <v>0</v>
      </c>
      <c r="CW123" s="253">
        <f t="shared" si="408"/>
        <v>0</v>
      </c>
      <c r="CX123" s="253">
        <f t="shared" si="409"/>
        <v>0</v>
      </c>
      <c r="CY123" s="237">
        <f t="shared" si="319"/>
        <v>0</v>
      </c>
      <c r="DA123" s="253">
        <f t="shared" si="410"/>
        <v>0</v>
      </c>
      <c r="DB123" s="253">
        <f t="shared" si="411"/>
        <v>0</v>
      </c>
      <c r="DC123" s="253">
        <f t="shared" si="412"/>
        <v>0</v>
      </c>
      <c r="DD123" s="253">
        <f t="shared" si="413"/>
        <v>0</v>
      </c>
      <c r="DE123" s="253">
        <f t="shared" si="414"/>
        <v>0</v>
      </c>
      <c r="DF123" s="253">
        <f t="shared" si="415"/>
        <v>0</v>
      </c>
      <c r="DG123" s="253">
        <f t="shared" si="416"/>
        <v>0</v>
      </c>
      <c r="DH123" s="253">
        <f t="shared" si="417"/>
        <v>0</v>
      </c>
      <c r="DI123" s="253">
        <f t="shared" si="418"/>
        <v>0</v>
      </c>
      <c r="DJ123" s="253">
        <f t="shared" si="419"/>
        <v>0</v>
      </c>
      <c r="DK123" s="237">
        <f t="shared" si="320"/>
        <v>0</v>
      </c>
      <c r="DM123" s="253">
        <f>IF('5. Lön'!$B$15&gt;0,$F123*G123*(1+'2. Grunddata'!$C$16)*(1+$Q123)*(1-$E123),AS123)</f>
        <v>0</v>
      </c>
      <c r="DN123" s="253">
        <f>IF('5. Lön'!$B$15&gt;0,$F123*H123*(1+'2. Grunddata'!$C$16)*(1+$Q123)*(1+$R123)*(1-$E123),AT123)</f>
        <v>0</v>
      </c>
      <c r="DO123" s="253">
        <f>IF('5. Lön'!$B$15&gt;0,$F123*I123*(1+'2. Grunddata'!$C$16)*(1+$Q123)*(1+$R123)*(1+$S123)*(1-$E123),AU123)</f>
        <v>0</v>
      </c>
      <c r="DP123" s="253">
        <f>IF('5. Lön'!$B$15&gt;0,$F123*J123*(1+'2. Grunddata'!$C$16)*(1+$Q123)*(1+$R123)*(1+$S123)*(1+$T123)*(1-$E123),AV123)</f>
        <v>0</v>
      </c>
      <c r="DQ123" s="253">
        <f>IF('5. Lön'!$B$15&gt;0,$F123*K123*(1+'2. Grunddata'!$C$16)*(1+$Q123)*(1+$R123)*(1+$S123)*(1+$T123)*(1+$U123)*(1-$E123),AW123)</f>
        <v>0</v>
      </c>
      <c r="DR123" s="253">
        <f>IF('5. Lön'!$B$15&gt;0,$F123*L123*(1+'2. Grunddata'!$C$16)*(1+$Q123)*(1+$R123)*(1+$S123)*(1+$T123)*(1+$U123)*(1+$V123)*(1-$E123),AX123)</f>
        <v>0</v>
      </c>
      <c r="DS123" s="253">
        <f>IF('5. Lön'!$B$15&gt;0,$F123*M123*(1+'2. Grunddata'!$C$16)*(1+$Q123)*(1+$R123)*(1+$S123)*(1+$T123)*(1+$U123)*(1+$V123)*(1+$W123)*(1-$E123),AY123)</f>
        <v>0</v>
      </c>
      <c r="DT123" s="253">
        <f>IF('5. Lön'!$B$15&gt;0,$F123*N123*(1+'2. Grunddata'!$C$16)*(1+$Q123)*(1+$R123)*(1+$S123)*(1+$T123)*(1+$U123)*(1+$V123)*(1+$W123)*(1+$X123)*(1-$E123),AZ123)</f>
        <v>0</v>
      </c>
      <c r="DU123" s="253">
        <f>IF('5. Lön'!$B$15&gt;0,$F123*O123*(1+'2. Grunddata'!$C$16)*(1+$Q123)*(1+$R123)*(1+$S123)*(1+$T123)*(1+$U123)*(1+$V123)*(1+$W123)*(1+$X123)*(1+$Y123)*(1+$Z123)*(1-$E123),BA123)</f>
        <v>0</v>
      </c>
      <c r="DV123" s="253">
        <f>IF('5. Lön'!$B$15&gt;0,$F123*P123*(1+'2. Grunddata'!$C$16)*(1+$Q123)*(1+$R123)*(1+$S123)*(1+$T123)*(1+$U123)*(1+$V123)*(1+$W123)*(1+$X123)*(1+$Y123)*(1-$E123),BB123)</f>
        <v>0</v>
      </c>
      <c r="DW123" s="237">
        <f t="shared" si="321"/>
        <v>0</v>
      </c>
      <c r="DY123" s="253">
        <f>IF('2. Grunddata'!$C$13="NEJ",(IF('2. Grunddata'!$C$16&gt;0,(DM123*$AD123),(AS123*$AD123))),(BQ123+CO123))</f>
        <v>0</v>
      </c>
      <c r="DZ123" s="253">
        <f>IF('2. Grunddata'!$C$13="NEJ",(IF('2. Grunddata'!$C$16&gt;0,(DN123*$AD123),(AT123*$AD123))),(BR123+CP123))</f>
        <v>0</v>
      </c>
      <c r="EA123" s="253">
        <f>IF('2. Grunddata'!$C$13="NEJ",(IF('2. Grunddata'!$C$16&gt;0,(DO123*$AD123),(AU123*$AD123))),(BS123+CQ123))</f>
        <v>0</v>
      </c>
      <c r="EB123" s="253">
        <f>IF('2. Grunddata'!$C$13="NEJ",(IF('2. Grunddata'!$C$16&gt;0,(DP123*$AD123),(AV123*$AD123))),(BT123+CR123))</f>
        <v>0</v>
      </c>
      <c r="EC123" s="253">
        <f>IF('2. Grunddata'!$C$13="NEJ",(IF('2. Grunddata'!$C$16&gt;0,(DQ123*$AD123),(AW123*$AD123))),(BU123+CS123))</f>
        <v>0</v>
      </c>
      <c r="ED123" s="253">
        <f>IF('2. Grunddata'!$C$13="NEJ",(IF('2. Grunddata'!$C$16&gt;0,(DR123*$AD123),(AX123*$AD123))),(BV123+CT123))</f>
        <v>0</v>
      </c>
      <c r="EE123" s="253">
        <f>IF('2. Grunddata'!$C$13="NEJ",(IF('2. Grunddata'!$C$16&gt;0,(DS123*$AD123),(AY123*$AD123))),(BW123+CU123))</f>
        <v>0</v>
      </c>
      <c r="EF123" s="253">
        <f>IF('2. Grunddata'!$C$13="NEJ",(IF('2. Grunddata'!$C$16&gt;0,(DT123*$AD123),(AZ123*$AD123))),(BX123+CV123))</f>
        <v>0</v>
      </c>
      <c r="EG123" s="253">
        <f>IF('2. Grunddata'!$C$13="NEJ",(IF('2. Grunddata'!$C$16&gt;0,(DU123*$AD123),(BA123*$AD123))),(BY123+CW123))</f>
        <v>0</v>
      </c>
      <c r="EH123" s="253">
        <f>IF('2. Grunddata'!$C$13="NEJ",(IF('2. Grunddata'!$C$16&gt;0,(DV123*$AD123),(BB123*$AD123))),(BZ123+CX123))</f>
        <v>0</v>
      </c>
      <c r="EI123" s="237">
        <f t="shared" si="322"/>
        <v>0</v>
      </c>
      <c r="EK123" s="253">
        <f>(BQ123+CO123-DY123)+IF('2. Grunddata'!$C$16&gt;0,AS123-DM123,0)</f>
        <v>0</v>
      </c>
      <c r="EL123" s="253">
        <f>(BR123+CP123-DZ123)+IF('2. Grunddata'!$C$16&gt;0,AT123-DN123,0)</f>
        <v>0</v>
      </c>
      <c r="EM123" s="253">
        <f>(BS123+CQ123-EA123)+IF('2. Grunddata'!$C$16&gt;0,AU123-DO123,0)</f>
        <v>0</v>
      </c>
      <c r="EN123" s="253">
        <f>(BT123+CR123-EB123)+IF('2. Grunddata'!$C$16&gt;0,AV123-DP123,0)</f>
        <v>0</v>
      </c>
      <c r="EO123" s="253">
        <f>(BU123+CS123-EC123)+IF('2. Grunddata'!$C$16&gt;0,AW123-DQ123,0)</f>
        <v>0</v>
      </c>
      <c r="EP123" s="253">
        <f>(BV123+CT123-ED123)+IF('2. Grunddata'!$C$16&gt;0,AX123-DR123,0)</f>
        <v>0</v>
      </c>
      <c r="EQ123" s="253">
        <f>(BW123+CU123-EE123)+IF('2. Grunddata'!$C$16&gt;0,AY123-DS123,0)</f>
        <v>0</v>
      </c>
      <c r="ER123" s="253">
        <f>(BX123+CV123-EF123)+IF('2. Grunddata'!$C$16&gt;0,AZ123-DT123,0)</f>
        <v>0</v>
      </c>
      <c r="ES123" s="253">
        <f>(BY123+CW123-EG123)+IF('2. Grunddata'!$C$16&gt;0,BA123-DU123,0)</f>
        <v>0</v>
      </c>
      <c r="ET123" s="253">
        <f>(BZ123+CX123-EH123)+IF('2. Grunddata'!$C$16&gt;0,BB123-DV123,0)</f>
        <v>0</v>
      </c>
      <c r="EU123" s="237">
        <f t="shared" si="323"/>
        <v>0</v>
      </c>
      <c r="EW123" s="253">
        <f t="shared" si="324"/>
        <v>0</v>
      </c>
      <c r="EX123" s="253">
        <f t="shared" si="325"/>
        <v>0</v>
      </c>
      <c r="EY123" s="253">
        <f t="shared" si="326"/>
        <v>0</v>
      </c>
      <c r="EZ123" s="253">
        <f t="shared" si="327"/>
        <v>0</v>
      </c>
      <c r="FA123" s="253">
        <f t="shared" si="328"/>
        <v>0</v>
      </c>
      <c r="FB123" s="253">
        <f t="shared" si="329"/>
        <v>0</v>
      </c>
      <c r="FC123" s="253">
        <f t="shared" si="330"/>
        <v>0</v>
      </c>
      <c r="FD123" s="253">
        <f t="shared" si="331"/>
        <v>0</v>
      </c>
      <c r="FE123" s="253">
        <f t="shared" si="332"/>
        <v>0</v>
      </c>
      <c r="FF123" s="253">
        <f t="shared" si="333"/>
        <v>0</v>
      </c>
      <c r="FG123" s="237">
        <f t="shared" si="334"/>
        <v>0</v>
      </c>
      <c r="FI123" s="253">
        <f t="shared" si="335"/>
        <v>0</v>
      </c>
      <c r="FJ123" s="253">
        <f t="shared" si="336"/>
        <v>0</v>
      </c>
      <c r="FK123" s="253">
        <f t="shared" si="337"/>
        <v>0</v>
      </c>
      <c r="FL123" s="253">
        <f t="shared" si="338"/>
        <v>0</v>
      </c>
      <c r="FM123" s="253">
        <f t="shared" si="339"/>
        <v>0</v>
      </c>
      <c r="FN123" s="253">
        <f t="shared" si="340"/>
        <v>0</v>
      </c>
      <c r="FO123" s="253">
        <f t="shared" si="341"/>
        <v>0</v>
      </c>
      <c r="FP123" s="253">
        <f t="shared" si="342"/>
        <v>0</v>
      </c>
      <c r="FQ123" s="253">
        <f t="shared" si="343"/>
        <v>0</v>
      </c>
      <c r="FR123" s="253">
        <f t="shared" si="344"/>
        <v>0</v>
      </c>
      <c r="FS123" s="237">
        <f t="shared" si="345"/>
        <v>0</v>
      </c>
    </row>
    <row r="124" spans="2:175" s="120" customFormat="1" ht="12.95" customHeight="1" x14ac:dyDescent="0.2">
      <c r="B124" s="115" t="str">
        <f>'2. Grunddata'!C$9</f>
        <v>Husdjurens utfodring och vård</v>
      </c>
      <c r="C124" s="147"/>
      <c r="D124" s="116"/>
      <c r="E124" s="138">
        <f t="shared" si="347"/>
        <v>0</v>
      </c>
      <c r="F124" s="136"/>
      <c r="G124" s="137"/>
      <c r="H124" s="137"/>
      <c r="I124" s="137"/>
      <c r="J124" s="137"/>
      <c r="K124" s="137"/>
      <c r="L124" s="137"/>
      <c r="M124" s="137"/>
      <c r="N124" s="137"/>
      <c r="O124" s="137"/>
      <c r="P124" s="137"/>
      <c r="Q124" s="566">
        <f>SUMIF('3. Partner'!$K$13:$K$87,$B124,'3. Partner'!$E$13:$E$87)</f>
        <v>0.02</v>
      </c>
      <c r="R124" s="540">
        <f t="shared" si="349"/>
        <v>0.02</v>
      </c>
      <c r="S124" s="540">
        <f t="shared" si="349"/>
        <v>0.02</v>
      </c>
      <c r="T124" s="540">
        <f t="shared" si="349"/>
        <v>0.02</v>
      </c>
      <c r="U124" s="540">
        <f t="shared" si="349"/>
        <v>0.02</v>
      </c>
      <c r="V124" s="540">
        <f t="shared" si="349"/>
        <v>0.02</v>
      </c>
      <c r="W124" s="540">
        <f t="shared" si="349"/>
        <v>0.02</v>
      </c>
      <c r="X124" s="540">
        <f t="shared" si="349"/>
        <v>0.02</v>
      </c>
      <c r="Y124" s="540">
        <f t="shared" si="349"/>
        <v>0.02</v>
      </c>
      <c r="Z124" s="540">
        <f t="shared" si="349"/>
        <v>0.02</v>
      </c>
      <c r="AA124" s="567">
        <f>SUMIF('3. Partner'!K$13:K$87,B124,'3. Partner'!D$13:D$87)</f>
        <v>0.54449999999999998</v>
      </c>
      <c r="AB124" s="568">
        <f>(SUMIF('3. Partner'!K$13:K$87,B124,'3. Partner'!F$13:F$87))+(SUMIF('3. Partner'!K$13:K$87,B124,'3. Partner'!H$13:H$87))</f>
        <v>0.46473946099377283</v>
      </c>
      <c r="AC124" s="568">
        <f>(SUMIF('3. Partner'!K$13:K$87,B124,'3. Partner'!G$13:G$87))+(SUMIF('3. Partner'!K$13:K$87,B124,'3. Partner'!I$13:I$87))</f>
        <v>0.12659999999999999</v>
      </c>
      <c r="AD124" s="273">
        <f>IF('2. Grunddata'!C$13="NEJ",'2. Grunddata'!C$14,0)</f>
        <v>0.25</v>
      </c>
      <c r="AE124" s="617">
        <f t="shared" si="313"/>
        <v>0</v>
      </c>
      <c r="AF124" s="287"/>
      <c r="AG124" s="274">
        <f t="shared" si="350"/>
        <v>0</v>
      </c>
      <c r="AH124" s="274">
        <f t="shared" si="351"/>
        <v>0</v>
      </c>
      <c r="AI124" s="274">
        <f t="shared" si="352"/>
        <v>0</v>
      </c>
      <c r="AJ124" s="274">
        <f t="shared" si="353"/>
        <v>0</v>
      </c>
      <c r="AK124" s="274">
        <f t="shared" si="354"/>
        <v>0</v>
      </c>
      <c r="AL124" s="274">
        <f t="shared" si="355"/>
        <v>0</v>
      </c>
      <c r="AM124" s="274">
        <f t="shared" si="356"/>
        <v>0</v>
      </c>
      <c r="AN124" s="274">
        <f t="shared" si="357"/>
        <v>0</v>
      </c>
      <c r="AO124" s="274">
        <f t="shared" si="358"/>
        <v>0</v>
      </c>
      <c r="AP124" s="274">
        <f t="shared" si="359"/>
        <v>0</v>
      </c>
      <c r="AQ124" s="275">
        <f t="shared" si="314"/>
        <v>0</v>
      </c>
      <c r="AR124" s="276"/>
      <c r="AS124" s="274">
        <f t="shared" si="360"/>
        <v>0</v>
      </c>
      <c r="AT124" s="274">
        <f t="shared" si="361"/>
        <v>0</v>
      </c>
      <c r="AU124" s="274">
        <f t="shared" si="362"/>
        <v>0</v>
      </c>
      <c r="AV124" s="274">
        <f t="shared" si="363"/>
        <v>0</v>
      </c>
      <c r="AW124" s="274">
        <f t="shared" si="364"/>
        <v>0</v>
      </c>
      <c r="AX124" s="274">
        <f t="shared" si="365"/>
        <v>0</v>
      </c>
      <c r="AY124" s="274">
        <f t="shared" si="366"/>
        <v>0</v>
      </c>
      <c r="AZ124" s="274">
        <f t="shared" si="367"/>
        <v>0</v>
      </c>
      <c r="BA124" s="274">
        <f t="shared" si="368"/>
        <v>0</v>
      </c>
      <c r="BB124" s="274">
        <f t="shared" si="369"/>
        <v>0</v>
      </c>
      <c r="BC124" s="275">
        <f t="shared" si="315"/>
        <v>0</v>
      </c>
      <c r="BD124" s="276"/>
      <c r="BE124" s="274">
        <f t="shared" si="370"/>
        <v>0</v>
      </c>
      <c r="BF124" s="274">
        <f t="shared" si="371"/>
        <v>0</v>
      </c>
      <c r="BG124" s="274">
        <f t="shared" si="372"/>
        <v>0</v>
      </c>
      <c r="BH124" s="274">
        <f t="shared" si="373"/>
        <v>0</v>
      </c>
      <c r="BI124" s="274">
        <f t="shared" si="374"/>
        <v>0</v>
      </c>
      <c r="BJ124" s="274">
        <f t="shared" si="375"/>
        <v>0</v>
      </c>
      <c r="BK124" s="274">
        <f t="shared" si="376"/>
        <v>0</v>
      </c>
      <c r="BL124" s="274">
        <f t="shared" si="377"/>
        <v>0</v>
      </c>
      <c r="BM124" s="274">
        <f t="shared" si="378"/>
        <v>0</v>
      </c>
      <c r="BN124" s="274">
        <f t="shared" si="379"/>
        <v>0</v>
      </c>
      <c r="BO124" s="275">
        <f t="shared" si="316"/>
        <v>0</v>
      </c>
      <c r="BP124" s="227"/>
      <c r="BQ124" s="225">
        <f t="shared" si="380"/>
        <v>0</v>
      </c>
      <c r="BR124" s="225">
        <f t="shared" si="381"/>
        <v>0</v>
      </c>
      <c r="BS124" s="225">
        <f t="shared" si="382"/>
        <v>0</v>
      </c>
      <c r="BT124" s="225">
        <f t="shared" si="383"/>
        <v>0</v>
      </c>
      <c r="BU124" s="225">
        <f t="shared" si="384"/>
        <v>0</v>
      </c>
      <c r="BV124" s="225">
        <f t="shared" si="385"/>
        <v>0</v>
      </c>
      <c r="BW124" s="225">
        <f t="shared" si="386"/>
        <v>0</v>
      </c>
      <c r="BX124" s="225">
        <f t="shared" si="387"/>
        <v>0</v>
      </c>
      <c r="BY124" s="225">
        <f t="shared" si="388"/>
        <v>0</v>
      </c>
      <c r="BZ124" s="225">
        <f t="shared" si="389"/>
        <v>0</v>
      </c>
      <c r="CA124" s="226">
        <f t="shared" si="317"/>
        <v>0</v>
      </c>
      <c r="CB124" s="227"/>
      <c r="CC124" s="279">
        <f t="shared" si="390"/>
        <v>0</v>
      </c>
      <c r="CD124" s="279">
        <f t="shared" si="391"/>
        <v>0</v>
      </c>
      <c r="CE124" s="279">
        <f t="shared" si="392"/>
        <v>0</v>
      </c>
      <c r="CF124" s="279">
        <f t="shared" si="393"/>
        <v>0</v>
      </c>
      <c r="CG124" s="279">
        <f t="shared" si="394"/>
        <v>0</v>
      </c>
      <c r="CH124" s="279">
        <f t="shared" si="395"/>
        <v>0</v>
      </c>
      <c r="CI124" s="279">
        <f t="shared" si="396"/>
        <v>0</v>
      </c>
      <c r="CJ124" s="279">
        <f t="shared" si="397"/>
        <v>0</v>
      </c>
      <c r="CK124" s="279">
        <f t="shared" si="398"/>
        <v>0</v>
      </c>
      <c r="CL124" s="279">
        <f t="shared" si="399"/>
        <v>0</v>
      </c>
      <c r="CM124" s="226">
        <f t="shared" si="318"/>
        <v>0</v>
      </c>
      <c r="CN124" s="227"/>
      <c r="CO124" s="225">
        <f t="shared" si="400"/>
        <v>0</v>
      </c>
      <c r="CP124" s="225">
        <f t="shared" si="401"/>
        <v>0</v>
      </c>
      <c r="CQ124" s="225">
        <f t="shared" si="402"/>
        <v>0</v>
      </c>
      <c r="CR124" s="225">
        <f t="shared" si="403"/>
        <v>0</v>
      </c>
      <c r="CS124" s="225">
        <f t="shared" si="404"/>
        <v>0</v>
      </c>
      <c r="CT124" s="225">
        <f t="shared" si="405"/>
        <v>0</v>
      </c>
      <c r="CU124" s="225">
        <f t="shared" si="406"/>
        <v>0</v>
      </c>
      <c r="CV124" s="225">
        <f t="shared" si="407"/>
        <v>0</v>
      </c>
      <c r="CW124" s="225">
        <f t="shared" si="408"/>
        <v>0</v>
      </c>
      <c r="CX124" s="225">
        <f t="shared" si="409"/>
        <v>0</v>
      </c>
      <c r="CY124" s="226">
        <f t="shared" si="319"/>
        <v>0</v>
      </c>
      <c r="CZ124" s="227"/>
      <c r="DA124" s="225">
        <f t="shared" si="410"/>
        <v>0</v>
      </c>
      <c r="DB124" s="225">
        <f t="shared" si="411"/>
        <v>0</v>
      </c>
      <c r="DC124" s="225">
        <f t="shared" si="412"/>
        <v>0</v>
      </c>
      <c r="DD124" s="225">
        <f t="shared" si="413"/>
        <v>0</v>
      </c>
      <c r="DE124" s="225">
        <f t="shared" si="414"/>
        <v>0</v>
      </c>
      <c r="DF124" s="225">
        <f t="shared" si="415"/>
        <v>0</v>
      </c>
      <c r="DG124" s="225">
        <f t="shared" si="416"/>
        <v>0</v>
      </c>
      <c r="DH124" s="225">
        <f t="shared" si="417"/>
        <v>0</v>
      </c>
      <c r="DI124" s="225">
        <f t="shared" si="418"/>
        <v>0</v>
      </c>
      <c r="DJ124" s="225">
        <f t="shared" si="419"/>
        <v>0</v>
      </c>
      <c r="DK124" s="226">
        <f t="shared" si="320"/>
        <v>0</v>
      </c>
      <c r="DL124" s="227"/>
      <c r="DM124" s="225">
        <f>IF('5. Lön'!$B$15&gt;0,$F124*G124*(1+'2. Grunddata'!$C$16)*(1+$Q124)*(1-$E124),AS124)</f>
        <v>0</v>
      </c>
      <c r="DN124" s="225">
        <f>IF('5. Lön'!$B$15&gt;0,$F124*H124*(1+'2. Grunddata'!$C$16)*(1+$Q124)*(1+$R124)*(1-$E124),AT124)</f>
        <v>0</v>
      </c>
      <c r="DO124" s="225">
        <f>IF('5. Lön'!$B$15&gt;0,$F124*I124*(1+'2. Grunddata'!$C$16)*(1+$Q124)*(1+$R124)*(1+$S124)*(1-$E124),AU124)</f>
        <v>0</v>
      </c>
      <c r="DP124" s="225">
        <f>IF('5. Lön'!$B$15&gt;0,$F124*J124*(1+'2. Grunddata'!$C$16)*(1+$Q124)*(1+$R124)*(1+$S124)*(1+$T124)*(1-$E124),AV124)</f>
        <v>0</v>
      </c>
      <c r="DQ124" s="225">
        <f>IF('5. Lön'!$B$15&gt;0,$F124*K124*(1+'2. Grunddata'!$C$16)*(1+$Q124)*(1+$R124)*(1+$S124)*(1+$T124)*(1+$U124)*(1-$E124),AW124)</f>
        <v>0</v>
      </c>
      <c r="DR124" s="225">
        <f>IF('5. Lön'!$B$15&gt;0,$F124*L124*(1+'2. Grunddata'!$C$16)*(1+$Q124)*(1+$R124)*(1+$S124)*(1+$T124)*(1+$U124)*(1+$V124)*(1-$E124),AX124)</f>
        <v>0</v>
      </c>
      <c r="DS124" s="225">
        <f>IF('5. Lön'!$B$15&gt;0,$F124*M124*(1+'2. Grunddata'!$C$16)*(1+$Q124)*(1+$R124)*(1+$S124)*(1+$T124)*(1+$U124)*(1+$V124)*(1+$W124)*(1-$E124),AY124)</f>
        <v>0</v>
      </c>
      <c r="DT124" s="225">
        <f>IF('5. Lön'!$B$15&gt;0,$F124*N124*(1+'2. Grunddata'!$C$16)*(1+$Q124)*(1+$R124)*(1+$S124)*(1+$T124)*(1+$U124)*(1+$V124)*(1+$W124)*(1+$X124)*(1-$E124),AZ124)</f>
        <v>0</v>
      </c>
      <c r="DU124" s="225">
        <f>IF('5. Lön'!$B$15&gt;0,$F124*O124*(1+'2. Grunddata'!$C$16)*(1+$Q124)*(1+$R124)*(1+$S124)*(1+$T124)*(1+$U124)*(1+$V124)*(1+$W124)*(1+$X124)*(1+$Y124)*(1+$Z124)*(1-$E124),BA124)</f>
        <v>0</v>
      </c>
      <c r="DV124" s="225">
        <f>IF('5. Lön'!$B$15&gt;0,$F124*P124*(1+'2. Grunddata'!$C$16)*(1+$Q124)*(1+$R124)*(1+$S124)*(1+$T124)*(1+$U124)*(1+$V124)*(1+$W124)*(1+$X124)*(1+$Y124)*(1-$E124),BB124)</f>
        <v>0</v>
      </c>
      <c r="DW124" s="226">
        <f t="shared" si="321"/>
        <v>0</v>
      </c>
      <c r="DX124" s="227"/>
      <c r="DY124" s="225">
        <f>IF('2. Grunddata'!$C$13="NEJ",(IF('2. Grunddata'!$C$16&gt;0,(DM124*$AD124),(AS124*$AD124))),(BQ124+CO124))</f>
        <v>0</v>
      </c>
      <c r="DZ124" s="225">
        <f>IF('2. Grunddata'!$C$13="NEJ",(IF('2. Grunddata'!$C$16&gt;0,(DN124*$AD124),(AT124*$AD124))),(BR124+CP124))</f>
        <v>0</v>
      </c>
      <c r="EA124" s="225">
        <f>IF('2. Grunddata'!$C$13="NEJ",(IF('2. Grunddata'!$C$16&gt;0,(DO124*$AD124),(AU124*$AD124))),(BS124+CQ124))</f>
        <v>0</v>
      </c>
      <c r="EB124" s="225">
        <f>IF('2. Grunddata'!$C$13="NEJ",(IF('2. Grunddata'!$C$16&gt;0,(DP124*$AD124),(AV124*$AD124))),(BT124+CR124))</f>
        <v>0</v>
      </c>
      <c r="EC124" s="225">
        <f>IF('2. Grunddata'!$C$13="NEJ",(IF('2. Grunddata'!$C$16&gt;0,(DQ124*$AD124),(AW124*$AD124))),(BU124+CS124))</f>
        <v>0</v>
      </c>
      <c r="ED124" s="225">
        <f>IF('2. Grunddata'!$C$13="NEJ",(IF('2. Grunddata'!$C$16&gt;0,(DR124*$AD124),(AX124*$AD124))),(BV124+CT124))</f>
        <v>0</v>
      </c>
      <c r="EE124" s="225">
        <f>IF('2. Grunddata'!$C$13="NEJ",(IF('2. Grunddata'!$C$16&gt;0,(DS124*$AD124),(AY124*$AD124))),(BW124+CU124))</f>
        <v>0</v>
      </c>
      <c r="EF124" s="225">
        <f>IF('2. Grunddata'!$C$13="NEJ",(IF('2. Grunddata'!$C$16&gt;0,(DT124*$AD124),(AZ124*$AD124))),(BX124+CV124))</f>
        <v>0</v>
      </c>
      <c r="EG124" s="225">
        <f>IF('2. Grunddata'!$C$13="NEJ",(IF('2. Grunddata'!$C$16&gt;0,(DU124*$AD124),(BA124*$AD124))),(BY124+CW124))</f>
        <v>0</v>
      </c>
      <c r="EH124" s="225">
        <f>IF('2. Grunddata'!$C$13="NEJ",(IF('2. Grunddata'!$C$16&gt;0,(DV124*$AD124),(BB124*$AD124))),(BZ124+CX124))</f>
        <v>0</v>
      </c>
      <c r="EI124" s="226">
        <f t="shared" si="322"/>
        <v>0</v>
      </c>
      <c r="EJ124" s="227"/>
      <c r="EK124" s="225">
        <f>(BQ124+CO124-DY124)+IF('2. Grunddata'!$C$16&gt;0,AS124-DM124,0)</f>
        <v>0</v>
      </c>
      <c r="EL124" s="225">
        <f>(BR124+CP124-DZ124)+IF('2. Grunddata'!$C$16&gt;0,AT124-DN124,0)</f>
        <v>0</v>
      </c>
      <c r="EM124" s="225">
        <f>(BS124+CQ124-EA124)+IF('2. Grunddata'!$C$16&gt;0,AU124-DO124,0)</f>
        <v>0</v>
      </c>
      <c r="EN124" s="225">
        <f>(BT124+CR124-EB124)+IF('2. Grunddata'!$C$16&gt;0,AV124-DP124,0)</f>
        <v>0</v>
      </c>
      <c r="EO124" s="225">
        <f>(BU124+CS124-EC124)+IF('2. Grunddata'!$C$16&gt;0,AW124-DQ124,0)</f>
        <v>0</v>
      </c>
      <c r="EP124" s="225">
        <f>(BV124+CT124-ED124)+IF('2. Grunddata'!$C$16&gt;0,AX124-DR124,0)</f>
        <v>0</v>
      </c>
      <c r="EQ124" s="225">
        <f>(BW124+CU124-EE124)+IF('2. Grunddata'!$C$16&gt;0,AY124-DS124,0)</f>
        <v>0</v>
      </c>
      <c r="ER124" s="225">
        <f>(BX124+CV124-EF124)+IF('2. Grunddata'!$C$16&gt;0,AZ124-DT124,0)</f>
        <v>0</v>
      </c>
      <c r="ES124" s="225">
        <f>(BY124+CW124-EG124)+IF('2. Grunddata'!$C$16&gt;0,BA124-DU124,0)</f>
        <v>0</v>
      </c>
      <c r="ET124" s="225">
        <f>(BZ124+CX124-EH124)+IF('2. Grunddata'!$C$16&gt;0,BB124-DV124,0)</f>
        <v>0</v>
      </c>
      <c r="EU124" s="226">
        <f t="shared" si="323"/>
        <v>0</v>
      </c>
      <c r="EV124" s="227"/>
      <c r="EW124" s="225">
        <f t="shared" si="324"/>
        <v>0</v>
      </c>
      <c r="EX124" s="225">
        <f t="shared" si="325"/>
        <v>0</v>
      </c>
      <c r="EY124" s="225">
        <f t="shared" si="326"/>
        <v>0</v>
      </c>
      <c r="EZ124" s="225">
        <f t="shared" si="327"/>
        <v>0</v>
      </c>
      <c r="FA124" s="225">
        <f t="shared" si="328"/>
        <v>0</v>
      </c>
      <c r="FB124" s="225">
        <f t="shared" si="329"/>
        <v>0</v>
      </c>
      <c r="FC124" s="225">
        <f t="shared" si="330"/>
        <v>0</v>
      </c>
      <c r="FD124" s="225">
        <f t="shared" si="331"/>
        <v>0</v>
      </c>
      <c r="FE124" s="225">
        <f t="shared" si="332"/>
        <v>0</v>
      </c>
      <c r="FF124" s="225">
        <f t="shared" si="333"/>
        <v>0</v>
      </c>
      <c r="FG124" s="226">
        <f t="shared" si="334"/>
        <v>0</v>
      </c>
      <c r="FH124" s="227"/>
      <c r="FI124" s="225">
        <f t="shared" si="335"/>
        <v>0</v>
      </c>
      <c r="FJ124" s="225">
        <f t="shared" si="336"/>
        <v>0</v>
      </c>
      <c r="FK124" s="225">
        <f t="shared" si="337"/>
        <v>0</v>
      </c>
      <c r="FL124" s="225">
        <f t="shared" si="338"/>
        <v>0</v>
      </c>
      <c r="FM124" s="225">
        <f t="shared" si="339"/>
        <v>0</v>
      </c>
      <c r="FN124" s="225">
        <f t="shared" si="340"/>
        <v>0</v>
      </c>
      <c r="FO124" s="225">
        <f t="shared" si="341"/>
        <v>0</v>
      </c>
      <c r="FP124" s="225">
        <f t="shared" si="342"/>
        <v>0</v>
      </c>
      <c r="FQ124" s="225">
        <f t="shared" si="343"/>
        <v>0</v>
      </c>
      <c r="FR124" s="225">
        <f t="shared" si="344"/>
        <v>0</v>
      </c>
      <c r="FS124" s="226">
        <f t="shared" si="345"/>
        <v>0</v>
      </c>
    </row>
    <row r="125" spans="2:175" s="120" customFormat="1" ht="12.95" customHeight="1" x14ac:dyDescent="0.2">
      <c r="B125" s="109" t="str">
        <f>'2. Grunddata'!C$9</f>
        <v>Husdjurens utfodring och vård</v>
      </c>
      <c r="C125" s="110"/>
      <c r="D125" s="113"/>
      <c r="E125" s="128">
        <f t="shared" si="347"/>
        <v>0</v>
      </c>
      <c r="F125" s="111"/>
      <c r="G125" s="112"/>
      <c r="H125" s="112"/>
      <c r="I125" s="112"/>
      <c r="J125" s="112"/>
      <c r="K125" s="112"/>
      <c r="L125" s="112"/>
      <c r="M125" s="112"/>
      <c r="N125" s="112"/>
      <c r="O125" s="112"/>
      <c r="P125" s="112"/>
      <c r="Q125" s="266">
        <f>SUMIF('3. Partner'!$K$13:$K$87,$B125,'3. Partner'!$E$13:$E$87)</f>
        <v>0.02</v>
      </c>
      <c r="R125" s="541">
        <f t="shared" ref="R125:Z134" si="420">$Q125</f>
        <v>0.02</v>
      </c>
      <c r="S125" s="541">
        <f t="shared" si="420"/>
        <v>0.02</v>
      </c>
      <c r="T125" s="541">
        <f t="shared" si="420"/>
        <v>0.02</v>
      </c>
      <c r="U125" s="541">
        <f t="shared" si="420"/>
        <v>0.02</v>
      </c>
      <c r="V125" s="541">
        <f t="shared" si="420"/>
        <v>0.02</v>
      </c>
      <c r="W125" s="541">
        <f t="shared" si="420"/>
        <v>0.02</v>
      </c>
      <c r="X125" s="541">
        <f t="shared" si="420"/>
        <v>0.02</v>
      </c>
      <c r="Y125" s="541">
        <f t="shared" si="420"/>
        <v>0.02</v>
      </c>
      <c r="Z125" s="541">
        <f t="shared" si="420"/>
        <v>0.02</v>
      </c>
      <c r="AA125" s="267">
        <f>SUMIF('3. Partner'!K$13:K$87,B125,'3. Partner'!D$13:D$87)</f>
        <v>0.54449999999999998</v>
      </c>
      <c r="AB125" s="247">
        <f>(SUMIF('3. Partner'!K$13:K$87,B125,'3. Partner'!F$13:F$87))+(SUMIF('3. Partner'!K$13:K$87,B125,'3. Partner'!H$13:H$87))</f>
        <v>0.46473946099377283</v>
      </c>
      <c r="AC125" s="247">
        <f>(SUMIF('3. Partner'!K$13:K$87,B125,'3. Partner'!G$13:G$87))+(SUMIF('3. Partner'!K$13:K$87,B125,'3. Partner'!I$13:I$87))</f>
        <v>0.12659999999999999</v>
      </c>
      <c r="AD125" s="248">
        <f>IF('2. Grunddata'!C$13="NEJ",'2. Grunddata'!C$14,0)</f>
        <v>0.25</v>
      </c>
      <c r="AE125" s="597">
        <f t="shared" si="313"/>
        <v>0</v>
      </c>
      <c r="AF125" s="292"/>
      <c r="AG125" s="249">
        <f t="shared" si="350"/>
        <v>0</v>
      </c>
      <c r="AH125" s="249">
        <f t="shared" si="351"/>
        <v>0</v>
      </c>
      <c r="AI125" s="249">
        <f t="shared" si="352"/>
        <v>0</v>
      </c>
      <c r="AJ125" s="249">
        <f t="shared" si="353"/>
        <v>0</v>
      </c>
      <c r="AK125" s="249">
        <f t="shared" si="354"/>
        <v>0</v>
      </c>
      <c r="AL125" s="249">
        <f t="shared" si="355"/>
        <v>0</v>
      </c>
      <c r="AM125" s="249">
        <f t="shared" si="356"/>
        <v>0</v>
      </c>
      <c r="AN125" s="249">
        <f t="shared" si="357"/>
        <v>0</v>
      </c>
      <c r="AO125" s="249">
        <f t="shared" si="358"/>
        <v>0</v>
      </c>
      <c r="AP125" s="249">
        <f t="shared" si="359"/>
        <v>0</v>
      </c>
      <c r="AQ125" s="250">
        <f t="shared" si="314"/>
        <v>0</v>
      </c>
      <c r="AR125" s="251"/>
      <c r="AS125" s="249">
        <f t="shared" si="360"/>
        <v>0</v>
      </c>
      <c r="AT125" s="249">
        <f t="shared" si="361"/>
        <v>0</v>
      </c>
      <c r="AU125" s="249">
        <f t="shared" si="362"/>
        <v>0</v>
      </c>
      <c r="AV125" s="249">
        <f t="shared" si="363"/>
        <v>0</v>
      </c>
      <c r="AW125" s="249">
        <f t="shared" si="364"/>
        <v>0</v>
      </c>
      <c r="AX125" s="249">
        <f t="shared" si="365"/>
        <v>0</v>
      </c>
      <c r="AY125" s="249">
        <f t="shared" si="366"/>
        <v>0</v>
      </c>
      <c r="AZ125" s="249">
        <f t="shared" si="367"/>
        <v>0</v>
      </c>
      <c r="BA125" s="249">
        <f t="shared" si="368"/>
        <v>0</v>
      </c>
      <c r="BB125" s="249">
        <f t="shared" si="369"/>
        <v>0</v>
      </c>
      <c r="BC125" s="250">
        <f t="shared" si="315"/>
        <v>0</v>
      </c>
      <c r="BD125" s="251"/>
      <c r="BE125" s="249">
        <f t="shared" si="370"/>
        <v>0</v>
      </c>
      <c r="BF125" s="249">
        <f t="shared" si="371"/>
        <v>0</v>
      </c>
      <c r="BG125" s="249">
        <f t="shared" si="372"/>
        <v>0</v>
      </c>
      <c r="BH125" s="249">
        <f t="shared" si="373"/>
        <v>0</v>
      </c>
      <c r="BI125" s="249">
        <f t="shared" si="374"/>
        <v>0</v>
      </c>
      <c r="BJ125" s="249">
        <f t="shared" si="375"/>
        <v>0</v>
      </c>
      <c r="BK125" s="249">
        <f t="shared" si="376"/>
        <v>0</v>
      </c>
      <c r="BL125" s="249">
        <f t="shared" si="377"/>
        <v>0</v>
      </c>
      <c r="BM125" s="249">
        <f t="shared" si="378"/>
        <v>0</v>
      </c>
      <c r="BN125" s="249">
        <f t="shared" si="379"/>
        <v>0</v>
      </c>
      <c r="BO125" s="250">
        <f t="shared" si="316"/>
        <v>0</v>
      </c>
      <c r="BQ125" s="253">
        <f t="shared" si="380"/>
        <v>0</v>
      </c>
      <c r="BR125" s="253">
        <f t="shared" si="381"/>
        <v>0</v>
      </c>
      <c r="BS125" s="253">
        <f t="shared" si="382"/>
        <v>0</v>
      </c>
      <c r="BT125" s="253">
        <f t="shared" si="383"/>
        <v>0</v>
      </c>
      <c r="BU125" s="253">
        <f t="shared" si="384"/>
        <v>0</v>
      </c>
      <c r="BV125" s="253">
        <f t="shared" si="385"/>
        <v>0</v>
      </c>
      <c r="BW125" s="253">
        <f t="shared" si="386"/>
        <v>0</v>
      </c>
      <c r="BX125" s="253">
        <f t="shared" si="387"/>
        <v>0</v>
      </c>
      <c r="BY125" s="253">
        <f t="shared" si="388"/>
        <v>0</v>
      </c>
      <c r="BZ125" s="253">
        <f t="shared" si="389"/>
        <v>0</v>
      </c>
      <c r="CA125" s="237">
        <f t="shared" si="317"/>
        <v>0</v>
      </c>
      <c r="CC125" s="258">
        <f t="shared" si="390"/>
        <v>0</v>
      </c>
      <c r="CD125" s="258">
        <f t="shared" si="391"/>
        <v>0</v>
      </c>
      <c r="CE125" s="258">
        <f t="shared" si="392"/>
        <v>0</v>
      </c>
      <c r="CF125" s="258">
        <f t="shared" si="393"/>
        <v>0</v>
      </c>
      <c r="CG125" s="258">
        <f t="shared" si="394"/>
        <v>0</v>
      </c>
      <c r="CH125" s="258">
        <f t="shared" si="395"/>
        <v>0</v>
      </c>
      <c r="CI125" s="258">
        <f t="shared" si="396"/>
        <v>0</v>
      </c>
      <c r="CJ125" s="258">
        <f t="shared" si="397"/>
        <v>0</v>
      </c>
      <c r="CK125" s="258">
        <f t="shared" si="398"/>
        <v>0</v>
      </c>
      <c r="CL125" s="258">
        <f t="shared" si="399"/>
        <v>0</v>
      </c>
      <c r="CM125" s="237">
        <f t="shared" si="318"/>
        <v>0</v>
      </c>
      <c r="CO125" s="253">
        <f t="shared" si="400"/>
        <v>0</v>
      </c>
      <c r="CP125" s="253">
        <f t="shared" si="401"/>
        <v>0</v>
      </c>
      <c r="CQ125" s="253">
        <f t="shared" si="402"/>
        <v>0</v>
      </c>
      <c r="CR125" s="253">
        <f t="shared" si="403"/>
        <v>0</v>
      </c>
      <c r="CS125" s="253">
        <f t="shared" si="404"/>
        <v>0</v>
      </c>
      <c r="CT125" s="253">
        <f t="shared" si="405"/>
        <v>0</v>
      </c>
      <c r="CU125" s="253">
        <f t="shared" si="406"/>
        <v>0</v>
      </c>
      <c r="CV125" s="253">
        <f t="shared" si="407"/>
        <v>0</v>
      </c>
      <c r="CW125" s="253">
        <f t="shared" si="408"/>
        <v>0</v>
      </c>
      <c r="CX125" s="253">
        <f t="shared" si="409"/>
        <v>0</v>
      </c>
      <c r="CY125" s="237">
        <f t="shared" si="319"/>
        <v>0</v>
      </c>
      <c r="DA125" s="253">
        <f t="shared" si="410"/>
        <v>0</v>
      </c>
      <c r="DB125" s="253">
        <f t="shared" si="411"/>
        <v>0</v>
      </c>
      <c r="DC125" s="253">
        <f t="shared" si="412"/>
        <v>0</v>
      </c>
      <c r="DD125" s="253">
        <f t="shared" si="413"/>
        <v>0</v>
      </c>
      <c r="DE125" s="253">
        <f t="shared" si="414"/>
        <v>0</v>
      </c>
      <c r="DF125" s="253">
        <f t="shared" si="415"/>
        <v>0</v>
      </c>
      <c r="DG125" s="253">
        <f t="shared" si="416"/>
        <v>0</v>
      </c>
      <c r="DH125" s="253">
        <f t="shared" si="417"/>
        <v>0</v>
      </c>
      <c r="DI125" s="253">
        <f t="shared" si="418"/>
        <v>0</v>
      </c>
      <c r="DJ125" s="253">
        <f t="shared" si="419"/>
        <v>0</v>
      </c>
      <c r="DK125" s="237">
        <f t="shared" si="320"/>
        <v>0</v>
      </c>
      <c r="DM125" s="253">
        <f>IF('5. Lön'!$B$15&gt;0,$F125*G125*(1+'2. Grunddata'!$C$16)*(1+$Q125)*(1-$E125),AS125)</f>
        <v>0</v>
      </c>
      <c r="DN125" s="253">
        <f>IF('5. Lön'!$B$15&gt;0,$F125*H125*(1+'2. Grunddata'!$C$16)*(1+$Q125)*(1+$R125)*(1-$E125),AT125)</f>
        <v>0</v>
      </c>
      <c r="DO125" s="253">
        <f>IF('5. Lön'!$B$15&gt;0,$F125*I125*(1+'2. Grunddata'!$C$16)*(1+$Q125)*(1+$R125)*(1+$S125)*(1-$E125),AU125)</f>
        <v>0</v>
      </c>
      <c r="DP125" s="253">
        <f>IF('5. Lön'!$B$15&gt;0,$F125*J125*(1+'2. Grunddata'!$C$16)*(1+$Q125)*(1+$R125)*(1+$S125)*(1+$T125)*(1-$E125),AV125)</f>
        <v>0</v>
      </c>
      <c r="DQ125" s="253">
        <f>IF('5. Lön'!$B$15&gt;0,$F125*K125*(1+'2. Grunddata'!$C$16)*(1+$Q125)*(1+$R125)*(1+$S125)*(1+$T125)*(1+$U125)*(1-$E125),AW125)</f>
        <v>0</v>
      </c>
      <c r="DR125" s="253">
        <f>IF('5. Lön'!$B$15&gt;0,$F125*L125*(1+'2. Grunddata'!$C$16)*(1+$Q125)*(1+$R125)*(1+$S125)*(1+$T125)*(1+$U125)*(1+$V125)*(1-$E125),AX125)</f>
        <v>0</v>
      </c>
      <c r="DS125" s="253">
        <f>IF('5. Lön'!$B$15&gt;0,$F125*M125*(1+'2. Grunddata'!$C$16)*(1+$Q125)*(1+$R125)*(1+$S125)*(1+$T125)*(1+$U125)*(1+$V125)*(1+$W125)*(1-$E125),AY125)</f>
        <v>0</v>
      </c>
      <c r="DT125" s="253">
        <f>IF('5. Lön'!$B$15&gt;0,$F125*N125*(1+'2. Grunddata'!$C$16)*(1+$Q125)*(1+$R125)*(1+$S125)*(1+$T125)*(1+$U125)*(1+$V125)*(1+$W125)*(1+$X125)*(1-$E125),AZ125)</f>
        <v>0</v>
      </c>
      <c r="DU125" s="253">
        <f>IF('5. Lön'!$B$15&gt;0,$F125*O125*(1+'2. Grunddata'!$C$16)*(1+$Q125)*(1+$R125)*(1+$S125)*(1+$T125)*(1+$U125)*(1+$V125)*(1+$W125)*(1+$X125)*(1+$Y125)*(1+$Z125)*(1-$E125),BA125)</f>
        <v>0</v>
      </c>
      <c r="DV125" s="253">
        <f>IF('5. Lön'!$B$15&gt;0,$F125*P125*(1+'2. Grunddata'!$C$16)*(1+$Q125)*(1+$R125)*(1+$S125)*(1+$T125)*(1+$U125)*(1+$V125)*(1+$W125)*(1+$X125)*(1+$Y125)*(1-$E125),BB125)</f>
        <v>0</v>
      </c>
      <c r="DW125" s="237">
        <f t="shared" si="321"/>
        <v>0</v>
      </c>
      <c r="DY125" s="253">
        <f>IF('2. Grunddata'!$C$13="NEJ",(IF('2. Grunddata'!$C$16&gt;0,(DM125*$AD125),(AS125*$AD125))),(BQ125+CO125))</f>
        <v>0</v>
      </c>
      <c r="DZ125" s="253">
        <f>IF('2. Grunddata'!$C$13="NEJ",(IF('2. Grunddata'!$C$16&gt;0,(DN125*$AD125),(AT125*$AD125))),(BR125+CP125))</f>
        <v>0</v>
      </c>
      <c r="EA125" s="253">
        <f>IF('2. Grunddata'!$C$13="NEJ",(IF('2. Grunddata'!$C$16&gt;0,(DO125*$AD125),(AU125*$AD125))),(BS125+CQ125))</f>
        <v>0</v>
      </c>
      <c r="EB125" s="253">
        <f>IF('2. Grunddata'!$C$13="NEJ",(IF('2. Grunddata'!$C$16&gt;0,(DP125*$AD125),(AV125*$AD125))),(BT125+CR125))</f>
        <v>0</v>
      </c>
      <c r="EC125" s="253">
        <f>IF('2. Grunddata'!$C$13="NEJ",(IF('2. Grunddata'!$C$16&gt;0,(DQ125*$AD125),(AW125*$AD125))),(BU125+CS125))</f>
        <v>0</v>
      </c>
      <c r="ED125" s="253">
        <f>IF('2. Grunddata'!$C$13="NEJ",(IF('2. Grunddata'!$C$16&gt;0,(DR125*$AD125),(AX125*$AD125))),(BV125+CT125))</f>
        <v>0</v>
      </c>
      <c r="EE125" s="253">
        <f>IF('2. Grunddata'!$C$13="NEJ",(IF('2. Grunddata'!$C$16&gt;0,(DS125*$AD125),(AY125*$AD125))),(BW125+CU125))</f>
        <v>0</v>
      </c>
      <c r="EF125" s="253">
        <f>IF('2. Grunddata'!$C$13="NEJ",(IF('2. Grunddata'!$C$16&gt;0,(DT125*$AD125),(AZ125*$AD125))),(BX125+CV125))</f>
        <v>0</v>
      </c>
      <c r="EG125" s="253">
        <f>IF('2. Grunddata'!$C$13="NEJ",(IF('2. Grunddata'!$C$16&gt;0,(DU125*$AD125),(BA125*$AD125))),(BY125+CW125))</f>
        <v>0</v>
      </c>
      <c r="EH125" s="253">
        <f>IF('2. Grunddata'!$C$13="NEJ",(IF('2. Grunddata'!$C$16&gt;0,(DV125*$AD125),(BB125*$AD125))),(BZ125+CX125))</f>
        <v>0</v>
      </c>
      <c r="EI125" s="237">
        <f t="shared" si="322"/>
        <v>0</v>
      </c>
      <c r="EK125" s="253">
        <f>(BQ125+CO125-DY125)+IF('2. Grunddata'!$C$16&gt;0,AS125-DM125,0)</f>
        <v>0</v>
      </c>
      <c r="EL125" s="253">
        <f>(BR125+CP125-DZ125)+IF('2. Grunddata'!$C$16&gt;0,AT125-DN125,0)</f>
        <v>0</v>
      </c>
      <c r="EM125" s="253">
        <f>(BS125+CQ125-EA125)+IF('2. Grunddata'!$C$16&gt;0,AU125-DO125,0)</f>
        <v>0</v>
      </c>
      <c r="EN125" s="253">
        <f>(BT125+CR125-EB125)+IF('2. Grunddata'!$C$16&gt;0,AV125-DP125,0)</f>
        <v>0</v>
      </c>
      <c r="EO125" s="253">
        <f>(BU125+CS125-EC125)+IF('2. Grunddata'!$C$16&gt;0,AW125-DQ125,0)</f>
        <v>0</v>
      </c>
      <c r="EP125" s="253">
        <f>(BV125+CT125-ED125)+IF('2. Grunddata'!$C$16&gt;0,AX125-DR125,0)</f>
        <v>0</v>
      </c>
      <c r="EQ125" s="253">
        <f>(BW125+CU125-EE125)+IF('2. Grunddata'!$C$16&gt;0,AY125-DS125,0)</f>
        <v>0</v>
      </c>
      <c r="ER125" s="253">
        <f>(BX125+CV125-EF125)+IF('2. Grunddata'!$C$16&gt;0,AZ125-DT125,0)</f>
        <v>0</v>
      </c>
      <c r="ES125" s="253">
        <f>(BY125+CW125-EG125)+IF('2. Grunddata'!$C$16&gt;0,BA125-DU125,0)</f>
        <v>0</v>
      </c>
      <c r="ET125" s="253">
        <f>(BZ125+CX125-EH125)+IF('2. Grunddata'!$C$16&gt;0,BB125-DV125,0)</f>
        <v>0</v>
      </c>
      <c r="EU125" s="237">
        <f t="shared" si="323"/>
        <v>0</v>
      </c>
      <c r="EW125" s="253">
        <f t="shared" si="324"/>
        <v>0</v>
      </c>
      <c r="EX125" s="253">
        <f t="shared" si="325"/>
        <v>0</v>
      </c>
      <c r="EY125" s="253">
        <f t="shared" si="326"/>
        <v>0</v>
      </c>
      <c r="EZ125" s="253">
        <f t="shared" si="327"/>
        <v>0</v>
      </c>
      <c r="FA125" s="253">
        <f t="shared" si="328"/>
        <v>0</v>
      </c>
      <c r="FB125" s="253">
        <f t="shared" si="329"/>
        <v>0</v>
      </c>
      <c r="FC125" s="253">
        <f t="shared" si="330"/>
        <v>0</v>
      </c>
      <c r="FD125" s="253">
        <f t="shared" si="331"/>
        <v>0</v>
      </c>
      <c r="FE125" s="253">
        <f t="shared" si="332"/>
        <v>0</v>
      </c>
      <c r="FF125" s="253">
        <f t="shared" si="333"/>
        <v>0</v>
      </c>
      <c r="FG125" s="237">
        <f t="shared" si="334"/>
        <v>0</v>
      </c>
      <c r="FI125" s="253">
        <f t="shared" si="335"/>
        <v>0</v>
      </c>
      <c r="FJ125" s="253">
        <f t="shared" si="336"/>
        <v>0</v>
      </c>
      <c r="FK125" s="253">
        <f t="shared" si="337"/>
        <v>0</v>
      </c>
      <c r="FL125" s="253">
        <f t="shared" si="338"/>
        <v>0</v>
      </c>
      <c r="FM125" s="253">
        <f t="shared" si="339"/>
        <v>0</v>
      </c>
      <c r="FN125" s="253">
        <f t="shared" si="340"/>
        <v>0</v>
      </c>
      <c r="FO125" s="253">
        <f t="shared" si="341"/>
        <v>0</v>
      </c>
      <c r="FP125" s="253">
        <f t="shared" si="342"/>
        <v>0</v>
      </c>
      <c r="FQ125" s="253">
        <f t="shared" si="343"/>
        <v>0</v>
      </c>
      <c r="FR125" s="253">
        <f t="shared" si="344"/>
        <v>0</v>
      </c>
      <c r="FS125" s="237">
        <f t="shared" si="345"/>
        <v>0</v>
      </c>
    </row>
    <row r="126" spans="2:175" s="120" customFormat="1" ht="12.95" customHeight="1" x14ac:dyDescent="0.2">
      <c r="B126" s="115" t="str">
        <f>'2. Grunddata'!C$9</f>
        <v>Husdjurens utfodring och vård</v>
      </c>
      <c r="C126" s="147"/>
      <c r="D126" s="116"/>
      <c r="E126" s="138">
        <f t="shared" si="347"/>
        <v>0</v>
      </c>
      <c r="F126" s="136"/>
      <c r="G126" s="137"/>
      <c r="H126" s="137"/>
      <c r="I126" s="137"/>
      <c r="J126" s="137"/>
      <c r="K126" s="137"/>
      <c r="L126" s="137"/>
      <c r="M126" s="137"/>
      <c r="N126" s="137"/>
      <c r="O126" s="137"/>
      <c r="P126" s="137"/>
      <c r="Q126" s="566">
        <f>SUMIF('3. Partner'!$K$13:$K$87,$B126,'3. Partner'!$E$13:$E$87)</f>
        <v>0.02</v>
      </c>
      <c r="R126" s="540">
        <f t="shared" si="420"/>
        <v>0.02</v>
      </c>
      <c r="S126" s="540">
        <f t="shared" si="420"/>
        <v>0.02</v>
      </c>
      <c r="T126" s="540">
        <f t="shared" si="420"/>
        <v>0.02</v>
      </c>
      <c r="U126" s="540">
        <f t="shared" si="420"/>
        <v>0.02</v>
      </c>
      <c r="V126" s="540">
        <f t="shared" si="420"/>
        <v>0.02</v>
      </c>
      <c r="W126" s="540">
        <f t="shared" si="420"/>
        <v>0.02</v>
      </c>
      <c r="X126" s="540">
        <f t="shared" si="420"/>
        <v>0.02</v>
      </c>
      <c r="Y126" s="540">
        <f t="shared" si="420"/>
        <v>0.02</v>
      </c>
      <c r="Z126" s="540">
        <f t="shared" si="420"/>
        <v>0.02</v>
      </c>
      <c r="AA126" s="567">
        <f>SUMIF('3. Partner'!K$13:K$87,B126,'3. Partner'!D$13:D$87)</f>
        <v>0.54449999999999998</v>
      </c>
      <c r="AB126" s="568">
        <f>(SUMIF('3. Partner'!K$13:K$87,B126,'3. Partner'!F$13:F$87))+(SUMIF('3. Partner'!K$13:K$87,B126,'3. Partner'!H$13:H$87))</f>
        <v>0.46473946099377283</v>
      </c>
      <c r="AC126" s="568">
        <f>(SUMIF('3. Partner'!K$13:K$87,B126,'3. Partner'!G$13:G$87))+(SUMIF('3. Partner'!K$13:K$87,B126,'3. Partner'!I$13:I$87))</f>
        <v>0.12659999999999999</v>
      </c>
      <c r="AD126" s="273">
        <f>IF('2. Grunddata'!C$13="NEJ",'2. Grunddata'!C$14,0)</f>
        <v>0.25</v>
      </c>
      <c r="AE126" s="617">
        <f t="shared" si="313"/>
        <v>0</v>
      </c>
      <c r="AF126" s="287"/>
      <c r="AG126" s="274">
        <f t="shared" si="350"/>
        <v>0</v>
      </c>
      <c r="AH126" s="274">
        <f t="shared" si="351"/>
        <v>0</v>
      </c>
      <c r="AI126" s="274">
        <f t="shared" si="352"/>
        <v>0</v>
      </c>
      <c r="AJ126" s="274">
        <f t="shared" si="353"/>
        <v>0</v>
      </c>
      <c r="AK126" s="274">
        <f t="shared" si="354"/>
        <v>0</v>
      </c>
      <c r="AL126" s="274">
        <f t="shared" si="355"/>
        <v>0</v>
      </c>
      <c r="AM126" s="274">
        <f t="shared" si="356"/>
        <v>0</v>
      </c>
      <c r="AN126" s="274">
        <f t="shared" si="357"/>
        <v>0</v>
      </c>
      <c r="AO126" s="274">
        <f t="shared" si="358"/>
        <v>0</v>
      </c>
      <c r="AP126" s="274">
        <f t="shared" si="359"/>
        <v>0</v>
      </c>
      <c r="AQ126" s="275">
        <f t="shared" si="314"/>
        <v>0</v>
      </c>
      <c r="AR126" s="276"/>
      <c r="AS126" s="274">
        <f t="shared" si="360"/>
        <v>0</v>
      </c>
      <c r="AT126" s="274">
        <f t="shared" si="361"/>
        <v>0</v>
      </c>
      <c r="AU126" s="274">
        <f t="shared" si="362"/>
        <v>0</v>
      </c>
      <c r="AV126" s="274">
        <f t="shared" si="363"/>
        <v>0</v>
      </c>
      <c r="AW126" s="274">
        <f t="shared" si="364"/>
        <v>0</v>
      </c>
      <c r="AX126" s="274">
        <f t="shared" si="365"/>
        <v>0</v>
      </c>
      <c r="AY126" s="274">
        <f t="shared" si="366"/>
        <v>0</v>
      </c>
      <c r="AZ126" s="274">
        <f t="shared" si="367"/>
        <v>0</v>
      </c>
      <c r="BA126" s="274">
        <f t="shared" si="368"/>
        <v>0</v>
      </c>
      <c r="BB126" s="274">
        <f t="shared" si="369"/>
        <v>0</v>
      </c>
      <c r="BC126" s="275">
        <f t="shared" si="315"/>
        <v>0</v>
      </c>
      <c r="BD126" s="276"/>
      <c r="BE126" s="274">
        <f t="shared" si="370"/>
        <v>0</v>
      </c>
      <c r="BF126" s="274">
        <f t="shared" si="371"/>
        <v>0</v>
      </c>
      <c r="BG126" s="274">
        <f t="shared" si="372"/>
        <v>0</v>
      </c>
      <c r="BH126" s="274">
        <f t="shared" si="373"/>
        <v>0</v>
      </c>
      <c r="BI126" s="274">
        <f t="shared" si="374"/>
        <v>0</v>
      </c>
      <c r="BJ126" s="274">
        <f t="shared" si="375"/>
        <v>0</v>
      </c>
      <c r="BK126" s="274">
        <f t="shared" si="376"/>
        <v>0</v>
      </c>
      <c r="BL126" s="274">
        <f t="shared" si="377"/>
        <v>0</v>
      </c>
      <c r="BM126" s="274">
        <f t="shared" si="378"/>
        <v>0</v>
      </c>
      <c r="BN126" s="274">
        <f t="shared" si="379"/>
        <v>0</v>
      </c>
      <c r="BO126" s="275">
        <f t="shared" si="316"/>
        <v>0</v>
      </c>
      <c r="BP126" s="227"/>
      <c r="BQ126" s="225">
        <f t="shared" si="380"/>
        <v>0</v>
      </c>
      <c r="BR126" s="225">
        <f t="shared" si="381"/>
        <v>0</v>
      </c>
      <c r="BS126" s="225">
        <f t="shared" si="382"/>
        <v>0</v>
      </c>
      <c r="BT126" s="225">
        <f t="shared" si="383"/>
        <v>0</v>
      </c>
      <c r="BU126" s="225">
        <f t="shared" si="384"/>
        <v>0</v>
      </c>
      <c r="BV126" s="225">
        <f t="shared" si="385"/>
        <v>0</v>
      </c>
      <c r="BW126" s="225">
        <f t="shared" si="386"/>
        <v>0</v>
      </c>
      <c r="BX126" s="225">
        <f t="shared" si="387"/>
        <v>0</v>
      </c>
      <c r="BY126" s="225">
        <f t="shared" si="388"/>
        <v>0</v>
      </c>
      <c r="BZ126" s="225">
        <f t="shared" si="389"/>
        <v>0</v>
      </c>
      <c r="CA126" s="226">
        <f t="shared" si="317"/>
        <v>0</v>
      </c>
      <c r="CB126" s="227"/>
      <c r="CC126" s="279">
        <f t="shared" si="390"/>
        <v>0</v>
      </c>
      <c r="CD126" s="279">
        <f t="shared" si="391"/>
        <v>0</v>
      </c>
      <c r="CE126" s="279">
        <f t="shared" si="392"/>
        <v>0</v>
      </c>
      <c r="CF126" s="279">
        <f t="shared" si="393"/>
        <v>0</v>
      </c>
      <c r="CG126" s="279">
        <f t="shared" si="394"/>
        <v>0</v>
      </c>
      <c r="CH126" s="279">
        <f t="shared" si="395"/>
        <v>0</v>
      </c>
      <c r="CI126" s="279">
        <f t="shared" si="396"/>
        <v>0</v>
      </c>
      <c r="CJ126" s="279">
        <f t="shared" si="397"/>
        <v>0</v>
      </c>
      <c r="CK126" s="279">
        <f t="shared" si="398"/>
        <v>0</v>
      </c>
      <c r="CL126" s="279">
        <f t="shared" si="399"/>
        <v>0</v>
      </c>
      <c r="CM126" s="226">
        <f t="shared" si="318"/>
        <v>0</v>
      </c>
      <c r="CN126" s="227"/>
      <c r="CO126" s="225">
        <f t="shared" si="400"/>
        <v>0</v>
      </c>
      <c r="CP126" s="225">
        <f t="shared" si="401"/>
        <v>0</v>
      </c>
      <c r="CQ126" s="225">
        <f t="shared" si="402"/>
        <v>0</v>
      </c>
      <c r="CR126" s="225">
        <f t="shared" si="403"/>
        <v>0</v>
      </c>
      <c r="CS126" s="225">
        <f t="shared" si="404"/>
        <v>0</v>
      </c>
      <c r="CT126" s="225">
        <f t="shared" si="405"/>
        <v>0</v>
      </c>
      <c r="CU126" s="225">
        <f t="shared" si="406"/>
        <v>0</v>
      </c>
      <c r="CV126" s="225">
        <f t="shared" si="407"/>
        <v>0</v>
      </c>
      <c r="CW126" s="225">
        <f t="shared" si="408"/>
        <v>0</v>
      </c>
      <c r="CX126" s="225">
        <f t="shared" si="409"/>
        <v>0</v>
      </c>
      <c r="CY126" s="226">
        <f t="shared" si="319"/>
        <v>0</v>
      </c>
      <c r="CZ126" s="227"/>
      <c r="DA126" s="225">
        <f t="shared" si="410"/>
        <v>0</v>
      </c>
      <c r="DB126" s="225">
        <f t="shared" si="411"/>
        <v>0</v>
      </c>
      <c r="DC126" s="225">
        <f t="shared" si="412"/>
        <v>0</v>
      </c>
      <c r="DD126" s="225">
        <f t="shared" si="413"/>
        <v>0</v>
      </c>
      <c r="DE126" s="225">
        <f t="shared" si="414"/>
        <v>0</v>
      </c>
      <c r="DF126" s="225">
        <f t="shared" si="415"/>
        <v>0</v>
      </c>
      <c r="DG126" s="225">
        <f t="shared" si="416"/>
        <v>0</v>
      </c>
      <c r="DH126" s="225">
        <f t="shared" si="417"/>
        <v>0</v>
      </c>
      <c r="DI126" s="225">
        <f t="shared" si="418"/>
        <v>0</v>
      </c>
      <c r="DJ126" s="225">
        <f t="shared" si="419"/>
        <v>0</v>
      </c>
      <c r="DK126" s="226">
        <f t="shared" si="320"/>
        <v>0</v>
      </c>
      <c r="DL126" s="227"/>
      <c r="DM126" s="225">
        <f>IF('5. Lön'!$B$15&gt;0,$F126*G126*(1+'2. Grunddata'!$C$16)*(1+$Q126)*(1-$E126),AS126)</f>
        <v>0</v>
      </c>
      <c r="DN126" s="225">
        <f>IF('5. Lön'!$B$15&gt;0,$F126*H126*(1+'2. Grunddata'!$C$16)*(1+$Q126)*(1+$R126)*(1-$E126),AT126)</f>
        <v>0</v>
      </c>
      <c r="DO126" s="225">
        <f>IF('5. Lön'!$B$15&gt;0,$F126*I126*(1+'2. Grunddata'!$C$16)*(1+$Q126)*(1+$R126)*(1+$S126)*(1-$E126),AU126)</f>
        <v>0</v>
      </c>
      <c r="DP126" s="225">
        <f>IF('5. Lön'!$B$15&gt;0,$F126*J126*(1+'2. Grunddata'!$C$16)*(1+$Q126)*(1+$R126)*(1+$S126)*(1+$T126)*(1-$E126),AV126)</f>
        <v>0</v>
      </c>
      <c r="DQ126" s="225">
        <f>IF('5. Lön'!$B$15&gt;0,$F126*K126*(1+'2. Grunddata'!$C$16)*(1+$Q126)*(1+$R126)*(1+$S126)*(1+$T126)*(1+$U126)*(1-$E126),AW126)</f>
        <v>0</v>
      </c>
      <c r="DR126" s="225">
        <f>IF('5. Lön'!$B$15&gt;0,$F126*L126*(1+'2. Grunddata'!$C$16)*(1+$Q126)*(1+$R126)*(1+$S126)*(1+$T126)*(1+$U126)*(1+$V126)*(1-$E126),AX126)</f>
        <v>0</v>
      </c>
      <c r="DS126" s="225">
        <f>IF('5. Lön'!$B$15&gt;0,$F126*M126*(1+'2. Grunddata'!$C$16)*(1+$Q126)*(1+$R126)*(1+$S126)*(1+$T126)*(1+$U126)*(1+$V126)*(1+$W126)*(1-$E126),AY126)</f>
        <v>0</v>
      </c>
      <c r="DT126" s="225">
        <f>IF('5. Lön'!$B$15&gt;0,$F126*N126*(1+'2. Grunddata'!$C$16)*(1+$Q126)*(1+$R126)*(1+$S126)*(1+$T126)*(1+$U126)*(1+$V126)*(1+$W126)*(1+$X126)*(1-$E126),AZ126)</f>
        <v>0</v>
      </c>
      <c r="DU126" s="225">
        <f>IF('5. Lön'!$B$15&gt;0,$F126*O126*(1+'2. Grunddata'!$C$16)*(1+$Q126)*(1+$R126)*(1+$S126)*(1+$T126)*(1+$U126)*(1+$V126)*(1+$W126)*(1+$X126)*(1+$Y126)*(1+$Z126)*(1-$E126),BA126)</f>
        <v>0</v>
      </c>
      <c r="DV126" s="225">
        <f>IF('5. Lön'!$B$15&gt;0,$F126*P126*(1+'2. Grunddata'!$C$16)*(1+$Q126)*(1+$R126)*(1+$S126)*(1+$T126)*(1+$U126)*(1+$V126)*(1+$W126)*(1+$X126)*(1+$Y126)*(1-$E126),BB126)</f>
        <v>0</v>
      </c>
      <c r="DW126" s="226">
        <f t="shared" si="321"/>
        <v>0</v>
      </c>
      <c r="DX126" s="227"/>
      <c r="DY126" s="225">
        <f>IF('2. Grunddata'!$C$13="NEJ",(IF('2. Grunddata'!$C$16&gt;0,(DM126*$AD126),(AS126*$AD126))),(BQ126+CO126))</f>
        <v>0</v>
      </c>
      <c r="DZ126" s="225">
        <f>IF('2. Grunddata'!$C$13="NEJ",(IF('2. Grunddata'!$C$16&gt;0,(DN126*$AD126),(AT126*$AD126))),(BR126+CP126))</f>
        <v>0</v>
      </c>
      <c r="EA126" s="225">
        <f>IF('2. Grunddata'!$C$13="NEJ",(IF('2. Grunddata'!$C$16&gt;0,(DO126*$AD126),(AU126*$AD126))),(BS126+CQ126))</f>
        <v>0</v>
      </c>
      <c r="EB126" s="225">
        <f>IF('2. Grunddata'!$C$13="NEJ",(IF('2. Grunddata'!$C$16&gt;0,(DP126*$AD126),(AV126*$AD126))),(BT126+CR126))</f>
        <v>0</v>
      </c>
      <c r="EC126" s="225">
        <f>IF('2. Grunddata'!$C$13="NEJ",(IF('2. Grunddata'!$C$16&gt;0,(DQ126*$AD126),(AW126*$AD126))),(BU126+CS126))</f>
        <v>0</v>
      </c>
      <c r="ED126" s="225">
        <f>IF('2. Grunddata'!$C$13="NEJ",(IF('2. Grunddata'!$C$16&gt;0,(DR126*$AD126),(AX126*$AD126))),(BV126+CT126))</f>
        <v>0</v>
      </c>
      <c r="EE126" s="225">
        <f>IF('2. Grunddata'!$C$13="NEJ",(IF('2. Grunddata'!$C$16&gt;0,(DS126*$AD126),(AY126*$AD126))),(BW126+CU126))</f>
        <v>0</v>
      </c>
      <c r="EF126" s="225">
        <f>IF('2. Grunddata'!$C$13="NEJ",(IF('2. Grunddata'!$C$16&gt;0,(DT126*$AD126),(AZ126*$AD126))),(BX126+CV126))</f>
        <v>0</v>
      </c>
      <c r="EG126" s="225">
        <f>IF('2. Grunddata'!$C$13="NEJ",(IF('2. Grunddata'!$C$16&gt;0,(DU126*$AD126),(BA126*$AD126))),(BY126+CW126))</f>
        <v>0</v>
      </c>
      <c r="EH126" s="225">
        <f>IF('2. Grunddata'!$C$13="NEJ",(IF('2. Grunddata'!$C$16&gt;0,(DV126*$AD126),(BB126*$AD126))),(BZ126+CX126))</f>
        <v>0</v>
      </c>
      <c r="EI126" s="226">
        <f t="shared" si="322"/>
        <v>0</v>
      </c>
      <c r="EJ126" s="227"/>
      <c r="EK126" s="225">
        <f>(BQ126+CO126-DY126)+IF('2. Grunddata'!$C$16&gt;0,AS126-DM126,0)</f>
        <v>0</v>
      </c>
      <c r="EL126" s="225">
        <f>(BR126+CP126-DZ126)+IF('2. Grunddata'!$C$16&gt;0,AT126-DN126,0)</f>
        <v>0</v>
      </c>
      <c r="EM126" s="225">
        <f>(BS126+CQ126-EA126)+IF('2. Grunddata'!$C$16&gt;0,AU126-DO126,0)</f>
        <v>0</v>
      </c>
      <c r="EN126" s="225">
        <f>(BT126+CR126-EB126)+IF('2. Grunddata'!$C$16&gt;0,AV126-DP126,0)</f>
        <v>0</v>
      </c>
      <c r="EO126" s="225">
        <f>(BU126+CS126-EC126)+IF('2. Grunddata'!$C$16&gt;0,AW126-DQ126,0)</f>
        <v>0</v>
      </c>
      <c r="EP126" s="225">
        <f>(BV126+CT126-ED126)+IF('2. Grunddata'!$C$16&gt;0,AX126-DR126,0)</f>
        <v>0</v>
      </c>
      <c r="EQ126" s="225">
        <f>(BW126+CU126-EE126)+IF('2. Grunddata'!$C$16&gt;0,AY126-DS126,0)</f>
        <v>0</v>
      </c>
      <c r="ER126" s="225">
        <f>(BX126+CV126-EF126)+IF('2. Grunddata'!$C$16&gt;0,AZ126-DT126,0)</f>
        <v>0</v>
      </c>
      <c r="ES126" s="225">
        <f>(BY126+CW126-EG126)+IF('2. Grunddata'!$C$16&gt;0,BA126-DU126,0)</f>
        <v>0</v>
      </c>
      <c r="ET126" s="225">
        <f>(BZ126+CX126-EH126)+IF('2. Grunddata'!$C$16&gt;0,BB126-DV126,0)</f>
        <v>0</v>
      </c>
      <c r="EU126" s="226">
        <f t="shared" si="323"/>
        <v>0</v>
      </c>
      <c r="EV126" s="227"/>
      <c r="EW126" s="225">
        <f t="shared" si="324"/>
        <v>0</v>
      </c>
      <c r="EX126" s="225">
        <f t="shared" si="325"/>
        <v>0</v>
      </c>
      <c r="EY126" s="225">
        <f t="shared" si="326"/>
        <v>0</v>
      </c>
      <c r="EZ126" s="225">
        <f t="shared" si="327"/>
        <v>0</v>
      </c>
      <c r="FA126" s="225">
        <f t="shared" si="328"/>
        <v>0</v>
      </c>
      <c r="FB126" s="225">
        <f t="shared" si="329"/>
        <v>0</v>
      </c>
      <c r="FC126" s="225">
        <f t="shared" si="330"/>
        <v>0</v>
      </c>
      <c r="FD126" s="225">
        <f t="shared" si="331"/>
        <v>0</v>
      </c>
      <c r="FE126" s="225">
        <f t="shared" si="332"/>
        <v>0</v>
      </c>
      <c r="FF126" s="225">
        <f t="shared" si="333"/>
        <v>0</v>
      </c>
      <c r="FG126" s="226">
        <f t="shared" si="334"/>
        <v>0</v>
      </c>
      <c r="FH126" s="227"/>
      <c r="FI126" s="225">
        <f t="shared" si="335"/>
        <v>0</v>
      </c>
      <c r="FJ126" s="225">
        <f t="shared" si="336"/>
        <v>0</v>
      </c>
      <c r="FK126" s="225">
        <f t="shared" si="337"/>
        <v>0</v>
      </c>
      <c r="FL126" s="225">
        <f t="shared" si="338"/>
        <v>0</v>
      </c>
      <c r="FM126" s="225">
        <f t="shared" si="339"/>
        <v>0</v>
      </c>
      <c r="FN126" s="225">
        <f t="shared" si="340"/>
        <v>0</v>
      </c>
      <c r="FO126" s="225">
        <f t="shared" si="341"/>
        <v>0</v>
      </c>
      <c r="FP126" s="225">
        <f t="shared" si="342"/>
        <v>0</v>
      </c>
      <c r="FQ126" s="225">
        <f t="shared" si="343"/>
        <v>0</v>
      </c>
      <c r="FR126" s="225">
        <f t="shared" si="344"/>
        <v>0</v>
      </c>
      <c r="FS126" s="226">
        <f t="shared" si="345"/>
        <v>0</v>
      </c>
    </row>
    <row r="127" spans="2:175" s="120" customFormat="1" ht="12.95" customHeight="1" x14ac:dyDescent="0.2">
      <c r="B127" s="109" t="str">
        <f>'2. Grunddata'!C$9</f>
        <v>Husdjurens utfodring och vård</v>
      </c>
      <c r="C127" s="110"/>
      <c r="D127" s="113"/>
      <c r="E127" s="128">
        <f t="shared" si="347"/>
        <v>0</v>
      </c>
      <c r="F127" s="111"/>
      <c r="G127" s="112"/>
      <c r="H127" s="112"/>
      <c r="I127" s="112"/>
      <c r="J127" s="112"/>
      <c r="K127" s="112"/>
      <c r="L127" s="112"/>
      <c r="M127" s="112"/>
      <c r="N127" s="112"/>
      <c r="O127" s="112"/>
      <c r="P127" s="112"/>
      <c r="Q127" s="266">
        <f>SUMIF('3. Partner'!$K$13:$K$87,$B127,'3. Partner'!$E$13:$E$87)</f>
        <v>0.02</v>
      </c>
      <c r="R127" s="541">
        <f t="shared" si="420"/>
        <v>0.02</v>
      </c>
      <c r="S127" s="541">
        <f t="shared" si="420"/>
        <v>0.02</v>
      </c>
      <c r="T127" s="541">
        <f t="shared" si="420"/>
        <v>0.02</v>
      </c>
      <c r="U127" s="541">
        <f t="shared" si="420"/>
        <v>0.02</v>
      </c>
      <c r="V127" s="541">
        <f t="shared" si="420"/>
        <v>0.02</v>
      </c>
      <c r="W127" s="541">
        <f t="shared" si="420"/>
        <v>0.02</v>
      </c>
      <c r="X127" s="541">
        <f t="shared" si="420"/>
        <v>0.02</v>
      </c>
      <c r="Y127" s="541">
        <f t="shared" si="420"/>
        <v>0.02</v>
      </c>
      <c r="Z127" s="541">
        <f t="shared" si="420"/>
        <v>0.02</v>
      </c>
      <c r="AA127" s="267">
        <f>SUMIF('3. Partner'!K$13:K$87,B127,'3. Partner'!D$13:D$87)</f>
        <v>0.54449999999999998</v>
      </c>
      <c r="AB127" s="247">
        <f>(SUMIF('3. Partner'!K$13:K$87,B127,'3. Partner'!F$13:F$87))+(SUMIF('3. Partner'!K$13:K$87,B127,'3. Partner'!H$13:H$87))</f>
        <v>0.46473946099377283</v>
      </c>
      <c r="AC127" s="247">
        <f>(SUMIF('3. Partner'!K$13:K$87,B127,'3. Partner'!G$13:G$87))+(SUMIF('3. Partner'!K$13:K$87,B127,'3. Partner'!I$13:I$87))</f>
        <v>0.12659999999999999</v>
      </c>
      <c r="AD127" s="248">
        <f>IF('2. Grunddata'!C$13="NEJ",'2. Grunddata'!C$14,0)</f>
        <v>0.25</v>
      </c>
      <c r="AE127" s="597">
        <f t="shared" si="313"/>
        <v>0</v>
      </c>
      <c r="AF127" s="292"/>
      <c r="AG127" s="249">
        <f t="shared" si="350"/>
        <v>0</v>
      </c>
      <c r="AH127" s="249">
        <f t="shared" si="351"/>
        <v>0</v>
      </c>
      <c r="AI127" s="249">
        <f t="shared" si="352"/>
        <v>0</v>
      </c>
      <c r="AJ127" s="249">
        <f t="shared" si="353"/>
        <v>0</v>
      </c>
      <c r="AK127" s="249">
        <f t="shared" si="354"/>
        <v>0</v>
      </c>
      <c r="AL127" s="249">
        <f t="shared" si="355"/>
        <v>0</v>
      </c>
      <c r="AM127" s="249">
        <f t="shared" si="356"/>
        <v>0</v>
      </c>
      <c r="AN127" s="249">
        <f t="shared" si="357"/>
        <v>0</v>
      </c>
      <c r="AO127" s="249">
        <f t="shared" si="358"/>
        <v>0</v>
      </c>
      <c r="AP127" s="249">
        <f t="shared" si="359"/>
        <v>0</v>
      </c>
      <c r="AQ127" s="250">
        <f t="shared" si="314"/>
        <v>0</v>
      </c>
      <c r="AR127" s="251"/>
      <c r="AS127" s="249">
        <f t="shared" si="360"/>
        <v>0</v>
      </c>
      <c r="AT127" s="249">
        <f t="shared" si="361"/>
        <v>0</v>
      </c>
      <c r="AU127" s="249">
        <f t="shared" si="362"/>
        <v>0</v>
      </c>
      <c r="AV127" s="249">
        <f t="shared" si="363"/>
        <v>0</v>
      </c>
      <c r="AW127" s="249">
        <f t="shared" si="364"/>
        <v>0</v>
      </c>
      <c r="AX127" s="249">
        <f t="shared" si="365"/>
        <v>0</v>
      </c>
      <c r="AY127" s="249">
        <f t="shared" si="366"/>
        <v>0</v>
      </c>
      <c r="AZ127" s="249">
        <f t="shared" si="367"/>
        <v>0</v>
      </c>
      <c r="BA127" s="249">
        <f t="shared" si="368"/>
        <v>0</v>
      </c>
      <c r="BB127" s="249">
        <f t="shared" si="369"/>
        <v>0</v>
      </c>
      <c r="BC127" s="250">
        <f t="shared" si="315"/>
        <v>0</v>
      </c>
      <c r="BD127" s="251"/>
      <c r="BE127" s="249">
        <f t="shared" si="370"/>
        <v>0</v>
      </c>
      <c r="BF127" s="249">
        <f t="shared" si="371"/>
        <v>0</v>
      </c>
      <c r="BG127" s="249">
        <f t="shared" si="372"/>
        <v>0</v>
      </c>
      <c r="BH127" s="249">
        <f t="shared" si="373"/>
        <v>0</v>
      </c>
      <c r="BI127" s="249">
        <f t="shared" si="374"/>
        <v>0</v>
      </c>
      <c r="BJ127" s="249">
        <f t="shared" si="375"/>
        <v>0</v>
      </c>
      <c r="BK127" s="249">
        <f t="shared" si="376"/>
        <v>0</v>
      </c>
      <c r="BL127" s="249">
        <f t="shared" si="377"/>
        <v>0</v>
      </c>
      <c r="BM127" s="249">
        <f t="shared" si="378"/>
        <v>0</v>
      </c>
      <c r="BN127" s="249">
        <f t="shared" si="379"/>
        <v>0</v>
      </c>
      <c r="BO127" s="250">
        <f t="shared" si="316"/>
        <v>0</v>
      </c>
      <c r="BQ127" s="253">
        <f t="shared" si="380"/>
        <v>0</v>
      </c>
      <c r="BR127" s="253">
        <f t="shared" si="381"/>
        <v>0</v>
      </c>
      <c r="BS127" s="253">
        <f t="shared" si="382"/>
        <v>0</v>
      </c>
      <c r="BT127" s="253">
        <f t="shared" si="383"/>
        <v>0</v>
      </c>
      <c r="BU127" s="253">
        <f t="shared" si="384"/>
        <v>0</v>
      </c>
      <c r="BV127" s="253">
        <f t="shared" si="385"/>
        <v>0</v>
      </c>
      <c r="BW127" s="253">
        <f t="shared" si="386"/>
        <v>0</v>
      </c>
      <c r="BX127" s="253">
        <f t="shared" si="387"/>
        <v>0</v>
      </c>
      <c r="BY127" s="253">
        <f t="shared" si="388"/>
        <v>0</v>
      </c>
      <c r="BZ127" s="253">
        <f t="shared" si="389"/>
        <v>0</v>
      </c>
      <c r="CA127" s="237">
        <f t="shared" si="317"/>
        <v>0</v>
      </c>
      <c r="CC127" s="258">
        <f t="shared" si="390"/>
        <v>0</v>
      </c>
      <c r="CD127" s="258">
        <f t="shared" si="391"/>
        <v>0</v>
      </c>
      <c r="CE127" s="258">
        <f t="shared" si="392"/>
        <v>0</v>
      </c>
      <c r="CF127" s="258">
        <f t="shared" si="393"/>
        <v>0</v>
      </c>
      <c r="CG127" s="258">
        <f t="shared" si="394"/>
        <v>0</v>
      </c>
      <c r="CH127" s="258">
        <f t="shared" si="395"/>
        <v>0</v>
      </c>
      <c r="CI127" s="258">
        <f t="shared" si="396"/>
        <v>0</v>
      </c>
      <c r="CJ127" s="258">
        <f t="shared" si="397"/>
        <v>0</v>
      </c>
      <c r="CK127" s="258">
        <f t="shared" si="398"/>
        <v>0</v>
      </c>
      <c r="CL127" s="258">
        <f t="shared" si="399"/>
        <v>0</v>
      </c>
      <c r="CM127" s="237">
        <f t="shared" si="318"/>
        <v>0</v>
      </c>
      <c r="CO127" s="253">
        <f t="shared" si="400"/>
        <v>0</v>
      </c>
      <c r="CP127" s="253">
        <f t="shared" si="401"/>
        <v>0</v>
      </c>
      <c r="CQ127" s="253">
        <f t="shared" si="402"/>
        <v>0</v>
      </c>
      <c r="CR127" s="253">
        <f t="shared" si="403"/>
        <v>0</v>
      </c>
      <c r="CS127" s="253">
        <f t="shared" si="404"/>
        <v>0</v>
      </c>
      <c r="CT127" s="253">
        <f t="shared" si="405"/>
        <v>0</v>
      </c>
      <c r="CU127" s="253">
        <f t="shared" si="406"/>
        <v>0</v>
      </c>
      <c r="CV127" s="253">
        <f t="shared" si="407"/>
        <v>0</v>
      </c>
      <c r="CW127" s="253">
        <f t="shared" si="408"/>
        <v>0</v>
      </c>
      <c r="CX127" s="253">
        <f t="shared" si="409"/>
        <v>0</v>
      </c>
      <c r="CY127" s="237">
        <f t="shared" si="319"/>
        <v>0</v>
      </c>
      <c r="DA127" s="253">
        <f t="shared" si="410"/>
        <v>0</v>
      </c>
      <c r="DB127" s="253">
        <f t="shared" si="411"/>
        <v>0</v>
      </c>
      <c r="DC127" s="253">
        <f t="shared" si="412"/>
        <v>0</v>
      </c>
      <c r="DD127" s="253">
        <f t="shared" si="413"/>
        <v>0</v>
      </c>
      <c r="DE127" s="253">
        <f t="shared" si="414"/>
        <v>0</v>
      </c>
      <c r="DF127" s="253">
        <f t="shared" si="415"/>
        <v>0</v>
      </c>
      <c r="DG127" s="253">
        <f t="shared" si="416"/>
        <v>0</v>
      </c>
      <c r="DH127" s="253">
        <f t="shared" si="417"/>
        <v>0</v>
      </c>
      <c r="DI127" s="253">
        <f t="shared" si="418"/>
        <v>0</v>
      </c>
      <c r="DJ127" s="253">
        <f t="shared" si="419"/>
        <v>0</v>
      </c>
      <c r="DK127" s="237">
        <f t="shared" si="320"/>
        <v>0</v>
      </c>
      <c r="DM127" s="253">
        <f>IF('5. Lön'!$B$15&gt;0,$F127*G127*(1+'2. Grunddata'!$C$16)*(1+$Q127)*(1-$E127),AS127)</f>
        <v>0</v>
      </c>
      <c r="DN127" s="253">
        <f>IF('5. Lön'!$B$15&gt;0,$F127*H127*(1+'2. Grunddata'!$C$16)*(1+$Q127)*(1+$R127)*(1-$E127),AT127)</f>
        <v>0</v>
      </c>
      <c r="DO127" s="253">
        <f>IF('5. Lön'!$B$15&gt;0,$F127*I127*(1+'2. Grunddata'!$C$16)*(1+$Q127)*(1+$R127)*(1+$S127)*(1-$E127),AU127)</f>
        <v>0</v>
      </c>
      <c r="DP127" s="253">
        <f>IF('5. Lön'!$B$15&gt;0,$F127*J127*(1+'2. Grunddata'!$C$16)*(1+$Q127)*(1+$R127)*(1+$S127)*(1+$T127)*(1-$E127),AV127)</f>
        <v>0</v>
      </c>
      <c r="DQ127" s="253">
        <f>IF('5. Lön'!$B$15&gt;0,$F127*K127*(1+'2. Grunddata'!$C$16)*(1+$Q127)*(1+$R127)*(1+$S127)*(1+$T127)*(1+$U127)*(1-$E127),AW127)</f>
        <v>0</v>
      </c>
      <c r="DR127" s="253">
        <f>IF('5. Lön'!$B$15&gt;0,$F127*L127*(1+'2. Grunddata'!$C$16)*(1+$Q127)*(1+$R127)*(1+$S127)*(1+$T127)*(1+$U127)*(1+$V127)*(1-$E127),AX127)</f>
        <v>0</v>
      </c>
      <c r="DS127" s="253">
        <f>IF('5. Lön'!$B$15&gt;0,$F127*M127*(1+'2. Grunddata'!$C$16)*(1+$Q127)*(1+$R127)*(1+$S127)*(1+$T127)*(1+$U127)*(1+$V127)*(1+$W127)*(1-$E127),AY127)</f>
        <v>0</v>
      </c>
      <c r="DT127" s="253">
        <f>IF('5. Lön'!$B$15&gt;0,$F127*N127*(1+'2. Grunddata'!$C$16)*(1+$Q127)*(1+$R127)*(1+$S127)*(1+$T127)*(1+$U127)*(1+$V127)*(1+$W127)*(1+$X127)*(1-$E127),AZ127)</f>
        <v>0</v>
      </c>
      <c r="DU127" s="253">
        <f>IF('5. Lön'!$B$15&gt;0,$F127*O127*(1+'2. Grunddata'!$C$16)*(1+$Q127)*(1+$R127)*(1+$S127)*(1+$T127)*(1+$U127)*(1+$V127)*(1+$W127)*(1+$X127)*(1+$Y127)*(1+$Z127)*(1-$E127),BA127)</f>
        <v>0</v>
      </c>
      <c r="DV127" s="253">
        <f>IF('5. Lön'!$B$15&gt;0,$F127*P127*(1+'2. Grunddata'!$C$16)*(1+$Q127)*(1+$R127)*(1+$S127)*(1+$T127)*(1+$U127)*(1+$V127)*(1+$W127)*(1+$X127)*(1+$Y127)*(1-$E127),BB127)</f>
        <v>0</v>
      </c>
      <c r="DW127" s="237">
        <f t="shared" si="321"/>
        <v>0</v>
      </c>
      <c r="DY127" s="253">
        <f>IF('2. Grunddata'!$C$13="NEJ",(IF('2. Grunddata'!$C$16&gt;0,(DM127*$AD127),(AS127*$AD127))),(BQ127+CO127))</f>
        <v>0</v>
      </c>
      <c r="DZ127" s="253">
        <f>IF('2. Grunddata'!$C$13="NEJ",(IF('2. Grunddata'!$C$16&gt;0,(DN127*$AD127),(AT127*$AD127))),(BR127+CP127))</f>
        <v>0</v>
      </c>
      <c r="EA127" s="253">
        <f>IF('2. Grunddata'!$C$13="NEJ",(IF('2. Grunddata'!$C$16&gt;0,(DO127*$AD127),(AU127*$AD127))),(BS127+CQ127))</f>
        <v>0</v>
      </c>
      <c r="EB127" s="253">
        <f>IF('2. Grunddata'!$C$13="NEJ",(IF('2. Grunddata'!$C$16&gt;0,(DP127*$AD127),(AV127*$AD127))),(BT127+CR127))</f>
        <v>0</v>
      </c>
      <c r="EC127" s="253">
        <f>IF('2. Grunddata'!$C$13="NEJ",(IF('2. Grunddata'!$C$16&gt;0,(DQ127*$AD127),(AW127*$AD127))),(BU127+CS127))</f>
        <v>0</v>
      </c>
      <c r="ED127" s="253">
        <f>IF('2. Grunddata'!$C$13="NEJ",(IF('2. Grunddata'!$C$16&gt;0,(DR127*$AD127),(AX127*$AD127))),(BV127+CT127))</f>
        <v>0</v>
      </c>
      <c r="EE127" s="253">
        <f>IF('2. Grunddata'!$C$13="NEJ",(IF('2. Grunddata'!$C$16&gt;0,(DS127*$AD127),(AY127*$AD127))),(BW127+CU127))</f>
        <v>0</v>
      </c>
      <c r="EF127" s="253">
        <f>IF('2. Grunddata'!$C$13="NEJ",(IF('2. Grunddata'!$C$16&gt;0,(DT127*$AD127),(AZ127*$AD127))),(BX127+CV127))</f>
        <v>0</v>
      </c>
      <c r="EG127" s="253">
        <f>IF('2. Grunddata'!$C$13="NEJ",(IF('2. Grunddata'!$C$16&gt;0,(DU127*$AD127),(BA127*$AD127))),(BY127+CW127))</f>
        <v>0</v>
      </c>
      <c r="EH127" s="253">
        <f>IF('2. Grunddata'!$C$13="NEJ",(IF('2. Grunddata'!$C$16&gt;0,(DV127*$AD127),(BB127*$AD127))),(BZ127+CX127))</f>
        <v>0</v>
      </c>
      <c r="EI127" s="237">
        <f t="shared" si="322"/>
        <v>0</v>
      </c>
      <c r="EK127" s="253">
        <f>(BQ127+CO127-DY127)+IF('2. Grunddata'!$C$16&gt;0,AS127-DM127,0)</f>
        <v>0</v>
      </c>
      <c r="EL127" s="253">
        <f>(BR127+CP127-DZ127)+IF('2. Grunddata'!$C$16&gt;0,AT127-DN127,0)</f>
        <v>0</v>
      </c>
      <c r="EM127" s="253">
        <f>(BS127+CQ127-EA127)+IF('2. Grunddata'!$C$16&gt;0,AU127-DO127,0)</f>
        <v>0</v>
      </c>
      <c r="EN127" s="253">
        <f>(BT127+CR127-EB127)+IF('2. Grunddata'!$C$16&gt;0,AV127-DP127,0)</f>
        <v>0</v>
      </c>
      <c r="EO127" s="253">
        <f>(BU127+CS127-EC127)+IF('2. Grunddata'!$C$16&gt;0,AW127-DQ127,0)</f>
        <v>0</v>
      </c>
      <c r="EP127" s="253">
        <f>(BV127+CT127-ED127)+IF('2. Grunddata'!$C$16&gt;0,AX127-DR127,0)</f>
        <v>0</v>
      </c>
      <c r="EQ127" s="253">
        <f>(BW127+CU127-EE127)+IF('2. Grunddata'!$C$16&gt;0,AY127-DS127,0)</f>
        <v>0</v>
      </c>
      <c r="ER127" s="253">
        <f>(BX127+CV127-EF127)+IF('2. Grunddata'!$C$16&gt;0,AZ127-DT127,0)</f>
        <v>0</v>
      </c>
      <c r="ES127" s="253">
        <f>(BY127+CW127-EG127)+IF('2. Grunddata'!$C$16&gt;0,BA127-DU127,0)</f>
        <v>0</v>
      </c>
      <c r="ET127" s="253">
        <f>(BZ127+CX127-EH127)+IF('2. Grunddata'!$C$16&gt;0,BB127-DV127,0)</f>
        <v>0</v>
      </c>
      <c r="EU127" s="237">
        <f t="shared" si="323"/>
        <v>0</v>
      </c>
      <c r="EW127" s="253">
        <f t="shared" si="324"/>
        <v>0</v>
      </c>
      <c r="EX127" s="253">
        <f t="shared" si="325"/>
        <v>0</v>
      </c>
      <c r="EY127" s="253">
        <f t="shared" si="326"/>
        <v>0</v>
      </c>
      <c r="EZ127" s="253">
        <f t="shared" si="327"/>
        <v>0</v>
      </c>
      <c r="FA127" s="253">
        <f t="shared" si="328"/>
        <v>0</v>
      </c>
      <c r="FB127" s="253">
        <f t="shared" si="329"/>
        <v>0</v>
      </c>
      <c r="FC127" s="253">
        <f t="shared" si="330"/>
        <v>0</v>
      </c>
      <c r="FD127" s="253">
        <f t="shared" si="331"/>
        <v>0</v>
      </c>
      <c r="FE127" s="253">
        <f t="shared" si="332"/>
        <v>0</v>
      </c>
      <c r="FF127" s="253">
        <f t="shared" si="333"/>
        <v>0</v>
      </c>
      <c r="FG127" s="237">
        <f t="shared" si="334"/>
        <v>0</v>
      </c>
      <c r="FI127" s="253">
        <f t="shared" si="335"/>
        <v>0</v>
      </c>
      <c r="FJ127" s="253">
        <f t="shared" si="336"/>
        <v>0</v>
      </c>
      <c r="FK127" s="253">
        <f t="shared" si="337"/>
        <v>0</v>
      </c>
      <c r="FL127" s="253">
        <f t="shared" si="338"/>
        <v>0</v>
      </c>
      <c r="FM127" s="253">
        <f t="shared" si="339"/>
        <v>0</v>
      </c>
      <c r="FN127" s="253">
        <f t="shared" si="340"/>
        <v>0</v>
      </c>
      <c r="FO127" s="253">
        <f t="shared" si="341"/>
        <v>0</v>
      </c>
      <c r="FP127" s="253">
        <f t="shared" si="342"/>
        <v>0</v>
      </c>
      <c r="FQ127" s="253">
        <f t="shared" si="343"/>
        <v>0</v>
      </c>
      <c r="FR127" s="253">
        <f t="shared" si="344"/>
        <v>0</v>
      </c>
      <c r="FS127" s="237">
        <f t="shared" si="345"/>
        <v>0</v>
      </c>
    </row>
    <row r="128" spans="2:175" s="120" customFormat="1" ht="12.95" customHeight="1" x14ac:dyDescent="0.2">
      <c r="B128" s="115" t="str">
        <f>'2. Grunddata'!C$9</f>
        <v>Husdjurens utfodring och vård</v>
      </c>
      <c r="C128" s="147"/>
      <c r="D128" s="116"/>
      <c r="E128" s="138">
        <f t="shared" si="347"/>
        <v>0</v>
      </c>
      <c r="F128" s="136"/>
      <c r="G128" s="137"/>
      <c r="H128" s="137"/>
      <c r="I128" s="137"/>
      <c r="J128" s="137"/>
      <c r="K128" s="137"/>
      <c r="L128" s="137"/>
      <c r="M128" s="137"/>
      <c r="N128" s="137"/>
      <c r="O128" s="137"/>
      <c r="P128" s="137"/>
      <c r="Q128" s="566">
        <f>SUMIF('3. Partner'!$K$13:$K$87,$B128,'3. Partner'!$E$13:$E$87)</f>
        <v>0.02</v>
      </c>
      <c r="R128" s="540">
        <f t="shared" si="420"/>
        <v>0.02</v>
      </c>
      <c r="S128" s="540">
        <f t="shared" si="420"/>
        <v>0.02</v>
      </c>
      <c r="T128" s="540">
        <f t="shared" si="420"/>
        <v>0.02</v>
      </c>
      <c r="U128" s="540">
        <f t="shared" si="420"/>
        <v>0.02</v>
      </c>
      <c r="V128" s="540">
        <f t="shared" si="420"/>
        <v>0.02</v>
      </c>
      <c r="W128" s="540">
        <f t="shared" si="420"/>
        <v>0.02</v>
      </c>
      <c r="X128" s="540">
        <f t="shared" si="420"/>
        <v>0.02</v>
      </c>
      <c r="Y128" s="540">
        <f t="shared" si="420"/>
        <v>0.02</v>
      </c>
      <c r="Z128" s="540">
        <f t="shared" si="420"/>
        <v>0.02</v>
      </c>
      <c r="AA128" s="567">
        <f>SUMIF('3. Partner'!K$13:K$87,B128,'3. Partner'!D$13:D$87)</f>
        <v>0.54449999999999998</v>
      </c>
      <c r="AB128" s="568">
        <f>(SUMIF('3. Partner'!K$13:K$87,B128,'3. Partner'!F$13:F$87))+(SUMIF('3. Partner'!K$13:K$87,B128,'3. Partner'!H$13:H$87))</f>
        <v>0.46473946099377283</v>
      </c>
      <c r="AC128" s="568">
        <f>(SUMIF('3. Partner'!K$13:K$87,B128,'3. Partner'!G$13:G$87))+(SUMIF('3. Partner'!K$13:K$87,B128,'3. Partner'!I$13:I$87))</f>
        <v>0.12659999999999999</v>
      </c>
      <c r="AD128" s="273">
        <f>IF('2. Grunddata'!C$13="NEJ",'2. Grunddata'!C$14,0)</f>
        <v>0.25</v>
      </c>
      <c r="AE128" s="617">
        <f t="shared" si="313"/>
        <v>0</v>
      </c>
      <c r="AF128" s="287"/>
      <c r="AG128" s="274">
        <f t="shared" si="350"/>
        <v>0</v>
      </c>
      <c r="AH128" s="274">
        <f t="shared" si="351"/>
        <v>0</v>
      </c>
      <c r="AI128" s="274">
        <f t="shared" si="352"/>
        <v>0</v>
      </c>
      <c r="AJ128" s="274">
        <f t="shared" si="353"/>
        <v>0</v>
      </c>
      <c r="AK128" s="274">
        <f t="shared" si="354"/>
        <v>0</v>
      </c>
      <c r="AL128" s="274">
        <f t="shared" si="355"/>
        <v>0</v>
      </c>
      <c r="AM128" s="274">
        <f t="shared" si="356"/>
        <v>0</v>
      </c>
      <c r="AN128" s="274">
        <f t="shared" si="357"/>
        <v>0</v>
      </c>
      <c r="AO128" s="274">
        <f t="shared" si="358"/>
        <v>0</v>
      </c>
      <c r="AP128" s="274">
        <f t="shared" si="359"/>
        <v>0</v>
      </c>
      <c r="AQ128" s="275">
        <f t="shared" si="314"/>
        <v>0</v>
      </c>
      <c r="AR128" s="276"/>
      <c r="AS128" s="274">
        <f t="shared" si="360"/>
        <v>0</v>
      </c>
      <c r="AT128" s="274">
        <f t="shared" si="361"/>
        <v>0</v>
      </c>
      <c r="AU128" s="274">
        <f t="shared" si="362"/>
        <v>0</v>
      </c>
      <c r="AV128" s="274">
        <f t="shared" si="363"/>
        <v>0</v>
      </c>
      <c r="AW128" s="274">
        <f t="shared" si="364"/>
        <v>0</v>
      </c>
      <c r="AX128" s="274">
        <f t="shared" si="365"/>
        <v>0</v>
      </c>
      <c r="AY128" s="274">
        <f t="shared" si="366"/>
        <v>0</v>
      </c>
      <c r="AZ128" s="274">
        <f t="shared" si="367"/>
        <v>0</v>
      </c>
      <c r="BA128" s="274">
        <f t="shared" si="368"/>
        <v>0</v>
      </c>
      <c r="BB128" s="274">
        <f t="shared" si="369"/>
        <v>0</v>
      </c>
      <c r="BC128" s="275">
        <f t="shared" si="315"/>
        <v>0</v>
      </c>
      <c r="BD128" s="276"/>
      <c r="BE128" s="274">
        <f t="shared" si="370"/>
        <v>0</v>
      </c>
      <c r="BF128" s="274">
        <f t="shared" si="371"/>
        <v>0</v>
      </c>
      <c r="BG128" s="274">
        <f t="shared" si="372"/>
        <v>0</v>
      </c>
      <c r="BH128" s="274">
        <f t="shared" si="373"/>
        <v>0</v>
      </c>
      <c r="BI128" s="274">
        <f t="shared" si="374"/>
        <v>0</v>
      </c>
      <c r="BJ128" s="274">
        <f t="shared" si="375"/>
        <v>0</v>
      </c>
      <c r="BK128" s="274">
        <f t="shared" si="376"/>
        <v>0</v>
      </c>
      <c r="BL128" s="274">
        <f t="shared" si="377"/>
        <v>0</v>
      </c>
      <c r="BM128" s="274">
        <f t="shared" si="378"/>
        <v>0</v>
      </c>
      <c r="BN128" s="274">
        <f t="shared" si="379"/>
        <v>0</v>
      </c>
      <c r="BO128" s="275">
        <f t="shared" si="316"/>
        <v>0</v>
      </c>
      <c r="BP128" s="227"/>
      <c r="BQ128" s="225">
        <f t="shared" si="380"/>
        <v>0</v>
      </c>
      <c r="BR128" s="225">
        <f t="shared" si="381"/>
        <v>0</v>
      </c>
      <c r="BS128" s="225">
        <f t="shared" si="382"/>
        <v>0</v>
      </c>
      <c r="BT128" s="225">
        <f t="shared" si="383"/>
        <v>0</v>
      </c>
      <c r="BU128" s="225">
        <f t="shared" si="384"/>
        <v>0</v>
      </c>
      <c r="BV128" s="225">
        <f t="shared" si="385"/>
        <v>0</v>
      </c>
      <c r="BW128" s="225">
        <f t="shared" si="386"/>
        <v>0</v>
      </c>
      <c r="BX128" s="225">
        <f t="shared" si="387"/>
        <v>0</v>
      </c>
      <c r="BY128" s="225">
        <f t="shared" si="388"/>
        <v>0</v>
      </c>
      <c r="BZ128" s="225">
        <f t="shared" si="389"/>
        <v>0</v>
      </c>
      <c r="CA128" s="226">
        <f t="shared" si="317"/>
        <v>0</v>
      </c>
      <c r="CB128" s="227"/>
      <c r="CC128" s="279">
        <f t="shared" si="390"/>
        <v>0</v>
      </c>
      <c r="CD128" s="279">
        <f t="shared" si="391"/>
        <v>0</v>
      </c>
      <c r="CE128" s="279">
        <f t="shared" si="392"/>
        <v>0</v>
      </c>
      <c r="CF128" s="279">
        <f t="shared" si="393"/>
        <v>0</v>
      </c>
      <c r="CG128" s="279">
        <f t="shared" si="394"/>
        <v>0</v>
      </c>
      <c r="CH128" s="279">
        <f t="shared" si="395"/>
        <v>0</v>
      </c>
      <c r="CI128" s="279">
        <f t="shared" si="396"/>
        <v>0</v>
      </c>
      <c r="CJ128" s="279">
        <f t="shared" si="397"/>
        <v>0</v>
      </c>
      <c r="CK128" s="279">
        <f t="shared" si="398"/>
        <v>0</v>
      </c>
      <c r="CL128" s="279">
        <f t="shared" si="399"/>
        <v>0</v>
      </c>
      <c r="CM128" s="226">
        <f t="shared" si="318"/>
        <v>0</v>
      </c>
      <c r="CN128" s="227"/>
      <c r="CO128" s="225">
        <f t="shared" si="400"/>
        <v>0</v>
      </c>
      <c r="CP128" s="225">
        <f t="shared" si="401"/>
        <v>0</v>
      </c>
      <c r="CQ128" s="225">
        <f t="shared" si="402"/>
        <v>0</v>
      </c>
      <c r="CR128" s="225">
        <f t="shared" si="403"/>
        <v>0</v>
      </c>
      <c r="CS128" s="225">
        <f t="shared" si="404"/>
        <v>0</v>
      </c>
      <c r="CT128" s="225">
        <f t="shared" si="405"/>
        <v>0</v>
      </c>
      <c r="CU128" s="225">
        <f t="shared" si="406"/>
        <v>0</v>
      </c>
      <c r="CV128" s="225">
        <f t="shared" si="407"/>
        <v>0</v>
      </c>
      <c r="CW128" s="225">
        <f t="shared" si="408"/>
        <v>0</v>
      </c>
      <c r="CX128" s="225">
        <f t="shared" si="409"/>
        <v>0</v>
      </c>
      <c r="CY128" s="226">
        <f t="shared" si="319"/>
        <v>0</v>
      </c>
      <c r="CZ128" s="227"/>
      <c r="DA128" s="225">
        <f t="shared" si="410"/>
        <v>0</v>
      </c>
      <c r="DB128" s="225">
        <f t="shared" si="411"/>
        <v>0</v>
      </c>
      <c r="DC128" s="225">
        <f t="shared" si="412"/>
        <v>0</v>
      </c>
      <c r="DD128" s="225">
        <f t="shared" si="413"/>
        <v>0</v>
      </c>
      <c r="DE128" s="225">
        <f t="shared" si="414"/>
        <v>0</v>
      </c>
      <c r="DF128" s="225">
        <f t="shared" si="415"/>
        <v>0</v>
      </c>
      <c r="DG128" s="225">
        <f t="shared" si="416"/>
        <v>0</v>
      </c>
      <c r="DH128" s="225">
        <f t="shared" si="417"/>
        <v>0</v>
      </c>
      <c r="DI128" s="225">
        <f t="shared" si="418"/>
        <v>0</v>
      </c>
      <c r="DJ128" s="225">
        <f t="shared" si="419"/>
        <v>0</v>
      </c>
      <c r="DK128" s="226">
        <f t="shared" si="320"/>
        <v>0</v>
      </c>
      <c r="DL128" s="227"/>
      <c r="DM128" s="225">
        <f>IF('5. Lön'!$B$15&gt;0,$F128*G128*(1+'2. Grunddata'!$C$16)*(1+$Q128)*(1-$E128),AS128)</f>
        <v>0</v>
      </c>
      <c r="DN128" s="225">
        <f>IF('5. Lön'!$B$15&gt;0,$F128*H128*(1+'2. Grunddata'!$C$16)*(1+$Q128)*(1+$R128)*(1-$E128),AT128)</f>
        <v>0</v>
      </c>
      <c r="DO128" s="225">
        <f>IF('5. Lön'!$B$15&gt;0,$F128*I128*(1+'2. Grunddata'!$C$16)*(1+$Q128)*(1+$R128)*(1+$S128)*(1-$E128),AU128)</f>
        <v>0</v>
      </c>
      <c r="DP128" s="225">
        <f>IF('5. Lön'!$B$15&gt;0,$F128*J128*(1+'2. Grunddata'!$C$16)*(1+$Q128)*(1+$R128)*(1+$S128)*(1+$T128)*(1-$E128),AV128)</f>
        <v>0</v>
      </c>
      <c r="DQ128" s="225">
        <f>IF('5. Lön'!$B$15&gt;0,$F128*K128*(1+'2. Grunddata'!$C$16)*(1+$Q128)*(1+$R128)*(1+$S128)*(1+$T128)*(1+$U128)*(1-$E128),AW128)</f>
        <v>0</v>
      </c>
      <c r="DR128" s="225">
        <f>IF('5. Lön'!$B$15&gt;0,$F128*L128*(1+'2. Grunddata'!$C$16)*(1+$Q128)*(1+$R128)*(1+$S128)*(1+$T128)*(1+$U128)*(1+$V128)*(1-$E128),AX128)</f>
        <v>0</v>
      </c>
      <c r="DS128" s="225">
        <f>IF('5. Lön'!$B$15&gt;0,$F128*M128*(1+'2. Grunddata'!$C$16)*(1+$Q128)*(1+$R128)*(1+$S128)*(1+$T128)*(1+$U128)*(1+$V128)*(1+$W128)*(1-$E128),AY128)</f>
        <v>0</v>
      </c>
      <c r="DT128" s="225">
        <f>IF('5. Lön'!$B$15&gt;0,$F128*N128*(1+'2. Grunddata'!$C$16)*(1+$Q128)*(1+$R128)*(1+$S128)*(1+$T128)*(1+$U128)*(1+$V128)*(1+$W128)*(1+$X128)*(1-$E128),AZ128)</f>
        <v>0</v>
      </c>
      <c r="DU128" s="225">
        <f>IF('5. Lön'!$B$15&gt;0,$F128*O128*(1+'2. Grunddata'!$C$16)*(1+$Q128)*(1+$R128)*(1+$S128)*(1+$T128)*(1+$U128)*(1+$V128)*(1+$W128)*(1+$X128)*(1+$Y128)*(1+$Z128)*(1-$E128),BA128)</f>
        <v>0</v>
      </c>
      <c r="DV128" s="225">
        <f>IF('5. Lön'!$B$15&gt;0,$F128*P128*(1+'2. Grunddata'!$C$16)*(1+$Q128)*(1+$R128)*(1+$S128)*(1+$T128)*(1+$U128)*(1+$V128)*(1+$W128)*(1+$X128)*(1+$Y128)*(1-$E128),BB128)</f>
        <v>0</v>
      </c>
      <c r="DW128" s="226">
        <f t="shared" si="321"/>
        <v>0</v>
      </c>
      <c r="DX128" s="227"/>
      <c r="DY128" s="225">
        <f>IF('2. Grunddata'!$C$13="NEJ",(IF('2. Grunddata'!$C$16&gt;0,(DM128*$AD128),(AS128*$AD128))),(BQ128+CO128))</f>
        <v>0</v>
      </c>
      <c r="DZ128" s="225">
        <f>IF('2. Grunddata'!$C$13="NEJ",(IF('2. Grunddata'!$C$16&gt;0,(DN128*$AD128),(AT128*$AD128))),(BR128+CP128))</f>
        <v>0</v>
      </c>
      <c r="EA128" s="225">
        <f>IF('2. Grunddata'!$C$13="NEJ",(IF('2. Grunddata'!$C$16&gt;0,(DO128*$AD128),(AU128*$AD128))),(BS128+CQ128))</f>
        <v>0</v>
      </c>
      <c r="EB128" s="225">
        <f>IF('2. Grunddata'!$C$13="NEJ",(IF('2. Grunddata'!$C$16&gt;0,(DP128*$AD128),(AV128*$AD128))),(BT128+CR128))</f>
        <v>0</v>
      </c>
      <c r="EC128" s="225">
        <f>IF('2. Grunddata'!$C$13="NEJ",(IF('2. Grunddata'!$C$16&gt;0,(DQ128*$AD128),(AW128*$AD128))),(BU128+CS128))</f>
        <v>0</v>
      </c>
      <c r="ED128" s="225">
        <f>IF('2. Grunddata'!$C$13="NEJ",(IF('2. Grunddata'!$C$16&gt;0,(DR128*$AD128),(AX128*$AD128))),(BV128+CT128))</f>
        <v>0</v>
      </c>
      <c r="EE128" s="225">
        <f>IF('2. Grunddata'!$C$13="NEJ",(IF('2. Grunddata'!$C$16&gt;0,(DS128*$AD128),(AY128*$AD128))),(BW128+CU128))</f>
        <v>0</v>
      </c>
      <c r="EF128" s="225">
        <f>IF('2. Grunddata'!$C$13="NEJ",(IF('2. Grunddata'!$C$16&gt;0,(DT128*$AD128),(AZ128*$AD128))),(BX128+CV128))</f>
        <v>0</v>
      </c>
      <c r="EG128" s="225">
        <f>IF('2. Grunddata'!$C$13="NEJ",(IF('2. Grunddata'!$C$16&gt;0,(DU128*$AD128),(BA128*$AD128))),(BY128+CW128))</f>
        <v>0</v>
      </c>
      <c r="EH128" s="225">
        <f>IF('2. Grunddata'!$C$13="NEJ",(IF('2. Grunddata'!$C$16&gt;0,(DV128*$AD128),(BB128*$AD128))),(BZ128+CX128))</f>
        <v>0</v>
      </c>
      <c r="EI128" s="226">
        <f t="shared" si="322"/>
        <v>0</v>
      </c>
      <c r="EJ128" s="227"/>
      <c r="EK128" s="225">
        <f>(BQ128+CO128-DY128)+IF('2. Grunddata'!$C$16&gt;0,AS128-DM128,0)</f>
        <v>0</v>
      </c>
      <c r="EL128" s="225">
        <f>(BR128+CP128-DZ128)+IF('2. Grunddata'!$C$16&gt;0,AT128-DN128,0)</f>
        <v>0</v>
      </c>
      <c r="EM128" s="225">
        <f>(BS128+CQ128-EA128)+IF('2. Grunddata'!$C$16&gt;0,AU128-DO128,0)</f>
        <v>0</v>
      </c>
      <c r="EN128" s="225">
        <f>(BT128+CR128-EB128)+IF('2. Grunddata'!$C$16&gt;0,AV128-DP128,0)</f>
        <v>0</v>
      </c>
      <c r="EO128" s="225">
        <f>(BU128+CS128-EC128)+IF('2. Grunddata'!$C$16&gt;0,AW128-DQ128,0)</f>
        <v>0</v>
      </c>
      <c r="EP128" s="225">
        <f>(BV128+CT128-ED128)+IF('2. Grunddata'!$C$16&gt;0,AX128-DR128,0)</f>
        <v>0</v>
      </c>
      <c r="EQ128" s="225">
        <f>(BW128+CU128-EE128)+IF('2. Grunddata'!$C$16&gt;0,AY128-DS128,0)</f>
        <v>0</v>
      </c>
      <c r="ER128" s="225">
        <f>(BX128+CV128-EF128)+IF('2. Grunddata'!$C$16&gt;0,AZ128-DT128,0)</f>
        <v>0</v>
      </c>
      <c r="ES128" s="225">
        <f>(BY128+CW128-EG128)+IF('2. Grunddata'!$C$16&gt;0,BA128-DU128,0)</f>
        <v>0</v>
      </c>
      <c r="ET128" s="225">
        <f>(BZ128+CX128-EH128)+IF('2. Grunddata'!$C$16&gt;0,BB128-DV128,0)</f>
        <v>0</v>
      </c>
      <c r="EU128" s="226">
        <f t="shared" si="323"/>
        <v>0</v>
      </c>
      <c r="EV128" s="227"/>
      <c r="EW128" s="225">
        <f t="shared" si="324"/>
        <v>0</v>
      </c>
      <c r="EX128" s="225">
        <f t="shared" si="325"/>
        <v>0</v>
      </c>
      <c r="EY128" s="225">
        <f t="shared" si="326"/>
        <v>0</v>
      </c>
      <c r="EZ128" s="225">
        <f t="shared" si="327"/>
        <v>0</v>
      </c>
      <c r="FA128" s="225">
        <f t="shared" si="328"/>
        <v>0</v>
      </c>
      <c r="FB128" s="225">
        <f t="shared" si="329"/>
        <v>0</v>
      </c>
      <c r="FC128" s="225">
        <f t="shared" si="330"/>
        <v>0</v>
      </c>
      <c r="FD128" s="225">
        <f t="shared" si="331"/>
        <v>0</v>
      </c>
      <c r="FE128" s="225">
        <f t="shared" si="332"/>
        <v>0</v>
      </c>
      <c r="FF128" s="225">
        <f t="shared" si="333"/>
        <v>0</v>
      </c>
      <c r="FG128" s="226">
        <f t="shared" si="334"/>
        <v>0</v>
      </c>
      <c r="FH128" s="227"/>
      <c r="FI128" s="225">
        <f t="shared" si="335"/>
        <v>0</v>
      </c>
      <c r="FJ128" s="225">
        <f t="shared" si="336"/>
        <v>0</v>
      </c>
      <c r="FK128" s="225">
        <f t="shared" si="337"/>
        <v>0</v>
      </c>
      <c r="FL128" s="225">
        <f t="shared" si="338"/>
        <v>0</v>
      </c>
      <c r="FM128" s="225">
        <f t="shared" si="339"/>
        <v>0</v>
      </c>
      <c r="FN128" s="225">
        <f t="shared" si="340"/>
        <v>0</v>
      </c>
      <c r="FO128" s="225">
        <f t="shared" si="341"/>
        <v>0</v>
      </c>
      <c r="FP128" s="225">
        <f t="shared" si="342"/>
        <v>0</v>
      </c>
      <c r="FQ128" s="225">
        <f t="shared" si="343"/>
        <v>0</v>
      </c>
      <c r="FR128" s="225">
        <f t="shared" si="344"/>
        <v>0</v>
      </c>
      <c r="FS128" s="226">
        <f t="shared" si="345"/>
        <v>0</v>
      </c>
    </row>
    <row r="129" spans="2:175" s="120" customFormat="1" ht="12.95" customHeight="1" x14ac:dyDescent="0.2">
      <c r="B129" s="109" t="str">
        <f>'2. Grunddata'!C$9</f>
        <v>Husdjurens utfodring och vård</v>
      </c>
      <c r="C129" s="110"/>
      <c r="D129" s="113"/>
      <c r="E129" s="128">
        <f t="shared" si="347"/>
        <v>0</v>
      </c>
      <c r="F129" s="111"/>
      <c r="G129" s="112"/>
      <c r="H129" s="112"/>
      <c r="I129" s="112"/>
      <c r="J129" s="112"/>
      <c r="K129" s="112"/>
      <c r="L129" s="112"/>
      <c r="M129" s="112"/>
      <c r="N129" s="112"/>
      <c r="O129" s="112"/>
      <c r="P129" s="112"/>
      <c r="Q129" s="266">
        <f>SUMIF('3. Partner'!$K$13:$K$87,$B129,'3. Partner'!$E$13:$E$87)</f>
        <v>0.02</v>
      </c>
      <c r="R129" s="541">
        <f t="shared" si="420"/>
        <v>0.02</v>
      </c>
      <c r="S129" s="541">
        <f t="shared" si="420"/>
        <v>0.02</v>
      </c>
      <c r="T129" s="541">
        <f t="shared" si="420"/>
        <v>0.02</v>
      </c>
      <c r="U129" s="541">
        <f t="shared" si="420"/>
        <v>0.02</v>
      </c>
      <c r="V129" s="541">
        <f t="shared" si="420"/>
        <v>0.02</v>
      </c>
      <c r="W129" s="541">
        <f t="shared" si="420"/>
        <v>0.02</v>
      </c>
      <c r="X129" s="541">
        <f t="shared" si="420"/>
        <v>0.02</v>
      </c>
      <c r="Y129" s="541">
        <f t="shared" si="420"/>
        <v>0.02</v>
      </c>
      <c r="Z129" s="541">
        <f t="shared" si="420"/>
        <v>0.02</v>
      </c>
      <c r="AA129" s="267">
        <f>SUMIF('3. Partner'!K$13:K$87,B129,'3. Partner'!D$13:D$87)</f>
        <v>0.54449999999999998</v>
      </c>
      <c r="AB129" s="247">
        <f>(SUMIF('3. Partner'!K$13:K$87,B129,'3. Partner'!F$13:F$87))+(SUMIF('3. Partner'!K$13:K$87,B129,'3. Partner'!H$13:H$87))</f>
        <v>0.46473946099377283</v>
      </c>
      <c r="AC129" s="247">
        <f>(SUMIF('3. Partner'!K$13:K$87,B129,'3. Partner'!G$13:G$87))+(SUMIF('3. Partner'!K$13:K$87,B129,'3. Partner'!I$13:I$87))</f>
        <v>0.12659999999999999</v>
      </c>
      <c r="AD129" s="248">
        <f>IF('2. Grunddata'!C$13="NEJ",'2. Grunddata'!C$14,0)</f>
        <v>0.25</v>
      </c>
      <c r="AE129" s="597">
        <f t="shared" si="313"/>
        <v>0</v>
      </c>
      <c r="AF129" s="292"/>
      <c r="AG129" s="249">
        <f t="shared" si="350"/>
        <v>0</v>
      </c>
      <c r="AH129" s="249">
        <f t="shared" si="351"/>
        <v>0</v>
      </c>
      <c r="AI129" s="249">
        <f t="shared" si="352"/>
        <v>0</v>
      </c>
      <c r="AJ129" s="249">
        <f t="shared" si="353"/>
        <v>0</v>
      </c>
      <c r="AK129" s="249">
        <f t="shared" si="354"/>
        <v>0</v>
      </c>
      <c r="AL129" s="249">
        <f t="shared" si="355"/>
        <v>0</v>
      </c>
      <c r="AM129" s="249">
        <f t="shared" si="356"/>
        <v>0</v>
      </c>
      <c r="AN129" s="249">
        <f t="shared" si="357"/>
        <v>0</v>
      </c>
      <c r="AO129" s="249">
        <f t="shared" si="358"/>
        <v>0</v>
      </c>
      <c r="AP129" s="249">
        <f t="shared" si="359"/>
        <v>0</v>
      </c>
      <c r="AQ129" s="250">
        <f t="shared" si="314"/>
        <v>0</v>
      </c>
      <c r="AR129" s="251"/>
      <c r="AS129" s="249">
        <f t="shared" si="360"/>
        <v>0</v>
      </c>
      <c r="AT129" s="249">
        <f t="shared" si="361"/>
        <v>0</v>
      </c>
      <c r="AU129" s="249">
        <f t="shared" si="362"/>
        <v>0</v>
      </c>
      <c r="AV129" s="249">
        <f t="shared" si="363"/>
        <v>0</v>
      </c>
      <c r="AW129" s="249">
        <f t="shared" si="364"/>
        <v>0</v>
      </c>
      <c r="AX129" s="249">
        <f t="shared" si="365"/>
        <v>0</v>
      </c>
      <c r="AY129" s="249">
        <f t="shared" si="366"/>
        <v>0</v>
      </c>
      <c r="AZ129" s="249">
        <f t="shared" si="367"/>
        <v>0</v>
      </c>
      <c r="BA129" s="249">
        <f t="shared" si="368"/>
        <v>0</v>
      </c>
      <c r="BB129" s="249">
        <f t="shared" si="369"/>
        <v>0</v>
      </c>
      <c r="BC129" s="250">
        <f t="shared" si="315"/>
        <v>0</v>
      </c>
      <c r="BD129" s="251"/>
      <c r="BE129" s="249">
        <f t="shared" si="370"/>
        <v>0</v>
      </c>
      <c r="BF129" s="249">
        <f t="shared" si="371"/>
        <v>0</v>
      </c>
      <c r="BG129" s="249">
        <f t="shared" si="372"/>
        <v>0</v>
      </c>
      <c r="BH129" s="249">
        <f t="shared" si="373"/>
        <v>0</v>
      </c>
      <c r="BI129" s="249">
        <f t="shared" si="374"/>
        <v>0</v>
      </c>
      <c r="BJ129" s="249">
        <f t="shared" si="375"/>
        <v>0</v>
      </c>
      <c r="BK129" s="249">
        <f t="shared" si="376"/>
        <v>0</v>
      </c>
      <c r="BL129" s="249">
        <f t="shared" si="377"/>
        <v>0</v>
      </c>
      <c r="BM129" s="249">
        <f t="shared" si="378"/>
        <v>0</v>
      </c>
      <c r="BN129" s="249">
        <f t="shared" si="379"/>
        <v>0</v>
      </c>
      <c r="BO129" s="250">
        <f t="shared" si="316"/>
        <v>0</v>
      </c>
      <c r="BQ129" s="253">
        <f t="shared" si="380"/>
        <v>0</v>
      </c>
      <c r="BR129" s="253">
        <f t="shared" si="381"/>
        <v>0</v>
      </c>
      <c r="BS129" s="253">
        <f t="shared" si="382"/>
        <v>0</v>
      </c>
      <c r="BT129" s="253">
        <f t="shared" si="383"/>
        <v>0</v>
      </c>
      <c r="BU129" s="253">
        <f t="shared" si="384"/>
        <v>0</v>
      </c>
      <c r="BV129" s="253">
        <f t="shared" si="385"/>
        <v>0</v>
      </c>
      <c r="BW129" s="253">
        <f t="shared" si="386"/>
        <v>0</v>
      </c>
      <c r="BX129" s="253">
        <f t="shared" si="387"/>
        <v>0</v>
      </c>
      <c r="BY129" s="253">
        <f t="shared" si="388"/>
        <v>0</v>
      </c>
      <c r="BZ129" s="253">
        <f t="shared" si="389"/>
        <v>0</v>
      </c>
      <c r="CA129" s="237">
        <f t="shared" si="317"/>
        <v>0</v>
      </c>
      <c r="CC129" s="258">
        <f t="shared" si="390"/>
        <v>0</v>
      </c>
      <c r="CD129" s="258">
        <f t="shared" si="391"/>
        <v>0</v>
      </c>
      <c r="CE129" s="258">
        <f t="shared" si="392"/>
        <v>0</v>
      </c>
      <c r="CF129" s="258">
        <f t="shared" si="393"/>
        <v>0</v>
      </c>
      <c r="CG129" s="258">
        <f t="shared" si="394"/>
        <v>0</v>
      </c>
      <c r="CH129" s="258">
        <f t="shared" si="395"/>
        <v>0</v>
      </c>
      <c r="CI129" s="258">
        <f t="shared" si="396"/>
        <v>0</v>
      </c>
      <c r="CJ129" s="258">
        <f t="shared" si="397"/>
        <v>0</v>
      </c>
      <c r="CK129" s="258">
        <f t="shared" si="398"/>
        <v>0</v>
      </c>
      <c r="CL129" s="258">
        <f t="shared" si="399"/>
        <v>0</v>
      </c>
      <c r="CM129" s="237">
        <f t="shared" si="318"/>
        <v>0</v>
      </c>
      <c r="CO129" s="253">
        <f t="shared" si="400"/>
        <v>0</v>
      </c>
      <c r="CP129" s="253">
        <f t="shared" si="401"/>
        <v>0</v>
      </c>
      <c r="CQ129" s="253">
        <f t="shared" si="402"/>
        <v>0</v>
      </c>
      <c r="CR129" s="253">
        <f t="shared" si="403"/>
        <v>0</v>
      </c>
      <c r="CS129" s="253">
        <f t="shared" si="404"/>
        <v>0</v>
      </c>
      <c r="CT129" s="253">
        <f t="shared" si="405"/>
        <v>0</v>
      </c>
      <c r="CU129" s="253">
        <f t="shared" si="406"/>
        <v>0</v>
      </c>
      <c r="CV129" s="253">
        <f t="shared" si="407"/>
        <v>0</v>
      </c>
      <c r="CW129" s="253">
        <f t="shared" si="408"/>
        <v>0</v>
      </c>
      <c r="CX129" s="253">
        <f t="shared" si="409"/>
        <v>0</v>
      </c>
      <c r="CY129" s="237">
        <f t="shared" si="319"/>
        <v>0</v>
      </c>
      <c r="DA129" s="253">
        <f t="shared" si="410"/>
        <v>0</v>
      </c>
      <c r="DB129" s="253">
        <f t="shared" si="411"/>
        <v>0</v>
      </c>
      <c r="DC129" s="253">
        <f t="shared" si="412"/>
        <v>0</v>
      </c>
      <c r="DD129" s="253">
        <f t="shared" si="413"/>
        <v>0</v>
      </c>
      <c r="DE129" s="253">
        <f t="shared" si="414"/>
        <v>0</v>
      </c>
      <c r="DF129" s="253">
        <f t="shared" si="415"/>
        <v>0</v>
      </c>
      <c r="DG129" s="253">
        <f t="shared" si="416"/>
        <v>0</v>
      </c>
      <c r="DH129" s="253">
        <f t="shared" si="417"/>
        <v>0</v>
      </c>
      <c r="DI129" s="253">
        <f t="shared" si="418"/>
        <v>0</v>
      </c>
      <c r="DJ129" s="253">
        <f t="shared" si="419"/>
        <v>0</v>
      </c>
      <c r="DK129" s="237">
        <f t="shared" si="320"/>
        <v>0</v>
      </c>
      <c r="DM129" s="253">
        <f>IF('5. Lön'!$B$15&gt;0,$F129*G129*(1+'2. Grunddata'!$C$16)*(1+$Q129)*(1-$E129),AS129)</f>
        <v>0</v>
      </c>
      <c r="DN129" s="253">
        <f>IF('5. Lön'!$B$15&gt;0,$F129*H129*(1+'2. Grunddata'!$C$16)*(1+$Q129)*(1+$R129)*(1-$E129),AT129)</f>
        <v>0</v>
      </c>
      <c r="DO129" s="253">
        <f>IF('5. Lön'!$B$15&gt;0,$F129*I129*(1+'2. Grunddata'!$C$16)*(1+$Q129)*(1+$R129)*(1+$S129)*(1-$E129),AU129)</f>
        <v>0</v>
      </c>
      <c r="DP129" s="253">
        <f>IF('5. Lön'!$B$15&gt;0,$F129*J129*(1+'2. Grunddata'!$C$16)*(1+$Q129)*(1+$R129)*(1+$S129)*(1+$T129)*(1-$E129),AV129)</f>
        <v>0</v>
      </c>
      <c r="DQ129" s="253">
        <f>IF('5. Lön'!$B$15&gt;0,$F129*K129*(1+'2. Grunddata'!$C$16)*(1+$Q129)*(1+$R129)*(1+$S129)*(1+$T129)*(1+$U129)*(1-$E129),AW129)</f>
        <v>0</v>
      </c>
      <c r="DR129" s="253">
        <f>IF('5. Lön'!$B$15&gt;0,$F129*L129*(1+'2. Grunddata'!$C$16)*(1+$Q129)*(1+$R129)*(1+$S129)*(1+$T129)*(1+$U129)*(1+$V129)*(1-$E129),AX129)</f>
        <v>0</v>
      </c>
      <c r="DS129" s="253">
        <f>IF('5. Lön'!$B$15&gt;0,$F129*M129*(1+'2. Grunddata'!$C$16)*(1+$Q129)*(1+$R129)*(1+$S129)*(1+$T129)*(1+$U129)*(1+$V129)*(1+$W129)*(1-$E129),AY129)</f>
        <v>0</v>
      </c>
      <c r="DT129" s="253">
        <f>IF('5. Lön'!$B$15&gt;0,$F129*N129*(1+'2. Grunddata'!$C$16)*(1+$Q129)*(1+$R129)*(1+$S129)*(1+$T129)*(1+$U129)*(1+$V129)*(1+$W129)*(1+$X129)*(1-$E129),AZ129)</f>
        <v>0</v>
      </c>
      <c r="DU129" s="253">
        <f>IF('5. Lön'!$B$15&gt;0,$F129*O129*(1+'2. Grunddata'!$C$16)*(1+$Q129)*(1+$R129)*(1+$S129)*(1+$T129)*(1+$U129)*(1+$V129)*(1+$W129)*(1+$X129)*(1+$Y129)*(1+$Z129)*(1-$E129),BA129)</f>
        <v>0</v>
      </c>
      <c r="DV129" s="253">
        <f>IF('5. Lön'!$B$15&gt;0,$F129*P129*(1+'2. Grunddata'!$C$16)*(1+$Q129)*(1+$R129)*(1+$S129)*(1+$T129)*(1+$U129)*(1+$V129)*(1+$W129)*(1+$X129)*(1+$Y129)*(1-$E129),BB129)</f>
        <v>0</v>
      </c>
      <c r="DW129" s="237">
        <f t="shared" si="321"/>
        <v>0</v>
      </c>
      <c r="DY129" s="253">
        <f>IF('2. Grunddata'!$C$13="NEJ",(IF('2. Grunddata'!$C$16&gt;0,(DM129*$AD129),(AS129*$AD129))),(BQ129+CO129))</f>
        <v>0</v>
      </c>
      <c r="DZ129" s="253">
        <f>IF('2. Grunddata'!$C$13="NEJ",(IF('2. Grunddata'!$C$16&gt;0,(DN129*$AD129),(AT129*$AD129))),(BR129+CP129))</f>
        <v>0</v>
      </c>
      <c r="EA129" s="253">
        <f>IF('2. Grunddata'!$C$13="NEJ",(IF('2. Grunddata'!$C$16&gt;0,(DO129*$AD129),(AU129*$AD129))),(BS129+CQ129))</f>
        <v>0</v>
      </c>
      <c r="EB129" s="253">
        <f>IF('2. Grunddata'!$C$13="NEJ",(IF('2. Grunddata'!$C$16&gt;0,(DP129*$AD129),(AV129*$AD129))),(BT129+CR129))</f>
        <v>0</v>
      </c>
      <c r="EC129" s="253">
        <f>IF('2. Grunddata'!$C$13="NEJ",(IF('2. Grunddata'!$C$16&gt;0,(DQ129*$AD129),(AW129*$AD129))),(BU129+CS129))</f>
        <v>0</v>
      </c>
      <c r="ED129" s="253">
        <f>IF('2. Grunddata'!$C$13="NEJ",(IF('2. Grunddata'!$C$16&gt;0,(DR129*$AD129),(AX129*$AD129))),(BV129+CT129))</f>
        <v>0</v>
      </c>
      <c r="EE129" s="253">
        <f>IF('2. Grunddata'!$C$13="NEJ",(IF('2. Grunddata'!$C$16&gt;0,(DS129*$AD129),(AY129*$AD129))),(BW129+CU129))</f>
        <v>0</v>
      </c>
      <c r="EF129" s="253">
        <f>IF('2. Grunddata'!$C$13="NEJ",(IF('2. Grunddata'!$C$16&gt;0,(DT129*$AD129),(AZ129*$AD129))),(BX129+CV129))</f>
        <v>0</v>
      </c>
      <c r="EG129" s="253">
        <f>IF('2. Grunddata'!$C$13="NEJ",(IF('2. Grunddata'!$C$16&gt;0,(DU129*$AD129),(BA129*$AD129))),(BY129+CW129))</f>
        <v>0</v>
      </c>
      <c r="EH129" s="253">
        <f>IF('2. Grunddata'!$C$13="NEJ",(IF('2. Grunddata'!$C$16&gt;0,(DV129*$AD129),(BB129*$AD129))),(BZ129+CX129))</f>
        <v>0</v>
      </c>
      <c r="EI129" s="237">
        <f t="shared" si="322"/>
        <v>0</v>
      </c>
      <c r="EK129" s="253">
        <f>(BQ129+CO129-DY129)+IF('2. Grunddata'!$C$16&gt;0,AS129-DM129,0)</f>
        <v>0</v>
      </c>
      <c r="EL129" s="253">
        <f>(BR129+CP129-DZ129)+IF('2. Grunddata'!$C$16&gt;0,AT129-DN129,0)</f>
        <v>0</v>
      </c>
      <c r="EM129" s="253">
        <f>(BS129+CQ129-EA129)+IF('2. Grunddata'!$C$16&gt;0,AU129-DO129,0)</f>
        <v>0</v>
      </c>
      <c r="EN129" s="253">
        <f>(BT129+CR129-EB129)+IF('2. Grunddata'!$C$16&gt;0,AV129-DP129,0)</f>
        <v>0</v>
      </c>
      <c r="EO129" s="253">
        <f>(BU129+CS129-EC129)+IF('2. Grunddata'!$C$16&gt;0,AW129-DQ129,0)</f>
        <v>0</v>
      </c>
      <c r="EP129" s="253">
        <f>(BV129+CT129-ED129)+IF('2. Grunddata'!$C$16&gt;0,AX129-DR129,0)</f>
        <v>0</v>
      </c>
      <c r="EQ129" s="253">
        <f>(BW129+CU129-EE129)+IF('2. Grunddata'!$C$16&gt;0,AY129-DS129,0)</f>
        <v>0</v>
      </c>
      <c r="ER129" s="253">
        <f>(BX129+CV129-EF129)+IF('2. Grunddata'!$C$16&gt;0,AZ129-DT129,0)</f>
        <v>0</v>
      </c>
      <c r="ES129" s="253">
        <f>(BY129+CW129-EG129)+IF('2. Grunddata'!$C$16&gt;0,BA129-DU129,0)</f>
        <v>0</v>
      </c>
      <c r="ET129" s="253">
        <f>(BZ129+CX129-EH129)+IF('2. Grunddata'!$C$16&gt;0,BB129-DV129,0)</f>
        <v>0</v>
      </c>
      <c r="EU129" s="237">
        <f t="shared" si="323"/>
        <v>0</v>
      </c>
      <c r="EW129" s="253">
        <f t="shared" si="324"/>
        <v>0</v>
      </c>
      <c r="EX129" s="253">
        <f t="shared" si="325"/>
        <v>0</v>
      </c>
      <c r="EY129" s="253">
        <f t="shared" si="326"/>
        <v>0</v>
      </c>
      <c r="EZ129" s="253">
        <f t="shared" si="327"/>
        <v>0</v>
      </c>
      <c r="FA129" s="253">
        <f t="shared" si="328"/>
        <v>0</v>
      </c>
      <c r="FB129" s="253">
        <f t="shared" si="329"/>
        <v>0</v>
      </c>
      <c r="FC129" s="253">
        <f t="shared" si="330"/>
        <v>0</v>
      </c>
      <c r="FD129" s="253">
        <f t="shared" si="331"/>
        <v>0</v>
      </c>
      <c r="FE129" s="253">
        <f t="shared" si="332"/>
        <v>0</v>
      </c>
      <c r="FF129" s="253">
        <f t="shared" si="333"/>
        <v>0</v>
      </c>
      <c r="FG129" s="237">
        <f t="shared" si="334"/>
        <v>0</v>
      </c>
      <c r="FI129" s="253">
        <f t="shared" si="335"/>
        <v>0</v>
      </c>
      <c r="FJ129" s="253">
        <f t="shared" si="336"/>
        <v>0</v>
      </c>
      <c r="FK129" s="253">
        <f t="shared" si="337"/>
        <v>0</v>
      </c>
      <c r="FL129" s="253">
        <f t="shared" si="338"/>
        <v>0</v>
      </c>
      <c r="FM129" s="253">
        <f t="shared" si="339"/>
        <v>0</v>
      </c>
      <c r="FN129" s="253">
        <f t="shared" si="340"/>
        <v>0</v>
      </c>
      <c r="FO129" s="253">
        <f t="shared" si="341"/>
        <v>0</v>
      </c>
      <c r="FP129" s="253">
        <f t="shared" si="342"/>
        <v>0</v>
      </c>
      <c r="FQ129" s="253">
        <f t="shared" si="343"/>
        <v>0</v>
      </c>
      <c r="FR129" s="253">
        <f t="shared" si="344"/>
        <v>0</v>
      </c>
      <c r="FS129" s="237">
        <f t="shared" si="345"/>
        <v>0</v>
      </c>
    </row>
    <row r="130" spans="2:175" s="120" customFormat="1" ht="12.95" customHeight="1" x14ac:dyDescent="0.2">
      <c r="B130" s="115" t="str">
        <f>'2. Grunddata'!C$9</f>
        <v>Husdjurens utfodring och vård</v>
      </c>
      <c r="C130" s="147"/>
      <c r="D130" s="116"/>
      <c r="E130" s="138">
        <f t="shared" si="347"/>
        <v>0</v>
      </c>
      <c r="F130" s="136"/>
      <c r="G130" s="137"/>
      <c r="H130" s="137"/>
      <c r="I130" s="137"/>
      <c r="J130" s="137"/>
      <c r="K130" s="137"/>
      <c r="L130" s="137"/>
      <c r="M130" s="137"/>
      <c r="N130" s="137"/>
      <c r="O130" s="137"/>
      <c r="P130" s="137"/>
      <c r="Q130" s="566">
        <f>SUMIF('3. Partner'!$K$13:$K$87,$B130,'3. Partner'!$E$13:$E$87)</f>
        <v>0.02</v>
      </c>
      <c r="R130" s="540">
        <f t="shared" si="420"/>
        <v>0.02</v>
      </c>
      <c r="S130" s="540">
        <f t="shared" si="420"/>
        <v>0.02</v>
      </c>
      <c r="T130" s="540">
        <f t="shared" si="420"/>
        <v>0.02</v>
      </c>
      <c r="U130" s="540">
        <f t="shared" si="420"/>
        <v>0.02</v>
      </c>
      <c r="V130" s="540">
        <f t="shared" si="420"/>
        <v>0.02</v>
      </c>
      <c r="W130" s="540">
        <f t="shared" si="420"/>
        <v>0.02</v>
      </c>
      <c r="X130" s="540">
        <f t="shared" si="420"/>
        <v>0.02</v>
      </c>
      <c r="Y130" s="540">
        <f t="shared" si="420"/>
        <v>0.02</v>
      </c>
      <c r="Z130" s="540">
        <f t="shared" si="420"/>
        <v>0.02</v>
      </c>
      <c r="AA130" s="567">
        <f>SUMIF('3. Partner'!K$13:K$87,B130,'3. Partner'!D$13:D$87)</f>
        <v>0.54449999999999998</v>
      </c>
      <c r="AB130" s="568">
        <f>(SUMIF('3. Partner'!K$13:K$87,B130,'3. Partner'!F$13:F$87))+(SUMIF('3. Partner'!K$13:K$87,B130,'3. Partner'!H$13:H$87))</f>
        <v>0.46473946099377283</v>
      </c>
      <c r="AC130" s="568">
        <f>(SUMIF('3. Partner'!K$13:K$87,B130,'3. Partner'!G$13:G$87))+(SUMIF('3. Partner'!K$13:K$87,B130,'3. Partner'!I$13:I$87))</f>
        <v>0.12659999999999999</v>
      </c>
      <c r="AD130" s="273">
        <f>IF('2. Grunddata'!C$13="NEJ",'2. Grunddata'!C$14,0)</f>
        <v>0.25</v>
      </c>
      <c r="AE130" s="617">
        <f t="shared" si="313"/>
        <v>0</v>
      </c>
      <c r="AF130" s="287"/>
      <c r="AG130" s="274">
        <f t="shared" si="350"/>
        <v>0</v>
      </c>
      <c r="AH130" s="274">
        <f t="shared" si="351"/>
        <v>0</v>
      </c>
      <c r="AI130" s="274">
        <f t="shared" si="352"/>
        <v>0</v>
      </c>
      <c r="AJ130" s="274">
        <f t="shared" si="353"/>
        <v>0</v>
      </c>
      <c r="AK130" s="274">
        <f t="shared" si="354"/>
        <v>0</v>
      </c>
      <c r="AL130" s="274">
        <f t="shared" si="355"/>
        <v>0</v>
      </c>
      <c r="AM130" s="274">
        <f t="shared" si="356"/>
        <v>0</v>
      </c>
      <c r="AN130" s="274">
        <f t="shared" si="357"/>
        <v>0</v>
      </c>
      <c r="AO130" s="274">
        <f t="shared" si="358"/>
        <v>0</v>
      </c>
      <c r="AP130" s="274">
        <f t="shared" si="359"/>
        <v>0</v>
      </c>
      <c r="AQ130" s="275">
        <f t="shared" si="314"/>
        <v>0</v>
      </c>
      <c r="AR130" s="276"/>
      <c r="AS130" s="274">
        <f t="shared" si="360"/>
        <v>0</v>
      </c>
      <c r="AT130" s="274">
        <f t="shared" si="361"/>
        <v>0</v>
      </c>
      <c r="AU130" s="274">
        <f t="shared" si="362"/>
        <v>0</v>
      </c>
      <c r="AV130" s="274">
        <f t="shared" si="363"/>
        <v>0</v>
      </c>
      <c r="AW130" s="274">
        <f t="shared" si="364"/>
        <v>0</v>
      </c>
      <c r="AX130" s="274">
        <f t="shared" si="365"/>
        <v>0</v>
      </c>
      <c r="AY130" s="274">
        <f t="shared" si="366"/>
        <v>0</v>
      </c>
      <c r="AZ130" s="274">
        <f t="shared" si="367"/>
        <v>0</v>
      </c>
      <c r="BA130" s="274">
        <f t="shared" si="368"/>
        <v>0</v>
      </c>
      <c r="BB130" s="274">
        <f t="shared" si="369"/>
        <v>0</v>
      </c>
      <c r="BC130" s="275">
        <f t="shared" si="315"/>
        <v>0</v>
      </c>
      <c r="BD130" s="276"/>
      <c r="BE130" s="274">
        <f t="shared" si="370"/>
        <v>0</v>
      </c>
      <c r="BF130" s="274">
        <f t="shared" si="371"/>
        <v>0</v>
      </c>
      <c r="BG130" s="274">
        <f t="shared" si="372"/>
        <v>0</v>
      </c>
      <c r="BH130" s="274">
        <f t="shared" si="373"/>
        <v>0</v>
      </c>
      <c r="BI130" s="274">
        <f t="shared" si="374"/>
        <v>0</v>
      </c>
      <c r="BJ130" s="274">
        <f t="shared" si="375"/>
        <v>0</v>
      </c>
      <c r="BK130" s="274">
        <f t="shared" si="376"/>
        <v>0</v>
      </c>
      <c r="BL130" s="274">
        <f t="shared" si="377"/>
        <v>0</v>
      </c>
      <c r="BM130" s="274">
        <f t="shared" si="378"/>
        <v>0</v>
      </c>
      <c r="BN130" s="274">
        <f t="shared" si="379"/>
        <v>0</v>
      </c>
      <c r="BO130" s="275">
        <f t="shared" si="316"/>
        <v>0</v>
      </c>
      <c r="BP130" s="227"/>
      <c r="BQ130" s="225">
        <f t="shared" si="380"/>
        <v>0</v>
      </c>
      <c r="BR130" s="225">
        <f t="shared" si="381"/>
        <v>0</v>
      </c>
      <c r="BS130" s="225">
        <f t="shared" si="382"/>
        <v>0</v>
      </c>
      <c r="BT130" s="225">
        <f t="shared" si="383"/>
        <v>0</v>
      </c>
      <c r="BU130" s="225">
        <f t="shared" si="384"/>
        <v>0</v>
      </c>
      <c r="BV130" s="225">
        <f t="shared" si="385"/>
        <v>0</v>
      </c>
      <c r="BW130" s="225">
        <f t="shared" si="386"/>
        <v>0</v>
      </c>
      <c r="BX130" s="225">
        <f t="shared" si="387"/>
        <v>0</v>
      </c>
      <c r="BY130" s="225">
        <f t="shared" si="388"/>
        <v>0</v>
      </c>
      <c r="BZ130" s="225">
        <f t="shared" si="389"/>
        <v>0</v>
      </c>
      <c r="CA130" s="226">
        <f t="shared" si="317"/>
        <v>0</v>
      </c>
      <c r="CB130" s="227"/>
      <c r="CC130" s="279">
        <f t="shared" si="390"/>
        <v>0</v>
      </c>
      <c r="CD130" s="279">
        <f t="shared" si="391"/>
        <v>0</v>
      </c>
      <c r="CE130" s="279">
        <f t="shared" si="392"/>
        <v>0</v>
      </c>
      <c r="CF130" s="279">
        <f t="shared" si="393"/>
        <v>0</v>
      </c>
      <c r="CG130" s="279">
        <f t="shared" si="394"/>
        <v>0</v>
      </c>
      <c r="CH130" s="279">
        <f t="shared" si="395"/>
        <v>0</v>
      </c>
      <c r="CI130" s="279">
        <f t="shared" si="396"/>
        <v>0</v>
      </c>
      <c r="CJ130" s="279">
        <f t="shared" si="397"/>
        <v>0</v>
      </c>
      <c r="CK130" s="279">
        <f t="shared" si="398"/>
        <v>0</v>
      </c>
      <c r="CL130" s="279">
        <f t="shared" si="399"/>
        <v>0</v>
      </c>
      <c r="CM130" s="226">
        <f t="shared" si="318"/>
        <v>0</v>
      </c>
      <c r="CN130" s="227"/>
      <c r="CO130" s="225">
        <f t="shared" si="400"/>
        <v>0</v>
      </c>
      <c r="CP130" s="225">
        <f t="shared" si="401"/>
        <v>0</v>
      </c>
      <c r="CQ130" s="225">
        <f t="shared" si="402"/>
        <v>0</v>
      </c>
      <c r="CR130" s="225">
        <f t="shared" si="403"/>
        <v>0</v>
      </c>
      <c r="CS130" s="225">
        <f t="shared" si="404"/>
        <v>0</v>
      </c>
      <c r="CT130" s="225">
        <f t="shared" si="405"/>
        <v>0</v>
      </c>
      <c r="CU130" s="225">
        <f t="shared" si="406"/>
        <v>0</v>
      </c>
      <c r="CV130" s="225">
        <f t="shared" si="407"/>
        <v>0</v>
      </c>
      <c r="CW130" s="225">
        <f t="shared" si="408"/>
        <v>0</v>
      </c>
      <c r="CX130" s="225">
        <f t="shared" si="409"/>
        <v>0</v>
      </c>
      <c r="CY130" s="226">
        <f t="shared" si="319"/>
        <v>0</v>
      </c>
      <c r="CZ130" s="227"/>
      <c r="DA130" s="225">
        <f t="shared" si="410"/>
        <v>0</v>
      </c>
      <c r="DB130" s="225">
        <f t="shared" si="411"/>
        <v>0</v>
      </c>
      <c r="DC130" s="225">
        <f t="shared" si="412"/>
        <v>0</v>
      </c>
      <c r="DD130" s="225">
        <f t="shared" si="413"/>
        <v>0</v>
      </c>
      <c r="DE130" s="225">
        <f t="shared" si="414"/>
        <v>0</v>
      </c>
      <c r="DF130" s="225">
        <f t="shared" si="415"/>
        <v>0</v>
      </c>
      <c r="DG130" s="225">
        <f t="shared" si="416"/>
        <v>0</v>
      </c>
      <c r="DH130" s="225">
        <f t="shared" si="417"/>
        <v>0</v>
      </c>
      <c r="DI130" s="225">
        <f t="shared" si="418"/>
        <v>0</v>
      </c>
      <c r="DJ130" s="225">
        <f t="shared" si="419"/>
        <v>0</v>
      </c>
      <c r="DK130" s="226">
        <f t="shared" si="320"/>
        <v>0</v>
      </c>
      <c r="DL130" s="227"/>
      <c r="DM130" s="225">
        <f>IF('5. Lön'!$B$15&gt;0,$F130*G130*(1+'2. Grunddata'!$C$16)*(1+$Q130)*(1-$E130),AS130)</f>
        <v>0</v>
      </c>
      <c r="DN130" s="225">
        <f>IF('5. Lön'!$B$15&gt;0,$F130*H130*(1+'2. Grunddata'!$C$16)*(1+$Q130)*(1+$R130)*(1-$E130),AT130)</f>
        <v>0</v>
      </c>
      <c r="DO130" s="225">
        <f>IF('5. Lön'!$B$15&gt;0,$F130*I130*(1+'2. Grunddata'!$C$16)*(1+$Q130)*(1+$R130)*(1+$S130)*(1-$E130),AU130)</f>
        <v>0</v>
      </c>
      <c r="DP130" s="225">
        <f>IF('5. Lön'!$B$15&gt;0,$F130*J130*(1+'2. Grunddata'!$C$16)*(1+$Q130)*(1+$R130)*(1+$S130)*(1+$T130)*(1-$E130),AV130)</f>
        <v>0</v>
      </c>
      <c r="DQ130" s="225">
        <f>IF('5. Lön'!$B$15&gt;0,$F130*K130*(1+'2. Grunddata'!$C$16)*(1+$Q130)*(1+$R130)*(1+$S130)*(1+$T130)*(1+$U130)*(1-$E130),AW130)</f>
        <v>0</v>
      </c>
      <c r="DR130" s="225">
        <f>IF('5. Lön'!$B$15&gt;0,$F130*L130*(1+'2. Grunddata'!$C$16)*(1+$Q130)*(1+$R130)*(1+$S130)*(1+$T130)*(1+$U130)*(1+$V130)*(1-$E130),AX130)</f>
        <v>0</v>
      </c>
      <c r="DS130" s="225">
        <f>IF('5. Lön'!$B$15&gt;0,$F130*M130*(1+'2. Grunddata'!$C$16)*(1+$Q130)*(1+$R130)*(1+$S130)*(1+$T130)*(1+$U130)*(1+$V130)*(1+$W130)*(1-$E130),AY130)</f>
        <v>0</v>
      </c>
      <c r="DT130" s="225">
        <f>IF('5. Lön'!$B$15&gt;0,$F130*N130*(1+'2. Grunddata'!$C$16)*(1+$Q130)*(1+$R130)*(1+$S130)*(1+$T130)*(1+$U130)*(1+$V130)*(1+$W130)*(1+$X130)*(1-$E130),AZ130)</f>
        <v>0</v>
      </c>
      <c r="DU130" s="225">
        <f>IF('5. Lön'!$B$15&gt;0,$F130*O130*(1+'2. Grunddata'!$C$16)*(1+$Q130)*(1+$R130)*(1+$S130)*(1+$T130)*(1+$U130)*(1+$V130)*(1+$W130)*(1+$X130)*(1+$Y130)*(1+$Z130)*(1-$E130),BA130)</f>
        <v>0</v>
      </c>
      <c r="DV130" s="225">
        <f>IF('5. Lön'!$B$15&gt;0,$F130*P130*(1+'2. Grunddata'!$C$16)*(1+$Q130)*(1+$R130)*(1+$S130)*(1+$T130)*(1+$U130)*(1+$V130)*(1+$W130)*(1+$X130)*(1+$Y130)*(1-$E130),BB130)</f>
        <v>0</v>
      </c>
      <c r="DW130" s="226">
        <f t="shared" si="321"/>
        <v>0</v>
      </c>
      <c r="DX130" s="227"/>
      <c r="DY130" s="225">
        <f>IF('2. Grunddata'!$C$13="NEJ",(IF('2. Grunddata'!$C$16&gt;0,(DM130*$AD130),(AS130*$AD130))),(BQ130+CO130))</f>
        <v>0</v>
      </c>
      <c r="DZ130" s="225">
        <f>IF('2. Grunddata'!$C$13="NEJ",(IF('2. Grunddata'!$C$16&gt;0,(DN130*$AD130),(AT130*$AD130))),(BR130+CP130))</f>
        <v>0</v>
      </c>
      <c r="EA130" s="225">
        <f>IF('2. Grunddata'!$C$13="NEJ",(IF('2. Grunddata'!$C$16&gt;0,(DO130*$AD130),(AU130*$AD130))),(BS130+CQ130))</f>
        <v>0</v>
      </c>
      <c r="EB130" s="225">
        <f>IF('2. Grunddata'!$C$13="NEJ",(IF('2. Grunddata'!$C$16&gt;0,(DP130*$AD130),(AV130*$AD130))),(BT130+CR130))</f>
        <v>0</v>
      </c>
      <c r="EC130" s="225">
        <f>IF('2. Grunddata'!$C$13="NEJ",(IF('2. Grunddata'!$C$16&gt;0,(DQ130*$AD130),(AW130*$AD130))),(BU130+CS130))</f>
        <v>0</v>
      </c>
      <c r="ED130" s="225">
        <f>IF('2. Grunddata'!$C$13="NEJ",(IF('2. Grunddata'!$C$16&gt;0,(DR130*$AD130),(AX130*$AD130))),(BV130+CT130))</f>
        <v>0</v>
      </c>
      <c r="EE130" s="225">
        <f>IF('2. Grunddata'!$C$13="NEJ",(IF('2. Grunddata'!$C$16&gt;0,(DS130*$AD130),(AY130*$AD130))),(BW130+CU130))</f>
        <v>0</v>
      </c>
      <c r="EF130" s="225">
        <f>IF('2. Grunddata'!$C$13="NEJ",(IF('2. Grunddata'!$C$16&gt;0,(DT130*$AD130),(AZ130*$AD130))),(BX130+CV130))</f>
        <v>0</v>
      </c>
      <c r="EG130" s="225">
        <f>IF('2. Grunddata'!$C$13="NEJ",(IF('2. Grunddata'!$C$16&gt;0,(DU130*$AD130),(BA130*$AD130))),(BY130+CW130))</f>
        <v>0</v>
      </c>
      <c r="EH130" s="225">
        <f>IF('2. Grunddata'!$C$13="NEJ",(IF('2. Grunddata'!$C$16&gt;0,(DV130*$AD130),(BB130*$AD130))),(BZ130+CX130))</f>
        <v>0</v>
      </c>
      <c r="EI130" s="226">
        <f t="shared" si="322"/>
        <v>0</v>
      </c>
      <c r="EJ130" s="227"/>
      <c r="EK130" s="225">
        <f>(BQ130+CO130-DY130)+IF('2. Grunddata'!$C$16&gt;0,AS130-DM130,0)</f>
        <v>0</v>
      </c>
      <c r="EL130" s="225">
        <f>(BR130+CP130-DZ130)+IF('2. Grunddata'!$C$16&gt;0,AT130-DN130,0)</f>
        <v>0</v>
      </c>
      <c r="EM130" s="225">
        <f>(BS130+CQ130-EA130)+IF('2. Grunddata'!$C$16&gt;0,AU130-DO130,0)</f>
        <v>0</v>
      </c>
      <c r="EN130" s="225">
        <f>(BT130+CR130-EB130)+IF('2. Grunddata'!$C$16&gt;0,AV130-DP130,0)</f>
        <v>0</v>
      </c>
      <c r="EO130" s="225">
        <f>(BU130+CS130-EC130)+IF('2. Grunddata'!$C$16&gt;0,AW130-DQ130,0)</f>
        <v>0</v>
      </c>
      <c r="EP130" s="225">
        <f>(BV130+CT130-ED130)+IF('2. Grunddata'!$C$16&gt;0,AX130-DR130,0)</f>
        <v>0</v>
      </c>
      <c r="EQ130" s="225">
        <f>(BW130+CU130-EE130)+IF('2. Grunddata'!$C$16&gt;0,AY130-DS130,0)</f>
        <v>0</v>
      </c>
      <c r="ER130" s="225">
        <f>(BX130+CV130-EF130)+IF('2. Grunddata'!$C$16&gt;0,AZ130-DT130,0)</f>
        <v>0</v>
      </c>
      <c r="ES130" s="225">
        <f>(BY130+CW130-EG130)+IF('2. Grunddata'!$C$16&gt;0,BA130-DU130,0)</f>
        <v>0</v>
      </c>
      <c r="ET130" s="225">
        <f>(BZ130+CX130-EH130)+IF('2. Grunddata'!$C$16&gt;0,BB130-DV130,0)</f>
        <v>0</v>
      </c>
      <c r="EU130" s="226">
        <f t="shared" si="323"/>
        <v>0</v>
      </c>
      <c r="EV130" s="227"/>
      <c r="EW130" s="225">
        <f t="shared" si="324"/>
        <v>0</v>
      </c>
      <c r="EX130" s="225">
        <f t="shared" si="325"/>
        <v>0</v>
      </c>
      <c r="EY130" s="225">
        <f t="shared" si="326"/>
        <v>0</v>
      </c>
      <c r="EZ130" s="225">
        <f t="shared" si="327"/>
        <v>0</v>
      </c>
      <c r="FA130" s="225">
        <f t="shared" si="328"/>
        <v>0</v>
      </c>
      <c r="FB130" s="225">
        <f t="shared" si="329"/>
        <v>0</v>
      </c>
      <c r="FC130" s="225">
        <f t="shared" si="330"/>
        <v>0</v>
      </c>
      <c r="FD130" s="225">
        <f t="shared" si="331"/>
        <v>0</v>
      </c>
      <c r="FE130" s="225">
        <f t="shared" si="332"/>
        <v>0</v>
      </c>
      <c r="FF130" s="225">
        <f t="shared" si="333"/>
        <v>0</v>
      </c>
      <c r="FG130" s="226">
        <f t="shared" si="334"/>
        <v>0</v>
      </c>
      <c r="FH130" s="227"/>
      <c r="FI130" s="225">
        <f t="shared" si="335"/>
        <v>0</v>
      </c>
      <c r="FJ130" s="225">
        <f t="shared" si="336"/>
        <v>0</v>
      </c>
      <c r="FK130" s="225">
        <f t="shared" si="337"/>
        <v>0</v>
      </c>
      <c r="FL130" s="225">
        <f t="shared" si="338"/>
        <v>0</v>
      </c>
      <c r="FM130" s="225">
        <f t="shared" si="339"/>
        <v>0</v>
      </c>
      <c r="FN130" s="225">
        <f t="shared" si="340"/>
        <v>0</v>
      </c>
      <c r="FO130" s="225">
        <f t="shared" si="341"/>
        <v>0</v>
      </c>
      <c r="FP130" s="225">
        <f t="shared" si="342"/>
        <v>0</v>
      </c>
      <c r="FQ130" s="225">
        <f t="shared" si="343"/>
        <v>0</v>
      </c>
      <c r="FR130" s="225">
        <f t="shared" si="344"/>
        <v>0</v>
      </c>
      <c r="FS130" s="226">
        <f t="shared" si="345"/>
        <v>0</v>
      </c>
    </row>
    <row r="131" spans="2:175" s="120" customFormat="1" ht="12.95" customHeight="1" x14ac:dyDescent="0.2">
      <c r="B131" s="109" t="str">
        <f>'2. Grunddata'!C$9</f>
        <v>Husdjurens utfodring och vård</v>
      </c>
      <c r="C131" s="110"/>
      <c r="D131" s="113"/>
      <c r="E131" s="128">
        <f t="shared" si="347"/>
        <v>0</v>
      </c>
      <c r="F131" s="111"/>
      <c r="G131" s="112"/>
      <c r="H131" s="112"/>
      <c r="I131" s="112"/>
      <c r="J131" s="112"/>
      <c r="K131" s="112"/>
      <c r="L131" s="112"/>
      <c r="M131" s="112"/>
      <c r="N131" s="112"/>
      <c r="O131" s="112"/>
      <c r="P131" s="112"/>
      <c r="Q131" s="266">
        <f>SUMIF('3. Partner'!$K$13:$K$87,$B131,'3. Partner'!$E$13:$E$87)</f>
        <v>0.02</v>
      </c>
      <c r="R131" s="541">
        <f t="shared" si="420"/>
        <v>0.02</v>
      </c>
      <c r="S131" s="541">
        <f t="shared" si="420"/>
        <v>0.02</v>
      </c>
      <c r="T131" s="541">
        <f t="shared" si="420"/>
        <v>0.02</v>
      </c>
      <c r="U131" s="541">
        <f t="shared" si="420"/>
        <v>0.02</v>
      </c>
      <c r="V131" s="541">
        <f t="shared" si="420"/>
        <v>0.02</v>
      </c>
      <c r="W131" s="541">
        <f t="shared" si="420"/>
        <v>0.02</v>
      </c>
      <c r="X131" s="541">
        <f t="shared" si="420"/>
        <v>0.02</v>
      </c>
      <c r="Y131" s="541">
        <f t="shared" si="420"/>
        <v>0.02</v>
      </c>
      <c r="Z131" s="541">
        <f t="shared" si="420"/>
        <v>0.02</v>
      </c>
      <c r="AA131" s="267">
        <f>SUMIF('3. Partner'!K$13:K$87,B131,'3. Partner'!D$13:D$87)</f>
        <v>0.54449999999999998</v>
      </c>
      <c r="AB131" s="247">
        <f>(SUMIF('3. Partner'!K$13:K$87,B131,'3. Partner'!F$13:F$87))+(SUMIF('3. Partner'!K$13:K$87,B131,'3. Partner'!H$13:H$87))</f>
        <v>0.46473946099377283</v>
      </c>
      <c r="AC131" s="247">
        <f>(SUMIF('3. Partner'!K$13:K$87,B131,'3. Partner'!G$13:G$87))+(SUMIF('3. Partner'!K$13:K$87,B131,'3. Partner'!I$13:I$87))</f>
        <v>0.12659999999999999</v>
      </c>
      <c r="AD131" s="248">
        <f>IF('2. Grunddata'!C$13="NEJ",'2. Grunddata'!C$14,0)</f>
        <v>0.25</v>
      </c>
      <c r="AE131" s="597">
        <f t="shared" si="313"/>
        <v>0</v>
      </c>
      <c r="AF131" s="292"/>
      <c r="AG131" s="249">
        <f t="shared" si="350"/>
        <v>0</v>
      </c>
      <c r="AH131" s="249">
        <f t="shared" si="351"/>
        <v>0</v>
      </c>
      <c r="AI131" s="249">
        <f t="shared" si="352"/>
        <v>0</v>
      </c>
      <c r="AJ131" s="249">
        <f t="shared" si="353"/>
        <v>0</v>
      </c>
      <c r="AK131" s="249">
        <f t="shared" si="354"/>
        <v>0</v>
      </c>
      <c r="AL131" s="249">
        <f t="shared" si="355"/>
        <v>0</v>
      </c>
      <c r="AM131" s="249">
        <f t="shared" si="356"/>
        <v>0</v>
      </c>
      <c r="AN131" s="249">
        <f t="shared" si="357"/>
        <v>0</v>
      </c>
      <c r="AO131" s="249">
        <f t="shared" si="358"/>
        <v>0</v>
      </c>
      <c r="AP131" s="249">
        <f t="shared" si="359"/>
        <v>0</v>
      </c>
      <c r="AQ131" s="250">
        <f t="shared" si="314"/>
        <v>0</v>
      </c>
      <c r="AR131" s="251"/>
      <c r="AS131" s="249">
        <f t="shared" si="360"/>
        <v>0</v>
      </c>
      <c r="AT131" s="249">
        <f t="shared" si="361"/>
        <v>0</v>
      </c>
      <c r="AU131" s="249">
        <f t="shared" si="362"/>
        <v>0</v>
      </c>
      <c r="AV131" s="249">
        <f t="shared" si="363"/>
        <v>0</v>
      </c>
      <c r="AW131" s="249">
        <f t="shared" si="364"/>
        <v>0</v>
      </c>
      <c r="AX131" s="249">
        <f t="shared" si="365"/>
        <v>0</v>
      </c>
      <c r="AY131" s="249">
        <f t="shared" si="366"/>
        <v>0</v>
      </c>
      <c r="AZ131" s="249">
        <f t="shared" si="367"/>
        <v>0</v>
      </c>
      <c r="BA131" s="249">
        <f t="shared" si="368"/>
        <v>0</v>
      </c>
      <c r="BB131" s="249">
        <f t="shared" si="369"/>
        <v>0</v>
      </c>
      <c r="BC131" s="250">
        <f t="shared" si="315"/>
        <v>0</v>
      </c>
      <c r="BD131" s="251"/>
      <c r="BE131" s="249">
        <f t="shared" si="370"/>
        <v>0</v>
      </c>
      <c r="BF131" s="249">
        <f t="shared" si="371"/>
        <v>0</v>
      </c>
      <c r="BG131" s="249">
        <f t="shared" si="372"/>
        <v>0</v>
      </c>
      <c r="BH131" s="249">
        <f t="shared" si="373"/>
        <v>0</v>
      </c>
      <c r="BI131" s="249">
        <f t="shared" si="374"/>
        <v>0</v>
      </c>
      <c r="BJ131" s="249">
        <f t="shared" si="375"/>
        <v>0</v>
      </c>
      <c r="BK131" s="249">
        <f t="shared" si="376"/>
        <v>0</v>
      </c>
      <c r="BL131" s="249">
        <f t="shared" si="377"/>
        <v>0</v>
      </c>
      <c r="BM131" s="249">
        <f t="shared" si="378"/>
        <v>0</v>
      </c>
      <c r="BN131" s="249">
        <f t="shared" si="379"/>
        <v>0</v>
      </c>
      <c r="BO131" s="250">
        <f t="shared" si="316"/>
        <v>0</v>
      </c>
      <c r="BQ131" s="253">
        <f t="shared" si="380"/>
        <v>0</v>
      </c>
      <c r="BR131" s="253">
        <f t="shared" si="381"/>
        <v>0</v>
      </c>
      <c r="BS131" s="253">
        <f t="shared" si="382"/>
        <v>0</v>
      </c>
      <c r="BT131" s="253">
        <f t="shared" si="383"/>
        <v>0</v>
      </c>
      <c r="BU131" s="253">
        <f t="shared" si="384"/>
        <v>0</v>
      </c>
      <c r="BV131" s="253">
        <f t="shared" si="385"/>
        <v>0</v>
      </c>
      <c r="BW131" s="253">
        <f t="shared" si="386"/>
        <v>0</v>
      </c>
      <c r="BX131" s="253">
        <f t="shared" si="387"/>
        <v>0</v>
      </c>
      <c r="BY131" s="253">
        <f t="shared" si="388"/>
        <v>0</v>
      </c>
      <c r="BZ131" s="253">
        <f t="shared" si="389"/>
        <v>0</v>
      </c>
      <c r="CA131" s="237">
        <f t="shared" si="317"/>
        <v>0</v>
      </c>
      <c r="CC131" s="258">
        <f t="shared" si="390"/>
        <v>0</v>
      </c>
      <c r="CD131" s="258">
        <f t="shared" si="391"/>
        <v>0</v>
      </c>
      <c r="CE131" s="258">
        <f t="shared" si="392"/>
        <v>0</v>
      </c>
      <c r="CF131" s="258">
        <f t="shared" si="393"/>
        <v>0</v>
      </c>
      <c r="CG131" s="258">
        <f t="shared" si="394"/>
        <v>0</v>
      </c>
      <c r="CH131" s="258">
        <f t="shared" si="395"/>
        <v>0</v>
      </c>
      <c r="CI131" s="258">
        <f t="shared" si="396"/>
        <v>0</v>
      </c>
      <c r="CJ131" s="258">
        <f t="shared" si="397"/>
        <v>0</v>
      </c>
      <c r="CK131" s="258">
        <f t="shared" si="398"/>
        <v>0</v>
      </c>
      <c r="CL131" s="258">
        <f t="shared" si="399"/>
        <v>0</v>
      </c>
      <c r="CM131" s="237">
        <f t="shared" si="318"/>
        <v>0</v>
      </c>
      <c r="CO131" s="253">
        <f t="shared" si="400"/>
        <v>0</v>
      </c>
      <c r="CP131" s="253">
        <f t="shared" si="401"/>
        <v>0</v>
      </c>
      <c r="CQ131" s="253">
        <f t="shared" si="402"/>
        <v>0</v>
      </c>
      <c r="CR131" s="253">
        <f t="shared" si="403"/>
        <v>0</v>
      </c>
      <c r="CS131" s="253">
        <f t="shared" si="404"/>
        <v>0</v>
      </c>
      <c r="CT131" s="253">
        <f t="shared" si="405"/>
        <v>0</v>
      </c>
      <c r="CU131" s="253">
        <f t="shared" si="406"/>
        <v>0</v>
      </c>
      <c r="CV131" s="253">
        <f t="shared" si="407"/>
        <v>0</v>
      </c>
      <c r="CW131" s="253">
        <f t="shared" si="408"/>
        <v>0</v>
      </c>
      <c r="CX131" s="253">
        <f t="shared" si="409"/>
        <v>0</v>
      </c>
      <c r="CY131" s="237">
        <f t="shared" si="319"/>
        <v>0</v>
      </c>
      <c r="DA131" s="253">
        <f t="shared" si="410"/>
        <v>0</v>
      </c>
      <c r="DB131" s="253">
        <f t="shared" si="411"/>
        <v>0</v>
      </c>
      <c r="DC131" s="253">
        <f t="shared" si="412"/>
        <v>0</v>
      </c>
      <c r="DD131" s="253">
        <f t="shared" si="413"/>
        <v>0</v>
      </c>
      <c r="DE131" s="253">
        <f t="shared" si="414"/>
        <v>0</v>
      </c>
      <c r="DF131" s="253">
        <f t="shared" si="415"/>
        <v>0</v>
      </c>
      <c r="DG131" s="253">
        <f t="shared" si="416"/>
        <v>0</v>
      </c>
      <c r="DH131" s="253">
        <f t="shared" si="417"/>
        <v>0</v>
      </c>
      <c r="DI131" s="253">
        <f t="shared" si="418"/>
        <v>0</v>
      </c>
      <c r="DJ131" s="253">
        <f t="shared" si="419"/>
        <v>0</v>
      </c>
      <c r="DK131" s="237">
        <f t="shared" si="320"/>
        <v>0</v>
      </c>
      <c r="DM131" s="253">
        <f>IF('5. Lön'!$B$15&gt;0,$F131*G131*(1+'2. Grunddata'!$C$16)*(1+$Q131)*(1-$E131),AS131)</f>
        <v>0</v>
      </c>
      <c r="DN131" s="253">
        <f>IF('5. Lön'!$B$15&gt;0,$F131*H131*(1+'2. Grunddata'!$C$16)*(1+$Q131)*(1+$R131)*(1-$E131),AT131)</f>
        <v>0</v>
      </c>
      <c r="DO131" s="253">
        <f>IF('5. Lön'!$B$15&gt;0,$F131*I131*(1+'2. Grunddata'!$C$16)*(1+$Q131)*(1+$R131)*(1+$S131)*(1-$E131),AU131)</f>
        <v>0</v>
      </c>
      <c r="DP131" s="253">
        <f>IF('5. Lön'!$B$15&gt;0,$F131*J131*(1+'2. Grunddata'!$C$16)*(1+$Q131)*(1+$R131)*(1+$S131)*(1+$T131)*(1-$E131),AV131)</f>
        <v>0</v>
      </c>
      <c r="DQ131" s="253">
        <f>IF('5. Lön'!$B$15&gt;0,$F131*K131*(1+'2. Grunddata'!$C$16)*(1+$Q131)*(1+$R131)*(1+$S131)*(1+$T131)*(1+$U131)*(1-$E131),AW131)</f>
        <v>0</v>
      </c>
      <c r="DR131" s="253">
        <f>IF('5. Lön'!$B$15&gt;0,$F131*L131*(1+'2. Grunddata'!$C$16)*(1+$Q131)*(1+$R131)*(1+$S131)*(1+$T131)*(1+$U131)*(1+$V131)*(1-$E131),AX131)</f>
        <v>0</v>
      </c>
      <c r="DS131" s="253">
        <f>IF('5. Lön'!$B$15&gt;0,$F131*M131*(1+'2. Grunddata'!$C$16)*(1+$Q131)*(1+$R131)*(1+$S131)*(1+$T131)*(1+$U131)*(1+$V131)*(1+$W131)*(1-$E131),AY131)</f>
        <v>0</v>
      </c>
      <c r="DT131" s="253">
        <f>IF('5. Lön'!$B$15&gt;0,$F131*N131*(1+'2. Grunddata'!$C$16)*(1+$Q131)*(1+$R131)*(1+$S131)*(1+$T131)*(1+$U131)*(1+$V131)*(1+$W131)*(1+$X131)*(1-$E131),AZ131)</f>
        <v>0</v>
      </c>
      <c r="DU131" s="253">
        <f>IF('5. Lön'!$B$15&gt;0,$F131*O131*(1+'2. Grunddata'!$C$16)*(1+$Q131)*(1+$R131)*(1+$S131)*(1+$T131)*(1+$U131)*(1+$V131)*(1+$W131)*(1+$X131)*(1+$Y131)*(1+$Z131)*(1-$E131),BA131)</f>
        <v>0</v>
      </c>
      <c r="DV131" s="253">
        <f>IF('5. Lön'!$B$15&gt;0,$F131*P131*(1+'2. Grunddata'!$C$16)*(1+$Q131)*(1+$R131)*(1+$S131)*(1+$T131)*(1+$U131)*(1+$V131)*(1+$W131)*(1+$X131)*(1+$Y131)*(1-$E131),BB131)</f>
        <v>0</v>
      </c>
      <c r="DW131" s="237">
        <f t="shared" si="321"/>
        <v>0</v>
      </c>
      <c r="DY131" s="253">
        <f>IF('2. Grunddata'!$C$13="NEJ",(IF('2. Grunddata'!$C$16&gt;0,(DM131*$AD131),(AS131*$AD131))),(BQ131+CO131))</f>
        <v>0</v>
      </c>
      <c r="DZ131" s="253">
        <f>IF('2. Grunddata'!$C$13="NEJ",(IF('2. Grunddata'!$C$16&gt;0,(DN131*$AD131),(AT131*$AD131))),(BR131+CP131))</f>
        <v>0</v>
      </c>
      <c r="EA131" s="253">
        <f>IF('2. Grunddata'!$C$13="NEJ",(IF('2. Grunddata'!$C$16&gt;0,(DO131*$AD131),(AU131*$AD131))),(BS131+CQ131))</f>
        <v>0</v>
      </c>
      <c r="EB131" s="253">
        <f>IF('2. Grunddata'!$C$13="NEJ",(IF('2. Grunddata'!$C$16&gt;0,(DP131*$AD131),(AV131*$AD131))),(BT131+CR131))</f>
        <v>0</v>
      </c>
      <c r="EC131" s="253">
        <f>IF('2. Grunddata'!$C$13="NEJ",(IF('2. Grunddata'!$C$16&gt;0,(DQ131*$AD131),(AW131*$AD131))),(BU131+CS131))</f>
        <v>0</v>
      </c>
      <c r="ED131" s="253">
        <f>IF('2. Grunddata'!$C$13="NEJ",(IF('2. Grunddata'!$C$16&gt;0,(DR131*$AD131),(AX131*$AD131))),(BV131+CT131))</f>
        <v>0</v>
      </c>
      <c r="EE131" s="253">
        <f>IF('2. Grunddata'!$C$13="NEJ",(IF('2. Grunddata'!$C$16&gt;0,(DS131*$AD131),(AY131*$AD131))),(BW131+CU131))</f>
        <v>0</v>
      </c>
      <c r="EF131" s="253">
        <f>IF('2. Grunddata'!$C$13="NEJ",(IF('2. Grunddata'!$C$16&gt;0,(DT131*$AD131),(AZ131*$AD131))),(BX131+CV131))</f>
        <v>0</v>
      </c>
      <c r="EG131" s="253">
        <f>IF('2. Grunddata'!$C$13="NEJ",(IF('2. Grunddata'!$C$16&gt;0,(DU131*$AD131),(BA131*$AD131))),(BY131+CW131))</f>
        <v>0</v>
      </c>
      <c r="EH131" s="253">
        <f>IF('2. Grunddata'!$C$13="NEJ",(IF('2. Grunddata'!$C$16&gt;0,(DV131*$AD131),(BB131*$AD131))),(BZ131+CX131))</f>
        <v>0</v>
      </c>
      <c r="EI131" s="237">
        <f t="shared" si="322"/>
        <v>0</v>
      </c>
      <c r="EK131" s="253">
        <f>(BQ131+CO131-DY131)+IF('2. Grunddata'!$C$16&gt;0,AS131-DM131,0)</f>
        <v>0</v>
      </c>
      <c r="EL131" s="253">
        <f>(BR131+CP131-DZ131)+IF('2. Grunddata'!$C$16&gt;0,AT131-DN131,0)</f>
        <v>0</v>
      </c>
      <c r="EM131" s="253">
        <f>(BS131+CQ131-EA131)+IF('2. Grunddata'!$C$16&gt;0,AU131-DO131,0)</f>
        <v>0</v>
      </c>
      <c r="EN131" s="253">
        <f>(BT131+CR131-EB131)+IF('2. Grunddata'!$C$16&gt;0,AV131-DP131,0)</f>
        <v>0</v>
      </c>
      <c r="EO131" s="253">
        <f>(BU131+CS131-EC131)+IF('2. Grunddata'!$C$16&gt;0,AW131-DQ131,0)</f>
        <v>0</v>
      </c>
      <c r="EP131" s="253">
        <f>(BV131+CT131-ED131)+IF('2. Grunddata'!$C$16&gt;0,AX131-DR131,0)</f>
        <v>0</v>
      </c>
      <c r="EQ131" s="253">
        <f>(BW131+CU131-EE131)+IF('2. Grunddata'!$C$16&gt;0,AY131-DS131,0)</f>
        <v>0</v>
      </c>
      <c r="ER131" s="253">
        <f>(BX131+CV131-EF131)+IF('2. Grunddata'!$C$16&gt;0,AZ131-DT131,0)</f>
        <v>0</v>
      </c>
      <c r="ES131" s="253">
        <f>(BY131+CW131-EG131)+IF('2. Grunddata'!$C$16&gt;0,BA131-DU131,0)</f>
        <v>0</v>
      </c>
      <c r="ET131" s="253">
        <f>(BZ131+CX131-EH131)+IF('2. Grunddata'!$C$16&gt;0,BB131-DV131,0)</f>
        <v>0</v>
      </c>
      <c r="EU131" s="237">
        <f t="shared" si="323"/>
        <v>0</v>
      </c>
      <c r="EW131" s="253">
        <f t="shared" si="324"/>
        <v>0</v>
      </c>
      <c r="EX131" s="253">
        <f t="shared" si="325"/>
        <v>0</v>
      </c>
      <c r="EY131" s="253">
        <f t="shared" si="326"/>
        <v>0</v>
      </c>
      <c r="EZ131" s="253">
        <f t="shared" si="327"/>
        <v>0</v>
      </c>
      <c r="FA131" s="253">
        <f t="shared" si="328"/>
        <v>0</v>
      </c>
      <c r="FB131" s="253">
        <f t="shared" si="329"/>
        <v>0</v>
      </c>
      <c r="FC131" s="253">
        <f t="shared" si="330"/>
        <v>0</v>
      </c>
      <c r="FD131" s="253">
        <f t="shared" si="331"/>
        <v>0</v>
      </c>
      <c r="FE131" s="253">
        <f t="shared" si="332"/>
        <v>0</v>
      </c>
      <c r="FF131" s="253">
        <f t="shared" si="333"/>
        <v>0</v>
      </c>
      <c r="FG131" s="237">
        <f t="shared" si="334"/>
        <v>0</v>
      </c>
      <c r="FI131" s="253">
        <f t="shared" si="335"/>
        <v>0</v>
      </c>
      <c r="FJ131" s="253">
        <f t="shared" si="336"/>
        <v>0</v>
      </c>
      <c r="FK131" s="253">
        <f t="shared" si="337"/>
        <v>0</v>
      </c>
      <c r="FL131" s="253">
        <f t="shared" si="338"/>
        <v>0</v>
      </c>
      <c r="FM131" s="253">
        <f t="shared" si="339"/>
        <v>0</v>
      </c>
      <c r="FN131" s="253">
        <f t="shared" si="340"/>
        <v>0</v>
      </c>
      <c r="FO131" s="253">
        <f t="shared" si="341"/>
        <v>0</v>
      </c>
      <c r="FP131" s="253">
        <f t="shared" si="342"/>
        <v>0</v>
      </c>
      <c r="FQ131" s="253">
        <f t="shared" si="343"/>
        <v>0</v>
      </c>
      <c r="FR131" s="253">
        <f t="shared" si="344"/>
        <v>0</v>
      </c>
      <c r="FS131" s="237">
        <f t="shared" si="345"/>
        <v>0</v>
      </c>
    </row>
    <row r="132" spans="2:175" s="120" customFormat="1" ht="12.95" customHeight="1" x14ac:dyDescent="0.2">
      <c r="B132" s="115" t="str">
        <f>'2. Grunddata'!C$9</f>
        <v>Husdjurens utfodring och vård</v>
      </c>
      <c r="C132" s="147"/>
      <c r="D132" s="116"/>
      <c r="E132" s="138">
        <f t="shared" si="347"/>
        <v>0</v>
      </c>
      <c r="F132" s="136"/>
      <c r="G132" s="137"/>
      <c r="H132" s="137"/>
      <c r="I132" s="137"/>
      <c r="J132" s="137"/>
      <c r="K132" s="137"/>
      <c r="L132" s="137"/>
      <c r="M132" s="137"/>
      <c r="N132" s="137"/>
      <c r="O132" s="137"/>
      <c r="P132" s="137"/>
      <c r="Q132" s="566">
        <f>SUMIF('3. Partner'!$K$13:$K$87,$B132,'3. Partner'!$E$13:$E$87)</f>
        <v>0.02</v>
      </c>
      <c r="R132" s="540">
        <f t="shared" si="420"/>
        <v>0.02</v>
      </c>
      <c r="S132" s="540">
        <f t="shared" si="420"/>
        <v>0.02</v>
      </c>
      <c r="T132" s="540">
        <f t="shared" si="420"/>
        <v>0.02</v>
      </c>
      <c r="U132" s="540">
        <f t="shared" si="420"/>
        <v>0.02</v>
      </c>
      <c r="V132" s="540">
        <f t="shared" si="420"/>
        <v>0.02</v>
      </c>
      <c r="W132" s="540">
        <f t="shared" si="420"/>
        <v>0.02</v>
      </c>
      <c r="X132" s="540">
        <f t="shared" si="420"/>
        <v>0.02</v>
      </c>
      <c r="Y132" s="540">
        <f t="shared" si="420"/>
        <v>0.02</v>
      </c>
      <c r="Z132" s="540">
        <f t="shared" si="420"/>
        <v>0.02</v>
      </c>
      <c r="AA132" s="567">
        <f>SUMIF('3. Partner'!K$13:K$87,B132,'3. Partner'!D$13:D$87)</f>
        <v>0.54449999999999998</v>
      </c>
      <c r="AB132" s="568">
        <f>(SUMIF('3. Partner'!K$13:K$87,B132,'3. Partner'!F$13:F$87))+(SUMIF('3. Partner'!K$13:K$87,B132,'3. Partner'!H$13:H$87))</f>
        <v>0.46473946099377283</v>
      </c>
      <c r="AC132" s="568">
        <f>(SUMIF('3. Partner'!K$13:K$87,B132,'3. Partner'!G$13:G$87))+(SUMIF('3. Partner'!K$13:K$87,B132,'3. Partner'!I$13:I$87))</f>
        <v>0.12659999999999999</v>
      </c>
      <c r="AD132" s="273">
        <f>IF('2. Grunddata'!C$13="NEJ",'2. Grunddata'!C$14,0)</f>
        <v>0.25</v>
      </c>
      <c r="AE132" s="617">
        <f t="shared" si="313"/>
        <v>0</v>
      </c>
      <c r="AF132" s="287"/>
      <c r="AG132" s="274">
        <f t="shared" si="350"/>
        <v>0</v>
      </c>
      <c r="AH132" s="274">
        <f t="shared" si="351"/>
        <v>0</v>
      </c>
      <c r="AI132" s="274">
        <f t="shared" si="352"/>
        <v>0</v>
      </c>
      <c r="AJ132" s="274">
        <f t="shared" si="353"/>
        <v>0</v>
      </c>
      <c r="AK132" s="274">
        <f t="shared" si="354"/>
        <v>0</v>
      </c>
      <c r="AL132" s="274">
        <f t="shared" si="355"/>
        <v>0</v>
      </c>
      <c r="AM132" s="274">
        <f t="shared" si="356"/>
        <v>0</v>
      </c>
      <c r="AN132" s="274">
        <f t="shared" si="357"/>
        <v>0</v>
      </c>
      <c r="AO132" s="274">
        <f t="shared" si="358"/>
        <v>0</v>
      </c>
      <c r="AP132" s="274">
        <f t="shared" si="359"/>
        <v>0</v>
      </c>
      <c r="AQ132" s="275">
        <f t="shared" si="314"/>
        <v>0</v>
      </c>
      <c r="AR132" s="276"/>
      <c r="AS132" s="274">
        <f t="shared" si="360"/>
        <v>0</v>
      </c>
      <c r="AT132" s="274">
        <f t="shared" si="361"/>
        <v>0</v>
      </c>
      <c r="AU132" s="274">
        <f t="shared" si="362"/>
        <v>0</v>
      </c>
      <c r="AV132" s="274">
        <f t="shared" si="363"/>
        <v>0</v>
      </c>
      <c r="AW132" s="274">
        <f t="shared" si="364"/>
        <v>0</v>
      </c>
      <c r="AX132" s="274">
        <f t="shared" si="365"/>
        <v>0</v>
      </c>
      <c r="AY132" s="274">
        <f t="shared" si="366"/>
        <v>0</v>
      </c>
      <c r="AZ132" s="274">
        <f t="shared" si="367"/>
        <v>0</v>
      </c>
      <c r="BA132" s="274">
        <f t="shared" si="368"/>
        <v>0</v>
      </c>
      <c r="BB132" s="274">
        <f t="shared" si="369"/>
        <v>0</v>
      </c>
      <c r="BC132" s="275">
        <f t="shared" si="315"/>
        <v>0</v>
      </c>
      <c r="BD132" s="276"/>
      <c r="BE132" s="274">
        <f t="shared" si="370"/>
        <v>0</v>
      </c>
      <c r="BF132" s="274">
        <f t="shared" si="371"/>
        <v>0</v>
      </c>
      <c r="BG132" s="274">
        <f t="shared" si="372"/>
        <v>0</v>
      </c>
      <c r="BH132" s="274">
        <f t="shared" si="373"/>
        <v>0</v>
      </c>
      <c r="BI132" s="274">
        <f t="shared" si="374"/>
        <v>0</v>
      </c>
      <c r="BJ132" s="274">
        <f t="shared" si="375"/>
        <v>0</v>
      </c>
      <c r="BK132" s="274">
        <f t="shared" si="376"/>
        <v>0</v>
      </c>
      <c r="BL132" s="274">
        <f t="shared" si="377"/>
        <v>0</v>
      </c>
      <c r="BM132" s="274">
        <f t="shared" si="378"/>
        <v>0</v>
      </c>
      <c r="BN132" s="274">
        <f t="shared" si="379"/>
        <v>0</v>
      </c>
      <c r="BO132" s="275">
        <f t="shared" si="316"/>
        <v>0</v>
      </c>
      <c r="BP132" s="227"/>
      <c r="BQ132" s="225">
        <f t="shared" si="380"/>
        <v>0</v>
      </c>
      <c r="BR132" s="225">
        <f t="shared" si="381"/>
        <v>0</v>
      </c>
      <c r="BS132" s="225">
        <f t="shared" si="382"/>
        <v>0</v>
      </c>
      <c r="BT132" s="225">
        <f t="shared" si="383"/>
        <v>0</v>
      </c>
      <c r="BU132" s="225">
        <f t="shared" si="384"/>
        <v>0</v>
      </c>
      <c r="BV132" s="225">
        <f t="shared" si="385"/>
        <v>0</v>
      </c>
      <c r="BW132" s="225">
        <f t="shared" si="386"/>
        <v>0</v>
      </c>
      <c r="BX132" s="225">
        <f t="shared" si="387"/>
        <v>0</v>
      </c>
      <c r="BY132" s="225">
        <f t="shared" si="388"/>
        <v>0</v>
      </c>
      <c r="BZ132" s="225">
        <f t="shared" si="389"/>
        <v>0</v>
      </c>
      <c r="CA132" s="226">
        <f t="shared" si="317"/>
        <v>0</v>
      </c>
      <c r="CB132" s="227"/>
      <c r="CC132" s="279">
        <f t="shared" si="390"/>
        <v>0</v>
      </c>
      <c r="CD132" s="279">
        <f t="shared" si="391"/>
        <v>0</v>
      </c>
      <c r="CE132" s="279">
        <f t="shared" si="392"/>
        <v>0</v>
      </c>
      <c r="CF132" s="279">
        <f t="shared" si="393"/>
        <v>0</v>
      </c>
      <c r="CG132" s="279">
        <f t="shared" si="394"/>
        <v>0</v>
      </c>
      <c r="CH132" s="279">
        <f t="shared" si="395"/>
        <v>0</v>
      </c>
      <c r="CI132" s="279">
        <f t="shared" si="396"/>
        <v>0</v>
      </c>
      <c r="CJ132" s="279">
        <f t="shared" si="397"/>
        <v>0</v>
      </c>
      <c r="CK132" s="279">
        <f t="shared" si="398"/>
        <v>0</v>
      </c>
      <c r="CL132" s="279">
        <f t="shared" si="399"/>
        <v>0</v>
      </c>
      <c r="CM132" s="226">
        <f t="shared" si="318"/>
        <v>0</v>
      </c>
      <c r="CN132" s="227"/>
      <c r="CO132" s="225">
        <f t="shared" si="400"/>
        <v>0</v>
      </c>
      <c r="CP132" s="225">
        <f t="shared" si="401"/>
        <v>0</v>
      </c>
      <c r="CQ132" s="225">
        <f t="shared" si="402"/>
        <v>0</v>
      </c>
      <c r="CR132" s="225">
        <f t="shared" si="403"/>
        <v>0</v>
      </c>
      <c r="CS132" s="225">
        <f t="shared" si="404"/>
        <v>0</v>
      </c>
      <c r="CT132" s="225">
        <f t="shared" si="405"/>
        <v>0</v>
      </c>
      <c r="CU132" s="225">
        <f t="shared" si="406"/>
        <v>0</v>
      </c>
      <c r="CV132" s="225">
        <f t="shared" si="407"/>
        <v>0</v>
      </c>
      <c r="CW132" s="225">
        <f t="shared" si="408"/>
        <v>0</v>
      </c>
      <c r="CX132" s="225">
        <f t="shared" si="409"/>
        <v>0</v>
      </c>
      <c r="CY132" s="226">
        <f t="shared" si="319"/>
        <v>0</v>
      </c>
      <c r="CZ132" s="227"/>
      <c r="DA132" s="225">
        <f t="shared" si="410"/>
        <v>0</v>
      </c>
      <c r="DB132" s="225">
        <f t="shared" si="411"/>
        <v>0</v>
      </c>
      <c r="DC132" s="225">
        <f t="shared" si="412"/>
        <v>0</v>
      </c>
      <c r="DD132" s="225">
        <f t="shared" si="413"/>
        <v>0</v>
      </c>
      <c r="DE132" s="225">
        <f t="shared" si="414"/>
        <v>0</v>
      </c>
      <c r="DF132" s="225">
        <f t="shared" si="415"/>
        <v>0</v>
      </c>
      <c r="DG132" s="225">
        <f t="shared" si="416"/>
        <v>0</v>
      </c>
      <c r="DH132" s="225">
        <f t="shared" si="417"/>
        <v>0</v>
      </c>
      <c r="DI132" s="225">
        <f t="shared" si="418"/>
        <v>0</v>
      </c>
      <c r="DJ132" s="225">
        <f t="shared" si="419"/>
        <v>0</v>
      </c>
      <c r="DK132" s="226">
        <f t="shared" si="320"/>
        <v>0</v>
      </c>
      <c r="DL132" s="227"/>
      <c r="DM132" s="225">
        <f>IF('5. Lön'!$B$15&gt;0,$F132*G132*(1+'2. Grunddata'!$C$16)*(1+$Q132)*(1-$E132),AS132)</f>
        <v>0</v>
      </c>
      <c r="DN132" s="225">
        <f>IF('5. Lön'!$B$15&gt;0,$F132*H132*(1+'2. Grunddata'!$C$16)*(1+$Q132)*(1+$R132)*(1-$E132),AT132)</f>
        <v>0</v>
      </c>
      <c r="DO132" s="225">
        <f>IF('5. Lön'!$B$15&gt;0,$F132*I132*(1+'2. Grunddata'!$C$16)*(1+$Q132)*(1+$R132)*(1+$S132)*(1-$E132),AU132)</f>
        <v>0</v>
      </c>
      <c r="DP132" s="225">
        <f>IF('5. Lön'!$B$15&gt;0,$F132*J132*(1+'2. Grunddata'!$C$16)*(1+$Q132)*(1+$R132)*(1+$S132)*(1+$T132)*(1-$E132),AV132)</f>
        <v>0</v>
      </c>
      <c r="DQ132" s="225">
        <f>IF('5. Lön'!$B$15&gt;0,$F132*K132*(1+'2. Grunddata'!$C$16)*(1+$Q132)*(1+$R132)*(1+$S132)*(1+$T132)*(1+$U132)*(1-$E132),AW132)</f>
        <v>0</v>
      </c>
      <c r="DR132" s="225">
        <f>IF('5. Lön'!$B$15&gt;0,$F132*L132*(1+'2. Grunddata'!$C$16)*(1+$Q132)*(1+$R132)*(1+$S132)*(1+$T132)*(1+$U132)*(1+$V132)*(1-$E132),AX132)</f>
        <v>0</v>
      </c>
      <c r="DS132" s="225">
        <f>IF('5. Lön'!$B$15&gt;0,$F132*M132*(1+'2. Grunddata'!$C$16)*(1+$Q132)*(1+$R132)*(1+$S132)*(1+$T132)*(1+$U132)*(1+$V132)*(1+$W132)*(1-$E132),AY132)</f>
        <v>0</v>
      </c>
      <c r="DT132" s="225">
        <f>IF('5. Lön'!$B$15&gt;0,$F132*N132*(1+'2. Grunddata'!$C$16)*(1+$Q132)*(1+$R132)*(1+$S132)*(1+$T132)*(1+$U132)*(1+$V132)*(1+$W132)*(1+$X132)*(1-$E132),AZ132)</f>
        <v>0</v>
      </c>
      <c r="DU132" s="225">
        <f>IF('5. Lön'!$B$15&gt;0,$F132*O132*(1+'2. Grunddata'!$C$16)*(1+$Q132)*(1+$R132)*(1+$S132)*(1+$T132)*(1+$U132)*(1+$V132)*(1+$W132)*(1+$X132)*(1+$Y132)*(1+$Z132)*(1-$E132),BA132)</f>
        <v>0</v>
      </c>
      <c r="DV132" s="225">
        <f>IF('5. Lön'!$B$15&gt;0,$F132*P132*(1+'2. Grunddata'!$C$16)*(1+$Q132)*(1+$R132)*(1+$S132)*(1+$T132)*(1+$U132)*(1+$V132)*(1+$W132)*(1+$X132)*(1+$Y132)*(1-$E132),BB132)</f>
        <v>0</v>
      </c>
      <c r="DW132" s="226">
        <f t="shared" si="321"/>
        <v>0</v>
      </c>
      <c r="DX132" s="227"/>
      <c r="DY132" s="225">
        <f>IF('2. Grunddata'!$C$13="NEJ",(IF('2. Grunddata'!$C$16&gt;0,(DM132*$AD132),(AS132*$AD132))),(BQ132+CO132))</f>
        <v>0</v>
      </c>
      <c r="DZ132" s="225">
        <f>IF('2. Grunddata'!$C$13="NEJ",(IF('2. Grunddata'!$C$16&gt;0,(DN132*$AD132),(AT132*$AD132))),(BR132+CP132))</f>
        <v>0</v>
      </c>
      <c r="EA132" s="225">
        <f>IF('2. Grunddata'!$C$13="NEJ",(IF('2. Grunddata'!$C$16&gt;0,(DO132*$AD132),(AU132*$AD132))),(BS132+CQ132))</f>
        <v>0</v>
      </c>
      <c r="EB132" s="225">
        <f>IF('2. Grunddata'!$C$13="NEJ",(IF('2. Grunddata'!$C$16&gt;0,(DP132*$AD132),(AV132*$AD132))),(BT132+CR132))</f>
        <v>0</v>
      </c>
      <c r="EC132" s="225">
        <f>IF('2. Grunddata'!$C$13="NEJ",(IF('2. Grunddata'!$C$16&gt;0,(DQ132*$AD132),(AW132*$AD132))),(BU132+CS132))</f>
        <v>0</v>
      </c>
      <c r="ED132" s="225">
        <f>IF('2. Grunddata'!$C$13="NEJ",(IF('2. Grunddata'!$C$16&gt;0,(DR132*$AD132),(AX132*$AD132))),(BV132+CT132))</f>
        <v>0</v>
      </c>
      <c r="EE132" s="225">
        <f>IF('2. Grunddata'!$C$13="NEJ",(IF('2. Grunddata'!$C$16&gt;0,(DS132*$AD132),(AY132*$AD132))),(BW132+CU132))</f>
        <v>0</v>
      </c>
      <c r="EF132" s="225">
        <f>IF('2. Grunddata'!$C$13="NEJ",(IF('2. Grunddata'!$C$16&gt;0,(DT132*$AD132),(AZ132*$AD132))),(BX132+CV132))</f>
        <v>0</v>
      </c>
      <c r="EG132" s="225">
        <f>IF('2. Grunddata'!$C$13="NEJ",(IF('2. Grunddata'!$C$16&gt;0,(DU132*$AD132),(BA132*$AD132))),(BY132+CW132))</f>
        <v>0</v>
      </c>
      <c r="EH132" s="225">
        <f>IF('2. Grunddata'!$C$13="NEJ",(IF('2. Grunddata'!$C$16&gt;0,(DV132*$AD132),(BB132*$AD132))),(BZ132+CX132))</f>
        <v>0</v>
      </c>
      <c r="EI132" s="226">
        <f t="shared" si="322"/>
        <v>0</v>
      </c>
      <c r="EJ132" s="227"/>
      <c r="EK132" s="225">
        <f>(BQ132+CO132-DY132)+IF('2. Grunddata'!$C$16&gt;0,AS132-DM132,0)</f>
        <v>0</v>
      </c>
      <c r="EL132" s="225">
        <f>(BR132+CP132-DZ132)+IF('2. Grunddata'!$C$16&gt;0,AT132-DN132,0)</f>
        <v>0</v>
      </c>
      <c r="EM132" s="225">
        <f>(BS132+CQ132-EA132)+IF('2. Grunddata'!$C$16&gt;0,AU132-DO132,0)</f>
        <v>0</v>
      </c>
      <c r="EN132" s="225">
        <f>(BT132+CR132-EB132)+IF('2. Grunddata'!$C$16&gt;0,AV132-DP132,0)</f>
        <v>0</v>
      </c>
      <c r="EO132" s="225">
        <f>(BU132+CS132-EC132)+IF('2. Grunddata'!$C$16&gt;0,AW132-DQ132,0)</f>
        <v>0</v>
      </c>
      <c r="EP132" s="225">
        <f>(BV132+CT132-ED132)+IF('2. Grunddata'!$C$16&gt;0,AX132-DR132,0)</f>
        <v>0</v>
      </c>
      <c r="EQ132" s="225">
        <f>(BW132+CU132-EE132)+IF('2. Grunddata'!$C$16&gt;0,AY132-DS132,0)</f>
        <v>0</v>
      </c>
      <c r="ER132" s="225">
        <f>(BX132+CV132-EF132)+IF('2. Grunddata'!$C$16&gt;0,AZ132-DT132,0)</f>
        <v>0</v>
      </c>
      <c r="ES132" s="225">
        <f>(BY132+CW132-EG132)+IF('2. Grunddata'!$C$16&gt;0,BA132-DU132,0)</f>
        <v>0</v>
      </c>
      <c r="ET132" s="225">
        <f>(BZ132+CX132-EH132)+IF('2. Grunddata'!$C$16&gt;0,BB132-DV132,0)</f>
        <v>0</v>
      </c>
      <c r="EU132" s="226">
        <f t="shared" si="323"/>
        <v>0</v>
      </c>
      <c r="EV132" s="227"/>
      <c r="EW132" s="225">
        <f t="shared" si="324"/>
        <v>0</v>
      </c>
      <c r="EX132" s="225">
        <f t="shared" si="325"/>
        <v>0</v>
      </c>
      <c r="EY132" s="225">
        <f t="shared" si="326"/>
        <v>0</v>
      </c>
      <c r="EZ132" s="225">
        <f t="shared" si="327"/>
        <v>0</v>
      </c>
      <c r="FA132" s="225">
        <f t="shared" si="328"/>
        <v>0</v>
      </c>
      <c r="FB132" s="225">
        <f t="shared" si="329"/>
        <v>0</v>
      </c>
      <c r="FC132" s="225">
        <f t="shared" si="330"/>
        <v>0</v>
      </c>
      <c r="FD132" s="225">
        <f t="shared" si="331"/>
        <v>0</v>
      </c>
      <c r="FE132" s="225">
        <f t="shared" si="332"/>
        <v>0</v>
      </c>
      <c r="FF132" s="225">
        <f t="shared" si="333"/>
        <v>0</v>
      </c>
      <c r="FG132" s="226">
        <f t="shared" si="334"/>
        <v>0</v>
      </c>
      <c r="FH132" s="227"/>
      <c r="FI132" s="225">
        <f t="shared" si="335"/>
        <v>0</v>
      </c>
      <c r="FJ132" s="225">
        <f t="shared" si="336"/>
        <v>0</v>
      </c>
      <c r="FK132" s="225">
        <f t="shared" si="337"/>
        <v>0</v>
      </c>
      <c r="FL132" s="225">
        <f t="shared" si="338"/>
        <v>0</v>
      </c>
      <c r="FM132" s="225">
        <f t="shared" si="339"/>
        <v>0</v>
      </c>
      <c r="FN132" s="225">
        <f t="shared" si="340"/>
        <v>0</v>
      </c>
      <c r="FO132" s="225">
        <f t="shared" si="341"/>
        <v>0</v>
      </c>
      <c r="FP132" s="225">
        <f t="shared" si="342"/>
        <v>0</v>
      </c>
      <c r="FQ132" s="225">
        <f t="shared" si="343"/>
        <v>0</v>
      </c>
      <c r="FR132" s="225">
        <f t="shared" si="344"/>
        <v>0</v>
      </c>
      <c r="FS132" s="226">
        <f t="shared" si="345"/>
        <v>0</v>
      </c>
    </row>
    <row r="133" spans="2:175" s="120" customFormat="1" ht="12.95" customHeight="1" x14ac:dyDescent="0.2">
      <c r="B133" s="109" t="str">
        <f>'2. Grunddata'!C$9</f>
        <v>Husdjurens utfodring och vård</v>
      </c>
      <c r="C133" s="110"/>
      <c r="D133" s="113"/>
      <c r="E133" s="128">
        <f t="shared" si="347"/>
        <v>0</v>
      </c>
      <c r="F133" s="111"/>
      <c r="G133" s="112"/>
      <c r="H133" s="112"/>
      <c r="I133" s="112"/>
      <c r="J133" s="112"/>
      <c r="K133" s="112"/>
      <c r="L133" s="112"/>
      <c r="M133" s="112"/>
      <c r="N133" s="112"/>
      <c r="O133" s="112"/>
      <c r="P133" s="112"/>
      <c r="Q133" s="266">
        <f>SUMIF('3. Partner'!$K$13:$K$87,$B133,'3. Partner'!$E$13:$E$87)</f>
        <v>0.02</v>
      </c>
      <c r="R133" s="541">
        <f t="shared" si="420"/>
        <v>0.02</v>
      </c>
      <c r="S133" s="541">
        <f t="shared" si="420"/>
        <v>0.02</v>
      </c>
      <c r="T133" s="541">
        <f t="shared" si="420"/>
        <v>0.02</v>
      </c>
      <c r="U133" s="541">
        <f t="shared" si="420"/>
        <v>0.02</v>
      </c>
      <c r="V133" s="541">
        <f t="shared" si="420"/>
        <v>0.02</v>
      </c>
      <c r="W133" s="541">
        <f t="shared" si="420"/>
        <v>0.02</v>
      </c>
      <c r="X133" s="541">
        <f t="shared" si="420"/>
        <v>0.02</v>
      </c>
      <c r="Y133" s="541">
        <f t="shared" si="420"/>
        <v>0.02</v>
      </c>
      <c r="Z133" s="541">
        <f t="shared" si="420"/>
        <v>0.02</v>
      </c>
      <c r="AA133" s="267">
        <f>SUMIF('3. Partner'!K$13:K$87,B133,'3. Partner'!D$13:D$87)</f>
        <v>0.54449999999999998</v>
      </c>
      <c r="AB133" s="247">
        <f>(SUMIF('3. Partner'!K$13:K$87,B133,'3. Partner'!F$13:F$87))+(SUMIF('3. Partner'!K$13:K$87,B133,'3. Partner'!H$13:H$87))</f>
        <v>0.46473946099377283</v>
      </c>
      <c r="AC133" s="247">
        <f>(SUMIF('3. Partner'!K$13:K$87,B133,'3. Partner'!G$13:G$87))+(SUMIF('3. Partner'!K$13:K$87,B133,'3. Partner'!I$13:I$87))</f>
        <v>0.12659999999999999</v>
      </c>
      <c r="AD133" s="248">
        <f>IF('2. Grunddata'!C$13="NEJ",'2. Grunddata'!C$14,0)</f>
        <v>0.25</v>
      </c>
      <c r="AE133" s="597">
        <f t="shared" si="313"/>
        <v>0</v>
      </c>
      <c r="AF133" s="292"/>
      <c r="AG133" s="249">
        <f t="shared" si="350"/>
        <v>0</v>
      </c>
      <c r="AH133" s="249">
        <f t="shared" si="351"/>
        <v>0</v>
      </c>
      <c r="AI133" s="249">
        <f t="shared" si="352"/>
        <v>0</v>
      </c>
      <c r="AJ133" s="249">
        <f t="shared" si="353"/>
        <v>0</v>
      </c>
      <c r="AK133" s="249">
        <f t="shared" si="354"/>
        <v>0</v>
      </c>
      <c r="AL133" s="249">
        <f t="shared" si="355"/>
        <v>0</v>
      </c>
      <c r="AM133" s="249">
        <f t="shared" si="356"/>
        <v>0</v>
      </c>
      <c r="AN133" s="249">
        <f t="shared" si="357"/>
        <v>0</v>
      </c>
      <c r="AO133" s="249">
        <f t="shared" si="358"/>
        <v>0</v>
      </c>
      <c r="AP133" s="249">
        <f t="shared" si="359"/>
        <v>0</v>
      </c>
      <c r="AQ133" s="250">
        <f t="shared" si="314"/>
        <v>0</v>
      </c>
      <c r="AR133" s="251"/>
      <c r="AS133" s="249">
        <f t="shared" si="360"/>
        <v>0</v>
      </c>
      <c r="AT133" s="249">
        <f t="shared" si="361"/>
        <v>0</v>
      </c>
      <c r="AU133" s="249">
        <f t="shared" si="362"/>
        <v>0</v>
      </c>
      <c r="AV133" s="249">
        <f t="shared" si="363"/>
        <v>0</v>
      </c>
      <c r="AW133" s="249">
        <f t="shared" si="364"/>
        <v>0</v>
      </c>
      <c r="AX133" s="249">
        <f t="shared" si="365"/>
        <v>0</v>
      </c>
      <c r="AY133" s="249">
        <f t="shared" si="366"/>
        <v>0</v>
      </c>
      <c r="AZ133" s="249">
        <f t="shared" si="367"/>
        <v>0</v>
      </c>
      <c r="BA133" s="249">
        <f t="shared" si="368"/>
        <v>0</v>
      </c>
      <c r="BB133" s="249">
        <f t="shared" si="369"/>
        <v>0</v>
      </c>
      <c r="BC133" s="250">
        <f t="shared" si="315"/>
        <v>0</v>
      </c>
      <c r="BD133" s="251"/>
      <c r="BE133" s="249">
        <f t="shared" si="370"/>
        <v>0</v>
      </c>
      <c r="BF133" s="249">
        <f t="shared" si="371"/>
        <v>0</v>
      </c>
      <c r="BG133" s="249">
        <f t="shared" si="372"/>
        <v>0</v>
      </c>
      <c r="BH133" s="249">
        <f t="shared" si="373"/>
        <v>0</v>
      </c>
      <c r="BI133" s="249">
        <f t="shared" si="374"/>
        <v>0</v>
      </c>
      <c r="BJ133" s="249">
        <f t="shared" si="375"/>
        <v>0</v>
      </c>
      <c r="BK133" s="249">
        <f t="shared" si="376"/>
        <v>0</v>
      </c>
      <c r="BL133" s="249">
        <f t="shared" si="377"/>
        <v>0</v>
      </c>
      <c r="BM133" s="249">
        <f t="shared" si="378"/>
        <v>0</v>
      </c>
      <c r="BN133" s="249">
        <f t="shared" si="379"/>
        <v>0</v>
      </c>
      <c r="BO133" s="250">
        <f t="shared" si="316"/>
        <v>0</v>
      </c>
      <c r="BQ133" s="253">
        <f t="shared" si="380"/>
        <v>0</v>
      </c>
      <c r="BR133" s="253">
        <f t="shared" si="381"/>
        <v>0</v>
      </c>
      <c r="BS133" s="253">
        <f t="shared" si="382"/>
        <v>0</v>
      </c>
      <c r="BT133" s="253">
        <f t="shared" si="383"/>
        <v>0</v>
      </c>
      <c r="BU133" s="253">
        <f t="shared" si="384"/>
        <v>0</v>
      </c>
      <c r="BV133" s="253">
        <f t="shared" si="385"/>
        <v>0</v>
      </c>
      <c r="BW133" s="253">
        <f t="shared" si="386"/>
        <v>0</v>
      </c>
      <c r="BX133" s="253">
        <f t="shared" si="387"/>
        <v>0</v>
      </c>
      <c r="BY133" s="253">
        <f t="shared" si="388"/>
        <v>0</v>
      </c>
      <c r="BZ133" s="253">
        <f t="shared" si="389"/>
        <v>0</v>
      </c>
      <c r="CA133" s="237">
        <f t="shared" si="317"/>
        <v>0</v>
      </c>
      <c r="CC133" s="258">
        <f t="shared" si="390"/>
        <v>0</v>
      </c>
      <c r="CD133" s="258">
        <f t="shared" si="391"/>
        <v>0</v>
      </c>
      <c r="CE133" s="258">
        <f t="shared" si="392"/>
        <v>0</v>
      </c>
      <c r="CF133" s="258">
        <f t="shared" si="393"/>
        <v>0</v>
      </c>
      <c r="CG133" s="258">
        <f t="shared" si="394"/>
        <v>0</v>
      </c>
      <c r="CH133" s="258">
        <f t="shared" si="395"/>
        <v>0</v>
      </c>
      <c r="CI133" s="258">
        <f t="shared" si="396"/>
        <v>0</v>
      </c>
      <c r="CJ133" s="258">
        <f t="shared" si="397"/>
        <v>0</v>
      </c>
      <c r="CK133" s="258">
        <f t="shared" si="398"/>
        <v>0</v>
      </c>
      <c r="CL133" s="258">
        <f t="shared" si="399"/>
        <v>0</v>
      </c>
      <c r="CM133" s="237">
        <f t="shared" si="318"/>
        <v>0</v>
      </c>
      <c r="CO133" s="253">
        <f t="shared" si="400"/>
        <v>0</v>
      </c>
      <c r="CP133" s="253">
        <f t="shared" si="401"/>
        <v>0</v>
      </c>
      <c r="CQ133" s="253">
        <f t="shared" si="402"/>
        <v>0</v>
      </c>
      <c r="CR133" s="253">
        <f t="shared" si="403"/>
        <v>0</v>
      </c>
      <c r="CS133" s="253">
        <f t="shared" si="404"/>
        <v>0</v>
      </c>
      <c r="CT133" s="253">
        <f t="shared" si="405"/>
        <v>0</v>
      </c>
      <c r="CU133" s="253">
        <f t="shared" si="406"/>
        <v>0</v>
      </c>
      <c r="CV133" s="253">
        <f t="shared" si="407"/>
        <v>0</v>
      </c>
      <c r="CW133" s="253">
        <f t="shared" si="408"/>
        <v>0</v>
      </c>
      <c r="CX133" s="253">
        <f t="shared" si="409"/>
        <v>0</v>
      </c>
      <c r="CY133" s="237">
        <f t="shared" si="319"/>
        <v>0</v>
      </c>
      <c r="DA133" s="253">
        <f t="shared" si="410"/>
        <v>0</v>
      </c>
      <c r="DB133" s="253">
        <f t="shared" si="411"/>
        <v>0</v>
      </c>
      <c r="DC133" s="253">
        <f t="shared" si="412"/>
        <v>0</v>
      </c>
      <c r="DD133" s="253">
        <f t="shared" si="413"/>
        <v>0</v>
      </c>
      <c r="DE133" s="253">
        <f t="shared" si="414"/>
        <v>0</v>
      </c>
      <c r="DF133" s="253">
        <f t="shared" si="415"/>
        <v>0</v>
      </c>
      <c r="DG133" s="253">
        <f t="shared" si="416"/>
        <v>0</v>
      </c>
      <c r="DH133" s="253">
        <f t="shared" si="417"/>
        <v>0</v>
      </c>
      <c r="DI133" s="253">
        <f t="shared" si="418"/>
        <v>0</v>
      </c>
      <c r="DJ133" s="253">
        <f t="shared" si="419"/>
        <v>0</v>
      </c>
      <c r="DK133" s="237">
        <f t="shared" si="320"/>
        <v>0</v>
      </c>
      <c r="DM133" s="253">
        <f>IF('5. Lön'!$B$15&gt;0,$F133*G133*(1+'2. Grunddata'!$C$16)*(1+$Q133)*(1-$E133),AS133)</f>
        <v>0</v>
      </c>
      <c r="DN133" s="253">
        <f>IF('5. Lön'!$B$15&gt;0,$F133*H133*(1+'2. Grunddata'!$C$16)*(1+$Q133)*(1+$R133)*(1-$E133),AT133)</f>
        <v>0</v>
      </c>
      <c r="DO133" s="253">
        <f>IF('5. Lön'!$B$15&gt;0,$F133*I133*(1+'2. Grunddata'!$C$16)*(1+$Q133)*(1+$R133)*(1+$S133)*(1-$E133),AU133)</f>
        <v>0</v>
      </c>
      <c r="DP133" s="253">
        <f>IF('5. Lön'!$B$15&gt;0,$F133*J133*(1+'2. Grunddata'!$C$16)*(1+$Q133)*(1+$R133)*(1+$S133)*(1+$T133)*(1-$E133),AV133)</f>
        <v>0</v>
      </c>
      <c r="DQ133" s="253">
        <f>IF('5. Lön'!$B$15&gt;0,$F133*K133*(1+'2. Grunddata'!$C$16)*(1+$Q133)*(1+$R133)*(1+$S133)*(1+$T133)*(1+$U133)*(1-$E133),AW133)</f>
        <v>0</v>
      </c>
      <c r="DR133" s="253">
        <f>IF('5. Lön'!$B$15&gt;0,$F133*L133*(1+'2. Grunddata'!$C$16)*(1+$Q133)*(1+$R133)*(1+$S133)*(1+$T133)*(1+$U133)*(1+$V133)*(1-$E133),AX133)</f>
        <v>0</v>
      </c>
      <c r="DS133" s="253">
        <f>IF('5. Lön'!$B$15&gt;0,$F133*M133*(1+'2. Grunddata'!$C$16)*(1+$Q133)*(1+$R133)*(1+$S133)*(1+$T133)*(1+$U133)*(1+$V133)*(1+$W133)*(1-$E133),AY133)</f>
        <v>0</v>
      </c>
      <c r="DT133" s="253">
        <f>IF('5. Lön'!$B$15&gt;0,$F133*N133*(1+'2. Grunddata'!$C$16)*(1+$Q133)*(1+$R133)*(1+$S133)*(1+$T133)*(1+$U133)*(1+$V133)*(1+$W133)*(1+$X133)*(1-$E133),AZ133)</f>
        <v>0</v>
      </c>
      <c r="DU133" s="253">
        <f>IF('5. Lön'!$B$15&gt;0,$F133*O133*(1+'2. Grunddata'!$C$16)*(1+$Q133)*(1+$R133)*(1+$S133)*(1+$T133)*(1+$U133)*(1+$V133)*(1+$W133)*(1+$X133)*(1+$Y133)*(1+$Z133)*(1-$E133),BA133)</f>
        <v>0</v>
      </c>
      <c r="DV133" s="253">
        <f>IF('5. Lön'!$B$15&gt;0,$F133*P133*(1+'2. Grunddata'!$C$16)*(1+$Q133)*(1+$R133)*(1+$S133)*(1+$T133)*(1+$U133)*(1+$V133)*(1+$W133)*(1+$X133)*(1+$Y133)*(1-$E133),BB133)</f>
        <v>0</v>
      </c>
      <c r="DW133" s="237">
        <f t="shared" si="321"/>
        <v>0</v>
      </c>
      <c r="DY133" s="253">
        <f>IF('2. Grunddata'!$C$13="NEJ",(IF('2. Grunddata'!$C$16&gt;0,(DM133*$AD133),(AS133*$AD133))),(BQ133+CO133))</f>
        <v>0</v>
      </c>
      <c r="DZ133" s="253">
        <f>IF('2. Grunddata'!$C$13="NEJ",(IF('2. Grunddata'!$C$16&gt;0,(DN133*$AD133),(AT133*$AD133))),(BR133+CP133))</f>
        <v>0</v>
      </c>
      <c r="EA133" s="253">
        <f>IF('2. Grunddata'!$C$13="NEJ",(IF('2. Grunddata'!$C$16&gt;0,(DO133*$AD133),(AU133*$AD133))),(BS133+CQ133))</f>
        <v>0</v>
      </c>
      <c r="EB133" s="253">
        <f>IF('2. Grunddata'!$C$13="NEJ",(IF('2. Grunddata'!$C$16&gt;0,(DP133*$AD133),(AV133*$AD133))),(BT133+CR133))</f>
        <v>0</v>
      </c>
      <c r="EC133" s="253">
        <f>IF('2. Grunddata'!$C$13="NEJ",(IF('2. Grunddata'!$C$16&gt;0,(DQ133*$AD133),(AW133*$AD133))),(BU133+CS133))</f>
        <v>0</v>
      </c>
      <c r="ED133" s="253">
        <f>IF('2. Grunddata'!$C$13="NEJ",(IF('2. Grunddata'!$C$16&gt;0,(DR133*$AD133),(AX133*$AD133))),(BV133+CT133))</f>
        <v>0</v>
      </c>
      <c r="EE133" s="253">
        <f>IF('2. Grunddata'!$C$13="NEJ",(IF('2. Grunddata'!$C$16&gt;0,(DS133*$AD133),(AY133*$AD133))),(BW133+CU133))</f>
        <v>0</v>
      </c>
      <c r="EF133" s="253">
        <f>IF('2. Grunddata'!$C$13="NEJ",(IF('2. Grunddata'!$C$16&gt;0,(DT133*$AD133),(AZ133*$AD133))),(BX133+CV133))</f>
        <v>0</v>
      </c>
      <c r="EG133" s="253">
        <f>IF('2. Grunddata'!$C$13="NEJ",(IF('2. Grunddata'!$C$16&gt;0,(DU133*$AD133),(BA133*$AD133))),(BY133+CW133))</f>
        <v>0</v>
      </c>
      <c r="EH133" s="253">
        <f>IF('2. Grunddata'!$C$13="NEJ",(IF('2. Grunddata'!$C$16&gt;0,(DV133*$AD133),(BB133*$AD133))),(BZ133+CX133))</f>
        <v>0</v>
      </c>
      <c r="EI133" s="237">
        <f t="shared" si="322"/>
        <v>0</v>
      </c>
      <c r="EK133" s="253">
        <f>(BQ133+CO133-DY133)+IF('2. Grunddata'!$C$16&gt;0,AS133-DM133,0)</f>
        <v>0</v>
      </c>
      <c r="EL133" s="253">
        <f>(BR133+CP133-DZ133)+IF('2. Grunddata'!$C$16&gt;0,AT133-DN133,0)</f>
        <v>0</v>
      </c>
      <c r="EM133" s="253">
        <f>(BS133+CQ133-EA133)+IF('2. Grunddata'!$C$16&gt;0,AU133-DO133,0)</f>
        <v>0</v>
      </c>
      <c r="EN133" s="253">
        <f>(BT133+CR133-EB133)+IF('2. Grunddata'!$C$16&gt;0,AV133-DP133,0)</f>
        <v>0</v>
      </c>
      <c r="EO133" s="253">
        <f>(BU133+CS133-EC133)+IF('2. Grunddata'!$C$16&gt;0,AW133-DQ133,0)</f>
        <v>0</v>
      </c>
      <c r="EP133" s="253">
        <f>(BV133+CT133-ED133)+IF('2. Grunddata'!$C$16&gt;0,AX133-DR133,0)</f>
        <v>0</v>
      </c>
      <c r="EQ133" s="253">
        <f>(BW133+CU133-EE133)+IF('2. Grunddata'!$C$16&gt;0,AY133-DS133,0)</f>
        <v>0</v>
      </c>
      <c r="ER133" s="253">
        <f>(BX133+CV133-EF133)+IF('2. Grunddata'!$C$16&gt;0,AZ133-DT133,0)</f>
        <v>0</v>
      </c>
      <c r="ES133" s="253">
        <f>(BY133+CW133-EG133)+IF('2. Grunddata'!$C$16&gt;0,BA133-DU133,0)</f>
        <v>0</v>
      </c>
      <c r="ET133" s="253">
        <f>(BZ133+CX133-EH133)+IF('2. Grunddata'!$C$16&gt;0,BB133-DV133,0)</f>
        <v>0</v>
      </c>
      <c r="EU133" s="237">
        <f t="shared" si="323"/>
        <v>0</v>
      </c>
      <c r="EW133" s="253">
        <f t="shared" si="324"/>
        <v>0</v>
      </c>
      <c r="EX133" s="253">
        <f t="shared" si="325"/>
        <v>0</v>
      </c>
      <c r="EY133" s="253">
        <f t="shared" si="326"/>
        <v>0</v>
      </c>
      <c r="EZ133" s="253">
        <f t="shared" si="327"/>
        <v>0</v>
      </c>
      <c r="FA133" s="253">
        <f t="shared" si="328"/>
        <v>0</v>
      </c>
      <c r="FB133" s="253">
        <f t="shared" si="329"/>
        <v>0</v>
      </c>
      <c r="FC133" s="253">
        <f t="shared" si="330"/>
        <v>0</v>
      </c>
      <c r="FD133" s="253">
        <f t="shared" si="331"/>
        <v>0</v>
      </c>
      <c r="FE133" s="253">
        <f t="shared" si="332"/>
        <v>0</v>
      </c>
      <c r="FF133" s="253">
        <f t="shared" si="333"/>
        <v>0</v>
      </c>
      <c r="FG133" s="237">
        <f t="shared" si="334"/>
        <v>0</v>
      </c>
      <c r="FI133" s="253">
        <f t="shared" si="335"/>
        <v>0</v>
      </c>
      <c r="FJ133" s="253">
        <f t="shared" si="336"/>
        <v>0</v>
      </c>
      <c r="FK133" s="253">
        <f t="shared" si="337"/>
        <v>0</v>
      </c>
      <c r="FL133" s="253">
        <f t="shared" si="338"/>
        <v>0</v>
      </c>
      <c r="FM133" s="253">
        <f t="shared" si="339"/>
        <v>0</v>
      </c>
      <c r="FN133" s="253">
        <f t="shared" si="340"/>
        <v>0</v>
      </c>
      <c r="FO133" s="253">
        <f t="shared" si="341"/>
        <v>0</v>
      </c>
      <c r="FP133" s="253">
        <f t="shared" si="342"/>
        <v>0</v>
      </c>
      <c r="FQ133" s="253">
        <f t="shared" si="343"/>
        <v>0</v>
      </c>
      <c r="FR133" s="253">
        <f t="shared" si="344"/>
        <v>0</v>
      </c>
      <c r="FS133" s="237">
        <f t="shared" si="345"/>
        <v>0</v>
      </c>
    </row>
    <row r="134" spans="2:175" s="120" customFormat="1" ht="12.95" customHeight="1" x14ac:dyDescent="0.2">
      <c r="B134" s="115" t="str">
        <f>'2. Grunddata'!C$9</f>
        <v>Husdjurens utfodring och vård</v>
      </c>
      <c r="C134" s="147"/>
      <c r="D134" s="116"/>
      <c r="E134" s="138">
        <f t="shared" ref="E134:E151" si="421">E$23</f>
        <v>0</v>
      </c>
      <c r="F134" s="136"/>
      <c r="G134" s="137"/>
      <c r="H134" s="137"/>
      <c r="I134" s="137"/>
      <c r="J134" s="137"/>
      <c r="K134" s="137"/>
      <c r="L134" s="137"/>
      <c r="M134" s="137"/>
      <c r="N134" s="137"/>
      <c r="O134" s="137"/>
      <c r="P134" s="137"/>
      <c r="Q134" s="566">
        <f>SUMIF('3. Partner'!$K$13:$K$87,$B134,'3. Partner'!$E$13:$E$87)</f>
        <v>0.02</v>
      </c>
      <c r="R134" s="540">
        <f t="shared" si="420"/>
        <v>0.02</v>
      </c>
      <c r="S134" s="540">
        <f t="shared" si="420"/>
        <v>0.02</v>
      </c>
      <c r="T134" s="540">
        <f t="shared" si="420"/>
        <v>0.02</v>
      </c>
      <c r="U134" s="540">
        <f t="shared" si="420"/>
        <v>0.02</v>
      </c>
      <c r="V134" s="540">
        <f t="shared" si="420"/>
        <v>0.02</v>
      </c>
      <c r="W134" s="540">
        <f t="shared" si="420"/>
        <v>0.02</v>
      </c>
      <c r="X134" s="540">
        <f t="shared" si="420"/>
        <v>0.02</v>
      </c>
      <c r="Y134" s="540">
        <f t="shared" si="420"/>
        <v>0.02</v>
      </c>
      <c r="Z134" s="540">
        <f t="shared" si="420"/>
        <v>0.02</v>
      </c>
      <c r="AA134" s="567">
        <f>SUMIF('3. Partner'!K$13:K$87,B134,'3. Partner'!D$13:D$87)</f>
        <v>0.54449999999999998</v>
      </c>
      <c r="AB134" s="568">
        <f>(SUMIF('3. Partner'!K$13:K$87,B134,'3. Partner'!F$13:F$87))+(SUMIF('3. Partner'!K$13:K$87,B134,'3. Partner'!H$13:H$87))</f>
        <v>0.46473946099377283</v>
      </c>
      <c r="AC134" s="568">
        <f>(SUMIF('3. Partner'!K$13:K$87,B134,'3. Partner'!G$13:G$87))+(SUMIF('3. Partner'!K$13:K$87,B134,'3. Partner'!I$13:I$87))</f>
        <v>0.12659999999999999</v>
      </c>
      <c r="AD134" s="273">
        <f>IF('2. Grunddata'!C$13="NEJ",'2. Grunddata'!C$14,0)</f>
        <v>0.25</v>
      </c>
      <c r="AE134" s="617">
        <f t="shared" si="313"/>
        <v>0</v>
      </c>
      <c r="AF134" s="287"/>
      <c r="AG134" s="274">
        <f t="shared" si="350"/>
        <v>0</v>
      </c>
      <c r="AH134" s="274">
        <f t="shared" si="351"/>
        <v>0</v>
      </c>
      <c r="AI134" s="274">
        <f t="shared" si="352"/>
        <v>0</v>
      </c>
      <c r="AJ134" s="274">
        <f t="shared" si="353"/>
        <v>0</v>
      </c>
      <c r="AK134" s="274">
        <f t="shared" si="354"/>
        <v>0</v>
      </c>
      <c r="AL134" s="274">
        <f t="shared" si="355"/>
        <v>0</v>
      </c>
      <c r="AM134" s="274">
        <f t="shared" si="356"/>
        <v>0</v>
      </c>
      <c r="AN134" s="274">
        <f t="shared" si="357"/>
        <v>0</v>
      </c>
      <c r="AO134" s="274">
        <f t="shared" si="358"/>
        <v>0</v>
      </c>
      <c r="AP134" s="274">
        <f t="shared" si="359"/>
        <v>0</v>
      </c>
      <c r="AQ134" s="275">
        <f t="shared" si="314"/>
        <v>0</v>
      </c>
      <c r="AR134" s="276"/>
      <c r="AS134" s="274">
        <f t="shared" si="360"/>
        <v>0</v>
      </c>
      <c r="AT134" s="274">
        <f t="shared" si="361"/>
        <v>0</v>
      </c>
      <c r="AU134" s="274">
        <f t="shared" si="362"/>
        <v>0</v>
      </c>
      <c r="AV134" s="274">
        <f t="shared" si="363"/>
        <v>0</v>
      </c>
      <c r="AW134" s="274">
        <f t="shared" si="364"/>
        <v>0</v>
      </c>
      <c r="AX134" s="274">
        <f t="shared" si="365"/>
        <v>0</v>
      </c>
      <c r="AY134" s="274">
        <f t="shared" si="366"/>
        <v>0</v>
      </c>
      <c r="AZ134" s="274">
        <f t="shared" si="367"/>
        <v>0</v>
      </c>
      <c r="BA134" s="274">
        <f t="shared" si="368"/>
        <v>0</v>
      </c>
      <c r="BB134" s="274">
        <f t="shared" si="369"/>
        <v>0</v>
      </c>
      <c r="BC134" s="275">
        <f t="shared" si="315"/>
        <v>0</v>
      </c>
      <c r="BD134" s="276"/>
      <c r="BE134" s="274">
        <f t="shared" si="370"/>
        <v>0</v>
      </c>
      <c r="BF134" s="274">
        <f t="shared" si="371"/>
        <v>0</v>
      </c>
      <c r="BG134" s="274">
        <f t="shared" si="372"/>
        <v>0</v>
      </c>
      <c r="BH134" s="274">
        <f t="shared" si="373"/>
        <v>0</v>
      </c>
      <c r="BI134" s="274">
        <f t="shared" si="374"/>
        <v>0</v>
      </c>
      <c r="BJ134" s="274">
        <f t="shared" si="375"/>
        <v>0</v>
      </c>
      <c r="BK134" s="274">
        <f t="shared" si="376"/>
        <v>0</v>
      </c>
      <c r="BL134" s="274">
        <f t="shared" si="377"/>
        <v>0</v>
      </c>
      <c r="BM134" s="274">
        <f t="shared" si="378"/>
        <v>0</v>
      </c>
      <c r="BN134" s="274">
        <f t="shared" si="379"/>
        <v>0</v>
      </c>
      <c r="BO134" s="275">
        <f t="shared" si="316"/>
        <v>0</v>
      </c>
      <c r="BP134" s="227"/>
      <c r="BQ134" s="225">
        <f t="shared" si="380"/>
        <v>0</v>
      </c>
      <c r="BR134" s="225">
        <f t="shared" si="381"/>
        <v>0</v>
      </c>
      <c r="BS134" s="225">
        <f t="shared" si="382"/>
        <v>0</v>
      </c>
      <c r="BT134" s="225">
        <f t="shared" si="383"/>
        <v>0</v>
      </c>
      <c r="BU134" s="225">
        <f t="shared" si="384"/>
        <v>0</v>
      </c>
      <c r="BV134" s="225">
        <f t="shared" si="385"/>
        <v>0</v>
      </c>
      <c r="BW134" s="225">
        <f t="shared" si="386"/>
        <v>0</v>
      </c>
      <c r="BX134" s="225">
        <f t="shared" si="387"/>
        <v>0</v>
      </c>
      <c r="BY134" s="225">
        <f t="shared" si="388"/>
        <v>0</v>
      </c>
      <c r="BZ134" s="225">
        <f t="shared" si="389"/>
        <v>0</v>
      </c>
      <c r="CA134" s="226">
        <f t="shared" si="317"/>
        <v>0</v>
      </c>
      <c r="CB134" s="227"/>
      <c r="CC134" s="279">
        <f t="shared" si="390"/>
        <v>0</v>
      </c>
      <c r="CD134" s="279">
        <f t="shared" si="391"/>
        <v>0</v>
      </c>
      <c r="CE134" s="279">
        <f t="shared" si="392"/>
        <v>0</v>
      </c>
      <c r="CF134" s="279">
        <f t="shared" si="393"/>
        <v>0</v>
      </c>
      <c r="CG134" s="279">
        <f t="shared" si="394"/>
        <v>0</v>
      </c>
      <c r="CH134" s="279">
        <f t="shared" si="395"/>
        <v>0</v>
      </c>
      <c r="CI134" s="279">
        <f t="shared" si="396"/>
        <v>0</v>
      </c>
      <c r="CJ134" s="279">
        <f t="shared" si="397"/>
        <v>0</v>
      </c>
      <c r="CK134" s="279">
        <f t="shared" si="398"/>
        <v>0</v>
      </c>
      <c r="CL134" s="279">
        <f t="shared" si="399"/>
        <v>0</v>
      </c>
      <c r="CM134" s="226">
        <f t="shared" si="318"/>
        <v>0</v>
      </c>
      <c r="CN134" s="227"/>
      <c r="CO134" s="225">
        <f t="shared" si="400"/>
        <v>0</v>
      </c>
      <c r="CP134" s="225">
        <f t="shared" si="401"/>
        <v>0</v>
      </c>
      <c r="CQ134" s="225">
        <f t="shared" si="402"/>
        <v>0</v>
      </c>
      <c r="CR134" s="225">
        <f t="shared" si="403"/>
        <v>0</v>
      </c>
      <c r="CS134" s="225">
        <f t="shared" si="404"/>
        <v>0</v>
      </c>
      <c r="CT134" s="225">
        <f t="shared" si="405"/>
        <v>0</v>
      </c>
      <c r="CU134" s="225">
        <f t="shared" si="406"/>
        <v>0</v>
      </c>
      <c r="CV134" s="225">
        <f t="shared" si="407"/>
        <v>0</v>
      </c>
      <c r="CW134" s="225">
        <f t="shared" si="408"/>
        <v>0</v>
      </c>
      <c r="CX134" s="225">
        <f t="shared" si="409"/>
        <v>0</v>
      </c>
      <c r="CY134" s="226">
        <f t="shared" si="319"/>
        <v>0</v>
      </c>
      <c r="CZ134" s="227"/>
      <c r="DA134" s="225">
        <f t="shared" si="410"/>
        <v>0</v>
      </c>
      <c r="DB134" s="225">
        <f t="shared" si="411"/>
        <v>0</v>
      </c>
      <c r="DC134" s="225">
        <f t="shared" si="412"/>
        <v>0</v>
      </c>
      <c r="DD134" s="225">
        <f t="shared" si="413"/>
        <v>0</v>
      </c>
      <c r="DE134" s="225">
        <f t="shared" si="414"/>
        <v>0</v>
      </c>
      <c r="DF134" s="225">
        <f t="shared" si="415"/>
        <v>0</v>
      </c>
      <c r="DG134" s="225">
        <f t="shared" si="416"/>
        <v>0</v>
      </c>
      <c r="DH134" s="225">
        <f t="shared" si="417"/>
        <v>0</v>
      </c>
      <c r="DI134" s="225">
        <f t="shared" si="418"/>
        <v>0</v>
      </c>
      <c r="DJ134" s="225">
        <f t="shared" si="419"/>
        <v>0</v>
      </c>
      <c r="DK134" s="226">
        <f t="shared" si="320"/>
        <v>0</v>
      </c>
      <c r="DL134" s="227"/>
      <c r="DM134" s="225">
        <f>IF('5. Lön'!$B$15&gt;0,$F134*G134*(1+'2. Grunddata'!$C$16)*(1+$Q134)*(1-$E134),AS134)</f>
        <v>0</v>
      </c>
      <c r="DN134" s="225">
        <f>IF('5. Lön'!$B$15&gt;0,$F134*H134*(1+'2. Grunddata'!$C$16)*(1+$Q134)*(1+$R134)*(1-$E134),AT134)</f>
        <v>0</v>
      </c>
      <c r="DO134" s="225">
        <f>IF('5. Lön'!$B$15&gt;0,$F134*I134*(1+'2. Grunddata'!$C$16)*(1+$Q134)*(1+$R134)*(1+$S134)*(1-$E134),AU134)</f>
        <v>0</v>
      </c>
      <c r="DP134" s="225">
        <f>IF('5. Lön'!$B$15&gt;0,$F134*J134*(1+'2. Grunddata'!$C$16)*(1+$Q134)*(1+$R134)*(1+$S134)*(1+$T134)*(1-$E134),AV134)</f>
        <v>0</v>
      </c>
      <c r="DQ134" s="225">
        <f>IF('5. Lön'!$B$15&gt;0,$F134*K134*(1+'2. Grunddata'!$C$16)*(1+$Q134)*(1+$R134)*(1+$S134)*(1+$T134)*(1+$U134)*(1-$E134),AW134)</f>
        <v>0</v>
      </c>
      <c r="DR134" s="225">
        <f>IF('5. Lön'!$B$15&gt;0,$F134*L134*(1+'2. Grunddata'!$C$16)*(1+$Q134)*(1+$R134)*(1+$S134)*(1+$T134)*(1+$U134)*(1+$V134)*(1-$E134),AX134)</f>
        <v>0</v>
      </c>
      <c r="DS134" s="225">
        <f>IF('5. Lön'!$B$15&gt;0,$F134*M134*(1+'2. Grunddata'!$C$16)*(1+$Q134)*(1+$R134)*(1+$S134)*(1+$T134)*(1+$U134)*(1+$V134)*(1+$W134)*(1-$E134),AY134)</f>
        <v>0</v>
      </c>
      <c r="DT134" s="225">
        <f>IF('5. Lön'!$B$15&gt;0,$F134*N134*(1+'2. Grunddata'!$C$16)*(1+$Q134)*(1+$R134)*(1+$S134)*(1+$T134)*(1+$U134)*(1+$V134)*(1+$W134)*(1+$X134)*(1-$E134),AZ134)</f>
        <v>0</v>
      </c>
      <c r="DU134" s="225">
        <f>IF('5. Lön'!$B$15&gt;0,$F134*O134*(1+'2. Grunddata'!$C$16)*(1+$Q134)*(1+$R134)*(1+$S134)*(1+$T134)*(1+$U134)*(1+$V134)*(1+$W134)*(1+$X134)*(1+$Y134)*(1+$Z134)*(1-$E134),BA134)</f>
        <v>0</v>
      </c>
      <c r="DV134" s="225">
        <f>IF('5. Lön'!$B$15&gt;0,$F134*P134*(1+'2. Grunddata'!$C$16)*(1+$Q134)*(1+$R134)*(1+$S134)*(1+$T134)*(1+$U134)*(1+$V134)*(1+$W134)*(1+$X134)*(1+$Y134)*(1-$E134),BB134)</f>
        <v>0</v>
      </c>
      <c r="DW134" s="226">
        <f t="shared" si="321"/>
        <v>0</v>
      </c>
      <c r="DX134" s="227"/>
      <c r="DY134" s="225">
        <f>IF('2. Grunddata'!$C$13="NEJ",(IF('2. Grunddata'!$C$16&gt;0,(DM134*$AD134),(AS134*$AD134))),(BQ134+CO134))</f>
        <v>0</v>
      </c>
      <c r="DZ134" s="225">
        <f>IF('2. Grunddata'!$C$13="NEJ",(IF('2. Grunddata'!$C$16&gt;0,(DN134*$AD134),(AT134*$AD134))),(BR134+CP134))</f>
        <v>0</v>
      </c>
      <c r="EA134" s="225">
        <f>IF('2. Grunddata'!$C$13="NEJ",(IF('2. Grunddata'!$C$16&gt;0,(DO134*$AD134),(AU134*$AD134))),(BS134+CQ134))</f>
        <v>0</v>
      </c>
      <c r="EB134" s="225">
        <f>IF('2. Grunddata'!$C$13="NEJ",(IF('2. Grunddata'!$C$16&gt;0,(DP134*$AD134),(AV134*$AD134))),(BT134+CR134))</f>
        <v>0</v>
      </c>
      <c r="EC134" s="225">
        <f>IF('2. Grunddata'!$C$13="NEJ",(IF('2. Grunddata'!$C$16&gt;0,(DQ134*$AD134),(AW134*$AD134))),(BU134+CS134))</f>
        <v>0</v>
      </c>
      <c r="ED134" s="225">
        <f>IF('2. Grunddata'!$C$13="NEJ",(IF('2. Grunddata'!$C$16&gt;0,(DR134*$AD134),(AX134*$AD134))),(BV134+CT134))</f>
        <v>0</v>
      </c>
      <c r="EE134" s="225">
        <f>IF('2. Grunddata'!$C$13="NEJ",(IF('2. Grunddata'!$C$16&gt;0,(DS134*$AD134),(AY134*$AD134))),(BW134+CU134))</f>
        <v>0</v>
      </c>
      <c r="EF134" s="225">
        <f>IF('2. Grunddata'!$C$13="NEJ",(IF('2. Grunddata'!$C$16&gt;0,(DT134*$AD134),(AZ134*$AD134))),(BX134+CV134))</f>
        <v>0</v>
      </c>
      <c r="EG134" s="225">
        <f>IF('2. Grunddata'!$C$13="NEJ",(IF('2. Grunddata'!$C$16&gt;0,(DU134*$AD134),(BA134*$AD134))),(BY134+CW134))</f>
        <v>0</v>
      </c>
      <c r="EH134" s="225">
        <f>IF('2. Grunddata'!$C$13="NEJ",(IF('2. Grunddata'!$C$16&gt;0,(DV134*$AD134),(BB134*$AD134))),(BZ134+CX134))</f>
        <v>0</v>
      </c>
      <c r="EI134" s="226">
        <f t="shared" si="322"/>
        <v>0</v>
      </c>
      <c r="EJ134" s="227"/>
      <c r="EK134" s="225">
        <f>(BQ134+CO134-DY134)+IF('2. Grunddata'!$C$16&gt;0,AS134-DM134,0)</f>
        <v>0</v>
      </c>
      <c r="EL134" s="225">
        <f>(BR134+CP134-DZ134)+IF('2. Grunddata'!$C$16&gt;0,AT134-DN134,0)</f>
        <v>0</v>
      </c>
      <c r="EM134" s="225">
        <f>(BS134+CQ134-EA134)+IF('2. Grunddata'!$C$16&gt;0,AU134-DO134,0)</f>
        <v>0</v>
      </c>
      <c r="EN134" s="225">
        <f>(BT134+CR134-EB134)+IF('2. Grunddata'!$C$16&gt;0,AV134-DP134,0)</f>
        <v>0</v>
      </c>
      <c r="EO134" s="225">
        <f>(BU134+CS134-EC134)+IF('2. Grunddata'!$C$16&gt;0,AW134-DQ134,0)</f>
        <v>0</v>
      </c>
      <c r="EP134" s="225">
        <f>(BV134+CT134-ED134)+IF('2. Grunddata'!$C$16&gt;0,AX134-DR134,0)</f>
        <v>0</v>
      </c>
      <c r="EQ134" s="225">
        <f>(BW134+CU134-EE134)+IF('2. Grunddata'!$C$16&gt;0,AY134-DS134,0)</f>
        <v>0</v>
      </c>
      <c r="ER134" s="225">
        <f>(BX134+CV134-EF134)+IF('2. Grunddata'!$C$16&gt;0,AZ134-DT134,0)</f>
        <v>0</v>
      </c>
      <c r="ES134" s="225">
        <f>(BY134+CW134-EG134)+IF('2. Grunddata'!$C$16&gt;0,BA134-DU134,0)</f>
        <v>0</v>
      </c>
      <c r="ET134" s="225">
        <f>(BZ134+CX134-EH134)+IF('2. Grunddata'!$C$16&gt;0,BB134-DV134,0)</f>
        <v>0</v>
      </c>
      <c r="EU134" s="226">
        <f t="shared" si="323"/>
        <v>0</v>
      </c>
      <c r="EV134" s="227"/>
      <c r="EW134" s="225">
        <f t="shared" si="324"/>
        <v>0</v>
      </c>
      <c r="EX134" s="225">
        <f t="shared" si="325"/>
        <v>0</v>
      </c>
      <c r="EY134" s="225">
        <f t="shared" si="326"/>
        <v>0</v>
      </c>
      <c r="EZ134" s="225">
        <f t="shared" si="327"/>
        <v>0</v>
      </c>
      <c r="FA134" s="225">
        <f t="shared" si="328"/>
        <v>0</v>
      </c>
      <c r="FB134" s="225">
        <f t="shared" si="329"/>
        <v>0</v>
      </c>
      <c r="FC134" s="225">
        <f t="shared" si="330"/>
        <v>0</v>
      </c>
      <c r="FD134" s="225">
        <f t="shared" si="331"/>
        <v>0</v>
      </c>
      <c r="FE134" s="225">
        <f t="shared" si="332"/>
        <v>0</v>
      </c>
      <c r="FF134" s="225">
        <f t="shared" si="333"/>
        <v>0</v>
      </c>
      <c r="FG134" s="226">
        <f t="shared" si="334"/>
        <v>0</v>
      </c>
      <c r="FH134" s="227"/>
      <c r="FI134" s="225">
        <f t="shared" si="335"/>
        <v>0</v>
      </c>
      <c r="FJ134" s="225">
        <f t="shared" si="336"/>
        <v>0</v>
      </c>
      <c r="FK134" s="225">
        <f t="shared" si="337"/>
        <v>0</v>
      </c>
      <c r="FL134" s="225">
        <f t="shared" si="338"/>
        <v>0</v>
      </c>
      <c r="FM134" s="225">
        <f t="shared" si="339"/>
        <v>0</v>
      </c>
      <c r="FN134" s="225">
        <f t="shared" si="340"/>
        <v>0</v>
      </c>
      <c r="FO134" s="225">
        <f t="shared" si="341"/>
        <v>0</v>
      </c>
      <c r="FP134" s="225">
        <f t="shared" si="342"/>
        <v>0</v>
      </c>
      <c r="FQ134" s="225">
        <f t="shared" si="343"/>
        <v>0</v>
      </c>
      <c r="FR134" s="225">
        <f t="shared" si="344"/>
        <v>0</v>
      </c>
      <c r="FS134" s="226">
        <f t="shared" si="345"/>
        <v>0</v>
      </c>
    </row>
    <row r="135" spans="2:175" s="120" customFormat="1" ht="12.95" customHeight="1" x14ac:dyDescent="0.2">
      <c r="B135" s="109" t="str">
        <f>'2. Grunddata'!C$9</f>
        <v>Husdjurens utfodring och vård</v>
      </c>
      <c r="C135" s="110"/>
      <c r="D135" s="113"/>
      <c r="E135" s="128">
        <f t="shared" si="421"/>
        <v>0</v>
      </c>
      <c r="F135" s="111"/>
      <c r="G135" s="112"/>
      <c r="H135" s="112"/>
      <c r="I135" s="112"/>
      <c r="J135" s="112"/>
      <c r="K135" s="112"/>
      <c r="L135" s="112"/>
      <c r="M135" s="112"/>
      <c r="N135" s="112"/>
      <c r="O135" s="112"/>
      <c r="P135" s="112"/>
      <c r="Q135" s="266">
        <f>SUMIF('3. Partner'!$K$13:$K$87,$B135,'3. Partner'!$E$13:$E$87)</f>
        <v>0.02</v>
      </c>
      <c r="R135" s="541">
        <f t="shared" ref="R135:Z144" si="422">$Q135</f>
        <v>0.02</v>
      </c>
      <c r="S135" s="541">
        <f t="shared" si="422"/>
        <v>0.02</v>
      </c>
      <c r="T135" s="541">
        <f t="shared" si="422"/>
        <v>0.02</v>
      </c>
      <c r="U135" s="541">
        <f t="shared" si="422"/>
        <v>0.02</v>
      </c>
      <c r="V135" s="541">
        <f t="shared" si="422"/>
        <v>0.02</v>
      </c>
      <c r="W135" s="541">
        <f t="shared" si="422"/>
        <v>0.02</v>
      </c>
      <c r="X135" s="541">
        <f t="shared" si="422"/>
        <v>0.02</v>
      </c>
      <c r="Y135" s="541">
        <f t="shared" si="422"/>
        <v>0.02</v>
      </c>
      <c r="Z135" s="541">
        <f t="shared" si="422"/>
        <v>0.02</v>
      </c>
      <c r="AA135" s="267">
        <f>SUMIF('3. Partner'!K$13:K$87,B135,'3. Partner'!D$13:D$87)</f>
        <v>0.54449999999999998</v>
      </c>
      <c r="AB135" s="247">
        <f>(SUMIF('3. Partner'!K$13:K$87,B135,'3. Partner'!F$13:F$87))+(SUMIF('3. Partner'!K$13:K$87,B135,'3. Partner'!H$13:H$87))</f>
        <v>0.46473946099377283</v>
      </c>
      <c r="AC135" s="247">
        <f>(SUMIF('3. Partner'!K$13:K$87,B135,'3. Partner'!G$13:G$87))+(SUMIF('3. Partner'!K$13:K$87,B135,'3. Partner'!I$13:I$87))</f>
        <v>0.12659999999999999</v>
      </c>
      <c r="AD135" s="248">
        <f>IF('2. Grunddata'!C$13="NEJ",'2. Grunddata'!C$14,0)</f>
        <v>0.25</v>
      </c>
      <c r="AE135" s="597">
        <f t="shared" si="313"/>
        <v>0</v>
      </c>
      <c r="AF135" s="292"/>
      <c r="AG135" s="249">
        <f t="shared" si="350"/>
        <v>0</v>
      </c>
      <c r="AH135" s="249">
        <f t="shared" si="351"/>
        <v>0</v>
      </c>
      <c r="AI135" s="249">
        <f t="shared" si="352"/>
        <v>0</v>
      </c>
      <c r="AJ135" s="249">
        <f t="shared" si="353"/>
        <v>0</v>
      </c>
      <c r="AK135" s="249">
        <f t="shared" si="354"/>
        <v>0</v>
      </c>
      <c r="AL135" s="249">
        <f t="shared" si="355"/>
        <v>0</v>
      </c>
      <c r="AM135" s="249">
        <f t="shared" si="356"/>
        <v>0</v>
      </c>
      <c r="AN135" s="249">
        <f t="shared" si="357"/>
        <v>0</v>
      </c>
      <c r="AO135" s="249">
        <f t="shared" si="358"/>
        <v>0</v>
      </c>
      <c r="AP135" s="249">
        <f t="shared" si="359"/>
        <v>0</v>
      </c>
      <c r="AQ135" s="250">
        <f t="shared" si="314"/>
        <v>0</v>
      </c>
      <c r="AR135" s="251"/>
      <c r="AS135" s="249">
        <f t="shared" si="360"/>
        <v>0</v>
      </c>
      <c r="AT135" s="249">
        <f t="shared" si="361"/>
        <v>0</v>
      </c>
      <c r="AU135" s="249">
        <f t="shared" si="362"/>
        <v>0</v>
      </c>
      <c r="AV135" s="249">
        <f t="shared" si="363"/>
        <v>0</v>
      </c>
      <c r="AW135" s="249">
        <f t="shared" si="364"/>
        <v>0</v>
      </c>
      <c r="AX135" s="249">
        <f t="shared" si="365"/>
        <v>0</v>
      </c>
      <c r="AY135" s="249">
        <f t="shared" si="366"/>
        <v>0</v>
      </c>
      <c r="AZ135" s="249">
        <f t="shared" si="367"/>
        <v>0</v>
      </c>
      <c r="BA135" s="249">
        <f t="shared" si="368"/>
        <v>0</v>
      </c>
      <c r="BB135" s="249">
        <f t="shared" si="369"/>
        <v>0</v>
      </c>
      <c r="BC135" s="250">
        <f t="shared" si="315"/>
        <v>0</v>
      </c>
      <c r="BD135" s="251"/>
      <c r="BE135" s="249">
        <f t="shared" si="370"/>
        <v>0</v>
      </c>
      <c r="BF135" s="249">
        <f t="shared" si="371"/>
        <v>0</v>
      </c>
      <c r="BG135" s="249">
        <f t="shared" si="372"/>
        <v>0</v>
      </c>
      <c r="BH135" s="249">
        <f t="shared" si="373"/>
        <v>0</v>
      </c>
      <c r="BI135" s="249">
        <f t="shared" si="374"/>
        <v>0</v>
      </c>
      <c r="BJ135" s="249">
        <f t="shared" si="375"/>
        <v>0</v>
      </c>
      <c r="BK135" s="249">
        <f t="shared" si="376"/>
        <v>0</v>
      </c>
      <c r="BL135" s="249">
        <f t="shared" si="377"/>
        <v>0</v>
      </c>
      <c r="BM135" s="249">
        <f t="shared" si="378"/>
        <v>0</v>
      </c>
      <c r="BN135" s="249">
        <f t="shared" si="379"/>
        <v>0</v>
      </c>
      <c r="BO135" s="250">
        <f t="shared" si="316"/>
        <v>0</v>
      </c>
      <c r="BQ135" s="253">
        <f t="shared" si="380"/>
        <v>0</v>
      </c>
      <c r="BR135" s="253">
        <f t="shared" si="381"/>
        <v>0</v>
      </c>
      <c r="BS135" s="253">
        <f t="shared" si="382"/>
        <v>0</v>
      </c>
      <c r="BT135" s="253">
        <f t="shared" si="383"/>
        <v>0</v>
      </c>
      <c r="BU135" s="253">
        <f t="shared" si="384"/>
        <v>0</v>
      </c>
      <c r="BV135" s="253">
        <f t="shared" si="385"/>
        <v>0</v>
      </c>
      <c r="BW135" s="253">
        <f t="shared" si="386"/>
        <v>0</v>
      </c>
      <c r="BX135" s="253">
        <f t="shared" si="387"/>
        <v>0</v>
      </c>
      <c r="BY135" s="253">
        <f t="shared" si="388"/>
        <v>0</v>
      </c>
      <c r="BZ135" s="253">
        <f t="shared" si="389"/>
        <v>0</v>
      </c>
      <c r="CA135" s="237">
        <f t="shared" si="317"/>
        <v>0</v>
      </c>
      <c r="CC135" s="258">
        <f t="shared" si="390"/>
        <v>0</v>
      </c>
      <c r="CD135" s="258">
        <f t="shared" si="391"/>
        <v>0</v>
      </c>
      <c r="CE135" s="258">
        <f t="shared" si="392"/>
        <v>0</v>
      </c>
      <c r="CF135" s="258">
        <f t="shared" si="393"/>
        <v>0</v>
      </c>
      <c r="CG135" s="258">
        <f t="shared" si="394"/>
        <v>0</v>
      </c>
      <c r="CH135" s="258">
        <f t="shared" si="395"/>
        <v>0</v>
      </c>
      <c r="CI135" s="258">
        <f t="shared" si="396"/>
        <v>0</v>
      </c>
      <c r="CJ135" s="258">
        <f t="shared" si="397"/>
        <v>0</v>
      </c>
      <c r="CK135" s="258">
        <f t="shared" si="398"/>
        <v>0</v>
      </c>
      <c r="CL135" s="258">
        <f t="shared" si="399"/>
        <v>0</v>
      </c>
      <c r="CM135" s="237">
        <f t="shared" si="318"/>
        <v>0</v>
      </c>
      <c r="CO135" s="253">
        <f t="shared" si="400"/>
        <v>0</v>
      </c>
      <c r="CP135" s="253">
        <f t="shared" si="401"/>
        <v>0</v>
      </c>
      <c r="CQ135" s="253">
        <f t="shared" si="402"/>
        <v>0</v>
      </c>
      <c r="CR135" s="253">
        <f t="shared" si="403"/>
        <v>0</v>
      </c>
      <c r="CS135" s="253">
        <f t="shared" si="404"/>
        <v>0</v>
      </c>
      <c r="CT135" s="253">
        <f t="shared" si="405"/>
        <v>0</v>
      </c>
      <c r="CU135" s="253">
        <f t="shared" si="406"/>
        <v>0</v>
      </c>
      <c r="CV135" s="253">
        <f t="shared" si="407"/>
        <v>0</v>
      </c>
      <c r="CW135" s="253">
        <f t="shared" si="408"/>
        <v>0</v>
      </c>
      <c r="CX135" s="253">
        <f t="shared" si="409"/>
        <v>0</v>
      </c>
      <c r="CY135" s="237">
        <f t="shared" si="319"/>
        <v>0</v>
      </c>
      <c r="DA135" s="253">
        <f t="shared" si="410"/>
        <v>0</v>
      </c>
      <c r="DB135" s="253">
        <f t="shared" si="411"/>
        <v>0</v>
      </c>
      <c r="DC135" s="253">
        <f t="shared" si="412"/>
        <v>0</v>
      </c>
      <c r="DD135" s="253">
        <f t="shared" si="413"/>
        <v>0</v>
      </c>
      <c r="DE135" s="253">
        <f t="shared" si="414"/>
        <v>0</v>
      </c>
      <c r="DF135" s="253">
        <f t="shared" si="415"/>
        <v>0</v>
      </c>
      <c r="DG135" s="253">
        <f t="shared" si="416"/>
        <v>0</v>
      </c>
      <c r="DH135" s="253">
        <f t="shared" si="417"/>
        <v>0</v>
      </c>
      <c r="DI135" s="253">
        <f t="shared" si="418"/>
        <v>0</v>
      </c>
      <c r="DJ135" s="253">
        <f t="shared" si="419"/>
        <v>0</v>
      </c>
      <c r="DK135" s="237">
        <f t="shared" si="320"/>
        <v>0</v>
      </c>
      <c r="DM135" s="253">
        <f>IF('5. Lön'!$B$15&gt;0,$F135*G135*(1+'2. Grunddata'!$C$16)*(1+$Q135)*(1-$E135),AS135)</f>
        <v>0</v>
      </c>
      <c r="DN135" s="253">
        <f>IF('5. Lön'!$B$15&gt;0,$F135*H135*(1+'2. Grunddata'!$C$16)*(1+$Q135)*(1+$R135)*(1-$E135),AT135)</f>
        <v>0</v>
      </c>
      <c r="DO135" s="253">
        <f>IF('5. Lön'!$B$15&gt;0,$F135*I135*(1+'2. Grunddata'!$C$16)*(1+$Q135)*(1+$R135)*(1+$S135)*(1-$E135),AU135)</f>
        <v>0</v>
      </c>
      <c r="DP135" s="253">
        <f>IF('5. Lön'!$B$15&gt;0,$F135*J135*(1+'2. Grunddata'!$C$16)*(1+$Q135)*(1+$R135)*(1+$S135)*(1+$T135)*(1-$E135),AV135)</f>
        <v>0</v>
      </c>
      <c r="DQ135" s="253">
        <f>IF('5. Lön'!$B$15&gt;0,$F135*K135*(1+'2. Grunddata'!$C$16)*(1+$Q135)*(1+$R135)*(1+$S135)*(1+$T135)*(1+$U135)*(1-$E135),AW135)</f>
        <v>0</v>
      </c>
      <c r="DR135" s="253">
        <f>IF('5. Lön'!$B$15&gt;0,$F135*L135*(1+'2. Grunddata'!$C$16)*(1+$Q135)*(1+$R135)*(1+$S135)*(1+$T135)*(1+$U135)*(1+$V135)*(1-$E135),AX135)</f>
        <v>0</v>
      </c>
      <c r="DS135" s="253">
        <f>IF('5. Lön'!$B$15&gt;0,$F135*M135*(1+'2. Grunddata'!$C$16)*(1+$Q135)*(1+$R135)*(1+$S135)*(1+$T135)*(1+$U135)*(1+$V135)*(1+$W135)*(1-$E135),AY135)</f>
        <v>0</v>
      </c>
      <c r="DT135" s="253">
        <f>IF('5. Lön'!$B$15&gt;0,$F135*N135*(1+'2. Grunddata'!$C$16)*(1+$Q135)*(1+$R135)*(1+$S135)*(1+$T135)*(1+$U135)*(1+$V135)*(1+$W135)*(1+$X135)*(1-$E135),AZ135)</f>
        <v>0</v>
      </c>
      <c r="DU135" s="253">
        <f>IF('5. Lön'!$B$15&gt;0,$F135*O135*(1+'2. Grunddata'!$C$16)*(1+$Q135)*(1+$R135)*(1+$S135)*(1+$T135)*(1+$U135)*(1+$V135)*(1+$W135)*(1+$X135)*(1+$Y135)*(1+$Z135)*(1-$E135),BA135)</f>
        <v>0</v>
      </c>
      <c r="DV135" s="253">
        <f>IF('5. Lön'!$B$15&gt;0,$F135*P135*(1+'2. Grunddata'!$C$16)*(1+$Q135)*(1+$R135)*(1+$S135)*(1+$T135)*(1+$U135)*(1+$V135)*(1+$W135)*(1+$X135)*(1+$Y135)*(1-$E135),BB135)</f>
        <v>0</v>
      </c>
      <c r="DW135" s="237">
        <f t="shared" si="321"/>
        <v>0</v>
      </c>
      <c r="DY135" s="253">
        <f>IF('2. Grunddata'!$C$13="NEJ",(IF('2. Grunddata'!$C$16&gt;0,(DM135*$AD135),(AS135*$AD135))),(BQ135+CO135))</f>
        <v>0</v>
      </c>
      <c r="DZ135" s="253">
        <f>IF('2. Grunddata'!$C$13="NEJ",(IF('2. Grunddata'!$C$16&gt;0,(DN135*$AD135),(AT135*$AD135))),(BR135+CP135))</f>
        <v>0</v>
      </c>
      <c r="EA135" s="253">
        <f>IF('2. Grunddata'!$C$13="NEJ",(IF('2. Grunddata'!$C$16&gt;0,(DO135*$AD135),(AU135*$AD135))),(BS135+CQ135))</f>
        <v>0</v>
      </c>
      <c r="EB135" s="253">
        <f>IF('2. Grunddata'!$C$13="NEJ",(IF('2. Grunddata'!$C$16&gt;0,(DP135*$AD135),(AV135*$AD135))),(BT135+CR135))</f>
        <v>0</v>
      </c>
      <c r="EC135" s="253">
        <f>IF('2. Grunddata'!$C$13="NEJ",(IF('2. Grunddata'!$C$16&gt;0,(DQ135*$AD135),(AW135*$AD135))),(BU135+CS135))</f>
        <v>0</v>
      </c>
      <c r="ED135" s="253">
        <f>IF('2. Grunddata'!$C$13="NEJ",(IF('2. Grunddata'!$C$16&gt;0,(DR135*$AD135),(AX135*$AD135))),(BV135+CT135))</f>
        <v>0</v>
      </c>
      <c r="EE135" s="253">
        <f>IF('2. Grunddata'!$C$13="NEJ",(IF('2. Grunddata'!$C$16&gt;0,(DS135*$AD135),(AY135*$AD135))),(BW135+CU135))</f>
        <v>0</v>
      </c>
      <c r="EF135" s="253">
        <f>IF('2. Grunddata'!$C$13="NEJ",(IF('2. Grunddata'!$C$16&gt;0,(DT135*$AD135),(AZ135*$AD135))),(BX135+CV135))</f>
        <v>0</v>
      </c>
      <c r="EG135" s="253">
        <f>IF('2. Grunddata'!$C$13="NEJ",(IF('2. Grunddata'!$C$16&gt;0,(DU135*$AD135),(BA135*$AD135))),(BY135+CW135))</f>
        <v>0</v>
      </c>
      <c r="EH135" s="253">
        <f>IF('2. Grunddata'!$C$13="NEJ",(IF('2. Grunddata'!$C$16&gt;0,(DV135*$AD135),(BB135*$AD135))),(BZ135+CX135))</f>
        <v>0</v>
      </c>
      <c r="EI135" s="237">
        <f t="shared" si="322"/>
        <v>0</v>
      </c>
      <c r="EK135" s="253">
        <f>(BQ135+CO135-DY135)+IF('2. Grunddata'!$C$16&gt;0,AS135-DM135,0)</f>
        <v>0</v>
      </c>
      <c r="EL135" s="253">
        <f>(BR135+CP135-DZ135)+IF('2. Grunddata'!$C$16&gt;0,AT135-DN135,0)</f>
        <v>0</v>
      </c>
      <c r="EM135" s="253">
        <f>(BS135+CQ135-EA135)+IF('2. Grunddata'!$C$16&gt;0,AU135-DO135,0)</f>
        <v>0</v>
      </c>
      <c r="EN135" s="253">
        <f>(BT135+CR135-EB135)+IF('2. Grunddata'!$C$16&gt;0,AV135-DP135,0)</f>
        <v>0</v>
      </c>
      <c r="EO135" s="253">
        <f>(BU135+CS135-EC135)+IF('2. Grunddata'!$C$16&gt;0,AW135-DQ135,0)</f>
        <v>0</v>
      </c>
      <c r="EP135" s="253">
        <f>(BV135+CT135-ED135)+IF('2. Grunddata'!$C$16&gt;0,AX135-DR135,0)</f>
        <v>0</v>
      </c>
      <c r="EQ135" s="253">
        <f>(BW135+CU135-EE135)+IF('2. Grunddata'!$C$16&gt;0,AY135-DS135,0)</f>
        <v>0</v>
      </c>
      <c r="ER135" s="253">
        <f>(BX135+CV135-EF135)+IF('2. Grunddata'!$C$16&gt;0,AZ135-DT135,0)</f>
        <v>0</v>
      </c>
      <c r="ES135" s="253">
        <f>(BY135+CW135-EG135)+IF('2. Grunddata'!$C$16&gt;0,BA135-DU135,0)</f>
        <v>0</v>
      </c>
      <c r="ET135" s="253">
        <f>(BZ135+CX135-EH135)+IF('2. Grunddata'!$C$16&gt;0,BB135-DV135,0)</f>
        <v>0</v>
      </c>
      <c r="EU135" s="237">
        <f t="shared" si="323"/>
        <v>0</v>
      </c>
      <c r="EW135" s="253">
        <f t="shared" si="324"/>
        <v>0</v>
      </c>
      <c r="EX135" s="253">
        <f t="shared" si="325"/>
        <v>0</v>
      </c>
      <c r="EY135" s="253">
        <f t="shared" si="326"/>
        <v>0</v>
      </c>
      <c r="EZ135" s="253">
        <f t="shared" si="327"/>
        <v>0</v>
      </c>
      <c r="FA135" s="253">
        <f t="shared" si="328"/>
        <v>0</v>
      </c>
      <c r="FB135" s="253">
        <f t="shared" si="329"/>
        <v>0</v>
      </c>
      <c r="FC135" s="253">
        <f t="shared" si="330"/>
        <v>0</v>
      </c>
      <c r="FD135" s="253">
        <f t="shared" si="331"/>
        <v>0</v>
      </c>
      <c r="FE135" s="253">
        <f t="shared" si="332"/>
        <v>0</v>
      </c>
      <c r="FF135" s="253">
        <f t="shared" si="333"/>
        <v>0</v>
      </c>
      <c r="FG135" s="237">
        <f t="shared" si="334"/>
        <v>0</v>
      </c>
      <c r="FI135" s="253">
        <f t="shared" si="335"/>
        <v>0</v>
      </c>
      <c r="FJ135" s="253">
        <f t="shared" si="336"/>
        <v>0</v>
      </c>
      <c r="FK135" s="253">
        <f t="shared" si="337"/>
        <v>0</v>
      </c>
      <c r="FL135" s="253">
        <f t="shared" si="338"/>
        <v>0</v>
      </c>
      <c r="FM135" s="253">
        <f t="shared" si="339"/>
        <v>0</v>
      </c>
      <c r="FN135" s="253">
        <f t="shared" si="340"/>
        <v>0</v>
      </c>
      <c r="FO135" s="253">
        <f t="shared" si="341"/>
        <v>0</v>
      </c>
      <c r="FP135" s="253">
        <f t="shared" si="342"/>
        <v>0</v>
      </c>
      <c r="FQ135" s="253">
        <f t="shared" si="343"/>
        <v>0</v>
      </c>
      <c r="FR135" s="253">
        <f t="shared" si="344"/>
        <v>0</v>
      </c>
      <c r="FS135" s="237">
        <f t="shared" si="345"/>
        <v>0</v>
      </c>
    </row>
    <row r="136" spans="2:175" s="120" customFormat="1" ht="12.95" customHeight="1" x14ac:dyDescent="0.2">
      <c r="B136" s="115" t="str">
        <f>'2. Grunddata'!C$9</f>
        <v>Husdjurens utfodring och vård</v>
      </c>
      <c r="C136" s="147"/>
      <c r="D136" s="116"/>
      <c r="E136" s="138">
        <f t="shared" si="421"/>
        <v>0</v>
      </c>
      <c r="F136" s="136"/>
      <c r="G136" s="137"/>
      <c r="H136" s="137"/>
      <c r="I136" s="137"/>
      <c r="J136" s="137"/>
      <c r="K136" s="137"/>
      <c r="L136" s="137"/>
      <c r="M136" s="137"/>
      <c r="N136" s="137"/>
      <c r="O136" s="137"/>
      <c r="P136" s="137"/>
      <c r="Q136" s="566">
        <f>SUMIF('3. Partner'!$K$13:$K$87,$B136,'3. Partner'!$E$13:$E$87)</f>
        <v>0.02</v>
      </c>
      <c r="R136" s="540">
        <f t="shared" si="422"/>
        <v>0.02</v>
      </c>
      <c r="S136" s="540">
        <f t="shared" si="422"/>
        <v>0.02</v>
      </c>
      <c r="T136" s="540">
        <f t="shared" si="422"/>
        <v>0.02</v>
      </c>
      <c r="U136" s="540">
        <f t="shared" si="422"/>
        <v>0.02</v>
      </c>
      <c r="V136" s="540">
        <f t="shared" si="422"/>
        <v>0.02</v>
      </c>
      <c r="W136" s="540">
        <f t="shared" si="422"/>
        <v>0.02</v>
      </c>
      <c r="X136" s="540">
        <f t="shared" si="422"/>
        <v>0.02</v>
      </c>
      <c r="Y136" s="540">
        <f t="shared" si="422"/>
        <v>0.02</v>
      </c>
      <c r="Z136" s="540">
        <f t="shared" si="422"/>
        <v>0.02</v>
      </c>
      <c r="AA136" s="567">
        <f>SUMIF('3. Partner'!K$13:K$87,B136,'3. Partner'!D$13:D$87)</f>
        <v>0.54449999999999998</v>
      </c>
      <c r="AB136" s="568">
        <f>(SUMIF('3. Partner'!K$13:K$87,B136,'3. Partner'!F$13:F$87))+(SUMIF('3. Partner'!K$13:K$87,B136,'3. Partner'!H$13:H$87))</f>
        <v>0.46473946099377283</v>
      </c>
      <c r="AC136" s="568">
        <f>(SUMIF('3. Partner'!K$13:K$87,B136,'3. Partner'!G$13:G$87))+(SUMIF('3. Partner'!K$13:K$87,B136,'3. Partner'!I$13:I$87))</f>
        <v>0.12659999999999999</v>
      </c>
      <c r="AD136" s="273">
        <f>IF('2. Grunddata'!C$13="NEJ",'2. Grunddata'!C$14,0)</f>
        <v>0.25</v>
      </c>
      <c r="AE136" s="617">
        <f t="shared" si="313"/>
        <v>0</v>
      </c>
      <c r="AF136" s="287"/>
      <c r="AG136" s="274">
        <f t="shared" si="350"/>
        <v>0</v>
      </c>
      <c r="AH136" s="274">
        <f t="shared" si="351"/>
        <v>0</v>
      </c>
      <c r="AI136" s="274">
        <f t="shared" si="352"/>
        <v>0</v>
      </c>
      <c r="AJ136" s="274">
        <f t="shared" si="353"/>
        <v>0</v>
      </c>
      <c r="AK136" s="274">
        <f t="shared" si="354"/>
        <v>0</v>
      </c>
      <c r="AL136" s="274">
        <f t="shared" si="355"/>
        <v>0</v>
      </c>
      <c r="AM136" s="274">
        <f t="shared" si="356"/>
        <v>0</v>
      </c>
      <c r="AN136" s="274">
        <f t="shared" si="357"/>
        <v>0</v>
      </c>
      <c r="AO136" s="274">
        <f t="shared" si="358"/>
        <v>0</v>
      </c>
      <c r="AP136" s="274">
        <f t="shared" si="359"/>
        <v>0</v>
      </c>
      <c r="AQ136" s="275">
        <f t="shared" si="314"/>
        <v>0</v>
      </c>
      <c r="AR136" s="276"/>
      <c r="AS136" s="274">
        <f t="shared" si="360"/>
        <v>0</v>
      </c>
      <c r="AT136" s="274">
        <f t="shared" si="361"/>
        <v>0</v>
      </c>
      <c r="AU136" s="274">
        <f t="shared" si="362"/>
        <v>0</v>
      </c>
      <c r="AV136" s="274">
        <f t="shared" si="363"/>
        <v>0</v>
      </c>
      <c r="AW136" s="274">
        <f t="shared" si="364"/>
        <v>0</v>
      </c>
      <c r="AX136" s="274">
        <f t="shared" si="365"/>
        <v>0</v>
      </c>
      <c r="AY136" s="274">
        <f t="shared" si="366"/>
        <v>0</v>
      </c>
      <c r="AZ136" s="274">
        <f t="shared" si="367"/>
        <v>0</v>
      </c>
      <c r="BA136" s="274">
        <f t="shared" si="368"/>
        <v>0</v>
      </c>
      <c r="BB136" s="274">
        <f t="shared" si="369"/>
        <v>0</v>
      </c>
      <c r="BC136" s="275">
        <f t="shared" si="315"/>
        <v>0</v>
      </c>
      <c r="BD136" s="276"/>
      <c r="BE136" s="274">
        <f t="shared" si="370"/>
        <v>0</v>
      </c>
      <c r="BF136" s="274">
        <f t="shared" si="371"/>
        <v>0</v>
      </c>
      <c r="BG136" s="274">
        <f t="shared" si="372"/>
        <v>0</v>
      </c>
      <c r="BH136" s="274">
        <f t="shared" si="373"/>
        <v>0</v>
      </c>
      <c r="BI136" s="274">
        <f t="shared" si="374"/>
        <v>0</v>
      </c>
      <c r="BJ136" s="274">
        <f t="shared" si="375"/>
        <v>0</v>
      </c>
      <c r="BK136" s="274">
        <f t="shared" si="376"/>
        <v>0</v>
      </c>
      <c r="BL136" s="274">
        <f t="shared" si="377"/>
        <v>0</v>
      </c>
      <c r="BM136" s="274">
        <f t="shared" si="378"/>
        <v>0</v>
      </c>
      <c r="BN136" s="274">
        <f t="shared" si="379"/>
        <v>0</v>
      </c>
      <c r="BO136" s="275">
        <f t="shared" si="316"/>
        <v>0</v>
      </c>
      <c r="BP136" s="227"/>
      <c r="BQ136" s="225">
        <f t="shared" si="380"/>
        <v>0</v>
      </c>
      <c r="BR136" s="225">
        <f t="shared" si="381"/>
        <v>0</v>
      </c>
      <c r="BS136" s="225">
        <f t="shared" si="382"/>
        <v>0</v>
      </c>
      <c r="BT136" s="225">
        <f t="shared" si="383"/>
        <v>0</v>
      </c>
      <c r="BU136" s="225">
        <f t="shared" si="384"/>
        <v>0</v>
      </c>
      <c r="BV136" s="225">
        <f t="shared" si="385"/>
        <v>0</v>
      </c>
      <c r="BW136" s="225">
        <f t="shared" si="386"/>
        <v>0</v>
      </c>
      <c r="BX136" s="225">
        <f t="shared" si="387"/>
        <v>0</v>
      </c>
      <c r="BY136" s="225">
        <f t="shared" si="388"/>
        <v>0</v>
      </c>
      <c r="BZ136" s="225">
        <f t="shared" si="389"/>
        <v>0</v>
      </c>
      <c r="CA136" s="226">
        <f t="shared" si="317"/>
        <v>0</v>
      </c>
      <c r="CB136" s="227"/>
      <c r="CC136" s="279">
        <f t="shared" si="390"/>
        <v>0</v>
      </c>
      <c r="CD136" s="279">
        <f t="shared" si="391"/>
        <v>0</v>
      </c>
      <c r="CE136" s="279">
        <f t="shared" si="392"/>
        <v>0</v>
      </c>
      <c r="CF136" s="279">
        <f t="shared" si="393"/>
        <v>0</v>
      </c>
      <c r="CG136" s="279">
        <f t="shared" si="394"/>
        <v>0</v>
      </c>
      <c r="CH136" s="279">
        <f t="shared" si="395"/>
        <v>0</v>
      </c>
      <c r="CI136" s="279">
        <f t="shared" si="396"/>
        <v>0</v>
      </c>
      <c r="CJ136" s="279">
        <f t="shared" si="397"/>
        <v>0</v>
      </c>
      <c r="CK136" s="279">
        <f t="shared" si="398"/>
        <v>0</v>
      </c>
      <c r="CL136" s="279">
        <f t="shared" si="399"/>
        <v>0</v>
      </c>
      <c r="CM136" s="226">
        <f t="shared" si="318"/>
        <v>0</v>
      </c>
      <c r="CN136" s="227"/>
      <c r="CO136" s="225">
        <f t="shared" si="400"/>
        <v>0</v>
      </c>
      <c r="CP136" s="225">
        <f t="shared" si="401"/>
        <v>0</v>
      </c>
      <c r="CQ136" s="225">
        <f t="shared" si="402"/>
        <v>0</v>
      </c>
      <c r="CR136" s="225">
        <f t="shared" si="403"/>
        <v>0</v>
      </c>
      <c r="CS136" s="225">
        <f t="shared" si="404"/>
        <v>0</v>
      </c>
      <c r="CT136" s="225">
        <f t="shared" si="405"/>
        <v>0</v>
      </c>
      <c r="CU136" s="225">
        <f t="shared" si="406"/>
        <v>0</v>
      </c>
      <c r="CV136" s="225">
        <f t="shared" si="407"/>
        <v>0</v>
      </c>
      <c r="CW136" s="225">
        <f t="shared" si="408"/>
        <v>0</v>
      </c>
      <c r="CX136" s="225">
        <f t="shared" si="409"/>
        <v>0</v>
      </c>
      <c r="CY136" s="226">
        <f t="shared" si="319"/>
        <v>0</v>
      </c>
      <c r="CZ136" s="227"/>
      <c r="DA136" s="225">
        <f t="shared" si="410"/>
        <v>0</v>
      </c>
      <c r="DB136" s="225">
        <f t="shared" si="411"/>
        <v>0</v>
      </c>
      <c r="DC136" s="225">
        <f t="shared" si="412"/>
        <v>0</v>
      </c>
      <c r="DD136" s="225">
        <f t="shared" si="413"/>
        <v>0</v>
      </c>
      <c r="DE136" s="225">
        <f t="shared" si="414"/>
        <v>0</v>
      </c>
      <c r="DF136" s="225">
        <f t="shared" si="415"/>
        <v>0</v>
      </c>
      <c r="DG136" s="225">
        <f t="shared" si="416"/>
        <v>0</v>
      </c>
      <c r="DH136" s="225">
        <f t="shared" si="417"/>
        <v>0</v>
      </c>
      <c r="DI136" s="225">
        <f t="shared" si="418"/>
        <v>0</v>
      </c>
      <c r="DJ136" s="225">
        <f t="shared" si="419"/>
        <v>0</v>
      </c>
      <c r="DK136" s="226">
        <f t="shared" si="320"/>
        <v>0</v>
      </c>
      <c r="DL136" s="227"/>
      <c r="DM136" s="225">
        <f>IF('5. Lön'!$B$15&gt;0,$F136*G136*(1+'2. Grunddata'!$C$16)*(1+$Q136)*(1-$E136),AS136)</f>
        <v>0</v>
      </c>
      <c r="DN136" s="225">
        <f>IF('5. Lön'!$B$15&gt;0,$F136*H136*(1+'2. Grunddata'!$C$16)*(1+$Q136)*(1+$R136)*(1-$E136),AT136)</f>
        <v>0</v>
      </c>
      <c r="DO136" s="225">
        <f>IF('5. Lön'!$B$15&gt;0,$F136*I136*(1+'2. Grunddata'!$C$16)*(1+$Q136)*(1+$R136)*(1+$S136)*(1-$E136),AU136)</f>
        <v>0</v>
      </c>
      <c r="DP136" s="225">
        <f>IF('5. Lön'!$B$15&gt;0,$F136*J136*(1+'2. Grunddata'!$C$16)*(1+$Q136)*(1+$R136)*(1+$S136)*(1+$T136)*(1-$E136),AV136)</f>
        <v>0</v>
      </c>
      <c r="DQ136" s="225">
        <f>IF('5. Lön'!$B$15&gt;0,$F136*K136*(1+'2. Grunddata'!$C$16)*(1+$Q136)*(1+$R136)*(1+$S136)*(1+$T136)*(1+$U136)*(1-$E136),AW136)</f>
        <v>0</v>
      </c>
      <c r="DR136" s="225">
        <f>IF('5. Lön'!$B$15&gt;0,$F136*L136*(1+'2. Grunddata'!$C$16)*(1+$Q136)*(1+$R136)*(1+$S136)*(1+$T136)*(1+$U136)*(1+$V136)*(1-$E136),AX136)</f>
        <v>0</v>
      </c>
      <c r="DS136" s="225">
        <f>IF('5. Lön'!$B$15&gt;0,$F136*M136*(1+'2. Grunddata'!$C$16)*(1+$Q136)*(1+$R136)*(1+$S136)*(1+$T136)*(1+$U136)*(1+$V136)*(1+$W136)*(1-$E136),AY136)</f>
        <v>0</v>
      </c>
      <c r="DT136" s="225">
        <f>IF('5. Lön'!$B$15&gt;0,$F136*N136*(1+'2. Grunddata'!$C$16)*(1+$Q136)*(1+$R136)*(1+$S136)*(1+$T136)*(1+$U136)*(1+$V136)*(1+$W136)*(1+$X136)*(1-$E136),AZ136)</f>
        <v>0</v>
      </c>
      <c r="DU136" s="225">
        <f>IF('5. Lön'!$B$15&gt;0,$F136*O136*(1+'2. Grunddata'!$C$16)*(1+$Q136)*(1+$R136)*(1+$S136)*(1+$T136)*(1+$U136)*(1+$V136)*(1+$W136)*(1+$X136)*(1+$Y136)*(1+$Z136)*(1-$E136),BA136)</f>
        <v>0</v>
      </c>
      <c r="DV136" s="225">
        <f>IF('5. Lön'!$B$15&gt;0,$F136*P136*(1+'2. Grunddata'!$C$16)*(1+$Q136)*(1+$R136)*(1+$S136)*(1+$T136)*(1+$U136)*(1+$V136)*(1+$W136)*(1+$X136)*(1+$Y136)*(1-$E136),BB136)</f>
        <v>0</v>
      </c>
      <c r="DW136" s="226">
        <f t="shared" si="321"/>
        <v>0</v>
      </c>
      <c r="DX136" s="227"/>
      <c r="DY136" s="225">
        <f>IF('2. Grunddata'!$C$13="NEJ",(IF('2. Grunddata'!$C$16&gt;0,(DM136*$AD136),(AS136*$AD136))),(BQ136+CO136))</f>
        <v>0</v>
      </c>
      <c r="DZ136" s="225">
        <f>IF('2. Grunddata'!$C$13="NEJ",(IF('2. Grunddata'!$C$16&gt;0,(DN136*$AD136),(AT136*$AD136))),(BR136+CP136))</f>
        <v>0</v>
      </c>
      <c r="EA136" s="225">
        <f>IF('2. Grunddata'!$C$13="NEJ",(IF('2. Grunddata'!$C$16&gt;0,(DO136*$AD136),(AU136*$AD136))),(BS136+CQ136))</f>
        <v>0</v>
      </c>
      <c r="EB136" s="225">
        <f>IF('2. Grunddata'!$C$13="NEJ",(IF('2. Grunddata'!$C$16&gt;0,(DP136*$AD136),(AV136*$AD136))),(BT136+CR136))</f>
        <v>0</v>
      </c>
      <c r="EC136" s="225">
        <f>IF('2. Grunddata'!$C$13="NEJ",(IF('2. Grunddata'!$C$16&gt;0,(DQ136*$AD136),(AW136*$AD136))),(BU136+CS136))</f>
        <v>0</v>
      </c>
      <c r="ED136" s="225">
        <f>IF('2. Grunddata'!$C$13="NEJ",(IF('2. Grunddata'!$C$16&gt;0,(DR136*$AD136),(AX136*$AD136))),(BV136+CT136))</f>
        <v>0</v>
      </c>
      <c r="EE136" s="225">
        <f>IF('2. Grunddata'!$C$13="NEJ",(IF('2. Grunddata'!$C$16&gt;0,(DS136*$AD136),(AY136*$AD136))),(BW136+CU136))</f>
        <v>0</v>
      </c>
      <c r="EF136" s="225">
        <f>IF('2. Grunddata'!$C$13="NEJ",(IF('2. Grunddata'!$C$16&gt;0,(DT136*$AD136),(AZ136*$AD136))),(BX136+CV136))</f>
        <v>0</v>
      </c>
      <c r="EG136" s="225">
        <f>IF('2. Grunddata'!$C$13="NEJ",(IF('2. Grunddata'!$C$16&gt;0,(DU136*$AD136),(BA136*$AD136))),(BY136+CW136))</f>
        <v>0</v>
      </c>
      <c r="EH136" s="225">
        <f>IF('2. Grunddata'!$C$13="NEJ",(IF('2. Grunddata'!$C$16&gt;0,(DV136*$AD136),(BB136*$AD136))),(BZ136+CX136))</f>
        <v>0</v>
      </c>
      <c r="EI136" s="226">
        <f t="shared" si="322"/>
        <v>0</v>
      </c>
      <c r="EJ136" s="227"/>
      <c r="EK136" s="225">
        <f>(BQ136+CO136-DY136)+IF('2. Grunddata'!$C$16&gt;0,AS136-DM136,0)</f>
        <v>0</v>
      </c>
      <c r="EL136" s="225">
        <f>(BR136+CP136-DZ136)+IF('2. Grunddata'!$C$16&gt;0,AT136-DN136,0)</f>
        <v>0</v>
      </c>
      <c r="EM136" s="225">
        <f>(BS136+CQ136-EA136)+IF('2. Grunddata'!$C$16&gt;0,AU136-DO136,0)</f>
        <v>0</v>
      </c>
      <c r="EN136" s="225">
        <f>(BT136+CR136-EB136)+IF('2. Grunddata'!$C$16&gt;0,AV136-DP136,0)</f>
        <v>0</v>
      </c>
      <c r="EO136" s="225">
        <f>(BU136+CS136-EC136)+IF('2. Grunddata'!$C$16&gt;0,AW136-DQ136,0)</f>
        <v>0</v>
      </c>
      <c r="EP136" s="225">
        <f>(BV136+CT136-ED136)+IF('2. Grunddata'!$C$16&gt;0,AX136-DR136,0)</f>
        <v>0</v>
      </c>
      <c r="EQ136" s="225">
        <f>(BW136+CU136-EE136)+IF('2. Grunddata'!$C$16&gt;0,AY136-DS136,0)</f>
        <v>0</v>
      </c>
      <c r="ER136" s="225">
        <f>(BX136+CV136-EF136)+IF('2. Grunddata'!$C$16&gt;0,AZ136-DT136,0)</f>
        <v>0</v>
      </c>
      <c r="ES136" s="225">
        <f>(BY136+CW136-EG136)+IF('2. Grunddata'!$C$16&gt;0,BA136-DU136,0)</f>
        <v>0</v>
      </c>
      <c r="ET136" s="225">
        <f>(BZ136+CX136-EH136)+IF('2. Grunddata'!$C$16&gt;0,BB136-DV136,0)</f>
        <v>0</v>
      </c>
      <c r="EU136" s="226">
        <f t="shared" si="323"/>
        <v>0</v>
      </c>
      <c r="EV136" s="227"/>
      <c r="EW136" s="225">
        <f t="shared" si="324"/>
        <v>0</v>
      </c>
      <c r="EX136" s="225">
        <f t="shared" si="325"/>
        <v>0</v>
      </c>
      <c r="EY136" s="225">
        <f t="shared" si="326"/>
        <v>0</v>
      </c>
      <c r="EZ136" s="225">
        <f t="shared" si="327"/>
        <v>0</v>
      </c>
      <c r="FA136" s="225">
        <f t="shared" si="328"/>
        <v>0</v>
      </c>
      <c r="FB136" s="225">
        <f t="shared" si="329"/>
        <v>0</v>
      </c>
      <c r="FC136" s="225">
        <f t="shared" si="330"/>
        <v>0</v>
      </c>
      <c r="FD136" s="225">
        <f t="shared" si="331"/>
        <v>0</v>
      </c>
      <c r="FE136" s="225">
        <f t="shared" si="332"/>
        <v>0</v>
      </c>
      <c r="FF136" s="225">
        <f t="shared" si="333"/>
        <v>0</v>
      </c>
      <c r="FG136" s="226">
        <f t="shared" si="334"/>
        <v>0</v>
      </c>
      <c r="FH136" s="227"/>
      <c r="FI136" s="225">
        <f t="shared" si="335"/>
        <v>0</v>
      </c>
      <c r="FJ136" s="225">
        <f t="shared" si="336"/>
        <v>0</v>
      </c>
      <c r="FK136" s="225">
        <f t="shared" si="337"/>
        <v>0</v>
      </c>
      <c r="FL136" s="225">
        <f t="shared" si="338"/>
        <v>0</v>
      </c>
      <c r="FM136" s="225">
        <f t="shared" si="339"/>
        <v>0</v>
      </c>
      <c r="FN136" s="225">
        <f t="shared" si="340"/>
        <v>0</v>
      </c>
      <c r="FO136" s="225">
        <f t="shared" si="341"/>
        <v>0</v>
      </c>
      <c r="FP136" s="225">
        <f t="shared" si="342"/>
        <v>0</v>
      </c>
      <c r="FQ136" s="225">
        <f t="shared" si="343"/>
        <v>0</v>
      </c>
      <c r="FR136" s="225">
        <f t="shared" si="344"/>
        <v>0</v>
      </c>
      <c r="FS136" s="226">
        <f t="shared" si="345"/>
        <v>0</v>
      </c>
    </row>
    <row r="137" spans="2:175" s="120" customFormat="1" ht="12.95" customHeight="1" x14ac:dyDescent="0.2">
      <c r="B137" s="109" t="str">
        <f>'2. Grunddata'!C$9</f>
        <v>Husdjurens utfodring och vård</v>
      </c>
      <c r="C137" s="110"/>
      <c r="D137" s="113"/>
      <c r="E137" s="128">
        <f t="shared" si="421"/>
        <v>0</v>
      </c>
      <c r="F137" s="111"/>
      <c r="G137" s="112"/>
      <c r="H137" s="112"/>
      <c r="I137" s="112"/>
      <c r="J137" s="112"/>
      <c r="K137" s="112"/>
      <c r="L137" s="112"/>
      <c r="M137" s="112"/>
      <c r="N137" s="112"/>
      <c r="O137" s="112"/>
      <c r="P137" s="112"/>
      <c r="Q137" s="266">
        <f>SUMIF('3. Partner'!$K$13:$K$87,$B137,'3. Partner'!$E$13:$E$87)</f>
        <v>0.02</v>
      </c>
      <c r="R137" s="541">
        <f t="shared" si="422"/>
        <v>0.02</v>
      </c>
      <c r="S137" s="541">
        <f t="shared" si="422"/>
        <v>0.02</v>
      </c>
      <c r="T137" s="541">
        <f t="shared" si="422"/>
        <v>0.02</v>
      </c>
      <c r="U137" s="541">
        <f t="shared" si="422"/>
        <v>0.02</v>
      </c>
      <c r="V137" s="541">
        <f t="shared" si="422"/>
        <v>0.02</v>
      </c>
      <c r="W137" s="541">
        <f t="shared" si="422"/>
        <v>0.02</v>
      </c>
      <c r="X137" s="541">
        <f t="shared" si="422"/>
        <v>0.02</v>
      </c>
      <c r="Y137" s="541">
        <f t="shared" si="422"/>
        <v>0.02</v>
      </c>
      <c r="Z137" s="541">
        <f t="shared" si="422"/>
        <v>0.02</v>
      </c>
      <c r="AA137" s="267">
        <f>SUMIF('3. Partner'!K$13:K$87,B137,'3. Partner'!D$13:D$87)</f>
        <v>0.54449999999999998</v>
      </c>
      <c r="AB137" s="247">
        <f>(SUMIF('3. Partner'!K$13:K$87,B137,'3. Partner'!F$13:F$87))+(SUMIF('3. Partner'!K$13:K$87,B137,'3. Partner'!H$13:H$87))</f>
        <v>0.46473946099377283</v>
      </c>
      <c r="AC137" s="247">
        <f>(SUMIF('3. Partner'!K$13:K$87,B137,'3. Partner'!G$13:G$87))+(SUMIF('3. Partner'!K$13:K$87,B137,'3. Partner'!I$13:I$87))</f>
        <v>0.12659999999999999</v>
      </c>
      <c r="AD137" s="248">
        <f>IF('2. Grunddata'!C$13="NEJ",'2. Grunddata'!C$14,0)</f>
        <v>0.25</v>
      </c>
      <c r="AE137" s="597">
        <f t="shared" si="313"/>
        <v>0</v>
      </c>
      <c r="AF137" s="292"/>
      <c r="AG137" s="249">
        <f t="shared" si="350"/>
        <v>0</v>
      </c>
      <c r="AH137" s="249">
        <f t="shared" si="351"/>
        <v>0</v>
      </c>
      <c r="AI137" s="249">
        <f t="shared" si="352"/>
        <v>0</v>
      </c>
      <c r="AJ137" s="249">
        <f t="shared" si="353"/>
        <v>0</v>
      </c>
      <c r="AK137" s="249">
        <f t="shared" si="354"/>
        <v>0</v>
      </c>
      <c r="AL137" s="249">
        <f t="shared" si="355"/>
        <v>0</v>
      </c>
      <c r="AM137" s="249">
        <f t="shared" si="356"/>
        <v>0</v>
      </c>
      <c r="AN137" s="249">
        <f t="shared" si="357"/>
        <v>0</v>
      </c>
      <c r="AO137" s="249">
        <f t="shared" si="358"/>
        <v>0</v>
      </c>
      <c r="AP137" s="249">
        <f t="shared" si="359"/>
        <v>0</v>
      </c>
      <c r="AQ137" s="250">
        <f t="shared" si="314"/>
        <v>0</v>
      </c>
      <c r="AR137" s="251"/>
      <c r="AS137" s="249">
        <f t="shared" si="360"/>
        <v>0</v>
      </c>
      <c r="AT137" s="249">
        <f t="shared" si="361"/>
        <v>0</v>
      </c>
      <c r="AU137" s="249">
        <f t="shared" si="362"/>
        <v>0</v>
      </c>
      <c r="AV137" s="249">
        <f t="shared" si="363"/>
        <v>0</v>
      </c>
      <c r="AW137" s="249">
        <f t="shared" si="364"/>
        <v>0</v>
      </c>
      <c r="AX137" s="249">
        <f t="shared" si="365"/>
        <v>0</v>
      </c>
      <c r="AY137" s="249">
        <f t="shared" si="366"/>
        <v>0</v>
      </c>
      <c r="AZ137" s="249">
        <f t="shared" si="367"/>
        <v>0</v>
      </c>
      <c r="BA137" s="249">
        <f t="shared" si="368"/>
        <v>0</v>
      </c>
      <c r="BB137" s="249">
        <f t="shared" si="369"/>
        <v>0</v>
      </c>
      <c r="BC137" s="250">
        <f t="shared" si="315"/>
        <v>0</v>
      </c>
      <c r="BD137" s="251"/>
      <c r="BE137" s="249">
        <f t="shared" si="370"/>
        <v>0</v>
      </c>
      <c r="BF137" s="249">
        <f t="shared" si="371"/>
        <v>0</v>
      </c>
      <c r="BG137" s="249">
        <f t="shared" si="372"/>
        <v>0</v>
      </c>
      <c r="BH137" s="249">
        <f t="shared" si="373"/>
        <v>0</v>
      </c>
      <c r="BI137" s="249">
        <f t="shared" si="374"/>
        <v>0</v>
      </c>
      <c r="BJ137" s="249">
        <f t="shared" si="375"/>
        <v>0</v>
      </c>
      <c r="BK137" s="249">
        <f t="shared" si="376"/>
        <v>0</v>
      </c>
      <c r="BL137" s="249">
        <f t="shared" si="377"/>
        <v>0</v>
      </c>
      <c r="BM137" s="249">
        <f t="shared" si="378"/>
        <v>0</v>
      </c>
      <c r="BN137" s="249">
        <f t="shared" si="379"/>
        <v>0</v>
      </c>
      <c r="BO137" s="250">
        <f t="shared" si="316"/>
        <v>0</v>
      </c>
      <c r="BQ137" s="253">
        <f t="shared" si="380"/>
        <v>0</v>
      </c>
      <c r="BR137" s="253">
        <f t="shared" si="381"/>
        <v>0</v>
      </c>
      <c r="BS137" s="253">
        <f t="shared" si="382"/>
        <v>0</v>
      </c>
      <c r="BT137" s="253">
        <f t="shared" si="383"/>
        <v>0</v>
      </c>
      <c r="BU137" s="253">
        <f t="shared" si="384"/>
        <v>0</v>
      </c>
      <c r="BV137" s="253">
        <f t="shared" si="385"/>
        <v>0</v>
      </c>
      <c r="BW137" s="253">
        <f t="shared" si="386"/>
        <v>0</v>
      </c>
      <c r="BX137" s="253">
        <f t="shared" si="387"/>
        <v>0</v>
      </c>
      <c r="BY137" s="253">
        <f t="shared" si="388"/>
        <v>0</v>
      </c>
      <c r="BZ137" s="253">
        <f t="shared" si="389"/>
        <v>0</v>
      </c>
      <c r="CA137" s="237">
        <f t="shared" si="317"/>
        <v>0</v>
      </c>
      <c r="CC137" s="258">
        <f t="shared" si="390"/>
        <v>0</v>
      </c>
      <c r="CD137" s="258">
        <f t="shared" si="391"/>
        <v>0</v>
      </c>
      <c r="CE137" s="258">
        <f t="shared" si="392"/>
        <v>0</v>
      </c>
      <c r="CF137" s="258">
        <f t="shared" si="393"/>
        <v>0</v>
      </c>
      <c r="CG137" s="258">
        <f t="shared" si="394"/>
        <v>0</v>
      </c>
      <c r="CH137" s="258">
        <f t="shared" si="395"/>
        <v>0</v>
      </c>
      <c r="CI137" s="258">
        <f t="shared" si="396"/>
        <v>0</v>
      </c>
      <c r="CJ137" s="258">
        <f t="shared" si="397"/>
        <v>0</v>
      </c>
      <c r="CK137" s="258">
        <f t="shared" si="398"/>
        <v>0</v>
      </c>
      <c r="CL137" s="258">
        <f t="shared" si="399"/>
        <v>0</v>
      </c>
      <c r="CM137" s="237">
        <f t="shared" si="318"/>
        <v>0</v>
      </c>
      <c r="CO137" s="253">
        <f t="shared" si="400"/>
        <v>0</v>
      </c>
      <c r="CP137" s="253">
        <f t="shared" si="401"/>
        <v>0</v>
      </c>
      <c r="CQ137" s="253">
        <f t="shared" si="402"/>
        <v>0</v>
      </c>
      <c r="CR137" s="253">
        <f t="shared" si="403"/>
        <v>0</v>
      </c>
      <c r="CS137" s="253">
        <f t="shared" si="404"/>
        <v>0</v>
      </c>
      <c r="CT137" s="253">
        <f t="shared" si="405"/>
        <v>0</v>
      </c>
      <c r="CU137" s="253">
        <f t="shared" si="406"/>
        <v>0</v>
      </c>
      <c r="CV137" s="253">
        <f t="shared" si="407"/>
        <v>0</v>
      </c>
      <c r="CW137" s="253">
        <f t="shared" si="408"/>
        <v>0</v>
      </c>
      <c r="CX137" s="253">
        <f t="shared" si="409"/>
        <v>0</v>
      </c>
      <c r="CY137" s="237">
        <f t="shared" si="319"/>
        <v>0</v>
      </c>
      <c r="DA137" s="253">
        <f t="shared" si="410"/>
        <v>0</v>
      </c>
      <c r="DB137" s="253">
        <f t="shared" si="411"/>
        <v>0</v>
      </c>
      <c r="DC137" s="253">
        <f t="shared" si="412"/>
        <v>0</v>
      </c>
      <c r="DD137" s="253">
        <f t="shared" si="413"/>
        <v>0</v>
      </c>
      <c r="DE137" s="253">
        <f t="shared" si="414"/>
        <v>0</v>
      </c>
      <c r="DF137" s="253">
        <f t="shared" si="415"/>
        <v>0</v>
      </c>
      <c r="DG137" s="253">
        <f t="shared" si="416"/>
        <v>0</v>
      </c>
      <c r="DH137" s="253">
        <f t="shared" si="417"/>
        <v>0</v>
      </c>
      <c r="DI137" s="253">
        <f t="shared" si="418"/>
        <v>0</v>
      </c>
      <c r="DJ137" s="253">
        <f t="shared" si="419"/>
        <v>0</v>
      </c>
      <c r="DK137" s="237">
        <f t="shared" si="320"/>
        <v>0</v>
      </c>
      <c r="DM137" s="253">
        <f>IF('5. Lön'!$B$15&gt;0,$F137*G137*(1+'2. Grunddata'!$C$16)*(1+$Q137)*(1-$E137),AS137)</f>
        <v>0</v>
      </c>
      <c r="DN137" s="253">
        <f>IF('5. Lön'!$B$15&gt;0,$F137*H137*(1+'2. Grunddata'!$C$16)*(1+$Q137)*(1+$R137)*(1-$E137),AT137)</f>
        <v>0</v>
      </c>
      <c r="DO137" s="253">
        <f>IF('5. Lön'!$B$15&gt;0,$F137*I137*(1+'2. Grunddata'!$C$16)*(1+$Q137)*(1+$R137)*(1+$S137)*(1-$E137),AU137)</f>
        <v>0</v>
      </c>
      <c r="DP137" s="253">
        <f>IF('5. Lön'!$B$15&gt;0,$F137*J137*(1+'2. Grunddata'!$C$16)*(1+$Q137)*(1+$R137)*(1+$S137)*(1+$T137)*(1-$E137),AV137)</f>
        <v>0</v>
      </c>
      <c r="DQ137" s="253">
        <f>IF('5. Lön'!$B$15&gt;0,$F137*K137*(1+'2. Grunddata'!$C$16)*(1+$Q137)*(1+$R137)*(1+$S137)*(1+$T137)*(1+$U137)*(1-$E137),AW137)</f>
        <v>0</v>
      </c>
      <c r="DR137" s="253">
        <f>IF('5. Lön'!$B$15&gt;0,$F137*L137*(1+'2. Grunddata'!$C$16)*(1+$Q137)*(1+$R137)*(1+$S137)*(1+$T137)*(1+$U137)*(1+$V137)*(1-$E137),AX137)</f>
        <v>0</v>
      </c>
      <c r="DS137" s="253">
        <f>IF('5. Lön'!$B$15&gt;0,$F137*M137*(1+'2. Grunddata'!$C$16)*(1+$Q137)*(1+$R137)*(1+$S137)*(1+$T137)*(1+$U137)*(1+$V137)*(1+$W137)*(1-$E137),AY137)</f>
        <v>0</v>
      </c>
      <c r="DT137" s="253">
        <f>IF('5. Lön'!$B$15&gt;0,$F137*N137*(1+'2. Grunddata'!$C$16)*(1+$Q137)*(1+$R137)*(1+$S137)*(1+$T137)*(1+$U137)*(1+$V137)*(1+$W137)*(1+$X137)*(1-$E137),AZ137)</f>
        <v>0</v>
      </c>
      <c r="DU137" s="253">
        <f>IF('5. Lön'!$B$15&gt;0,$F137*O137*(1+'2. Grunddata'!$C$16)*(1+$Q137)*(1+$R137)*(1+$S137)*(1+$T137)*(1+$U137)*(1+$V137)*(1+$W137)*(1+$X137)*(1+$Y137)*(1+$Z137)*(1-$E137),BA137)</f>
        <v>0</v>
      </c>
      <c r="DV137" s="253">
        <f>IF('5. Lön'!$B$15&gt;0,$F137*P137*(1+'2. Grunddata'!$C$16)*(1+$Q137)*(1+$R137)*(1+$S137)*(1+$T137)*(1+$U137)*(1+$V137)*(1+$W137)*(1+$X137)*(1+$Y137)*(1-$E137),BB137)</f>
        <v>0</v>
      </c>
      <c r="DW137" s="237">
        <f t="shared" si="321"/>
        <v>0</v>
      </c>
      <c r="DY137" s="253">
        <f>IF('2. Grunddata'!$C$13="NEJ",(IF('2. Grunddata'!$C$16&gt;0,(DM137*$AD137),(AS137*$AD137))),(BQ137+CO137))</f>
        <v>0</v>
      </c>
      <c r="DZ137" s="253">
        <f>IF('2. Grunddata'!$C$13="NEJ",(IF('2. Grunddata'!$C$16&gt;0,(DN137*$AD137),(AT137*$AD137))),(BR137+CP137))</f>
        <v>0</v>
      </c>
      <c r="EA137" s="253">
        <f>IF('2. Grunddata'!$C$13="NEJ",(IF('2. Grunddata'!$C$16&gt;0,(DO137*$AD137),(AU137*$AD137))),(BS137+CQ137))</f>
        <v>0</v>
      </c>
      <c r="EB137" s="253">
        <f>IF('2. Grunddata'!$C$13="NEJ",(IF('2. Grunddata'!$C$16&gt;0,(DP137*$AD137),(AV137*$AD137))),(BT137+CR137))</f>
        <v>0</v>
      </c>
      <c r="EC137" s="253">
        <f>IF('2. Grunddata'!$C$13="NEJ",(IF('2. Grunddata'!$C$16&gt;0,(DQ137*$AD137),(AW137*$AD137))),(BU137+CS137))</f>
        <v>0</v>
      </c>
      <c r="ED137" s="253">
        <f>IF('2. Grunddata'!$C$13="NEJ",(IF('2. Grunddata'!$C$16&gt;0,(DR137*$AD137),(AX137*$AD137))),(BV137+CT137))</f>
        <v>0</v>
      </c>
      <c r="EE137" s="253">
        <f>IF('2. Grunddata'!$C$13="NEJ",(IF('2. Grunddata'!$C$16&gt;0,(DS137*$AD137),(AY137*$AD137))),(BW137+CU137))</f>
        <v>0</v>
      </c>
      <c r="EF137" s="253">
        <f>IF('2. Grunddata'!$C$13="NEJ",(IF('2. Grunddata'!$C$16&gt;0,(DT137*$AD137),(AZ137*$AD137))),(BX137+CV137))</f>
        <v>0</v>
      </c>
      <c r="EG137" s="253">
        <f>IF('2. Grunddata'!$C$13="NEJ",(IF('2. Grunddata'!$C$16&gt;0,(DU137*$AD137),(BA137*$AD137))),(BY137+CW137))</f>
        <v>0</v>
      </c>
      <c r="EH137" s="253">
        <f>IF('2. Grunddata'!$C$13="NEJ",(IF('2. Grunddata'!$C$16&gt;0,(DV137*$AD137),(BB137*$AD137))),(BZ137+CX137))</f>
        <v>0</v>
      </c>
      <c r="EI137" s="237">
        <f t="shared" si="322"/>
        <v>0</v>
      </c>
      <c r="EK137" s="253">
        <f>(BQ137+CO137-DY137)+IF('2. Grunddata'!$C$16&gt;0,AS137-DM137,0)</f>
        <v>0</v>
      </c>
      <c r="EL137" s="253">
        <f>(BR137+CP137-DZ137)+IF('2. Grunddata'!$C$16&gt;0,AT137-DN137,0)</f>
        <v>0</v>
      </c>
      <c r="EM137" s="253">
        <f>(BS137+CQ137-EA137)+IF('2. Grunddata'!$C$16&gt;0,AU137-DO137,0)</f>
        <v>0</v>
      </c>
      <c r="EN137" s="253">
        <f>(BT137+CR137-EB137)+IF('2. Grunddata'!$C$16&gt;0,AV137-DP137,0)</f>
        <v>0</v>
      </c>
      <c r="EO137" s="253">
        <f>(BU137+CS137-EC137)+IF('2. Grunddata'!$C$16&gt;0,AW137-DQ137,0)</f>
        <v>0</v>
      </c>
      <c r="EP137" s="253">
        <f>(BV137+CT137-ED137)+IF('2. Grunddata'!$C$16&gt;0,AX137-DR137,0)</f>
        <v>0</v>
      </c>
      <c r="EQ137" s="253">
        <f>(BW137+CU137-EE137)+IF('2. Grunddata'!$C$16&gt;0,AY137-DS137,0)</f>
        <v>0</v>
      </c>
      <c r="ER137" s="253">
        <f>(BX137+CV137-EF137)+IF('2. Grunddata'!$C$16&gt;0,AZ137-DT137,0)</f>
        <v>0</v>
      </c>
      <c r="ES137" s="253">
        <f>(BY137+CW137-EG137)+IF('2. Grunddata'!$C$16&gt;0,BA137-DU137,0)</f>
        <v>0</v>
      </c>
      <c r="ET137" s="253">
        <f>(BZ137+CX137-EH137)+IF('2. Grunddata'!$C$16&gt;0,BB137-DV137,0)</f>
        <v>0</v>
      </c>
      <c r="EU137" s="237">
        <f t="shared" si="323"/>
        <v>0</v>
      </c>
      <c r="EW137" s="253">
        <f t="shared" si="324"/>
        <v>0</v>
      </c>
      <c r="EX137" s="253">
        <f t="shared" si="325"/>
        <v>0</v>
      </c>
      <c r="EY137" s="253">
        <f t="shared" si="326"/>
        <v>0</v>
      </c>
      <c r="EZ137" s="253">
        <f t="shared" si="327"/>
        <v>0</v>
      </c>
      <c r="FA137" s="253">
        <f t="shared" si="328"/>
        <v>0</v>
      </c>
      <c r="FB137" s="253">
        <f t="shared" si="329"/>
        <v>0</v>
      </c>
      <c r="FC137" s="253">
        <f t="shared" si="330"/>
        <v>0</v>
      </c>
      <c r="FD137" s="253">
        <f t="shared" si="331"/>
        <v>0</v>
      </c>
      <c r="FE137" s="253">
        <f t="shared" si="332"/>
        <v>0</v>
      </c>
      <c r="FF137" s="253">
        <f t="shared" si="333"/>
        <v>0</v>
      </c>
      <c r="FG137" s="237">
        <f t="shared" si="334"/>
        <v>0</v>
      </c>
      <c r="FI137" s="253">
        <f t="shared" si="335"/>
        <v>0</v>
      </c>
      <c r="FJ137" s="253">
        <f t="shared" si="336"/>
        <v>0</v>
      </c>
      <c r="FK137" s="253">
        <f t="shared" si="337"/>
        <v>0</v>
      </c>
      <c r="FL137" s="253">
        <f t="shared" si="338"/>
        <v>0</v>
      </c>
      <c r="FM137" s="253">
        <f t="shared" si="339"/>
        <v>0</v>
      </c>
      <c r="FN137" s="253">
        <f t="shared" si="340"/>
        <v>0</v>
      </c>
      <c r="FO137" s="253">
        <f t="shared" si="341"/>
        <v>0</v>
      </c>
      <c r="FP137" s="253">
        <f t="shared" si="342"/>
        <v>0</v>
      </c>
      <c r="FQ137" s="253">
        <f t="shared" si="343"/>
        <v>0</v>
      </c>
      <c r="FR137" s="253">
        <f t="shared" si="344"/>
        <v>0</v>
      </c>
      <c r="FS137" s="237">
        <f t="shared" si="345"/>
        <v>0</v>
      </c>
    </row>
    <row r="138" spans="2:175" s="120" customFormat="1" ht="12.95" customHeight="1" x14ac:dyDescent="0.2">
      <c r="B138" s="115" t="str">
        <f>'2. Grunddata'!C$9</f>
        <v>Husdjurens utfodring och vård</v>
      </c>
      <c r="C138" s="147"/>
      <c r="D138" s="116"/>
      <c r="E138" s="138">
        <f t="shared" si="421"/>
        <v>0</v>
      </c>
      <c r="F138" s="136"/>
      <c r="G138" s="137"/>
      <c r="H138" s="137"/>
      <c r="I138" s="137"/>
      <c r="J138" s="137"/>
      <c r="K138" s="137"/>
      <c r="L138" s="137"/>
      <c r="M138" s="137"/>
      <c r="N138" s="137"/>
      <c r="O138" s="137"/>
      <c r="P138" s="137"/>
      <c r="Q138" s="566">
        <f>SUMIF('3. Partner'!$K$13:$K$87,$B138,'3. Partner'!$E$13:$E$87)</f>
        <v>0.02</v>
      </c>
      <c r="R138" s="540">
        <f t="shared" si="422"/>
        <v>0.02</v>
      </c>
      <c r="S138" s="540">
        <f t="shared" si="422"/>
        <v>0.02</v>
      </c>
      <c r="T138" s="540">
        <f t="shared" si="422"/>
        <v>0.02</v>
      </c>
      <c r="U138" s="540">
        <f t="shared" si="422"/>
        <v>0.02</v>
      </c>
      <c r="V138" s="540">
        <f t="shared" si="422"/>
        <v>0.02</v>
      </c>
      <c r="W138" s="540">
        <f t="shared" si="422"/>
        <v>0.02</v>
      </c>
      <c r="X138" s="540">
        <f t="shared" si="422"/>
        <v>0.02</v>
      </c>
      <c r="Y138" s="540">
        <f t="shared" si="422"/>
        <v>0.02</v>
      </c>
      <c r="Z138" s="540">
        <f t="shared" si="422"/>
        <v>0.02</v>
      </c>
      <c r="AA138" s="567">
        <f>SUMIF('3. Partner'!K$13:K$87,B138,'3. Partner'!D$13:D$87)</f>
        <v>0.54449999999999998</v>
      </c>
      <c r="AB138" s="568">
        <f>(SUMIF('3. Partner'!K$13:K$87,B138,'3. Partner'!F$13:F$87))+(SUMIF('3. Partner'!K$13:K$87,B138,'3. Partner'!H$13:H$87))</f>
        <v>0.46473946099377283</v>
      </c>
      <c r="AC138" s="568">
        <f>(SUMIF('3. Partner'!K$13:K$87,B138,'3. Partner'!G$13:G$87))+(SUMIF('3. Partner'!K$13:K$87,B138,'3. Partner'!I$13:I$87))</f>
        <v>0.12659999999999999</v>
      </c>
      <c r="AD138" s="273">
        <f>IF('2. Grunddata'!C$13="NEJ",'2. Grunddata'!C$14,0)</f>
        <v>0.25</v>
      </c>
      <c r="AE138" s="617">
        <f t="shared" si="313"/>
        <v>0</v>
      </c>
      <c r="AF138" s="287"/>
      <c r="AG138" s="274">
        <f t="shared" si="350"/>
        <v>0</v>
      </c>
      <c r="AH138" s="274">
        <f t="shared" si="351"/>
        <v>0</v>
      </c>
      <c r="AI138" s="274">
        <f t="shared" si="352"/>
        <v>0</v>
      </c>
      <c r="AJ138" s="274">
        <f t="shared" si="353"/>
        <v>0</v>
      </c>
      <c r="AK138" s="274">
        <f t="shared" si="354"/>
        <v>0</v>
      </c>
      <c r="AL138" s="274">
        <f t="shared" si="355"/>
        <v>0</v>
      </c>
      <c r="AM138" s="274">
        <f t="shared" si="356"/>
        <v>0</v>
      </c>
      <c r="AN138" s="274">
        <f t="shared" si="357"/>
        <v>0</v>
      </c>
      <c r="AO138" s="274">
        <f t="shared" si="358"/>
        <v>0</v>
      </c>
      <c r="AP138" s="274">
        <f t="shared" si="359"/>
        <v>0</v>
      </c>
      <c r="AQ138" s="275">
        <f t="shared" si="314"/>
        <v>0</v>
      </c>
      <c r="AR138" s="276"/>
      <c r="AS138" s="274">
        <f t="shared" si="360"/>
        <v>0</v>
      </c>
      <c r="AT138" s="274">
        <f t="shared" si="361"/>
        <v>0</v>
      </c>
      <c r="AU138" s="274">
        <f t="shared" si="362"/>
        <v>0</v>
      </c>
      <c r="AV138" s="274">
        <f t="shared" si="363"/>
        <v>0</v>
      </c>
      <c r="AW138" s="274">
        <f t="shared" si="364"/>
        <v>0</v>
      </c>
      <c r="AX138" s="274">
        <f t="shared" si="365"/>
        <v>0</v>
      </c>
      <c r="AY138" s="274">
        <f t="shared" si="366"/>
        <v>0</v>
      </c>
      <c r="AZ138" s="274">
        <f t="shared" si="367"/>
        <v>0</v>
      </c>
      <c r="BA138" s="274">
        <f t="shared" si="368"/>
        <v>0</v>
      </c>
      <c r="BB138" s="274">
        <f t="shared" si="369"/>
        <v>0</v>
      </c>
      <c r="BC138" s="275">
        <f t="shared" si="315"/>
        <v>0</v>
      </c>
      <c r="BD138" s="276"/>
      <c r="BE138" s="274">
        <f t="shared" si="370"/>
        <v>0</v>
      </c>
      <c r="BF138" s="274">
        <f t="shared" si="371"/>
        <v>0</v>
      </c>
      <c r="BG138" s="274">
        <f t="shared" si="372"/>
        <v>0</v>
      </c>
      <c r="BH138" s="274">
        <f t="shared" si="373"/>
        <v>0</v>
      </c>
      <c r="BI138" s="274">
        <f t="shared" si="374"/>
        <v>0</v>
      </c>
      <c r="BJ138" s="274">
        <f t="shared" si="375"/>
        <v>0</v>
      </c>
      <c r="BK138" s="274">
        <f t="shared" si="376"/>
        <v>0</v>
      </c>
      <c r="BL138" s="274">
        <f t="shared" si="377"/>
        <v>0</v>
      </c>
      <c r="BM138" s="274">
        <f t="shared" si="378"/>
        <v>0</v>
      </c>
      <c r="BN138" s="274">
        <f t="shared" si="379"/>
        <v>0</v>
      </c>
      <c r="BO138" s="275">
        <f t="shared" si="316"/>
        <v>0</v>
      </c>
      <c r="BP138" s="227"/>
      <c r="BQ138" s="225">
        <f t="shared" si="380"/>
        <v>0</v>
      </c>
      <c r="BR138" s="225">
        <f t="shared" si="381"/>
        <v>0</v>
      </c>
      <c r="BS138" s="225">
        <f t="shared" si="382"/>
        <v>0</v>
      </c>
      <c r="BT138" s="225">
        <f t="shared" si="383"/>
        <v>0</v>
      </c>
      <c r="BU138" s="225">
        <f t="shared" si="384"/>
        <v>0</v>
      </c>
      <c r="BV138" s="225">
        <f t="shared" si="385"/>
        <v>0</v>
      </c>
      <c r="BW138" s="225">
        <f t="shared" si="386"/>
        <v>0</v>
      </c>
      <c r="BX138" s="225">
        <f t="shared" si="387"/>
        <v>0</v>
      </c>
      <c r="BY138" s="225">
        <f t="shared" si="388"/>
        <v>0</v>
      </c>
      <c r="BZ138" s="225">
        <f t="shared" si="389"/>
        <v>0</v>
      </c>
      <c r="CA138" s="226">
        <f t="shared" si="317"/>
        <v>0</v>
      </c>
      <c r="CB138" s="227"/>
      <c r="CC138" s="279">
        <f t="shared" si="390"/>
        <v>0</v>
      </c>
      <c r="CD138" s="279">
        <f t="shared" si="391"/>
        <v>0</v>
      </c>
      <c r="CE138" s="279">
        <f t="shared" si="392"/>
        <v>0</v>
      </c>
      <c r="CF138" s="279">
        <f t="shared" si="393"/>
        <v>0</v>
      </c>
      <c r="CG138" s="279">
        <f t="shared" si="394"/>
        <v>0</v>
      </c>
      <c r="CH138" s="279">
        <f t="shared" si="395"/>
        <v>0</v>
      </c>
      <c r="CI138" s="279">
        <f t="shared" si="396"/>
        <v>0</v>
      </c>
      <c r="CJ138" s="279">
        <f t="shared" si="397"/>
        <v>0</v>
      </c>
      <c r="CK138" s="279">
        <f t="shared" si="398"/>
        <v>0</v>
      </c>
      <c r="CL138" s="279">
        <f t="shared" si="399"/>
        <v>0</v>
      </c>
      <c r="CM138" s="226">
        <f t="shared" si="318"/>
        <v>0</v>
      </c>
      <c r="CN138" s="227"/>
      <c r="CO138" s="225">
        <f t="shared" si="400"/>
        <v>0</v>
      </c>
      <c r="CP138" s="225">
        <f t="shared" si="401"/>
        <v>0</v>
      </c>
      <c r="CQ138" s="225">
        <f t="shared" si="402"/>
        <v>0</v>
      </c>
      <c r="CR138" s="225">
        <f t="shared" si="403"/>
        <v>0</v>
      </c>
      <c r="CS138" s="225">
        <f t="shared" si="404"/>
        <v>0</v>
      </c>
      <c r="CT138" s="225">
        <f t="shared" si="405"/>
        <v>0</v>
      </c>
      <c r="CU138" s="225">
        <f t="shared" si="406"/>
        <v>0</v>
      </c>
      <c r="CV138" s="225">
        <f t="shared" si="407"/>
        <v>0</v>
      </c>
      <c r="CW138" s="225">
        <f t="shared" si="408"/>
        <v>0</v>
      </c>
      <c r="CX138" s="225">
        <f t="shared" si="409"/>
        <v>0</v>
      </c>
      <c r="CY138" s="226">
        <f t="shared" si="319"/>
        <v>0</v>
      </c>
      <c r="CZ138" s="227"/>
      <c r="DA138" s="225">
        <f t="shared" si="410"/>
        <v>0</v>
      </c>
      <c r="DB138" s="225">
        <f t="shared" si="411"/>
        <v>0</v>
      </c>
      <c r="DC138" s="225">
        <f t="shared" si="412"/>
        <v>0</v>
      </c>
      <c r="DD138" s="225">
        <f t="shared" si="413"/>
        <v>0</v>
      </c>
      <c r="DE138" s="225">
        <f t="shared" si="414"/>
        <v>0</v>
      </c>
      <c r="DF138" s="225">
        <f t="shared" si="415"/>
        <v>0</v>
      </c>
      <c r="DG138" s="225">
        <f t="shared" si="416"/>
        <v>0</v>
      </c>
      <c r="DH138" s="225">
        <f t="shared" si="417"/>
        <v>0</v>
      </c>
      <c r="DI138" s="225">
        <f t="shared" si="418"/>
        <v>0</v>
      </c>
      <c r="DJ138" s="225">
        <f t="shared" si="419"/>
        <v>0</v>
      </c>
      <c r="DK138" s="226">
        <f t="shared" si="320"/>
        <v>0</v>
      </c>
      <c r="DL138" s="227"/>
      <c r="DM138" s="225">
        <f>IF('5. Lön'!$B$15&gt;0,$F138*G138*(1+'2. Grunddata'!$C$16)*(1+$Q138)*(1-$E138),AS138)</f>
        <v>0</v>
      </c>
      <c r="DN138" s="225">
        <f>IF('5. Lön'!$B$15&gt;0,$F138*H138*(1+'2. Grunddata'!$C$16)*(1+$Q138)*(1+$R138)*(1-$E138),AT138)</f>
        <v>0</v>
      </c>
      <c r="DO138" s="225">
        <f>IF('5. Lön'!$B$15&gt;0,$F138*I138*(1+'2. Grunddata'!$C$16)*(1+$Q138)*(1+$R138)*(1+$S138)*(1-$E138),AU138)</f>
        <v>0</v>
      </c>
      <c r="DP138" s="225">
        <f>IF('5. Lön'!$B$15&gt;0,$F138*J138*(1+'2. Grunddata'!$C$16)*(1+$Q138)*(1+$R138)*(1+$S138)*(1+$T138)*(1-$E138),AV138)</f>
        <v>0</v>
      </c>
      <c r="DQ138" s="225">
        <f>IF('5. Lön'!$B$15&gt;0,$F138*K138*(1+'2. Grunddata'!$C$16)*(1+$Q138)*(1+$R138)*(1+$S138)*(1+$T138)*(1+$U138)*(1-$E138),AW138)</f>
        <v>0</v>
      </c>
      <c r="DR138" s="225">
        <f>IF('5. Lön'!$B$15&gt;0,$F138*L138*(1+'2. Grunddata'!$C$16)*(1+$Q138)*(1+$R138)*(1+$S138)*(1+$T138)*(1+$U138)*(1+$V138)*(1-$E138),AX138)</f>
        <v>0</v>
      </c>
      <c r="DS138" s="225">
        <f>IF('5. Lön'!$B$15&gt;0,$F138*M138*(1+'2. Grunddata'!$C$16)*(1+$Q138)*(1+$R138)*(1+$S138)*(1+$T138)*(1+$U138)*(1+$V138)*(1+$W138)*(1-$E138),AY138)</f>
        <v>0</v>
      </c>
      <c r="DT138" s="225">
        <f>IF('5. Lön'!$B$15&gt;0,$F138*N138*(1+'2. Grunddata'!$C$16)*(1+$Q138)*(1+$R138)*(1+$S138)*(1+$T138)*(1+$U138)*(1+$V138)*(1+$W138)*(1+$X138)*(1-$E138),AZ138)</f>
        <v>0</v>
      </c>
      <c r="DU138" s="225">
        <f>IF('5. Lön'!$B$15&gt;0,$F138*O138*(1+'2. Grunddata'!$C$16)*(1+$Q138)*(1+$R138)*(1+$S138)*(1+$T138)*(1+$U138)*(1+$V138)*(1+$W138)*(1+$X138)*(1+$Y138)*(1+$Z138)*(1-$E138),BA138)</f>
        <v>0</v>
      </c>
      <c r="DV138" s="225">
        <f>IF('5. Lön'!$B$15&gt;0,$F138*P138*(1+'2. Grunddata'!$C$16)*(1+$Q138)*(1+$R138)*(1+$S138)*(1+$T138)*(1+$U138)*(1+$V138)*(1+$W138)*(1+$X138)*(1+$Y138)*(1-$E138),BB138)</f>
        <v>0</v>
      </c>
      <c r="DW138" s="226">
        <f t="shared" si="321"/>
        <v>0</v>
      </c>
      <c r="DX138" s="227"/>
      <c r="DY138" s="225">
        <f>IF('2. Grunddata'!$C$13="NEJ",(IF('2. Grunddata'!$C$16&gt;0,(DM138*$AD138),(AS138*$AD138))),(BQ138+CO138))</f>
        <v>0</v>
      </c>
      <c r="DZ138" s="225">
        <f>IF('2. Grunddata'!$C$13="NEJ",(IF('2. Grunddata'!$C$16&gt;0,(DN138*$AD138),(AT138*$AD138))),(BR138+CP138))</f>
        <v>0</v>
      </c>
      <c r="EA138" s="225">
        <f>IF('2. Grunddata'!$C$13="NEJ",(IF('2. Grunddata'!$C$16&gt;0,(DO138*$AD138),(AU138*$AD138))),(BS138+CQ138))</f>
        <v>0</v>
      </c>
      <c r="EB138" s="225">
        <f>IF('2. Grunddata'!$C$13="NEJ",(IF('2. Grunddata'!$C$16&gt;0,(DP138*$AD138),(AV138*$AD138))),(BT138+CR138))</f>
        <v>0</v>
      </c>
      <c r="EC138" s="225">
        <f>IF('2. Grunddata'!$C$13="NEJ",(IF('2. Grunddata'!$C$16&gt;0,(DQ138*$AD138),(AW138*$AD138))),(BU138+CS138))</f>
        <v>0</v>
      </c>
      <c r="ED138" s="225">
        <f>IF('2. Grunddata'!$C$13="NEJ",(IF('2. Grunddata'!$C$16&gt;0,(DR138*$AD138),(AX138*$AD138))),(BV138+CT138))</f>
        <v>0</v>
      </c>
      <c r="EE138" s="225">
        <f>IF('2. Grunddata'!$C$13="NEJ",(IF('2. Grunddata'!$C$16&gt;0,(DS138*$AD138),(AY138*$AD138))),(BW138+CU138))</f>
        <v>0</v>
      </c>
      <c r="EF138" s="225">
        <f>IF('2. Grunddata'!$C$13="NEJ",(IF('2. Grunddata'!$C$16&gt;0,(DT138*$AD138),(AZ138*$AD138))),(BX138+CV138))</f>
        <v>0</v>
      </c>
      <c r="EG138" s="225">
        <f>IF('2. Grunddata'!$C$13="NEJ",(IF('2. Grunddata'!$C$16&gt;0,(DU138*$AD138),(BA138*$AD138))),(BY138+CW138))</f>
        <v>0</v>
      </c>
      <c r="EH138" s="225">
        <f>IF('2. Grunddata'!$C$13="NEJ",(IF('2. Grunddata'!$C$16&gt;0,(DV138*$AD138),(BB138*$AD138))),(BZ138+CX138))</f>
        <v>0</v>
      </c>
      <c r="EI138" s="226">
        <f t="shared" si="322"/>
        <v>0</v>
      </c>
      <c r="EJ138" s="227"/>
      <c r="EK138" s="225">
        <f>(BQ138+CO138-DY138)+IF('2. Grunddata'!$C$16&gt;0,AS138-DM138,0)</f>
        <v>0</v>
      </c>
      <c r="EL138" s="225">
        <f>(BR138+CP138-DZ138)+IF('2. Grunddata'!$C$16&gt;0,AT138-DN138,0)</f>
        <v>0</v>
      </c>
      <c r="EM138" s="225">
        <f>(BS138+CQ138-EA138)+IF('2. Grunddata'!$C$16&gt;0,AU138-DO138,0)</f>
        <v>0</v>
      </c>
      <c r="EN138" s="225">
        <f>(BT138+CR138-EB138)+IF('2. Grunddata'!$C$16&gt;0,AV138-DP138,0)</f>
        <v>0</v>
      </c>
      <c r="EO138" s="225">
        <f>(BU138+CS138-EC138)+IF('2. Grunddata'!$C$16&gt;0,AW138-DQ138,0)</f>
        <v>0</v>
      </c>
      <c r="EP138" s="225">
        <f>(BV138+CT138-ED138)+IF('2. Grunddata'!$C$16&gt;0,AX138-DR138,0)</f>
        <v>0</v>
      </c>
      <c r="EQ138" s="225">
        <f>(BW138+CU138-EE138)+IF('2. Grunddata'!$C$16&gt;0,AY138-DS138,0)</f>
        <v>0</v>
      </c>
      <c r="ER138" s="225">
        <f>(BX138+CV138-EF138)+IF('2. Grunddata'!$C$16&gt;0,AZ138-DT138,0)</f>
        <v>0</v>
      </c>
      <c r="ES138" s="225">
        <f>(BY138+CW138-EG138)+IF('2. Grunddata'!$C$16&gt;0,BA138-DU138,0)</f>
        <v>0</v>
      </c>
      <c r="ET138" s="225">
        <f>(BZ138+CX138-EH138)+IF('2. Grunddata'!$C$16&gt;0,BB138-DV138,0)</f>
        <v>0</v>
      </c>
      <c r="EU138" s="226">
        <f t="shared" si="323"/>
        <v>0</v>
      </c>
      <c r="EV138" s="227"/>
      <c r="EW138" s="225">
        <f t="shared" si="324"/>
        <v>0</v>
      </c>
      <c r="EX138" s="225">
        <f t="shared" si="325"/>
        <v>0</v>
      </c>
      <c r="EY138" s="225">
        <f t="shared" si="326"/>
        <v>0</v>
      </c>
      <c r="EZ138" s="225">
        <f t="shared" si="327"/>
        <v>0</v>
      </c>
      <c r="FA138" s="225">
        <f t="shared" si="328"/>
        <v>0</v>
      </c>
      <c r="FB138" s="225">
        <f t="shared" si="329"/>
        <v>0</v>
      </c>
      <c r="FC138" s="225">
        <f t="shared" si="330"/>
        <v>0</v>
      </c>
      <c r="FD138" s="225">
        <f t="shared" si="331"/>
        <v>0</v>
      </c>
      <c r="FE138" s="225">
        <f t="shared" si="332"/>
        <v>0</v>
      </c>
      <c r="FF138" s="225">
        <f t="shared" si="333"/>
        <v>0</v>
      </c>
      <c r="FG138" s="226">
        <f t="shared" si="334"/>
        <v>0</v>
      </c>
      <c r="FH138" s="227"/>
      <c r="FI138" s="225">
        <f t="shared" si="335"/>
        <v>0</v>
      </c>
      <c r="FJ138" s="225">
        <f t="shared" si="336"/>
        <v>0</v>
      </c>
      <c r="FK138" s="225">
        <f t="shared" si="337"/>
        <v>0</v>
      </c>
      <c r="FL138" s="225">
        <f t="shared" si="338"/>
        <v>0</v>
      </c>
      <c r="FM138" s="225">
        <f t="shared" si="339"/>
        <v>0</v>
      </c>
      <c r="FN138" s="225">
        <f t="shared" si="340"/>
        <v>0</v>
      </c>
      <c r="FO138" s="225">
        <f t="shared" si="341"/>
        <v>0</v>
      </c>
      <c r="FP138" s="225">
        <f t="shared" si="342"/>
        <v>0</v>
      </c>
      <c r="FQ138" s="225">
        <f t="shared" si="343"/>
        <v>0</v>
      </c>
      <c r="FR138" s="225">
        <f t="shared" si="344"/>
        <v>0</v>
      </c>
      <c r="FS138" s="226">
        <f t="shared" si="345"/>
        <v>0</v>
      </c>
    </row>
    <row r="139" spans="2:175" s="120" customFormat="1" ht="12.95" customHeight="1" x14ac:dyDescent="0.2">
      <c r="B139" s="109" t="str">
        <f>'2. Grunddata'!C$9</f>
        <v>Husdjurens utfodring och vård</v>
      </c>
      <c r="C139" s="110"/>
      <c r="D139" s="113"/>
      <c r="E139" s="128">
        <f t="shared" si="421"/>
        <v>0</v>
      </c>
      <c r="F139" s="111"/>
      <c r="G139" s="112"/>
      <c r="H139" s="112"/>
      <c r="I139" s="112"/>
      <c r="J139" s="112"/>
      <c r="K139" s="112"/>
      <c r="L139" s="112"/>
      <c r="M139" s="112"/>
      <c r="N139" s="112"/>
      <c r="O139" s="112"/>
      <c r="P139" s="112"/>
      <c r="Q139" s="266">
        <f>SUMIF('3. Partner'!$K$13:$K$87,$B139,'3. Partner'!$E$13:$E$87)</f>
        <v>0.02</v>
      </c>
      <c r="R139" s="541">
        <f t="shared" si="422"/>
        <v>0.02</v>
      </c>
      <c r="S139" s="541">
        <f t="shared" si="422"/>
        <v>0.02</v>
      </c>
      <c r="T139" s="541">
        <f t="shared" si="422"/>
        <v>0.02</v>
      </c>
      <c r="U139" s="541">
        <f t="shared" si="422"/>
        <v>0.02</v>
      </c>
      <c r="V139" s="541">
        <f t="shared" si="422"/>
        <v>0.02</v>
      </c>
      <c r="W139" s="541">
        <f t="shared" si="422"/>
        <v>0.02</v>
      </c>
      <c r="X139" s="541">
        <f t="shared" si="422"/>
        <v>0.02</v>
      </c>
      <c r="Y139" s="541">
        <f t="shared" si="422"/>
        <v>0.02</v>
      </c>
      <c r="Z139" s="541">
        <f t="shared" si="422"/>
        <v>0.02</v>
      </c>
      <c r="AA139" s="267">
        <f>SUMIF('3. Partner'!K$13:K$87,B139,'3. Partner'!D$13:D$87)</f>
        <v>0.54449999999999998</v>
      </c>
      <c r="AB139" s="247">
        <f>(SUMIF('3. Partner'!K$13:K$87,B139,'3. Partner'!F$13:F$87))+(SUMIF('3. Partner'!K$13:K$87,B139,'3. Partner'!H$13:H$87))</f>
        <v>0.46473946099377283</v>
      </c>
      <c r="AC139" s="247">
        <f>(SUMIF('3. Partner'!K$13:K$87,B139,'3. Partner'!G$13:G$87))+(SUMIF('3. Partner'!K$13:K$87,B139,'3. Partner'!I$13:I$87))</f>
        <v>0.12659999999999999</v>
      </c>
      <c r="AD139" s="248">
        <f>IF('2. Grunddata'!C$13="NEJ",'2. Grunddata'!C$14,0)</f>
        <v>0.25</v>
      </c>
      <c r="AE139" s="597">
        <f t="shared" si="313"/>
        <v>0</v>
      </c>
      <c r="AF139" s="292"/>
      <c r="AG139" s="249">
        <f t="shared" si="350"/>
        <v>0</v>
      </c>
      <c r="AH139" s="249">
        <f t="shared" si="351"/>
        <v>0</v>
      </c>
      <c r="AI139" s="249">
        <f t="shared" si="352"/>
        <v>0</v>
      </c>
      <c r="AJ139" s="249">
        <f t="shared" si="353"/>
        <v>0</v>
      </c>
      <c r="AK139" s="249">
        <f t="shared" si="354"/>
        <v>0</v>
      </c>
      <c r="AL139" s="249">
        <f t="shared" si="355"/>
        <v>0</v>
      </c>
      <c r="AM139" s="249">
        <f t="shared" si="356"/>
        <v>0</v>
      </c>
      <c r="AN139" s="249">
        <f t="shared" si="357"/>
        <v>0</v>
      </c>
      <c r="AO139" s="249">
        <f t="shared" si="358"/>
        <v>0</v>
      </c>
      <c r="AP139" s="249">
        <f t="shared" si="359"/>
        <v>0</v>
      </c>
      <c r="AQ139" s="250">
        <f t="shared" si="314"/>
        <v>0</v>
      </c>
      <c r="AR139" s="251"/>
      <c r="AS139" s="249">
        <f t="shared" si="360"/>
        <v>0</v>
      </c>
      <c r="AT139" s="249">
        <f t="shared" si="361"/>
        <v>0</v>
      </c>
      <c r="AU139" s="249">
        <f t="shared" si="362"/>
        <v>0</v>
      </c>
      <c r="AV139" s="249">
        <f t="shared" si="363"/>
        <v>0</v>
      </c>
      <c r="AW139" s="249">
        <f t="shared" si="364"/>
        <v>0</v>
      </c>
      <c r="AX139" s="249">
        <f t="shared" si="365"/>
        <v>0</v>
      </c>
      <c r="AY139" s="249">
        <f t="shared" si="366"/>
        <v>0</v>
      </c>
      <c r="AZ139" s="249">
        <f t="shared" si="367"/>
        <v>0</v>
      </c>
      <c r="BA139" s="249">
        <f t="shared" si="368"/>
        <v>0</v>
      </c>
      <c r="BB139" s="249">
        <f t="shared" si="369"/>
        <v>0</v>
      </c>
      <c r="BC139" s="250">
        <f t="shared" si="315"/>
        <v>0</v>
      </c>
      <c r="BD139" s="251"/>
      <c r="BE139" s="249">
        <f t="shared" si="370"/>
        <v>0</v>
      </c>
      <c r="BF139" s="249">
        <f t="shared" si="371"/>
        <v>0</v>
      </c>
      <c r="BG139" s="249">
        <f t="shared" si="372"/>
        <v>0</v>
      </c>
      <c r="BH139" s="249">
        <f t="shared" si="373"/>
        <v>0</v>
      </c>
      <c r="BI139" s="249">
        <f t="shared" si="374"/>
        <v>0</v>
      </c>
      <c r="BJ139" s="249">
        <f t="shared" si="375"/>
        <v>0</v>
      </c>
      <c r="BK139" s="249">
        <f t="shared" si="376"/>
        <v>0</v>
      </c>
      <c r="BL139" s="249">
        <f t="shared" si="377"/>
        <v>0</v>
      </c>
      <c r="BM139" s="249">
        <f t="shared" si="378"/>
        <v>0</v>
      </c>
      <c r="BN139" s="249">
        <f t="shared" si="379"/>
        <v>0</v>
      </c>
      <c r="BO139" s="250">
        <f t="shared" si="316"/>
        <v>0</v>
      </c>
      <c r="BQ139" s="253">
        <f t="shared" si="380"/>
        <v>0</v>
      </c>
      <c r="BR139" s="253">
        <f t="shared" si="381"/>
        <v>0</v>
      </c>
      <c r="BS139" s="253">
        <f t="shared" si="382"/>
        <v>0</v>
      </c>
      <c r="BT139" s="253">
        <f t="shared" si="383"/>
        <v>0</v>
      </c>
      <c r="BU139" s="253">
        <f t="shared" si="384"/>
        <v>0</v>
      </c>
      <c r="BV139" s="253">
        <f t="shared" si="385"/>
        <v>0</v>
      </c>
      <c r="BW139" s="253">
        <f t="shared" si="386"/>
        <v>0</v>
      </c>
      <c r="BX139" s="253">
        <f t="shared" si="387"/>
        <v>0</v>
      </c>
      <c r="BY139" s="253">
        <f t="shared" si="388"/>
        <v>0</v>
      </c>
      <c r="BZ139" s="253">
        <f t="shared" si="389"/>
        <v>0</v>
      </c>
      <c r="CA139" s="237">
        <f t="shared" si="317"/>
        <v>0</v>
      </c>
      <c r="CC139" s="258">
        <f t="shared" si="390"/>
        <v>0</v>
      </c>
      <c r="CD139" s="258">
        <f t="shared" si="391"/>
        <v>0</v>
      </c>
      <c r="CE139" s="258">
        <f t="shared" si="392"/>
        <v>0</v>
      </c>
      <c r="CF139" s="258">
        <f t="shared" si="393"/>
        <v>0</v>
      </c>
      <c r="CG139" s="258">
        <f t="shared" si="394"/>
        <v>0</v>
      </c>
      <c r="CH139" s="258">
        <f t="shared" si="395"/>
        <v>0</v>
      </c>
      <c r="CI139" s="258">
        <f t="shared" si="396"/>
        <v>0</v>
      </c>
      <c r="CJ139" s="258">
        <f t="shared" si="397"/>
        <v>0</v>
      </c>
      <c r="CK139" s="258">
        <f t="shared" si="398"/>
        <v>0</v>
      </c>
      <c r="CL139" s="258">
        <f t="shared" si="399"/>
        <v>0</v>
      </c>
      <c r="CM139" s="237">
        <f t="shared" si="318"/>
        <v>0</v>
      </c>
      <c r="CO139" s="253">
        <f t="shared" si="400"/>
        <v>0</v>
      </c>
      <c r="CP139" s="253">
        <f t="shared" si="401"/>
        <v>0</v>
      </c>
      <c r="CQ139" s="253">
        <f t="shared" si="402"/>
        <v>0</v>
      </c>
      <c r="CR139" s="253">
        <f t="shared" si="403"/>
        <v>0</v>
      </c>
      <c r="CS139" s="253">
        <f t="shared" si="404"/>
        <v>0</v>
      </c>
      <c r="CT139" s="253">
        <f t="shared" si="405"/>
        <v>0</v>
      </c>
      <c r="CU139" s="253">
        <f t="shared" si="406"/>
        <v>0</v>
      </c>
      <c r="CV139" s="253">
        <f t="shared" si="407"/>
        <v>0</v>
      </c>
      <c r="CW139" s="253">
        <f t="shared" si="408"/>
        <v>0</v>
      </c>
      <c r="CX139" s="253">
        <f t="shared" si="409"/>
        <v>0</v>
      </c>
      <c r="CY139" s="237">
        <f t="shared" si="319"/>
        <v>0</v>
      </c>
      <c r="DA139" s="253">
        <f t="shared" si="410"/>
        <v>0</v>
      </c>
      <c r="DB139" s="253">
        <f t="shared" si="411"/>
        <v>0</v>
      </c>
      <c r="DC139" s="253">
        <f t="shared" si="412"/>
        <v>0</v>
      </c>
      <c r="DD139" s="253">
        <f t="shared" si="413"/>
        <v>0</v>
      </c>
      <c r="DE139" s="253">
        <f t="shared" si="414"/>
        <v>0</v>
      </c>
      <c r="DF139" s="253">
        <f t="shared" si="415"/>
        <v>0</v>
      </c>
      <c r="DG139" s="253">
        <f t="shared" si="416"/>
        <v>0</v>
      </c>
      <c r="DH139" s="253">
        <f t="shared" si="417"/>
        <v>0</v>
      </c>
      <c r="DI139" s="253">
        <f t="shared" si="418"/>
        <v>0</v>
      </c>
      <c r="DJ139" s="253">
        <f t="shared" si="419"/>
        <v>0</v>
      </c>
      <c r="DK139" s="237">
        <f t="shared" si="320"/>
        <v>0</v>
      </c>
      <c r="DM139" s="253">
        <f>IF('5. Lön'!$B$15&gt;0,$F139*G139*(1+'2. Grunddata'!$C$16)*(1+$Q139)*(1-$E139),AS139)</f>
        <v>0</v>
      </c>
      <c r="DN139" s="253">
        <f>IF('5. Lön'!$B$15&gt;0,$F139*H139*(1+'2. Grunddata'!$C$16)*(1+$Q139)*(1+$R139)*(1-$E139),AT139)</f>
        <v>0</v>
      </c>
      <c r="DO139" s="253">
        <f>IF('5. Lön'!$B$15&gt;0,$F139*I139*(1+'2. Grunddata'!$C$16)*(1+$Q139)*(1+$R139)*(1+$S139)*(1-$E139),AU139)</f>
        <v>0</v>
      </c>
      <c r="DP139" s="253">
        <f>IF('5. Lön'!$B$15&gt;0,$F139*J139*(1+'2. Grunddata'!$C$16)*(1+$Q139)*(1+$R139)*(1+$S139)*(1+$T139)*(1-$E139),AV139)</f>
        <v>0</v>
      </c>
      <c r="DQ139" s="253">
        <f>IF('5. Lön'!$B$15&gt;0,$F139*K139*(1+'2. Grunddata'!$C$16)*(1+$Q139)*(1+$R139)*(1+$S139)*(1+$T139)*(1+$U139)*(1-$E139),AW139)</f>
        <v>0</v>
      </c>
      <c r="DR139" s="253">
        <f>IF('5. Lön'!$B$15&gt;0,$F139*L139*(1+'2. Grunddata'!$C$16)*(1+$Q139)*(1+$R139)*(1+$S139)*(1+$T139)*(1+$U139)*(1+$V139)*(1-$E139),AX139)</f>
        <v>0</v>
      </c>
      <c r="DS139" s="253">
        <f>IF('5. Lön'!$B$15&gt;0,$F139*M139*(1+'2. Grunddata'!$C$16)*(1+$Q139)*(1+$R139)*(1+$S139)*(1+$T139)*(1+$U139)*(1+$V139)*(1+$W139)*(1-$E139),AY139)</f>
        <v>0</v>
      </c>
      <c r="DT139" s="253">
        <f>IF('5. Lön'!$B$15&gt;0,$F139*N139*(1+'2. Grunddata'!$C$16)*(1+$Q139)*(1+$R139)*(1+$S139)*(1+$T139)*(1+$U139)*(1+$V139)*(1+$W139)*(1+$X139)*(1-$E139),AZ139)</f>
        <v>0</v>
      </c>
      <c r="DU139" s="253">
        <f>IF('5. Lön'!$B$15&gt;0,$F139*O139*(1+'2. Grunddata'!$C$16)*(1+$Q139)*(1+$R139)*(1+$S139)*(1+$T139)*(1+$U139)*(1+$V139)*(1+$W139)*(1+$X139)*(1+$Y139)*(1+$Z139)*(1-$E139),BA139)</f>
        <v>0</v>
      </c>
      <c r="DV139" s="253">
        <f>IF('5. Lön'!$B$15&gt;0,$F139*P139*(1+'2. Grunddata'!$C$16)*(1+$Q139)*(1+$R139)*(1+$S139)*(1+$T139)*(1+$U139)*(1+$V139)*(1+$W139)*(1+$X139)*(1+$Y139)*(1-$E139),BB139)</f>
        <v>0</v>
      </c>
      <c r="DW139" s="237">
        <f t="shared" si="321"/>
        <v>0</v>
      </c>
      <c r="DY139" s="253">
        <f>IF('2. Grunddata'!$C$13="NEJ",(IF('2. Grunddata'!$C$16&gt;0,(DM139*$AD139),(AS139*$AD139))),(BQ139+CO139))</f>
        <v>0</v>
      </c>
      <c r="DZ139" s="253">
        <f>IF('2. Grunddata'!$C$13="NEJ",(IF('2. Grunddata'!$C$16&gt;0,(DN139*$AD139),(AT139*$AD139))),(BR139+CP139))</f>
        <v>0</v>
      </c>
      <c r="EA139" s="253">
        <f>IF('2. Grunddata'!$C$13="NEJ",(IF('2. Grunddata'!$C$16&gt;0,(DO139*$AD139),(AU139*$AD139))),(BS139+CQ139))</f>
        <v>0</v>
      </c>
      <c r="EB139" s="253">
        <f>IF('2. Grunddata'!$C$13="NEJ",(IF('2. Grunddata'!$C$16&gt;0,(DP139*$AD139),(AV139*$AD139))),(BT139+CR139))</f>
        <v>0</v>
      </c>
      <c r="EC139" s="253">
        <f>IF('2. Grunddata'!$C$13="NEJ",(IF('2. Grunddata'!$C$16&gt;0,(DQ139*$AD139),(AW139*$AD139))),(BU139+CS139))</f>
        <v>0</v>
      </c>
      <c r="ED139" s="253">
        <f>IF('2. Grunddata'!$C$13="NEJ",(IF('2. Grunddata'!$C$16&gt;0,(DR139*$AD139),(AX139*$AD139))),(BV139+CT139))</f>
        <v>0</v>
      </c>
      <c r="EE139" s="253">
        <f>IF('2. Grunddata'!$C$13="NEJ",(IF('2. Grunddata'!$C$16&gt;0,(DS139*$AD139),(AY139*$AD139))),(BW139+CU139))</f>
        <v>0</v>
      </c>
      <c r="EF139" s="253">
        <f>IF('2. Grunddata'!$C$13="NEJ",(IF('2. Grunddata'!$C$16&gt;0,(DT139*$AD139),(AZ139*$AD139))),(BX139+CV139))</f>
        <v>0</v>
      </c>
      <c r="EG139" s="253">
        <f>IF('2. Grunddata'!$C$13="NEJ",(IF('2. Grunddata'!$C$16&gt;0,(DU139*$AD139),(BA139*$AD139))),(BY139+CW139))</f>
        <v>0</v>
      </c>
      <c r="EH139" s="253">
        <f>IF('2. Grunddata'!$C$13="NEJ",(IF('2. Grunddata'!$C$16&gt;0,(DV139*$AD139),(BB139*$AD139))),(BZ139+CX139))</f>
        <v>0</v>
      </c>
      <c r="EI139" s="237">
        <f t="shared" si="322"/>
        <v>0</v>
      </c>
      <c r="EK139" s="253">
        <f>(BQ139+CO139-DY139)+IF('2. Grunddata'!$C$16&gt;0,AS139-DM139,0)</f>
        <v>0</v>
      </c>
      <c r="EL139" s="253">
        <f>(BR139+CP139-DZ139)+IF('2. Grunddata'!$C$16&gt;0,AT139-DN139,0)</f>
        <v>0</v>
      </c>
      <c r="EM139" s="253">
        <f>(BS139+CQ139-EA139)+IF('2. Grunddata'!$C$16&gt;0,AU139-DO139,0)</f>
        <v>0</v>
      </c>
      <c r="EN139" s="253">
        <f>(BT139+CR139-EB139)+IF('2. Grunddata'!$C$16&gt;0,AV139-DP139,0)</f>
        <v>0</v>
      </c>
      <c r="EO139" s="253">
        <f>(BU139+CS139-EC139)+IF('2. Grunddata'!$C$16&gt;0,AW139-DQ139,0)</f>
        <v>0</v>
      </c>
      <c r="EP139" s="253">
        <f>(BV139+CT139-ED139)+IF('2. Grunddata'!$C$16&gt;0,AX139-DR139,0)</f>
        <v>0</v>
      </c>
      <c r="EQ139" s="253">
        <f>(BW139+CU139-EE139)+IF('2. Grunddata'!$C$16&gt;0,AY139-DS139,0)</f>
        <v>0</v>
      </c>
      <c r="ER139" s="253">
        <f>(BX139+CV139-EF139)+IF('2. Grunddata'!$C$16&gt;0,AZ139-DT139,0)</f>
        <v>0</v>
      </c>
      <c r="ES139" s="253">
        <f>(BY139+CW139-EG139)+IF('2. Grunddata'!$C$16&gt;0,BA139-DU139,0)</f>
        <v>0</v>
      </c>
      <c r="ET139" s="253">
        <f>(BZ139+CX139-EH139)+IF('2. Grunddata'!$C$16&gt;0,BB139-DV139,0)</f>
        <v>0</v>
      </c>
      <c r="EU139" s="237">
        <f t="shared" si="323"/>
        <v>0</v>
      </c>
      <c r="EW139" s="253">
        <f t="shared" si="324"/>
        <v>0</v>
      </c>
      <c r="EX139" s="253">
        <f t="shared" si="325"/>
        <v>0</v>
      </c>
      <c r="EY139" s="253">
        <f t="shared" si="326"/>
        <v>0</v>
      </c>
      <c r="EZ139" s="253">
        <f t="shared" si="327"/>
        <v>0</v>
      </c>
      <c r="FA139" s="253">
        <f t="shared" si="328"/>
        <v>0</v>
      </c>
      <c r="FB139" s="253">
        <f t="shared" si="329"/>
        <v>0</v>
      </c>
      <c r="FC139" s="253">
        <f t="shared" si="330"/>
        <v>0</v>
      </c>
      <c r="FD139" s="253">
        <f t="shared" si="331"/>
        <v>0</v>
      </c>
      <c r="FE139" s="253">
        <f t="shared" si="332"/>
        <v>0</v>
      </c>
      <c r="FF139" s="253">
        <f t="shared" si="333"/>
        <v>0</v>
      </c>
      <c r="FG139" s="237">
        <f t="shared" si="334"/>
        <v>0</v>
      </c>
      <c r="FI139" s="253">
        <f t="shared" si="335"/>
        <v>0</v>
      </c>
      <c r="FJ139" s="253">
        <f t="shared" si="336"/>
        <v>0</v>
      </c>
      <c r="FK139" s="253">
        <f t="shared" si="337"/>
        <v>0</v>
      </c>
      <c r="FL139" s="253">
        <f t="shared" si="338"/>
        <v>0</v>
      </c>
      <c r="FM139" s="253">
        <f t="shared" si="339"/>
        <v>0</v>
      </c>
      <c r="FN139" s="253">
        <f t="shared" si="340"/>
        <v>0</v>
      </c>
      <c r="FO139" s="253">
        <f t="shared" si="341"/>
        <v>0</v>
      </c>
      <c r="FP139" s="253">
        <f t="shared" si="342"/>
        <v>0</v>
      </c>
      <c r="FQ139" s="253">
        <f t="shared" si="343"/>
        <v>0</v>
      </c>
      <c r="FR139" s="253">
        <f t="shared" si="344"/>
        <v>0</v>
      </c>
      <c r="FS139" s="237">
        <f t="shared" si="345"/>
        <v>0</v>
      </c>
    </row>
    <row r="140" spans="2:175" s="120" customFormat="1" ht="12.95" customHeight="1" x14ac:dyDescent="0.2">
      <c r="B140" s="115" t="str">
        <f>'2. Grunddata'!C$9</f>
        <v>Husdjurens utfodring och vård</v>
      </c>
      <c r="C140" s="147"/>
      <c r="D140" s="116"/>
      <c r="E140" s="138">
        <f t="shared" si="421"/>
        <v>0</v>
      </c>
      <c r="F140" s="136"/>
      <c r="G140" s="137"/>
      <c r="H140" s="137"/>
      <c r="I140" s="137"/>
      <c r="J140" s="137"/>
      <c r="K140" s="137"/>
      <c r="L140" s="137"/>
      <c r="M140" s="137"/>
      <c r="N140" s="137"/>
      <c r="O140" s="137"/>
      <c r="P140" s="137"/>
      <c r="Q140" s="566">
        <f>SUMIF('3. Partner'!$K$13:$K$87,$B140,'3. Partner'!$E$13:$E$87)</f>
        <v>0.02</v>
      </c>
      <c r="R140" s="540">
        <f t="shared" si="422"/>
        <v>0.02</v>
      </c>
      <c r="S140" s="540">
        <f t="shared" si="422"/>
        <v>0.02</v>
      </c>
      <c r="T140" s="540">
        <f t="shared" si="422"/>
        <v>0.02</v>
      </c>
      <c r="U140" s="540">
        <f t="shared" si="422"/>
        <v>0.02</v>
      </c>
      <c r="V140" s="540">
        <f t="shared" si="422"/>
        <v>0.02</v>
      </c>
      <c r="W140" s="540">
        <f t="shared" si="422"/>
        <v>0.02</v>
      </c>
      <c r="X140" s="540">
        <f t="shared" si="422"/>
        <v>0.02</v>
      </c>
      <c r="Y140" s="540">
        <f t="shared" si="422"/>
        <v>0.02</v>
      </c>
      <c r="Z140" s="540">
        <f t="shared" si="422"/>
        <v>0.02</v>
      </c>
      <c r="AA140" s="567">
        <f>SUMIF('3. Partner'!K$13:K$87,B140,'3. Partner'!D$13:D$87)</f>
        <v>0.54449999999999998</v>
      </c>
      <c r="AB140" s="568">
        <f>(SUMIF('3. Partner'!K$13:K$87,B140,'3. Partner'!F$13:F$87))+(SUMIF('3. Partner'!K$13:K$87,B140,'3. Partner'!H$13:H$87))</f>
        <v>0.46473946099377283</v>
      </c>
      <c r="AC140" s="568">
        <f>(SUMIF('3. Partner'!K$13:K$87,B140,'3. Partner'!G$13:G$87))+(SUMIF('3. Partner'!K$13:K$87,B140,'3. Partner'!I$13:I$87))</f>
        <v>0.12659999999999999</v>
      </c>
      <c r="AD140" s="273">
        <f>IF('2. Grunddata'!C$13="NEJ",'2. Grunddata'!C$14,0)</f>
        <v>0.25</v>
      </c>
      <c r="AE140" s="617">
        <f t="shared" si="313"/>
        <v>0</v>
      </c>
      <c r="AF140" s="287"/>
      <c r="AG140" s="274">
        <f t="shared" si="350"/>
        <v>0</v>
      </c>
      <c r="AH140" s="274">
        <f t="shared" si="351"/>
        <v>0</v>
      </c>
      <c r="AI140" s="274">
        <f t="shared" si="352"/>
        <v>0</v>
      </c>
      <c r="AJ140" s="274">
        <f t="shared" si="353"/>
        <v>0</v>
      </c>
      <c r="AK140" s="274">
        <f t="shared" si="354"/>
        <v>0</v>
      </c>
      <c r="AL140" s="274">
        <f t="shared" si="355"/>
        <v>0</v>
      </c>
      <c r="AM140" s="274">
        <f t="shared" si="356"/>
        <v>0</v>
      </c>
      <c r="AN140" s="274">
        <f t="shared" si="357"/>
        <v>0</v>
      </c>
      <c r="AO140" s="274">
        <f t="shared" si="358"/>
        <v>0</v>
      </c>
      <c r="AP140" s="274">
        <f t="shared" si="359"/>
        <v>0</v>
      </c>
      <c r="AQ140" s="275">
        <f t="shared" si="314"/>
        <v>0</v>
      </c>
      <c r="AR140" s="276"/>
      <c r="AS140" s="274">
        <f t="shared" si="360"/>
        <v>0</v>
      </c>
      <c r="AT140" s="274">
        <f t="shared" si="361"/>
        <v>0</v>
      </c>
      <c r="AU140" s="274">
        <f t="shared" si="362"/>
        <v>0</v>
      </c>
      <c r="AV140" s="274">
        <f t="shared" si="363"/>
        <v>0</v>
      </c>
      <c r="AW140" s="274">
        <f t="shared" si="364"/>
        <v>0</v>
      </c>
      <c r="AX140" s="274">
        <f t="shared" si="365"/>
        <v>0</v>
      </c>
      <c r="AY140" s="274">
        <f t="shared" si="366"/>
        <v>0</v>
      </c>
      <c r="AZ140" s="274">
        <f t="shared" si="367"/>
        <v>0</v>
      </c>
      <c r="BA140" s="274">
        <f t="shared" si="368"/>
        <v>0</v>
      </c>
      <c r="BB140" s="274">
        <f t="shared" si="369"/>
        <v>0</v>
      </c>
      <c r="BC140" s="275">
        <f t="shared" si="315"/>
        <v>0</v>
      </c>
      <c r="BD140" s="276"/>
      <c r="BE140" s="274">
        <f t="shared" si="370"/>
        <v>0</v>
      </c>
      <c r="BF140" s="274">
        <f t="shared" si="371"/>
        <v>0</v>
      </c>
      <c r="BG140" s="274">
        <f t="shared" si="372"/>
        <v>0</v>
      </c>
      <c r="BH140" s="274">
        <f t="shared" si="373"/>
        <v>0</v>
      </c>
      <c r="BI140" s="274">
        <f t="shared" si="374"/>
        <v>0</v>
      </c>
      <c r="BJ140" s="274">
        <f t="shared" si="375"/>
        <v>0</v>
      </c>
      <c r="BK140" s="274">
        <f t="shared" si="376"/>
        <v>0</v>
      </c>
      <c r="BL140" s="274">
        <f t="shared" si="377"/>
        <v>0</v>
      </c>
      <c r="BM140" s="274">
        <f t="shared" si="378"/>
        <v>0</v>
      </c>
      <c r="BN140" s="274">
        <f t="shared" si="379"/>
        <v>0</v>
      </c>
      <c r="BO140" s="275">
        <f t="shared" si="316"/>
        <v>0</v>
      </c>
      <c r="BP140" s="227"/>
      <c r="BQ140" s="225">
        <f t="shared" si="380"/>
        <v>0</v>
      </c>
      <c r="BR140" s="225">
        <f t="shared" si="381"/>
        <v>0</v>
      </c>
      <c r="BS140" s="225">
        <f t="shared" si="382"/>
        <v>0</v>
      </c>
      <c r="BT140" s="225">
        <f t="shared" si="383"/>
        <v>0</v>
      </c>
      <c r="BU140" s="225">
        <f t="shared" si="384"/>
        <v>0</v>
      </c>
      <c r="BV140" s="225">
        <f t="shared" si="385"/>
        <v>0</v>
      </c>
      <c r="BW140" s="225">
        <f t="shared" si="386"/>
        <v>0</v>
      </c>
      <c r="BX140" s="225">
        <f t="shared" si="387"/>
        <v>0</v>
      </c>
      <c r="BY140" s="225">
        <f t="shared" si="388"/>
        <v>0</v>
      </c>
      <c r="BZ140" s="225">
        <f t="shared" si="389"/>
        <v>0</v>
      </c>
      <c r="CA140" s="226">
        <f t="shared" si="317"/>
        <v>0</v>
      </c>
      <c r="CB140" s="227"/>
      <c r="CC140" s="279">
        <f t="shared" si="390"/>
        <v>0</v>
      </c>
      <c r="CD140" s="279">
        <f t="shared" si="391"/>
        <v>0</v>
      </c>
      <c r="CE140" s="279">
        <f t="shared" si="392"/>
        <v>0</v>
      </c>
      <c r="CF140" s="279">
        <f t="shared" si="393"/>
        <v>0</v>
      </c>
      <c r="CG140" s="279">
        <f t="shared" si="394"/>
        <v>0</v>
      </c>
      <c r="CH140" s="279">
        <f t="shared" si="395"/>
        <v>0</v>
      </c>
      <c r="CI140" s="279">
        <f t="shared" si="396"/>
        <v>0</v>
      </c>
      <c r="CJ140" s="279">
        <f t="shared" si="397"/>
        <v>0</v>
      </c>
      <c r="CK140" s="279">
        <f t="shared" si="398"/>
        <v>0</v>
      </c>
      <c r="CL140" s="279">
        <f t="shared" si="399"/>
        <v>0</v>
      </c>
      <c r="CM140" s="226">
        <f t="shared" si="318"/>
        <v>0</v>
      </c>
      <c r="CN140" s="227"/>
      <c r="CO140" s="225">
        <f t="shared" si="400"/>
        <v>0</v>
      </c>
      <c r="CP140" s="225">
        <f t="shared" si="401"/>
        <v>0</v>
      </c>
      <c r="CQ140" s="225">
        <f t="shared" si="402"/>
        <v>0</v>
      </c>
      <c r="CR140" s="225">
        <f t="shared" si="403"/>
        <v>0</v>
      </c>
      <c r="CS140" s="225">
        <f t="shared" si="404"/>
        <v>0</v>
      </c>
      <c r="CT140" s="225">
        <f t="shared" si="405"/>
        <v>0</v>
      </c>
      <c r="CU140" s="225">
        <f t="shared" si="406"/>
        <v>0</v>
      </c>
      <c r="CV140" s="225">
        <f t="shared" si="407"/>
        <v>0</v>
      </c>
      <c r="CW140" s="225">
        <f t="shared" si="408"/>
        <v>0</v>
      </c>
      <c r="CX140" s="225">
        <f t="shared" si="409"/>
        <v>0</v>
      </c>
      <c r="CY140" s="226">
        <f t="shared" si="319"/>
        <v>0</v>
      </c>
      <c r="CZ140" s="227"/>
      <c r="DA140" s="225">
        <f t="shared" si="410"/>
        <v>0</v>
      </c>
      <c r="DB140" s="225">
        <f t="shared" si="411"/>
        <v>0</v>
      </c>
      <c r="DC140" s="225">
        <f t="shared" si="412"/>
        <v>0</v>
      </c>
      <c r="DD140" s="225">
        <f t="shared" si="413"/>
        <v>0</v>
      </c>
      <c r="DE140" s="225">
        <f t="shared" si="414"/>
        <v>0</v>
      </c>
      <c r="DF140" s="225">
        <f t="shared" si="415"/>
        <v>0</v>
      </c>
      <c r="DG140" s="225">
        <f t="shared" si="416"/>
        <v>0</v>
      </c>
      <c r="DH140" s="225">
        <f t="shared" si="417"/>
        <v>0</v>
      </c>
      <c r="DI140" s="225">
        <f t="shared" si="418"/>
        <v>0</v>
      </c>
      <c r="DJ140" s="225">
        <f t="shared" si="419"/>
        <v>0</v>
      </c>
      <c r="DK140" s="226">
        <f t="shared" si="320"/>
        <v>0</v>
      </c>
      <c r="DL140" s="227"/>
      <c r="DM140" s="225">
        <f>IF('5. Lön'!$B$15&gt;0,$F140*G140*(1+'2. Grunddata'!$C$16)*(1+$Q140)*(1-$E140),AS140)</f>
        <v>0</v>
      </c>
      <c r="DN140" s="225">
        <f>IF('5. Lön'!$B$15&gt;0,$F140*H140*(1+'2. Grunddata'!$C$16)*(1+$Q140)*(1+$R140)*(1-$E140),AT140)</f>
        <v>0</v>
      </c>
      <c r="DO140" s="225">
        <f>IF('5. Lön'!$B$15&gt;0,$F140*I140*(1+'2. Grunddata'!$C$16)*(1+$Q140)*(1+$R140)*(1+$S140)*(1-$E140),AU140)</f>
        <v>0</v>
      </c>
      <c r="DP140" s="225">
        <f>IF('5. Lön'!$B$15&gt;0,$F140*J140*(1+'2. Grunddata'!$C$16)*(1+$Q140)*(1+$R140)*(1+$S140)*(1+$T140)*(1-$E140),AV140)</f>
        <v>0</v>
      </c>
      <c r="DQ140" s="225">
        <f>IF('5. Lön'!$B$15&gt;0,$F140*K140*(1+'2. Grunddata'!$C$16)*(1+$Q140)*(1+$R140)*(1+$S140)*(1+$T140)*(1+$U140)*(1-$E140),AW140)</f>
        <v>0</v>
      </c>
      <c r="DR140" s="225">
        <f>IF('5. Lön'!$B$15&gt;0,$F140*L140*(1+'2. Grunddata'!$C$16)*(1+$Q140)*(1+$R140)*(1+$S140)*(1+$T140)*(1+$U140)*(1+$V140)*(1-$E140),AX140)</f>
        <v>0</v>
      </c>
      <c r="DS140" s="225">
        <f>IF('5. Lön'!$B$15&gt;0,$F140*M140*(1+'2. Grunddata'!$C$16)*(1+$Q140)*(1+$R140)*(1+$S140)*(1+$T140)*(1+$U140)*(1+$V140)*(1+$W140)*(1-$E140),AY140)</f>
        <v>0</v>
      </c>
      <c r="DT140" s="225">
        <f>IF('5. Lön'!$B$15&gt;0,$F140*N140*(1+'2. Grunddata'!$C$16)*(1+$Q140)*(1+$R140)*(1+$S140)*(1+$T140)*(1+$U140)*(1+$V140)*(1+$W140)*(1+$X140)*(1-$E140),AZ140)</f>
        <v>0</v>
      </c>
      <c r="DU140" s="225">
        <f>IF('5. Lön'!$B$15&gt;0,$F140*O140*(1+'2. Grunddata'!$C$16)*(1+$Q140)*(1+$R140)*(1+$S140)*(1+$T140)*(1+$U140)*(1+$V140)*(1+$W140)*(1+$X140)*(1+$Y140)*(1+$Z140)*(1-$E140),BA140)</f>
        <v>0</v>
      </c>
      <c r="DV140" s="225">
        <f>IF('5. Lön'!$B$15&gt;0,$F140*P140*(1+'2. Grunddata'!$C$16)*(1+$Q140)*(1+$R140)*(1+$S140)*(1+$T140)*(1+$U140)*(1+$V140)*(1+$W140)*(1+$X140)*(1+$Y140)*(1-$E140),BB140)</f>
        <v>0</v>
      </c>
      <c r="DW140" s="226">
        <f t="shared" si="321"/>
        <v>0</v>
      </c>
      <c r="DX140" s="227"/>
      <c r="DY140" s="225">
        <f>IF('2. Grunddata'!$C$13="NEJ",(IF('2. Grunddata'!$C$16&gt;0,(DM140*$AD140),(AS140*$AD140))),(BQ140+CO140))</f>
        <v>0</v>
      </c>
      <c r="DZ140" s="225">
        <f>IF('2. Grunddata'!$C$13="NEJ",(IF('2. Grunddata'!$C$16&gt;0,(DN140*$AD140),(AT140*$AD140))),(BR140+CP140))</f>
        <v>0</v>
      </c>
      <c r="EA140" s="225">
        <f>IF('2. Grunddata'!$C$13="NEJ",(IF('2. Grunddata'!$C$16&gt;0,(DO140*$AD140),(AU140*$AD140))),(BS140+CQ140))</f>
        <v>0</v>
      </c>
      <c r="EB140" s="225">
        <f>IF('2. Grunddata'!$C$13="NEJ",(IF('2. Grunddata'!$C$16&gt;0,(DP140*$AD140),(AV140*$AD140))),(BT140+CR140))</f>
        <v>0</v>
      </c>
      <c r="EC140" s="225">
        <f>IF('2. Grunddata'!$C$13="NEJ",(IF('2. Grunddata'!$C$16&gt;0,(DQ140*$AD140),(AW140*$AD140))),(BU140+CS140))</f>
        <v>0</v>
      </c>
      <c r="ED140" s="225">
        <f>IF('2. Grunddata'!$C$13="NEJ",(IF('2. Grunddata'!$C$16&gt;0,(DR140*$AD140),(AX140*$AD140))),(BV140+CT140))</f>
        <v>0</v>
      </c>
      <c r="EE140" s="225">
        <f>IF('2. Grunddata'!$C$13="NEJ",(IF('2. Grunddata'!$C$16&gt;0,(DS140*$AD140),(AY140*$AD140))),(BW140+CU140))</f>
        <v>0</v>
      </c>
      <c r="EF140" s="225">
        <f>IF('2. Grunddata'!$C$13="NEJ",(IF('2. Grunddata'!$C$16&gt;0,(DT140*$AD140),(AZ140*$AD140))),(BX140+CV140))</f>
        <v>0</v>
      </c>
      <c r="EG140" s="225">
        <f>IF('2. Grunddata'!$C$13="NEJ",(IF('2. Grunddata'!$C$16&gt;0,(DU140*$AD140),(BA140*$AD140))),(BY140+CW140))</f>
        <v>0</v>
      </c>
      <c r="EH140" s="225">
        <f>IF('2. Grunddata'!$C$13="NEJ",(IF('2. Grunddata'!$C$16&gt;0,(DV140*$AD140),(BB140*$AD140))),(BZ140+CX140))</f>
        <v>0</v>
      </c>
      <c r="EI140" s="226">
        <f t="shared" si="322"/>
        <v>0</v>
      </c>
      <c r="EJ140" s="227"/>
      <c r="EK140" s="225">
        <f>(BQ140+CO140-DY140)+IF('2. Grunddata'!$C$16&gt;0,AS140-DM140,0)</f>
        <v>0</v>
      </c>
      <c r="EL140" s="225">
        <f>(BR140+CP140-DZ140)+IF('2. Grunddata'!$C$16&gt;0,AT140-DN140,0)</f>
        <v>0</v>
      </c>
      <c r="EM140" s="225">
        <f>(BS140+CQ140-EA140)+IF('2. Grunddata'!$C$16&gt;0,AU140-DO140,0)</f>
        <v>0</v>
      </c>
      <c r="EN140" s="225">
        <f>(BT140+CR140-EB140)+IF('2. Grunddata'!$C$16&gt;0,AV140-DP140,0)</f>
        <v>0</v>
      </c>
      <c r="EO140" s="225">
        <f>(BU140+CS140-EC140)+IF('2. Grunddata'!$C$16&gt;0,AW140-DQ140,0)</f>
        <v>0</v>
      </c>
      <c r="EP140" s="225">
        <f>(BV140+CT140-ED140)+IF('2. Grunddata'!$C$16&gt;0,AX140-DR140,0)</f>
        <v>0</v>
      </c>
      <c r="EQ140" s="225">
        <f>(BW140+CU140-EE140)+IF('2. Grunddata'!$C$16&gt;0,AY140-DS140,0)</f>
        <v>0</v>
      </c>
      <c r="ER140" s="225">
        <f>(BX140+CV140-EF140)+IF('2. Grunddata'!$C$16&gt;0,AZ140-DT140,0)</f>
        <v>0</v>
      </c>
      <c r="ES140" s="225">
        <f>(BY140+CW140-EG140)+IF('2. Grunddata'!$C$16&gt;0,BA140-DU140,0)</f>
        <v>0</v>
      </c>
      <c r="ET140" s="225">
        <f>(BZ140+CX140-EH140)+IF('2. Grunddata'!$C$16&gt;0,BB140-DV140,0)</f>
        <v>0</v>
      </c>
      <c r="EU140" s="226">
        <f t="shared" si="323"/>
        <v>0</v>
      </c>
      <c r="EV140" s="227"/>
      <c r="EW140" s="225">
        <f t="shared" si="324"/>
        <v>0</v>
      </c>
      <c r="EX140" s="225">
        <f t="shared" si="325"/>
        <v>0</v>
      </c>
      <c r="EY140" s="225">
        <f t="shared" si="326"/>
        <v>0</v>
      </c>
      <c r="EZ140" s="225">
        <f t="shared" si="327"/>
        <v>0</v>
      </c>
      <c r="FA140" s="225">
        <f t="shared" si="328"/>
        <v>0</v>
      </c>
      <c r="FB140" s="225">
        <f t="shared" si="329"/>
        <v>0</v>
      </c>
      <c r="FC140" s="225">
        <f t="shared" si="330"/>
        <v>0</v>
      </c>
      <c r="FD140" s="225">
        <f t="shared" si="331"/>
        <v>0</v>
      </c>
      <c r="FE140" s="225">
        <f t="shared" si="332"/>
        <v>0</v>
      </c>
      <c r="FF140" s="225">
        <f t="shared" si="333"/>
        <v>0</v>
      </c>
      <c r="FG140" s="226">
        <f t="shared" si="334"/>
        <v>0</v>
      </c>
      <c r="FH140" s="227"/>
      <c r="FI140" s="225">
        <f t="shared" si="335"/>
        <v>0</v>
      </c>
      <c r="FJ140" s="225">
        <f t="shared" si="336"/>
        <v>0</v>
      </c>
      <c r="FK140" s="225">
        <f t="shared" si="337"/>
        <v>0</v>
      </c>
      <c r="FL140" s="225">
        <f t="shared" si="338"/>
        <v>0</v>
      </c>
      <c r="FM140" s="225">
        <f t="shared" si="339"/>
        <v>0</v>
      </c>
      <c r="FN140" s="225">
        <f t="shared" si="340"/>
        <v>0</v>
      </c>
      <c r="FO140" s="225">
        <f t="shared" si="341"/>
        <v>0</v>
      </c>
      <c r="FP140" s="225">
        <f t="shared" si="342"/>
        <v>0</v>
      </c>
      <c r="FQ140" s="225">
        <f t="shared" si="343"/>
        <v>0</v>
      </c>
      <c r="FR140" s="225">
        <f t="shared" si="344"/>
        <v>0</v>
      </c>
      <c r="FS140" s="226">
        <f t="shared" si="345"/>
        <v>0</v>
      </c>
    </row>
    <row r="141" spans="2:175" s="120" customFormat="1" ht="12.95" customHeight="1" x14ac:dyDescent="0.2">
      <c r="B141" s="109" t="str">
        <f>'2. Grunddata'!C$9</f>
        <v>Husdjurens utfodring och vård</v>
      </c>
      <c r="C141" s="110"/>
      <c r="D141" s="113"/>
      <c r="E141" s="128">
        <f t="shared" si="421"/>
        <v>0</v>
      </c>
      <c r="F141" s="111"/>
      <c r="G141" s="112"/>
      <c r="H141" s="112"/>
      <c r="I141" s="112"/>
      <c r="J141" s="112"/>
      <c r="K141" s="112"/>
      <c r="L141" s="112"/>
      <c r="M141" s="112"/>
      <c r="N141" s="112"/>
      <c r="O141" s="112"/>
      <c r="P141" s="112"/>
      <c r="Q141" s="266">
        <f>SUMIF('3. Partner'!$K$13:$K$87,$B141,'3. Partner'!$E$13:$E$87)</f>
        <v>0.02</v>
      </c>
      <c r="R141" s="541">
        <f t="shared" si="422"/>
        <v>0.02</v>
      </c>
      <c r="S141" s="541">
        <f t="shared" si="422"/>
        <v>0.02</v>
      </c>
      <c r="T141" s="541">
        <f t="shared" si="422"/>
        <v>0.02</v>
      </c>
      <c r="U141" s="541">
        <f t="shared" si="422"/>
        <v>0.02</v>
      </c>
      <c r="V141" s="541">
        <f t="shared" si="422"/>
        <v>0.02</v>
      </c>
      <c r="W141" s="541">
        <f t="shared" si="422"/>
        <v>0.02</v>
      </c>
      <c r="X141" s="541">
        <f t="shared" si="422"/>
        <v>0.02</v>
      </c>
      <c r="Y141" s="541">
        <f t="shared" si="422"/>
        <v>0.02</v>
      </c>
      <c r="Z141" s="541">
        <f t="shared" si="422"/>
        <v>0.02</v>
      </c>
      <c r="AA141" s="267">
        <f>SUMIF('3. Partner'!K$13:K$87,B141,'3. Partner'!D$13:D$87)</f>
        <v>0.54449999999999998</v>
      </c>
      <c r="AB141" s="247">
        <f>(SUMIF('3. Partner'!K$13:K$87,B141,'3. Partner'!F$13:F$87))+(SUMIF('3. Partner'!K$13:K$87,B141,'3. Partner'!H$13:H$87))</f>
        <v>0.46473946099377283</v>
      </c>
      <c r="AC141" s="247">
        <f>(SUMIF('3. Partner'!K$13:K$87,B141,'3. Partner'!G$13:G$87))+(SUMIF('3. Partner'!K$13:K$87,B141,'3. Partner'!I$13:I$87))</f>
        <v>0.12659999999999999</v>
      </c>
      <c r="AD141" s="248">
        <f>IF('2. Grunddata'!C$13="NEJ",'2. Grunddata'!C$14,0)</f>
        <v>0.25</v>
      </c>
      <c r="AE141" s="597">
        <f t="shared" si="313"/>
        <v>0</v>
      </c>
      <c r="AF141" s="292"/>
      <c r="AG141" s="249">
        <f t="shared" si="350"/>
        <v>0</v>
      </c>
      <c r="AH141" s="249">
        <f t="shared" si="351"/>
        <v>0</v>
      </c>
      <c r="AI141" s="249">
        <f t="shared" si="352"/>
        <v>0</v>
      </c>
      <c r="AJ141" s="249">
        <f t="shared" si="353"/>
        <v>0</v>
      </c>
      <c r="AK141" s="249">
        <f t="shared" si="354"/>
        <v>0</v>
      </c>
      <c r="AL141" s="249">
        <f t="shared" si="355"/>
        <v>0</v>
      </c>
      <c r="AM141" s="249">
        <f t="shared" si="356"/>
        <v>0</v>
      </c>
      <c r="AN141" s="249">
        <f t="shared" si="357"/>
        <v>0</v>
      </c>
      <c r="AO141" s="249">
        <f t="shared" si="358"/>
        <v>0</v>
      </c>
      <c r="AP141" s="249">
        <f t="shared" si="359"/>
        <v>0</v>
      </c>
      <c r="AQ141" s="250">
        <f t="shared" si="314"/>
        <v>0</v>
      </c>
      <c r="AR141" s="251"/>
      <c r="AS141" s="249">
        <f t="shared" si="360"/>
        <v>0</v>
      </c>
      <c r="AT141" s="249">
        <f t="shared" si="361"/>
        <v>0</v>
      </c>
      <c r="AU141" s="249">
        <f t="shared" si="362"/>
        <v>0</v>
      </c>
      <c r="AV141" s="249">
        <f t="shared" si="363"/>
        <v>0</v>
      </c>
      <c r="AW141" s="249">
        <f t="shared" si="364"/>
        <v>0</v>
      </c>
      <c r="AX141" s="249">
        <f t="shared" si="365"/>
        <v>0</v>
      </c>
      <c r="AY141" s="249">
        <f t="shared" si="366"/>
        <v>0</v>
      </c>
      <c r="AZ141" s="249">
        <f t="shared" si="367"/>
        <v>0</v>
      </c>
      <c r="BA141" s="249">
        <f t="shared" si="368"/>
        <v>0</v>
      </c>
      <c r="BB141" s="249">
        <f t="shared" si="369"/>
        <v>0</v>
      </c>
      <c r="BC141" s="250">
        <f t="shared" si="315"/>
        <v>0</v>
      </c>
      <c r="BD141" s="251"/>
      <c r="BE141" s="249">
        <f t="shared" si="370"/>
        <v>0</v>
      </c>
      <c r="BF141" s="249">
        <f t="shared" si="371"/>
        <v>0</v>
      </c>
      <c r="BG141" s="249">
        <f t="shared" si="372"/>
        <v>0</v>
      </c>
      <c r="BH141" s="249">
        <f t="shared" si="373"/>
        <v>0</v>
      </c>
      <c r="BI141" s="249">
        <f t="shared" si="374"/>
        <v>0</v>
      </c>
      <c r="BJ141" s="249">
        <f t="shared" si="375"/>
        <v>0</v>
      </c>
      <c r="BK141" s="249">
        <f t="shared" si="376"/>
        <v>0</v>
      </c>
      <c r="BL141" s="249">
        <f t="shared" si="377"/>
        <v>0</v>
      </c>
      <c r="BM141" s="249">
        <f t="shared" si="378"/>
        <v>0</v>
      </c>
      <c r="BN141" s="249">
        <f t="shared" si="379"/>
        <v>0</v>
      </c>
      <c r="BO141" s="250">
        <f t="shared" si="316"/>
        <v>0</v>
      </c>
      <c r="BQ141" s="253">
        <f t="shared" si="380"/>
        <v>0</v>
      </c>
      <c r="BR141" s="253">
        <f t="shared" si="381"/>
        <v>0</v>
      </c>
      <c r="BS141" s="253">
        <f t="shared" si="382"/>
        <v>0</v>
      </c>
      <c r="BT141" s="253">
        <f t="shared" si="383"/>
        <v>0</v>
      </c>
      <c r="BU141" s="253">
        <f t="shared" si="384"/>
        <v>0</v>
      </c>
      <c r="BV141" s="253">
        <f t="shared" si="385"/>
        <v>0</v>
      </c>
      <c r="BW141" s="253">
        <f t="shared" si="386"/>
        <v>0</v>
      </c>
      <c r="BX141" s="253">
        <f t="shared" si="387"/>
        <v>0</v>
      </c>
      <c r="BY141" s="253">
        <f t="shared" si="388"/>
        <v>0</v>
      </c>
      <c r="BZ141" s="253">
        <f t="shared" si="389"/>
        <v>0</v>
      </c>
      <c r="CA141" s="237">
        <f t="shared" si="317"/>
        <v>0</v>
      </c>
      <c r="CC141" s="258">
        <f t="shared" si="390"/>
        <v>0</v>
      </c>
      <c r="CD141" s="258">
        <f t="shared" si="391"/>
        <v>0</v>
      </c>
      <c r="CE141" s="258">
        <f t="shared" si="392"/>
        <v>0</v>
      </c>
      <c r="CF141" s="258">
        <f t="shared" si="393"/>
        <v>0</v>
      </c>
      <c r="CG141" s="258">
        <f t="shared" si="394"/>
        <v>0</v>
      </c>
      <c r="CH141" s="258">
        <f t="shared" si="395"/>
        <v>0</v>
      </c>
      <c r="CI141" s="258">
        <f t="shared" si="396"/>
        <v>0</v>
      </c>
      <c r="CJ141" s="258">
        <f t="shared" si="397"/>
        <v>0</v>
      </c>
      <c r="CK141" s="258">
        <f t="shared" si="398"/>
        <v>0</v>
      </c>
      <c r="CL141" s="258">
        <f t="shared" si="399"/>
        <v>0</v>
      </c>
      <c r="CM141" s="237">
        <f t="shared" si="318"/>
        <v>0</v>
      </c>
      <c r="CO141" s="253">
        <f t="shared" si="400"/>
        <v>0</v>
      </c>
      <c r="CP141" s="253">
        <f t="shared" si="401"/>
        <v>0</v>
      </c>
      <c r="CQ141" s="253">
        <f t="shared" si="402"/>
        <v>0</v>
      </c>
      <c r="CR141" s="253">
        <f t="shared" si="403"/>
        <v>0</v>
      </c>
      <c r="CS141" s="253">
        <f t="shared" si="404"/>
        <v>0</v>
      </c>
      <c r="CT141" s="253">
        <f t="shared" si="405"/>
        <v>0</v>
      </c>
      <c r="CU141" s="253">
        <f t="shared" si="406"/>
        <v>0</v>
      </c>
      <c r="CV141" s="253">
        <f t="shared" si="407"/>
        <v>0</v>
      </c>
      <c r="CW141" s="253">
        <f t="shared" si="408"/>
        <v>0</v>
      </c>
      <c r="CX141" s="253">
        <f t="shared" si="409"/>
        <v>0</v>
      </c>
      <c r="CY141" s="237">
        <f t="shared" si="319"/>
        <v>0</v>
      </c>
      <c r="DA141" s="253">
        <f t="shared" si="410"/>
        <v>0</v>
      </c>
      <c r="DB141" s="253">
        <f t="shared" si="411"/>
        <v>0</v>
      </c>
      <c r="DC141" s="253">
        <f t="shared" si="412"/>
        <v>0</v>
      </c>
      <c r="DD141" s="253">
        <f t="shared" si="413"/>
        <v>0</v>
      </c>
      <c r="DE141" s="253">
        <f t="shared" si="414"/>
        <v>0</v>
      </c>
      <c r="DF141" s="253">
        <f t="shared" si="415"/>
        <v>0</v>
      </c>
      <c r="DG141" s="253">
        <f t="shared" si="416"/>
        <v>0</v>
      </c>
      <c r="DH141" s="253">
        <f t="shared" si="417"/>
        <v>0</v>
      </c>
      <c r="DI141" s="253">
        <f t="shared" si="418"/>
        <v>0</v>
      </c>
      <c r="DJ141" s="253">
        <f t="shared" si="419"/>
        <v>0</v>
      </c>
      <c r="DK141" s="237">
        <f t="shared" si="320"/>
        <v>0</v>
      </c>
      <c r="DM141" s="253">
        <f>IF('5. Lön'!$B$15&gt;0,$F141*G141*(1+'2. Grunddata'!$C$16)*(1+$Q141)*(1-$E141),AS141)</f>
        <v>0</v>
      </c>
      <c r="DN141" s="253">
        <f>IF('5. Lön'!$B$15&gt;0,$F141*H141*(1+'2. Grunddata'!$C$16)*(1+$Q141)*(1+$R141)*(1-$E141),AT141)</f>
        <v>0</v>
      </c>
      <c r="DO141" s="253">
        <f>IF('5. Lön'!$B$15&gt;0,$F141*I141*(1+'2. Grunddata'!$C$16)*(1+$Q141)*(1+$R141)*(1+$S141)*(1-$E141),AU141)</f>
        <v>0</v>
      </c>
      <c r="DP141" s="253">
        <f>IF('5. Lön'!$B$15&gt;0,$F141*J141*(1+'2. Grunddata'!$C$16)*(1+$Q141)*(1+$R141)*(1+$S141)*(1+$T141)*(1-$E141),AV141)</f>
        <v>0</v>
      </c>
      <c r="DQ141" s="253">
        <f>IF('5. Lön'!$B$15&gt;0,$F141*K141*(1+'2. Grunddata'!$C$16)*(1+$Q141)*(1+$R141)*(1+$S141)*(1+$T141)*(1+$U141)*(1-$E141),AW141)</f>
        <v>0</v>
      </c>
      <c r="DR141" s="253">
        <f>IF('5. Lön'!$B$15&gt;0,$F141*L141*(1+'2. Grunddata'!$C$16)*(1+$Q141)*(1+$R141)*(1+$S141)*(1+$T141)*(1+$U141)*(1+$V141)*(1-$E141),AX141)</f>
        <v>0</v>
      </c>
      <c r="DS141" s="253">
        <f>IF('5. Lön'!$B$15&gt;0,$F141*M141*(1+'2. Grunddata'!$C$16)*(1+$Q141)*(1+$R141)*(1+$S141)*(1+$T141)*(1+$U141)*(1+$V141)*(1+$W141)*(1-$E141),AY141)</f>
        <v>0</v>
      </c>
      <c r="DT141" s="253">
        <f>IF('5. Lön'!$B$15&gt;0,$F141*N141*(1+'2. Grunddata'!$C$16)*(1+$Q141)*(1+$R141)*(1+$S141)*(1+$T141)*(1+$U141)*(1+$V141)*(1+$W141)*(1+$X141)*(1-$E141),AZ141)</f>
        <v>0</v>
      </c>
      <c r="DU141" s="253">
        <f>IF('5. Lön'!$B$15&gt;0,$F141*O141*(1+'2. Grunddata'!$C$16)*(1+$Q141)*(1+$R141)*(1+$S141)*(1+$T141)*(1+$U141)*(1+$V141)*(1+$W141)*(1+$X141)*(1+$Y141)*(1+$Z141)*(1-$E141),BA141)</f>
        <v>0</v>
      </c>
      <c r="DV141" s="253">
        <f>IF('5. Lön'!$B$15&gt;0,$F141*P141*(1+'2. Grunddata'!$C$16)*(1+$Q141)*(1+$R141)*(1+$S141)*(1+$T141)*(1+$U141)*(1+$V141)*(1+$W141)*(1+$X141)*(1+$Y141)*(1-$E141),BB141)</f>
        <v>0</v>
      </c>
      <c r="DW141" s="237">
        <f t="shared" si="321"/>
        <v>0</v>
      </c>
      <c r="DY141" s="253">
        <f>IF('2. Grunddata'!$C$13="NEJ",(IF('2. Grunddata'!$C$16&gt;0,(DM141*$AD141),(AS141*$AD141))),(BQ141+CO141))</f>
        <v>0</v>
      </c>
      <c r="DZ141" s="253">
        <f>IF('2. Grunddata'!$C$13="NEJ",(IF('2. Grunddata'!$C$16&gt;0,(DN141*$AD141),(AT141*$AD141))),(BR141+CP141))</f>
        <v>0</v>
      </c>
      <c r="EA141" s="253">
        <f>IF('2. Grunddata'!$C$13="NEJ",(IF('2. Grunddata'!$C$16&gt;0,(DO141*$AD141),(AU141*$AD141))),(BS141+CQ141))</f>
        <v>0</v>
      </c>
      <c r="EB141" s="253">
        <f>IF('2. Grunddata'!$C$13="NEJ",(IF('2. Grunddata'!$C$16&gt;0,(DP141*$AD141),(AV141*$AD141))),(BT141+CR141))</f>
        <v>0</v>
      </c>
      <c r="EC141" s="253">
        <f>IF('2. Grunddata'!$C$13="NEJ",(IF('2. Grunddata'!$C$16&gt;0,(DQ141*$AD141),(AW141*$AD141))),(BU141+CS141))</f>
        <v>0</v>
      </c>
      <c r="ED141" s="253">
        <f>IF('2. Grunddata'!$C$13="NEJ",(IF('2. Grunddata'!$C$16&gt;0,(DR141*$AD141),(AX141*$AD141))),(BV141+CT141))</f>
        <v>0</v>
      </c>
      <c r="EE141" s="253">
        <f>IF('2. Grunddata'!$C$13="NEJ",(IF('2. Grunddata'!$C$16&gt;0,(DS141*$AD141),(AY141*$AD141))),(BW141+CU141))</f>
        <v>0</v>
      </c>
      <c r="EF141" s="253">
        <f>IF('2. Grunddata'!$C$13="NEJ",(IF('2. Grunddata'!$C$16&gt;0,(DT141*$AD141),(AZ141*$AD141))),(BX141+CV141))</f>
        <v>0</v>
      </c>
      <c r="EG141" s="253">
        <f>IF('2. Grunddata'!$C$13="NEJ",(IF('2. Grunddata'!$C$16&gt;0,(DU141*$AD141),(BA141*$AD141))),(BY141+CW141))</f>
        <v>0</v>
      </c>
      <c r="EH141" s="253">
        <f>IF('2. Grunddata'!$C$13="NEJ",(IF('2. Grunddata'!$C$16&gt;0,(DV141*$AD141),(BB141*$AD141))),(BZ141+CX141))</f>
        <v>0</v>
      </c>
      <c r="EI141" s="237">
        <f t="shared" si="322"/>
        <v>0</v>
      </c>
      <c r="EK141" s="253">
        <f>(BQ141+CO141-DY141)+IF('2. Grunddata'!$C$16&gt;0,AS141-DM141,0)</f>
        <v>0</v>
      </c>
      <c r="EL141" s="253">
        <f>(BR141+CP141-DZ141)+IF('2. Grunddata'!$C$16&gt;0,AT141-DN141,0)</f>
        <v>0</v>
      </c>
      <c r="EM141" s="253">
        <f>(BS141+CQ141-EA141)+IF('2. Grunddata'!$C$16&gt;0,AU141-DO141,0)</f>
        <v>0</v>
      </c>
      <c r="EN141" s="253">
        <f>(BT141+CR141-EB141)+IF('2. Grunddata'!$C$16&gt;0,AV141-DP141,0)</f>
        <v>0</v>
      </c>
      <c r="EO141" s="253">
        <f>(BU141+CS141-EC141)+IF('2. Grunddata'!$C$16&gt;0,AW141-DQ141,0)</f>
        <v>0</v>
      </c>
      <c r="EP141" s="253">
        <f>(BV141+CT141-ED141)+IF('2. Grunddata'!$C$16&gt;0,AX141-DR141,0)</f>
        <v>0</v>
      </c>
      <c r="EQ141" s="253">
        <f>(BW141+CU141-EE141)+IF('2. Grunddata'!$C$16&gt;0,AY141-DS141,0)</f>
        <v>0</v>
      </c>
      <c r="ER141" s="253">
        <f>(BX141+CV141-EF141)+IF('2. Grunddata'!$C$16&gt;0,AZ141-DT141,0)</f>
        <v>0</v>
      </c>
      <c r="ES141" s="253">
        <f>(BY141+CW141-EG141)+IF('2. Grunddata'!$C$16&gt;0,BA141-DU141,0)</f>
        <v>0</v>
      </c>
      <c r="ET141" s="253">
        <f>(BZ141+CX141-EH141)+IF('2. Grunddata'!$C$16&gt;0,BB141-DV141,0)</f>
        <v>0</v>
      </c>
      <c r="EU141" s="237">
        <f t="shared" si="323"/>
        <v>0</v>
      </c>
      <c r="EW141" s="253">
        <f t="shared" si="324"/>
        <v>0</v>
      </c>
      <c r="EX141" s="253">
        <f t="shared" si="325"/>
        <v>0</v>
      </c>
      <c r="EY141" s="253">
        <f t="shared" si="326"/>
        <v>0</v>
      </c>
      <c r="EZ141" s="253">
        <f t="shared" si="327"/>
        <v>0</v>
      </c>
      <c r="FA141" s="253">
        <f t="shared" si="328"/>
        <v>0</v>
      </c>
      <c r="FB141" s="253">
        <f t="shared" si="329"/>
        <v>0</v>
      </c>
      <c r="FC141" s="253">
        <f t="shared" si="330"/>
        <v>0</v>
      </c>
      <c r="FD141" s="253">
        <f t="shared" si="331"/>
        <v>0</v>
      </c>
      <c r="FE141" s="253">
        <f t="shared" si="332"/>
        <v>0</v>
      </c>
      <c r="FF141" s="253">
        <f t="shared" si="333"/>
        <v>0</v>
      </c>
      <c r="FG141" s="237">
        <f t="shared" si="334"/>
        <v>0</v>
      </c>
      <c r="FI141" s="253">
        <f t="shared" si="335"/>
        <v>0</v>
      </c>
      <c r="FJ141" s="253">
        <f t="shared" si="336"/>
        <v>0</v>
      </c>
      <c r="FK141" s="253">
        <f t="shared" si="337"/>
        <v>0</v>
      </c>
      <c r="FL141" s="253">
        <f t="shared" si="338"/>
        <v>0</v>
      </c>
      <c r="FM141" s="253">
        <f t="shared" si="339"/>
        <v>0</v>
      </c>
      <c r="FN141" s="253">
        <f t="shared" si="340"/>
        <v>0</v>
      </c>
      <c r="FO141" s="253">
        <f t="shared" si="341"/>
        <v>0</v>
      </c>
      <c r="FP141" s="253">
        <f t="shared" si="342"/>
        <v>0</v>
      </c>
      <c r="FQ141" s="253">
        <f t="shared" si="343"/>
        <v>0</v>
      </c>
      <c r="FR141" s="253">
        <f t="shared" si="344"/>
        <v>0</v>
      </c>
      <c r="FS141" s="237">
        <f t="shared" si="345"/>
        <v>0</v>
      </c>
    </row>
    <row r="142" spans="2:175" s="120" customFormat="1" ht="12.95" customHeight="1" x14ac:dyDescent="0.2">
      <c r="B142" s="115" t="str">
        <f>'2. Grunddata'!C$9</f>
        <v>Husdjurens utfodring och vård</v>
      </c>
      <c r="C142" s="147"/>
      <c r="D142" s="116"/>
      <c r="E142" s="138">
        <f t="shared" si="421"/>
        <v>0</v>
      </c>
      <c r="F142" s="136"/>
      <c r="G142" s="137"/>
      <c r="H142" s="137"/>
      <c r="I142" s="137"/>
      <c r="J142" s="137"/>
      <c r="K142" s="137"/>
      <c r="L142" s="137"/>
      <c r="M142" s="137"/>
      <c r="N142" s="137"/>
      <c r="O142" s="137"/>
      <c r="P142" s="137"/>
      <c r="Q142" s="566">
        <f>SUMIF('3. Partner'!$K$13:$K$87,$B142,'3. Partner'!$E$13:$E$87)</f>
        <v>0.02</v>
      </c>
      <c r="R142" s="540">
        <f t="shared" si="422"/>
        <v>0.02</v>
      </c>
      <c r="S142" s="540">
        <f t="shared" si="422"/>
        <v>0.02</v>
      </c>
      <c r="T142" s="540">
        <f t="shared" si="422"/>
        <v>0.02</v>
      </c>
      <c r="U142" s="540">
        <f t="shared" si="422"/>
        <v>0.02</v>
      </c>
      <c r="V142" s="540">
        <f t="shared" si="422"/>
        <v>0.02</v>
      </c>
      <c r="W142" s="540">
        <f t="shared" si="422"/>
        <v>0.02</v>
      </c>
      <c r="X142" s="540">
        <f t="shared" si="422"/>
        <v>0.02</v>
      </c>
      <c r="Y142" s="540">
        <f t="shared" si="422"/>
        <v>0.02</v>
      </c>
      <c r="Z142" s="540">
        <f t="shared" si="422"/>
        <v>0.02</v>
      </c>
      <c r="AA142" s="567">
        <f>SUMIF('3. Partner'!K$13:K$87,B142,'3. Partner'!D$13:D$87)</f>
        <v>0.54449999999999998</v>
      </c>
      <c r="AB142" s="568">
        <f>(SUMIF('3. Partner'!K$13:K$87,B142,'3. Partner'!F$13:F$87))+(SUMIF('3. Partner'!K$13:K$87,B142,'3. Partner'!H$13:H$87))</f>
        <v>0.46473946099377283</v>
      </c>
      <c r="AC142" s="568">
        <f>(SUMIF('3. Partner'!K$13:K$87,B142,'3. Partner'!G$13:G$87))+(SUMIF('3. Partner'!K$13:K$87,B142,'3. Partner'!I$13:I$87))</f>
        <v>0.12659999999999999</v>
      </c>
      <c r="AD142" s="273">
        <f>IF('2. Grunddata'!C$13="NEJ",'2. Grunddata'!C$14,0)</f>
        <v>0.25</v>
      </c>
      <c r="AE142" s="617">
        <f t="shared" si="313"/>
        <v>0</v>
      </c>
      <c r="AF142" s="287"/>
      <c r="AG142" s="274">
        <f t="shared" si="350"/>
        <v>0</v>
      </c>
      <c r="AH142" s="274">
        <f t="shared" si="351"/>
        <v>0</v>
      </c>
      <c r="AI142" s="274">
        <f t="shared" si="352"/>
        <v>0</v>
      </c>
      <c r="AJ142" s="274">
        <f t="shared" si="353"/>
        <v>0</v>
      </c>
      <c r="AK142" s="274">
        <f t="shared" si="354"/>
        <v>0</v>
      </c>
      <c r="AL142" s="274">
        <f t="shared" si="355"/>
        <v>0</v>
      </c>
      <c r="AM142" s="274">
        <f t="shared" si="356"/>
        <v>0</v>
      </c>
      <c r="AN142" s="274">
        <f t="shared" si="357"/>
        <v>0</v>
      </c>
      <c r="AO142" s="274">
        <f t="shared" si="358"/>
        <v>0</v>
      </c>
      <c r="AP142" s="274">
        <f t="shared" si="359"/>
        <v>0</v>
      </c>
      <c r="AQ142" s="275">
        <f t="shared" si="314"/>
        <v>0</v>
      </c>
      <c r="AR142" s="276"/>
      <c r="AS142" s="274">
        <f t="shared" si="360"/>
        <v>0</v>
      </c>
      <c r="AT142" s="274">
        <f t="shared" si="361"/>
        <v>0</v>
      </c>
      <c r="AU142" s="274">
        <f t="shared" si="362"/>
        <v>0</v>
      </c>
      <c r="AV142" s="274">
        <f t="shared" si="363"/>
        <v>0</v>
      </c>
      <c r="AW142" s="274">
        <f t="shared" si="364"/>
        <v>0</v>
      </c>
      <c r="AX142" s="274">
        <f t="shared" si="365"/>
        <v>0</v>
      </c>
      <c r="AY142" s="274">
        <f t="shared" si="366"/>
        <v>0</v>
      </c>
      <c r="AZ142" s="274">
        <f t="shared" si="367"/>
        <v>0</v>
      </c>
      <c r="BA142" s="274">
        <f t="shared" si="368"/>
        <v>0</v>
      </c>
      <c r="BB142" s="274">
        <f t="shared" si="369"/>
        <v>0</v>
      </c>
      <c r="BC142" s="275">
        <f t="shared" si="315"/>
        <v>0</v>
      </c>
      <c r="BD142" s="276"/>
      <c r="BE142" s="274">
        <f t="shared" si="370"/>
        <v>0</v>
      </c>
      <c r="BF142" s="274">
        <f t="shared" si="371"/>
        <v>0</v>
      </c>
      <c r="BG142" s="274">
        <f t="shared" si="372"/>
        <v>0</v>
      </c>
      <c r="BH142" s="274">
        <f t="shared" si="373"/>
        <v>0</v>
      </c>
      <c r="BI142" s="274">
        <f t="shared" si="374"/>
        <v>0</v>
      </c>
      <c r="BJ142" s="274">
        <f t="shared" si="375"/>
        <v>0</v>
      </c>
      <c r="BK142" s="274">
        <f t="shared" si="376"/>
        <v>0</v>
      </c>
      <c r="BL142" s="274">
        <f t="shared" si="377"/>
        <v>0</v>
      </c>
      <c r="BM142" s="274">
        <f t="shared" si="378"/>
        <v>0</v>
      </c>
      <c r="BN142" s="274">
        <f t="shared" si="379"/>
        <v>0</v>
      </c>
      <c r="BO142" s="275">
        <f t="shared" si="316"/>
        <v>0</v>
      </c>
      <c r="BP142" s="227"/>
      <c r="BQ142" s="225">
        <f t="shared" si="380"/>
        <v>0</v>
      </c>
      <c r="BR142" s="225">
        <f t="shared" si="381"/>
        <v>0</v>
      </c>
      <c r="BS142" s="225">
        <f t="shared" si="382"/>
        <v>0</v>
      </c>
      <c r="BT142" s="225">
        <f t="shared" si="383"/>
        <v>0</v>
      </c>
      <c r="BU142" s="225">
        <f t="shared" si="384"/>
        <v>0</v>
      </c>
      <c r="BV142" s="225">
        <f t="shared" si="385"/>
        <v>0</v>
      </c>
      <c r="BW142" s="225">
        <f t="shared" si="386"/>
        <v>0</v>
      </c>
      <c r="BX142" s="225">
        <f t="shared" si="387"/>
        <v>0</v>
      </c>
      <c r="BY142" s="225">
        <f t="shared" si="388"/>
        <v>0</v>
      </c>
      <c r="BZ142" s="225">
        <f t="shared" si="389"/>
        <v>0</v>
      </c>
      <c r="CA142" s="226">
        <f t="shared" si="317"/>
        <v>0</v>
      </c>
      <c r="CB142" s="227"/>
      <c r="CC142" s="279">
        <f t="shared" si="390"/>
        <v>0</v>
      </c>
      <c r="CD142" s="279">
        <f t="shared" si="391"/>
        <v>0</v>
      </c>
      <c r="CE142" s="279">
        <f t="shared" si="392"/>
        <v>0</v>
      </c>
      <c r="CF142" s="279">
        <f t="shared" si="393"/>
        <v>0</v>
      </c>
      <c r="CG142" s="279">
        <f t="shared" si="394"/>
        <v>0</v>
      </c>
      <c r="CH142" s="279">
        <f t="shared" si="395"/>
        <v>0</v>
      </c>
      <c r="CI142" s="279">
        <f t="shared" si="396"/>
        <v>0</v>
      </c>
      <c r="CJ142" s="279">
        <f t="shared" si="397"/>
        <v>0</v>
      </c>
      <c r="CK142" s="279">
        <f t="shared" si="398"/>
        <v>0</v>
      </c>
      <c r="CL142" s="279">
        <f t="shared" si="399"/>
        <v>0</v>
      </c>
      <c r="CM142" s="226">
        <f t="shared" si="318"/>
        <v>0</v>
      </c>
      <c r="CN142" s="227"/>
      <c r="CO142" s="225">
        <f t="shared" si="400"/>
        <v>0</v>
      </c>
      <c r="CP142" s="225">
        <f t="shared" si="401"/>
        <v>0</v>
      </c>
      <c r="CQ142" s="225">
        <f t="shared" si="402"/>
        <v>0</v>
      </c>
      <c r="CR142" s="225">
        <f t="shared" si="403"/>
        <v>0</v>
      </c>
      <c r="CS142" s="225">
        <f t="shared" si="404"/>
        <v>0</v>
      </c>
      <c r="CT142" s="225">
        <f t="shared" si="405"/>
        <v>0</v>
      </c>
      <c r="CU142" s="225">
        <f t="shared" si="406"/>
        <v>0</v>
      </c>
      <c r="CV142" s="225">
        <f t="shared" si="407"/>
        <v>0</v>
      </c>
      <c r="CW142" s="225">
        <f t="shared" si="408"/>
        <v>0</v>
      </c>
      <c r="CX142" s="225">
        <f t="shared" si="409"/>
        <v>0</v>
      </c>
      <c r="CY142" s="226">
        <f t="shared" si="319"/>
        <v>0</v>
      </c>
      <c r="CZ142" s="227"/>
      <c r="DA142" s="225">
        <f t="shared" si="410"/>
        <v>0</v>
      </c>
      <c r="DB142" s="225">
        <f t="shared" si="411"/>
        <v>0</v>
      </c>
      <c r="DC142" s="225">
        <f t="shared" si="412"/>
        <v>0</v>
      </c>
      <c r="DD142" s="225">
        <f t="shared" si="413"/>
        <v>0</v>
      </c>
      <c r="DE142" s="225">
        <f t="shared" si="414"/>
        <v>0</v>
      </c>
      <c r="DF142" s="225">
        <f t="shared" si="415"/>
        <v>0</v>
      </c>
      <c r="DG142" s="225">
        <f t="shared" si="416"/>
        <v>0</v>
      </c>
      <c r="DH142" s="225">
        <f t="shared" si="417"/>
        <v>0</v>
      </c>
      <c r="DI142" s="225">
        <f t="shared" si="418"/>
        <v>0</v>
      </c>
      <c r="DJ142" s="225">
        <f t="shared" si="419"/>
        <v>0</v>
      </c>
      <c r="DK142" s="226">
        <f t="shared" si="320"/>
        <v>0</v>
      </c>
      <c r="DL142" s="227"/>
      <c r="DM142" s="225">
        <f>IF('5. Lön'!$B$15&gt;0,$F142*G142*(1+'2. Grunddata'!$C$16)*(1+$Q142)*(1-$E142),AS142)</f>
        <v>0</v>
      </c>
      <c r="DN142" s="225">
        <f>IF('5. Lön'!$B$15&gt;0,$F142*H142*(1+'2. Grunddata'!$C$16)*(1+$Q142)*(1+$R142)*(1-$E142),AT142)</f>
        <v>0</v>
      </c>
      <c r="DO142" s="225">
        <f>IF('5. Lön'!$B$15&gt;0,$F142*I142*(1+'2. Grunddata'!$C$16)*(1+$Q142)*(1+$R142)*(1+$S142)*(1-$E142),AU142)</f>
        <v>0</v>
      </c>
      <c r="DP142" s="225">
        <f>IF('5. Lön'!$B$15&gt;0,$F142*J142*(1+'2. Grunddata'!$C$16)*(1+$Q142)*(1+$R142)*(1+$S142)*(1+$T142)*(1-$E142),AV142)</f>
        <v>0</v>
      </c>
      <c r="DQ142" s="225">
        <f>IF('5. Lön'!$B$15&gt;0,$F142*K142*(1+'2. Grunddata'!$C$16)*(1+$Q142)*(1+$R142)*(1+$S142)*(1+$T142)*(1+$U142)*(1-$E142),AW142)</f>
        <v>0</v>
      </c>
      <c r="DR142" s="225">
        <f>IF('5. Lön'!$B$15&gt;0,$F142*L142*(1+'2. Grunddata'!$C$16)*(1+$Q142)*(1+$R142)*(1+$S142)*(1+$T142)*(1+$U142)*(1+$V142)*(1-$E142),AX142)</f>
        <v>0</v>
      </c>
      <c r="DS142" s="225">
        <f>IF('5. Lön'!$B$15&gt;0,$F142*M142*(1+'2. Grunddata'!$C$16)*(1+$Q142)*(1+$R142)*(1+$S142)*(1+$T142)*(1+$U142)*(1+$V142)*(1+$W142)*(1-$E142),AY142)</f>
        <v>0</v>
      </c>
      <c r="DT142" s="225">
        <f>IF('5. Lön'!$B$15&gt;0,$F142*N142*(1+'2. Grunddata'!$C$16)*(1+$Q142)*(1+$R142)*(1+$S142)*(1+$T142)*(1+$U142)*(1+$V142)*(1+$W142)*(1+$X142)*(1-$E142),AZ142)</f>
        <v>0</v>
      </c>
      <c r="DU142" s="225">
        <f>IF('5. Lön'!$B$15&gt;0,$F142*O142*(1+'2. Grunddata'!$C$16)*(1+$Q142)*(1+$R142)*(1+$S142)*(1+$T142)*(1+$U142)*(1+$V142)*(1+$W142)*(1+$X142)*(1+$Y142)*(1+$Z142)*(1-$E142),BA142)</f>
        <v>0</v>
      </c>
      <c r="DV142" s="225">
        <f>IF('5. Lön'!$B$15&gt;0,$F142*P142*(1+'2. Grunddata'!$C$16)*(1+$Q142)*(1+$R142)*(1+$S142)*(1+$T142)*(1+$U142)*(1+$V142)*(1+$W142)*(1+$X142)*(1+$Y142)*(1-$E142),BB142)</f>
        <v>0</v>
      </c>
      <c r="DW142" s="226">
        <f t="shared" si="321"/>
        <v>0</v>
      </c>
      <c r="DX142" s="227"/>
      <c r="DY142" s="225">
        <f>IF('2. Grunddata'!$C$13="NEJ",(IF('2. Grunddata'!$C$16&gt;0,(DM142*$AD142),(AS142*$AD142))),(BQ142+CO142))</f>
        <v>0</v>
      </c>
      <c r="DZ142" s="225">
        <f>IF('2. Grunddata'!$C$13="NEJ",(IF('2. Grunddata'!$C$16&gt;0,(DN142*$AD142),(AT142*$AD142))),(BR142+CP142))</f>
        <v>0</v>
      </c>
      <c r="EA142" s="225">
        <f>IF('2. Grunddata'!$C$13="NEJ",(IF('2. Grunddata'!$C$16&gt;0,(DO142*$AD142),(AU142*$AD142))),(BS142+CQ142))</f>
        <v>0</v>
      </c>
      <c r="EB142" s="225">
        <f>IF('2. Grunddata'!$C$13="NEJ",(IF('2. Grunddata'!$C$16&gt;0,(DP142*$AD142),(AV142*$AD142))),(BT142+CR142))</f>
        <v>0</v>
      </c>
      <c r="EC142" s="225">
        <f>IF('2. Grunddata'!$C$13="NEJ",(IF('2. Grunddata'!$C$16&gt;0,(DQ142*$AD142),(AW142*$AD142))),(BU142+CS142))</f>
        <v>0</v>
      </c>
      <c r="ED142" s="225">
        <f>IF('2. Grunddata'!$C$13="NEJ",(IF('2. Grunddata'!$C$16&gt;0,(DR142*$AD142),(AX142*$AD142))),(BV142+CT142))</f>
        <v>0</v>
      </c>
      <c r="EE142" s="225">
        <f>IF('2. Grunddata'!$C$13="NEJ",(IF('2. Grunddata'!$C$16&gt;0,(DS142*$AD142),(AY142*$AD142))),(BW142+CU142))</f>
        <v>0</v>
      </c>
      <c r="EF142" s="225">
        <f>IF('2. Grunddata'!$C$13="NEJ",(IF('2. Grunddata'!$C$16&gt;0,(DT142*$AD142),(AZ142*$AD142))),(BX142+CV142))</f>
        <v>0</v>
      </c>
      <c r="EG142" s="225">
        <f>IF('2. Grunddata'!$C$13="NEJ",(IF('2. Grunddata'!$C$16&gt;0,(DU142*$AD142),(BA142*$AD142))),(BY142+CW142))</f>
        <v>0</v>
      </c>
      <c r="EH142" s="225">
        <f>IF('2. Grunddata'!$C$13="NEJ",(IF('2. Grunddata'!$C$16&gt;0,(DV142*$AD142),(BB142*$AD142))),(BZ142+CX142))</f>
        <v>0</v>
      </c>
      <c r="EI142" s="226">
        <f t="shared" si="322"/>
        <v>0</v>
      </c>
      <c r="EJ142" s="227"/>
      <c r="EK142" s="225">
        <f>(BQ142+CO142-DY142)+IF('2. Grunddata'!$C$16&gt;0,AS142-DM142,0)</f>
        <v>0</v>
      </c>
      <c r="EL142" s="225">
        <f>(BR142+CP142-DZ142)+IF('2. Grunddata'!$C$16&gt;0,AT142-DN142,0)</f>
        <v>0</v>
      </c>
      <c r="EM142" s="225">
        <f>(BS142+CQ142-EA142)+IF('2. Grunddata'!$C$16&gt;0,AU142-DO142,0)</f>
        <v>0</v>
      </c>
      <c r="EN142" s="225">
        <f>(BT142+CR142-EB142)+IF('2. Grunddata'!$C$16&gt;0,AV142-DP142,0)</f>
        <v>0</v>
      </c>
      <c r="EO142" s="225">
        <f>(BU142+CS142-EC142)+IF('2. Grunddata'!$C$16&gt;0,AW142-DQ142,0)</f>
        <v>0</v>
      </c>
      <c r="EP142" s="225">
        <f>(BV142+CT142-ED142)+IF('2. Grunddata'!$C$16&gt;0,AX142-DR142,0)</f>
        <v>0</v>
      </c>
      <c r="EQ142" s="225">
        <f>(BW142+CU142-EE142)+IF('2. Grunddata'!$C$16&gt;0,AY142-DS142,0)</f>
        <v>0</v>
      </c>
      <c r="ER142" s="225">
        <f>(BX142+CV142-EF142)+IF('2. Grunddata'!$C$16&gt;0,AZ142-DT142,0)</f>
        <v>0</v>
      </c>
      <c r="ES142" s="225">
        <f>(BY142+CW142-EG142)+IF('2. Grunddata'!$C$16&gt;0,BA142-DU142,0)</f>
        <v>0</v>
      </c>
      <c r="ET142" s="225">
        <f>(BZ142+CX142-EH142)+IF('2. Grunddata'!$C$16&gt;0,BB142-DV142,0)</f>
        <v>0</v>
      </c>
      <c r="EU142" s="226">
        <f t="shared" si="323"/>
        <v>0</v>
      </c>
      <c r="EV142" s="227"/>
      <c r="EW142" s="225">
        <f t="shared" si="324"/>
        <v>0</v>
      </c>
      <c r="EX142" s="225">
        <f t="shared" si="325"/>
        <v>0</v>
      </c>
      <c r="EY142" s="225">
        <f t="shared" si="326"/>
        <v>0</v>
      </c>
      <c r="EZ142" s="225">
        <f t="shared" si="327"/>
        <v>0</v>
      </c>
      <c r="FA142" s="225">
        <f t="shared" si="328"/>
        <v>0</v>
      </c>
      <c r="FB142" s="225">
        <f t="shared" si="329"/>
        <v>0</v>
      </c>
      <c r="FC142" s="225">
        <f t="shared" si="330"/>
        <v>0</v>
      </c>
      <c r="FD142" s="225">
        <f t="shared" si="331"/>
        <v>0</v>
      </c>
      <c r="FE142" s="225">
        <f t="shared" si="332"/>
        <v>0</v>
      </c>
      <c r="FF142" s="225">
        <f t="shared" si="333"/>
        <v>0</v>
      </c>
      <c r="FG142" s="226">
        <f t="shared" si="334"/>
        <v>0</v>
      </c>
      <c r="FH142" s="227"/>
      <c r="FI142" s="225">
        <f t="shared" si="335"/>
        <v>0</v>
      </c>
      <c r="FJ142" s="225">
        <f t="shared" si="336"/>
        <v>0</v>
      </c>
      <c r="FK142" s="225">
        <f t="shared" si="337"/>
        <v>0</v>
      </c>
      <c r="FL142" s="225">
        <f t="shared" si="338"/>
        <v>0</v>
      </c>
      <c r="FM142" s="225">
        <f t="shared" si="339"/>
        <v>0</v>
      </c>
      <c r="FN142" s="225">
        <f t="shared" si="340"/>
        <v>0</v>
      </c>
      <c r="FO142" s="225">
        <f t="shared" si="341"/>
        <v>0</v>
      </c>
      <c r="FP142" s="225">
        <f t="shared" si="342"/>
        <v>0</v>
      </c>
      <c r="FQ142" s="225">
        <f t="shared" si="343"/>
        <v>0</v>
      </c>
      <c r="FR142" s="225">
        <f t="shared" si="344"/>
        <v>0</v>
      </c>
      <c r="FS142" s="226">
        <f t="shared" si="345"/>
        <v>0</v>
      </c>
    </row>
    <row r="143" spans="2:175" s="120" customFormat="1" ht="12.95" customHeight="1" x14ac:dyDescent="0.2">
      <c r="B143" s="109" t="str">
        <f>'2. Grunddata'!C$9</f>
        <v>Husdjurens utfodring och vård</v>
      </c>
      <c r="C143" s="110"/>
      <c r="D143" s="113"/>
      <c r="E143" s="128">
        <f t="shared" si="421"/>
        <v>0</v>
      </c>
      <c r="F143" s="111"/>
      <c r="G143" s="112"/>
      <c r="H143" s="112"/>
      <c r="I143" s="112"/>
      <c r="J143" s="112"/>
      <c r="K143" s="112"/>
      <c r="L143" s="112"/>
      <c r="M143" s="112"/>
      <c r="N143" s="112"/>
      <c r="O143" s="112"/>
      <c r="P143" s="112"/>
      <c r="Q143" s="266">
        <f>SUMIF('3. Partner'!$K$13:$K$87,$B143,'3. Partner'!$E$13:$E$87)</f>
        <v>0.02</v>
      </c>
      <c r="R143" s="541">
        <f t="shared" si="422"/>
        <v>0.02</v>
      </c>
      <c r="S143" s="541">
        <f t="shared" si="422"/>
        <v>0.02</v>
      </c>
      <c r="T143" s="541">
        <f t="shared" si="422"/>
        <v>0.02</v>
      </c>
      <c r="U143" s="541">
        <f t="shared" si="422"/>
        <v>0.02</v>
      </c>
      <c r="V143" s="541">
        <f t="shared" si="422"/>
        <v>0.02</v>
      </c>
      <c r="W143" s="541">
        <f t="shared" si="422"/>
        <v>0.02</v>
      </c>
      <c r="X143" s="541">
        <f t="shared" si="422"/>
        <v>0.02</v>
      </c>
      <c r="Y143" s="541">
        <f t="shared" si="422"/>
        <v>0.02</v>
      </c>
      <c r="Z143" s="541">
        <f t="shared" si="422"/>
        <v>0.02</v>
      </c>
      <c r="AA143" s="267">
        <f>SUMIF('3. Partner'!K$13:K$87,B143,'3. Partner'!D$13:D$87)</f>
        <v>0.54449999999999998</v>
      </c>
      <c r="AB143" s="247">
        <f>(SUMIF('3. Partner'!K$13:K$87,B143,'3. Partner'!F$13:F$87))+(SUMIF('3. Partner'!K$13:K$87,B143,'3. Partner'!H$13:H$87))</f>
        <v>0.46473946099377283</v>
      </c>
      <c r="AC143" s="247">
        <f>(SUMIF('3. Partner'!K$13:K$87,B143,'3. Partner'!G$13:G$87))+(SUMIF('3. Partner'!K$13:K$87,B143,'3. Partner'!I$13:I$87))</f>
        <v>0.12659999999999999</v>
      </c>
      <c r="AD143" s="248">
        <f>IF('2. Grunddata'!C$13="NEJ",'2. Grunddata'!C$14,0)</f>
        <v>0.25</v>
      </c>
      <c r="AE143" s="597">
        <f t="shared" si="313"/>
        <v>0</v>
      </c>
      <c r="AF143" s="292"/>
      <c r="AG143" s="249">
        <f t="shared" si="350"/>
        <v>0</v>
      </c>
      <c r="AH143" s="249">
        <f t="shared" si="351"/>
        <v>0</v>
      </c>
      <c r="AI143" s="249">
        <f t="shared" si="352"/>
        <v>0</v>
      </c>
      <c r="AJ143" s="249">
        <f t="shared" si="353"/>
        <v>0</v>
      </c>
      <c r="AK143" s="249">
        <f t="shared" si="354"/>
        <v>0</v>
      </c>
      <c r="AL143" s="249">
        <f t="shared" si="355"/>
        <v>0</v>
      </c>
      <c r="AM143" s="249">
        <f t="shared" si="356"/>
        <v>0</v>
      </c>
      <c r="AN143" s="249">
        <f t="shared" si="357"/>
        <v>0</v>
      </c>
      <c r="AO143" s="249">
        <f t="shared" si="358"/>
        <v>0</v>
      </c>
      <c r="AP143" s="249">
        <f t="shared" si="359"/>
        <v>0</v>
      </c>
      <c r="AQ143" s="250">
        <f t="shared" si="314"/>
        <v>0</v>
      </c>
      <c r="AR143" s="251"/>
      <c r="AS143" s="249">
        <f t="shared" si="360"/>
        <v>0</v>
      </c>
      <c r="AT143" s="249">
        <f t="shared" si="361"/>
        <v>0</v>
      </c>
      <c r="AU143" s="249">
        <f t="shared" si="362"/>
        <v>0</v>
      </c>
      <c r="AV143" s="249">
        <f t="shared" si="363"/>
        <v>0</v>
      </c>
      <c r="AW143" s="249">
        <f t="shared" si="364"/>
        <v>0</v>
      </c>
      <c r="AX143" s="249">
        <f t="shared" si="365"/>
        <v>0</v>
      </c>
      <c r="AY143" s="249">
        <f t="shared" si="366"/>
        <v>0</v>
      </c>
      <c r="AZ143" s="249">
        <f t="shared" si="367"/>
        <v>0</v>
      </c>
      <c r="BA143" s="249">
        <f t="shared" si="368"/>
        <v>0</v>
      </c>
      <c r="BB143" s="249">
        <f t="shared" si="369"/>
        <v>0</v>
      </c>
      <c r="BC143" s="250">
        <f t="shared" si="315"/>
        <v>0</v>
      </c>
      <c r="BD143" s="251"/>
      <c r="BE143" s="249">
        <f t="shared" si="370"/>
        <v>0</v>
      </c>
      <c r="BF143" s="249">
        <f t="shared" si="371"/>
        <v>0</v>
      </c>
      <c r="BG143" s="249">
        <f t="shared" si="372"/>
        <v>0</v>
      </c>
      <c r="BH143" s="249">
        <f t="shared" si="373"/>
        <v>0</v>
      </c>
      <c r="BI143" s="249">
        <f t="shared" si="374"/>
        <v>0</v>
      </c>
      <c r="BJ143" s="249">
        <f t="shared" si="375"/>
        <v>0</v>
      </c>
      <c r="BK143" s="249">
        <f t="shared" si="376"/>
        <v>0</v>
      </c>
      <c r="BL143" s="249">
        <f t="shared" si="377"/>
        <v>0</v>
      </c>
      <c r="BM143" s="249">
        <f t="shared" si="378"/>
        <v>0</v>
      </c>
      <c r="BN143" s="249">
        <f t="shared" si="379"/>
        <v>0</v>
      </c>
      <c r="BO143" s="250">
        <f t="shared" si="316"/>
        <v>0</v>
      </c>
      <c r="BQ143" s="253">
        <f t="shared" si="380"/>
        <v>0</v>
      </c>
      <c r="BR143" s="253">
        <f t="shared" si="381"/>
        <v>0</v>
      </c>
      <c r="BS143" s="253">
        <f t="shared" si="382"/>
        <v>0</v>
      </c>
      <c r="BT143" s="253">
        <f t="shared" si="383"/>
        <v>0</v>
      </c>
      <c r="BU143" s="253">
        <f t="shared" si="384"/>
        <v>0</v>
      </c>
      <c r="BV143" s="253">
        <f t="shared" si="385"/>
        <v>0</v>
      </c>
      <c r="BW143" s="253">
        <f t="shared" si="386"/>
        <v>0</v>
      </c>
      <c r="BX143" s="253">
        <f t="shared" si="387"/>
        <v>0</v>
      </c>
      <c r="BY143" s="253">
        <f t="shared" si="388"/>
        <v>0</v>
      </c>
      <c r="BZ143" s="253">
        <f t="shared" si="389"/>
        <v>0</v>
      </c>
      <c r="CA143" s="237">
        <f t="shared" si="317"/>
        <v>0</v>
      </c>
      <c r="CC143" s="258">
        <f t="shared" si="390"/>
        <v>0</v>
      </c>
      <c r="CD143" s="258">
        <f t="shared" si="391"/>
        <v>0</v>
      </c>
      <c r="CE143" s="258">
        <f t="shared" si="392"/>
        <v>0</v>
      </c>
      <c r="CF143" s="258">
        <f t="shared" si="393"/>
        <v>0</v>
      </c>
      <c r="CG143" s="258">
        <f t="shared" si="394"/>
        <v>0</v>
      </c>
      <c r="CH143" s="258">
        <f t="shared" si="395"/>
        <v>0</v>
      </c>
      <c r="CI143" s="258">
        <f t="shared" si="396"/>
        <v>0</v>
      </c>
      <c r="CJ143" s="258">
        <f t="shared" si="397"/>
        <v>0</v>
      </c>
      <c r="CK143" s="258">
        <f t="shared" si="398"/>
        <v>0</v>
      </c>
      <c r="CL143" s="258">
        <f t="shared" si="399"/>
        <v>0</v>
      </c>
      <c r="CM143" s="237">
        <f t="shared" si="318"/>
        <v>0</v>
      </c>
      <c r="CO143" s="253">
        <f t="shared" si="400"/>
        <v>0</v>
      </c>
      <c r="CP143" s="253">
        <f t="shared" si="401"/>
        <v>0</v>
      </c>
      <c r="CQ143" s="253">
        <f t="shared" si="402"/>
        <v>0</v>
      </c>
      <c r="CR143" s="253">
        <f t="shared" si="403"/>
        <v>0</v>
      </c>
      <c r="CS143" s="253">
        <f t="shared" si="404"/>
        <v>0</v>
      </c>
      <c r="CT143" s="253">
        <f t="shared" si="405"/>
        <v>0</v>
      </c>
      <c r="CU143" s="253">
        <f t="shared" si="406"/>
        <v>0</v>
      </c>
      <c r="CV143" s="253">
        <f t="shared" si="407"/>
        <v>0</v>
      </c>
      <c r="CW143" s="253">
        <f t="shared" si="408"/>
        <v>0</v>
      </c>
      <c r="CX143" s="253">
        <f t="shared" si="409"/>
        <v>0</v>
      </c>
      <c r="CY143" s="237">
        <f t="shared" si="319"/>
        <v>0</v>
      </c>
      <c r="DA143" s="253">
        <f t="shared" si="410"/>
        <v>0</v>
      </c>
      <c r="DB143" s="253">
        <f t="shared" si="411"/>
        <v>0</v>
      </c>
      <c r="DC143" s="253">
        <f t="shared" si="412"/>
        <v>0</v>
      </c>
      <c r="DD143" s="253">
        <f t="shared" si="413"/>
        <v>0</v>
      </c>
      <c r="DE143" s="253">
        <f t="shared" si="414"/>
        <v>0</v>
      </c>
      <c r="DF143" s="253">
        <f t="shared" si="415"/>
        <v>0</v>
      </c>
      <c r="DG143" s="253">
        <f t="shared" si="416"/>
        <v>0</v>
      </c>
      <c r="DH143" s="253">
        <f t="shared" si="417"/>
        <v>0</v>
      </c>
      <c r="DI143" s="253">
        <f t="shared" si="418"/>
        <v>0</v>
      </c>
      <c r="DJ143" s="253">
        <f t="shared" si="419"/>
        <v>0</v>
      </c>
      <c r="DK143" s="237">
        <f t="shared" si="320"/>
        <v>0</v>
      </c>
      <c r="DM143" s="253">
        <f>IF('5. Lön'!$B$15&gt;0,$F143*G143*(1+'2. Grunddata'!$C$16)*(1+$Q143)*(1-$E143),AS143)</f>
        <v>0</v>
      </c>
      <c r="DN143" s="253">
        <f>IF('5. Lön'!$B$15&gt;0,$F143*H143*(1+'2. Grunddata'!$C$16)*(1+$Q143)*(1+$R143)*(1-$E143),AT143)</f>
        <v>0</v>
      </c>
      <c r="DO143" s="253">
        <f>IF('5. Lön'!$B$15&gt;0,$F143*I143*(1+'2. Grunddata'!$C$16)*(1+$Q143)*(1+$R143)*(1+$S143)*(1-$E143),AU143)</f>
        <v>0</v>
      </c>
      <c r="DP143" s="253">
        <f>IF('5. Lön'!$B$15&gt;0,$F143*J143*(1+'2. Grunddata'!$C$16)*(1+$Q143)*(1+$R143)*(1+$S143)*(1+$T143)*(1-$E143),AV143)</f>
        <v>0</v>
      </c>
      <c r="DQ143" s="253">
        <f>IF('5. Lön'!$B$15&gt;0,$F143*K143*(1+'2. Grunddata'!$C$16)*(1+$Q143)*(1+$R143)*(1+$S143)*(1+$T143)*(1+$U143)*(1-$E143),AW143)</f>
        <v>0</v>
      </c>
      <c r="DR143" s="253">
        <f>IF('5. Lön'!$B$15&gt;0,$F143*L143*(1+'2. Grunddata'!$C$16)*(1+$Q143)*(1+$R143)*(1+$S143)*(1+$T143)*(1+$U143)*(1+$V143)*(1-$E143),AX143)</f>
        <v>0</v>
      </c>
      <c r="DS143" s="253">
        <f>IF('5. Lön'!$B$15&gt;0,$F143*M143*(1+'2. Grunddata'!$C$16)*(1+$Q143)*(1+$R143)*(1+$S143)*(1+$T143)*(1+$U143)*(1+$V143)*(1+$W143)*(1-$E143),AY143)</f>
        <v>0</v>
      </c>
      <c r="DT143" s="253">
        <f>IF('5. Lön'!$B$15&gt;0,$F143*N143*(1+'2. Grunddata'!$C$16)*(1+$Q143)*(1+$R143)*(1+$S143)*(1+$T143)*(1+$U143)*(1+$V143)*(1+$W143)*(1+$X143)*(1-$E143),AZ143)</f>
        <v>0</v>
      </c>
      <c r="DU143" s="253">
        <f>IF('5. Lön'!$B$15&gt;0,$F143*O143*(1+'2. Grunddata'!$C$16)*(1+$Q143)*(1+$R143)*(1+$S143)*(1+$T143)*(1+$U143)*(1+$V143)*(1+$W143)*(1+$X143)*(1+$Y143)*(1+$Z143)*(1-$E143),BA143)</f>
        <v>0</v>
      </c>
      <c r="DV143" s="253">
        <f>IF('5. Lön'!$B$15&gt;0,$F143*P143*(1+'2. Grunddata'!$C$16)*(1+$Q143)*(1+$R143)*(1+$S143)*(1+$T143)*(1+$U143)*(1+$V143)*(1+$W143)*(1+$X143)*(1+$Y143)*(1-$E143),BB143)</f>
        <v>0</v>
      </c>
      <c r="DW143" s="237">
        <f t="shared" si="321"/>
        <v>0</v>
      </c>
      <c r="DY143" s="253">
        <f>IF('2. Grunddata'!$C$13="NEJ",(IF('2. Grunddata'!$C$16&gt;0,(DM143*$AD143),(AS143*$AD143))),(BQ143+CO143))</f>
        <v>0</v>
      </c>
      <c r="DZ143" s="253">
        <f>IF('2. Grunddata'!$C$13="NEJ",(IF('2. Grunddata'!$C$16&gt;0,(DN143*$AD143),(AT143*$AD143))),(BR143+CP143))</f>
        <v>0</v>
      </c>
      <c r="EA143" s="253">
        <f>IF('2. Grunddata'!$C$13="NEJ",(IF('2. Grunddata'!$C$16&gt;0,(DO143*$AD143),(AU143*$AD143))),(BS143+CQ143))</f>
        <v>0</v>
      </c>
      <c r="EB143" s="253">
        <f>IF('2. Grunddata'!$C$13="NEJ",(IF('2. Grunddata'!$C$16&gt;0,(DP143*$AD143),(AV143*$AD143))),(BT143+CR143))</f>
        <v>0</v>
      </c>
      <c r="EC143" s="253">
        <f>IF('2. Grunddata'!$C$13="NEJ",(IF('2. Grunddata'!$C$16&gt;0,(DQ143*$AD143),(AW143*$AD143))),(BU143+CS143))</f>
        <v>0</v>
      </c>
      <c r="ED143" s="253">
        <f>IF('2. Grunddata'!$C$13="NEJ",(IF('2. Grunddata'!$C$16&gt;0,(DR143*$AD143),(AX143*$AD143))),(BV143+CT143))</f>
        <v>0</v>
      </c>
      <c r="EE143" s="253">
        <f>IF('2. Grunddata'!$C$13="NEJ",(IF('2. Grunddata'!$C$16&gt;0,(DS143*$AD143),(AY143*$AD143))),(BW143+CU143))</f>
        <v>0</v>
      </c>
      <c r="EF143" s="253">
        <f>IF('2. Grunddata'!$C$13="NEJ",(IF('2. Grunddata'!$C$16&gt;0,(DT143*$AD143),(AZ143*$AD143))),(BX143+CV143))</f>
        <v>0</v>
      </c>
      <c r="EG143" s="253">
        <f>IF('2. Grunddata'!$C$13="NEJ",(IF('2. Grunddata'!$C$16&gt;0,(DU143*$AD143),(BA143*$AD143))),(BY143+CW143))</f>
        <v>0</v>
      </c>
      <c r="EH143" s="253">
        <f>IF('2. Grunddata'!$C$13="NEJ",(IF('2. Grunddata'!$C$16&gt;0,(DV143*$AD143),(BB143*$AD143))),(BZ143+CX143))</f>
        <v>0</v>
      </c>
      <c r="EI143" s="237">
        <f t="shared" si="322"/>
        <v>0</v>
      </c>
      <c r="EK143" s="253">
        <f>(BQ143+CO143-DY143)+IF('2. Grunddata'!$C$16&gt;0,AS143-DM143,0)</f>
        <v>0</v>
      </c>
      <c r="EL143" s="253">
        <f>(BR143+CP143-DZ143)+IF('2. Grunddata'!$C$16&gt;0,AT143-DN143,0)</f>
        <v>0</v>
      </c>
      <c r="EM143" s="253">
        <f>(BS143+CQ143-EA143)+IF('2. Grunddata'!$C$16&gt;0,AU143-DO143,0)</f>
        <v>0</v>
      </c>
      <c r="EN143" s="253">
        <f>(BT143+CR143-EB143)+IF('2. Grunddata'!$C$16&gt;0,AV143-DP143,0)</f>
        <v>0</v>
      </c>
      <c r="EO143" s="253">
        <f>(BU143+CS143-EC143)+IF('2. Grunddata'!$C$16&gt;0,AW143-DQ143,0)</f>
        <v>0</v>
      </c>
      <c r="EP143" s="253">
        <f>(BV143+CT143-ED143)+IF('2. Grunddata'!$C$16&gt;0,AX143-DR143,0)</f>
        <v>0</v>
      </c>
      <c r="EQ143" s="253">
        <f>(BW143+CU143-EE143)+IF('2. Grunddata'!$C$16&gt;0,AY143-DS143,0)</f>
        <v>0</v>
      </c>
      <c r="ER143" s="253">
        <f>(BX143+CV143-EF143)+IF('2. Grunddata'!$C$16&gt;0,AZ143-DT143,0)</f>
        <v>0</v>
      </c>
      <c r="ES143" s="253">
        <f>(BY143+CW143-EG143)+IF('2. Grunddata'!$C$16&gt;0,BA143-DU143,0)</f>
        <v>0</v>
      </c>
      <c r="ET143" s="253">
        <f>(BZ143+CX143-EH143)+IF('2. Grunddata'!$C$16&gt;0,BB143-DV143,0)</f>
        <v>0</v>
      </c>
      <c r="EU143" s="237">
        <f t="shared" si="323"/>
        <v>0</v>
      </c>
      <c r="EW143" s="253">
        <f t="shared" si="324"/>
        <v>0</v>
      </c>
      <c r="EX143" s="253">
        <f t="shared" si="325"/>
        <v>0</v>
      </c>
      <c r="EY143" s="253">
        <f t="shared" si="326"/>
        <v>0</v>
      </c>
      <c r="EZ143" s="253">
        <f t="shared" si="327"/>
        <v>0</v>
      </c>
      <c r="FA143" s="253">
        <f t="shared" si="328"/>
        <v>0</v>
      </c>
      <c r="FB143" s="253">
        <f t="shared" si="329"/>
        <v>0</v>
      </c>
      <c r="FC143" s="253">
        <f t="shared" si="330"/>
        <v>0</v>
      </c>
      <c r="FD143" s="253">
        <f t="shared" si="331"/>
        <v>0</v>
      </c>
      <c r="FE143" s="253">
        <f t="shared" si="332"/>
        <v>0</v>
      </c>
      <c r="FF143" s="253">
        <f t="shared" si="333"/>
        <v>0</v>
      </c>
      <c r="FG143" s="237">
        <f t="shared" si="334"/>
        <v>0</v>
      </c>
      <c r="FI143" s="253">
        <f t="shared" si="335"/>
        <v>0</v>
      </c>
      <c r="FJ143" s="253">
        <f t="shared" si="336"/>
        <v>0</v>
      </c>
      <c r="FK143" s="253">
        <f t="shared" si="337"/>
        <v>0</v>
      </c>
      <c r="FL143" s="253">
        <f t="shared" si="338"/>
        <v>0</v>
      </c>
      <c r="FM143" s="253">
        <f t="shared" si="339"/>
        <v>0</v>
      </c>
      <c r="FN143" s="253">
        <f t="shared" si="340"/>
        <v>0</v>
      </c>
      <c r="FO143" s="253">
        <f t="shared" si="341"/>
        <v>0</v>
      </c>
      <c r="FP143" s="253">
        <f t="shared" si="342"/>
        <v>0</v>
      </c>
      <c r="FQ143" s="253">
        <f t="shared" si="343"/>
        <v>0</v>
      </c>
      <c r="FR143" s="253">
        <f t="shared" si="344"/>
        <v>0</v>
      </c>
      <c r="FS143" s="237">
        <f t="shared" si="345"/>
        <v>0</v>
      </c>
    </row>
    <row r="144" spans="2:175" s="120" customFormat="1" ht="12.95" customHeight="1" x14ac:dyDescent="0.2">
      <c r="B144" s="115" t="str">
        <f>'2. Grunddata'!C$9</f>
        <v>Husdjurens utfodring och vård</v>
      </c>
      <c r="C144" s="147"/>
      <c r="D144" s="116"/>
      <c r="E144" s="138">
        <f t="shared" si="421"/>
        <v>0</v>
      </c>
      <c r="F144" s="136"/>
      <c r="G144" s="137"/>
      <c r="H144" s="137"/>
      <c r="I144" s="137"/>
      <c r="J144" s="137"/>
      <c r="K144" s="137"/>
      <c r="L144" s="137"/>
      <c r="M144" s="137"/>
      <c r="N144" s="137"/>
      <c r="O144" s="137"/>
      <c r="P144" s="137"/>
      <c r="Q144" s="566">
        <f>SUMIF('3. Partner'!$K$13:$K$87,$B144,'3. Partner'!$E$13:$E$87)</f>
        <v>0.02</v>
      </c>
      <c r="R144" s="540">
        <f t="shared" si="422"/>
        <v>0.02</v>
      </c>
      <c r="S144" s="540">
        <f t="shared" si="422"/>
        <v>0.02</v>
      </c>
      <c r="T144" s="540">
        <f t="shared" si="422"/>
        <v>0.02</v>
      </c>
      <c r="U144" s="540">
        <f t="shared" si="422"/>
        <v>0.02</v>
      </c>
      <c r="V144" s="540">
        <f t="shared" si="422"/>
        <v>0.02</v>
      </c>
      <c r="W144" s="540">
        <f t="shared" si="422"/>
        <v>0.02</v>
      </c>
      <c r="X144" s="540">
        <f t="shared" si="422"/>
        <v>0.02</v>
      </c>
      <c r="Y144" s="540">
        <f t="shared" si="422"/>
        <v>0.02</v>
      </c>
      <c r="Z144" s="540">
        <f t="shared" si="422"/>
        <v>0.02</v>
      </c>
      <c r="AA144" s="567">
        <f>SUMIF('3. Partner'!K$13:K$87,B144,'3. Partner'!D$13:D$87)</f>
        <v>0.54449999999999998</v>
      </c>
      <c r="AB144" s="568">
        <f>(SUMIF('3. Partner'!K$13:K$87,B144,'3. Partner'!F$13:F$87))+(SUMIF('3. Partner'!K$13:K$87,B144,'3. Partner'!H$13:H$87))</f>
        <v>0.46473946099377283</v>
      </c>
      <c r="AC144" s="568">
        <f>(SUMIF('3. Partner'!K$13:K$87,B144,'3. Partner'!G$13:G$87))+(SUMIF('3. Partner'!K$13:K$87,B144,'3. Partner'!I$13:I$87))</f>
        <v>0.12659999999999999</v>
      </c>
      <c r="AD144" s="273">
        <f>IF('2. Grunddata'!C$13="NEJ",'2. Grunddata'!C$14,0)</f>
        <v>0.25</v>
      </c>
      <c r="AE144" s="617">
        <f t="shared" si="313"/>
        <v>0</v>
      </c>
      <c r="AF144" s="287"/>
      <c r="AG144" s="274">
        <f t="shared" si="350"/>
        <v>0</v>
      </c>
      <c r="AH144" s="274">
        <f t="shared" si="351"/>
        <v>0</v>
      </c>
      <c r="AI144" s="274">
        <f t="shared" si="352"/>
        <v>0</v>
      </c>
      <c r="AJ144" s="274">
        <f t="shared" si="353"/>
        <v>0</v>
      </c>
      <c r="AK144" s="274">
        <f t="shared" si="354"/>
        <v>0</v>
      </c>
      <c r="AL144" s="274">
        <f t="shared" si="355"/>
        <v>0</v>
      </c>
      <c r="AM144" s="274">
        <f t="shared" si="356"/>
        <v>0</v>
      </c>
      <c r="AN144" s="274">
        <f t="shared" si="357"/>
        <v>0</v>
      </c>
      <c r="AO144" s="274">
        <f t="shared" si="358"/>
        <v>0</v>
      </c>
      <c r="AP144" s="274">
        <f t="shared" si="359"/>
        <v>0</v>
      </c>
      <c r="AQ144" s="275">
        <f t="shared" si="314"/>
        <v>0</v>
      </c>
      <c r="AR144" s="276"/>
      <c r="AS144" s="274">
        <f t="shared" si="360"/>
        <v>0</v>
      </c>
      <c r="AT144" s="274">
        <f t="shared" si="361"/>
        <v>0</v>
      </c>
      <c r="AU144" s="274">
        <f t="shared" si="362"/>
        <v>0</v>
      </c>
      <c r="AV144" s="274">
        <f t="shared" si="363"/>
        <v>0</v>
      </c>
      <c r="AW144" s="274">
        <f t="shared" si="364"/>
        <v>0</v>
      </c>
      <c r="AX144" s="274">
        <f t="shared" si="365"/>
        <v>0</v>
      </c>
      <c r="AY144" s="274">
        <f t="shared" si="366"/>
        <v>0</v>
      </c>
      <c r="AZ144" s="274">
        <f t="shared" si="367"/>
        <v>0</v>
      </c>
      <c r="BA144" s="274">
        <f t="shared" si="368"/>
        <v>0</v>
      </c>
      <c r="BB144" s="274">
        <f t="shared" si="369"/>
        <v>0</v>
      </c>
      <c r="BC144" s="275">
        <f t="shared" si="315"/>
        <v>0</v>
      </c>
      <c r="BD144" s="276"/>
      <c r="BE144" s="274">
        <f t="shared" si="370"/>
        <v>0</v>
      </c>
      <c r="BF144" s="274">
        <f t="shared" si="371"/>
        <v>0</v>
      </c>
      <c r="BG144" s="274">
        <f t="shared" si="372"/>
        <v>0</v>
      </c>
      <c r="BH144" s="274">
        <f t="shared" si="373"/>
        <v>0</v>
      </c>
      <c r="BI144" s="274">
        <f t="shared" si="374"/>
        <v>0</v>
      </c>
      <c r="BJ144" s="274">
        <f t="shared" si="375"/>
        <v>0</v>
      </c>
      <c r="BK144" s="274">
        <f t="shared" si="376"/>
        <v>0</v>
      </c>
      <c r="BL144" s="274">
        <f t="shared" si="377"/>
        <v>0</v>
      </c>
      <c r="BM144" s="274">
        <f t="shared" si="378"/>
        <v>0</v>
      </c>
      <c r="BN144" s="274">
        <f t="shared" si="379"/>
        <v>0</v>
      </c>
      <c r="BO144" s="275">
        <f t="shared" si="316"/>
        <v>0</v>
      </c>
      <c r="BP144" s="227"/>
      <c r="BQ144" s="225">
        <f t="shared" si="380"/>
        <v>0</v>
      </c>
      <c r="BR144" s="225">
        <f t="shared" si="381"/>
        <v>0</v>
      </c>
      <c r="BS144" s="225">
        <f t="shared" si="382"/>
        <v>0</v>
      </c>
      <c r="BT144" s="225">
        <f t="shared" si="383"/>
        <v>0</v>
      </c>
      <c r="BU144" s="225">
        <f t="shared" si="384"/>
        <v>0</v>
      </c>
      <c r="BV144" s="225">
        <f t="shared" si="385"/>
        <v>0</v>
      </c>
      <c r="BW144" s="225">
        <f t="shared" si="386"/>
        <v>0</v>
      </c>
      <c r="BX144" s="225">
        <f t="shared" si="387"/>
        <v>0</v>
      </c>
      <c r="BY144" s="225">
        <f t="shared" si="388"/>
        <v>0</v>
      </c>
      <c r="BZ144" s="225">
        <f t="shared" si="389"/>
        <v>0</v>
      </c>
      <c r="CA144" s="226">
        <f t="shared" si="317"/>
        <v>0</v>
      </c>
      <c r="CB144" s="227"/>
      <c r="CC144" s="279">
        <f t="shared" si="390"/>
        <v>0</v>
      </c>
      <c r="CD144" s="279">
        <f t="shared" si="391"/>
        <v>0</v>
      </c>
      <c r="CE144" s="279">
        <f t="shared" si="392"/>
        <v>0</v>
      </c>
      <c r="CF144" s="279">
        <f t="shared" si="393"/>
        <v>0</v>
      </c>
      <c r="CG144" s="279">
        <f t="shared" si="394"/>
        <v>0</v>
      </c>
      <c r="CH144" s="279">
        <f t="shared" si="395"/>
        <v>0</v>
      </c>
      <c r="CI144" s="279">
        <f t="shared" si="396"/>
        <v>0</v>
      </c>
      <c r="CJ144" s="279">
        <f t="shared" si="397"/>
        <v>0</v>
      </c>
      <c r="CK144" s="279">
        <f t="shared" si="398"/>
        <v>0</v>
      </c>
      <c r="CL144" s="279">
        <f t="shared" si="399"/>
        <v>0</v>
      </c>
      <c r="CM144" s="226">
        <f t="shared" si="318"/>
        <v>0</v>
      </c>
      <c r="CN144" s="227"/>
      <c r="CO144" s="225">
        <f t="shared" si="400"/>
        <v>0</v>
      </c>
      <c r="CP144" s="225">
        <f t="shared" si="401"/>
        <v>0</v>
      </c>
      <c r="CQ144" s="225">
        <f t="shared" si="402"/>
        <v>0</v>
      </c>
      <c r="CR144" s="225">
        <f t="shared" si="403"/>
        <v>0</v>
      </c>
      <c r="CS144" s="225">
        <f t="shared" si="404"/>
        <v>0</v>
      </c>
      <c r="CT144" s="225">
        <f t="shared" si="405"/>
        <v>0</v>
      </c>
      <c r="CU144" s="225">
        <f t="shared" si="406"/>
        <v>0</v>
      </c>
      <c r="CV144" s="225">
        <f t="shared" si="407"/>
        <v>0</v>
      </c>
      <c r="CW144" s="225">
        <f t="shared" si="408"/>
        <v>0</v>
      </c>
      <c r="CX144" s="225">
        <f t="shared" si="409"/>
        <v>0</v>
      </c>
      <c r="CY144" s="226">
        <f t="shared" si="319"/>
        <v>0</v>
      </c>
      <c r="CZ144" s="227"/>
      <c r="DA144" s="225">
        <f t="shared" si="410"/>
        <v>0</v>
      </c>
      <c r="DB144" s="225">
        <f t="shared" si="411"/>
        <v>0</v>
      </c>
      <c r="DC144" s="225">
        <f t="shared" si="412"/>
        <v>0</v>
      </c>
      <c r="DD144" s="225">
        <f t="shared" si="413"/>
        <v>0</v>
      </c>
      <c r="DE144" s="225">
        <f t="shared" si="414"/>
        <v>0</v>
      </c>
      <c r="DF144" s="225">
        <f t="shared" si="415"/>
        <v>0</v>
      </c>
      <c r="DG144" s="225">
        <f t="shared" si="416"/>
        <v>0</v>
      </c>
      <c r="DH144" s="225">
        <f t="shared" si="417"/>
        <v>0</v>
      </c>
      <c r="DI144" s="225">
        <f t="shared" si="418"/>
        <v>0</v>
      </c>
      <c r="DJ144" s="225">
        <f t="shared" si="419"/>
        <v>0</v>
      </c>
      <c r="DK144" s="226">
        <f t="shared" si="320"/>
        <v>0</v>
      </c>
      <c r="DL144" s="227"/>
      <c r="DM144" s="225">
        <f>IF('5. Lön'!$B$15&gt;0,$F144*G144*(1+'2. Grunddata'!$C$16)*(1+$Q144)*(1-$E144),AS144)</f>
        <v>0</v>
      </c>
      <c r="DN144" s="225">
        <f>IF('5. Lön'!$B$15&gt;0,$F144*H144*(1+'2. Grunddata'!$C$16)*(1+$Q144)*(1+$R144)*(1-$E144),AT144)</f>
        <v>0</v>
      </c>
      <c r="DO144" s="225">
        <f>IF('5. Lön'!$B$15&gt;0,$F144*I144*(1+'2. Grunddata'!$C$16)*(1+$Q144)*(1+$R144)*(1+$S144)*(1-$E144),AU144)</f>
        <v>0</v>
      </c>
      <c r="DP144" s="225">
        <f>IF('5. Lön'!$B$15&gt;0,$F144*J144*(1+'2. Grunddata'!$C$16)*(1+$Q144)*(1+$R144)*(1+$S144)*(1+$T144)*(1-$E144),AV144)</f>
        <v>0</v>
      </c>
      <c r="DQ144" s="225">
        <f>IF('5. Lön'!$B$15&gt;0,$F144*K144*(1+'2. Grunddata'!$C$16)*(1+$Q144)*(1+$R144)*(1+$S144)*(1+$T144)*(1+$U144)*(1-$E144),AW144)</f>
        <v>0</v>
      </c>
      <c r="DR144" s="225">
        <f>IF('5. Lön'!$B$15&gt;0,$F144*L144*(1+'2. Grunddata'!$C$16)*(1+$Q144)*(1+$R144)*(1+$S144)*(1+$T144)*(1+$U144)*(1+$V144)*(1-$E144),AX144)</f>
        <v>0</v>
      </c>
      <c r="DS144" s="225">
        <f>IF('5. Lön'!$B$15&gt;0,$F144*M144*(1+'2. Grunddata'!$C$16)*(1+$Q144)*(1+$R144)*(1+$S144)*(1+$T144)*(1+$U144)*(1+$V144)*(1+$W144)*(1-$E144),AY144)</f>
        <v>0</v>
      </c>
      <c r="DT144" s="225">
        <f>IF('5. Lön'!$B$15&gt;0,$F144*N144*(1+'2. Grunddata'!$C$16)*(1+$Q144)*(1+$R144)*(1+$S144)*(1+$T144)*(1+$U144)*(1+$V144)*(1+$W144)*(1+$X144)*(1-$E144),AZ144)</f>
        <v>0</v>
      </c>
      <c r="DU144" s="225">
        <f>IF('5. Lön'!$B$15&gt;0,$F144*O144*(1+'2. Grunddata'!$C$16)*(1+$Q144)*(1+$R144)*(1+$S144)*(1+$T144)*(1+$U144)*(1+$V144)*(1+$W144)*(1+$X144)*(1+$Y144)*(1+$Z144)*(1-$E144),BA144)</f>
        <v>0</v>
      </c>
      <c r="DV144" s="225">
        <f>IF('5. Lön'!$B$15&gt;0,$F144*P144*(1+'2. Grunddata'!$C$16)*(1+$Q144)*(1+$R144)*(1+$S144)*(1+$T144)*(1+$U144)*(1+$V144)*(1+$W144)*(1+$X144)*(1+$Y144)*(1-$E144),BB144)</f>
        <v>0</v>
      </c>
      <c r="DW144" s="226">
        <f t="shared" si="321"/>
        <v>0</v>
      </c>
      <c r="DX144" s="227"/>
      <c r="DY144" s="225">
        <f>IF('2. Grunddata'!$C$13="NEJ",(IF('2. Grunddata'!$C$16&gt;0,(DM144*$AD144),(AS144*$AD144))),(BQ144+CO144))</f>
        <v>0</v>
      </c>
      <c r="DZ144" s="225">
        <f>IF('2. Grunddata'!$C$13="NEJ",(IF('2. Grunddata'!$C$16&gt;0,(DN144*$AD144),(AT144*$AD144))),(BR144+CP144))</f>
        <v>0</v>
      </c>
      <c r="EA144" s="225">
        <f>IF('2. Grunddata'!$C$13="NEJ",(IF('2. Grunddata'!$C$16&gt;0,(DO144*$AD144),(AU144*$AD144))),(BS144+CQ144))</f>
        <v>0</v>
      </c>
      <c r="EB144" s="225">
        <f>IF('2. Grunddata'!$C$13="NEJ",(IF('2. Grunddata'!$C$16&gt;0,(DP144*$AD144),(AV144*$AD144))),(BT144+CR144))</f>
        <v>0</v>
      </c>
      <c r="EC144" s="225">
        <f>IF('2. Grunddata'!$C$13="NEJ",(IF('2. Grunddata'!$C$16&gt;0,(DQ144*$AD144),(AW144*$AD144))),(BU144+CS144))</f>
        <v>0</v>
      </c>
      <c r="ED144" s="225">
        <f>IF('2. Grunddata'!$C$13="NEJ",(IF('2. Grunddata'!$C$16&gt;0,(DR144*$AD144),(AX144*$AD144))),(BV144+CT144))</f>
        <v>0</v>
      </c>
      <c r="EE144" s="225">
        <f>IF('2. Grunddata'!$C$13="NEJ",(IF('2. Grunddata'!$C$16&gt;0,(DS144*$AD144),(AY144*$AD144))),(BW144+CU144))</f>
        <v>0</v>
      </c>
      <c r="EF144" s="225">
        <f>IF('2. Grunddata'!$C$13="NEJ",(IF('2. Grunddata'!$C$16&gt;0,(DT144*$AD144),(AZ144*$AD144))),(BX144+CV144))</f>
        <v>0</v>
      </c>
      <c r="EG144" s="225">
        <f>IF('2. Grunddata'!$C$13="NEJ",(IF('2. Grunddata'!$C$16&gt;0,(DU144*$AD144),(BA144*$AD144))),(BY144+CW144))</f>
        <v>0</v>
      </c>
      <c r="EH144" s="225">
        <f>IF('2. Grunddata'!$C$13="NEJ",(IF('2. Grunddata'!$C$16&gt;0,(DV144*$AD144),(BB144*$AD144))),(BZ144+CX144))</f>
        <v>0</v>
      </c>
      <c r="EI144" s="226">
        <f t="shared" si="322"/>
        <v>0</v>
      </c>
      <c r="EJ144" s="227"/>
      <c r="EK144" s="225">
        <f>(BQ144+CO144-DY144)+IF('2. Grunddata'!$C$16&gt;0,AS144-DM144,0)</f>
        <v>0</v>
      </c>
      <c r="EL144" s="225">
        <f>(BR144+CP144-DZ144)+IF('2. Grunddata'!$C$16&gt;0,AT144-DN144,0)</f>
        <v>0</v>
      </c>
      <c r="EM144" s="225">
        <f>(BS144+CQ144-EA144)+IF('2. Grunddata'!$C$16&gt;0,AU144-DO144,0)</f>
        <v>0</v>
      </c>
      <c r="EN144" s="225">
        <f>(BT144+CR144-EB144)+IF('2. Grunddata'!$C$16&gt;0,AV144-DP144,0)</f>
        <v>0</v>
      </c>
      <c r="EO144" s="225">
        <f>(BU144+CS144-EC144)+IF('2. Grunddata'!$C$16&gt;0,AW144-DQ144,0)</f>
        <v>0</v>
      </c>
      <c r="EP144" s="225">
        <f>(BV144+CT144-ED144)+IF('2. Grunddata'!$C$16&gt;0,AX144-DR144,0)</f>
        <v>0</v>
      </c>
      <c r="EQ144" s="225">
        <f>(BW144+CU144-EE144)+IF('2. Grunddata'!$C$16&gt;0,AY144-DS144,0)</f>
        <v>0</v>
      </c>
      <c r="ER144" s="225">
        <f>(BX144+CV144-EF144)+IF('2. Grunddata'!$C$16&gt;0,AZ144-DT144,0)</f>
        <v>0</v>
      </c>
      <c r="ES144" s="225">
        <f>(BY144+CW144-EG144)+IF('2. Grunddata'!$C$16&gt;0,BA144-DU144,0)</f>
        <v>0</v>
      </c>
      <c r="ET144" s="225">
        <f>(BZ144+CX144-EH144)+IF('2. Grunddata'!$C$16&gt;0,BB144-DV144,0)</f>
        <v>0</v>
      </c>
      <c r="EU144" s="226">
        <f t="shared" si="323"/>
        <v>0</v>
      </c>
      <c r="EV144" s="227"/>
      <c r="EW144" s="225">
        <f t="shared" si="324"/>
        <v>0</v>
      </c>
      <c r="EX144" s="225">
        <f t="shared" si="325"/>
        <v>0</v>
      </c>
      <c r="EY144" s="225">
        <f t="shared" si="326"/>
        <v>0</v>
      </c>
      <c r="EZ144" s="225">
        <f t="shared" si="327"/>
        <v>0</v>
      </c>
      <c r="FA144" s="225">
        <f t="shared" si="328"/>
        <v>0</v>
      </c>
      <c r="FB144" s="225">
        <f t="shared" si="329"/>
        <v>0</v>
      </c>
      <c r="FC144" s="225">
        <f t="shared" si="330"/>
        <v>0</v>
      </c>
      <c r="FD144" s="225">
        <f t="shared" si="331"/>
        <v>0</v>
      </c>
      <c r="FE144" s="225">
        <f t="shared" si="332"/>
        <v>0</v>
      </c>
      <c r="FF144" s="225">
        <f t="shared" si="333"/>
        <v>0</v>
      </c>
      <c r="FG144" s="226">
        <f t="shared" si="334"/>
        <v>0</v>
      </c>
      <c r="FH144" s="227"/>
      <c r="FI144" s="225">
        <f t="shared" si="335"/>
        <v>0</v>
      </c>
      <c r="FJ144" s="225">
        <f t="shared" si="336"/>
        <v>0</v>
      </c>
      <c r="FK144" s="225">
        <f t="shared" si="337"/>
        <v>0</v>
      </c>
      <c r="FL144" s="225">
        <f t="shared" si="338"/>
        <v>0</v>
      </c>
      <c r="FM144" s="225">
        <f t="shared" si="339"/>
        <v>0</v>
      </c>
      <c r="FN144" s="225">
        <f t="shared" si="340"/>
        <v>0</v>
      </c>
      <c r="FO144" s="225">
        <f t="shared" si="341"/>
        <v>0</v>
      </c>
      <c r="FP144" s="225">
        <f t="shared" si="342"/>
        <v>0</v>
      </c>
      <c r="FQ144" s="225">
        <f t="shared" si="343"/>
        <v>0</v>
      </c>
      <c r="FR144" s="225">
        <f t="shared" si="344"/>
        <v>0</v>
      </c>
      <c r="FS144" s="226">
        <f t="shared" si="345"/>
        <v>0</v>
      </c>
    </row>
    <row r="145" spans="2:175" s="120" customFormat="1" ht="12.95" customHeight="1" x14ac:dyDescent="0.2">
      <c r="B145" s="109" t="str">
        <f>'2. Grunddata'!C$9</f>
        <v>Husdjurens utfodring och vård</v>
      </c>
      <c r="C145" s="110"/>
      <c r="D145" s="113"/>
      <c r="E145" s="128">
        <f t="shared" si="421"/>
        <v>0</v>
      </c>
      <c r="F145" s="111"/>
      <c r="G145" s="112"/>
      <c r="H145" s="112"/>
      <c r="I145" s="112"/>
      <c r="J145" s="112"/>
      <c r="K145" s="112"/>
      <c r="L145" s="112"/>
      <c r="M145" s="112"/>
      <c r="N145" s="112"/>
      <c r="O145" s="112"/>
      <c r="P145" s="112"/>
      <c r="Q145" s="266">
        <f>SUMIF('3. Partner'!$K$13:$K$87,$B145,'3. Partner'!$E$13:$E$87)</f>
        <v>0.02</v>
      </c>
      <c r="R145" s="541">
        <f t="shared" ref="R145:Z151" si="423">$Q145</f>
        <v>0.02</v>
      </c>
      <c r="S145" s="541">
        <f t="shared" si="423"/>
        <v>0.02</v>
      </c>
      <c r="T145" s="541">
        <f t="shared" si="423"/>
        <v>0.02</v>
      </c>
      <c r="U145" s="541">
        <f t="shared" si="423"/>
        <v>0.02</v>
      </c>
      <c r="V145" s="541">
        <f t="shared" si="423"/>
        <v>0.02</v>
      </c>
      <c r="W145" s="541">
        <f t="shared" si="423"/>
        <v>0.02</v>
      </c>
      <c r="X145" s="541">
        <f t="shared" si="423"/>
        <v>0.02</v>
      </c>
      <c r="Y145" s="541">
        <f t="shared" si="423"/>
        <v>0.02</v>
      </c>
      <c r="Z145" s="541">
        <f t="shared" si="423"/>
        <v>0.02</v>
      </c>
      <c r="AA145" s="267">
        <f>SUMIF('3. Partner'!K$13:K$87,B145,'3. Partner'!D$13:D$87)</f>
        <v>0.54449999999999998</v>
      </c>
      <c r="AB145" s="247">
        <f>(SUMIF('3. Partner'!K$13:K$87,B145,'3. Partner'!F$13:F$87))+(SUMIF('3. Partner'!K$13:K$87,B145,'3. Partner'!H$13:H$87))</f>
        <v>0.46473946099377283</v>
      </c>
      <c r="AC145" s="247">
        <f>(SUMIF('3. Partner'!K$13:K$87,B145,'3. Partner'!G$13:G$87))+(SUMIF('3. Partner'!K$13:K$87,B145,'3. Partner'!I$13:I$87))</f>
        <v>0.12659999999999999</v>
      </c>
      <c r="AD145" s="248">
        <f>IF('2. Grunddata'!C$13="NEJ",'2. Grunddata'!C$14,0)</f>
        <v>0.25</v>
      </c>
      <c r="AE145" s="597">
        <f t="shared" si="313"/>
        <v>0</v>
      </c>
      <c r="AF145" s="292"/>
      <c r="AG145" s="249">
        <f t="shared" si="350"/>
        <v>0</v>
      </c>
      <c r="AH145" s="249">
        <f t="shared" si="351"/>
        <v>0</v>
      </c>
      <c r="AI145" s="249">
        <f t="shared" si="352"/>
        <v>0</v>
      </c>
      <c r="AJ145" s="249">
        <f t="shared" si="353"/>
        <v>0</v>
      </c>
      <c r="AK145" s="249">
        <f t="shared" si="354"/>
        <v>0</v>
      </c>
      <c r="AL145" s="249">
        <f t="shared" si="355"/>
        <v>0</v>
      </c>
      <c r="AM145" s="249">
        <f t="shared" si="356"/>
        <v>0</v>
      </c>
      <c r="AN145" s="249">
        <f t="shared" si="357"/>
        <v>0</v>
      </c>
      <c r="AO145" s="249">
        <f t="shared" si="358"/>
        <v>0</v>
      </c>
      <c r="AP145" s="249">
        <f t="shared" si="359"/>
        <v>0</v>
      </c>
      <c r="AQ145" s="250">
        <f t="shared" si="314"/>
        <v>0</v>
      </c>
      <c r="AR145" s="251"/>
      <c r="AS145" s="249">
        <f t="shared" si="360"/>
        <v>0</v>
      </c>
      <c r="AT145" s="249">
        <f t="shared" si="361"/>
        <v>0</v>
      </c>
      <c r="AU145" s="249">
        <f t="shared" si="362"/>
        <v>0</v>
      </c>
      <c r="AV145" s="249">
        <f t="shared" si="363"/>
        <v>0</v>
      </c>
      <c r="AW145" s="249">
        <f t="shared" si="364"/>
        <v>0</v>
      </c>
      <c r="AX145" s="249">
        <f t="shared" si="365"/>
        <v>0</v>
      </c>
      <c r="AY145" s="249">
        <f t="shared" si="366"/>
        <v>0</v>
      </c>
      <c r="AZ145" s="249">
        <f t="shared" si="367"/>
        <v>0</v>
      </c>
      <c r="BA145" s="249">
        <f t="shared" si="368"/>
        <v>0</v>
      </c>
      <c r="BB145" s="249">
        <f t="shared" si="369"/>
        <v>0</v>
      </c>
      <c r="BC145" s="250">
        <f t="shared" si="315"/>
        <v>0</v>
      </c>
      <c r="BD145" s="251"/>
      <c r="BE145" s="249">
        <f t="shared" si="370"/>
        <v>0</v>
      </c>
      <c r="BF145" s="249">
        <f t="shared" si="371"/>
        <v>0</v>
      </c>
      <c r="BG145" s="249">
        <f t="shared" si="372"/>
        <v>0</v>
      </c>
      <c r="BH145" s="249">
        <f t="shared" si="373"/>
        <v>0</v>
      </c>
      <c r="BI145" s="249">
        <f t="shared" si="374"/>
        <v>0</v>
      </c>
      <c r="BJ145" s="249">
        <f t="shared" si="375"/>
        <v>0</v>
      </c>
      <c r="BK145" s="249">
        <f t="shared" si="376"/>
        <v>0</v>
      </c>
      <c r="BL145" s="249">
        <f t="shared" si="377"/>
        <v>0</v>
      </c>
      <c r="BM145" s="249">
        <f t="shared" si="378"/>
        <v>0</v>
      </c>
      <c r="BN145" s="249">
        <f t="shared" si="379"/>
        <v>0</v>
      </c>
      <c r="BO145" s="250">
        <f t="shared" si="316"/>
        <v>0</v>
      </c>
      <c r="BQ145" s="253">
        <f t="shared" si="380"/>
        <v>0</v>
      </c>
      <c r="BR145" s="253">
        <f t="shared" si="381"/>
        <v>0</v>
      </c>
      <c r="BS145" s="253">
        <f t="shared" si="382"/>
        <v>0</v>
      </c>
      <c r="BT145" s="253">
        <f t="shared" si="383"/>
        <v>0</v>
      </c>
      <c r="BU145" s="253">
        <f t="shared" si="384"/>
        <v>0</v>
      </c>
      <c r="BV145" s="253">
        <f t="shared" si="385"/>
        <v>0</v>
      </c>
      <c r="BW145" s="253">
        <f t="shared" si="386"/>
        <v>0</v>
      </c>
      <c r="BX145" s="253">
        <f t="shared" si="387"/>
        <v>0</v>
      </c>
      <c r="BY145" s="253">
        <f t="shared" si="388"/>
        <v>0</v>
      </c>
      <c r="BZ145" s="253">
        <f t="shared" si="389"/>
        <v>0</v>
      </c>
      <c r="CA145" s="237">
        <f t="shared" si="317"/>
        <v>0</v>
      </c>
      <c r="CC145" s="258">
        <f t="shared" si="390"/>
        <v>0</v>
      </c>
      <c r="CD145" s="258">
        <f t="shared" si="391"/>
        <v>0</v>
      </c>
      <c r="CE145" s="258">
        <f t="shared" si="392"/>
        <v>0</v>
      </c>
      <c r="CF145" s="258">
        <f t="shared" si="393"/>
        <v>0</v>
      </c>
      <c r="CG145" s="258">
        <f t="shared" si="394"/>
        <v>0</v>
      </c>
      <c r="CH145" s="258">
        <f t="shared" si="395"/>
        <v>0</v>
      </c>
      <c r="CI145" s="258">
        <f t="shared" si="396"/>
        <v>0</v>
      </c>
      <c r="CJ145" s="258">
        <f t="shared" si="397"/>
        <v>0</v>
      </c>
      <c r="CK145" s="258">
        <f t="shared" si="398"/>
        <v>0</v>
      </c>
      <c r="CL145" s="258">
        <f t="shared" si="399"/>
        <v>0</v>
      </c>
      <c r="CM145" s="237">
        <f t="shared" si="318"/>
        <v>0</v>
      </c>
      <c r="CO145" s="253">
        <f t="shared" si="400"/>
        <v>0</v>
      </c>
      <c r="CP145" s="253">
        <f t="shared" si="401"/>
        <v>0</v>
      </c>
      <c r="CQ145" s="253">
        <f t="shared" si="402"/>
        <v>0</v>
      </c>
      <c r="CR145" s="253">
        <f t="shared" si="403"/>
        <v>0</v>
      </c>
      <c r="CS145" s="253">
        <f t="shared" si="404"/>
        <v>0</v>
      </c>
      <c r="CT145" s="253">
        <f t="shared" si="405"/>
        <v>0</v>
      </c>
      <c r="CU145" s="253">
        <f t="shared" si="406"/>
        <v>0</v>
      </c>
      <c r="CV145" s="253">
        <f t="shared" si="407"/>
        <v>0</v>
      </c>
      <c r="CW145" s="253">
        <f t="shared" si="408"/>
        <v>0</v>
      </c>
      <c r="CX145" s="253">
        <f t="shared" si="409"/>
        <v>0</v>
      </c>
      <c r="CY145" s="237">
        <f t="shared" si="319"/>
        <v>0</v>
      </c>
      <c r="DA145" s="253">
        <f t="shared" si="410"/>
        <v>0</v>
      </c>
      <c r="DB145" s="253">
        <f t="shared" si="411"/>
        <v>0</v>
      </c>
      <c r="DC145" s="253">
        <f t="shared" si="412"/>
        <v>0</v>
      </c>
      <c r="DD145" s="253">
        <f t="shared" si="413"/>
        <v>0</v>
      </c>
      <c r="DE145" s="253">
        <f t="shared" si="414"/>
        <v>0</v>
      </c>
      <c r="DF145" s="253">
        <f t="shared" si="415"/>
        <v>0</v>
      </c>
      <c r="DG145" s="253">
        <f t="shared" si="416"/>
        <v>0</v>
      </c>
      <c r="DH145" s="253">
        <f t="shared" si="417"/>
        <v>0</v>
      </c>
      <c r="DI145" s="253">
        <f t="shared" si="418"/>
        <v>0</v>
      </c>
      <c r="DJ145" s="253">
        <f t="shared" si="419"/>
        <v>0</v>
      </c>
      <c r="DK145" s="237">
        <f t="shared" si="320"/>
        <v>0</v>
      </c>
      <c r="DM145" s="253">
        <f>IF('5. Lön'!$B$15&gt;0,$F145*G145*(1+'2. Grunddata'!$C$16)*(1+$Q145)*(1-$E145),AS145)</f>
        <v>0</v>
      </c>
      <c r="DN145" s="253">
        <f>IF('5. Lön'!$B$15&gt;0,$F145*H145*(1+'2. Grunddata'!$C$16)*(1+$Q145)*(1+$R145)*(1-$E145),AT145)</f>
        <v>0</v>
      </c>
      <c r="DO145" s="253">
        <f>IF('5. Lön'!$B$15&gt;0,$F145*I145*(1+'2. Grunddata'!$C$16)*(1+$Q145)*(1+$R145)*(1+$S145)*(1-$E145),AU145)</f>
        <v>0</v>
      </c>
      <c r="DP145" s="253">
        <f>IF('5. Lön'!$B$15&gt;0,$F145*J145*(1+'2. Grunddata'!$C$16)*(1+$Q145)*(1+$R145)*(1+$S145)*(1+$T145)*(1-$E145),AV145)</f>
        <v>0</v>
      </c>
      <c r="DQ145" s="253">
        <f>IF('5. Lön'!$B$15&gt;0,$F145*K145*(1+'2. Grunddata'!$C$16)*(1+$Q145)*(1+$R145)*(1+$S145)*(1+$T145)*(1+$U145)*(1-$E145),AW145)</f>
        <v>0</v>
      </c>
      <c r="DR145" s="253">
        <f>IF('5. Lön'!$B$15&gt;0,$F145*L145*(1+'2. Grunddata'!$C$16)*(1+$Q145)*(1+$R145)*(1+$S145)*(1+$T145)*(1+$U145)*(1+$V145)*(1-$E145),AX145)</f>
        <v>0</v>
      </c>
      <c r="DS145" s="253">
        <f>IF('5. Lön'!$B$15&gt;0,$F145*M145*(1+'2. Grunddata'!$C$16)*(1+$Q145)*(1+$R145)*(1+$S145)*(1+$T145)*(1+$U145)*(1+$V145)*(1+$W145)*(1-$E145),AY145)</f>
        <v>0</v>
      </c>
      <c r="DT145" s="253">
        <f>IF('5. Lön'!$B$15&gt;0,$F145*N145*(1+'2. Grunddata'!$C$16)*(1+$Q145)*(1+$R145)*(1+$S145)*(1+$T145)*(1+$U145)*(1+$V145)*(1+$W145)*(1+$X145)*(1-$E145),AZ145)</f>
        <v>0</v>
      </c>
      <c r="DU145" s="253">
        <f>IF('5. Lön'!$B$15&gt;0,$F145*O145*(1+'2. Grunddata'!$C$16)*(1+$Q145)*(1+$R145)*(1+$S145)*(1+$T145)*(1+$U145)*(1+$V145)*(1+$W145)*(1+$X145)*(1+$Y145)*(1+$Z145)*(1-$E145),BA145)</f>
        <v>0</v>
      </c>
      <c r="DV145" s="253">
        <f>IF('5. Lön'!$B$15&gt;0,$F145*P145*(1+'2. Grunddata'!$C$16)*(1+$Q145)*(1+$R145)*(1+$S145)*(1+$T145)*(1+$U145)*(1+$V145)*(1+$W145)*(1+$X145)*(1+$Y145)*(1-$E145),BB145)</f>
        <v>0</v>
      </c>
      <c r="DW145" s="237">
        <f t="shared" si="321"/>
        <v>0</v>
      </c>
      <c r="DY145" s="253">
        <f>IF('2. Grunddata'!$C$13="NEJ",(IF('2. Grunddata'!$C$16&gt;0,(DM145*$AD145),(AS145*$AD145))),(BQ145+CO145))</f>
        <v>0</v>
      </c>
      <c r="DZ145" s="253">
        <f>IF('2. Grunddata'!$C$13="NEJ",(IF('2. Grunddata'!$C$16&gt;0,(DN145*$AD145),(AT145*$AD145))),(BR145+CP145))</f>
        <v>0</v>
      </c>
      <c r="EA145" s="253">
        <f>IF('2. Grunddata'!$C$13="NEJ",(IF('2. Grunddata'!$C$16&gt;0,(DO145*$AD145),(AU145*$AD145))),(BS145+CQ145))</f>
        <v>0</v>
      </c>
      <c r="EB145" s="253">
        <f>IF('2. Grunddata'!$C$13="NEJ",(IF('2. Grunddata'!$C$16&gt;0,(DP145*$AD145),(AV145*$AD145))),(BT145+CR145))</f>
        <v>0</v>
      </c>
      <c r="EC145" s="253">
        <f>IF('2. Grunddata'!$C$13="NEJ",(IF('2. Grunddata'!$C$16&gt;0,(DQ145*$AD145),(AW145*$AD145))),(BU145+CS145))</f>
        <v>0</v>
      </c>
      <c r="ED145" s="253">
        <f>IF('2. Grunddata'!$C$13="NEJ",(IF('2. Grunddata'!$C$16&gt;0,(DR145*$AD145),(AX145*$AD145))),(BV145+CT145))</f>
        <v>0</v>
      </c>
      <c r="EE145" s="253">
        <f>IF('2. Grunddata'!$C$13="NEJ",(IF('2. Grunddata'!$C$16&gt;0,(DS145*$AD145),(AY145*$AD145))),(BW145+CU145))</f>
        <v>0</v>
      </c>
      <c r="EF145" s="253">
        <f>IF('2. Grunddata'!$C$13="NEJ",(IF('2. Grunddata'!$C$16&gt;0,(DT145*$AD145),(AZ145*$AD145))),(BX145+CV145))</f>
        <v>0</v>
      </c>
      <c r="EG145" s="253">
        <f>IF('2. Grunddata'!$C$13="NEJ",(IF('2. Grunddata'!$C$16&gt;0,(DU145*$AD145),(BA145*$AD145))),(BY145+CW145))</f>
        <v>0</v>
      </c>
      <c r="EH145" s="253">
        <f>IF('2. Grunddata'!$C$13="NEJ",(IF('2. Grunddata'!$C$16&gt;0,(DV145*$AD145),(BB145*$AD145))),(BZ145+CX145))</f>
        <v>0</v>
      </c>
      <c r="EI145" s="237">
        <f t="shared" si="322"/>
        <v>0</v>
      </c>
      <c r="EK145" s="253">
        <f>(BQ145+CO145-DY145)+IF('2. Grunddata'!$C$16&gt;0,AS145-DM145,0)</f>
        <v>0</v>
      </c>
      <c r="EL145" s="253">
        <f>(BR145+CP145-DZ145)+IF('2. Grunddata'!$C$16&gt;0,AT145-DN145,0)</f>
        <v>0</v>
      </c>
      <c r="EM145" s="253">
        <f>(BS145+CQ145-EA145)+IF('2. Grunddata'!$C$16&gt;0,AU145-DO145,0)</f>
        <v>0</v>
      </c>
      <c r="EN145" s="253">
        <f>(BT145+CR145-EB145)+IF('2. Grunddata'!$C$16&gt;0,AV145-DP145,0)</f>
        <v>0</v>
      </c>
      <c r="EO145" s="253">
        <f>(BU145+CS145-EC145)+IF('2. Grunddata'!$C$16&gt;0,AW145-DQ145,0)</f>
        <v>0</v>
      </c>
      <c r="EP145" s="253">
        <f>(BV145+CT145-ED145)+IF('2. Grunddata'!$C$16&gt;0,AX145-DR145,0)</f>
        <v>0</v>
      </c>
      <c r="EQ145" s="253">
        <f>(BW145+CU145-EE145)+IF('2. Grunddata'!$C$16&gt;0,AY145-DS145,0)</f>
        <v>0</v>
      </c>
      <c r="ER145" s="253">
        <f>(BX145+CV145-EF145)+IF('2. Grunddata'!$C$16&gt;0,AZ145-DT145,0)</f>
        <v>0</v>
      </c>
      <c r="ES145" s="253">
        <f>(BY145+CW145-EG145)+IF('2. Grunddata'!$C$16&gt;0,BA145-DU145,0)</f>
        <v>0</v>
      </c>
      <c r="ET145" s="253">
        <f>(BZ145+CX145-EH145)+IF('2. Grunddata'!$C$16&gt;0,BB145-DV145,0)</f>
        <v>0</v>
      </c>
      <c r="EU145" s="237">
        <f t="shared" si="323"/>
        <v>0</v>
      </c>
      <c r="EW145" s="253">
        <f t="shared" si="324"/>
        <v>0</v>
      </c>
      <c r="EX145" s="253">
        <f t="shared" si="325"/>
        <v>0</v>
      </c>
      <c r="EY145" s="253">
        <f t="shared" si="326"/>
        <v>0</v>
      </c>
      <c r="EZ145" s="253">
        <f t="shared" si="327"/>
        <v>0</v>
      </c>
      <c r="FA145" s="253">
        <f t="shared" si="328"/>
        <v>0</v>
      </c>
      <c r="FB145" s="253">
        <f t="shared" si="329"/>
        <v>0</v>
      </c>
      <c r="FC145" s="253">
        <f t="shared" si="330"/>
        <v>0</v>
      </c>
      <c r="FD145" s="253">
        <f t="shared" si="331"/>
        <v>0</v>
      </c>
      <c r="FE145" s="253">
        <f t="shared" si="332"/>
        <v>0</v>
      </c>
      <c r="FF145" s="253">
        <f t="shared" si="333"/>
        <v>0</v>
      </c>
      <c r="FG145" s="237">
        <f t="shared" si="334"/>
        <v>0</v>
      </c>
      <c r="FI145" s="253">
        <f t="shared" si="335"/>
        <v>0</v>
      </c>
      <c r="FJ145" s="253">
        <f t="shared" si="336"/>
        <v>0</v>
      </c>
      <c r="FK145" s="253">
        <f t="shared" si="337"/>
        <v>0</v>
      </c>
      <c r="FL145" s="253">
        <f t="shared" si="338"/>
        <v>0</v>
      </c>
      <c r="FM145" s="253">
        <f t="shared" si="339"/>
        <v>0</v>
      </c>
      <c r="FN145" s="253">
        <f t="shared" si="340"/>
        <v>0</v>
      </c>
      <c r="FO145" s="253">
        <f t="shared" si="341"/>
        <v>0</v>
      </c>
      <c r="FP145" s="253">
        <f t="shared" si="342"/>
        <v>0</v>
      </c>
      <c r="FQ145" s="253">
        <f t="shared" si="343"/>
        <v>0</v>
      </c>
      <c r="FR145" s="253">
        <f t="shared" si="344"/>
        <v>0</v>
      </c>
      <c r="FS145" s="237">
        <f t="shared" si="345"/>
        <v>0</v>
      </c>
    </row>
    <row r="146" spans="2:175" s="120" customFormat="1" ht="12.95" customHeight="1" x14ac:dyDescent="0.2">
      <c r="B146" s="115" t="str">
        <f>'2. Grunddata'!C$9</f>
        <v>Husdjurens utfodring och vård</v>
      </c>
      <c r="C146" s="147"/>
      <c r="D146" s="116"/>
      <c r="E146" s="138">
        <f t="shared" si="421"/>
        <v>0</v>
      </c>
      <c r="F146" s="136"/>
      <c r="G146" s="137"/>
      <c r="H146" s="137"/>
      <c r="I146" s="137"/>
      <c r="J146" s="137"/>
      <c r="K146" s="137"/>
      <c r="L146" s="137"/>
      <c r="M146" s="137"/>
      <c r="N146" s="137"/>
      <c r="O146" s="137"/>
      <c r="P146" s="137"/>
      <c r="Q146" s="566">
        <f>SUMIF('3. Partner'!$K$13:$K$87,$B146,'3. Partner'!$E$13:$E$87)</f>
        <v>0.02</v>
      </c>
      <c r="R146" s="540">
        <f t="shared" si="423"/>
        <v>0.02</v>
      </c>
      <c r="S146" s="540">
        <f t="shared" si="423"/>
        <v>0.02</v>
      </c>
      <c r="T146" s="540">
        <f t="shared" si="423"/>
        <v>0.02</v>
      </c>
      <c r="U146" s="540">
        <f t="shared" si="423"/>
        <v>0.02</v>
      </c>
      <c r="V146" s="540">
        <f t="shared" si="423"/>
        <v>0.02</v>
      </c>
      <c r="W146" s="540">
        <f t="shared" si="423"/>
        <v>0.02</v>
      </c>
      <c r="X146" s="540">
        <f t="shared" si="423"/>
        <v>0.02</v>
      </c>
      <c r="Y146" s="540">
        <f t="shared" si="423"/>
        <v>0.02</v>
      </c>
      <c r="Z146" s="540">
        <f t="shared" si="423"/>
        <v>0.02</v>
      </c>
      <c r="AA146" s="567">
        <f>SUMIF('3. Partner'!K$13:K$87,B146,'3. Partner'!D$13:D$87)</f>
        <v>0.54449999999999998</v>
      </c>
      <c r="AB146" s="568">
        <f>(SUMIF('3. Partner'!K$13:K$87,B146,'3. Partner'!F$13:F$87))+(SUMIF('3. Partner'!K$13:K$87,B146,'3. Partner'!H$13:H$87))</f>
        <v>0.46473946099377283</v>
      </c>
      <c r="AC146" s="568">
        <f>(SUMIF('3. Partner'!K$13:K$87,B146,'3. Partner'!G$13:G$87))+(SUMIF('3. Partner'!K$13:K$87,B146,'3. Partner'!I$13:I$87))</f>
        <v>0.12659999999999999</v>
      </c>
      <c r="AD146" s="273">
        <f>IF('2. Grunddata'!C$13="NEJ",'2. Grunddata'!C$14,0)</f>
        <v>0.25</v>
      </c>
      <c r="AE146" s="617">
        <f t="shared" si="313"/>
        <v>0</v>
      </c>
      <c r="AF146" s="287"/>
      <c r="AG146" s="274">
        <f t="shared" si="350"/>
        <v>0</v>
      </c>
      <c r="AH146" s="274">
        <f t="shared" si="351"/>
        <v>0</v>
      </c>
      <c r="AI146" s="274">
        <f t="shared" si="352"/>
        <v>0</v>
      </c>
      <c r="AJ146" s="274">
        <f t="shared" si="353"/>
        <v>0</v>
      </c>
      <c r="AK146" s="274">
        <f t="shared" si="354"/>
        <v>0</v>
      </c>
      <c r="AL146" s="274">
        <f t="shared" si="355"/>
        <v>0</v>
      </c>
      <c r="AM146" s="274">
        <f t="shared" si="356"/>
        <v>0</v>
      </c>
      <c r="AN146" s="274">
        <f t="shared" si="357"/>
        <v>0</v>
      </c>
      <c r="AO146" s="274">
        <f t="shared" si="358"/>
        <v>0</v>
      </c>
      <c r="AP146" s="274">
        <f t="shared" si="359"/>
        <v>0</v>
      </c>
      <c r="AQ146" s="275">
        <f t="shared" si="314"/>
        <v>0</v>
      </c>
      <c r="AR146" s="276"/>
      <c r="AS146" s="274">
        <f t="shared" si="360"/>
        <v>0</v>
      </c>
      <c r="AT146" s="274">
        <f t="shared" si="361"/>
        <v>0</v>
      </c>
      <c r="AU146" s="274">
        <f t="shared" si="362"/>
        <v>0</v>
      </c>
      <c r="AV146" s="274">
        <f t="shared" si="363"/>
        <v>0</v>
      </c>
      <c r="AW146" s="274">
        <f t="shared" si="364"/>
        <v>0</v>
      </c>
      <c r="AX146" s="274">
        <f t="shared" si="365"/>
        <v>0</v>
      </c>
      <c r="AY146" s="274">
        <f t="shared" si="366"/>
        <v>0</v>
      </c>
      <c r="AZ146" s="274">
        <f t="shared" si="367"/>
        <v>0</v>
      </c>
      <c r="BA146" s="274">
        <f t="shared" si="368"/>
        <v>0</v>
      </c>
      <c r="BB146" s="274">
        <f t="shared" si="369"/>
        <v>0</v>
      </c>
      <c r="BC146" s="275">
        <f t="shared" si="315"/>
        <v>0</v>
      </c>
      <c r="BD146" s="276"/>
      <c r="BE146" s="274">
        <f t="shared" si="370"/>
        <v>0</v>
      </c>
      <c r="BF146" s="274">
        <f t="shared" si="371"/>
        <v>0</v>
      </c>
      <c r="BG146" s="274">
        <f t="shared" si="372"/>
        <v>0</v>
      </c>
      <c r="BH146" s="274">
        <f t="shared" si="373"/>
        <v>0</v>
      </c>
      <c r="BI146" s="274">
        <f t="shared" si="374"/>
        <v>0</v>
      </c>
      <c r="BJ146" s="274">
        <f t="shared" si="375"/>
        <v>0</v>
      </c>
      <c r="BK146" s="274">
        <f t="shared" si="376"/>
        <v>0</v>
      </c>
      <c r="BL146" s="274">
        <f t="shared" si="377"/>
        <v>0</v>
      </c>
      <c r="BM146" s="274">
        <f t="shared" si="378"/>
        <v>0</v>
      </c>
      <c r="BN146" s="274">
        <f t="shared" si="379"/>
        <v>0</v>
      </c>
      <c r="BO146" s="275">
        <f t="shared" si="316"/>
        <v>0</v>
      </c>
      <c r="BP146" s="227"/>
      <c r="BQ146" s="225">
        <f t="shared" si="380"/>
        <v>0</v>
      </c>
      <c r="BR146" s="225">
        <f t="shared" si="381"/>
        <v>0</v>
      </c>
      <c r="BS146" s="225">
        <f t="shared" si="382"/>
        <v>0</v>
      </c>
      <c r="BT146" s="225">
        <f t="shared" si="383"/>
        <v>0</v>
      </c>
      <c r="BU146" s="225">
        <f t="shared" si="384"/>
        <v>0</v>
      </c>
      <c r="BV146" s="225">
        <f t="shared" si="385"/>
        <v>0</v>
      </c>
      <c r="BW146" s="225">
        <f t="shared" si="386"/>
        <v>0</v>
      </c>
      <c r="BX146" s="225">
        <f t="shared" si="387"/>
        <v>0</v>
      </c>
      <c r="BY146" s="225">
        <f t="shared" si="388"/>
        <v>0</v>
      </c>
      <c r="BZ146" s="225">
        <f t="shared" si="389"/>
        <v>0</v>
      </c>
      <c r="CA146" s="226">
        <f t="shared" si="317"/>
        <v>0</v>
      </c>
      <c r="CB146" s="227"/>
      <c r="CC146" s="279">
        <f t="shared" si="390"/>
        <v>0</v>
      </c>
      <c r="CD146" s="279">
        <f t="shared" si="391"/>
        <v>0</v>
      </c>
      <c r="CE146" s="279">
        <f t="shared" si="392"/>
        <v>0</v>
      </c>
      <c r="CF146" s="279">
        <f t="shared" si="393"/>
        <v>0</v>
      </c>
      <c r="CG146" s="279">
        <f t="shared" si="394"/>
        <v>0</v>
      </c>
      <c r="CH146" s="279">
        <f t="shared" si="395"/>
        <v>0</v>
      </c>
      <c r="CI146" s="279">
        <f t="shared" si="396"/>
        <v>0</v>
      </c>
      <c r="CJ146" s="279">
        <f t="shared" si="397"/>
        <v>0</v>
      </c>
      <c r="CK146" s="279">
        <f t="shared" si="398"/>
        <v>0</v>
      </c>
      <c r="CL146" s="279">
        <f t="shared" si="399"/>
        <v>0</v>
      </c>
      <c r="CM146" s="226">
        <f t="shared" si="318"/>
        <v>0</v>
      </c>
      <c r="CN146" s="227"/>
      <c r="CO146" s="225">
        <f t="shared" si="400"/>
        <v>0</v>
      </c>
      <c r="CP146" s="225">
        <f t="shared" si="401"/>
        <v>0</v>
      </c>
      <c r="CQ146" s="225">
        <f t="shared" si="402"/>
        <v>0</v>
      </c>
      <c r="CR146" s="225">
        <f t="shared" si="403"/>
        <v>0</v>
      </c>
      <c r="CS146" s="225">
        <f t="shared" si="404"/>
        <v>0</v>
      </c>
      <c r="CT146" s="225">
        <f t="shared" si="405"/>
        <v>0</v>
      </c>
      <c r="CU146" s="225">
        <f t="shared" si="406"/>
        <v>0</v>
      </c>
      <c r="CV146" s="225">
        <f t="shared" si="407"/>
        <v>0</v>
      </c>
      <c r="CW146" s="225">
        <f t="shared" si="408"/>
        <v>0</v>
      </c>
      <c r="CX146" s="225">
        <f t="shared" si="409"/>
        <v>0</v>
      </c>
      <c r="CY146" s="226">
        <f t="shared" si="319"/>
        <v>0</v>
      </c>
      <c r="CZ146" s="227"/>
      <c r="DA146" s="225">
        <f t="shared" si="410"/>
        <v>0</v>
      </c>
      <c r="DB146" s="225">
        <f t="shared" si="411"/>
        <v>0</v>
      </c>
      <c r="DC146" s="225">
        <f t="shared" si="412"/>
        <v>0</v>
      </c>
      <c r="DD146" s="225">
        <f t="shared" si="413"/>
        <v>0</v>
      </c>
      <c r="DE146" s="225">
        <f t="shared" si="414"/>
        <v>0</v>
      </c>
      <c r="DF146" s="225">
        <f t="shared" si="415"/>
        <v>0</v>
      </c>
      <c r="DG146" s="225">
        <f t="shared" si="416"/>
        <v>0</v>
      </c>
      <c r="DH146" s="225">
        <f t="shared" si="417"/>
        <v>0</v>
      </c>
      <c r="DI146" s="225">
        <f t="shared" si="418"/>
        <v>0</v>
      </c>
      <c r="DJ146" s="225">
        <f t="shared" si="419"/>
        <v>0</v>
      </c>
      <c r="DK146" s="226">
        <f t="shared" si="320"/>
        <v>0</v>
      </c>
      <c r="DL146" s="227"/>
      <c r="DM146" s="225">
        <f>IF('5. Lön'!$B$15&gt;0,$F146*G146*(1+'2. Grunddata'!$C$16)*(1+$Q146)*(1-$E146),AS146)</f>
        <v>0</v>
      </c>
      <c r="DN146" s="225">
        <f>IF('5. Lön'!$B$15&gt;0,$F146*H146*(1+'2. Grunddata'!$C$16)*(1+$Q146)*(1+$R146)*(1-$E146),AT146)</f>
        <v>0</v>
      </c>
      <c r="DO146" s="225">
        <f>IF('5. Lön'!$B$15&gt;0,$F146*I146*(1+'2. Grunddata'!$C$16)*(1+$Q146)*(1+$R146)*(1+$S146)*(1-$E146),AU146)</f>
        <v>0</v>
      </c>
      <c r="DP146" s="225">
        <f>IF('5. Lön'!$B$15&gt;0,$F146*J146*(1+'2. Grunddata'!$C$16)*(1+$Q146)*(1+$R146)*(1+$S146)*(1+$T146)*(1-$E146),AV146)</f>
        <v>0</v>
      </c>
      <c r="DQ146" s="225">
        <f>IF('5. Lön'!$B$15&gt;0,$F146*K146*(1+'2. Grunddata'!$C$16)*(1+$Q146)*(1+$R146)*(1+$S146)*(1+$T146)*(1+$U146)*(1-$E146),AW146)</f>
        <v>0</v>
      </c>
      <c r="DR146" s="225">
        <f>IF('5. Lön'!$B$15&gt;0,$F146*L146*(1+'2. Grunddata'!$C$16)*(1+$Q146)*(1+$R146)*(1+$S146)*(1+$T146)*(1+$U146)*(1+$V146)*(1-$E146),AX146)</f>
        <v>0</v>
      </c>
      <c r="DS146" s="225">
        <f>IF('5. Lön'!$B$15&gt;0,$F146*M146*(1+'2. Grunddata'!$C$16)*(1+$Q146)*(1+$R146)*(1+$S146)*(1+$T146)*(1+$U146)*(1+$V146)*(1+$W146)*(1-$E146),AY146)</f>
        <v>0</v>
      </c>
      <c r="DT146" s="225">
        <f>IF('5. Lön'!$B$15&gt;0,$F146*N146*(1+'2. Grunddata'!$C$16)*(1+$Q146)*(1+$R146)*(1+$S146)*(1+$T146)*(1+$U146)*(1+$V146)*(1+$W146)*(1+$X146)*(1-$E146),AZ146)</f>
        <v>0</v>
      </c>
      <c r="DU146" s="225">
        <f>IF('5. Lön'!$B$15&gt;0,$F146*O146*(1+'2. Grunddata'!$C$16)*(1+$Q146)*(1+$R146)*(1+$S146)*(1+$T146)*(1+$U146)*(1+$V146)*(1+$W146)*(1+$X146)*(1+$Y146)*(1+$Z146)*(1-$E146),BA146)</f>
        <v>0</v>
      </c>
      <c r="DV146" s="225">
        <f>IF('5. Lön'!$B$15&gt;0,$F146*P146*(1+'2. Grunddata'!$C$16)*(1+$Q146)*(1+$R146)*(1+$S146)*(1+$T146)*(1+$U146)*(1+$V146)*(1+$W146)*(1+$X146)*(1+$Y146)*(1-$E146),BB146)</f>
        <v>0</v>
      </c>
      <c r="DW146" s="226">
        <f t="shared" si="321"/>
        <v>0</v>
      </c>
      <c r="DX146" s="227"/>
      <c r="DY146" s="225">
        <f>IF('2. Grunddata'!$C$13="NEJ",(IF('2. Grunddata'!$C$16&gt;0,(DM146*$AD146),(AS146*$AD146))),(BQ146+CO146))</f>
        <v>0</v>
      </c>
      <c r="DZ146" s="225">
        <f>IF('2. Grunddata'!$C$13="NEJ",(IF('2. Grunddata'!$C$16&gt;0,(DN146*$AD146),(AT146*$AD146))),(BR146+CP146))</f>
        <v>0</v>
      </c>
      <c r="EA146" s="225">
        <f>IF('2. Grunddata'!$C$13="NEJ",(IF('2. Grunddata'!$C$16&gt;0,(DO146*$AD146),(AU146*$AD146))),(BS146+CQ146))</f>
        <v>0</v>
      </c>
      <c r="EB146" s="225">
        <f>IF('2. Grunddata'!$C$13="NEJ",(IF('2. Grunddata'!$C$16&gt;0,(DP146*$AD146),(AV146*$AD146))),(BT146+CR146))</f>
        <v>0</v>
      </c>
      <c r="EC146" s="225">
        <f>IF('2. Grunddata'!$C$13="NEJ",(IF('2. Grunddata'!$C$16&gt;0,(DQ146*$AD146),(AW146*$AD146))),(BU146+CS146))</f>
        <v>0</v>
      </c>
      <c r="ED146" s="225">
        <f>IF('2. Grunddata'!$C$13="NEJ",(IF('2. Grunddata'!$C$16&gt;0,(DR146*$AD146),(AX146*$AD146))),(BV146+CT146))</f>
        <v>0</v>
      </c>
      <c r="EE146" s="225">
        <f>IF('2. Grunddata'!$C$13="NEJ",(IF('2. Grunddata'!$C$16&gt;0,(DS146*$AD146),(AY146*$AD146))),(BW146+CU146))</f>
        <v>0</v>
      </c>
      <c r="EF146" s="225">
        <f>IF('2. Grunddata'!$C$13="NEJ",(IF('2. Grunddata'!$C$16&gt;0,(DT146*$AD146),(AZ146*$AD146))),(BX146+CV146))</f>
        <v>0</v>
      </c>
      <c r="EG146" s="225">
        <f>IF('2. Grunddata'!$C$13="NEJ",(IF('2. Grunddata'!$C$16&gt;0,(DU146*$AD146),(BA146*$AD146))),(BY146+CW146))</f>
        <v>0</v>
      </c>
      <c r="EH146" s="225">
        <f>IF('2. Grunddata'!$C$13="NEJ",(IF('2. Grunddata'!$C$16&gt;0,(DV146*$AD146),(BB146*$AD146))),(BZ146+CX146))</f>
        <v>0</v>
      </c>
      <c r="EI146" s="226">
        <f t="shared" si="322"/>
        <v>0</v>
      </c>
      <c r="EJ146" s="227"/>
      <c r="EK146" s="225">
        <f>(BQ146+CO146-DY146)+IF('2. Grunddata'!$C$16&gt;0,AS146-DM146,0)</f>
        <v>0</v>
      </c>
      <c r="EL146" s="225">
        <f>(BR146+CP146-DZ146)+IF('2. Grunddata'!$C$16&gt;0,AT146-DN146,0)</f>
        <v>0</v>
      </c>
      <c r="EM146" s="225">
        <f>(BS146+CQ146-EA146)+IF('2. Grunddata'!$C$16&gt;0,AU146-DO146,0)</f>
        <v>0</v>
      </c>
      <c r="EN146" s="225">
        <f>(BT146+CR146-EB146)+IF('2. Grunddata'!$C$16&gt;0,AV146-DP146,0)</f>
        <v>0</v>
      </c>
      <c r="EO146" s="225">
        <f>(BU146+CS146-EC146)+IF('2. Grunddata'!$C$16&gt;0,AW146-DQ146,0)</f>
        <v>0</v>
      </c>
      <c r="EP146" s="225">
        <f>(BV146+CT146-ED146)+IF('2. Grunddata'!$C$16&gt;0,AX146-DR146,0)</f>
        <v>0</v>
      </c>
      <c r="EQ146" s="225">
        <f>(BW146+CU146-EE146)+IF('2. Grunddata'!$C$16&gt;0,AY146-DS146,0)</f>
        <v>0</v>
      </c>
      <c r="ER146" s="225">
        <f>(BX146+CV146-EF146)+IF('2. Grunddata'!$C$16&gt;0,AZ146-DT146,0)</f>
        <v>0</v>
      </c>
      <c r="ES146" s="225">
        <f>(BY146+CW146-EG146)+IF('2. Grunddata'!$C$16&gt;0,BA146-DU146,0)</f>
        <v>0</v>
      </c>
      <c r="ET146" s="225">
        <f>(BZ146+CX146-EH146)+IF('2. Grunddata'!$C$16&gt;0,BB146-DV146,0)</f>
        <v>0</v>
      </c>
      <c r="EU146" s="226">
        <f t="shared" si="323"/>
        <v>0</v>
      </c>
      <c r="EV146" s="227"/>
      <c r="EW146" s="225">
        <f t="shared" si="324"/>
        <v>0</v>
      </c>
      <c r="EX146" s="225">
        <f t="shared" si="325"/>
        <v>0</v>
      </c>
      <c r="EY146" s="225">
        <f t="shared" si="326"/>
        <v>0</v>
      </c>
      <c r="EZ146" s="225">
        <f t="shared" si="327"/>
        <v>0</v>
      </c>
      <c r="FA146" s="225">
        <f t="shared" si="328"/>
        <v>0</v>
      </c>
      <c r="FB146" s="225">
        <f t="shared" si="329"/>
        <v>0</v>
      </c>
      <c r="FC146" s="225">
        <f t="shared" si="330"/>
        <v>0</v>
      </c>
      <c r="FD146" s="225">
        <f t="shared" si="331"/>
        <v>0</v>
      </c>
      <c r="FE146" s="225">
        <f t="shared" si="332"/>
        <v>0</v>
      </c>
      <c r="FF146" s="225">
        <f t="shared" si="333"/>
        <v>0</v>
      </c>
      <c r="FG146" s="226">
        <f t="shared" si="334"/>
        <v>0</v>
      </c>
      <c r="FH146" s="227"/>
      <c r="FI146" s="225">
        <f t="shared" si="335"/>
        <v>0</v>
      </c>
      <c r="FJ146" s="225">
        <f t="shared" si="336"/>
        <v>0</v>
      </c>
      <c r="FK146" s="225">
        <f t="shared" si="337"/>
        <v>0</v>
      </c>
      <c r="FL146" s="225">
        <f t="shared" si="338"/>
        <v>0</v>
      </c>
      <c r="FM146" s="225">
        <f t="shared" si="339"/>
        <v>0</v>
      </c>
      <c r="FN146" s="225">
        <f t="shared" si="340"/>
        <v>0</v>
      </c>
      <c r="FO146" s="225">
        <f t="shared" si="341"/>
        <v>0</v>
      </c>
      <c r="FP146" s="225">
        <f t="shared" si="342"/>
        <v>0</v>
      </c>
      <c r="FQ146" s="225">
        <f t="shared" si="343"/>
        <v>0</v>
      </c>
      <c r="FR146" s="225">
        <f t="shared" si="344"/>
        <v>0</v>
      </c>
      <c r="FS146" s="226">
        <f t="shared" si="345"/>
        <v>0</v>
      </c>
    </row>
    <row r="147" spans="2:175" s="120" customFormat="1" ht="12.95" customHeight="1" x14ac:dyDescent="0.2">
      <c r="B147" s="109" t="str">
        <f>'2. Grunddata'!C$9</f>
        <v>Husdjurens utfodring och vård</v>
      </c>
      <c r="C147" s="110"/>
      <c r="D147" s="113"/>
      <c r="E147" s="128">
        <f t="shared" si="421"/>
        <v>0</v>
      </c>
      <c r="F147" s="111"/>
      <c r="G147" s="112"/>
      <c r="H147" s="112"/>
      <c r="I147" s="112"/>
      <c r="J147" s="112"/>
      <c r="K147" s="112"/>
      <c r="L147" s="112"/>
      <c r="M147" s="112"/>
      <c r="N147" s="112"/>
      <c r="O147" s="112"/>
      <c r="P147" s="112"/>
      <c r="Q147" s="266">
        <f>SUMIF('3. Partner'!$K$13:$K$87,$B147,'3. Partner'!$E$13:$E$87)</f>
        <v>0.02</v>
      </c>
      <c r="R147" s="541">
        <f t="shared" si="423"/>
        <v>0.02</v>
      </c>
      <c r="S147" s="541">
        <f t="shared" si="423"/>
        <v>0.02</v>
      </c>
      <c r="T147" s="541">
        <f t="shared" si="423"/>
        <v>0.02</v>
      </c>
      <c r="U147" s="541">
        <f t="shared" si="423"/>
        <v>0.02</v>
      </c>
      <c r="V147" s="541">
        <f t="shared" si="423"/>
        <v>0.02</v>
      </c>
      <c r="W147" s="541">
        <f t="shared" si="423"/>
        <v>0.02</v>
      </c>
      <c r="X147" s="541">
        <f t="shared" si="423"/>
        <v>0.02</v>
      </c>
      <c r="Y147" s="541">
        <f t="shared" si="423"/>
        <v>0.02</v>
      </c>
      <c r="Z147" s="541">
        <f t="shared" si="423"/>
        <v>0.02</v>
      </c>
      <c r="AA147" s="267">
        <f>SUMIF('3. Partner'!K$13:K$87,B147,'3. Partner'!D$13:D$87)</f>
        <v>0.54449999999999998</v>
      </c>
      <c r="AB147" s="247">
        <f>(SUMIF('3. Partner'!K$13:K$87,B147,'3. Partner'!F$13:F$87))+(SUMIF('3. Partner'!K$13:K$87,B147,'3. Partner'!H$13:H$87))</f>
        <v>0.46473946099377283</v>
      </c>
      <c r="AC147" s="247">
        <f>(SUMIF('3. Partner'!K$13:K$87,B147,'3. Partner'!G$13:G$87))+(SUMIF('3. Partner'!K$13:K$87,B147,'3. Partner'!I$13:I$87))</f>
        <v>0.12659999999999999</v>
      </c>
      <c r="AD147" s="248">
        <f>IF('2. Grunddata'!C$13="NEJ",'2. Grunddata'!C$14,0)</f>
        <v>0.25</v>
      </c>
      <c r="AE147" s="597">
        <f t="shared" si="313"/>
        <v>0</v>
      </c>
      <c r="AF147" s="292"/>
      <c r="AG147" s="249">
        <f t="shared" si="350"/>
        <v>0</v>
      </c>
      <c r="AH147" s="249">
        <f t="shared" si="351"/>
        <v>0</v>
      </c>
      <c r="AI147" s="249">
        <f t="shared" si="352"/>
        <v>0</v>
      </c>
      <c r="AJ147" s="249">
        <f t="shared" si="353"/>
        <v>0</v>
      </c>
      <c r="AK147" s="249">
        <f t="shared" si="354"/>
        <v>0</v>
      </c>
      <c r="AL147" s="249">
        <f t="shared" si="355"/>
        <v>0</v>
      </c>
      <c r="AM147" s="249">
        <f t="shared" si="356"/>
        <v>0</v>
      </c>
      <c r="AN147" s="249">
        <f t="shared" si="357"/>
        <v>0</v>
      </c>
      <c r="AO147" s="249">
        <f t="shared" si="358"/>
        <v>0</v>
      </c>
      <c r="AP147" s="249">
        <f t="shared" si="359"/>
        <v>0</v>
      </c>
      <c r="AQ147" s="250">
        <f t="shared" si="314"/>
        <v>0</v>
      </c>
      <c r="AR147" s="251"/>
      <c r="AS147" s="249">
        <f t="shared" si="360"/>
        <v>0</v>
      </c>
      <c r="AT147" s="249">
        <f t="shared" si="361"/>
        <v>0</v>
      </c>
      <c r="AU147" s="249">
        <f t="shared" si="362"/>
        <v>0</v>
      </c>
      <c r="AV147" s="249">
        <f t="shared" si="363"/>
        <v>0</v>
      </c>
      <c r="AW147" s="249">
        <f t="shared" si="364"/>
        <v>0</v>
      </c>
      <c r="AX147" s="249">
        <f t="shared" si="365"/>
        <v>0</v>
      </c>
      <c r="AY147" s="249">
        <f t="shared" si="366"/>
        <v>0</v>
      </c>
      <c r="AZ147" s="249">
        <f t="shared" si="367"/>
        <v>0</v>
      </c>
      <c r="BA147" s="249">
        <f t="shared" si="368"/>
        <v>0</v>
      </c>
      <c r="BB147" s="249">
        <f t="shared" si="369"/>
        <v>0</v>
      </c>
      <c r="BC147" s="250">
        <f t="shared" si="315"/>
        <v>0</v>
      </c>
      <c r="BD147" s="251"/>
      <c r="BE147" s="249">
        <f t="shared" si="370"/>
        <v>0</v>
      </c>
      <c r="BF147" s="249">
        <f t="shared" si="371"/>
        <v>0</v>
      </c>
      <c r="BG147" s="249">
        <f t="shared" si="372"/>
        <v>0</v>
      </c>
      <c r="BH147" s="249">
        <f t="shared" si="373"/>
        <v>0</v>
      </c>
      <c r="BI147" s="249">
        <f t="shared" si="374"/>
        <v>0</v>
      </c>
      <c r="BJ147" s="249">
        <f t="shared" si="375"/>
        <v>0</v>
      </c>
      <c r="BK147" s="249">
        <f t="shared" si="376"/>
        <v>0</v>
      </c>
      <c r="BL147" s="249">
        <f t="shared" si="377"/>
        <v>0</v>
      </c>
      <c r="BM147" s="249">
        <f t="shared" si="378"/>
        <v>0</v>
      </c>
      <c r="BN147" s="249">
        <f t="shared" si="379"/>
        <v>0</v>
      </c>
      <c r="BO147" s="250">
        <f t="shared" si="316"/>
        <v>0</v>
      </c>
      <c r="BQ147" s="253">
        <f t="shared" si="380"/>
        <v>0</v>
      </c>
      <c r="BR147" s="253">
        <f t="shared" si="381"/>
        <v>0</v>
      </c>
      <c r="BS147" s="253">
        <f t="shared" si="382"/>
        <v>0</v>
      </c>
      <c r="BT147" s="253">
        <f t="shared" si="383"/>
        <v>0</v>
      </c>
      <c r="BU147" s="253">
        <f t="shared" si="384"/>
        <v>0</v>
      </c>
      <c r="BV147" s="253">
        <f t="shared" si="385"/>
        <v>0</v>
      </c>
      <c r="BW147" s="253">
        <f t="shared" si="386"/>
        <v>0</v>
      </c>
      <c r="BX147" s="253">
        <f t="shared" si="387"/>
        <v>0</v>
      </c>
      <c r="BY147" s="253">
        <f t="shared" si="388"/>
        <v>0</v>
      </c>
      <c r="BZ147" s="253">
        <f t="shared" si="389"/>
        <v>0</v>
      </c>
      <c r="CA147" s="237">
        <f t="shared" si="317"/>
        <v>0</v>
      </c>
      <c r="CC147" s="258">
        <f t="shared" si="390"/>
        <v>0</v>
      </c>
      <c r="CD147" s="258">
        <f t="shared" si="391"/>
        <v>0</v>
      </c>
      <c r="CE147" s="258">
        <f t="shared" si="392"/>
        <v>0</v>
      </c>
      <c r="CF147" s="258">
        <f t="shared" si="393"/>
        <v>0</v>
      </c>
      <c r="CG147" s="258">
        <f t="shared" si="394"/>
        <v>0</v>
      </c>
      <c r="CH147" s="258">
        <f t="shared" si="395"/>
        <v>0</v>
      </c>
      <c r="CI147" s="258">
        <f t="shared" si="396"/>
        <v>0</v>
      </c>
      <c r="CJ147" s="258">
        <f t="shared" si="397"/>
        <v>0</v>
      </c>
      <c r="CK147" s="258">
        <f t="shared" si="398"/>
        <v>0</v>
      </c>
      <c r="CL147" s="258">
        <f t="shared" si="399"/>
        <v>0</v>
      </c>
      <c r="CM147" s="237">
        <f t="shared" si="318"/>
        <v>0</v>
      </c>
      <c r="CO147" s="253">
        <f t="shared" si="400"/>
        <v>0</v>
      </c>
      <c r="CP147" s="253">
        <f t="shared" si="401"/>
        <v>0</v>
      </c>
      <c r="CQ147" s="253">
        <f t="shared" si="402"/>
        <v>0</v>
      </c>
      <c r="CR147" s="253">
        <f t="shared" si="403"/>
        <v>0</v>
      </c>
      <c r="CS147" s="253">
        <f t="shared" si="404"/>
        <v>0</v>
      </c>
      <c r="CT147" s="253">
        <f t="shared" si="405"/>
        <v>0</v>
      </c>
      <c r="CU147" s="253">
        <f t="shared" si="406"/>
        <v>0</v>
      </c>
      <c r="CV147" s="253">
        <f t="shared" si="407"/>
        <v>0</v>
      </c>
      <c r="CW147" s="253">
        <f t="shared" si="408"/>
        <v>0</v>
      </c>
      <c r="CX147" s="253">
        <f t="shared" si="409"/>
        <v>0</v>
      </c>
      <c r="CY147" s="237">
        <f t="shared" si="319"/>
        <v>0</v>
      </c>
      <c r="DA147" s="253">
        <f t="shared" si="410"/>
        <v>0</v>
      </c>
      <c r="DB147" s="253">
        <f t="shared" si="411"/>
        <v>0</v>
      </c>
      <c r="DC147" s="253">
        <f t="shared" si="412"/>
        <v>0</v>
      </c>
      <c r="DD147" s="253">
        <f t="shared" si="413"/>
        <v>0</v>
      </c>
      <c r="DE147" s="253">
        <f t="shared" si="414"/>
        <v>0</v>
      </c>
      <c r="DF147" s="253">
        <f t="shared" si="415"/>
        <v>0</v>
      </c>
      <c r="DG147" s="253">
        <f t="shared" si="416"/>
        <v>0</v>
      </c>
      <c r="DH147" s="253">
        <f t="shared" si="417"/>
        <v>0</v>
      </c>
      <c r="DI147" s="253">
        <f t="shared" si="418"/>
        <v>0</v>
      </c>
      <c r="DJ147" s="253">
        <f t="shared" si="419"/>
        <v>0</v>
      </c>
      <c r="DK147" s="237">
        <f t="shared" si="320"/>
        <v>0</v>
      </c>
      <c r="DM147" s="253">
        <f>IF('5. Lön'!$B$15&gt;0,$F147*G147*(1+'2. Grunddata'!$C$16)*(1+$Q147)*(1-$E147),AS147)</f>
        <v>0</v>
      </c>
      <c r="DN147" s="253">
        <f>IF('5. Lön'!$B$15&gt;0,$F147*H147*(1+'2. Grunddata'!$C$16)*(1+$Q147)*(1+$R147)*(1-$E147),AT147)</f>
        <v>0</v>
      </c>
      <c r="DO147" s="253">
        <f>IF('5. Lön'!$B$15&gt;0,$F147*I147*(1+'2. Grunddata'!$C$16)*(1+$Q147)*(1+$R147)*(1+$S147)*(1-$E147),AU147)</f>
        <v>0</v>
      </c>
      <c r="DP147" s="253">
        <f>IF('5. Lön'!$B$15&gt;0,$F147*J147*(1+'2. Grunddata'!$C$16)*(1+$Q147)*(1+$R147)*(1+$S147)*(1+$T147)*(1-$E147),AV147)</f>
        <v>0</v>
      </c>
      <c r="DQ147" s="253">
        <f>IF('5. Lön'!$B$15&gt;0,$F147*K147*(1+'2. Grunddata'!$C$16)*(1+$Q147)*(1+$R147)*(1+$S147)*(1+$T147)*(1+$U147)*(1-$E147),AW147)</f>
        <v>0</v>
      </c>
      <c r="DR147" s="253">
        <f>IF('5. Lön'!$B$15&gt;0,$F147*L147*(1+'2. Grunddata'!$C$16)*(1+$Q147)*(1+$R147)*(1+$S147)*(1+$T147)*(1+$U147)*(1+$V147)*(1-$E147),AX147)</f>
        <v>0</v>
      </c>
      <c r="DS147" s="253">
        <f>IF('5. Lön'!$B$15&gt;0,$F147*M147*(1+'2. Grunddata'!$C$16)*(1+$Q147)*(1+$R147)*(1+$S147)*(1+$T147)*(1+$U147)*(1+$V147)*(1+$W147)*(1-$E147),AY147)</f>
        <v>0</v>
      </c>
      <c r="DT147" s="253">
        <f>IF('5. Lön'!$B$15&gt;0,$F147*N147*(1+'2. Grunddata'!$C$16)*(1+$Q147)*(1+$R147)*(1+$S147)*(1+$T147)*(1+$U147)*(1+$V147)*(1+$W147)*(1+$X147)*(1-$E147),AZ147)</f>
        <v>0</v>
      </c>
      <c r="DU147" s="253">
        <f>IF('5. Lön'!$B$15&gt;0,$F147*O147*(1+'2. Grunddata'!$C$16)*(1+$Q147)*(1+$R147)*(1+$S147)*(1+$T147)*(1+$U147)*(1+$V147)*(1+$W147)*(1+$X147)*(1+$Y147)*(1+$Z147)*(1-$E147),BA147)</f>
        <v>0</v>
      </c>
      <c r="DV147" s="253">
        <f>IF('5. Lön'!$B$15&gt;0,$F147*P147*(1+'2. Grunddata'!$C$16)*(1+$Q147)*(1+$R147)*(1+$S147)*(1+$T147)*(1+$U147)*(1+$V147)*(1+$W147)*(1+$X147)*(1+$Y147)*(1-$E147),BB147)</f>
        <v>0</v>
      </c>
      <c r="DW147" s="237">
        <f t="shared" si="321"/>
        <v>0</v>
      </c>
      <c r="DY147" s="253">
        <f>IF('2. Grunddata'!$C$13="NEJ",(IF('2. Grunddata'!$C$16&gt;0,(DM147*$AD147),(AS147*$AD147))),(BQ147+CO147))</f>
        <v>0</v>
      </c>
      <c r="DZ147" s="253">
        <f>IF('2. Grunddata'!$C$13="NEJ",(IF('2. Grunddata'!$C$16&gt;0,(DN147*$AD147),(AT147*$AD147))),(BR147+CP147))</f>
        <v>0</v>
      </c>
      <c r="EA147" s="253">
        <f>IF('2. Grunddata'!$C$13="NEJ",(IF('2. Grunddata'!$C$16&gt;0,(DO147*$AD147),(AU147*$AD147))),(BS147+CQ147))</f>
        <v>0</v>
      </c>
      <c r="EB147" s="253">
        <f>IF('2. Grunddata'!$C$13="NEJ",(IF('2. Grunddata'!$C$16&gt;0,(DP147*$AD147),(AV147*$AD147))),(BT147+CR147))</f>
        <v>0</v>
      </c>
      <c r="EC147" s="253">
        <f>IF('2. Grunddata'!$C$13="NEJ",(IF('2. Grunddata'!$C$16&gt;0,(DQ147*$AD147),(AW147*$AD147))),(BU147+CS147))</f>
        <v>0</v>
      </c>
      <c r="ED147" s="253">
        <f>IF('2. Grunddata'!$C$13="NEJ",(IF('2. Grunddata'!$C$16&gt;0,(DR147*$AD147),(AX147*$AD147))),(BV147+CT147))</f>
        <v>0</v>
      </c>
      <c r="EE147" s="253">
        <f>IF('2. Grunddata'!$C$13="NEJ",(IF('2. Grunddata'!$C$16&gt;0,(DS147*$AD147),(AY147*$AD147))),(BW147+CU147))</f>
        <v>0</v>
      </c>
      <c r="EF147" s="253">
        <f>IF('2. Grunddata'!$C$13="NEJ",(IF('2. Grunddata'!$C$16&gt;0,(DT147*$AD147),(AZ147*$AD147))),(BX147+CV147))</f>
        <v>0</v>
      </c>
      <c r="EG147" s="253">
        <f>IF('2. Grunddata'!$C$13="NEJ",(IF('2. Grunddata'!$C$16&gt;0,(DU147*$AD147),(BA147*$AD147))),(BY147+CW147))</f>
        <v>0</v>
      </c>
      <c r="EH147" s="253">
        <f>IF('2. Grunddata'!$C$13="NEJ",(IF('2. Grunddata'!$C$16&gt;0,(DV147*$AD147),(BB147*$AD147))),(BZ147+CX147))</f>
        <v>0</v>
      </c>
      <c r="EI147" s="237">
        <f t="shared" si="322"/>
        <v>0</v>
      </c>
      <c r="EK147" s="253">
        <f>(BQ147+CO147-DY147)+IF('2. Grunddata'!$C$16&gt;0,AS147-DM147,0)</f>
        <v>0</v>
      </c>
      <c r="EL147" s="253">
        <f>(BR147+CP147-DZ147)+IF('2. Grunddata'!$C$16&gt;0,AT147-DN147,0)</f>
        <v>0</v>
      </c>
      <c r="EM147" s="253">
        <f>(BS147+CQ147-EA147)+IF('2. Grunddata'!$C$16&gt;0,AU147-DO147,0)</f>
        <v>0</v>
      </c>
      <c r="EN147" s="253">
        <f>(BT147+CR147-EB147)+IF('2. Grunddata'!$C$16&gt;0,AV147-DP147,0)</f>
        <v>0</v>
      </c>
      <c r="EO147" s="253">
        <f>(BU147+CS147-EC147)+IF('2. Grunddata'!$C$16&gt;0,AW147-DQ147,0)</f>
        <v>0</v>
      </c>
      <c r="EP147" s="253">
        <f>(BV147+CT147-ED147)+IF('2. Grunddata'!$C$16&gt;0,AX147-DR147,0)</f>
        <v>0</v>
      </c>
      <c r="EQ147" s="253">
        <f>(BW147+CU147-EE147)+IF('2. Grunddata'!$C$16&gt;0,AY147-DS147,0)</f>
        <v>0</v>
      </c>
      <c r="ER147" s="253">
        <f>(BX147+CV147-EF147)+IF('2. Grunddata'!$C$16&gt;0,AZ147-DT147,0)</f>
        <v>0</v>
      </c>
      <c r="ES147" s="253">
        <f>(BY147+CW147-EG147)+IF('2. Grunddata'!$C$16&gt;0,BA147-DU147,0)</f>
        <v>0</v>
      </c>
      <c r="ET147" s="253">
        <f>(BZ147+CX147-EH147)+IF('2. Grunddata'!$C$16&gt;0,BB147-DV147,0)</f>
        <v>0</v>
      </c>
      <c r="EU147" s="237">
        <f t="shared" si="323"/>
        <v>0</v>
      </c>
      <c r="EW147" s="253">
        <f t="shared" si="324"/>
        <v>0</v>
      </c>
      <c r="EX147" s="253">
        <f t="shared" si="325"/>
        <v>0</v>
      </c>
      <c r="EY147" s="253">
        <f t="shared" si="326"/>
        <v>0</v>
      </c>
      <c r="EZ147" s="253">
        <f t="shared" si="327"/>
        <v>0</v>
      </c>
      <c r="FA147" s="253">
        <f t="shared" si="328"/>
        <v>0</v>
      </c>
      <c r="FB147" s="253">
        <f t="shared" si="329"/>
        <v>0</v>
      </c>
      <c r="FC147" s="253">
        <f t="shared" si="330"/>
        <v>0</v>
      </c>
      <c r="FD147" s="253">
        <f t="shared" si="331"/>
        <v>0</v>
      </c>
      <c r="FE147" s="253">
        <f t="shared" si="332"/>
        <v>0</v>
      </c>
      <c r="FF147" s="253">
        <f t="shared" si="333"/>
        <v>0</v>
      </c>
      <c r="FG147" s="237">
        <f t="shared" si="334"/>
        <v>0</v>
      </c>
      <c r="FI147" s="253">
        <f t="shared" si="335"/>
        <v>0</v>
      </c>
      <c r="FJ147" s="253">
        <f t="shared" si="336"/>
        <v>0</v>
      </c>
      <c r="FK147" s="253">
        <f t="shared" si="337"/>
        <v>0</v>
      </c>
      <c r="FL147" s="253">
        <f t="shared" si="338"/>
        <v>0</v>
      </c>
      <c r="FM147" s="253">
        <f t="shared" si="339"/>
        <v>0</v>
      </c>
      <c r="FN147" s="253">
        <f t="shared" si="340"/>
        <v>0</v>
      </c>
      <c r="FO147" s="253">
        <f t="shared" si="341"/>
        <v>0</v>
      </c>
      <c r="FP147" s="253">
        <f t="shared" si="342"/>
        <v>0</v>
      </c>
      <c r="FQ147" s="253">
        <f t="shared" si="343"/>
        <v>0</v>
      </c>
      <c r="FR147" s="253">
        <f t="shared" si="344"/>
        <v>0</v>
      </c>
      <c r="FS147" s="237">
        <f t="shared" si="345"/>
        <v>0</v>
      </c>
    </row>
    <row r="148" spans="2:175" s="120" customFormat="1" ht="12.95" customHeight="1" x14ac:dyDescent="0.2">
      <c r="B148" s="115" t="str">
        <f>'2. Grunddata'!C$9</f>
        <v>Husdjurens utfodring och vård</v>
      </c>
      <c r="C148" s="147"/>
      <c r="D148" s="116"/>
      <c r="E148" s="138">
        <f t="shared" si="421"/>
        <v>0</v>
      </c>
      <c r="F148" s="136"/>
      <c r="G148" s="137"/>
      <c r="H148" s="137"/>
      <c r="I148" s="137"/>
      <c r="J148" s="137"/>
      <c r="K148" s="137"/>
      <c r="L148" s="137"/>
      <c r="M148" s="137"/>
      <c r="N148" s="137"/>
      <c r="O148" s="137"/>
      <c r="P148" s="137"/>
      <c r="Q148" s="566">
        <f>SUMIF('3. Partner'!$K$13:$K$87,$B148,'3. Partner'!$E$13:$E$87)</f>
        <v>0.02</v>
      </c>
      <c r="R148" s="540">
        <f t="shared" si="423"/>
        <v>0.02</v>
      </c>
      <c r="S148" s="540">
        <f t="shared" si="423"/>
        <v>0.02</v>
      </c>
      <c r="T148" s="540">
        <f t="shared" si="423"/>
        <v>0.02</v>
      </c>
      <c r="U148" s="540">
        <f t="shared" si="423"/>
        <v>0.02</v>
      </c>
      <c r="V148" s="540">
        <f t="shared" si="423"/>
        <v>0.02</v>
      </c>
      <c r="W148" s="540">
        <f t="shared" si="423"/>
        <v>0.02</v>
      </c>
      <c r="X148" s="540">
        <f t="shared" si="423"/>
        <v>0.02</v>
      </c>
      <c r="Y148" s="540">
        <f t="shared" si="423"/>
        <v>0.02</v>
      </c>
      <c r="Z148" s="540">
        <f t="shared" si="423"/>
        <v>0.02</v>
      </c>
      <c r="AA148" s="567">
        <f>SUMIF('3. Partner'!K$13:K$87,B148,'3. Partner'!D$13:D$87)</f>
        <v>0.54449999999999998</v>
      </c>
      <c r="AB148" s="568">
        <f>(SUMIF('3. Partner'!K$13:K$87,B148,'3. Partner'!F$13:F$87))+(SUMIF('3. Partner'!K$13:K$87,B148,'3. Partner'!H$13:H$87))</f>
        <v>0.46473946099377283</v>
      </c>
      <c r="AC148" s="568">
        <f>(SUMIF('3. Partner'!K$13:K$87,B148,'3. Partner'!G$13:G$87))+(SUMIF('3. Partner'!K$13:K$87,B148,'3. Partner'!I$13:I$87))</f>
        <v>0.12659999999999999</v>
      </c>
      <c r="AD148" s="273">
        <f>IF('2. Grunddata'!C$13="NEJ",'2. Grunddata'!C$14,0)</f>
        <v>0.25</v>
      </c>
      <c r="AE148" s="617">
        <f t="shared" si="313"/>
        <v>0</v>
      </c>
      <c r="AF148" s="287"/>
      <c r="AG148" s="274">
        <f t="shared" si="350"/>
        <v>0</v>
      </c>
      <c r="AH148" s="274">
        <f t="shared" si="351"/>
        <v>0</v>
      </c>
      <c r="AI148" s="274">
        <f t="shared" si="352"/>
        <v>0</v>
      </c>
      <c r="AJ148" s="274">
        <f t="shared" si="353"/>
        <v>0</v>
      </c>
      <c r="AK148" s="274">
        <f t="shared" si="354"/>
        <v>0</v>
      </c>
      <c r="AL148" s="274">
        <f t="shared" si="355"/>
        <v>0</v>
      </c>
      <c r="AM148" s="274">
        <f t="shared" si="356"/>
        <v>0</v>
      </c>
      <c r="AN148" s="274">
        <f t="shared" si="357"/>
        <v>0</v>
      </c>
      <c r="AO148" s="274">
        <f t="shared" si="358"/>
        <v>0</v>
      </c>
      <c r="AP148" s="274">
        <f t="shared" si="359"/>
        <v>0</v>
      </c>
      <c r="AQ148" s="275">
        <f t="shared" si="314"/>
        <v>0</v>
      </c>
      <c r="AR148" s="276"/>
      <c r="AS148" s="274">
        <f t="shared" si="360"/>
        <v>0</v>
      </c>
      <c r="AT148" s="274">
        <f t="shared" si="361"/>
        <v>0</v>
      </c>
      <c r="AU148" s="274">
        <f t="shared" si="362"/>
        <v>0</v>
      </c>
      <c r="AV148" s="274">
        <f t="shared" si="363"/>
        <v>0</v>
      </c>
      <c r="AW148" s="274">
        <f t="shared" si="364"/>
        <v>0</v>
      </c>
      <c r="AX148" s="274">
        <f t="shared" si="365"/>
        <v>0</v>
      </c>
      <c r="AY148" s="274">
        <f t="shared" si="366"/>
        <v>0</v>
      </c>
      <c r="AZ148" s="274">
        <f t="shared" si="367"/>
        <v>0</v>
      </c>
      <c r="BA148" s="274">
        <f t="shared" si="368"/>
        <v>0</v>
      </c>
      <c r="BB148" s="274">
        <f t="shared" si="369"/>
        <v>0</v>
      </c>
      <c r="BC148" s="275">
        <f t="shared" si="315"/>
        <v>0</v>
      </c>
      <c r="BD148" s="276"/>
      <c r="BE148" s="274">
        <f t="shared" si="370"/>
        <v>0</v>
      </c>
      <c r="BF148" s="274">
        <f t="shared" si="371"/>
        <v>0</v>
      </c>
      <c r="BG148" s="274">
        <f t="shared" si="372"/>
        <v>0</v>
      </c>
      <c r="BH148" s="274">
        <f t="shared" si="373"/>
        <v>0</v>
      </c>
      <c r="BI148" s="274">
        <f t="shared" si="374"/>
        <v>0</v>
      </c>
      <c r="BJ148" s="274">
        <f t="shared" si="375"/>
        <v>0</v>
      </c>
      <c r="BK148" s="274">
        <f t="shared" si="376"/>
        <v>0</v>
      </c>
      <c r="BL148" s="274">
        <f t="shared" si="377"/>
        <v>0</v>
      </c>
      <c r="BM148" s="274">
        <f t="shared" si="378"/>
        <v>0</v>
      </c>
      <c r="BN148" s="274">
        <f t="shared" si="379"/>
        <v>0</v>
      </c>
      <c r="BO148" s="275">
        <f t="shared" si="316"/>
        <v>0</v>
      </c>
      <c r="BP148" s="227"/>
      <c r="BQ148" s="225">
        <f t="shared" si="380"/>
        <v>0</v>
      </c>
      <c r="BR148" s="225">
        <f t="shared" si="381"/>
        <v>0</v>
      </c>
      <c r="BS148" s="225">
        <f t="shared" si="382"/>
        <v>0</v>
      </c>
      <c r="BT148" s="225">
        <f t="shared" si="383"/>
        <v>0</v>
      </c>
      <c r="BU148" s="225">
        <f t="shared" si="384"/>
        <v>0</v>
      </c>
      <c r="BV148" s="225">
        <f t="shared" si="385"/>
        <v>0</v>
      </c>
      <c r="BW148" s="225">
        <f t="shared" si="386"/>
        <v>0</v>
      </c>
      <c r="BX148" s="225">
        <f t="shared" si="387"/>
        <v>0</v>
      </c>
      <c r="BY148" s="225">
        <f t="shared" si="388"/>
        <v>0</v>
      </c>
      <c r="BZ148" s="225">
        <f t="shared" si="389"/>
        <v>0</v>
      </c>
      <c r="CA148" s="226">
        <f t="shared" si="317"/>
        <v>0</v>
      </c>
      <c r="CB148" s="227"/>
      <c r="CC148" s="279">
        <f t="shared" si="390"/>
        <v>0</v>
      </c>
      <c r="CD148" s="279">
        <f t="shared" si="391"/>
        <v>0</v>
      </c>
      <c r="CE148" s="279">
        <f t="shared" si="392"/>
        <v>0</v>
      </c>
      <c r="CF148" s="279">
        <f t="shared" si="393"/>
        <v>0</v>
      </c>
      <c r="CG148" s="279">
        <f t="shared" si="394"/>
        <v>0</v>
      </c>
      <c r="CH148" s="279">
        <f t="shared" si="395"/>
        <v>0</v>
      </c>
      <c r="CI148" s="279">
        <f t="shared" si="396"/>
        <v>0</v>
      </c>
      <c r="CJ148" s="279">
        <f t="shared" si="397"/>
        <v>0</v>
      </c>
      <c r="CK148" s="279">
        <f t="shared" si="398"/>
        <v>0</v>
      </c>
      <c r="CL148" s="279">
        <f t="shared" si="399"/>
        <v>0</v>
      </c>
      <c r="CM148" s="226">
        <f t="shared" si="318"/>
        <v>0</v>
      </c>
      <c r="CN148" s="227"/>
      <c r="CO148" s="225">
        <f t="shared" si="400"/>
        <v>0</v>
      </c>
      <c r="CP148" s="225">
        <f t="shared" si="401"/>
        <v>0</v>
      </c>
      <c r="CQ148" s="225">
        <f t="shared" si="402"/>
        <v>0</v>
      </c>
      <c r="CR148" s="225">
        <f t="shared" si="403"/>
        <v>0</v>
      </c>
      <c r="CS148" s="225">
        <f t="shared" si="404"/>
        <v>0</v>
      </c>
      <c r="CT148" s="225">
        <f t="shared" si="405"/>
        <v>0</v>
      </c>
      <c r="CU148" s="225">
        <f t="shared" si="406"/>
        <v>0</v>
      </c>
      <c r="CV148" s="225">
        <f t="shared" si="407"/>
        <v>0</v>
      </c>
      <c r="CW148" s="225">
        <f t="shared" si="408"/>
        <v>0</v>
      </c>
      <c r="CX148" s="225">
        <f t="shared" si="409"/>
        <v>0</v>
      </c>
      <c r="CY148" s="226">
        <f t="shared" si="319"/>
        <v>0</v>
      </c>
      <c r="CZ148" s="227"/>
      <c r="DA148" s="225">
        <f t="shared" si="410"/>
        <v>0</v>
      </c>
      <c r="DB148" s="225">
        <f t="shared" si="411"/>
        <v>0</v>
      </c>
      <c r="DC148" s="225">
        <f t="shared" si="412"/>
        <v>0</v>
      </c>
      <c r="DD148" s="225">
        <f t="shared" si="413"/>
        <v>0</v>
      </c>
      <c r="DE148" s="225">
        <f t="shared" si="414"/>
        <v>0</v>
      </c>
      <c r="DF148" s="225">
        <f t="shared" si="415"/>
        <v>0</v>
      </c>
      <c r="DG148" s="225">
        <f t="shared" si="416"/>
        <v>0</v>
      </c>
      <c r="DH148" s="225">
        <f t="shared" si="417"/>
        <v>0</v>
      </c>
      <c r="DI148" s="225">
        <f t="shared" si="418"/>
        <v>0</v>
      </c>
      <c r="DJ148" s="225">
        <f t="shared" si="419"/>
        <v>0</v>
      </c>
      <c r="DK148" s="226">
        <f t="shared" si="320"/>
        <v>0</v>
      </c>
      <c r="DL148" s="227"/>
      <c r="DM148" s="225">
        <f>IF('5. Lön'!$B$15&gt;0,$F148*G148*(1+'2. Grunddata'!$C$16)*(1+$Q148)*(1-$E148),AS148)</f>
        <v>0</v>
      </c>
      <c r="DN148" s="225">
        <f>IF('5. Lön'!$B$15&gt;0,$F148*H148*(1+'2. Grunddata'!$C$16)*(1+$Q148)*(1+$R148)*(1-$E148),AT148)</f>
        <v>0</v>
      </c>
      <c r="DO148" s="225">
        <f>IF('5. Lön'!$B$15&gt;0,$F148*I148*(1+'2. Grunddata'!$C$16)*(1+$Q148)*(1+$R148)*(1+$S148)*(1-$E148),AU148)</f>
        <v>0</v>
      </c>
      <c r="DP148" s="225">
        <f>IF('5. Lön'!$B$15&gt;0,$F148*J148*(1+'2. Grunddata'!$C$16)*(1+$Q148)*(1+$R148)*(1+$S148)*(1+$T148)*(1-$E148),AV148)</f>
        <v>0</v>
      </c>
      <c r="DQ148" s="225">
        <f>IF('5. Lön'!$B$15&gt;0,$F148*K148*(1+'2. Grunddata'!$C$16)*(1+$Q148)*(1+$R148)*(1+$S148)*(1+$T148)*(1+$U148)*(1-$E148),AW148)</f>
        <v>0</v>
      </c>
      <c r="DR148" s="225">
        <f>IF('5. Lön'!$B$15&gt;0,$F148*L148*(1+'2. Grunddata'!$C$16)*(1+$Q148)*(1+$R148)*(1+$S148)*(1+$T148)*(1+$U148)*(1+$V148)*(1-$E148),AX148)</f>
        <v>0</v>
      </c>
      <c r="DS148" s="225">
        <f>IF('5. Lön'!$B$15&gt;0,$F148*M148*(1+'2. Grunddata'!$C$16)*(1+$Q148)*(1+$R148)*(1+$S148)*(1+$T148)*(1+$U148)*(1+$V148)*(1+$W148)*(1-$E148),AY148)</f>
        <v>0</v>
      </c>
      <c r="DT148" s="225">
        <f>IF('5. Lön'!$B$15&gt;0,$F148*N148*(1+'2. Grunddata'!$C$16)*(1+$Q148)*(1+$R148)*(1+$S148)*(1+$T148)*(1+$U148)*(1+$V148)*(1+$W148)*(1+$X148)*(1-$E148),AZ148)</f>
        <v>0</v>
      </c>
      <c r="DU148" s="225">
        <f>IF('5. Lön'!$B$15&gt;0,$F148*O148*(1+'2. Grunddata'!$C$16)*(1+$Q148)*(1+$R148)*(1+$S148)*(1+$T148)*(1+$U148)*(1+$V148)*(1+$W148)*(1+$X148)*(1+$Y148)*(1+$Z148)*(1-$E148),BA148)</f>
        <v>0</v>
      </c>
      <c r="DV148" s="225">
        <f>IF('5. Lön'!$B$15&gt;0,$F148*P148*(1+'2. Grunddata'!$C$16)*(1+$Q148)*(1+$R148)*(1+$S148)*(1+$T148)*(1+$U148)*(1+$V148)*(1+$W148)*(1+$X148)*(1+$Y148)*(1-$E148),BB148)</f>
        <v>0</v>
      </c>
      <c r="DW148" s="226">
        <f t="shared" si="321"/>
        <v>0</v>
      </c>
      <c r="DX148" s="227"/>
      <c r="DY148" s="225">
        <f>IF('2. Grunddata'!$C$13="NEJ",(IF('2. Grunddata'!$C$16&gt;0,(DM148*$AD148),(AS148*$AD148))),(BQ148+CO148))</f>
        <v>0</v>
      </c>
      <c r="DZ148" s="225">
        <f>IF('2. Grunddata'!$C$13="NEJ",(IF('2. Grunddata'!$C$16&gt;0,(DN148*$AD148),(AT148*$AD148))),(BR148+CP148))</f>
        <v>0</v>
      </c>
      <c r="EA148" s="225">
        <f>IF('2. Grunddata'!$C$13="NEJ",(IF('2. Grunddata'!$C$16&gt;0,(DO148*$AD148),(AU148*$AD148))),(BS148+CQ148))</f>
        <v>0</v>
      </c>
      <c r="EB148" s="225">
        <f>IF('2. Grunddata'!$C$13="NEJ",(IF('2. Grunddata'!$C$16&gt;0,(DP148*$AD148),(AV148*$AD148))),(BT148+CR148))</f>
        <v>0</v>
      </c>
      <c r="EC148" s="225">
        <f>IF('2. Grunddata'!$C$13="NEJ",(IF('2. Grunddata'!$C$16&gt;0,(DQ148*$AD148),(AW148*$AD148))),(BU148+CS148))</f>
        <v>0</v>
      </c>
      <c r="ED148" s="225">
        <f>IF('2. Grunddata'!$C$13="NEJ",(IF('2. Grunddata'!$C$16&gt;0,(DR148*$AD148),(AX148*$AD148))),(BV148+CT148))</f>
        <v>0</v>
      </c>
      <c r="EE148" s="225">
        <f>IF('2. Grunddata'!$C$13="NEJ",(IF('2. Grunddata'!$C$16&gt;0,(DS148*$AD148),(AY148*$AD148))),(BW148+CU148))</f>
        <v>0</v>
      </c>
      <c r="EF148" s="225">
        <f>IF('2. Grunddata'!$C$13="NEJ",(IF('2. Grunddata'!$C$16&gt;0,(DT148*$AD148),(AZ148*$AD148))),(BX148+CV148))</f>
        <v>0</v>
      </c>
      <c r="EG148" s="225">
        <f>IF('2. Grunddata'!$C$13="NEJ",(IF('2. Grunddata'!$C$16&gt;0,(DU148*$AD148),(BA148*$AD148))),(BY148+CW148))</f>
        <v>0</v>
      </c>
      <c r="EH148" s="225">
        <f>IF('2. Grunddata'!$C$13="NEJ",(IF('2. Grunddata'!$C$16&gt;0,(DV148*$AD148),(BB148*$AD148))),(BZ148+CX148))</f>
        <v>0</v>
      </c>
      <c r="EI148" s="226">
        <f t="shared" si="322"/>
        <v>0</v>
      </c>
      <c r="EJ148" s="227"/>
      <c r="EK148" s="225">
        <f>(BQ148+CO148-DY148)+IF('2. Grunddata'!$C$16&gt;0,AS148-DM148,0)</f>
        <v>0</v>
      </c>
      <c r="EL148" s="225">
        <f>(BR148+CP148-DZ148)+IF('2. Grunddata'!$C$16&gt;0,AT148-DN148,0)</f>
        <v>0</v>
      </c>
      <c r="EM148" s="225">
        <f>(BS148+CQ148-EA148)+IF('2. Grunddata'!$C$16&gt;0,AU148-DO148,0)</f>
        <v>0</v>
      </c>
      <c r="EN148" s="225">
        <f>(BT148+CR148-EB148)+IF('2. Grunddata'!$C$16&gt;0,AV148-DP148,0)</f>
        <v>0</v>
      </c>
      <c r="EO148" s="225">
        <f>(BU148+CS148-EC148)+IF('2. Grunddata'!$C$16&gt;0,AW148-DQ148,0)</f>
        <v>0</v>
      </c>
      <c r="EP148" s="225">
        <f>(BV148+CT148-ED148)+IF('2. Grunddata'!$C$16&gt;0,AX148-DR148,0)</f>
        <v>0</v>
      </c>
      <c r="EQ148" s="225">
        <f>(BW148+CU148-EE148)+IF('2. Grunddata'!$C$16&gt;0,AY148-DS148,0)</f>
        <v>0</v>
      </c>
      <c r="ER148" s="225">
        <f>(BX148+CV148-EF148)+IF('2. Grunddata'!$C$16&gt;0,AZ148-DT148,0)</f>
        <v>0</v>
      </c>
      <c r="ES148" s="225">
        <f>(BY148+CW148-EG148)+IF('2. Grunddata'!$C$16&gt;0,BA148-DU148,0)</f>
        <v>0</v>
      </c>
      <c r="ET148" s="225">
        <f>(BZ148+CX148-EH148)+IF('2. Grunddata'!$C$16&gt;0,BB148-DV148,0)</f>
        <v>0</v>
      </c>
      <c r="EU148" s="226">
        <f t="shared" si="323"/>
        <v>0</v>
      </c>
      <c r="EV148" s="227"/>
      <c r="EW148" s="225">
        <f t="shared" si="324"/>
        <v>0</v>
      </c>
      <c r="EX148" s="225">
        <f t="shared" si="325"/>
        <v>0</v>
      </c>
      <c r="EY148" s="225">
        <f t="shared" si="326"/>
        <v>0</v>
      </c>
      <c r="EZ148" s="225">
        <f t="shared" si="327"/>
        <v>0</v>
      </c>
      <c r="FA148" s="225">
        <f t="shared" si="328"/>
        <v>0</v>
      </c>
      <c r="FB148" s="225">
        <f t="shared" si="329"/>
        <v>0</v>
      </c>
      <c r="FC148" s="225">
        <f t="shared" si="330"/>
        <v>0</v>
      </c>
      <c r="FD148" s="225">
        <f t="shared" si="331"/>
        <v>0</v>
      </c>
      <c r="FE148" s="225">
        <f t="shared" si="332"/>
        <v>0</v>
      </c>
      <c r="FF148" s="225">
        <f t="shared" si="333"/>
        <v>0</v>
      </c>
      <c r="FG148" s="226">
        <f t="shared" si="334"/>
        <v>0</v>
      </c>
      <c r="FH148" s="227"/>
      <c r="FI148" s="225">
        <f t="shared" si="335"/>
        <v>0</v>
      </c>
      <c r="FJ148" s="225">
        <f t="shared" si="336"/>
        <v>0</v>
      </c>
      <c r="FK148" s="225">
        <f t="shared" si="337"/>
        <v>0</v>
      </c>
      <c r="FL148" s="225">
        <f t="shared" si="338"/>
        <v>0</v>
      </c>
      <c r="FM148" s="225">
        <f t="shared" si="339"/>
        <v>0</v>
      </c>
      <c r="FN148" s="225">
        <f t="shared" si="340"/>
        <v>0</v>
      </c>
      <c r="FO148" s="225">
        <f t="shared" si="341"/>
        <v>0</v>
      </c>
      <c r="FP148" s="225">
        <f t="shared" si="342"/>
        <v>0</v>
      </c>
      <c r="FQ148" s="225">
        <f t="shared" si="343"/>
        <v>0</v>
      </c>
      <c r="FR148" s="225">
        <f t="shared" si="344"/>
        <v>0</v>
      </c>
      <c r="FS148" s="226">
        <f t="shared" si="345"/>
        <v>0</v>
      </c>
    </row>
    <row r="149" spans="2:175" s="120" customFormat="1" ht="12.95" customHeight="1" x14ac:dyDescent="0.2">
      <c r="B149" s="109" t="str">
        <f>'2. Grunddata'!C$9</f>
        <v>Husdjurens utfodring och vård</v>
      </c>
      <c r="C149" s="110"/>
      <c r="D149" s="113"/>
      <c r="E149" s="128">
        <f t="shared" si="421"/>
        <v>0</v>
      </c>
      <c r="F149" s="111"/>
      <c r="G149" s="112"/>
      <c r="H149" s="112"/>
      <c r="I149" s="112"/>
      <c r="J149" s="112"/>
      <c r="K149" s="112"/>
      <c r="L149" s="112"/>
      <c r="M149" s="112"/>
      <c r="N149" s="112"/>
      <c r="O149" s="112"/>
      <c r="P149" s="112"/>
      <c r="Q149" s="266">
        <f>SUMIF('3. Partner'!$K$13:$K$87,$B149,'3. Partner'!$E$13:$E$87)</f>
        <v>0.02</v>
      </c>
      <c r="R149" s="541">
        <f t="shared" si="423"/>
        <v>0.02</v>
      </c>
      <c r="S149" s="541">
        <f t="shared" si="423"/>
        <v>0.02</v>
      </c>
      <c r="T149" s="541">
        <f t="shared" si="423"/>
        <v>0.02</v>
      </c>
      <c r="U149" s="541">
        <f t="shared" si="423"/>
        <v>0.02</v>
      </c>
      <c r="V149" s="541">
        <f t="shared" si="423"/>
        <v>0.02</v>
      </c>
      <c r="W149" s="541">
        <f t="shared" si="423"/>
        <v>0.02</v>
      </c>
      <c r="X149" s="541">
        <f t="shared" si="423"/>
        <v>0.02</v>
      </c>
      <c r="Y149" s="541">
        <f t="shared" si="423"/>
        <v>0.02</v>
      </c>
      <c r="Z149" s="541">
        <f t="shared" si="423"/>
        <v>0.02</v>
      </c>
      <c r="AA149" s="267">
        <f>SUMIF('3. Partner'!K$13:K$87,B149,'3. Partner'!D$13:D$87)</f>
        <v>0.54449999999999998</v>
      </c>
      <c r="AB149" s="247">
        <f>(SUMIF('3. Partner'!K$13:K$87,B149,'3. Partner'!F$13:F$87))+(SUMIF('3. Partner'!K$13:K$87,B149,'3. Partner'!H$13:H$87))</f>
        <v>0.46473946099377283</v>
      </c>
      <c r="AC149" s="247">
        <f>(SUMIF('3. Partner'!K$13:K$87,B149,'3. Partner'!G$13:G$87))+(SUMIF('3. Partner'!K$13:K$87,B149,'3. Partner'!I$13:I$87))</f>
        <v>0.12659999999999999</v>
      </c>
      <c r="AD149" s="248">
        <f>IF('2. Grunddata'!C$13="NEJ",'2. Grunddata'!C$14,0)</f>
        <v>0.25</v>
      </c>
      <c r="AE149" s="597">
        <f t="shared" si="313"/>
        <v>0</v>
      </c>
      <c r="AF149" s="292"/>
      <c r="AG149" s="249">
        <f t="shared" si="350"/>
        <v>0</v>
      </c>
      <c r="AH149" s="249">
        <f t="shared" si="351"/>
        <v>0</v>
      </c>
      <c r="AI149" s="249">
        <f t="shared" si="352"/>
        <v>0</v>
      </c>
      <c r="AJ149" s="249">
        <f t="shared" si="353"/>
        <v>0</v>
      </c>
      <c r="AK149" s="249">
        <f t="shared" si="354"/>
        <v>0</v>
      </c>
      <c r="AL149" s="249">
        <f t="shared" si="355"/>
        <v>0</v>
      </c>
      <c r="AM149" s="249">
        <f t="shared" si="356"/>
        <v>0</v>
      </c>
      <c r="AN149" s="249">
        <f t="shared" si="357"/>
        <v>0</v>
      </c>
      <c r="AO149" s="249">
        <f t="shared" si="358"/>
        <v>0</v>
      </c>
      <c r="AP149" s="249">
        <f t="shared" si="359"/>
        <v>0</v>
      </c>
      <c r="AQ149" s="250">
        <f t="shared" si="314"/>
        <v>0</v>
      </c>
      <c r="AR149" s="251"/>
      <c r="AS149" s="249">
        <f t="shared" si="360"/>
        <v>0</v>
      </c>
      <c r="AT149" s="249">
        <f t="shared" si="361"/>
        <v>0</v>
      </c>
      <c r="AU149" s="249">
        <f t="shared" si="362"/>
        <v>0</v>
      </c>
      <c r="AV149" s="249">
        <f t="shared" si="363"/>
        <v>0</v>
      </c>
      <c r="AW149" s="249">
        <f t="shared" si="364"/>
        <v>0</v>
      </c>
      <c r="AX149" s="249">
        <f t="shared" si="365"/>
        <v>0</v>
      </c>
      <c r="AY149" s="249">
        <f t="shared" si="366"/>
        <v>0</v>
      </c>
      <c r="AZ149" s="249">
        <f t="shared" si="367"/>
        <v>0</v>
      </c>
      <c r="BA149" s="249">
        <f t="shared" si="368"/>
        <v>0</v>
      </c>
      <c r="BB149" s="249">
        <f t="shared" si="369"/>
        <v>0</v>
      </c>
      <c r="BC149" s="250">
        <f t="shared" si="315"/>
        <v>0</v>
      </c>
      <c r="BD149" s="251"/>
      <c r="BE149" s="249">
        <f t="shared" si="370"/>
        <v>0</v>
      </c>
      <c r="BF149" s="249">
        <f t="shared" si="371"/>
        <v>0</v>
      </c>
      <c r="BG149" s="249">
        <f t="shared" si="372"/>
        <v>0</v>
      </c>
      <c r="BH149" s="249">
        <f t="shared" si="373"/>
        <v>0</v>
      </c>
      <c r="BI149" s="249">
        <f t="shared" si="374"/>
        <v>0</v>
      </c>
      <c r="BJ149" s="249">
        <f t="shared" si="375"/>
        <v>0</v>
      </c>
      <c r="BK149" s="249">
        <f t="shared" si="376"/>
        <v>0</v>
      </c>
      <c r="BL149" s="249">
        <f t="shared" si="377"/>
        <v>0</v>
      </c>
      <c r="BM149" s="249">
        <f t="shared" si="378"/>
        <v>0</v>
      </c>
      <c r="BN149" s="249">
        <f t="shared" si="379"/>
        <v>0</v>
      </c>
      <c r="BO149" s="250">
        <f t="shared" si="316"/>
        <v>0</v>
      </c>
      <c r="BQ149" s="253">
        <f t="shared" si="380"/>
        <v>0</v>
      </c>
      <c r="BR149" s="253">
        <f t="shared" si="381"/>
        <v>0</v>
      </c>
      <c r="BS149" s="253">
        <f t="shared" si="382"/>
        <v>0</v>
      </c>
      <c r="BT149" s="253">
        <f t="shared" si="383"/>
        <v>0</v>
      </c>
      <c r="BU149" s="253">
        <f t="shared" si="384"/>
        <v>0</v>
      </c>
      <c r="BV149" s="253">
        <f t="shared" si="385"/>
        <v>0</v>
      </c>
      <c r="BW149" s="253">
        <f t="shared" si="386"/>
        <v>0</v>
      </c>
      <c r="BX149" s="253">
        <f t="shared" si="387"/>
        <v>0</v>
      </c>
      <c r="BY149" s="253">
        <f t="shared" si="388"/>
        <v>0</v>
      </c>
      <c r="BZ149" s="253">
        <f t="shared" si="389"/>
        <v>0</v>
      </c>
      <c r="CA149" s="237">
        <f t="shared" si="317"/>
        <v>0</v>
      </c>
      <c r="CC149" s="258">
        <f t="shared" si="390"/>
        <v>0</v>
      </c>
      <c r="CD149" s="258">
        <f t="shared" si="391"/>
        <v>0</v>
      </c>
      <c r="CE149" s="258">
        <f t="shared" si="392"/>
        <v>0</v>
      </c>
      <c r="CF149" s="258">
        <f t="shared" si="393"/>
        <v>0</v>
      </c>
      <c r="CG149" s="258">
        <f t="shared" si="394"/>
        <v>0</v>
      </c>
      <c r="CH149" s="258">
        <f t="shared" si="395"/>
        <v>0</v>
      </c>
      <c r="CI149" s="258">
        <f t="shared" si="396"/>
        <v>0</v>
      </c>
      <c r="CJ149" s="258">
        <f t="shared" si="397"/>
        <v>0</v>
      </c>
      <c r="CK149" s="258">
        <f t="shared" si="398"/>
        <v>0</v>
      </c>
      <c r="CL149" s="258">
        <f t="shared" si="399"/>
        <v>0</v>
      </c>
      <c r="CM149" s="237">
        <f t="shared" si="318"/>
        <v>0</v>
      </c>
      <c r="CO149" s="253">
        <f t="shared" si="400"/>
        <v>0</v>
      </c>
      <c r="CP149" s="253">
        <f t="shared" si="401"/>
        <v>0</v>
      </c>
      <c r="CQ149" s="253">
        <f t="shared" si="402"/>
        <v>0</v>
      </c>
      <c r="CR149" s="253">
        <f t="shared" si="403"/>
        <v>0</v>
      </c>
      <c r="CS149" s="253">
        <f t="shared" si="404"/>
        <v>0</v>
      </c>
      <c r="CT149" s="253">
        <f t="shared" si="405"/>
        <v>0</v>
      </c>
      <c r="CU149" s="253">
        <f t="shared" si="406"/>
        <v>0</v>
      </c>
      <c r="CV149" s="253">
        <f t="shared" si="407"/>
        <v>0</v>
      </c>
      <c r="CW149" s="253">
        <f t="shared" si="408"/>
        <v>0</v>
      </c>
      <c r="CX149" s="253">
        <f t="shared" si="409"/>
        <v>0</v>
      </c>
      <c r="CY149" s="237">
        <f t="shared" si="319"/>
        <v>0</v>
      </c>
      <c r="DA149" s="253">
        <f t="shared" si="410"/>
        <v>0</v>
      </c>
      <c r="DB149" s="253">
        <f t="shared" si="411"/>
        <v>0</v>
      </c>
      <c r="DC149" s="253">
        <f t="shared" si="412"/>
        <v>0</v>
      </c>
      <c r="DD149" s="253">
        <f t="shared" si="413"/>
        <v>0</v>
      </c>
      <c r="DE149" s="253">
        <f t="shared" si="414"/>
        <v>0</v>
      </c>
      <c r="DF149" s="253">
        <f t="shared" si="415"/>
        <v>0</v>
      </c>
      <c r="DG149" s="253">
        <f t="shared" si="416"/>
        <v>0</v>
      </c>
      <c r="DH149" s="253">
        <f t="shared" si="417"/>
        <v>0</v>
      </c>
      <c r="DI149" s="253">
        <f t="shared" si="418"/>
        <v>0</v>
      </c>
      <c r="DJ149" s="253">
        <f t="shared" si="419"/>
        <v>0</v>
      </c>
      <c r="DK149" s="237">
        <f t="shared" si="320"/>
        <v>0</v>
      </c>
      <c r="DM149" s="253">
        <f>IF('5. Lön'!$B$15&gt;0,$F149*G149*(1+'2. Grunddata'!$C$16)*(1+$Q149)*(1-$E149),AS149)</f>
        <v>0</v>
      </c>
      <c r="DN149" s="253">
        <f>IF('5. Lön'!$B$15&gt;0,$F149*H149*(1+'2. Grunddata'!$C$16)*(1+$Q149)*(1+$R149)*(1-$E149),AT149)</f>
        <v>0</v>
      </c>
      <c r="DO149" s="253">
        <f>IF('5. Lön'!$B$15&gt;0,$F149*I149*(1+'2. Grunddata'!$C$16)*(1+$Q149)*(1+$R149)*(1+$S149)*(1-$E149),AU149)</f>
        <v>0</v>
      </c>
      <c r="DP149" s="253">
        <f>IF('5. Lön'!$B$15&gt;0,$F149*J149*(1+'2. Grunddata'!$C$16)*(1+$Q149)*(1+$R149)*(1+$S149)*(1+$T149)*(1-$E149),AV149)</f>
        <v>0</v>
      </c>
      <c r="DQ149" s="253">
        <f>IF('5. Lön'!$B$15&gt;0,$F149*K149*(1+'2. Grunddata'!$C$16)*(1+$Q149)*(1+$R149)*(1+$S149)*(1+$T149)*(1+$U149)*(1-$E149),AW149)</f>
        <v>0</v>
      </c>
      <c r="DR149" s="253">
        <f>IF('5. Lön'!$B$15&gt;0,$F149*L149*(1+'2. Grunddata'!$C$16)*(1+$Q149)*(1+$R149)*(1+$S149)*(1+$T149)*(1+$U149)*(1+$V149)*(1-$E149),AX149)</f>
        <v>0</v>
      </c>
      <c r="DS149" s="253">
        <f>IF('5. Lön'!$B$15&gt;0,$F149*M149*(1+'2. Grunddata'!$C$16)*(1+$Q149)*(1+$R149)*(1+$S149)*(1+$T149)*(1+$U149)*(1+$V149)*(1+$W149)*(1-$E149),AY149)</f>
        <v>0</v>
      </c>
      <c r="DT149" s="253">
        <f>IF('5. Lön'!$B$15&gt;0,$F149*N149*(1+'2. Grunddata'!$C$16)*(1+$Q149)*(1+$R149)*(1+$S149)*(1+$T149)*(1+$U149)*(1+$V149)*(1+$W149)*(1+$X149)*(1-$E149),AZ149)</f>
        <v>0</v>
      </c>
      <c r="DU149" s="253">
        <f>IF('5. Lön'!$B$15&gt;0,$F149*O149*(1+'2. Grunddata'!$C$16)*(1+$Q149)*(1+$R149)*(1+$S149)*(1+$T149)*(1+$U149)*(1+$V149)*(1+$W149)*(1+$X149)*(1+$Y149)*(1+$Z149)*(1-$E149),BA149)</f>
        <v>0</v>
      </c>
      <c r="DV149" s="253">
        <f>IF('5. Lön'!$B$15&gt;0,$F149*P149*(1+'2. Grunddata'!$C$16)*(1+$Q149)*(1+$R149)*(1+$S149)*(1+$T149)*(1+$U149)*(1+$V149)*(1+$W149)*(1+$X149)*(1+$Y149)*(1-$E149),BB149)</f>
        <v>0</v>
      </c>
      <c r="DW149" s="237">
        <f t="shared" si="321"/>
        <v>0</v>
      </c>
      <c r="DY149" s="253">
        <f>IF('2. Grunddata'!$C$13="NEJ",(IF('2. Grunddata'!$C$16&gt;0,(DM149*$AD149),(AS149*$AD149))),(BQ149+CO149))</f>
        <v>0</v>
      </c>
      <c r="DZ149" s="253">
        <f>IF('2. Grunddata'!$C$13="NEJ",(IF('2. Grunddata'!$C$16&gt;0,(DN149*$AD149),(AT149*$AD149))),(BR149+CP149))</f>
        <v>0</v>
      </c>
      <c r="EA149" s="253">
        <f>IF('2. Grunddata'!$C$13="NEJ",(IF('2. Grunddata'!$C$16&gt;0,(DO149*$AD149),(AU149*$AD149))),(BS149+CQ149))</f>
        <v>0</v>
      </c>
      <c r="EB149" s="253">
        <f>IF('2. Grunddata'!$C$13="NEJ",(IF('2. Grunddata'!$C$16&gt;0,(DP149*$AD149),(AV149*$AD149))),(BT149+CR149))</f>
        <v>0</v>
      </c>
      <c r="EC149" s="253">
        <f>IF('2. Grunddata'!$C$13="NEJ",(IF('2. Grunddata'!$C$16&gt;0,(DQ149*$AD149),(AW149*$AD149))),(BU149+CS149))</f>
        <v>0</v>
      </c>
      <c r="ED149" s="253">
        <f>IF('2. Grunddata'!$C$13="NEJ",(IF('2. Grunddata'!$C$16&gt;0,(DR149*$AD149),(AX149*$AD149))),(BV149+CT149))</f>
        <v>0</v>
      </c>
      <c r="EE149" s="253">
        <f>IF('2. Grunddata'!$C$13="NEJ",(IF('2. Grunddata'!$C$16&gt;0,(DS149*$AD149),(AY149*$AD149))),(BW149+CU149))</f>
        <v>0</v>
      </c>
      <c r="EF149" s="253">
        <f>IF('2. Grunddata'!$C$13="NEJ",(IF('2. Grunddata'!$C$16&gt;0,(DT149*$AD149),(AZ149*$AD149))),(BX149+CV149))</f>
        <v>0</v>
      </c>
      <c r="EG149" s="253">
        <f>IF('2. Grunddata'!$C$13="NEJ",(IF('2. Grunddata'!$C$16&gt;0,(DU149*$AD149),(BA149*$AD149))),(BY149+CW149))</f>
        <v>0</v>
      </c>
      <c r="EH149" s="253">
        <f>IF('2. Grunddata'!$C$13="NEJ",(IF('2. Grunddata'!$C$16&gt;0,(DV149*$AD149),(BB149*$AD149))),(BZ149+CX149))</f>
        <v>0</v>
      </c>
      <c r="EI149" s="237">
        <f t="shared" si="322"/>
        <v>0</v>
      </c>
      <c r="EK149" s="253">
        <f>(BQ149+CO149-DY149)+IF('2. Grunddata'!$C$16&gt;0,AS149-DM149,0)</f>
        <v>0</v>
      </c>
      <c r="EL149" s="253">
        <f>(BR149+CP149-DZ149)+IF('2. Grunddata'!$C$16&gt;0,AT149-DN149,0)</f>
        <v>0</v>
      </c>
      <c r="EM149" s="253">
        <f>(BS149+CQ149-EA149)+IF('2. Grunddata'!$C$16&gt;0,AU149-DO149,0)</f>
        <v>0</v>
      </c>
      <c r="EN149" s="253">
        <f>(BT149+CR149-EB149)+IF('2. Grunddata'!$C$16&gt;0,AV149-DP149,0)</f>
        <v>0</v>
      </c>
      <c r="EO149" s="253">
        <f>(BU149+CS149-EC149)+IF('2. Grunddata'!$C$16&gt;0,AW149-DQ149,0)</f>
        <v>0</v>
      </c>
      <c r="EP149" s="253">
        <f>(BV149+CT149-ED149)+IF('2. Grunddata'!$C$16&gt;0,AX149-DR149,0)</f>
        <v>0</v>
      </c>
      <c r="EQ149" s="253">
        <f>(BW149+CU149-EE149)+IF('2. Grunddata'!$C$16&gt;0,AY149-DS149,0)</f>
        <v>0</v>
      </c>
      <c r="ER149" s="253">
        <f>(BX149+CV149-EF149)+IF('2. Grunddata'!$C$16&gt;0,AZ149-DT149,0)</f>
        <v>0</v>
      </c>
      <c r="ES149" s="253">
        <f>(BY149+CW149-EG149)+IF('2. Grunddata'!$C$16&gt;0,BA149-DU149,0)</f>
        <v>0</v>
      </c>
      <c r="ET149" s="253">
        <f>(BZ149+CX149-EH149)+IF('2. Grunddata'!$C$16&gt;0,BB149-DV149,0)</f>
        <v>0</v>
      </c>
      <c r="EU149" s="237">
        <f t="shared" si="323"/>
        <v>0</v>
      </c>
      <c r="EW149" s="253">
        <f t="shared" si="324"/>
        <v>0</v>
      </c>
      <c r="EX149" s="253">
        <f t="shared" si="325"/>
        <v>0</v>
      </c>
      <c r="EY149" s="253">
        <f t="shared" si="326"/>
        <v>0</v>
      </c>
      <c r="EZ149" s="253">
        <f t="shared" si="327"/>
        <v>0</v>
      </c>
      <c r="FA149" s="253">
        <f t="shared" si="328"/>
        <v>0</v>
      </c>
      <c r="FB149" s="253">
        <f t="shared" si="329"/>
        <v>0</v>
      </c>
      <c r="FC149" s="253">
        <f t="shared" si="330"/>
        <v>0</v>
      </c>
      <c r="FD149" s="253">
        <f t="shared" si="331"/>
        <v>0</v>
      </c>
      <c r="FE149" s="253">
        <f t="shared" si="332"/>
        <v>0</v>
      </c>
      <c r="FF149" s="253">
        <f t="shared" si="333"/>
        <v>0</v>
      </c>
      <c r="FG149" s="237">
        <f t="shared" si="334"/>
        <v>0</v>
      </c>
      <c r="FI149" s="253">
        <f t="shared" si="335"/>
        <v>0</v>
      </c>
      <c r="FJ149" s="253">
        <f t="shared" si="336"/>
        <v>0</v>
      </c>
      <c r="FK149" s="253">
        <f t="shared" si="337"/>
        <v>0</v>
      </c>
      <c r="FL149" s="253">
        <f t="shared" si="338"/>
        <v>0</v>
      </c>
      <c r="FM149" s="253">
        <f t="shared" si="339"/>
        <v>0</v>
      </c>
      <c r="FN149" s="253">
        <f t="shared" si="340"/>
        <v>0</v>
      </c>
      <c r="FO149" s="253">
        <f t="shared" si="341"/>
        <v>0</v>
      </c>
      <c r="FP149" s="253">
        <f t="shared" si="342"/>
        <v>0</v>
      </c>
      <c r="FQ149" s="253">
        <f t="shared" si="343"/>
        <v>0</v>
      </c>
      <c r="FR149" s="253">
        <f t="shared" si="344"/>
        <v>0</v>
      </c>
      <c r="FS149" s="237">
        <f t="shared" si="345"/>
        <v>0</v>
      </c>
    </row>
    <row r="150" spans="2:175" s="120" customFormat="1" ht="12.95" customHeight="1" x14ac:dyDescent="0.2">
      <c r="B150" s="115" t="str">
        <f>'2. Grunddata'!C$9</f>
        <v>Husdjurens utfodring och vård</v>
      </c>
      <c r="C150" s="147"/>
      <c r="D150" s="116"/>
      <c r="E150" s="138">
        <f t="shared" si="421"/>
        <v>0</v>
      </c>
      <c r="F150" s="136"/>
      <c r="G150" s="137"/>
      <c r="H150" s="137"/>
      <c r="I150" s="137"/>
      <c r="J150" s="137"/>
      <c r="K150" s="137"/>
      <c r="L150" s="137"/>
      <c r="M150" s="137"/>
      <c r="N150" s="137"/>
      <c r="O150" s="137"/>
      <c r="P150" s="137"/>
      <c r="Q150" s="566">
        <f>SUMIF('3. Partner'!$K$13:$K$87,$B150,'3. Partner'!$E$13:$E$87)</f>
        <v>0.02</v>
      </c>
      <c r="R150" s="540">
        <f t="shared" si="423"/>
        <v>0.02</v>
      </c>
      <c r="S150" s="540">
        <f t="shared" si="423"/>
        <v>0.02</v>
      </c>
      <c r="T150" s="540">
        <f t="shared" si="423"/>
        <v>0.02</v>
      </c>
      <c r="U150" s="540">
        <f t="shared" si="423"/>
        <v>0.02</v>
      </c>
      <c r="V150" s="540">
        <f t="shared" si="423"/>
        <v>0.02</v>
      </c>
      <c r="W150" s="540">
        <f t="shared" si="423"/>
        <v>0.02</v>
      </c>
      <c r="X150" s="540">
        <f t="shared" si="423"/>
        <v>0.02</v>
      </c>
      <c r="Y150" s="540">
        <f t="shared" si="423"/>
        <v>0.02</v>
      </c>
      <c r="Z150" s="540">
        <f t="shared" si="423"/>
        <v>0.02</v>
      </c>
      <c r="AA150" s="567">
        <f>SUMIF('3. Partner'!K$13:K$87,B150,'3. Partner'!D$13:D$87)</f>
        <v>0.54449999999999998</v>
      </c>
      <c r="AB150" s="568">
        <f>(SUMIF('3. Partner'!K$13:K$87,B150,'3. Partner'!F$13:F$87))+(SUMIF('3. Partner'!K$13:K$87,B150,'3. Partner'!H$13:H$87))</f>
        <v>0.46473946099377283</v>
      </c>
      <c r="AC150" s="568">
        <f>(SUMIF('3. Partner'!K$13:K$87,B150,'3. Partner'!G$13:G$87))+(SUMIF('3. Partner'!K$13:K$87,B150,'3. Partner'!I$13:I$87))</f>
        <v>0.12659999999999999</v>
      </c>
      <c r="AD150" s="273">
        <f>IF('2. Grunddata'!C$13="NEJ",'2. Grunddata'!C$14,0)</f>
        <v>0.25</v>
      </c>
      <c r="AE150" s="617">
        <f t="shared" si="313"/>
        <v>0</v>
      </c>
      <c r="AF150" s="287"/>
      <c r="AG150" s="274">
        <f t="shared" si="350"/>
        <v>0</v>
      </c>
      <c r="AH150" s="274">
        <f t="shared" si="351"/>
        <v>0</v>
      </c>
      <c r="AI150" s="274">
        <f t="shared" si="352"/>
        <v>0</v>
      </c>
      <c r="AJ150" s="274">
        <f t="shared" si="353"/>
        <v>0</v>
      </c>
      <c r="AK150" s="274">
        <f t="shared" si="354"/>
        <v>0</v>
      </c>
      <c r="AL150" s="274">
        <f t="shared" si="355"/>
        <v>0</v>
      </c>
      <c r="AM150" s="274">
        <f t="shared" si="356"/>
        <v>0</v>
      </c>
      <c r="AN150" s="274">
        <f t="shared" si="357"/>
        <v>0</v>
      </c>
      <c r="AO150" s="274">
        <f t="shared" si="358"/>
        <v>0</v>
      </c>
      <c r="AP150" s="274">
        <f t="shared" si="359"/>
        <v>0</v>
      </c>
      <c r="AQ150" s="275">
        <f t="shared" si="314"/>
        <v>0</v>
      </c>
      <c r="AR150" s="276"/>
      <c r="AS150" s="274">
        <f t="shared" si="360"/>
        <v>0</v>
      </c>
      <c r="AT150" s="274">
        <f t="shared" si="361"/>
        <v>0</v>
      </c>
      <c r="AU150" s="274">
        <f t="shared" si="362"/>
        <v>0</v>
      </c>
      <c r="AV150" s="274">
        <f t="shared" si="363"/>
        <v>0</v>
      </c>
      <c r="AW150" s="274">
        <f t="shared" si="364"/>
        <v>0</v>
      </c>
      <c r="AX150" s="274">
        <f t="shared" si="365"/>
        <v>0</v>
      </c>
      <c r="AY150" s="274">
        <f t="shared" si="366"/>
        <v>0</v>
      </c>
      <c r="AZ150" s="274">
        <f t="shared" si="367"/>
        <v>0</v>
      </c>
      <c r="BA150" s="274">
        <f t="shared" si="368"/>
        <v>0</v>
      </c>
      <c r="BB150" s="274">
        <f t="shared" si="369"/>
        <v>0</v>
      </c>
      <c r="BC150" s="275">
        <f t="shared" si="315"/>
        <v>0</v>
      </c>
      <c r="BD150" s="276"/>
      <c r="BE150" s="274">
        <f t="shared" si="370"/>
        <v>0</v>
      </c>
      <c r="BF150" s="274">
        <f t="shared" si="371"/>
        <v>0</v>
      </c>
      <c r="BG150" s="274">
        <f t="shared" si="372"/>
        <v>0</v>
      </c>
      <c r="BH150" s="274">
        <f t="shared" si="373"/>
        <v>0</v>
      </c>
      <c r="BI150" s="274">
        <f t="shared" si="374"/>
        <v>0</v>
      </c>
      <c r="BJ150" s="274">
        <f t="shared" si="375"/>
        <v>0</v>
      </c>
      <c r="BK150" s="274">
        <f t="shared" si="376"/>
        <v>0</v>
      </c>
      <c r="BL150" s="274">
        <f t="shared" si="377"/>
        <v>0</v>
      </c>
      <c r="BM150" s="274">
        <f t="shared" si="378"/>
        <v>0</v>
      </c>
      <c r="BN150" s="274">
        <f t="shared" si="379"/>
        <v>0</v>
      </c>
      <c r="BO150" s="275">
        <f t="shared" si="316"/>
        <v>0</v>
      </c>
      <c r="BP150" s="227"/>
      <c r="BQ150" s="225">
        <f t="shared" si="380"/>
        <v>0</v>
      </c>
      <c r="BR150" s="225">
        <f t="shared" si="381"/>
        <v>0</v>
      </c>
      <c r="BS150" s="225">
        <f t="shared" si="382"/>
        <v>0</v>
      </c>
      <c r="BT150" s="225">
        <f t="shared" si="383"/>
        <v>0</v>
      </c>
      <c r="BU150" s="225">
        <f t="shared" si="384"/>
        <v>0</v>
      </c>
      <c r="BV150" s="225">
        <f t="shared" si="385"/>
        <v>0</v>
      </c>
      <c r="BW150" s="225">
        <f t="shared" si="386"/>
        <v>0</v>
      </c>
      <c r="BX150" s="225">
        <f t="shared" si="387"/>
        <v>0</v>
      </c>
      <c r="BY150" s="225">
        <f t="shared" si="388"/>
        <v>0</v>
      </c>
      <c r="BZ150" s="225">
        <f t="shared" si="389"/>
        <v>0</v>
      </c>
      <c r="CA150" s="226">
        <f t="shared" si="317"/>
        <v>0</v>
      </c>
      <c r="CB150" s="227"/>
      <c r="CC150" s="279">
        <f t="shared" si="390"/>
        <v>0</v>
      </c>
      <c r="CD150" s="279">
        <f t="shared" si="391"/>
        <v>0</v>
      </c>
      <c r="CE150" s="279">
        <f t="shared" si="392"/>
        <v>0</v>
      </c>
      <c r="CF150" s="279">
        <f t="shared" si="393"/>
        <v>0</v>
      </c>
      <c r="CG150" s="279">
        <f t="shared" si="394"/>
        <v>0</v>
      </c>
      <c r="CH150" s="279">
        <f t="shared" si="395"/>
        <v>0</v>
      </c>
      <c r="CI150" s="279">
        <f t="shared" si="396"/>
        <v>0</v>
      </c>
      <c r="CJ150" s="279">
        <f t="shared" si="397"/>
        <v>0</v>
      </c>
      <c r="CK150" s="279">
        <f t="shared" si="398"/>
        <v>0</v>
      </c>
      <c r="CL150" s="279">
        <f t="shared" si="399"/>
        <v>0</v>
      </c>
      <c r="CM150" s="226">
        <f t="shared" si="318"/>
        <v>0</v>
      </c>
      <c r="CN150" s="227"/>
      <c r="CO150" s="225">
        <f t="shared" si="400"/>
        <v>0</v>
      </c>
      <c r="CP150" s="225">
        <f t="shared" si="401"/>
        <v>0</v>
      </c>
      <c r="CQ150" s="225">
        <f t="shared" si="402"/>
        <v>0</v>
      </c>
      <c r="CR150" s="225">
        <f t="shared" si="403"/>
        <v>0</v>
      </c>
      <c r="CS150" s="225">
        <f t="shared" si="404"/>
        <v>0</v>
      </c>
      <c r="CT150" s="225">
        <f t="shared" si="405"/>
        <v>0</v>
      </c>
      <c r="CU150" s="225">
        <f t="shared" si="406"/>
        <v>0</v>
      </c>
      <c r="CV150" s="225">
        <f t="shared" si="407"/>
        <v>0</v>
      </c>
      <c r="CW150" s="225">
        <f t="shared" si="408"/>
        <v>0</v>
      </c>
      <c r="CX150" s="225">
        <f t="shared" si="409"/>
        <v>0</v>
      </c>
      <c r="CY150" s="226">
        <f t="shared" si="319"/>
        <v>0</v>
      </c>
      <c r="CZ150" s="227"/>
      <c r="DA150" s="225">
        <f t="shared" si="410"/>
        <v>0</v>
      </c>
      <c r="DB150" s="225">
        <f t="shared" si="411"/>
        <v>0</v>
      </c>
      <c r="DC150" s="225">
        <f t="shared" si="412"/>
        <v>0</v>
      </c>
      <c r="DD150" s="225">
        <f t="shared" si="413"/>
        <v>0</v>
      </c>
      <c r="DE150" s="225">
        <f t="shared" si="414"/>
        <v>0</v>
      </c>
      <c r="DF150" s="225">
        <f t="shared" si="415"/>
        <v>0</v>
      </c>
      <c r="DG150" s="225">
        <f t="shared" si="416"/>
        <v>0</v>
      </c>
      <c r="DH150" s="225">
        <f t="shared" si="417"/>
        <v>0</v>
      </c>
      <c r="DI150" s="225">
        <f t="shared" si="418"/>
        <v>0</v>
      </c>
      <c r="DJ150" s="225">
        <f t="shared" si="419"/>
        <v>0</v>
      </c>
      <c r="DK150" s="226">
        <f t="shared" si="320"/>
        <v>0</v>
      </c>
      <c r="DL150" s="227"/>
      <c r="DM150" s="225">
        <f>IF('5. Lön'!$B$15&gt;0,$F150*G150*(1+'2. Grunddata'!$C$16)*(1+$Q150)*(1-$E150),AS150)</f>
        <v>0</v>
      </c>
      <c r="DN150" s="225">
        <f>IF('5. Lön'!$B$15&gt;0,$F150*H150*(1+'2. Grunddata'!$C$16)*(1+$Q150)*(1+$R150)*(1-$E150),AT150)</f>
        <v>0</v>
      </c>
      <c r="DO150" s="225">
        <f>IF('5. Lön'!$B$15&gt;0,$F150*I150*(1+'2. Grunddata'!$C$16)*(1+$Q150)*(1+$R150)*(1+$S150)*(1-$E150),AU150)</f>
        <v>0</v>
      </c>
      <c r="DP150" s="225">
        <f>IF('5. Lön'!$B$15&gt;0,$F150*J150*(1+'2. Grunddata'!$C$16)*(1+$Q150)*(1+$R150)*(1+$S150)*(1+$T150)*(1-$E150),AV150)</f>
        <v>0</v>
      </c>
      <c r="DQ150" s="225">
        <f>IF('5. Lön'!$B$15&gt;0,$F150*K150*(1+'2. Grunddata'!$C$16)*(1+$Q150)*(1+$R150)*(1+$S150)*(1+$T150)*(1+$U150)*(1-$E150),AW150)</f>
        <v>0</v>
      </c>
      <c r="DR150" s="225">
        <f>IF('5. Lön'!$B$15&gt;0,$F150*L150*(1+'2. Grunddata'!$C$16)*(1+$Q150)*(1+$R150)*(1+$S150)*(1+$T150)*(1+$U150)*(1+$V150)*(1-$E150),AX150)</f>
        <v>0</v>
      </c>
      <c r="DS150" s="225">
        <f>IF('5. Lön'!$B$15&gt;0,$F150*M150*(1+'2. Grunddata'!$C$16)*(1+$Q150)*(1+$R150)*(1+$S150)*(1+$T150)*(1+$U150)*(1+$V150)*(1+$W150)*(1-$E150),AY150)</f>
        <v>0</v>
      </c>
      <c r="DT150" s="225">
        <f>IF('5. Lön'!$B$15&gt;0,$F150*N150*(1+'2. Grunddata'!$C$16)*(1+$Q150)*(1+$R150)*(1+$S150)*(1+$T150)*(1+$U150)*(1+$V150)*(1+$W150)*(1+$X150)*(1-$E150),AZ150)</f>
        <v>0</v>
      </c>
      <c r="DU150" s="225">
        <f>IF('5. Lön'!$B$15&gt;0,$F150*O150*(1+'2. Grunddata'!$C$16)*(1+$Q150)*(1+$R150)*(1+$S150)*(1+$T150)*(1+$U150)*(1+$V150)*(1+$W150)*(1+$X150)*(1+$Y150)*(1+$Z150)*(1-$E150),BA150)</f>
        <v>0</v>
      </c>
      <c r="DV150" s="225">
        <f>IF('5. Lön'!$B$15&gt;0,$F150*P150*(1+'2. Grunddata'!$C$16)*(1+$Q150)*(1+$R150)*(1+$S150)*(1+$T150)*(1+$U150)*(1+$V150)*(1+$W150)*(1+$X150)*(1+$Y150)*(1-$E150),BB150)</f>
        <v>0</v>
      </c>
      <c r="DW150" s="226">
        <f t="shared" si="321"/>
        <v>0</v>
      </c>
      <c r="DX150" s="227"/>
      <c r="DY150" s="225">
        <f>IF('2. Grunddata'!$C$13="NEJ",(IF('2. Grunddata'!$C$16&gt;0,(DM150*$AD150),(AS150*$AD150))),(BQ150+CO150))</f>
        <v>0</v>
      </c>
      <c r="DZ150" s="225">
        <f>IF('2. Grunddata'!$C$13="NEJ",(IF('2. Grunddata'!$C$16&gt;0,(DN150*$AD150),(AT150*$AD150))),(BR150+CP150))</f>
        <v>0</v>
      </c>
      <c r="EA150" s="225">
        <f>IF('2. Grunddata'!$C$13="NEJ",(IF('2. Grunddata'!$C$16&gt;0,(DO150*$AD150),(AU150*$AD150))),(BS150+CQ150))</f>
        <v>0</v>
      </c>
      <c r="EB150" s="225">
        <f>IF('2. Grunddata'!$C$13="NEJ",(IF('2. Grunddata'!$C$16&gt;0,(DP150*$AD150),(AV150*$AD150))),(BT150+CR150))</f>
        <v>0</v>
      </c>
      <c r="EC150" s="225">
        <f>IF('2. Grunddata'!$C$13="NEJ",(IF('2. Grunddata'!$C$16&gt;0,(DQ150*$AD150),(AW150*$AD150))),(BU150+CS150))</f>
        <v>0</v>
      </c>
      <c r="ED150" s="225">
        <f>IF('2. Grunddata'!$C$13="NEJ",(IF('2. Grunddata'!$C$16&gt;0,(DR150*$AD150),(AX150*$AD150))),(BV150+CT150))</f>
        <v>0</v>
      </c>
      <c r="EE150" s="225">
        <f>IF('2. Grunddata'!$C$13="NEJ",(IF('2. Grunddata'!$C$16&gt;0,(DS150*$AD150),(AY150*$AD150))),(BW150+CU150))</f>
        <v>0</v>
      </c>
      <c r="EF150" s="225">
        <f>IF('2. Grunddata'!$C$13="NEJ",(IF('2. Grunddata'!$C$16&gt;0,(DT150*$AD150),(AZ150*$AD150))),(BX150+CV150))</f>
        <v>0</v>
      </c>
      <c r="EG150" s="225">
        <f>IF('2. Grunddata'!$C$13="NEJ",(IF('2. Grunddata'!$C$16&gt;0,(DU150*$AD150),(BA150*$AD150))),(BY150+CW150))</f>
        <v>0</v>
      </c>
      <c r="EH150" s="225">
        <f>IF('2. Grunddata'!$C$13="NEJ",(IF('2. Grunddata'!$C$16&gt;0,(DV150*$AD150),(BB150*$AD150))),(BZ150+CX150))</f>
        <v>0</v>
      </c>
      <c r="EI150" s="226">
        <f t="shared" si="322"/>
        <v>0</v>
      </c>
      <c r="EJ150" s="227"/>
      <c r="EK150" s="225">
        <f>(BQ150+CO150-DY150)+IF('2. Grunddata'!$C$16&gt;0,AS150-DM150,0)</f>
        <v>0</v>
      </c>
      <c r="EL150" s="225">
        <f>(BR150+CP150-DZ150)+IF('2. Grunddata'!$C$16&gt;0,AT150-DN150,0)</f>
        <v>0</v>
      </c>
      <c r="EM150" s="225">
        <f>(BS150+CQ150-EA150)+IF('2. Grunddata'!$C$16&gt;0,AU150-DO150,0)</f>
        <v>0</v>
      </c>
      <c r="EN150" s="225">
        <f>(BT150+CR150-EB150)+IF('2. Grunddata'!$C$16&gt;0,AV150-DP150,0)</f>
        <v>0</v>
      </c>
      <c r="EO150" s="225">
        <f>(BU150+CS150-EC150)+IF('2. Grunddata'!$C$16&gt;0,AW150-DQ150,0)</f>
        <v>0</v>
      </c>
      <c r="EP150" s="225">
        <f>(BV150+CT150-ED150)+IF('2. Grunddata'!$C$16&gt;0,AX150-DR150,0)</f>
        <v>0</v>
      </c>
      <c r="EQ150" s="225">
        <f>(BW150+CU150-EE150)+IF('2. Grunddata'!$C$16&gt;0,AY150-DS150,0)</f>
        <v>0</v>
      </c>
      <c r="ER150" s="225">
        <f>(BX150+CV150-EF150)+IF('2. Grunddata'!$C$16&gt;0,AZ150-DT150,0)</f>
        <v>0</v>
      </c>
      <c r="ES150" s="225">
        <f>(BY150+CW150-EG150)+IF('2. Grunddata'!$C$16&gt;0,BA150-DU150,0)</f>
        <v>0</v>
      </c>
      <c r="ET150" s="225">
        <f>(BZ150+CX150-EH150)+IF('2. Grunddata'!$C$16&gt;0,BB150-DV150,0)</f>
        <v>0</v>
      </c>
      <c r="EU150" s="226">
        <f t="shared" si="323"/>
        <v>0</v>
      </c>
      <c r="EV150" s="227"/>
      <c r="EW150" s="225">
        <f t="shared" si="324"/>
        <v>0</v>
      </c>
      <c r="EX150" s="225">
        <f t="shared" si="325"/>
        <v>0</v>
      </c>
      <c r="EY150" s="225">
        <f t="shared" si="326"/>
        <v>0</v>
      </c>
      <c r="EZ150" s="225">
        <f t="shared" si="327"/>
        <v>0</v>
      </c>
      <c r="FA150" s="225">
        <f t="shared" si="328"/>
        <v>0</v>
      </c>
      <c r="FB150" s="225">
        <f t="shared" si="329"/>
        <v>0</v>
      </c>
      <c r="FC150" s="225">
        <f t="shared" si="330"/>
        <v>0</v>
      </c>
      <c r="FD150" s="225">
        <f t="shared" si="331"/>
        <v>0</v>
      </c>
      <c r="FE150" s="225">
        <f t="shared" si="332"/>
        <v>0</v>
      </c>
      <c r="FF150" s="225">
        <f t="shared" si="333"/>
        <v>0</v>
      </c>
      <c r="FG150" s="226">
        <f t="shared" si="334"/>
        <v>0</v>
      </c>
      <c r="FH150" s="227"/>
      <c r="FI150" s="225">
        <f t="shared" si="335"/>
        <v>0</v>
      </c>
      <c r="FJ150" s="225">
        <f t="shared" si="336"/>
        <v>0</v>
      </c>
      <c r="FK150" s="225">
        <f t="shared" si="337"/>
        <v>0</v>
      </c>
      <c r="FL150" s="225">
        <f t="shared" si="338"/>
        <v>0</v>
      </c>
      <c r="FM150" s="225">
        <f t="shared" si="339"/>
        <v>0</v>
      </c>
      <c r="FN150" s="225">
        <f t="shared" si="340"/>
        <v>0</v>
      </c>
      <c r="FO150" s="225">
        <f t="shared" si="341"/>
        <v>0</v>
      </c>
      <c r="FP150" s="225">
        <f t="shared" si="342"/>
        <v>0</v>
      </c>
      <c r="FQ150" s="225">
        <f t="shared" si="343"/>
        <v>0</v>
      </c>
      <c r="FR150" s="225">
        <f t="shared" si="344"/>
        <v>0</v>
      </c>
      <c r="FS150" s="226">
        <f t="shared" si="345"/>
        <v>0</v>
      </c>
    </row>
    <row r="151" spans="2:175" s="120" customFormat="1" ht="12.95" customHeight="1" x14ac:dyDescent="0.2">
      <c r="B151" s="109" t="str">
        <f>'2. Grunddata'!C$9</f>
        <v>Husdjurens utfodring och vård</v>
      </c>
      <c r="C151" s="110"/>
      <c r="D151" s="113"/>
      <c r="E151" s="128">
        <f t="shared" si="421"/>
        <v>0</v>
      </c>
      <c r="F151" s="111"/>
      <c r="G151" s="112"/>
      <c r="H151" s="112"/>
      <c r="I151" s="112"/>
      <c r="J151" s="112"/>
      <c r="K151" s="112"/>
      <c r="L151" s="112"/>
      <c r="M151" s="112"/>
      <c r="N151" s="112"/>
      <c r="O151" s="112"/>
      <c r="P151" s="112"/>
      <c r="Q151" s="266">
        <f>SUMIF('3. Partner'!$K$13:$K$87,$B151,'3. Partner'!$E$13:$E$87)</f>
        <v>0.02</v>
      </c>
      <c r="R151" s="541">
        <f t="shared" si="423"/>
        <v>0.02</v>
      </c>
      <c r="S151" s="541">
        <f t="shared" si="423"/>
        <v>0.02</v>
      </c>
      <c r="T151" s="541">
        <f t="shared" si="423"/>
        <v>0.02</v>
      </c>
      <c r="U151" s="541">
        <f t="shared" si="423"/>
        <v>0.02</v>
      </c>
      <c r="V151" s="541">
        <f t="shared" si="423"/>
        <v>0.02</v>
      </c>
      <c r="W151" s="541">
        <f t="shared" si="423"/>
        <v>0.02</v>
      </c>
      <c r="X151" s="541">
        <f t="shared" si="423"/>
        <v>0.02</v>
      </c>
      <c r="Y151" s="541">
        <f t="shared" si="423"/>
        <v>0.02</v>
      </c>
      <c r="Z151" s="541">
        <f t="shared" si="423"/>
        <v>0.02</v>
      </c>
      <c r="AA151" s="267">
        <f>SUMIF('3. Partner'!K$13:K$87,B151,'3. Partner'!D$13:D$87)</f>
        <v>0.54449999999999998</v>
      </c>
      <c r="AB151" s="247">
        <f>(SUMIF('3. Partner'!K$13:K$87,B151,'3. Partner'!F$13:F$87))+(SUMIF('3. Partner'!K$13:K$87,B151,'3. Partner'!H$13:H$87))</f>
        <v>0.46473946099377283</v>
      </c>
      <c r="AC151" s="247">
        <f>(SUMIF('3. Partner'!K$13:K$87,B151,'3. Partner'!G$13:G$87))+(SUMIF('3. Partner'!K$13:K$87,B151,'3. Partner'!I$13:I$87))</f>
        <v>0.12659999999999999</v>
      </c>
      <c r="AD151" s="248">
        <f>IF('2. Grunddata'!C$13="NEJ",'2. Grunddata'!C$14,0)</f>
        <v>0.25</v>
      </c>
      <c r="AE151" s="597">
        <f t="shared" si="313"/>
        <v>0</v>
      </c>
      <c r="AF151" s="292"/>
      <c r="AG151" s="249">
        <f t="shared" si="350"/>
        <v>0</v>
      </c>
      <c r="AH151" s="249">
        <f t="shared" si="351"/>
        <v>0</v>
      </c>
      <c r="AI151" s="249">
        <f t="shared" si="352"/>
        <v>0</v>
      </c>
      <c r="AJ151" s="249">
        <f t="shared" si="353"/>
        <v>0</v>
      </c>
      <c r="AK151" s="249">
        <f t="shared" si="354"/>
        <v>0</v>
      </c>
      <c r="AL151" s="249">
        <f t="shared" si="355"/>
        <v>0</v>
      </c>
      <c r="AM151" s="249">
        <f t="shared" si="356"/>
        <v>0</v>
      </c>
      <c r="AN151" s="249">
        <f t="shared" si="357"/>
        <v>0</v>
      </c>
      <c r="AO151" s="249">
        <f t="shared" si="358"/>
        <v>0</v>
      </c>
      <c r="AP151" s="249">
        <f t="shared" si="359"/>
        <v>0</v>
      </c>
      <c r="AQ151" s="250">
        <f t="shared" si="314"/>
        <v>0</v>
      </c>
      <c r="AR151" s="251"/>
      <c r="AS151" s="249">
        <f t="shared" si="360"/>
        <v>0</v>
      </c>
      <c r="AT151" s="249">
        <f t="shared" si="361"/>
        <v>0</v>
      </c>
      <c r="AU151" s="249">
        <f t="shared" si="362"/>
        <v>0</v>
      </c>
      <c r="AV151" s="249">
        <f t="shared" si="363"/>
        <v>0</v>
      </c>
      <c r="AW151" s="249">
        <f t="shared" si="364"/>
        <v>0</v>
      </c>
      <c r="AX151" s="249">
        <f t="shared" si="365"/>
        <v>0</v>
      </c>
      <c r="AY151" s="249">
        <f t="shared" si="366"/>
        <v>0</v>
      </c>
      <c r="AZ151" s="249">
        <f t="shared" si="367"/>
        <v>0</v>
      </c>
      <c r="BA151" s="249">
        <f t="shared" si="368"/>
        <v>0</v>
      </c>
      <c r="BB151" s="249">
        <f t="shared" si="369"/>
        <v>0</v>
      </c>
      <c r="BC151" s="250">
        <f t="shared" si="315"/>
        <v>0</v>
      </c>
      <c r="BD151" s="251"/>
      <c r="BE151" s="249">
        <f t="shared" si="370"/>
        <v>0</v>
      </c>
      <c r="BF151" s="249">
        <f t="shared" si="371"/>
        <v>0</v>
      </c>
      <c r="BG151" s="249">
        <f t="shared" si="372"/>
        <v>0</v>
      </c>
      <c r="BH151" s="249">
        <f t="shared" si="373"/>
        <v>0</v>
      </c>
      <c r="BI151" s="249">
        <f t="shared" si="374"/>
        <v>0</v>
      </c>
      <c r="BJ151" s="249">
        <f t="shared" si="375"/>
        <v>0</v>
      </c>
      <c r="BK151" s="249">
        <f t="shared" si="376"/>
        <v>0</v>
      </c>
      <c r="BL151" s="249">
        <f t="shared" si="377"/>
        <v>0</v>
      </c>
      <c r="BM151" s="249">
        <f t="shared" si="378"/>
        <v>0</v>
      </c>
      <c r="BN151" s="249">
        <f t="shared" si="379"/>
        <v>0</v>
      </c>
      <c r="BO151" s="250">
        <f t="shared" si="316"/>
        <v>0</v>
      </c>
      <c r="BQ151" s="253">
        <f t="shared" si="380"/>
        <v>0</v>
      </c>
      <c r="BR151" s="253">
        <f t="shared" si="381"/>
        <v>0</v>
      </c>
      <c r="BS151" s="253">
        <f t="shared" si="382"/>
        <v>0</v>
      </c>
      <c r="BT151" s="253">
        <f t="shared" si="383"/>
        <v>0</v>
      </c>
      <c r="BU151" s="253">
        <f t="shared" si="384"/>
        <v>0</v>
      </c>
      <c r="BV151" s="253">
        <f t="shared" si="385"/>
        <v>0</v>
      </c>
      <c r="BW151" s="253">
        <f t="shared" si="386"/>
        <v>0</v>
      </c>
      <c r="BX151" s="253">
        <f t="shared" si="387"/>
        <v>0</v>
      </c>
      <c r="BY151" s="253">
        <f t="shared" si="388"/>
        <v>0</v>
      </c>
      <c r="BZ151" s="253">
        <f t="shared" si="389"/>
        <v>0</v>
      </c>
      <c r="CA151" s="237">
        <f t="shared" si="317"/>
        <v>0</v>
      </c>
      <c r="CC151" s="258">
        <f t="shared" si="390"/>
        <v>0</v>
      </c>
      <c r="CD151" s="258">
        <f t="shared" si="391"/>
        <v>0</v>
      </c>
      <c r="CE151" s="258">
        <f t="shared" si="392"/>
        <v>0</v>
      </c>
      <c r="CF151" s="258">
        <f t="shared" si="393"/>
        <v>0</v>
      </c>
      <c r="CG151" s="258">
        <f t="shared" si="394"/>
        <v>0</v>
      </c>
      <c r="CH151" s="258">
        <f t="shared" si="395"/>
        <v>0</v>
      </c>
      <c r="CI151" s="258">
        <f t="shared" si="396"/>
        <v>0</v>
      </c>
      <c r="CJ151" s="258">
        <f t="shared" si="397"/>
        <v>0</v>
      </c>
      <c r="CK151" s="258">
        <f t="shared" si="398"/>
        <v>0</v>
      </c>
      <c r="CL151" s="258">
        <f t="shared" si="399"/>
        <v>0</v>
      </c>
      <c r="CM151" s="237">
        <f t="shared" si="318"/>
        <v>0</v>
      </c>
      <c r="CO151" s="253">
        <f t="shared" si="400"/>
        <v>0</v>
      </c>
      <c r="CP151" s="253">
        <f t="shared" si="401"/>
        <v>0</v>
      </c>
      <c r="CQ151" s="253">
        <f t="shared" si="402"/>
        <v>0</v>
      </c>
      <c r="CR151" s="253">
        <f t="shared" si="403"/>
        <v>0</v>
      </c>
      <c r="CS151" s="253">
        <f t="shared" si="404"/>
        <v>0</v>
      </c>
      <c r="CT151" s="253">
        <f t="shared" si="405"/>
        <v>0</v>
      </c>
      <c r="CU151" s="253">
        <f t="shared" si="406"/>
        <v>0</v>
      </c>
      <c r="CV151" s="253">
        <f t="shared" si="407"/>
        <v>0</v>
      </c>
      <c r="CW151" s="253">
        <f t="shared" si="408"/>
        <v>0</v>
      </c>
      <c r="CX151" s="253">
        <f t="shared" si="409"/>
        <v>0</v>
      </c>
      <c r="CY151" s="237">
        <f t="shared" si="319"/>
        <v>0</v>
      </c>
      <c r="DA151" s="253">
        <f t="shared" si="410"/>
        <v>0</v>
      </c>
      <c r="DB151" s="253">
        <f t="shared" si="411"/>
        <v>0</v>
      </c>
      <c r="DC151" s="253">
        <f t="shared" si="412"/>
        <v>0</v>
      </c>
      <c r="DD151" s="253">
        <f t="shared" si="413"/>
        <v>0</v>
      </c>
      <c r="DE151" s="253">
        <f t="shared" si="414"/>
        <v>0</v>
      </c>
      <c r="DF151" s="253">
        <f t="shared" si="415"/>
        <v>0</v>
      </c>
      <c r="DG151" s="253">
        <f t="shared" si="416"/>
        <v>0</v>
      </c>
      <c r="DH151" s="253">
        <f t="shared" si="417"/>
        <v>0</v>
      </c>
      <c r="DI151" s="253">
        <f t="shared" si="418"/>
        <v>0</v>
      </c>
      <c r="DJ151" s="253">
        <f t="shared" si="419"/>
        <v>0</v>
      </c>
      <c r="DK151" s="237">
        <f t="shared" si="320"/>
        <v>0</v>
      </c>
      <c r="DM151" s="253">
        <f>IF('5. Lön'!$B$15&gt;0,$F151*G151*(1+'2. Grunddata'!$C$16)*(1+$Q151)*(1-$E151),AS151)</f>
        <v>0</v>
      </c>
      <c r="DN151" s="253">
        <f>IF('5. Lön'!$B$15&gt;0,$F151*H151*(1+'2. Grunddata'!$C$16)*(1+$Q151)*(1+$R151)*(1-$E151),AT151)</f>
        <v>0</v>
      </c>
      <c r="DO151" s="253">
        <f>IF('5. Lön'!$B$15&gt;0,$F151*I151*(1+'2. Grunddata'!$C$16)*(1+$Q151)*(1+$R151)*(1+$S151)*(1-$E151),AU151)</f>
        <v>0</v>
      </c>
      <c r="DP151" s="253">
        <f>IF('5. Lön'!$B$15&gt;0,$F151*J151*(1+'2. Grunddata'!$C$16)*(1+$Q151)*(1+$R151)*(1+$S151)*(1+$T151)*(1-$E151),AV151)</f>
        <v>0</v>
      </c>
      <c r="DQ151" s="253">
        <f>IF('5. Lön'!$B$15&gt;0,$F151*K151*(1+'2. Grunddata'!$C$16)*(1+$Q151)*(1+$R151)*(1+$S151)*(1+$T151)*(1+$U151)*(1-$E151),AW151)</f>
        <v>0</v>
      </c>
      <c r="DR151" s="253">
        <f>IF('5. Lön'!$B$15&gt;0,$F151*L151*(1+'2. Grunddata'!$C$16)*(1+$Q151)*(1+$R151)*(1+$S151)*(1+$T151)*(1+$U151)*(1+$V151)*(1-$E151),AX151)</f>
        <v>0</v>
      </c>
      <c r="DS151" s="253">
        <f>IF('5. Lön'!$B$15&gt;0,$F151*M151*(1+'2. Grunddata'!$C$16)*(1+$Q151)*(1+$R151)*(1+$S151)*(1+$T151)*(1+$U151)*(1+$V151)*(1+$W151)*(1-$E151),AY151)</f>
        <v>0</v>
      </c>
      <c r="DT151" s="253">
        <f>IF('5. Lön'!$B$15&gt;0,$F151*N151*(1+'2. Grunddata'!$C$16)*(1+$Q151)*(1+$R151)*(1+$S151)*(1+$T151)*(1+$U151)*(1+$V151)*(1+$W151)*(1+$X151)*(1-$E151),AZ151)</f>
        <v>0</v>
      </c>
      <c r="DU151" s="253">
        <f>IF('5. Lön'!$B$15&gt;0,$F151*O151*(1+'2. Grunddata'!$C$16)*(1+$Q151)*(1+$R151)*(1+$S151)*(1+$T151)*(1+$U151)*(1+$V151)*(1+$W151)*(1+$X151)*(1+$Y151)*(1+$Z151)*(1-$E151),BA151)</f>
        <v>0</v>
      </c>
      <c r="DV151" s="253">
        <f>IF('5. Lön'!$B$15&gt;0,$F151*P151*(1+'2. Grunddata'!$C$16)*(1+$Q151)*(1+$R151)*(1+$S151)*(1+$T151)*(1+$U151)*(1+$V151)*(1+$W151)*(1+$X151)*(1+$Y151)*(1-$E151),BB151)</f>
        <v>0</v>
      </c>
      <c r="DW151" s="237">
        <f t="shared" si="321"/>
        <v>0</v>
      </c>
      <c r="DY151" s="253">
        <f>IF('2. Grunddata'!$C$13="NEJ",(IF('2. Grunddata'!$C$16&gt;0,(DM151*$AD151),(AS151*$AD151))),(BQ151+CO151))</f>
        <v>0</v>
      </c>
      <c r="DZ151" s="253">
        <f>IF('2. Grunddata'!$C$13="NEJ",(IF('2. Grunddata'!$C$16&gt;0,(DN151*$AD151),(AT151*$AD151))),(BR151+CP151))</f>
        <v>0</v>
      </c>
      <c r="EA151" s="253">
        <f>IF('2. Grunddata'!$C$13="NEJ",(IF('2. Grunddata'!$C$16&gt;0,(DO151*$AD151),(AU151*$AD151))),(BS151+CQ151))</f>
        <v>0</v>
      </c>
      <c r="EB151" s="253">
        <f>IF('2. Grunddata'!$C$13="NEJ",(IF('2. Grunddata'!$C$16&gt;0,(DP151*$AD151),(AV151*$AD151))),(BT151+CR151))</f>
        <v>0</v>
      </c>
      <c r="EC151" s="253">
        <f>IF('2. Grunddata'!$C$13="NEJ",(IF('2. Grunddata'!$C$16&gt;0,(DQ151*$AD151),(AW151*$AD151))),(BU151+CS151))</f>
        <v>0</v>
      </c>
      <c r="ED151" s="253">
        <f>IF('2. Grunddata'!$C$13="NEJ",(IF('2. Grunddata'!$C$16&gt;0,(DR151*$AD151),(AX151*$AD151))),(BV151+CT151))</f>
        <v>0</v>
      </c>
      <c r="EE151" s="253">
        <f>IF('2. Grunddata'!$C$13="NEJ",(IF('2. Grunddata'!$C$16&gt;0,(DS151*$AD151),(AY151*$AD151))),(BW151+CU151))</f>
        <v>0</v>
      </c>
      <c r="EF151" s="253">
        <f>IF('2. Grunddata'!$C$13="NEJ",(IF('2. Grunddata'!$C$16&gt;0,(DT151*$AD151),(AZ151*$AD151))),(BX151+CV151))</f>
        <v>0</v>
      </c>
      <c r="EG151" s="253">
        <f>IF('2. Grunddata'!$C$13="NEJ",(IF('2. Grunddata'!$C$16&gt;0,(DU151*$AD151),(BA151*$AD151))),(BY151+CW151))</f>
        <v>0</v>
      </c>
      <c r="EH151" s="253">
        <f>IF('2. Grunddata'!$C$13="NEJ",(IF('2. Grunddata'!$C$16&gt;0,(DV151*$AD151),(BB151*$AD151))),(BZ151+CX151))</f>
        <v>0</v>
      </c>
      <c r="EI151" s="237">
        <f t="shared" si="322"/>
        <v>0</v>
      </c>
      <c r="EK151" s="253">
        <f>(BQ151+CO151-DY151)+IF('2. Grunddata'!$C$16&gt;0,AS151-DM151,0)</f>
        <v>0</v>
      </c>
      <c r="EL151" s="253">
        <f>(BR151+CP151-DZ151)+IF('2. Grunddata'!$C$16&gt;0,AT151-DN151,0)</f>
        <v>0</v>
      </c>
      <c r="EM151" s="253">
        <f>(BS151+CQ151-EA151)+IF('2. Grunddata'!$C$16&gt;0,AU151-DO151,0)</f>
        <v>0</v>
      </c>
      <c r="EN151" s="253">
        <f>(BT151+CR151-EB151)+IF('2. Grunddata'!$C$16&gt;0,AV151-DP151,0)</f>
        <v>0</v>
      </c>
      <c r="EO151" s="253">
        <f>(BU151+CS151-EC151)+IF('2. Grunddata'!$C$16&gt;0,AW151-DQ151,0)</f>
        <v>0</v>
      </c>
      <c r="EP151" s="253">
        <f>(BV151+CT151-ED151)+IF('2. Grunddata'!$C$16&gt;0,AX151-DR151,0)</f>
        <v>0</v>
      </c>
      <c r="EQ151" s="253">
        <f>(BW151+CU151-EE151)+IF('2. Grunddata'!$C$16&gt;0,AY151-DS151,0)</f>
        <v>0</v>
      </c>
      <c r="ER151" s="253">
        <f>(BX151+CV151-EF151)+IF('2. Grunddata'!$C$16&gt;0,AZ151-DT151,0)</f>
        <v>0</v>
      </c>
      <c r="ES151" s="253">
        <f>(BY151+CW151-EG151)+IF('2. Grunddata'!$C$16&gt;0,BA151-DU151,0)</f>
        <v>0</v>
      </c>
      <c r="ET151" s="253">
        <f>(BZ151+CX151-EH151)+IF('2. Grunddata'!$C$16&gt;0,BB151-DV151,0)</f>
        <v>0</v>
      </c>
      <c r="EU151" s="237">
        <f t="shared" si="323"/>
        <v>0</v>
      </c>
      <c r="EW151" s="253">
        <f t="shared" si="324"/>
        <v>0</v>
      </c>
      <c r="EX151" s="253">
        <f t="shared" si="325"/>
        <v>0</v>
      </c>
      <c r="EY151" s="253">
        <f t="shared" si="326"/>
        <v>0</v>
      </c>
      <c r="EZ151" s="253">
        <f t="shared" si="327"/>
        <v>0</v>
      </c>
      <c r="FA151" s="253">
        <f t="shared" si="328"/>
        <v>0</v>
      </c>
      <c r="FB151" s="253">
        <f t="shared" si="329"/>
        <v>0</v>
      </c>
      <c r="FC151" s="253">
        <f t="shared" si="330"/>
        <v>0</v>
      </c>
      <c r="FD151" s="253">
        <f t="shared" si="331"/>
        <v>0</v>
      </c>
      <c r="FE151" s="253">
        <f t="shared" si="332"/>
        <v>0</v>
      </c>
      <c r="FF151" s="253">
        <f t="shared" si="333"/>
        <v>0</v>
      </c>
      <c r="FG151" s="237">
        <f t="shared" si="334"/>
        <v>0</v>
      </c>
      <c r="FI151" s="253">
        <f t="shared" si="335"/>
        <v>0</v>
      </c>
      <c r="FJ151" s="253">
        <f t="shared" si="336"/>
        <v>0</v>
      </c>
      <c r="FK151" s="253">
        <f t="shared" si="337"/>
        <v>0</v>
      </c>
      <c r="FL151" s="253">
        <f t="shared" si="338"/>
        <v>0</v>
      </c>
      <c r="FM151" s="253">
        <f t="shared" si="339"/>
        <v>0</v>
      </c>
      <c r="FN151" s="253">
        <f t="shared" si="340"/>
        <v>0</v>
      </c>
      <c r="FO151" s="253">
        <f t="shared" si="341"/>
        <v>0</v>
      </c>
      <c r="FP151" s="253">
        <f t="shared" si="342"/>
        <v>0</v>
      </c>
      <c r="FQ151" s="253">
        <f t="shared" si="343"/>
        <v>0</v>
      </c>
      <c r="FR151" s="253">
        <f t="shared" si="344"/>
        <v>0</v>
      </c>
      <c r="FS151" s="237">
        <f t="shared" si="345"/>
        <v>0</v>
      </c>
    </row>
    <row r="152" spans="2:175" ht="12.95" customHeight="1" x14ac:dyDescent="0.2">
      <c r="B152" s="306" t="s">
        <v>178</v>
      </c>
      <c r="C152" s="281"/>
      <c r="D152" s="281"/>
      <c r="E152" s="281"/>
      <c r="F152" s="304"/>
      <c r="G152" s="176">
        <f t="shared" ref="G152:P152" si="424">SUM(G25:G151)</f>
        <v>1.5</v>
      </c>
      <c r="H152" s="176">
        <f t="shared" si="424"/>
        <v>1.5</v>
      </c>
      <c r="I152" s="176">
        <f t="shared" si="424"/>
        <v>3</v>
      </c>
      <c r="J152" s="176">
        <f t="shared" si="424"/>
        <v>0</v>
      </c>
      <c r="K152" s="176">
        <f t="shared" si="424"/>
        <v>0</v>
      </c>
      <c r="L152" s="176">
        <f t="shared" si="424"/>
        <v>0</v>
      </c>
      <c r="M152" s="176">
        <f t="shared" si="424"/>
        <v>0</v>
      </c>
      <c r="N152" s="176">
        <f t="shared" si="424"/>
        <v>0</v>
      </c>
      <c r="O152" s="176">
        <f t="shared" si="424"/>
        <v>0</v>
      </c>
      <c r="P152" s="176">
        <f t="shared" si="424"/>
        <v>0</v>
      </c>
      <c r="Q152" s="281"/>
      <c r="R152" s="281"/>
      <c r="S152" s="281"/>
      <c r="T152" s="281"/>
      <c r="U152" s="281"/>
      <c r="V152" s="281"/>
      <c r="W152" s="281"/>
      <c r="X152" s="281"/>
      <c r="Y152" s="281"/>
      <c r="Z152" s="281"/>
      <c r="AA152" s="281"/>
      <c r="AB152" s="281"/>
      <c r="AC152" s="281"/>
      <c r="AD152" s="304"/>
      <c r="AE152" s="187">
        <f t="shared" ref="AE152:AQ152" si="425">SUM(AE25:AE151)</f>
        <v>6</v>
      </c>
      <c r="AF152" s="187"/>
      <c r="AG152" s="187">
        <f t="shared" si="425"/>
        <v>106338.82500000001</v>
      </c>
      <c r="AH152" s="187">
        <f t="shared" si="425"/>
        <v>108465.60149999999</v>
      </c>
      <c r="AI152" s="187">
        <f t="shared" si="425"/>
        <v>221269.82706000001</v>
      </c>
      <c r="AJ152" s="187">
        <f t="shared" si="425"/>
        <v>0</v>
      </c>
      <c r="AK152" s="187">
        <f t="shared" si="425"/>
        <v>0</v>
      </c>
      <c r="AL152" s="187">
        <f t="shared" si="425"/>
        <v>0</v>
      </c>
      <c r="AM152" s="187">
        <f t="shared" si="425"/>
        <v>0</v>
      </c>
      <c r="AN152" s="187">
        <f t="shared" si="425"/>
        <v>0</v>
      </c>
      <c r="AO152" s="187">
        <f t="shared" si="425"/>
        <v>0</v>
      </c>
      <c r="AP152" s="187">
        <f t="shared" si="425"/>
        <v>0</v>
      </c>
      <c r="AQ152" s="187">
        <f t="shared" si="425"/>
        <v>436074.25355999998</v>
      </c>
      <c r="AR152" s="175"/>
      <c r="AS152" s="187">
        <f t="shared" ref="AS152:BC152" si="426">SUM(AS25:AS151)</f>
        <v>70892.55</v>
      </c>
      <c r="AT152" s="187">
        <f t="shared" si="426"/>
        <v>72310.400999999998</v>
      </c>
      <c r="AU152" s="187">
        <f t="shared" si="426"/>
        <v>147513.21804000001</v>
      </c>
      <c r="AV152" s="187">
        <f t="shared" si="426"/>
        <v>0</v>
      </c>
      <c r="AW152" s="187">
        <f t="shared" si="426"/>
        <v>0</v>
      </c>
      <c r="AX152" s="187">
        <f t="shared" si="426"/>
        <v>0</v>
      </c>
      <c r="AY152" s="187">
        <f t="shared" si="426"/>
        <v>0</v>
      </c>
      <c r="AZ152" s="187">
        <f t="shared" si="426"/>
        <v>0</v>
      </c>
      <c r="BA152" s="187">
        <f t="shared" si="426"/>
        <v>0</v>
      </c>
      <c r="BB152" s="187">
        <f t="shared" si="426"/>
        <v>0</v>
      </c>
      <c r="BC152" s="187">
        <f t="shared" si="426"/>
        <v>290716.16904000001</v>
      </c>
      <c r="BD152" s="175"/>
      <c r="BE152" s="187">
        <f t="shared" ref="BE152:BO152" si="427">SUM(BE25:BE151)</f>
        <v>35446.275000000001</v>
      </c>
      <c r="BF152" s="187">
        <f t="shared" si="427"/>
        <v>36155.200499999999</v>
      </c>
      <c r="BG152" s="187">
        <f t="shared" si="427"/>
        <v>73756.609020000004</v>
      </c>
      <c r="BH152" s="187">
        <f t="shared" si="427"/>
        <v>0</v>
      </c>
      <c r="BI152" s="187">
        <f t="shared" si="427"/>
        <v>0</v>
      </c>
      <c r="BJ152" s="187">
        <f t="shared" si="427"/>
        <v>0</v>
      </c>
      <c r="BK152" s="187">
        <f t="shared" si="427"/>
        <v>0</v>
      </c>
      <c r="BL152" s="187">
        <f t="shared" si="427"/>
        <v>0</v>
      </c>
      <c r="BM152" s="187">
        <f t="shared" si="427"/>
        <v>0</v>
      </c>
      <c r="BN152" s="187">
        <f t="shared" si="427"/>
        <v>0</v>
      </c>
      <c r="BO152" s="187">
        <f t="shared" si="427"/>
        <v>145358.08452</v>
      </c>
      <c r="BP152" s="175"/>
      <c r="BQ152" s="187">
        <f t="shared" ref="BQ152:CA152" si="428">SUM(BQ25:BQ151)</f>
        <v>32946.56547547409</v>
      </c>
      <c r="BR152" s="187">
        <f t="shared" si="428"/>
        <v>33605.496784983574</v>
      </c>
      <c r="BS152" s="187">
        <f t="shared" si="428"/>
        <v>68555.21344136649</v>
      </c>
      <c r="BT152" s="187">
        <f t="shared" si="428"/>
        <v>0</v>
      </c>
      <c r="BU152" s="187">
        <f t="shared" si="428"/>
        <v>0</v>
      </c>
      <c r="BV152" s="187">
        <f t="shared" si="428"/>
        <v>0</v>
      </c>
      <c r="BW152" s="187">
        <f t="shared" si="428"/>
        <v>0</v>
      </c>
      <c r="BX152" s="187">
        <f t="shared" si="428"/>
        <v>0</v>
      </c>
      <c r="BY152" s="187">
        <f t="shared" si="428"/>
        <v>0</v>
      </c>
      <c r="BZ152" s="187">
        <f t="shared" si="428"/>
        <v>0</v>
      </c>
      <c r="CA152" s="187">
        <f t="shared" si="428"/>
        <v>135107.27570182417</v>
      </c>
      <c r="CB152" s="175"/>
      <c r="CC152" s="187">
        <f t="shared" ref="CC152:CM152" si="429">SUM(CC25:CC151)</f>
        <v>16473.282737737045</v>
      </c>
      <c r="CD152" s="187">
        <f t="shared" si="429"/>
        <v>16802.748392491787</v>
      </c>
      <c r="CE152" s="187">
        <f t="shared" si="429"/>
        <v>34277.606720683245</v>
      </c>
      <c r="CF152" s="187">
        <f t="shared" si="429"/>
        <v>0</v>
      </c>
      <c r="CG152" s="187">
        <f t="shared" si="429"/>
        <v>0</v>
      </c>
      <c r="CH152" s="187">
        <f t="shared" si="429"/>
        <v>0</v>
      </c>
      <c r="CI152" s="187">
        <f t="shared" si="429"/>
        <v>0</v>
      </c>
      <c r="CJ152" s="187">
        <f t="shared" si="429"/>
        <v>0</v>
      </c>
      <c r="CK152" s="187">
        <f t="shared" si="429"/>
        <v>0</v>
      </c>
      <c r="CL152" s="187">
        <f t="shared" si="429"/>
        <v>0</v>
      </c>
      <c r="CM152" s="187">
        <f t="shared" si="429"/>
        <v>67553.637850912084</v>
      </c>
      <c r="CN152" s="175"/>
      <c r="CO152" s="187">
        <f t="shared" ref="CO152:CY152" si="430">SUM(CO25:CO151)</f>
        <v>8974.99683</v>
      </c>
      <c r="CP152" s="187">
        <f t="shared" si="430"/>
        <v>9154.4967665999993</v>
      </c>
      <c r="CQ152" s="187">
        <f t="shared" si="430"/>
        <v>18675.173403863999</v>
      </c>
      <c r="CR152" s="187">
        <f t="shared" si="430"/>
        <v>0</v>
      </c>
      <c r="CS152" s="187">
        <f t="shared" si="430"/>
        <v>0</v>
      </c>
      <c r="CT152" s="187">
        <f t="shared" si="430"/>
        <v>0</v>
      </c>
      <c r="CU152" s="187">
        <f t="shared" si="430"/>
        <v>0</v>
      </c>
      <c r="CV152" s="187">
        <f t="shared" si="430"/>
        <v>0</v>
      </c>
      <c r="CW152" s="187">
        <f t="shared" si="430"/>
        <v>0</v>
      </c>
      <c r="CX152" s="187">
        <f t="shared" si="430"/>
        <v>0</v>
      </c>
      <c r="CY152" s="187">
        <f t="shared" si="430"/>
        <v>36804.667000463996</v>
      </c>
      <c r="CZ152" s="175"/>
      <c r="DA152" s="187">
        <f t="shared" ref="DA152:DK152" si="431">SUM(DA25:DA151)</f>
        <v>4487.498415</v>
      </c>
      <c r="DB152" s="187">
        <f t="shared" si="431"/>
        <v>4577.2483832999997</v>
      </c>
      <c r="DC152" s="187">
        <f t="shared" si="431"/>
        <v>9337.5867019319994</v>
      </c>
      <c r="DD152" s="187">
        <f t="shared" si="431"/>
        <v>0</v>
      </c>
      <c r="DE152" s="187">
        <f t="shared" si="431"/>
        <v>0</v>
      </c>
      <c r="DF152" s="187">
        <f t="shared" si="431"/>
        <v>0</v>
      </c>
      <c r="DG152" s="187">
        <f t="shared" si="431"/>
        <v>0</v>
      </c>
      <c r="DH152" s="187">
        <f t="shared" si="431"/>
        <v>0</v>
      </c>
      <c r="DI152" s="187">
        <f t="shared" si="431"/>
        <v>0</v>
      </c>
      <c r="DJ152" s="187">
        <f t="shared" si="431"/>
        <v>0</v>
      </c>
      <c r="DK152" s="187">
        <f t="shared" si="431"/>
        <v>18402.333500231998</v>
      </c>
      <c r="DL152" s="175"/>
      <c r="DM152" s="187">
        <f t="shared" ref="DM152:DW152" si="432">SUM(DM25:DM151)</f>
        <v>45900</v>
      </c>
      <c r="DN152" s="187">
        <f t="shared" si="432"/>
        <v>46818</v>
      </c>
      <c r="DO152" s="187">
        <f t="shared" si="432"/>
        <v>95508.72</v>
      </c>
      <c r="DP152" s="187">
        <f t="shared" si="432"/>
        <v>0</v>
      </c>
      <c r="DQ152" s="187">
        <f t="shared" si="432"/>
        <v>0</v>
      </c>
      <c r="DR152" s="187">
        <f t="shared" si="432"/>
        <v>0</v>
      </c>
      <c r="DS152" s="187">
        <f t="shared" si="432"/>
        <v>0</v>
      </c>
      <c r="DT152" s="187">
        <f t="shared" si="432"/>
        <v>0</v>
      </c>
      <c r="DU152" s="187">
        <f t="shared" si="432"/>
        <v>0</v>
      </c>
      <c r="DV152" s="187">
        <f t="shared" si="432"/>
        <v>0</v>
      </c>
      <c r="DW152" s="187">
        <f t="shared" si="432"/>
        <v>188226.72</v>
      </c>
      <c r="DX152" s="175"/>
      <c r="DY152" s="187">
        <f t="shared" ref="DY152:EI152" si="433">SUM(DY25:DY151)</f>
        <v>17723.137500000001</v>
      </c>
      <c r="DZ152" s="187">
        <f t="shared" si="433"/>
        <v>18077.60025</v>
      </c>
      <c r="EA152" s="187">
        <f t="shared" si="433"/>
        <v>36878.304510000002</v>
      </c>
      <c r="EB152" s="187">
        <f t="shared" si="433"/>
        <v>0</v>
      </c>
      <c r="EC152" s="187">
        <f t="shared" si="433"/>
        <v>0</v>
      </c>
      <c r="ED152" s="187">
        <f t="shared" si="433"/>
        <v>0</v>
      </c>
      <c r="EE152" s="187">
        <f t="shared" si="433"/>
        <v>0</v>
      </c>
      <c r="EF152" s="187">
        <f t="shared" si="433"/>
        <v>0</v>
      </c>
      <c r="EG152" s="187">
        <f t="shared" si="433"/>
        <v>0</v>
      </c>
      <c r="EH152" s="187">
        <f t="shared" si="433"/>
        <v>0</v>
      </c>
      <c r="EI152" s="187">
        <f t="shared" si="433"/>
        <v>72679.042260000002</v>
      </c>
      <c r="EJ152" s="175"/>
      <c r="EK152" s="187">
        <f t="shared" ref="EK152:EU152" si="434">SUM(EK25:EK151)</f>
        <v>24198.424805474086</v>
      </c>
      <c r="EL152" s="187">
        <f t="shared" si="434"/>
        <v>24682.393301583576</v>
      </c>
      <c r="EM152" s="187">
        <f t="shared" si="434"/>
        <v>50352.082335230487</v>
      </c>
      <c r="EN152" s="187">
        <f t="shared" si="434"/>
        <v>0</v>
      </c>
      <c r="EO152" s="187">
        <f t="shared" si="434"/>
        <v>0</v>
      </c>
      <c r="EP152" s="187">
        <f t="shared" si="434"/>
        <v>0</v>
      </c>
      <c r="EQ152" s="187">
        <f t="shared" si="434"/>
        <v>0</v>
      </c>
      <c r="ER152" s="187">
        <f t="shared" si="434"/>
        <v>0</v>
      </c>
      <c r="ES152" s="187">
        <f t="shared" si="434"/>
        <v>0</v>
      </c>
      <c r="ET152" s="187">
        <f t="shared" si="434"/>
        <v>0</v>
      </c>
      <c r="EU152" s="187">
        <f t="shared" si="434"/>
        <v>99232.900442288141</v>
      </c>
      <c r="EV152" s="175"/>
      <c r="EW152" s="187">
        <f t="shared" ref="EW152:FG152" si="435">SUM(EW25:EW151)</f>
        <v>112814.1123054741</v>
      </c>
      <c r="EX152" s="187">
        <f t="shared" si="435"/>
        <v>115070.39455158357</v>
      </c>
      <c r="EY152" s="187">
        <f t="shared" si="435"/>
        <v>234743.60488523051</v>
      </c>
      <c r="EZ152" s="187">
        <f t="shared" si="435"/>
        <v>0</v>
      </c>
      <c r="FA152" s="187">
        <f t="shared" si="435"/>
        <v>0</v>
      </c>
      <c r="FB152" s="187">
        <f t="shared" si="435"/>
        <v>0</v>
      </c>
      <c r="FC152" s="187">
        <f t="shared" si="435"/>
        <v>0</v>
      </c>
      <c r="FD152" s="187">
        <f t="shared" si="435"/>
        <v>0</v>
      </c>
      <c r="FE152" s="187">
        <f t="shared" si="435"/>
        <v>0</v>
      </c>
      <c r="FF152" s="187">
        <f t="shared" si="435"/>
        <v>0</v>
      </c>
      <c r="FG152" s="187">
        <f t="shared" si="435"/>
        <v>462628.11174228822</v>
      </c>
      <c r="FH152" s="175"/>
      <c r="FI152" s="187">
        <f t="shared" ref="FI152:FS152" si="436">SUM(FI25:FI151)</f>
        <v>56407.056152737052</v>
      </c>
      <c r="FJ152" s="187">
        <f t="shared" si="436"/>
        <v>57535.197275791783</v>
      </c>
      <c r="FK152" s="187">
        <f t="shared" si="436"/>
        <v>117371.80244261526</v>
      </c>
      <c r="FL152" s="187">
        <f t="shared" si="436"/>
        <v>0</v>
      </c>
      <c r="FM152" s="187">
        <f t="shared" si="436"/>
        <v>0</v>
      </c>
      <c r="FN152" s="187">
        <f t="shared" si="436"/>
        <v>0</v>
      </c>
      <c r="FO152" s="187">
        <f t="shared" si="436"/>
        <v>0</v>
      </c>
      <c r="FP152" s="187">
        <f t="shared" si="436"/>
        <v>0</v>
      </c>
      <c r="FQ152" s="187">
        <f t="shared" si="436"/>
        <v>0</v>
      </c>
      <c r="FR152" s="187">
        <f t="shared" si="436"/>
        <v>0</v>
      </c>
      <c r="FS152" s="187">
        <f t="shared" si="436"/>
        <v>231314.05587114411</v>
      </c>
    </row>
  </sheetData>
  <sheetProtection formatCells="0"/>
  <mergeCells count="14">
    <mergeCell ref="B18:B23"/>
    <mergeCell ref="C18:C23"/>
    <mergeCell ref="D18:D23"/>
    <mergeCell ref="E18:E22"/>
    <mergeCell ref="F19:F20"/>
    <mergeCell ref="AG20:AL20"/>
    <mergeCell ref="E9:Q12"/>
    <mergeCell ref="E14:Q16"/>
    <mergeCell ref="N2:Q2"/>
    <mergeCell ref="E2:I2"/>
    <mergeCell ref="G18:I18"/>
    <mergeCell ref="G20:I20"/>
    <mergeCell ref="Q18:Q19"/>
    <mergeCell ref="E6:Q7"/>
  </mergeCells>
  <dataValidations count="1">
    <dataValidation type="decimal" allowBlank="1" showInputMessage="1" showErrorMessage="1" sqref="E23:E24">
      <formula1>0</formula1>
      <formula2>1</formula2>
    </dataValidation>
  </dataValidations>
  <hyperlinks>
    <hyperlink ref="Q21" r:id="rId1"/>
    <hyperlink ref="F18" r:id="rId2"/>
    <hyperlink ref="Q22" r:id="rId3"/>
  </hyperlinks>
  <pageMargins left="0.19685039370078741" right="0.19685039370078741" top="0.74803149606299213" bottom="0.35433070866141736" header="0" footer="0"/>
  <pageSetup paperSize="9" scale="70" pageOrder="overThenDown" orientation="landscape"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D25:D151</xm:sqref>
        </x14:dataValidation>
        <x14:dataValidation type="list" allowBlank="1" showErrorMessage="1" errorTitle="Data restriktion" error="Bara institutionsval från rullist är tillåtet." promptTitle="Data restriction" prompt="Choose department from drop list.">
          <x14:formula1>
            <xm:f>'3. Partner'!$K$13:$K$87</xm:f>
          </x14:formula1>
          <xm:sqref>B25:B151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A3"/>
  </sheetPr>
  <dimension ref="A1:EV102"/>
  <sheetViews>
    <sheetView showGridLines="0" zoomScaleNormal="100" workbookViewId="0">
      <pane ySplit="17" topLeftCell="A18" activePane="bottomLeft" state="frozen"/>
      <selection pane="bottomLeft" activeCell="J20" sqref="J20"/>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85546875" style="64" customWidth="1" collapsed="1"/>
    <col min="6" max="6" width="10.42578125" style="64" customWidth="1"/>
    <col min="7" max="13" width="10.85546875" style="64" customWidth="1" collapsed="1"/>
    <col min="14" max="14" width="10.85546875" style="64" customWidth="1"/>
    <col min="15" max="15" width="11.140625" style="64" customWidth="1"/>
    <col min="16" max="16" width="10.85546875" style="64" customWidth="1"/>
    <col min="17" max="17" width="13.5703125" style="64" customWidth="1"/>
    <col min="18" max="18" width="10.7109375" style="64" hidden="1" customWidth="1" collapsed="1"/>
    <col min="19" max="19" width="11.140625" style="64" hidden="1" customWidth="1" collapsed="1"/>
    <col min="20" max="20" width="9.85546875" style="64" hidden="1" customWidth="1"/>
    <col min="21" max="21" width="3.5703125" style="64" hidden="1" customWidth="1"/>
    <col min="22" max="22" width="11" style="64" hidden="1" customWidth="1"/>
    <col min="23" max="23" width="10.85546875" style="64" hidden="1" customWidth="1"/>
    <col min="24" max="24" width="11" style="64" hidden="1" customWidth="1"/>
    <col min="25" max="25" width="11" style="64" hidden="1" customWidth="1" collapsed="1"/>
    <col min="26" max="31" width="11" style="64" hidden="1" customWidth="1"/>
    <col min="32" max="32" width="11.85546875" style="64" hidden="1" customWidth="1"/>
    <col min="33" max="33" width="3.7109375" style="64" hidden="1" customWidth="1"/>
    <col min="34" max="43" width="11" style="64" hidden="1" customWidth="1"/>
    <col min="44" max="44" width="11.85546875" style="64" hidden="1" customWidth="1"/>
    <col min="45" max="45" width="3.5703125" style="64" hidden="1" customWidth="1"/>
    <col min="46" max="48" width="11.28515625" style="64" hidden="1" customWidth="1"/>
    <col min="49" max="50" width="11.42578125" style="64" hidden="1" customWidth="1"/>
    <col min="51" max="52" width="11.28515625" style="64" hidden="1" customWidth="1"/>
    <col min="53" max="53" width="11.140625" style="64" hidden="1" customWidth="1"/>
    <col min="54" max="55" width="11.28515625" style="64" hidden="1" customWidth="1"/>
    <col min="56" max="56" width="12.42578125" style="64" hidden="1" customWidth="1"/>
    <col min="57" max="57" width="3.5703125" style="64" hidden="1" customWidth="1" collapsed="1"/>
    <col min="58" max="68" width="11.28515625" style="64" hidden="1" customWidth="1"/>
    <col min="69" max="69" width="3.5703125" style="64" hidden="1" customWidth="1"/>
    <col min="70" max="80" width="11.28515625" style="64" hidden="1" customWidth="1"/>
    <col min="81" max="81" width="4.28515625" style="64" hidden="1" customWidth="1" collapsed="1"/>
    <col min="82" max="92" width="11.28515625" style="64" hidden="1" customWidth="1" collapsed="1"/>
    <col min="93" max="93" width="3.85546875" style="64" hidden="1" customWidth="1" collapsed="1"/>
    <col min="94" max="104" width="11.28515625" style="64" hidden="1" customWidth="1" collapsed="1"/>
    <col min="105" max="105" width="3.5703125" style="64" hidden="1" customWidth="1" collapsed="1"/>
    <col min="106" max="116" width="11.28515625" style="64" hidden="1" customWidth="1" collapsed="1"/>
    <col min="117" max="117" width="3.7109375" style="64" hidden="1" customWidth="1" collapsed="1"/>
    <col min="118" max="128" width="11.28515625" style="64" hidden="1" customWidth="1" collapsed="1"/>
    <col min="129" max="129" width="3.5703125" style="64" hidden="1" customWidth="1" collapsed="1"/>
    <col min="130" max="140" width="11.28515625" style="64" hidden="1" customWidth="1" collapsed="1"/>
    <col min="141" max="152" width="9.140625" style="64"/>
    <col min="153" max="16384" width="9.140625" style="64" collapsed="1"/>
  </cols>
  <sheetData>
    <row r="1" spans="2:140" ht="12" customHeight="1" x14ac:dyDescent="0.2"/>
    <row r="2" spans="2:140" s="63" customFormat="1" ht="15.75" x14ac:dyDescent="0.25">
      <c r="B2" s="296" t="s">
        <v>12</v>
      </c>
      <c r="C2" s="8" t="s">
        <v>224</v>
      </c>
      <c r="E2" s="695" t="s">
        <v>16</v>
      </c>
      <c r="F2" s="633"/>
      <c r="G2" s="633"/>
      <c r="H2" s="633"/>
      <c r="I2" s="633"/>
      <c r="J2" s="633"/>
      <c r="O2" s="694" t="str">
        <f>'1. Instruktion'!M2</f>
        <v>projektkalkyl@slu.se 2021-01-07</v>
      </c>
      <c r="P2" s="633"/>
      <c r="Q2" s="633"/>
    </row>
    <row r="3" spans="2:140" s="63" customFormat="1" ht="13.5" customHeight="1" x14ac:dyDescent="0.25">
      <c r="B3" s="69"/>
      <c r="C3" s="8"/>
      <c r="D3" s="78"/>
      <c r="E3" s="163"/>
      <c r="F3" s="163"/>
      <c r="G3" s="542"/>
      <c r="H3" s="542"/>
      <c r="P3" s="11"/>
      <c r="Q3" s="11"/>
    </row>
    <row r="4" spans="2:140" s="63" customFormat="1" ht="13.5" customHeight="1" x14ac:dyDescent="0.2">
      <c r="B4" s="140" t="s">
        <v>165</v>
      </c>
      <c r="C4" s="491" t="str">
        <f>'2. Grunddata'!C7</f>
        <v>Hitta den oförklariga faktorn i matrix</v>
      </c>
      <c r="D4" s="119" t="s">
        <v>150</v>
      </c>
      <c r="E4" s="702" t="s">
        <v>303</v>
      </c>
      <c r="F4" s="638"/>
      <c r="G4" s="638"/>
      <c r="H4" s="638"/>
      <c r="I4" s="638"/>
      <c r="J4" s="638"/>
      <c r="K4" s="638"/>
      <c r="L4" s="638"/>
      <c r="M4" s="638"/>
      <c r="N4" s="638"/>
      <c r="O4" s="638"/>
      <c r="P4" s="638"/>
      <c r="Q4" s="638"/>
    </row>
    <row r="5" spans="2:140" s="63" customFormat="1" ht="13.5" customHeight="1" x14ac:dyDescent="0.2">
      <c r="B5" s="140" t="s">
        <v>122</v>
      </c>
      <c r="C5" s="491" t="str">
        <f>IF('2. Grunddata'!$C$6="ANSÖKAN","ANSÖKAN",(IF('2. Grunddata'!$C$6="KONTRAKT","KONTRAKT","")))</f>
        <v>ANSÖKAN</v>
      </c>
      <c r="D5" s="64"/>
      <c r="E5" s="638"/>
      <c r="F5" s="638"/>
      <c r="G5" s="638"/>
      <c r="H5" s="638"/>
      <c r="I5" s="638"/>
      <c r="J5" s="638"/>
      <c r="K5" s="638"/>
      <c r="L5" s="638"/>
      <c r="M5" s="638"/>
      <c r="N5" s="638"/>
      <c r="O5" s="638"/>
      <c r="P5" s="638"/>
      <c r="Q5" s="638"/>
    </row>
    <row r="6" spans="2:140" s="63" customFormat="1" ht="13.5" customHeight="1" x14ac:dyDescent="0.2">
      <c r="B6" s="62" t="s">
        <v>254</v>
      </c>
      <c r="C6" s="491" t="str">
        <f>'2. Grunddata'!C8</f>
        <v>Stina</v>
      </c>
      <c r="D6" s="78"/>
      <c r="E6" s="163"/>
      <c r="F6" s="163"/>
      <c r="G6" s="542"/>
      <c r="H6" s="542"/>
      <c r="P6" s="11"/>
      <c r="Q6" s="11" t="s">
        <v>201</v>
      </c>
    </row>
    <row r="7" spans="2:140" s="63" customFormat="1" ht="13.5" customHeight="1" x14ac:dyDescent="0.2">
      <c r="B7" s="140" t="s">
        <v>156</v>
      </c>
      <c r="C7" s="492" t="str">
        <f>'2. Grunddata'!C17</f>
        <v>SEK</v>
      </c>
      <c r="D7" s="119" t="s">
        <v>150</v>
      </c>
      <c r="E7" s="702" t="s">
        <v>304</v>
      </c>
      <c r="F7" s="638"/>
      <c r="G7" s="638"/>
      <c r="H7" s="638"/>
      <c r="I7" s="638"/>
      <c r="J7" s="638"/>
      <c r="K7" s="638"/>
      <c r="L7" s="638"/>
      <c r="M7" s="638"/>
      <c r="N7" s="638"/>
      <c r="O7" s="638"/>
      <c r="P7" s="638"/>
      <c r="Q7" s="638"/>
    </row>
    <row r="8" spans="2:140" s="63" customFormat="1" ht="13.5" customHeight="1" x14ac:dyDescent="0.2">
      <c r="B8" s="142"/>
      <c r="C8" s="143" t="s">
        <v>137</v>
      </c>
      <c r="E8" s="638"/>
      <c r="F8" s="638"/>
      <c r="G8" s="638"/>
      <c r="H8" s="638"/>
      <c r="I8" s="638"/>
      <c r="J8" s="638"/>
      <c r="K8" s="638"/>
      <c r="L8" s="638"/>
      <c r="M8" s="638"/>
      <c r="N8" s="638"/>
      <c r="O8" s="638"/>
      <c r="P8" s="638"/>
      <c r="Q8" s="638"/>
      <c r="AS8" s="174"/>
    </row>
    <row r="9" spans="2:140" s="63" customFormat="1" ht="13.5" customHeight="1" x14ac:dyDescent="0.2">
      <c r="B9" s="142"/>
      <c r="C9" s="143"/>
      <c r="E9" s="638"/>
      <c r="F9" s="638"/>
      <c r="G9" s="638"/>
      <c r="H9" s="638"/>
      <c r="I9" s="638"/>
      <c r="J9" s="638"/>
      <c r="K9" s="638"/>
      <c r="L9" s="638"/>
      <c r="M9" s="638"/>
      <c r="N9" s="638"/>
      <c r="O9" s="638"/>
      <c r="P9" s="638"/>
      <c r="Q9" s="638"/>
      <c r="T9" s="64" t="s">
        <v>19</v>
      </c>
      <c r="AS9" s="174"/>
    </row>
    <row r="10" spans="2:140" s="63" customFormat="1" ht="13.5" customHeight="1" x14ac:dyDescent="0.2">
      <c r="B10" s="142"/>
      <c r="C10" s="143"/>
      <c r="E10" s="164"/>
      <c r="F10" s="164"/>
      <c r="G10" s="165"/>
      <c r="H10" s="64"/>
      <c r="P10" s="508"/>
      <c r="Q10" s="508"/>
      <c r="T10" s="64" t="s">
        <v>20</v>
      </c>
      <c r="AS10" s="174"/>
    </row>
    <row r="11" spans="2:140" s="63" customFormat="1" ht="12.95" customHeight="1" x14ac:dyDescent="0.2">
      <c r="B11" s="703" t="s">
        <v>345</v>
      </c>
      <c r="C11" s="705" t="s">
        <v>29</v>
      </c>
      <c r="D11" s="713" t="s">
        <v>136</v>
      </c>
      <c r="E11" s="703" t="s">
        <v>318</v>
      </c>
      <c r="F11" s="703" t="s">
        <v>305</v>
      </c>
      <c r="G11" s="712" t="s">
        <v>34</v>
      </c>
      <c r="H11" s="476" t="str">
        <f>'2. Grunddata'!C17</f>
        <v>SEK</v>
      </c>
      <c r="I11" s="94"/>
      <c r="J11" s="94"/>
      <c r="K11" s="94"/>
      <c r="L11" s="94"/>
      <c r="M11" s="94"/>
      <c r="N11" s="94"/>
      <c r="O11" s="94"/>
      <c r="P11" s="180"/>
      <c r="Q11" s="483"/>
      <c r="R11" s="88" t="s">
        <v>26</v>
      </c>
      <c r="S11" s="88" t="s">
        <v>28</v>
      </c>
      <c r="T11" s="88" t="s">
        <v>151</v>
      </c>
      <c r="U11" s="92"/>
      <c r="V11" s="179" t="s">
        <v>36</v>
      </c>
      <c r="W11" s="91" t="str">
        <f>'2. Grunddata'!C17</f>
        <v>SEK</v>
      </c>
      <c r="X11" s="94"/>
      <c r="Y11" s="94"/>
      <c r="Z11" s="94"/>
      <c r="AA11" s="94"/>
      <c r="AB11" s="94"/>
      <c r="AC11" s="94"/>
      <c r="AD11" s="94"/>
      <c r="AE11" s="94"/>
      <c r="AF11" s="211"/>
      <c r="AH11" s="179" t="s">
        <v>36</v>
      </c>
      <c r="AI11" s="91" t="str">
        <f>'2. Grunddata'!C17</f>
        <v>SEK</v>
      </c>
      <c r="AJ11" s="94"/>
      <c r="AK11" s="94"/>
      <c r="AL11" s="94"/>
      <c r="AM11" s="94"/>
      <c r="AN11" s="94"/>
      <c r="AO11" s="94"/>
      <c r="AP11" s="94"/>
      <c r="AQ11" s="94"/>
      <c r="AR11" s="211"/>
      <c r="AS11" s="174"/>
      <c r="AT11" s="179" t="s">
        <v>36</v>
      </c>
      <c r="AU11" s="91" t="str">
        <f>'2. Grunddata'!C17</f>
        <v>SEK</v>
      </c>
      <c r="AV11" s="94"/>
      <c r="AW11" s="94"/>
      <c r="AX11" s="94"/>
      <c r="AY11" s="94"/>
      <c r="AZ11" s="94"/>
      <c r="BA11" s="94"/>
      <c r="BB11" s="94"/>
      <c r="BC11" s="94"/>
      <c r="BD11" s="211"/>
      <c r="BF11" s="179" t="s">
        <v>36</v>
      </c>
      <c r="BG11" s="91" t="str">
        <f>'2. Grunddata'!C17</f>
        <v>SEK</v>
      </c>
      <c r="BH11" s="94"/>
      <c r="BI11" s="94"/>
      <c r="BJ11" s="94"/>
      <c r="BK11" s="94"/>
      <c r="BL11" s="94"/>
      <c r="BM11" s="94"/>
      <c r="BN11" s="94"/>
      <c r="BO11" s="94"/>
      <c r="BP11" s="211"/>
      <c r="BR11" s="179" t="s">
        <v>36</v>
      </c>
      <c r="BS11" s="91" t="str">
        <f>'2. Grunddata'!C17</f>
        <v>SEK</v>
      </c>
      <c r="BT11" s="94"/>
      <c r="BU11" s="94"/>
      <c r="BV11" s="94"/>
      <c r="BW11" s="94"/>
      <c r="BX11" s="94"/>
      <c r="BY11" s="94"/>
      <c r="BZ11" s="94"/>
      <c r="CA11" s="94"/>
      <c r="CB11" s="211"/>
      <c r="CD11" s="179" t="s">
        <v>36</v>
      </c>
      <c r="CE11" s="91" t="str">
        <f>'2. Grunddata'!C17</f>
        <v>SEK</v>
      </c>
      <c r="CF11" s="94"/>
      <c r="CG11" s="94"/>
      <c r="CH11" s="94"/>
      <c r="CI11" s="94"/>
      <c r="CJ11" s="94"/>
      <c r="CK11" s="94"/>
      <c r="CL11" s="94"/>
      <c r="CM11" s="94"/>
      <c r="CN11" s="211"/>
      <c r="CP11" s="179" t="s">
        <v>36</v>
      </c>
      <c r="CQ11" s="91" t="str">
        <f>'2. Grunddata'!C17</f>
        <v>SEK</v>
      </c>
      <c r="CR11" s="94"/>
      <c r="CS11" s="94"/>
      <c r="CT11" s="94"/>
      <c r="CU11" s="94"/>
      <c r="CV11" s="94"/>
      <c r="CW11" s="94"/>
      <c r="CX11" s="94"/>
      <c r="CY11" s="94"/>
      <c r="CZ11" s="211"/>
      <c r="DB11" s="179" t="s">
        <v>36</v>
      </c>
      <c r="DC11" s="91" t="str">
        <f>'2. Grunddata'!C17</f>
        <v>SEK</v>
      </c>
      <c r="DD11" s="94"/>
      <c r="DE11" s="94"/>
      <c r="DF11" s="94"/>
      <c r="DG11" s="94"/>
      <c r="DH11" s="94"/>
      <c r="DI11" s="94"/>
      <c r="DJ11" s="94"/>
      <c r="DK11" s="94"/>
      <c r="DL11" s="211"/>
      <c r="DN11" s="179" t="s">
        <v>36</v>
      </c>
      <c r="DO11" s="91" t="str">
        <f>'2. Grunddata'!C17</f>
        <v>SEK</v>
      </c>
      <c r="DP11" s="94"/>
      <c r="DQ11" s="94"/>
      <c r="DR11" s="94"/>
      <c r="DS11" s="94"/>
      <c r="DT11" s="94"/>
      <c r="DU11" s="94"/>
      <c r="DV11" s="94"/>
      <c r="DW11" s="94"/>
      <c r="DX11" s="211"/>
      <c r="DZ11" s="179" t="s">
        <v>36</v>
      </c>
      <c r="EA11" s="91" t="str">
        <f>'2. Grunddata'!C17</f>
        <v>SEK</v>
      </c>
      <c r="EB11" s="94"/>
      <c r="EC11" s="94"/>
      <c r="ED11" s="94"/>
      <c r="EE11" s="94"/>
      <c r="EF11" s="94"/>
      <c r="EG11" s="94"/>
      <c r="EH11" s="94"/>
      <c r="EI11" s="94"/>
      <c r="EJ11" s="211"/>
    </row>
    <row r="12" spans="2:140" s="63" customFormat="1" ht="12.95" customHeight="1" x14ac:dyDescent="0.2">
      <c r="B12" s="704"/>
      <c r="C12" s="706"/>
      <c r="D12" s="706"/>
      <c r="E12" s="704"/>
      <c r="F12" s="704"/>
      <c r="G12" s="708"/>
      <c r="H12" s="92"/>
      <c r="I12" s="84"/>
      <c r="J12" s="84"/>
      <c r="K12" s="84"/>
      <c r="L12" s="84"/>
      <c r="M12" s="84"/>
      <c r="N12" s="84"/>
      <c r="O12" s="84"/>
      <c r="P12" s="181"/>
      <c r="Q12" s="484"/>
      <c r="R12" s="93" t="s">
        <v>27</v>
      </c>
      <c r="S12" s="93" t="s">
        <v>27</v>
      </c>
      <c r="T12" s="93" t="s">
        <v>152</v>
      </c>
      <c r="U12" s="92"/>
      <c r="V12" s="125"/>
      <c r="W12" s="84"/>
      <c r="X12" s="84"/>
      <c r="Y12" s="84"/>
      <c r="Z12" s="84"/>
      <c r="AA12" s="84"/>
      <c r="AB12" s="84"/>
      <c r="AC12" s="84"/>
      <c r="AD12" s="84"/>
      <c r="AE12" s="84"/>
      <c r="AF12" s="212"/>
      <c r="AH12" s="125"/>
      <c r="AI12" s="84"/>
      <c r="AJ12" s="84"/>
      <c r="AK12" s="84"/>
      <c r="AL12" s="84"/>
      <c r="AM12" s="84"/>
      <c r="AN12" s="84"/>
      <c r="AO12" s="84"/>
      <c r="AP12" s="84"/>
      <c r="AQ12" s="84"/>
      <c r="AR12" s="212"/>
      <c r="AS12" s="174"/>
      <c r="AT12" s="125"/>
      <c r="AU12" s="84"/>
      <c r="AV12" s="84"/>
      <c r="AW12" s="84"/>
      <c r="AX12" s="84"/>
      <c r="AY12" s="84"/>
      <c r="AZ12" s="84"/>
      <c r="BA12" s="84"/>
      <c r="BB12" s="84"/>
      <c r="BC12" s="84"/>
      <c r="BD12" s="212"/>
      <c r="BF12" s="125"/>
      <c r="BG12" s="84"/>
      <c r="BH12" s="84"/>
      <c r="BI12" s="84"/>
      <c r="BJ12" s="84"/>
      <c r="BK12" s="84"/>
      <c r="BL12" s="84"/>
      <c r="BM12" s="84"/>
      <c r="BN12" s="84"/>
      <c r="BO12" s="84"/>
      <c r="BP12" s="212"/>
      <c r="BR12" s="125"/>
      <c r="BS12" s="84"/>
      <c r="BT12" s="84"/>
      <c r="BU12" s="84"/>
      <c r="BV12" s="84"/>
      <c r="BW12" s="84"/>
      <c r="BX12" s="84"/>
      <c r="BY12" s="84"/>
      <c r="BZ12" s="84"/>
      <c r="CA12" s="84"/>
      <c r="CB12" s="212"/>
      <c r="CD12" s="125"/>
      <c r="CE12" s="84"/>
      <c r="CF12" s="84"/>
      <c r="CG12" s="84"/>
      <c r="CH12" s="84"/>
      <c r="CI12" s="84"/>
      <c r="CJ12" s="84"/>
      <c r="CK12" s="84"/>
      <c r="CL12" s="84"/>
      <c r="CM12" s="84"/>
      <c r="CN12" s="212"/>
      <c r="CP12" s="125"/>
      <c r="CQ12" s="84"/>
      <c r="CR12" s="84"/>
      <c r="CS12" s="84"/>
      <c r="CT12" s="84"/>
      <c r="CU12" s="84"/>
      <c r="CV12" s="84"/>
      <c r="CW12" s="84"/>
      <c r="CX12" s="84"/>
      <c r="CY12" s="84"/>
      <c r="CZ12" s="212"/>
      <c r="DB12" s="125"/>
      <c r="DC12" s="84"/>
      <c r="DD12" s="84"/>
      <c r="DE12" s="84"/>
      <c r="DF12" s="84"/>
      <c r="DG12" s="84"/>
      <c r="DH12" s="84"/>
      <c r="DI12" s="84"/>
      <c r="DJ12" s="84"/>
      <c r="DK12" s="84"/>
      <c r="DL12" s="212"/>
      <c r="DN12" s="125"/>
      <c r="DO12" s="84"/>
      <c r="DP12" s="84"/>
      <c r="DQ12" s="84"/>
      <c r="DR12" s="84"/>
      <c r="DS12" s="84"/>
      <c r="DT12" s="84"/>
      <c r="DU12" s="84"/>
      <c r="DV12" s="84"/>
      <c r="DW12" s="84"/>
      <c r="DX12" s="212"/>
      <c r="DZ12" s="125"/>
      <c r="EA12" s="84"/>
      <c r="EB12" s="84"/>
      <c r="EC12" s="84"/>
      <c r="ED12" s="84"/>
      <c r="EE12" s="84"/>
      <c r="EF12" s="84"/>
      <c r="EG12" s="84"/>
      <c r="EH12" s="84"/>
      <c r="EI12" s="84"/>
      <c r="EJ12" s="212"/>
    </row>
    <row r="13" spans="2:140" s="63" customFormat="1" ht="12.95" customHeight="1" x14ac:dyDescent="0.2">
      <c r="B13" s="704"/>
      <c r="C13" s="706"/>
      <c r="D13" s="706"/>
      <c r="E13" s="704"/>
      <c r="F13" s="704"/>
      <c r="G13" s="708"/>
      <c r="H13" s="92"/>
      <c r="I13" s="84"/>
      <c r="J13" s="84"/>
      <c r="K13" s="84"/>
      <c r="L13" s="84"/>
      <c r="M13" s="84"/>
      <c r="N13" s="84"/>
      <c r="O13" s="84"/>
      <c r="P13" s="181"/>
      <c r="Q13" s="484"/>
      <c r="R13" s="96"/>
      <c r="S13" s="96"/>
      <c r="T13" s="93" t="s">
        <v>153</v>
      </c>
      <c r="U13" s="92"/>
      <c r="V13" s="125" t="s">
        <v>177</v>
      </c>
      <c r="W13" s="84"/>
      <c r="X13" s="84"/>
      <c r="Y13" s="84"/>
      <c r="Z13" s="84"/>
      <c r="AA13" s="84"/>
      <c r="AB13" s="84"/>
      <c r="AC13" s="84"/>
      <c r="AD13" s="84"/>
      <c r="AE13" s="84"/>
      <c r="AF13" s="212"/>
      <c r="AH13" s="125" t="s">
        <v>180</v>
      </c>
      <c r="AI13" s="84"/>
      <c r="AJ13" s="84"/>
      <c r="AK13" s="84"/>
      <c r="AL13" s="84"/>
      <c r="AM13" s="84"/>
      <c r="AN13" s="84"/>
      <c r="AO13" s="84"/>
      <c r="AP13" s="84"/>
      <c r="AQ13" s="84"/>
      <c r="AR13" s="212"/>
      <c r="AS13" s="174"/>
      <c r="AT13" s="125" t="s">
        <v>181</v>
      </c>
      <c r="AU13" s="84"/>
      <c r="AV13" s="84"/>
      <c r="AW13" s="84"/>
      <c r="AX13" s="84"/>
      <c r="AY13" s="84"/>
      <c r="AZ13" s="84"/>
      <c r="BA13" s="84"/>
      <c r="BB13" s="84"/>
      <c r="BC13" s="84"/>
      <c r="BD13" s="212"/>
      <c r="BF13" s="125" t="s">
        <v>182</v>
      </c>
      <c r="BG13" s="84"/>
      <c r="BH13" s="84"/>
      <c r="BI13" s="84"/>
      <c r="BJ13" s="84"/>
      <c r="BK13" s="84"/>
      <c r="BL13" s="84"/>
      <c r="BM13" s="84"/>
      <c r="BN13" s="84"/>
      <c r="BO13" s="84"/>
      <c r="BP13" s="212"/>
      <c r="BR13" s="125" t="s">
        <v>184</v>
      </c>
      <c r="BS13" s="84"/>
      <c r="BT13" s="84"/>
      <c r="BU13" s="84"/>
      <c r="BV13" s="84"/>
      <c r="BW13" s="84"/>
      <c r="BX13" s="84"/>
      <c r="BY13" s="84"/>
      <c r="BZ13" s="84"/>
      <c r="CA13" s="84"/>
      <c r="CB13" s="212"/>
      <c r="CD13" s="125" t="s">
        <v>183</v>
      </c>
      <c r="CE13" s="84"/>
      <c r="CF13" s="84"/>
      <c r="CG13" s="84"/>
      <c r="CH13" s="84"/>
      <c r="CI13" s="84"/>
      <c r="CJ13" s="84"/>
      <c r="CK13" s="84"/>
      <c r="CL13" s="84"/>
      <c r="CM13" s="84"/>
      <c r="CN13" s="212"/>
      <c r="CP13" s="125" t="s">
        <v>171</v>
      </c>
      <c r="CQ13" s="84"/>
      <c r="CR13" s="84"/>
      <c r="CS13" s="84"/>
      <c r="CT13" s="84"/>
      <c r="CU13" s="84"/>
      <c r="CV13" s="84"/>
      <c r="CW13" s="84"/>
      <c r="CX13" s="84"/>
      <c r="CY13" s="84"/>
      <c r="CZ13" s="212"/>
      <c r="DB13" s="125" t="s">
        <v>185</v>
      </c>
      <c r="DC13" s="84"/>
      <c r="DD13" s="84"/>
      <c r="DE13" s="84"/>
      <c r="DF13" s="84"/>
      <c r="DG13" s="84"/>
      <c r="DH13" s="84"/>
      <c r="DI13" s="84"/>
      <c r="DJ13" s="84"/>
      <c r="DK13" s="84"/>
      <c r="DL13" s="212"/>
      <c r="DN13" s="264" t="s">
        <v>186</v>
      </c>
      <c r="DO13" s="84"/>
      <c r="DP13" s="84"/>
      <c r="DQ13" s="84"/>
      <c r="DR13" s="84"/>
      <c r="DS13" s="84"/>
      <c r="DT13" s="84"/>
      <c r="DU13" s="84"/>
      <c r="DV13" s="84"/>
      <c r="DW13" s="84"/>
      <c r="DX13" s="212"/>
      <c r="DZ13" s="264" t="s">
        <v>189</v>
      </c>
      <c r="EA13" s="84"/>
      <c r="EB13" s="84"/>
      <c r="EC13" s="84"/>
      <c r="ED13" s="84"/>
      <c r="EE13" s="84"/>
      <c r="EF13" s="84"/>
      <c r="EG13" s="84"/>
      <c r="EH13" s="84"/>
      <c r="EI13" s="84"/>
      <c r="EJ13" s="212"/>
    </row>
    <row r="14" spans="2:140" s="63" customFormat="1" ht="12.95" customHeight="1" x14ac:dyDescent="0.2">
      <c r="B14" s="704"/>
      <c r="C14" s="706"/>
      <c r="D14" s="706"/>
      <c r="E14" s="704"/>
      <c r="F14" s="704"/>
      <c r="G14" s="708"/>
      <c r="H14" s="92"/>
      <c r="I14" s="84"/>
      <c r="J14" s="84"/>
      <c r="K14" s="84"/>
      <c r="L14" s="84"/>
      <c r="M14" s="84"/>
      <c r="N14" s="84"/>
      <c r="O14" s="84"/>
      <c r="P14" s="84"/>
      <c r="Q14" s="212"/>
      <c r="R14" s="96"/>
      <c r="S14" s="96"/>
      <c r="T14" s="93"/>
      <c r="U14" s="92"/>
      <c r="V14" s="125"/>
      <c r="W14" s="84"/>
      <c r="X14" s="84"/>
      <c r="Y14" s="84"/>
      <c r="Z14" s="84"/>
      <c r="AA14" s="84"/>
      <c r="AB14" s="84"/>
      <c r="AC14" s="84"/>
      <c r="AD14" s="84"/>
      <c r="AE14" s="84"/>
      <c r="AF14" s="212"/>
      <c r="AH14" s="125"/>
      <c r="AI14" s="84"/>
      <c r="AJ14" s="84"/>
      <c r="AK14" s="84"/>
      <c r="AL14" s="84"/>
      <c r="AM14" s="84"/>
      <c r="AN14" s="84"/>
      <c r="AO14" s="84"/>
      <c r="AP14" s="84"/>
      <c r="AQ14" s="84"/>
      <c r="AR14" s="212"/>
      <c r="AT14" s="125"/>
      <c r="AU14" s="84"/>
      <c r="AV14" s="84"/>
      <c r="AW14" s="84"/>
      <c r="AX14" s="84"/>
      <c r="AY14" s="84"/>
      <c r="AZ14" s="84"/>
      <c r="BA14" s="84"/>
      <c r="BB14" s="84"/>
      <c r="BC14" s="84"/>
      <c r="BD14" s="212"/>
      <c r="BF14" s="125"/>
      <c r="BG14" s="84"/>
      <c r="BH14" s="84"/>
      <c r="BI14" s="84"/>
      <c r="BJ14" s="84"/>
      <c r="BK14" s="84"/>
      <c r="BL14" s="84"/>
      <c r="BM14" s="84"/>
      <c r="BN14" s="84"/>
      <c r="BO14" s="84"/>
      <c r="BP14" s="212"/>
      <c r="BR14" s="125"/>
      <c r="BS14" s="84"/>
      <c r="BT14" s="84"/>
      <c r="BU14" s="84"/>
      <c r="BV14" s="84"/>
      <c r="BW14" s="84"/>
      <c r="BX14" s="84"/>
      <c r="BY14" s="84"/>
      <c r="BZ14" s="84"/>
      <c r="CA14" s="84"/>
      <c r="CB14" s="212"/>
      <c r="CD14" s="125"/>
      <c r="CE14" s="84"/>
      <c r="CF14" s="84"/>
      <c r="CG14" s="84"/>
      <c r="CH14" s="84"/>
      <c r="CI14" s="84"/>
      <c r="CJ14" s="84"/>
      <c r="CK14" s="84"/>
      <c r="CL14" s="84"/>
      <c r="CM14" s="84"/>
      <c r="CN14" s="212"/>
      <c r="CP14" s="125"/>
      <c r="CQ14" s="84"/>
      <c r="CR14" s="84"/>
      <c r="CS14" s="84"/>
      <c r="CT14" s="84"/>
      <c r="CU14" s="84"/>
      <c r="CV14" s="84"/>
      <c r="CW14" s="84"/>
      <c r="CX14" s="84"/>
      <c r="CY14" s="84"/>
      <c r="CZ14" s="212"/>
      <c r="DB14" s="125"/>
      <c r="DC14" s="84"/>
      <c r="DD14" s="84"/>
      <c r="DE14" s="84"/>
      <c r="DF14" s="84"/>
      <c r="DG14" s="84"/>
      <c r="DH14" s="84"/>
      <c r="DI14" s="84"/>
      <c r="DJ14" s="84"/>
      <c r="DK14" s="84"/>
      <c r="DL14" s="212"/>
      <c r="DN14" s="125"/>
      <c r="DO14" s="84"/>
      <c r="DP14" s="84"/>
      <c r="DQ14" s="84"/>
      <c r="DR14" s="84"/>
      <c r="DS14" s="84"/>
      <c r="DT14" s="84"/>
      <c r="DU14" s="84"/>
      <c r="DV14" s="84"/>
      <c r="DW14" s="84"/>
      <c r="DX14" s="212"/>
      <c r="DZ14" s="125"/>
      <c r="EA14" s="84"/>
      <c r="EB14" s="84"/>
      <c r="EC14" s="84"/>
      <c r="ED14" s="84"/>
      <c r="EE14" s="84"/>
      <c r="EF14" s="84"/>
      <c r="EG14" s="84"/>
      <c r="EH14" s="84"/>
      <c r="EI14" s="84"/>
      <c r="EJ14" s="212"/>
    </row>
    <row r="15" spans="2:140" ht="12.95" customHeight="1" x14ac:dyDescent="0.2">
      <c r="B15" s="704"/>
      <c r="C15" s="706"/>
      <c r="D15" s="706"/>
      <c r="E15" s="676"/>
      <c r="F15" s="704"/>
      <c r="G15" s="709"/>
      <c r="H15" s="100"/>
      <c r="I15" s="100"/>
      <c r="J15" s="100"/>
      <c r="K15" s="100"/>
      <c r="L15" s="100"/>
      <c r="M15" s="100"/>
      <c r="N15" s="100"/>
      <c r="O15" s="100"/>
      <c r="P15" s="100"/>
      <c r="Q15" s="101"/>
      <c r="R15" s="93"/>
      <c r="S15" s="93"/>
      <c r="T15" s="93"/>
      <c r="U15" s="92"/>
      <c r="V15" s="234"/>
      <c r="W15" s="235"/>
      <c r="X15" s="235"/>
      <c r="Y15" s="235"/>
      <c r="Z15" s="235"/>
      <c r="AA15" s="235"/>
      <c r="AB15" s="235"/>
      <c r="AC15" s="235"/>
      <c r="AD15" s="235"/>
      <c r="AE15" s="235"/>
      <c r="AF15" s="236"/>
      <c r="AG15" s="162"/>
      <c r="AH15" s="234"/>
      <c r="AI15" s="235"/>
      <c r="AJ15" s="235"/>
      <c r="AK15" s="235"/>
      <c r="AL15" s="235"/>
      <c r="AM15" s="235"/>
      <c r="AN15" s="235"/>
      <c r="AO15" s="235"/>
      <c r="AP15" s="235"/>
      <c r="AQ15" s="235"/>
      <c r="AR15" s="101"/>
      <c r="AT15" s="99"/>
      <c r="AU15" s="100"/>
      <c r="AV15" s="100"/>
      <c r="AW15" s="100"/>
      <c r="AX15" s="100"/>
      <c r="AY15" s="100"/>
      <c r="AZ15" s="100"/>
      <c r="BA15" s="100"/>
      <c r="BB15" s="100"/>
      <c r="BC15" s="100"/>
      <c r="BD15" s="101"/>
      <c r="BF15" s="99"/>
      <c r="BG15" s="100"/>
      <c r="BH15" s="100"/>
      <c r="BI15" s="100"/>
      <c r="BJ15" s="100"/>
      <c r="BK15" s="100"/>
      <c r="BL15" s="100"/>
      <c r="BM15" s="100"/>
      <c r="BN15" s="100"/>
      <c r="BO15" s="100"/>
      <c r="BP15" s="101"/>
      <c r="BR15" s="99"/>
      <c r="BS15" s="100"/>
      <c r="BT15" s="100"/>
      <c r="BU15" s="100"/>
      <c r="BV15" s="100"/>
      <c r="BW15" s="100"/>
      <c r="BX15" s="100"/>
      <c r="BY15" s="100"/>
      <c r="BZ15" s="100"/>
      <c r="CA15" s="100"/>
      <c r="CB15" s="101"/>
      <c r="CD15" s="99"/>
      <c r="CE15" s="100"/>
      <c r="CF15" s="100"/>
      <c r="CG15" s="100"/>
      <c r="CH15" s="100"/>
      <c r="CI15" s="100"/>
      <c r="CJ15" s="100"/>
      <c r="CK15" s="100"/>
      <c r="CL15" s="100"/>
      <c r="CM15" s="100"/>
      <c r="CN15" s="101"/>
      <c r="CP15" s="99"/>
      <c r="CQ15" s="100"/>
      <c r="CR15" s="100"/>
      <c r="CS15" s="100"/>
      <c r="CT15" s="100"/>
      <c r="CU15" s="100"/>
      <c r="CV15" s="100"/>
      <c r="CW15" s="100"/>
      <c r="CX15" s="100"/>
      <c r="CY15" s="100"/>
      <c r="CZ15" s="101"/>
      <c r="DB15" s="99"/>
      <c r="DC15" s="100"/>
      <c r="DD15" s="100"/>
      <c r="DE15" s="100"/>
      <c r="DF15" s="100"/>
      <c r="DG15" s="100"/>
      <c r="DH15" s="100"/>
      <c r="DI15" s="100"/>
      <c r="DJ15" s="100"/>
      <c r="DK15" s="100"/>
      <c r="DL15" s="101"/>
      <c r="DN15" s="99"/>
      <c r="DO15" s="100"/>
      <c r="DP15" s="100"/>
      <c r="DQ15" s="100"/>
      <c r="DR15" s="100"/>
      <c r="DS15" s="100"/>
      <c r="DT15" s="100"/>
      <c r="DU15" s="100"/>
      <c r="DV15" s="100"/>
      <c r="DW15" s="100"/>
      <c r="DX15" s="101"/>
      <c r="DZ15" s="99"/>
      <c r="EA15" s="100"/>
      <c r="EB15" s="100"/>
      <c r="EC15" s="100"/>
      <c r="ED15" s="100"/>
      <c r="EE15" s="100"/>
      <c r="EF15" s="100"/>
      <c r="EG15" s="100"/>
      <c r="EH15" s="100"/>
      <c r="EI15" s="100"/>
      <c r="EJ15" s="101"/>
    </row>
    <row r="16" spans="2:140" ht="12.95" customHeight="1" x14ac:dyDescent="0.2">
      <c r="B16" s="676"/>
      <c r="C16" s="687"/>
      <c r="D16" s="687"/>
      <c r="E16" s="548">
        <v>0</v>
      </c>
      <c r="F16" s="490" t="s">
        <v>223</v>
      </c>
      <c r="G16" s="485">
        <f>'5. Lön'!G23</f>
        <v>2022</v>
      </c>
      <c r="H16" s="182">
        <f>'5. Lön'!H23</f>
        <v>2023</v>
      </c>
      <c r="I16" s="182">
        <f>'5. Lön'!I23</f>
        <v>2024</v>
      </c>
      <c r="J16" s="182" t="str">
        <f>'5. Lön'!J23</f>
        <v/>
      </c>
      <c r="K16" s="182" t="str">
        <f>'5. Lön'!K23</f>
        <v/>
      </c>
      <c r="L16" s="182" t="str">
        <f>'5. Lön'!L23</f>
        <v/>
      </c>
      <c r="M16" s="182" t="str">
        <f>'5. Lön'!M23</f>
        <v/>
      </c>
      <c r="N16" s="182" t="str">
        <f>'5. Lön'!N23</f>
        <v/>
      </c>
      <c r="O16" s="182" t="str">
        <f>'5. Lön'!O23</f>
        <v/>
      </c>
      <c r="P16" s="182" t="str">
        <f>'5. Lön'!P23</f>
        <v/>
      </c>
      <c r="Q16" s="215" t="s">
        <v>2</v>
      </c>
      <c r="R16" s="184" t="s">
        <v>0</v>
      </c>
      <c r="S16" s="184" t="s">
        <v>0</v>
      </c>
      <c r="T16" s="159" t="s">
        <v>0</v>
      </c>
      <c r="U16" s="268"/>
      <c r="V16" s="106">
        <f>G16</f>
        <v>2022</v>
      </c>
      <c r="W16" s="106">
        <f t="shared" ref="W16:AE16" si="0">H16</f>
        <v>2023</v>
      </c>
      <c r="X16" s="106">
        <f t="shared" si="0"/>
        <v>2024</v>
      </c>
      <c r="Y16" s="106" t="str">
        <f t="shared" si="0"/>
        <v/>
      </c>
      <c r="Z16" s="106" t="str">
        <f t="shared" si="0"/>
        <v/>
      </c>
      <c r="AA16" s="106" t="str">
        <f t="shared" si="0"/>
        <v/>
      </c>
      <c r="AB16" s="106" t="str">
        <f t="shared" si="0"/>
        <v/>
      </c>
      <c r="AC16" s="106" t="str">
        <f t="shared" si="0"/>
        <v/>
      </c>
      <c r="AD16" s="106" t="str">
        <f t="shared" si="0"/>
        <v/>
      </c>
      <c r="AE16" s="106" t="str">
        <f t="shared" si="0"/>
        <v/>
      </c>
      <c r="AF16" s="215" t="s">
        <v>2</v>
      </c>
      <c r="AH16" s="106">
        <f>G16</f>
        <v>2022</v>
      </c>
      <c r="AI16" s="106">
        <f t="shared" ref="AI16:AQ16" si="1">H16</f>
        <v>2023</v>
      </c>
      <c r="AJ16" s="106">
        <f t="shared" si="1"/>
        <v>2024</v>
      </c>
      <c r="AK16" s="106" t="str">
        <f t="shared" si="1"/>
        <v/>
      </c>
      <c r="AL16" s="106" t="str">
        <f t="shared" si="1"/>
        <v/>
      </c>
      <c r="AM16" s="106" t="str">
        <f t="shared" si="1"/>
        <v/>
      </c>
      <c r="AN16" s="106" t="str">
        <f t="shared" si="1"/>
        <v/>
      </c>
      <c r="AO16" s="106" t="str">
        <f t="shared" si="1"/>
        <v/>
      </c>
      <c r="AP16" s="106" t="str">
        <f t="shared" si="1"/>
        <v/>
      </c>
      <c r="AQ16" s="106" t="str">
        <f t="shared" si="1"/>
        <v/>
      </c>
      <c r="AR16" s="183" t="s">
        <v>2</v>
      </c>
      <c r="AT16" s="238">
        <f>G16</f>
        <v>2022</v>
      </c>
      <c r="AU16" s="238">
        <f t="shared" ref="AU16:BC16" si="2">H16</f>
        <v>2023</v>
      </c>
      <c r="AV16" s="238">
        <f t="shared" si="2"/>
        <v>2024</v>
      </c>
      <c r="AW16" s="238" t="str">
        <f t="shared" si="2"/>
        <v/>
      </c>
      <c r="AX16" s="238" t="str">
        <f t="shared" si="2"/>
        <v/>
      </c>
      <c r="AY16" s="238" t="str">
        <f t="shared" si="2"/>
        <v/>
      </c>
      <c r="AZ16" s="238" t="str">
        <f t="shared" si="2"/>
        <v/>
      </c>
      <c r="BA16" s="238" t="str">
        <f t="shared" si="2"/>
        <v/>
      </c>
      <c r="BB16" s="238" t="str">
        <f t="shared" si="2"/>
        <v/>
      </c>
      <c r="BC16" s="238" t="str">
        <f t="shared" si="2"/>
        <v/>
      </c>
      <c r="BD16" s="215" t="s">
        <v>2</v>
      </c>
      <c r="BF16" s="238">
        <f>G16</f>
        <v>2022</v>
      </c>
      <c r="BG16" s="238">
        <f t="shared" ref="BG16:BO16" si="3">H16</f>
        <v>2023</v>
      </c>
      <c r="BH16" s="238">
        <f t="shared" si="3"/>
        <v>2024</v>
      </c>
      <c r="BI16" s="238" t="str">
        <f t="shared" si="3"/>
        <v/>
      </c>
      <c r="BJ16" s="238" t="str">
        <f t="shared" si="3"/>
        <v/>
      </c>
      <c r="BK16" s="238" t="str">
        <f t="shared" si="3"/>
        <v/>
      </c>
      <c r="BL16" s="238" t="str">
        <f t="shared" si="3"/>
        <v/>
      </c>
      <c r="BM16" s="238" t="str">
        <f t="shared" si="3"/>
        <v/>
      </c>
      <c r="BN16" s="238" t="str">
        <f t="shared" si="3"/>
        <v/>
      </c>
      <c r="BO16" s="238" t="str">
        <f t="shared" si="3"/>
        <v/>
      </c>
      <c r="BP16" s="215" t="s">
        <v>2</v>
      </c>
      <c r="BR16" s="238">
        <f>G16</f>
        <v>2022</v>
      </c>
      <c r="BS16" s="238">
        <f t="shared" ref="BS16:CA16" si="4">H16</f>
        <v>2023</v>
      </c>
      <c r="BT16" s="238">
        <f t="shared" si="4"/>
        <v>2024</v>
      </c>
      <c r="BU16" s="238" t="str">
        <f t="shared" si="4"/>
        <v/>
      </c>
      <c r="BV16" s="238" t="str">
        <f t="shared" si="4"/>
        <v/>
      </c>
      <c r="BW16" s="238" t="str">
        <f t="shared" si="4"/>
        <v/>
      </c>
      <c r="BX16" s="238" t="str">
        <f t="shared" si="4"/>
        <v/>
      </c>
      <c r="BY16" s="238" t="str">
        <f t="shared" si="4"/>
        <v/>
      </c>
      <c r="BZ16" s="238" t="str">
        <f t="shared" si="4"/>
        <v/>
      </c>
      <c r="CA16" s="238" t="str">
        <f t="shared" si="4"/>
        <v/>
      </c>
      <c r="CB16" s="215" t="s">
        <v>2</v>
      </c>
      <c r="CD16" s="238">
        <f>G16</f>
        <v>2022</v>
      </c>
      <c r="CE16" s="238">
        <f t="shared" ref="CE16:CM16" si="5">H16</f>
        <v>2023</v>
      </c>
      <c r="CF16" s="238">
        <f t="shared" si="5"/>
        <v>2024</v>
      </c>
      <c r="CG16" s="238" t="str">
        <f t="shared" si="5"/>
        <v/>
      </c>
      <c r="CH16" s="238" t="str">
        <f t="shared" si="5"/>
        <v/>
      </c>
      <c r="CI16" s="238" t="str">
        <f t="shared" si="5"/>
        <v/>
      </c>
      <c r="CJ16" s="238" t="str">
        <f t="shared" si="5"/>
        <v/>
      </c>
      <c r="CK16" s="238" t="str">
        <f t="shared" si="5"/>
        <v/>
      </c>
      <c r="CL16" s="238" t="str">
        <f t="shared" si="5"/>
        <v/>
      </c>
      <c r="CM16" s="238" t="str">
        <f t="shared" si="5"/>
        <v/>
      </c>
      <c r="CN16" s="215" t="s">
        <v>2</v>
      </c>
      <c r="CP16" s="238">
        <f>G16</f>
        <v>2022</v>
      </c>
      <c r="CQ16" s="238">
        <f t="shared" ref="CQ16:CY16" si="6">H16</f>
        <v>2023</v>
      </c>
      <c r="CR16" s="238">
        <f t="shared" si="6"/>
        <v>2024</v>
      </c>
      <c r="CS16" s="238" t="str">
        <f t="shared" si="6"/>
        <v/>
      </c>
      <c r="CT16" s="238" t="str">
        <f t="shared" si="6"/>
        <v/>
      </c>
      <c r="CU16" s="238" t="str">
        <f t="shared" si="6"/>
        <v/>
      </c>
      <c r="CV16" s="238" t="str">
        <f t="shared" si="6"/>
        <v/>
      </c>
      <c r="CW16" s="238" t="str">
        <f t="shared" si="6"/>
        <v/>
      </c>
      <c r="CX16" s="238" t="str">
        <f t="shared" si="6"/>
        <v/>
      </c>
      <c r="CY16" s="238" t="str">
        <f t="shared" si="6"/>
        <v/>
      </c>
      <c r="CZ16" s="215" t="s">
        <v>2</v>
      </c>
      <c r="DB16" s="238">
        <f>G16</f>
        <v>2022</v>
      </c>
      <c r="DC16" s="238">
        <f t="shared" ref="DC16:DK16" si="7">H16</f>
        <v>2023</v>
      </c>
      <c r="DD16" s="238">
        <f t="shared" si="7"/>
        <v>2024</v>
      </c>
      <c r="DE16" s="238" t="str">
        <f t="shared" si="7"/>
        <v/>
      </c>
      <c r="DF16" s="238" t="str">
        <f t="shared" si="7"/>
        <v/>
      </c>
      <c r="DG16" s="238" t="str">
        <f t="shared" si="7"/>
        <v/>
      </c>
      <c r="DH16" s="238" t="str">
        <f t="shared" si="7"/>
        <v/>
      </c>
      <c r="DI16" s="238" t="str">
        <f t="shared" si="7"/>
        <v/>
      </c>
      <c r="DJ16" s="238" t="str">
        <f t="shared" si="7"/>
        <v/>
      </c>
      <c r="DK16" s="238" t="str">
        <f t="shared" si="7"/>
        <v/>
      </c>
      <c r="DL16" s="215" t="s">
        <v>2</v>
      </c>
      <c r="DN16" s="238">
        <f>G16</f>
        <v>2022</v>
      </c>
      <c r="DO16" s="238">
        <f t="shared" ref="DO16:DW16" si="8">H16</f>
        <v>2023</v>
      </c>
      <c r="DP16" s="238">
        <f t="shared" si="8"/>
        <v>2024</v>
      </c>
      <c r="DQ16" s="238" t="str">
        <f t="shared" si="8"/>
        <v/>
      </c>
      <c r="DR16" s="238" t="str">
        <f t="shared" si="8"/>
        <v/>
      </c>
      <c r="DS16" s="238" t="str">
        <f t="shared" si="8"/>
        <v/>
      </c>
      <c r="DT16" s="238" t="str">
        <f t="shared" si="8"/>
        <v/>
      </c>
      <c r="DU16" s="238" t="str">
        <f t="shared" si="8"/>
        <v/>
      </c>
      <c r="DV16" s="238" t="str">
        <f t="shared" si="8"/>
        <v/>
      </c>
      <c r="DW16" s="238" t="str">
        <f t="shared" si="8"/>
        <v/>
      </c>
      <c r="DX16" s="215" t="s">
        <v>2</v>
      </c>
      <c r="DZ16" s="238">
        <f>G16</f>
        <v>2022</v>
      </c>
      <c r="EA16" s="238">
        <f t="shared" ref="EA16:EI16" si="9">H16</f>
        <v>2023</v>
      </c>
      <c r="EB16" s="238">
        <f t="shared" si="9"/>
        <v>2024</v>
      </c>
      <c r="EC16" s="238" t="str">
        <f t="shared" si="9"/>
        <v/>
      </c>
      <c r="ED16" s="238" t="str">
        <f t="shared" si="9"/>
        <v/>
      </c>
      <c r="EE16" s="238" t="str">
        <f t="shared" si="9"/>
        <v/>
      </c>
      <c r="EF16" s="238" t="str">
        <f t="shared" si="9"/>
        <v/>
      </c>
      <c r="EG16" s="238" t="str">
        <f t="shared" si="9"/>
        <v/>
      </c>
      <c r="EH16" s="238" t="str">
        <f t="shared" si="9"/>
        <v/>
      </c>
      <c r="EI16" s="238" t="str">
        <f t="shared" si="9"/>
        <v/>
      </c>
      <c r="EJ16" s="215" t="s">
        <v>2</v>
      </c>
    </row>
    <row r="17" spans="2:140" ht="12.95" customHeight="1" x14ac:dyDescent="0.2">
      <c r="B17" s="199" t="s">
        <v>178</v>
      </c>
      <c r="C17" s="194"/>
      <c r="D17" s="543"/>
      <c r="E17" s="544"/>
      <c r="F17" s="545"/>
      <c r="G17" s="486">
        <f>IF(G102=0,"",G102)</f>
        <v>300000</v>
      </c>
      <c r="H17" s="282">
        <f t="shared" ref="H17:Q17" si="10">IF(H102=0,"",H102)</f>
        <v>350000</v>
      </c>
      <c r="I17" s="282">
        <f t="shared" si="10"/>
        <v>225000</v>
      </c>
      <c r="J17" s="282" t="str">
        <f t="shared" si="10"/>
        <v/>
      </c>
      <c r="K17" s="282" t="str">
        <f t="shared" si="10"/>
        <v/>
      </c>
      <c r="L17" s="282" t="str">
        <f t="shared" si="10"/>
        <v/>
      </c>
      <c r="M17" s="282" t="str">
        <f t="shared" si="10"/>
        <v/>
      </c>
      <c r="N17" s="282" t="str">
        <f t="shared" si="10"/>
        <v/>
      </c>
      <c r="O17" s="282" t="str">
        <f t="shared" si="10"/>
        <v/>
      </c>
      <c r="P17" s="282" t="str">
        <f t="shared" si="10"/>
        <v/>
      </c>
      <c r="Q17" s="282">
        <f t="shared" si="10"/>
        <v>875000</v>
      </c>
      <c r="R17" s="203"/>
      <c r="S17" s="203"/>
      <c r="T17" s="280"/>
      <c r="U17" s="196"/>
      <c r="V17" s="284">
        <f>IF(V102=0,"",V102)</f>
        <v>300000</v>
      </c>
      <c r="W17" s="283">
        <f t="shared" ref="W17:CH17" si="11">IF(W102=0,"",W102)</f>
        <v>350000</v>
      </c>
      <c r="X17" s="283">
        <f t="shared" si="11"/>
        <v>225000</v>
      </c>
      <c r="Y17" s="283" t="str">
        <f t="shared" si="11"/>
        <v/>
      </c>
      <c r="Z17" s="283" t="str">
        <f t="shared" si="11"/>
        <v/>
      </c>
      <c r="AA17" s="283" t="str">
        <f t="shared" si="11"/>
        <v/>
      </c>
      <c r="AB17" s="283" t="str">
        <f t="shared" si="11"/>
        <v/>
      </c>
      <c r="AC17" s="283" t="str">
        <f t="shared" si="11"/>
        <v/>
      </c>
      <c r="AD17" s="283" t="str">
        <f t="shared" si="11"/>
        <v/>
      </c>
      <c r="AE17" s="283" t="str">
        <f t="shared" si="11"/>
        <v/>
      </c>
      <c r="AF17" s="284">
        <f t="shared" si="11"/>
        <v>875000</v>
      </c>
      <c r="AG17" s="285"/>
      <c r="AH17" s="284" t="str">
        <f t="shared" si="11"/>
        <v/>
      </c>
      <c r="AI17" s="283" t="str">
        <f t="shared" si="11"/>
        <v/>
      </c>
      <c r="AJ17" s="283" t="str">
        <f t="shared" si="11"/>
        <v/>
      </c>
      <c r="AK17" s="283" t="str">
        <f t="shared" si="11"/>
        <v/>
      </c>
      <c r="AL17" s="283" t="str">
        <f t="shared" si="11"/>
        <v/>
      </c>
      <c r="AM17" s="283" t="str">
        <f t="shared" si="11"/>
        <v/>
      </c>
      <c r="AN17" s="283" t="str">
        <f t="shared" si="11"/>
        <v/>
      </c>
      <c r="AO17" s="283" t="str">
        <f t="shared" si="11"/>
        <v/>
      </c>
      <c r="AP17" s="283" t="str">
        <f t="shared" si="11"/>
        <v/>
      </c>
      <c r="AQ17" s="283" t="str">
        <f t="shared" si="11"/>
        <v/>
      </c>
      <c r="AR17" s="284" t="str">
        <f t="shared" si="11"/>
        <v/>
      </c>
      <c r="AS17" s="285"/>
      <c r="AT17" s="284" t="str">
        <f t="shared" si="11"/>
        <v/>
      </c>
      <c r="AU17" s="283" t="str">
        <f t="shared" si="11"/>
        <v/>
      </c>
      <c r="AV17" s="283" t="str">
        <f t="shared" si="11"/>
        <v/>
      </c>
      <c r="AW17" s="283" t="str">
        <f t="shared" si="11"/>
        <v/>
      </c>
      <c r="AX17" s="283" t="str">
        <f t="shared" si="11"/>
        <v/>
      </c>
      <c r="AY17" s="283" t="str">
        <f t="shared" si="11"/>
        <v/>
      </c>
      <c r="AZ17" s="283" t="str">
        <f t="shared" si="11"/>
        <v/>
      </c>
      <c r="BA17" s="283" t="str">
        <f t="shared" si="11"/>
        <v/>
      </c>
      <c r="BB17" s="283" t="str">
        <f t="shared" si="11"/>
        <v/>
      </c>
      <c r="BC17" s="283" t="str">
        <f t="shared" si="11"/>
        <v/>
      </c>
      <c r="BD17" s="284" t="str">
        <f t="shared" si="11"/>
        <v/>
      </c>
      <c r="BE17" s="285"/>
      <c r="BF17" s="284" t="str">
        <f t="shared" si="11"/>
        <v/>
      </c>
      <c r="BG17" s="283" t="str">
        <f t="shared" si="11"/>
        <v/>
      </c>
      <c r="BH17" s="283" t="str">
        <f t="shared" si="11"/>
        <v/>
      </c>
      <c r="BI17" s="283" t="str">
        <f t="shared" si="11"/>
        <v/>
      </c>
      <c r="BJ17" s="283" t="str">
        <f t="shared" si="11"/>
        <v/>
      </c>
      <c r="BK17" s="283" t="str">
        <f t="shared" si="11"/>
        <v/>
      </c>
      <c r="BL17" s="283" t="str">
        <f t="shared" si="11"/>
        <v/>
      </c>
      <c r="BM17" s="283" t="str">
        <f t="shared" si="11"/>
        <v/>
      </c>
      <c r="BN17" s="283" t="str">
        <f t="shared" si="11"/>
        <v/>
      </c>
      <c r="BO17" s="283" t="str">
        <f t="shared" si="11"/>
        <v/>
      </c>
      <c r="BP17" s="284" t="str">
        <f t="shared" si="11"/>
        <v/>
      </c>
      <c r="BQ17" s="285"/>
      <c r="BR17" s="284" t="str">
        <f t="shared" si="11"/>
        <v/>
      </c>
      <c r="BS17" s="283" t="str">
        <f t="shared" si="11"/>
        <v/>
      </c>
      <c r="BT17" s="283" t="str">
        <f t="shared" si="11"/>
        <v/>
      </c>
      <c r="BU17" s="283" t="str">
        <f t="shared" si="11"/>
        <v/>
      </c>
      <c r="BV17" s="283" t="str">
        <f t="shared" si="11"/>
        <v/>
      </c>
      <c r="BW17" s="283" t="str">
        <f t="shared" si="11"/>
        <v/>
      </c>
      <c r="BX17" s="283" t="str">
        <f t="shared" si="11"/>
        <v/>
      </c>
      <c r="BY17" s="283" t="str">
        <f t="shared" si="11"/>
        <v/>
      </c>
      <c r="BZ17" s="283" t="str">
        <f t="shared" si="11"/>
        <v/>
      </c>
      <c r="CA17" s="283" t="str">
        <f t="shared" si="11"/>
        <v/>
      </c>
      <c r="CB17" s="284" t="str">
        <f t="shared" si="11"/>
        <v/>
      </c>
      <c r="CC17" s="285"/>
      <c r="CD17" s="284" t="str">
        <f t="shared" si="11"/>
        <v/>
      </c>
      <c r="CE17" s="283" t="str">
        <f t="shared" si="11"/>
        <v/>
      </c>
      <c r="CF17" s="283" t="str">
        <f t="shared" si="11"/>
        <v/>
      </c>
      <c r="CG17" s="283" t="str">
        <f t="shared" si="11"/>
        <v/>
      </c>
      <c r="CH17" s="283" t="str">
        <f t="shared" si="11"/>
        <v/>
      </c>
      <c r="CI17" s="283" t="str">
        <f t="shared" ref="CI17:EJ17" si="12">IF(CI102=0,"",CI102)</f>
        <v/>
      </c>
      <c r="CJ17" s="283" t="str">
        <f t="shared" si="12"/>
        <v/>
      </c>
      <c r="CK17" s="283" t="str">
        <f t="shared" si="12"/>
        <v/>
      </c>
      <c r="CL17" s="283" t="str">
        <f t="shared" si="12"/>
        <v/>
      </c>
      <c r="CM17" s="283" t="str">
        <f t="shared" si="12"/>
        <v/>
      </c>
      <c r="CN17" s="284" t="str">
        <f t="shared" si="12"/>
        <v/>
      </c>
      <c r="CO17" s="285"/>
      <c r="CP17" s="284" t="str">
        <f t="shared" si="12"/>
        <v/>
      </c>
      <c r="CQ17" s="283" t="str">
        <f t="shared" si="12"/>
        <v/>
      </c>
      <c r="CR17" s="283" t="str">
        <f t="shared" si="12"/>
        <v/>
      </c>
      <c r="CS17" s="283" t="str">
        <f t="shared" si="12"/>
        <v/>
      </c>
      <c r="CT17" s="283" t="str">
        <f t="shared" si="12"/>
        <v/>
      </c>
      <c r="CU17" s="283" t="str">
        <f t="shared" si="12"/>
        <v/>
      </c>
      <c r="CV17" s="283" t="str">
        <f t="shared" si="12"/>
        <v/>
      </c>
      <c r="CW17" s="283" t="str">
        <f t="shared" si="12"/>
        <v/>
      </c>
      <c r="CX17" s="283" t="str">
        <f t="shared" si="12"/>
        <v/>
      </c>
      <c r="CY17" s="283" t="str">
        <f t="shared" si="12"/>
        <v/>
      </c>
      <c r="CZ17" s="284" t="str">
        <f t="shared" si="12"/>
        <v/>
      </c>
      <c r="DA17" s="285"/>
      <c r="DB17" s="284" t="str">
        <f t="shared" si="12"/>
        <v/>
      </c>
      <c r="DC17" s="283" t="str">
        <f t="shared" si="12"/>
        <v/>
      </c>
      <c r="DD17" s="283" t="str">
        <f t="shared" si="12"/>
        <v/>
      </c>
      <c r="DE17" s="283" t="str">
        <f t="shared" si="12"/>
        <v/>
      </c>
      <c r="DF17" s="283" t="str">
        <f t="shared" si="12"/>
        <v/>
      </c>
      <c r="DG17" s="283" t="str">
        <f t="shared" si="12"/>
        <v/>
      </c>
      <c r="DH17" s="283" t="str">
        <f t="shared" si="12"/>
        <v/>
      </c>
      <c r="DI17" s="283" t="str">
        <f t="shared" si="12"/>
        <v/>
      </c>
      <c r="DJ17" s="283" t="str">
        <f t="shared" si="12"/>
        <v/>
      </c>
      <c r="DK17" s="283" t="str">
        <f t="shared" si="12"/>
        <v/>
      </c>
      <c r="DL17" s="284" t="str">
        <f t="shared" si="12"/>
        <v/>
      </c>
      <c r="DM17" s="285"/>
      <c r="DN17" s="284">
        <f t="shared" si="12"/>
        <v>300000</v>
      </c>
      <c r="DO17" s="283">
        <f t="shared" si="12"/>
        <v>350000</v>
      </c>
      <c r="DP17" s="283">
        <f t="shared" si="12"/>
        <v>225000</v>
      </c>
      <c r="DQ17" s="283" t="str">
        <f t="shared" si="12"/>
        <v/>
      </c>
      <c r="DR17" s="283" t="str">
        <f t="shared" si="12"/>
        <v/>
      </c>
      <c r="DS17" s="283" t="str">
        <f t="shared" si="12"/>
        <v/>
      </c>
      <c r="DT17" s="283" t="str">
        <f t="shared" si="12"/>
        <v/>
      </c>
      <c r="DU17" s="283" t="str">
        <f t="shared" si="12"/>
        <v/>
      </c>
      <c r="DV17" s="283" t="str">
        <f t="shared" si="12"/>
        <v/>
      </c>
      <c r="DW17" s="283" t="str">
        <f t="shared" si="12"/>
        <v/>
      </c>
      <c r="DX17" s="284">
        <f t="shared" si="12"/>
        <v>875000</v>
      </c>
      <c r="DY17" s="285"/>
      <c r="DZ17" s="284" t="str">
        <f t="shared" si="12"/>
        <v/>
      </c>
      <c r="EA17" s="283" t="str">
        <f t="shared" si="12"/>
        <v/>
      </c>
      <c r="EB17" s="283" t="str">
        <f t="shared" si="12"/>
        <v/>
      </c>
      <c r="EC17" s="283" t="str">
        <f t="shared" si="12"/>
        <v/>
      </c>
      <c r="ED17" s="283" t="str">
        <f t="shared" si="12"/>
        <v/>
      </c>
      <c r="EE17" s="283" t="str">
        <f t="shared" si="12"/>
        <v/>
      </c>
      <c r="EF17" s="283" t="str">
        <f t="shared" si="12"/>
        <v/>
      </c>
      <c r="EG17" s="283" t="str">
        <f t="shared" si="12"/>
        <v/>
      </c>
      <c r="EH17" s="283" t="str">
        <f t="shared" si="12"/>
        <v/>
      </c>
      <c r="EI17" s="283" t="str">
        <f t="shared" si="12"/>
        <v/>
      </c>
      <c r="EJ17" s="284" t="str">
        <f t="shared" si="12"/>
        <v/>
      </c>
    </row>
    <row r="18" spans="2:140" ht="12.95" customHeight="1" x14ac:dyDescent="0.2">
      <c r="B18" s="202" t="str">
        <f>'2. Grunddata'!C$9</f>
        <v>Husdjurens utfodring och vård</v>
      </c>
      <c r="C18" s="219" t="s">
        <v>353</v>
      </c>
      <c r="D18" s="219"/>
      <c r="E18" s="220">
        <f t="shared" ref="E18:E36" si="13">E$16</f>
        <v>0</v>
      </c>
      <c r="F18" s="487" t="s">
        <v>19</v>
      </c>
      <c r="G18" s="169">
        <v>250000</v>
      </c>
      <c r="H18" s="169">
        <v>150000</v>
      </c>
      <c r="I18" s="169">
        <v>50000</v>
      </c>
      <c r="J18" s="169"/>
      <c r="K18" s="169"/>
      <c r="L18" s="169"/>
      <c r="M18" s="169"/>
      <c r="N18" s="169"/>
      <c r="O18" s="169"/>
      <c r="P18" s="169"/>
      <c r="Q18" s="546">
        <f>SUM(G18:P18)</f>
        <v>450000</v>
      </c>
      <c r="R18" s="186">
        <f>(SUMIF('3. Partner'!K$13:K$87,B18,'3. Partner'!H$13:H$87))</f>
        <v>0</v>
      </c>
      <c r="S18" s="186">
        <f>(SUMIF('3. Partner'!K$13:K$87,B18,'3. Partner'!I$13:I$87))</f>
        <v>0</v>
      </c>
      <c r="T18" s="206">
        <f>IF(F18="NEJ",0,IF('2. Grunddata'!C$15="Lön+Drift",'2. Grunddata'!C$14,0)+IF('2. Grunddata'!C$15="Lön+Drift+Utrustning+Lokal",'2. Grunddata'!C$14,0))</f>
        <v>0</v>
      </c>
      <c r="U18" s="166"/>
      <c r="V18" s="170">
        <f>G18*(1-$E18)</f>
        <v>250000</v>
      </c>
      <c r="W18" s="170">
        <f t="shared" ref="W18:AE33" si="14">H18*(1-$E18)</f>
        <v>150000</v>
      </c>
      <c r="X18" s="170">
        <f t="shared" si="14"/>
        <v>50000</v>
      </c>
      <c r="Y18" s="170">
        <f t="shared" si="14"/>
        <v>0</v>
      </c>
      <c r="Z18" s="170">
        <f t="shared" si="14"/>
        <v>0</v>
      </c>
      <c r="AA18" s="170">
        <f t="shared" si="14"/>
        <v>0</v>
      </c>
      <c r="AB18" s="170">
        <f t="shared" si="14"/>
        <v>0</v>
      </c>
      <c r="AC18" s="170">
        <f t="shared" si="14"/>
        <v>0</v>
      </c>
      <c r="AD18" s="170">
        <f t="shared" si="14"/>
        <v>0</v>
      </c>
      <c r="AE18" s="170">
        <f t="shared" si="14"/>
        <v>0</v>
      </c>
      <c r="AF18" s="171">
        <f>SUM(V18:AE18)</f>
        <v>450000</v>
      </c>
      <c r="AH18" s="170">
        <f>G18*$E18</f>
        <v>0</v>
      </c>
      <c r="AI18" s="170">
        <f t="shared" ref="AI18:AQ33" si="15">H18*$E18</f>
        <v>0</v>
      </c>
      <c r="AJ18" s="170">
        <f t="shared" si="15"/>
        <v>0</v>
      </c>
      <c r="AK18" s="170">
        <f t="shared" si="15"/>
        <v>0</v>
      </c>
      <c r="AL18" s="170">
        <f t="shared" si="15"/>
        <v>0</v>
      </c>
      <c r="AM18" s="170">
        <f t="shared" si="15"/>
        <v>0</v>
      </c>
      <c r="AN18" s="170">
        <f t="shared" si="15"/>
        <v>0</v>
      </c>
      <c r="AO18" s="170">
        <f t="shared" si="15"/>
        <v>0</v>
      </c>
      <c r="AP18" s="170">
        <f t="shared" si="15"/>
        <v>0</v>
      </c>
      <c r="AQ18" s="170">
        <f t="shared" si="15"/>
        <v>0</v>
      </c>
      <c r="AR18" s="171">
        <f>SUM(AH18:AQ18)</f>
        <v>0</v>
      </c>
      <c r="AT18" s="170">
        <f>$R18*V18</f>
        <v>0</v>
      </c>
      <c r="AU18" s="170">
        <f t="shared" ref="AU18:BC33" si="16">$R18*W18</f>
        <v>0</v>
      </c>
      <c r="AV18" s="170">
        <f t="shared" si="16"/>
        <v>0</v>
      </c>
      <c r="AW18" s="170">
        <f t="shared" si="16"/>
        <v>0</v>
      </c>
      <c r="AX18" s="170">
        <f t="shared" si="16"/>
        <v>0</v>
      </c>
      <c r="AY18" s="170">
        <f t="shared" si="16"/>
        <v>0</v>
      </c>
      <c r="AZ18" s="170">
        <f t="shared" si="16"/>
        <v>0</v>
      </c>
      <c r="BA18" s="170">
        <f t="shared" si="16"/>
        <v>0</v>
      </c>
      <c r="BB18" s="170">
        <f t="shared" si="16"/>
        <v>0</v>
      </c>
      <c r="BC18" s="170">
        <f t="shared" si="16"/>
        <v>0</v>
      </c>
      <c r="BD18" s="171">
        <f>SUM(AT18:BC18)</f>
        <v>0</v>
      </c>
      <c r="BF18" s="170">
        <f>$R18*AH18</f>
        <v>0</v>
      </c>
      <c r="BG18" s="170">
        <f t="shared" ref="BG18:BO46" si="17">$R18*AI18</f>
        <v>0</v>
      </c>
      <c r="BH18" s="170">
        <f t="shared" si="17"/>
        <v>0</v>
      </c>
      <c r="BI18" s="170">
        <f t="shared" si="17"/>
        <v>0</v>
      </c>
      <c r="BJ18" s="170">
        <f t="shared" si="17"/>
        <v>0</v>
      </c>
      <c r="BK18" s="170">
        <f t="shared" si="17"/>
        <v>0</v>
      </c>
      <c r="BL18" s="170">
        <f t="shared" si="17"/>
        <v>0</v>
      </c>
      <c r="BM18" s="170">
        <f t="shared" si="17"/>
        <v>0</v>
      </c>
      <c r="BN18" s="170">
        <f t="shared" si="17"/>
        <v>0</v>
      </c>
      <c r="BO18" s="170">
        <f t="shared" si="17"/>
        <v>0</v>
      </c>
      <c r="BP18" s="171">
        <f>SUM(BF18:BO18)</f>
        <v>0</v>
      </c>
      <c r="BR18" s="170">
        <f>$S18*V18</f>
        <v>0</v>
      </c>
      <c r="BS18" s="170">
        <f t="shared" ref="BS18:CA33" si="18">$S18*W18</f>
        <v>0</v>
      </c>
      <c r="BT18" s="170">
        <f t="shared" si="18"/>
        <v>0</v>
      </c>
      <c r="BU18" s="170">
        <f t="shared" si="18"/>
        <v>0</v>
      </c>
      <c r="BV18" s="170">
        <f t="shared" si="18"/>
        <v>0</v>
      </c>
      <c r="BW18" s="170">
        <f t="shared" si="18"/>
        <v>0</v>
      </c>
      <c r="BX18" s="170">
        <f t="shared" si="18"/>
        <v>0</v>
      </c>
      <c r="BY18" s="170">
        <f t="shared" si="18"/>
        <v>0</v>
      </c>
      <c r="BZ18" s="170">
        <f t="shared" si="18"/>
        <v>0</v>
      </c>
      <c r="CA18" s="170">
        <f t="shared" si="18"/>
        <v>0</v>
      </c>
      <c r="CB18" s="171">
        <f>SUM(BR18:CA18)</f>
        <v>0</v>
      </c>
      <c r="CD18" s="170">
        <f>$S18*AH18</f>
        <v>0</v>
      </c>
      <c r="CE18" s="170">
        <f t="shared" ref="CE18:CM46" si="19">$S18*AI18</f>
        <v>0</v>
      </c>
      <c r="CF18" s="170">
        <f t="shared" si="19"/>
        <v>0</v>
      </c>
      <c r="CG18" s="170">
        <f t="shared" si="19"/>
        <v>0</v>
      </c>
      <c r="CH18" s="170">
        <f t="shared" si="19"/>
        <v>0</v>
      </c>
      <c r="CI18" s="170">
        <f t="shared" si="19"/>
        <v>0</v>
      </c>
      <c r="CJ18" s="170">
        <f t="shared" si="19"/>
        <v>0</v>
      </c>
      <c r="CK18" s="170">
        <f t="shared" si="19"/>
        <v>0</v>
      </c>
      <c r="CL18" s="170">
        <f t="shared" si="19"/>
        <v>0</v>
      </c>
      <c r="CM18" s="170">
        <f t="shared" si="19"/>
        <v>0</v>
      </c>
      <c r="CN18" s="171">
        <f>SUM(CD18:CM18)</f>
        <v>0</v>
      </c>
      <c r="CP18" s="170">
        <f>IF($F18="JA",$T18*V18,0)</f>
        <v>0</v>
      </c>
      <c r="CQ18" s="170">
        <f t="shared" ref="CQ18:CY33" si="20">IF($F18="JA",$T18*W18,0)</f>
        <v>0</v>
      </c>
      <c r="CR18" s="170">
        <f t="shared" si="20"/>
        <v>0</v>
      </c>
      <c r="CS18" s="170">
        <f t="shared" si="20"/>
        <v>0</v>
      </c>
      <c r="CT18" s="170">
        <f t="shared" si="20"/>
        <v>0</v>
      </c>
      <c r="CU18" s="170">
        <f t="shared" si="20"/>
        <v>0</v>
      </c>
      <c r="CV18" s="170">
        <f t="shared" si="20"/>
        <v>0</v>
      </c>
      <c r="CW18" s="170">
        <f t="shared" si="20"/>
        <v>0</v>
      </c>
      <c r="CX18" s="170">
        <f t="shared" si="20"/>
        <v>0</v>
      </c>
      <c r="CY18" s="170">
        <f t="shared" si="20"/>
        <v>0</v>
      </c>
      <c r="CZ18" s="171">
        <f>SUM(CP18:CY18)</f>
        <v>0</v>
      </c>
      <c r="DB18" s="170">
        <f>AT18+BR18-CP18</f>
        <v>0</v>
      </c>
      <c r="DC18" s="170">
        <f t="shared" ref="DC18:DK33" si="21">AU18+BS18-CQ18</f>
        <v>0</v>
      </c>
      <c r="DD18" s="170">
        <f t="shared" si="21"/>
        <v>0</v>
      </c>
      <c r="DE18" s="170">
        <f t="shared" si="21"/>
        <v>0</v>
      </c>
      <c r="DF18" s="170">
        <f t="shared" si="21"/>
        <v>0</v>
      </c>
      <c r="DG18" s="170">
        <f t="shared" si="21"/>
        <v>0</v>
      </c>
      <c r="DH18" s="170">
        <f t="shared" si="21"/>
        <v>0</v>
      </c>
      <c r="DI18" s="170">
        <f t="shared" si="21"/>
        <v>0</v>
      </c>
      <c r="DJ18" s="170">
        <f t="shared" si="21"/>
        <v>0</v>
      </c>
      <c r="DK18" s="170">
        <f t="shared" si="21"/>
        <v>0</v>
      </c>
      <c r="DL18" s="171">
        <f>SUM(DB18:DK18)</f>
        <v>0</v>
      </c>
      <c r="DN18" s="170">
        <f t="shared" ref="DN18:DW43" si="22">V18+AT18+BR18</f>
        <v>250000</v>
      </c>
      <c r="DO18" s="170">
        <f t="shared" si="22"/>
        <v>150000</v>
      </c>
      <c r="DP18" s="170">
        <f t="shared" si="22"/>
        <v>50000</v>
      </c>
      <c r="DQ18" s="170">
        <f t="shared" si="22"/>
        <v>0</v>
      </c>
      <c r="DR18" s="170">
        <f t="shared" si="22"/>
        <v>0</v>
      </c>
      <c r="DS18" s="170">
        <f t="shared" si="22"/>
        <v>0</v>
      </c>
      <c r="DT18" s="170">
        <f t="shared" si="22"/>
        <v>0</v>
      </c>
      <c r="DU18" s="170">
        <f t="shared" si="22"/>
        <v>0</v>
      </c>
      <c r="DV18" s="170">
        <f t="shared" si="22"/>
        <v>0</v>
      </c>
      <c r="DW18" s="170">
        <f t="shared" si="22"/>
        <v>0</v>
      </c>
      <c r="DX18" s="171">
        <f>SUM(DN18:DW18)</f>
        <v>450000</v>
      </c>
      <c r="DZ18" s="170">
        <f t="shared" ref="DZ18:EI43" si="23">AH18+BF18+CD18</f>
        <v>0</v>
      </c>
      <c r="EA18" s="170">
        <f t="shared" si="23"/>
        <v>0</v>
      </c>
      <c r="EB18" s="170">
        <f t="shared" si="23"/>
        <v>0</v>
      </c>
      <c r="EC18" s="170">
        <f t="shared" si="23"/>
        <v>0</v>
      </c>
      <c r="ED18" s="170">
        <f t="shared" si="23"/>
        <v>0</v>
      </c>
      <c r="EE18" s="170">
        <f t="shared" si="23"/>
        <v>0</v>
      </c>
      <c r="EF18" s="170">
        <f t="shared" si="23"/>
        <v>0</v>
      </c>
      <c r="EG18" s="170">
        <f t="shared" si="23"/>
        <v>0</v>
      </c>
      <c r="EH18" s="170">
        <f t="shared" si="23"/>
        <v>0</v>
      </c>
      <c r="EI18" s="170">
        <f t="shared" si="23"/>
        <v>0</v>
      </c>
      <c r="EJ18" s="171">
        <f>SUM(DZ18:EI18)</f>
        <v>0</v>
      </c>
    </row>
    <row r="19" spans="2:140" ht="12.95" customHeight="1" x14ac:dyDescent="0.2">
      <c r="B19" s="115" t="str">
        <f>'2. Grunddata'!C$9</f>
        <v>Husdjurens utfodring och vård</v>
      </c>
      <c r="C19" s="207" t="s">
        <v>354</v>
      </c>
      <c r="D19" s="208"/>
      <c r="E19" s="209">
        <f t="shared" si="13"/>
        <v>0</v>
      </c>
      <c r="F19" s="488" t="s">
        <v>19</v>
      </c>
      <c r="G19" s="210">
        <v>25000</v>
      </c>
      <c r="H19" s="210">
        <v>175000</v>
      </c>
      <c r="I19" s="210">
        <v>125000</v>
      </c>
      <c r="J19" s="210"/>
      <c r="K19" s="210"/>
      <c r="L19" s="210"/>
      <c r="M19" s="210"/>
      <c r="N19" s="210"/>
      <c r="O19" s="210"/>
      <c r="P19" s="210"/>
      <c r="Q19" s="547">
        <f t="shared" ref="Q19:Q82" si="24">SUM(G19:P19)</f>
        <v>325000</v>
      </c>
      <c r="R19" s="286">
        <f>(SUMIF('3. Partner'!K$13:K$87,B19,'3. Partner'!H$13:H$87))</f>
        <v>0</v>
      </c>
      <c r="S19" s="286">
        <f>(SUMIF('3. Partner'!K$13:K$87,B19,'3. Partner'!I$13:I$87))</f>
        <v>0</v>
      </c>
      <c r="T19" s="287">
        <f>IF(F19="NEJ",0,IF('2. Grunddata'!C$15="Lön+Drift",'2. Grunddata'!C$14,0)+IF('2. Grunddata'!C$15="Lön+Drift+Utrustning+Lokal",'2. Grunddata'!C$14,0))</f>
        <v>0</v>
      </c>
      <c r="U19" s="288"/>
      <c r="V19" s="225">
        <f t="shared" ref="V19:AE57" si="25">G19*(1-$E19)</f>
        <v>25000</v>
      </c>
      <c r="W19" s="225">
        <f t="shared" si="14"/>
        <v>175000</v>
      </c>
      <c r="X19" s="225">
        <f t="shared" si="14"/>
        <v>125000</v>
      </c>
      <c r="Y19" s="225">
        <f t="shared" si="14"/>
        <v>0</v>
      </c>
      <c r="Z19" s="225">
        <f t="shared" si="14"/>
        <v>0</v>
      </c>
      <c r="AA19" s="225">
        <f t="shared" si="14"/>
        <v>0</v>
      </c>
      <c r="AB19" s="225">
        <f t="shared" si="14"/>
        <v>0</v>
      </c>
      <c r="AC19" s="225">
        <f t="shared" si="14"/>
        <v>0</v>
      </c>
      <c r="AD19" s="225">
        <f t="shared" si="14"/>
        <v>0</v>
      </c>
      <c r="AE19" s="225">
        <f t="shared" si="14"/>
        <v>0</v>
      </c>
      <c r="AF19" s="226">
        <f t="shared" ref="AF19:AF82" si="26">SUM(V19:AE19)</f>
        <v>325000</v>
      </c>
      <c r="AG19" s="227"/>
      <c r="AH19" s="225">
        <f t="shared" ref="AH19:AQ57" si="27">G19*$E19</f>
        <v>0</v>
      </c>
      <c r="AI19" s="225">
        <f t="shared" si="15"/>
        <v>0</v>
      </c>
      <c r="AJ19" s="225">
        <f t="shared" si="15"/>
        <v>0</v>
      </c>
      <c r="AK19" s="225">
        <f t="shared" si="15"/>
        <v>0</v>
      </c>
      <c r="AL19" s="225">
        <f t="shared" si="15"/>
        <v>0</v>
      </c>
      <c r="AM19" s="225">
        <f t="shared" si="15"/>
        <v>0</v>
      </c>
      <c r="AN19" s="225">
        <f t="shared" si="15"/>
        <v>0</v>
      </c>
      <c r="AO19" s="225">
        <f t="shared" si="15"/>
        <v>0</v>
      </c>
      <c r="AP19" s="225">
        <f t="shared" si="15"/>
        <v>0</v>
      </c>
      <c r="AQ19" s="225">
        <f t="shared" si="15"/>
        <v>0</v>
      </c>
      <c r="AR19" s="226">
        <f t="shared" ref="AR19:AR82" si="28">SUM(AH19:AQ19)</f>
        <v>0</v>
      </c>
      <c r="AS19" s="227"/>
      <c r="AT19" s="225">
        <f t="shared" ref="AT19:BC57" si="29">$R19*V19</f>
        <v>0</v>
      </c>
      <c r="AU19" s="225">
        <f t="shared" si="16"/>
        <v>0</v>
      </c>
      <c r="AV19" s="225">
        <f t="shared" si="16"/>
        <v>0</v>
      </c>
      <c r="AW19" s="225">
        <f t="shared" si="16"/>
        <v>0</v>
      </c>
      <c r="AX19" s="225">
        <f t="shared" si="16"/>
        <v>0</v>
      </c>
      <c r="AY19" s="225">
        <f t="shared" si="16"/>
        <v>0</v>
      </c>
      <c r="AZ19" s="225">
        <f t="shared" si="16"/>
        <v>0</v>
      </c>
      <c r="BA19" s="225">
        <f t="shared" si="16"/>
        <v>0</v>
      </c>
      <c r="BB19" s="225">
        <f t="shared" si="16"/>
        <v>0</v>
      </c>
      <c r="BC19" s="225">
        <f t="shared" si="16"/>
        <v>0</v>
      </c>
      <c r="BD19" s="226">
        <f t="shared" ref="BD19:BD82" si="30">SUM(AT19:BC19)</f>
        <v>0</v>
      </c>
      <c r="BE19" s="227"/>
      <c r="BF19" s="225">
        <f t="shared" ref="BF19:BI82" si="31">$R19*AH19</f>
        <v>0</v>
      </c>
      <c r="BG19" s="225">
        <f t="shared" si="17"/>
        <v>0</v>
      </c>
      <c r="BH19" s="225">
        <f t="shared" si="17"/>
        <v>0</v>
      </c>
      <c r="BI19" s="225">
        <f t="shared" si="17"/>
        <v>0</v>
      </c>
      <c r="BJ19" s="225">
        <f t="shared" si="17"/>
        <v>0</v>
      </c>
      <c r="BK19" s="225">
        <f t="shared" si="17"/>
        <v>0</v>
      </c>
      <c r="BL19" s="225">
        <f t="shared" si="17"/>
        <v>0</v>
      </c>
      <c r="BM19" s="225">
        <f t="shared" si="17"/>
        <v>0</v>
      </c>
      <c r="BN19" s="225">
        <f t="shared" si="17"/>
        <v>0</v>
      </c>
      <c r="BO19" s="225">
        <f t="shared" si="17"/>
        <v>0</v>
      </c>
      <c r="BP19" s="226">
        <f t="shared" ref="BP19:BP82" si="32">SUM(BF19:BO19)</f>
        <v>0</v>
      </c>
      <c r="BQ19" s="227"/>
      <c r="BR19" s="225">
        <f t="shared" ref="BR19:CA57" si="33">$S19*V19</f>
        <v>0</v>
      </c>
      <c r="BS19" s="225">
        <f t="shared" si="18"/>
        <v>0</v>
      </c>
      <c r="BT19" s="225">
        <f t="shared" si="18"/>
        <v>0</v>
      </c>
      <c r="BU19" s="225">
        <f t="shared" si="18"/>
        <v>0</v>
      </c>
      <c r="BV19" s="225">
        <f t="shared" si="18"/>
        <v>0</v>
      </c>
      <c r="BW19" s="225">
        <f t="shared" si="18"/>
        <v>0</v>
      </c>
      <c r="BX19" s="225">
        <f t="shared" si="18"/>
        <v>0</v>
      </c>
      <c r="BY19" s="225">
        <f t="shared" si="18"/>
        <v>0</v>
      </c>
      <c r="BZ19" s="225">
        <f t="shared" si="18"/>
        <v>0</v>
      </c>
      <c r="CA19" s="225">
        <f t="shared" si="18"/>
        <v>0</v>
      </c>
      <c r="CB19" s="226">
        <f t="shared" ref="CB19:CB82" si="34">SUM(BR19:CA19)</f>
        <v>0</v>
      </c>
      <c r="CC19" s="227"/>
      <c r="CD19" s="225">
        <f t="shared" ref="CD19:CG82" si="35">$S19*AH19</f>
        <v>0</v>
      </c>
      <c r="CE19" s="225">
        <f t="shared" si="19"/>
        <v>0</v>
      </c>
      <c r="CF19" s="225">
        <f t="shared" si="19"/>
        <v>0</v>
      </c>
      <c r="CG19" s="225">
        <f t="shared" si="19"/>
        <v>0</v>
      </c>
      <c r="CH19" s="225">
        <f t="shared" si="19"/>
        <v>0</v>
      </c>
      <c r="CI19" s="225">
        <f t="shared" si="19"/>
        <v>0</v>
      </c>
      <c r="CJ19" s="225">
        <f t="shared" si="19"/>
        <v>0</v>
      </c>
      <c r="CK19" s="225">
        <f t="shared" si="19"/>
        <v>0</v>
      </c>
      <c r="CL19" s="225">
        <f t="shared" si="19"/>
        <v>0</v>
      </c>
      <c r="CM19" s="225">
        <f t="shared" si="19"/>
        <v>0</v>
      </c>
      <c r="CN19" s="226">
        <f t="shared" ref="CN19:CN82" si="36">SUM(CD19:CM19)</f>
        <v>0</v>
      </c>
      <c r="CO19" s="227"/>
      <c r="CP19" s="225">
        <f t="shared" ref="CP19:CY57" si="37">IF($F19="JA",$T19*V19,0)</f>
        <v>0</v>
      </c>
      <c r="CQ19" s="225">
        <f t="shared" si="20"/>
        <v>0</v>
      </c>
      <c r="CR19" s="225">
        <f t="shared" si="20"/>
        <v>0</v>
      </c>
      <c r="CS19" s="225">
        <f t="shared" si="20"/>
        <v>0</v>
      </c>
      <c r="CT19" s="225">
        <f t="shared" si="20"/>
        <v>0</v>
      </c>
      <c r="CU19" s="225">
        <f t="shared" si="20"/>
        <v>0</v>
      </c>
      <c r="CV19" s="225">
        <f t="shared" si="20"/>
        <v>0</v>
      </c>
      <c r="CW19" s="225">
        <f t="shared" si="20"/>
        <v>0</v>
      </c>
      <c r="CX19" s="225">
        <f t="shared" si="20"/>
        <v>0</v>
      </c>
      <c r="CY19" s="225">
        <f t="shared" si="20"/>
        <v>0</v>
      </c>
      <c r="CZ19" s="226">
        <f t="shared" ref="CZ19:CZ82" si="38">SUM(CP19:CY19)</f>
        <v>0</v>
      </c>
      <c r="DA19" s="227"/>
      <c r="DB19" s="225">
        <f t="shared" ref="DB19:DK57" si="39">AT19+BR19-CP19</f>
        <v>0</v>
      </c>
      <c r="DC19" s="225">
        <f t="shared" si="21"/>
        <v>0</v>
      </c>
      <c r="DD19" s="225">
        <f t="shared" si="21"/>
        <v>0</v>
      </c>
      <c r="DE19" s="225">
        <f t="shared" si="21"/>
        <v>0</v>
      </c>
      <c r="DF19" s="225">
        <f t="shared" si="21"/>
        <v>0</v>
      </c>
      <c r="DG19" s="225">
        <f t="shared" si="21"/>
        <v>0</v>
      </c>
      <c r="DH19" s="225">
        <f t="shared" si="21"/>
        <v>0</v>
      </c>
      <c r="DI19" s="225">
        <f t="shared" si="21"/>
        <v>0</v>
      </c>
      <c r="DJ19" s="225">
        <f t="shared" si="21"/>
        <v>0</v>
      </c>
      <c r="DK19" s="225">
        <f t="shared" si="21"/>
        <v>0</v>
      </c>
      <c r="DL19" s="226">
        <f t="shared" ref="DL19:DL82" si="40">SUM(DB19:DK19)</f>
        <v>0</v>
      </c>
      <c r="DM19" s="227"/>
      <c r="DN19" s="225">
        <f t="shared" si="22"/>
        <v>25000</v>
      </c>
      <c r="DO19" s="225">
        <f t="shared" si="22"/>
        <v>175000</v>
      </c>
      <c r="DP19" s="225">
        <f t="shared" si="22"/>
        <v>125000</v>
      </c>
      <c r="DQ19" s="225">
        <f t="shared" si="22"/>
        <v>0</v>
      </c>
      <c r="DR19" s="225">
        <f t="shared" si="22"/>
        <v>0</v>
      </c>
      <c r="DS19" s="225">
        <f t="shared" si="22"/>
        <v>0</v>
      </c>
      <c r="DT19" s="225">
        <f t="shared" si="22"/>
        <v>0</v>
      </c>
      <c r="DU19" s="225">
        <f t="shared" si="22"/>
        <v>0</v>
      </c>
      <c r="DV19" s="225">
        <f t="shared" si="22"/>
        <v>0</v>
      </c>
      <c r="DW19" s="225">
        <f t="shared" si="22"/>
        <v>0</v>
      </c>
      <c r="DX19" s="226">
        <f t="shared" ref="DX19:DX82" si="41">SUM(DN19:DW19)</f>
        <v>325000</v>
      </c>
      <c r="DY19" s="227"/>
      <c r="DZ19" s="225">
        <f t="shared" si="23"/>
        <v>0</v>
      </c>
      <c r="EA19" s="225">
        <f t="shared" si="23"/>
        <v>0</v>
      </c>
      <c r="EB19" s="225">
        <f t="shared" si="23"/>
        <v>0</v>
      </c>
      <c r="EC19" s="225">
        <f t="shared" si="23"/>
        <v>0</v>
      </c>
      <c r="ED19" s="225">
        <f t="shared" si="23"/>
        <v>0</v>
      </c>
      <c r="EE19" s="225">
        <f t="shared" si="23"/>
        <v>0</v>
      </c>
      <c r="EF19" s="225">
        <f t="shared" si="23"/>
        <v>0</v>
      </c>
      <c r="EG19" s="225">
        <f t="shared" si="23"/>
        <v>0</v>
      </c>
      <c r="EH19" s="225">
        <f t="shared" si="23"/>
        <v>0</v>
      </c>
      <c r="EI19" s="225">
        <f t="shared" si="23"/>
        <v>0</v>
      </c>
      <c r="EJ19" s="226">
        <f t="shared" ref="EJ19:EJ82" si="42">SUM(DZ19:EI19)</f>
        <v>0</v>
      </c>
    </row>
    <row r="20" spans="2:140" ht="12.95" customHeight="1" x14ac:dyDescent="0.2">
      <c r="B20" s="109" t="str">
        <f>'2. Grunddata'!C$9</f>
        <v>Husdjurens utfodring och vård</v>
      </c>
      <c r="C20" s="172" t="s">
        <v>355</v>
      </c>
      <c r="D20" s="173"/>
      <c r="E20" s="185">
        <f t="shared" si="13"/>
        <v>0</v>
      </c>
      <c r="F20" s="489" t="s">
        <v>19</v>
      </c>
      <c r="G20" s="169">
        <v>25000</v>
      </c>
      <c r="H20" s="169">
        <v>25000</v>
      </c>
      <c r="I20" s="169">
        <v>50000</v>
      </c>
      <c r="J20" s="169"/>
      <c r="K20" s="169"/>
      <c r="L20" s="169"/>
      <c r="M20" s="169"/>
      <c r="N20" s="169"/>
      <c r="O20" s="169"/>
      <c r="P20" s="169"/>
      <c r="Q20" s="546">
        <f t="shared" si="24"/>
        <v>100000</v>
      </c>
      <c r="R20" s="186">
        <f>(SUMIF('3. Partner'!K$13:K$87,B20,'3. Partner'!H$13:H$87))</f>
        <v>0</v>
      </c>
      <c r="S20" s="186">
        <f>(SUMIF('3. Partner'!K$13:K$87,B20,'3. Partner'!I$13:I$87))</f>
        <v>0</v>
      </c>
      <c r="T20" s="206">
        <f>IF(F20="NEJ",0,IF('2. Grunddata'!C$15="Lön+Drift",'2. Grunddata'!C$14,0)+IF('2. Grunddata'!C$15="Lön+Drift+Utrustning+Lokal",'2. Grunddata'!C$14,0))</f>
        <v>0</v>
      </c>
      <c r="U20" s="166"/>
      <c r="V20" s="170">
        <f t="shared" si="25"/>
        <v>25000</v>
      </c>
      <c r="W20" s="170">
        <f t="shared" si="14"/>
        <v>25000</v>
      </c>
      <c r="X20" s="170">
        <f t="shared" si="14"/>
        <v>50000</v>
      </c>
      <c r="Y20" s="170">
        <f t="shared" si="14"/>
        <v>0</v>
      </c>
      <c r="Z20" s="170">
        <f t="shared" si="14"/>
        <v>0</v>
      </c>
      <c r="AA20" s="170">
        <f t="shared" si="14"/>
        <v>0</v>
      </c>
      <c r="AB20" s="170">
        <f t="shared" si="14"/>
        <v>0</v>
      </c>
      <c r="AC20" s="170">
        <f t="shared" si="14"/>
        <v>0</v>
      </c>
      <c r="AD20" s="170">
        <f t="shared" si="14"/>
        <v>0</v>
      </c>
      <c r="AE20" s="170">
        <f t="shared" si="14"/>
        <v>0</v>
      </c>
      <c r="AF20" s="171">
        <f t="shared" si="26"/>
        <v>100000</v>
      </c>
      <c r="AH20" s="170">
        <f t="shared" si="27"/>
        <v>0</v>
      </c>
      <c r="AI20" s="170">
        <f t="shared" si="15"/>
        <v>0</v>
      </c>
      <c r="AJ20" s="170">
        <f t="shared" si="15"/>
        <v>0</v>
      </c>
      <c r="AK20" s="170">
        <f t="shared" si="15"/>
        <v>0</v>
      </c>
      <c r="AL20" s="170">
        <f t="shared" si="15"/>
        <v>0</v>
      </c>
      <c r="AM20" s="170">
        <f t="shared" si="15"/>
        <v>0</v>
      </c>
      <c r="AN20" s="170">
        <f t="shared" si="15"/>
        <v>0</v>
      </c>
      <c r="AO20" s="170">
        <f t="shared" si="15"/>
        <v>0</v>
      </c>
      <c r="AP20" s="170">
        <f t="shared" si="15"/>
        <v>0</v>
      </c>
      <c r="AQ20" s="170">
        <f t="shared" si="15"/>
        <v>0</v>
      </c>
      <c r="AR20" s="171">
        <f t="shared" si="28"/>
        <v>0</v>
      </c>
      <c r="AT20" s="170">
        <f t="shared" si="29"/>
        <v>0</v>
      </c>
      <c r="AU20" s="170">
        <f t="shared" si="16"/>
        <v>0</v>
      </c>
      <c r="AV20" s="170">
        <f t="shared" si="16"/>
        <v>0</v>
      </c>
      <c r="AW20" s="170">
        <f t="shared" si="16"/>
        <v>0</v>
      </c>
      <c r="AX20" s="170">
        <f t="shared" si="16"/>
        <v>0</v>
      </c>
      <c r="AY20" s="170">
        <f t="shared" si="16"/>
        <v>0</v>
      </c>
      <c r="AZ20" s="170">
        <f t="shared" si="16"/>
        <v>0</v>
      </c>
      <c r="BA20" s="170">
        <f t="shared" si="16"/>
        <v>0</v>
      </c>
      <c r="BB20" s="170">
        <f t="shared" si="16"/>
        <v>0</v>
      </c>
      <c r="BC20" s="170">
        <f t="shared" si="16"/>
        <v>0</v>
      </c>
      <c r="BD20" s="171">
        <f t="shared" si="30"/>
        <v>0</v>
      </c>
      <c r="BF20" s="170">
        <f t="shared" si="31"/>
        <v>0</v>
      </c>
      <c r="BG20" s="170">
        <f t="shared" si="17"/>
        <v>0</v>
      </c>
      <c r="BH20" s="170">
        <f t="shared" si="17"/>
        <v>0</v>
      </c>
      <c r="BI20" s="170">
        <f t="shared" si="17"/>
        <v>0</v>
      </c>
      <c r="BJ20" s="170">
        <f t="shared" si="17"/>
        <v>0</v>
      </c>
      <c r="BK20" s="170">
        <f t="shared" si="17"/>
        <v>0</v>
      </c>
      <c r="BL20" s="170">
        <f t="shared" si="17"/>
        <v>0</v>
      </c>
      <c r="BM20" s="170">
        <f t="shared" si="17"/>
        <v>0</v>
      </c>
      <c r="BN20" s="170">
        <f t="shared" si="17"/>
        <v>0</v>
      </c>
      <c r="BO20" s="170">
        <f t="shared" si="17"/>
        <v>0</v>
      </c>
      <c r="BP20" s="171">
        <f t="shared" si="32"/>
        <v>0</v>
      </c>
      <c r="BR20" s="170">
        <f t="shared" si="33"/>
        <v>0</v>
      </c>
      <c r="BS20" s="170">
        <f t="shared" si="18"/>
        <v>0</v>
      </c>
      <c r="BT20" s="170">
        <f t="shared" si="18"/>
        <v>0</v>
      </c>
      <c r="BU20" s="170">
        <f t="shared" si="18"/>
        <v>0</v>
      </c>
      <c r="BV20" s="170">
        <f t="shared" si="18"/>
        <v>0</v>
      </c>
      <c r="BW20" s="170">
        <f t="shared" si="18"/>
        <v>0</v>
      </c>
      <c r="BX20" s="170">
        <f t="shared" si="18"/>
        <v>0</v>
      </c>
      <c r="BY20" s="170">
        <f t="shared" si="18"/>
        <v>0</v>
      </c>
      <c r="BZ20" s="170">
        <f t="shared" si="18"/>
        <v>0</v>
      </c>
      <c r="CA20" s="170">
        <f t="shared" si="18"/>
        <v>0</v>
      </c>
      <c r="CB20" s="171">
        <f t="shared" si="34"/>
        <v>0</v>
      </c>
      <c r="CD20" s="170">
        <f t="shared" si="35"/>
        <v>0</v>
      </c>
      <c r="CE20" s="170">
        <f t="shared" si="19"/>
        <v>0</v>
      </c>
      <c r="CF20" s="170">
        <f t="shared" si="19"/>
        <v>0</v>
      </c>
      <c r="CG20" s="170">
        <f t="shared" si="19"/>
        <v>0</v>
      </c>
      <c r="CH20" s="170">
        <f t="shared" si="19"/>
        <v>0</v>
      </c>
      <c r="CI20" s="170">
        <f t="shared" si="19"/>
        <v>0</v>
      </c>
      <c r="CJ20" s="170">
        <f t="shared" si="19"/>
        <v>0</v>
      </c>
      <c r="CK20" s="170">
        <f t="shared" si="19"/>
        <v>0</v>
      </c>
      <c r="CL20" s="170">
        <f t="shared" si="19"/>
        <v>0</v>
      </c>
      <c r="CM20" s="170">
        <f t="shared" si="19"/>
        <v>0</v>
      </c>
      <c r="CN20" s="171">
        <f t="shared" si="36"/>
        <v>0</v>
      </c>
      <c r="CP20" s="170">
        <f t="shared" si="37"/>
        <v>0</v>
      </c>
      <c r="CQ20" s="170">
        <f t="shared" si="20"/>
        <v>0</v>
      </c>
      <c r="CR20" s="170">
        <f t="shared" si="20"/>
        <v>0</v>
      </c>
      <c r="CS20" s="170">
        <f t="shared" si="20"/>
        <v>0</v>
      </c>
      <c r="CT20" s="170">
        <f t="shared" si="20"/>
        <v>0</v>
      </c>
      <c r="CU20" s="170">
        <f t="shared" si="20"/>
        <v>0</v>
      </c>
      <c r="CV20" s="170">
        <f t="shared" si="20"/>
        <v>0</v>
      </c>
      <c r="CW20" s="170">
        <f t="shared" si="20"/>
        <v>0</v>
      </c>
      <c r="CX20" s="170">
        <f t="shared" si="20"/>
        <v>0</v>
      </c>
      <c r="CY20" s="170">
        <f t="shared" si="20"/>
        <v>0</v>
      </c>
      <c r="CZ20" s="171">
        <f t="shared" si="38"/>
        <v>0</v>
      </c>
      <c r="DB20" s="170">
        <f t="shared" si="39"/>
        <v>0</v>
      </c>
      <c r="DC20" s="170">
        <f t="shared" si="21"/>
        <v>0</v>
      </c>
      <c r="DD20" s="170">
        <f t="shared" si="21"/>
        <v>0</v>
      </c>
      <c r="DE20" s="170">
        <f t="shared" si="21"/>
        <v>0</v>
      </c>
      <c r="DF20" s="170">
        <f t="shared" si="21"/>
        <v>0</v>
      </c>
      <c r="DG20" s="170">
        <f t="shared" si="21"/>
        <v>0</v>
      </c>
      <c r="DH20" s="170">
        <f t="shared" si="21"/>
        <v>0</v>
      </c>
      <c r="DI20" s="170">
        <f t="shared" si="21"/>
        <v>0</v>
      </c>
      <c r="DJ20" s="170">
        <f t="shared" si="21"/>
        <v>0</v>
      </c>
      <c r="DK20" s="170">
        <f t="shared" si="21"/>
        <v>0</v>
      </c>
      <c r="DL20" s="171">
        <f t="shared" si="40"/>
        <v>0</v>
      </c>
      <c r="DN20" s="170">
        <f t="shared" si="22"/>
        <v>25000</v>
      </c>
      <c r="DO20" s="170">
        <f t="shared" si="22"/>
        <v>25000</v>
      </c>
      <c r="DP20" s="170">
        <f t="shared" si="22"/>
        <v>50000</v>
      </c>
      <c r="DQ20" s="170">
        <f t="shared" si="22"/>
        <v>0</v>
      </c>
      <c r="DR20" s="170">
        <f t="shared" si="22"/>
        <v>0</v>
      </c>
      <c r="DS20" s="170">
        <f t="shared" si="22"/>
        <v>0</v>
      </c>
      <c r="DT20" s="170">
        <f t="shared" si="22"/>
        <v>0</v>
      </c>
      <c r="DU20" s="170">
        <f t="shared" si="22"/>
        <v>0</v>
      </c>
      <c r="DV20" s="170">
        <f t="shared" si="22"/>
        <v>0</v>
      </c>
      <c r="DW20" s="170">
        <f t="shared" si="22"/>
        <v>0</v>
      </c>
      <c r="DX20" s="171">
        <f t="shared" si="41"/>
        <v>100000</v>
      </c>
      <c r="DZ20" s="170">
        <f t="shared" si="23"/>
        <v>0</v>
      </c>
      <c r="EA20" s="170">
        <f t="shared" si="23"/>
        <v>0</v>
      </c>
      <c r="EB20" s="170">
        <f t="shared" si="23"/>
        <v>0</v>
      </c>
      <c r="EC20" s="170">
        <f t="shared" si="23"/>
        <v>0</v>
      </c>
      <c r="ED20" s="170">
        <f t="shared" si="23"/>
        <v>0</v>
      </c>
      <c r="EE20" s="170">
        <f t="shared" si="23"/>
        <v>0</v>
      </c>
      <c r="EF20" s="170">
        <f t="shared" si="23"/>
        <v>0</v>
      </c>
      <c r="EG20" s="170">
        <f t="shared" si="23"/>
        <v>0</v>
      </c>
      <c r="EH20" s="170">
        <f t="shared" si="23"/>
        <v>0</v>
      </c>
      <c r="EI20" s="170">
        <f t="shared" si="23"/>
        <v>0</v>
      </c>
      <c r="EJ20" s="171">
        <f t="shared" si="42"/>
        <v>0</v>
      </c>
    </row>
    <row r="21" spans="2:140" ht="12.95" customHeight="1" x14ac:dyDescent="0.2">
      <c r="B21" s="115" t="str">
        <f>'2. Grunddata'!C$9</f>
        <v>Husdjurens utfodring och vård</v>
      </c>
      <c r="C21" s="207"/>
      <c r="D21" s="208"/>
      <c r="E21" s="209">
        <f t="shared" si="13"/>
        <v>0</v>
      </c>
      <c r="F21" s="488" t="s">
        <v>19</v>
      </c>
      <c r="G21" s="210"/>
      <c r="H21" s="210"/>
      <c r="I21" s="210"/>
      <c r="J21" s="210"/>
      <c r="K21" s="210"/>
      <c r="L21" s="210"/>
      <c r="M21" s="210"/>
      <c r="N21" s="210"/>
      <c r="O21" s="210"/>
      <c r="P21" s="210"/>
      <c r="Q21" s="547">
        <f t="shared" si="24"/>
        <v>0</v>
      </c>
      <c r="R21" s="286">
        <f>(SUMIF('3. Partner'!K$13:K$87,B21,'3. Partner'!H$13:H$87))</f>
        <v>0</v>
      </c>
      <c r="S21" s="286">
        <f>(SUMIF('3. Partner'!K$13:K$87,B21,'3. Partner'!I$13:I$87))</f>
        <v>0</v>
      </c>
      <c r="T21" s="287">
        <f>IF(F21="NEJ",0,IF('2. Grunddata'!C$15="Lön+Drift",'2. Grunddata'!C$14,0)+IF('2. Grunddata'!C$15="Lön+Drift+Utrustning+Lokal",'2. Grunddata'!C$14,0))</f>
        <v>0</v>
      </c>
      <c r="U21" s="288"/>
      <c r="V21" s="225">
        <f t="shared" si="25"/>
        <v>0</v>
      </c>
      <c r="W21" s="225">
        <f t="shared" si="14"/>
        <v>0</v>
      </c>
      <c r="X21" s="225">
        <f t="shared" si="14"/>
        <v>0</v>
      </c>
      <c r="Y21" s="225">
        <f t="shared" si="14"/>
        <v>0</v>
      </c>
      <c r="Z21" s="225">
        <f t="shared" si="14"/>
        <v>0</v>
      </c>
      <c r="AA21" s="225">
        <f t="shared" si="14"/>
        <v>0</v>
      </c>
      <c r="AB21" s="225">
        <f t="shared" si="14"/>
        <v>0</v>
      </c>
      <c r="AC21" s="225">
        <f t="shared" si="14"/>
        <v>0</v>
      </c>
      <c r="AD21" s="225">
        <f t="shared" si="14"/>
        <v>0</v>
      </c>
      <c r="AE21" s="225">
        <f t="shared" si="14"/>
        <v>0</v>
      </c>
      <c r="AF21" s="226">
        <f t="shared" si="26"/>
        <v>0</v>
      </c>
      <c r="AG21" s="227"/>
      <c r="AH21" s="225">
        <f t="shared" si="27"/>
        <v>0</v>
      </c>
      <c r="AI21" s="225">
        <f t="shared" si="15"/>
        <v>0</v>
      </c>
      <c r="AJ21" s="225">
        <f t="shared" si="15"/>
        <v>0</v>
      </c>
      <c r="AK21" s="225">
        <f t="shared" si="15"/>
        <v>0</v>
      </c>
      <c r="AL21" s="225">
        <f t="shared" si="15"/>
        <v>0</v>
      </c>
      <c r="AM21" s="225">
        <f t="shared" si="15"/>
        <v>0</v>
      </c>
      <c r="AN21" s="225">
        <f t="shared" si="15"/>
        <v>0</v>
      </c>
      <c r="AO21" s="225">
        <f t="shared" si="15"/>
        <v>0</v>
      </c>
      <c r="AP21" s="225">
        <f t="shared" si="15"/>
        <v>0</v>
      </c>
      <c r="AQ21" s="225">
        <f t="shared" si="15"/>
        <v>0</v>
      </c>
      <c r="AR21" s="226">
        <f t="shared" si="28"/>
        <v>0</v>
      </c>
      <c r="AS21" s="227"/>
      <c r="AT21" s="225">
        <f t="shared" si="29"/>
        <v>0</v>
      </c>
      <c r="AU21" s="225">
        <f t="shared" si="16"/>
        <v>0</v>
      </c>
      <c r="AV21" s="225">
        <f t="shared" si="16"/>
        <v>0</v>
      </c>
      <c r="AW21" s="225">
        <f t="shared" si="16"/>
        <v>0</v>
      </c>
      <c r="AX21" s="225">
        <f t="shared" si="16"/>
        <v>0</v>
      </c>
      <c r="AY21" s="225">
        <f t="shared" si="16"/>
        <v>0</v>
      </c>
      <c r="AZ21" s="225">
        <f t="shared" si="16"/>
        <v>0</v>
      </c>
      <c r="BA21" s="225">
        <f t="shared" si="16"/>
        <v>0</v>
      </c>
      <c r="BB21" s="225">
        <f t="shared" si="16"/>
        <v>0</v>
      </c>
      <c r="BC21" s="225">
        <f t="shared" si="16"/>
        <v>0</v>
      </c>
      <c r="BD21" s="226">
        <f t="shared" si="30"/>
        <v>0</v>
      </c>
      <c r="BE21" s="227"/>
      <c r="BF21" s="225">
        <f t="shared" si="31"/>
        <v>0</v>
      </c>
      <c r="BG21" s="225">
        <f t="shared" si="17"/>
        <v>0</v>
      </c>
      <c r="BH21" s="225">
        <f t="shared" si="17"/>
        <v>0</v>
      </c>
      <c r="BI21" s="225">
        <f t="shared" si="17"/>
        <v>0</v>
      </c>
      <c r="BJ21" s="225">
        <f t="shared" si="17"/>
        <v>0</v>
      </c>
      <c r="BK21" s="225">
        <f t="shared" si="17"/>
        <v>0</v>
      </c>
      <c r="BL21" s="225">
        <f t="shared" si="17"/>
        <v>0</v>
      </c>
      <c r="BM21" s="225">
        <f t="shared" si="17"/>
        <v>0</v>
      </c>
      <c r="BN21" s="225">
        <f t="shared" si="17"/>
        <v>0</v>
      </c>
      <c r="BO21" s="225">
        <f t="shared" si="17"/>
        <v>0</v>
      </c>
      <c r="BP21" s="226">
        <f t="shared" si="32"/>
        <v>0</v>
      </c>
      <c r="BQ21" s="227"/>
      <c r="BR21" s="225">
        <f t="shared" si="33"/>
        <v>0</v>
      </c>
      <c r="BS21" s="225">
        <f t="shared" si="18"/>
        <v>0</v>
      </c>
      <c r="BT21" s="225">
        <f t="shared" si="18"/>
        <v>0</v>
      </c>
      <c r="BU21" s="225">
        <f t="shared" si="18"/>
        <v>0</v>
      </c>
      <c r="BV21" s="225">
        <f t="shared" si="18"/>
        <v>0</v>
      </c>
      <c r="BW21" s="225">
        <f t="shared" si="18"/>
        <v>0</v>
      </c>
      <c r="BX21" s="225">
        <f t="shared" si="18"/>
        <v>0</v>
      </c>
      <c r="BY21" s="225">
        <f t="shared" si="18"/>
        <v>0</v>
      </c>
      <c r="BZ21" s="225">
        <f t="shared" si="18"/>
        <v>0</v>
      </c>
      <c r="CA21" s="225">
        <f t="shared" si="18"/>
        <v>0</v>
      </c>
      <c r="CB21" s="226">
        <f t="shared" si="34"/>
        <v>0</v>
      </c>
      <c r="CC21" s="227"/>
      <c r="CD21" s="225">
        <f t="shared" si="35"/>
        <v>0</v>
      </c>
      <c r="CE21" s="225">
        <f t="shared" si="19"/>
        <v>0</v>
      </c>
      <c r="CF21" s="225">
        <f t="shared" si="19"/>
        <v>0</v>
      </c>
      <c r="CG21" s="225">
        <f t="shared" si="19"/>
        <v>0</v>
      </c>
      <c r="CH21" s="225">
        <f t="shared" si="19"/>
        <v>0</v>
      </c>
      <c r="CI21" s="225">
        <f t="shared" si="19"/>
        <v>0</v>
      </c>
      <c r="CJ21" s="225">
        <f t="shared" si="19"/>
        <v>0</v>
      </c>
      <c r="CK21" s="225">
        <f t="shared" si="19"/>
        <v>0</v>
      </c>
      <c r="CL21" s="225">
        <f t="shared" si="19"/>
        <v>0</v>
      </c>
      <c r="CM21" s="225">
        <f t="shared" si="19"/>
        <v>0</v>
      </c>
      <c r="CN21" s="226">
        <f t="shared" si="36"/>
        <v>0</v>
      </c>
      <c r="CO21" s="227"/>
      <c r="CP21" s="225">
        <f t="shared" si="37"/>
        <v>0</v>
      </c>
      <c r="CQ21" s="225">
        <f t="shared" si="20"/>
        <v>0</v>
      </c>
      <c r="CR21" s="225">
        <f t="shared" si="20"/>
        <v>0</v>
      </c>
      <c r="CS21" s="225">
        <f t="shared" si="20"/>
        <v>0</v>
      </c>
      <c r="CT21" s="225">
        <f t="shared" si="20"/>
        <v>0</v>
      </c>
      <c r="CU21" s="225">
        <f t="shared" si="20"/>
        <v>0</v>
      </c>
      <c r="CV21" s="225">
        <f t="shared" si="20"/>
        <v>0</v>
      </c>
      <c r="CW21" s="225">
        <f t="shared" si="20"/>
        <v>0</v>
      </c>
      <c r="CX21" s="225">
        <f t="shared" si="20"/>
        <v>0</v>
      </c>
      <c r="CY21" s="225">
        <f t="shared" si="20"/>
        <v>0</v>
      </c>
      <c r="CZ21" s="226">
        <f t="shared" si="38"/>
        <v>0</v>
      </c>
      <c r="DA21" s="227"/>
      <c r="DB21" s="225">
        <f t="shared" si="39"/>
        <v>0</v>
      </c>
      <c r="DC21" s="225">
        <f t="shared" si="21"/>
        <v>0</v>
      </c>
      <c r="DD21" s="225">
        <f t="shared" si="21"/>
        <v>0</v>
      </c>
      <c r="DE21" s="225">
        <f t="shared" si="21"/>
        <v>0</v>
      </c>
      <c r="DF21" s="225">
        <f t="shared" si="21"/>
        <v>0</v>
      </c>
      <c r="DG21" s="225">
        <f t="shared" si="21"/>
        <v>0</v>
      </c>
      <c r="DH21" s="225">
        <f t="shared" si="21"/>
        <v>0</v>
      </c>
      <c r="DI21" s="225">
        <f t="shared" si="21"/>
        <v>0</v>
      </c>
      <c r="DJ21" s="225">
        <f t="shared" si="21"/>
        <v>0</v>
      </c>
      <c r="DK21" s="225">
        <f t="shared" si="21"/>
        <v>0</v>
      </c>
      <c r="DL21" s="226">
        <f t="shared" si="40"/>
        <v>0</v>
      </c>
      <c r="DM21" s="227"/>
      <c r="DN21" s="225">
        <f t="shared" si="22"/>
        <v>0</v>
      </c>
      <c r="DO21" s="225">
        <f t="shared" si="22"/>
        <v>0</v>
      </c>
      <c r="DP21" s="225">
        <f t="shared" si="22"/>
        <v>0</v>
      </c>
      <c r="DQ21" s="225">
        <f t="shared" si="22"/>
        <v>0</v>
      </c>
      <c r="DR21" s="225">
        <f t="shared" si="22"/>
        <v>0</v>
      </c>
      <c r="DS21" s="225">
        <f t="shared" si="22"/>
        <v>0</v>
      </c>
      <c r="DT21" s="225">
        <f t="shared" si="22"/>
        <v>0</v>
      </c>
      <c r="DU21" s="225">
        <f t="shared" si="22"/>
        <v>0</v>
      </c>
      <c r="DV21" s="225">
        <f t="shared" si="22"/>
        <v>0</v>
      </c>
      <c r="DW21" s="225">
        <f t="shared" si="22"/>
        <v>0</v>
      </c>
      <c r="DX21" s="226">
        <f t="shared" si="41"/>
        <v>0</v>
      </c>
      <c r="DY21" s="227"/>
      <c r="DZ21" s="225">
        <f t="shared" si="23"/>
        <v>0</v>
      </c>
      <c r="EA21" s="225">
        <f t="shared" si="23"/>
        <v>0</v>
      </c>
      <c r="EB21" s="225">
        <f t="shared" si="23"/>
        <v>0</v>
      </c>
      <c r="EC21" s="225">
        <f t="shared" si="23"/>
        <v>0</v>
      </c>
      <c r="ED21" s="225">
        <f t="shared" si="23"/>
        <v>0</v>
      </c>
      <c r="EE21" s="225">
        <f t="shared" si="23"/>
        <v>0</v>
      </c>
      <c r="EF21" s="225">
        <f t="shared" si="23"/>
        <v>0</v>
      </c>
      <c r="EG21" s="225">
        <f t="shared" si="23"/>
        <v>0</v>
      </c>
      <c r="EH21" s="225">
        <f t="shared" si="23"/>
        <v>0</v>
      </c>
      <c r="EI21" s="225">
        <f t="shared" si="23"/>
        <v>0</v>
      </c>
      <c r="EJ21" s="226">
        <f t="shared" si="42"/>
        <v>0</v>
      </c>
    </row>
    <row r="22" spans="2:140" ht="12.95" customHeight="1" x14ac:dyDescent="0.2">
      <c r="B22" s="109" t="str">
        <f>'2. Grunddata'!C$9</f>
        <v>Husdjurens utfodring och vård</v>
      </c>
      <c r="C22" s="172"/>
      <c r="D22" s="173"/>
      <c r="E22" s="185">
        <f t="shared" si="13"/>
        <v>0</v>
      </c>
      <c r="F22" s="489" t="s">
        <v>19</v>
      </c>
      <c r="G22" s="169"/>
      <c r="H22" s="169"/>
      <c r="I22" s="169"/>
      <c r="J22" s="169"/>
      <c r="K22" s="169"/>
      <c r="L22" s="169"/>
      <c r="M22" s="169"/>
      <c r="N22" s="169"/>
      <c r="O22" s="169"/>
      <c r="P22" s="169"/>
      <c r="Q22" s="546">
        <f t="shared" si="24"/>
        <v>0</v>
      </c>
      <c r="R22" s="186">
        <f>(SUMIF('3. Partner'!K$13:K$87,B22,'3. Partner'!H$13:H$87))</f>
        <v>0</v>
      </c>
      <c r="S22" s="186">
        <f>(SUMIF('3. Partner'!K$13:K$87,B22,'3. Partner'!I$13:I$87))</f>
        <v>0</v>
      </c>
      <c r="T22" s="206">
        <f>IF(F22="NEJ",0,IF('2. Grunddata'!C$15="Lön+Drift",'2. Grunddata'!C$14,0)+IF('2. Grunddata'!C$15="Lön+Drift+Utrustning+Lokal",'2. Grunddata'!C$14,0))</f>
        <v>0</v>
      </c>
      <c r="U22" s="166"/>
      <c r="V22" s="170">
        <f t="shared" si="25"/>
        <v>0</v>
      </c>
      <c r="W22" s="170">
        <f t="shared" si="14"/>
        <v>0</v>
      </c>
      <c r="X22" s="170">
        <f t="shared" si="14"/>
        <v>0</v>
      </c>
      <c r="Y22" s="170">
        <f t="shared" si="14"/>
        <v>0</v>
      </c>
      <c r="Z22" s="170">
        <f t="shared" si="14"/>
        <v>0</v>
      </c>
      <c r="AA22" s="170">
        <f t="shared" si="14"/>
        <v>0</v>
      </c>
      <c r="AB22" s="170">
        <f t="shared" si="14"/>
        <v>0</v>
      </c>
      <c r="AC22" s="170">
        <f t="shared" si="14"/>
        <v>0</v>
      </c>
      <c r="AD22" s="170">
        <f t="shared" si="14"/>
        <v>0</v>
      </c>
      <c r="AE22" s="170">
        <f t="shared" si="14"/>
        <v>0</v>
      </c>
      <c r="AF22" s="171">
        <f t="shared" si="26"/>
        <v>0</v>
      </c>
      <c r="AH22" s="170">
        <f t="shared" si="27"/>
        <v>0</v>
      </c>
      <c r="AI22" s="170">
        <f t="shared" si="15"/>
        <v>0</v>
      </c>
      <c r="AJ22" s="170">
        <f t="shared" si="15"/>
        <v>0</v>
      </c>
      <c r="AK22" s="170">
        <f t="shared" si="15"/>
        <v>0</v>
      </c>
      <c r="AL22" s="170">
        <f t="shared" si="15"/>
        <v>0</v>
      </c>
      <c r="AM22" s="170">
        <f t="shared" si="15"/>
        <v>0</v>
      </c>
      <c r="AN22" s="170">
        <f t="shared" si="15"/>
        <v>0</v>
      </c>
      <c r="AO22" s="170">
        <f t="shared" si="15"/>
        <v>0</v>
      </c>
      <c r="AP22" s="170">
        <f t="shared" si="15"/>
        <v>0</v>
      </c>
      <c r="AQ22" s="170">
        <f t="shared" si="15"/>
        <v>0</v>
      </c>
      <c r="AR22" s="171">
        <f t="shared" si="28"/>
        <v>0</v>
      </c>
      <c r="AT22" s="170">
        <f t="shared" si="29"/>
        <v>0</v>
      </c>
      <c r="AU22" s="170">
        <f t="shared" si="16"/>
        <v>0</v>
      </c>
      <c r="AV22" s="170">
        <f t="shared" si="16"/>
        <v>0</v>
      </c>
      <c r="AW22" s="170">
        <f t="shared" si="16"/>
        <v>0</v>
      </c>
      <c r="AX22" s="170">
        <f t="shared" si="16"/>
        <v>0</v>
      </c>
      <c r="AY22" s="170">
        <f t="shared" si="16"/>
        <v>0</v>
      </c>
      <c r="AZ22" s="170">
        <f t="shared" si="16"/>
        <v>0</v>
      </c>
      <c r="BA22" s="170">
        <f t="shared" si="16"/>
        <v>0</v>
      </c>
      <c r="BB22" s="170">
        <f t="shared" si="16"/>
        <v>0</v>
      </c>
      <c r="BC22" s="170">
        <f t="shared" si="16"/>
        <v>0</v>
      </c>
      <c r="BD22" s="171">
        <f t="shared" si="30"/>
        <v>0</v>
      </c>
      <c r="BF22" s="170">
        <f t="shared" si="31"/>
        <v>0</v>
      </c>
      <c r="BG22" s="170">
        <f t="shared" si="17"/>
        <v>0</v>
      </c>
      <c r="BH22" s="170">
        <f t="shared" si="17"/>
        <v>0</v>
      </c>
      <c r="BI22" s="170">
        <f t="shared" si="17"/>
        <v>0</v>
      </c>
      <c r="BJ22" s="170">
        <f t="shared" si="17"/>
        <v>0</v>
      </c>
      <c r="BK22" s="170">
        <f t="shared" si="17"/>
        <v>0</v>
      </c>
      <c r="BL22" s="170">
        <f t="shared" si="17"/>
        <v>0</v>
      </c>
      <c r="BM22" s="170">
        <f t="shared" si="17"/>
        <v>0</v>
      </c>
      <c r="BN22" s="170">
        <f t="shared" si="17"/>
        <v>0</v>
      </c>
      <c r="BO22" s="170">
        <f t="shared" si="17"/>
        <v>0</v>
      </c>
      <c r="BP22" s="171">
        <f t="shared" si="32"/>
        <v>0</v>
      </c>
      <c r="BR22" s="170">
        <f t="shared" si="33"/>
        <v>0</v>
      </c>
      <c r="BS22" s="170">
        <f t="shared" si="18"/>
        <v>0</v>
      </c>
      <c r="BT22" s="170">
        <f t="shared" si="18"/>
        <v>0</v>
      </c>
      <c r="BU22" s="170">
        <f t="shared" si="18"/>
        <v>0</v>
      </c>
      <c r="BV22" s="170">
        <f t="shared" si="18"/>
        <v>0</v>
      </c>
      <c r="BW22" s="170">
        <f t="shared" si="18"/>
        <v>0</v>
      </c>
      <c r="BX22" s="170">
        <f t="shared" si="18"/>
        <v>0</v>
      </c>
      <c r="BY22" s="170">
        <f t="shared" si="18"/>
        <v>0</v>
      </c>
      <c r="BZ22" s="170">
        <f t="shared" si="18"/>
        <v>0</v>
      </c>
      <c r="CA22" s="170">
        <f t="shared" si="18"/>
        <v>0</v>
      </c>
      <c r="CB22" s="171">
        <f t="shared" si="34"/>
        <v>0</v>
      </c>
      <c r="CD22" s="170">
        <f t="shared" si="35"/>
        <v>0</v>
      </c>
      <c r="CE22" s="170">
        <f t="shared" si="19"/>
        <v>0</v>
      </c>
      <c r="CF22" s="170">
        <f t="shared" si="19"/>
        <v>0</v>
      </c>
      <c r="CG22" s="170">
        <f t="shared" si="19"/>
        <v>0</v>
      </c>
      <c r="CH22" s="170">
        <f t="shared" si="19"/>
        <v>0</v>
      </c>
      <c r="CI22" s="170">
        <f t="shared" si="19"/>
        <v>0</v>
      </c>
      <c r="CJ22" s="170">
        <f t="shared" si="19"/>
        <v>0</v>
      </c>
      <c r="CK22" s="170">
        <f t="shared" si="19"/>
        <v>0</v>
      </c>
      <c r="CL22" s="170">
        <f t="shared" si="19"/>
        <v>0</v>
      </c>
      <c r="CM22" s="170">
        <f t="shared" si="19"/>
        <v>0</v>
      </c>
      <c r="CN22" s="171">
        <f t="shared" si="36"/>
        <v>0</v>
      </c>
      <c r="CP22" s="170">
        <f t="shared" si="37"/>
        <v>0</v>
      </c>
      <c r="CQ22" s="170">
        <f t="shared" si="20"/>
        <v>0</v>
      </c>
      <c r="CR22" s="170">
        <f t="shared" si="20"/>
        <v>0</v>
      </c>
      <c r="CS22" s="170">
        <f t="shared" si="20"/>
        <v>0</v>
      </c>
      <c r="CT22" s="170">
        <f t="shared" si="20"/>
        <v>0</v>
      </c>
      <c r="CU22" s="170">
        <f t="shared" si="20"/>
        <v>0</v>
      </c>
      <c r="CV22" s="170">
        <f t="shared" si="20"/>
        <v>0</v>
      </c>
      <c r="CW22" s="170">
        <f t="shared" si="20"/>
        <v>0</v>
      </c>
      <c r="CX22" s="170">
        <f t="shared" si="20"/>
        <v>0</v>
      </c>
      <c r="CY22" s="170">
        <f t="shared" si="20"/>
        <v>0</v>
      </c>
      <c r="CZ22" s="171">
        <f t="shared" si="38"/>
        <v>0</v>
      </c>
      <c r="DB22" s="170">
        <f t="shared" si="39"/>
        <v>0</v>
      </c>
      <c r="DC22" s="170">
        <f t="shared" si="21"/>
        <v>0</v>
      </c>
      <c r="DD22" s="170">
        <f t="shared" si="21"/>
        <v>0</v>
      </c>
      <c r="DE22" s="170">
        <f t="shared" si="21"/>
        <v>0</v>
      </c>
      <c r="DF22" s="170">
        <f t="shared" si="21"/>
        <v>0</v>
      </c>
      <c r="DG22" s="170">
        <f t="shared" si="21"/>
        <v>0</v>
      </c>
      <c r="DH22" s="170">
        <f t="shared" si="21"/>
        <v>0</v>
      </c>
      <c r="DI22" s="170">
        <f t="shared" si="21"/>
        <v>0</v>
      </c>
      <c r="DJ22" s="170">
        <f t="shared" si="21"/>
        <v>0</v>
      </c>
      <c r="DK22" s="170">
        <f t="shared" si="21"/>
        <v>0</v>
      </c>
      <c r="DL22" s="171">
        <f t="shared" si="40"/>
        <v>0</v>
      </c>
      <c r="DN22" s="170">
        <f t="shared" si="22"/>
        <v>0</v>
      </c>
      <c r="DO22" s="170">
        <f t="shared" si="22"/>
        <v>0</v>
      </c>
      <c r="DP22" s="170">
        <f t="shared" si="22"/>
        <v>0</v>
      </c>
      <c r="DQ22" s="170">
        <f t="shared" si="22"/>
        <v>0</v>
      </c>
      <c r="DR22" s="170">
        <f t="shared" si="22"/>
        <v>0</v>
      </c>
      <c r="DS22" s="170">
        <f t="shared" si="22"/>
        <v>0</v>
      </c>
      <c r="DT22" s="170">
        <f t="shared" si="22"/>
        <v>0</v>
      </c>
      <c r="DU22" s="170">
        <f t="shared" si="22"/>
        <v>0</v>
      </c>
      <c r="DV22" s="170">
        <f t="shared" si="22"/>
        <v>0</v>
      </c>
      <c r="DW22" s="170">
        <f t="shared" si="22"/>
        <v>0</v>
      </c>
      <c r="DX22" s="171">
        <f t="shared" si="41"/>
        <v>0</v>
      </c>
      <c r="DZ22" s="170">
        <f t="shared" si="23"/>
        <v>0</v>
      </c>
      <c r="EA22" s="170">
        <f t="shared" si="23"/>
        <v>0</v>
      </c>
      <c r="EB22" s="170">
        <f t="shared" si="23"/>
        <v>0</v>
      </c>
      <c r="EC22" s="170">
        <f t="shared" si="23"/>
        <v>0</v>
      </c>
      <c r="ED22" s="170">
        <f t="shared" si="23"/>
        <v>0</v>
      </c>
      <c r="EE22" s="170">
        <f t="shared" si="23"/>
        <v>0</v>
      </c>
      <c r="EF22" s="170">
        <f t="shared" si="23"/>
        <v>0</v>
      </c>
      <c r="EG22" s="170">
        <f t="shared" si="23"/>
        <v>0</v>
      </c>
      <c r="EH22" s="170">
        <f t="shared" si="23"/>
        <v>0</v>
      </c>
      <c r="EI22" s="170">
        <f t="shared" si="23"/>
        <v>0</v>
      </c>
      <c r="EJ22" s="171">
        <f t="shared" si="42"/>
        <v>0</v>
      </c>
    </row>
    <row r="23" spans="2:140" ht="12.95" customHeight="1" x14ac:dyDescent="0.2">
      <c r="B23" s="115" t="str">
        <f>'2. Grunddata'!C$9</f>
        <v>Husdjurens utfodring och vård</v>
      </c>
      <c r="C23" s="207"/>
      <c r="D23" s="208"/>
      <c r="E23" s="209">
        <f t="shared" si="13"/>
        <v>0</v>
      </c>
      <c r="F23" s="488" t="s">
        <v>19</v>
      </c>
      <c r="G23" s="210"/>
      <c r="H23" s="210"/>
      <c r="I23" s="210"/>
      <c r="J23" s="210"/>
      <c r="K23" s="210"/>
      <c r="L23" s="210"/>
      <c r="M23" s="210"/>
      <c r="N23" s="210"/>
      <c r="O23" s="210"/>
      <c r="P23" s="210"/>
      <c r="Q23" s="547">
        <f t="shared" si="24"/>
        <v>0</v>
      </c>
      <c r="R23" s="286">
        <f>(SUMIF('3. Partner'!K$13:K$87,B23,'3. Partner'!H$13:H$87))</f>
        <v>0</v>
      </c>
      <c r="S23" s="286">
        <f>(SUMIF('3. Partner'!K$13:K$87,B23,'3. Partner'!I$13:I$87))</f>
        <v>0</v>
      </c>
      <c r="T23" s="287">
        <f>IF(F23="NEJ",0,IF('2. Grunddata'!C$15="Lön+Drift",'2. Grunddata'!C$14,0)+IF('2. Grunddata'!C$15="Lön+Drift+Utrustning+Lokal",'2. Grunddata'!C$14,0))</f>
        <v>0</v>
      </c>
      <c r="U23" s="288"/>
      <c r="V23" s="225">
        <f t="shared" si="25"/>
        <v>0</v>
      </c>
      <c r="W23" s="225">
        <f t="shared" si="14"/>
        <v>0</v>
      </c>
      <c r="X23" s="225">
        <f t="shared" si="14"/>
        <v>0</v>
      </c>
      <c r="Y23" s="225">
        <f t="shared" si="14"/>
        <v>0</v>
      </c>
      <c r="Z23" s="225">
        <f t="shared" si="14"/>
        <v>0</v>
      </c>
      <c r="AA23" s="225">
        <f t="shared" si="14"/>
        <v>0</v>
      </c>
      <c r="AB23" s="225">
        <f t="shared" si="14"/>
        <v>0</v>
      </c>
      <c r="AC23" s="225">
        <f t="shared" si="14"/>
        <v>0</v>
      </c>
      <c r="AD23" s="225">
        <f t="shared" si="14"/>
        <v>0</v>
      </c>
      <c r="AE23" s="225">
        <f t="shared" si="14"/>
        <v>0</v>
      </c>
      <c r="AF23" s="226">
        <f t="shared" si="26"/>
        <v>0</v>
      </c>
      <c r="AG23" s="227"/>
      <c r="AH23" s="225">
        <f t="shared" si="27"/>
        <v>0</v>
      </c>
      <c r="AI23" s="225">
        <f t="shared" si="15"/>
        <v>0</v>
      </c>
      <c r="AJ23" s="225">
        <f t="shared" si="15"/>
        <v>0</v>
      </c>
      <c r="AK23" s="225">
        <f t="shared" si="15"/>
        <v>0</v>
      </c>
      <c r="AL23" s="225">
        <f t="shared" si="15"/>
        <v>0</v>
      </c>
      <c r="AM23" s="225">
        <f t="shared" si="15"/>
        <v>0</v>
      </c>
      <c r="AN23" s="225">
        <f t="shared" si="15"/>
        <v>0</v>
      </c>
      <c r="AO23" s="225">
        <f t="shared" si="15"/>
        <v>0</v>
      </c>
      <c r="AP23" s="225">
        <f t="shared" si="15"/>
        <v>0</v>
      </c>
      <c r="AQ23" s="225">
        <f t="shared" si="15"/>
        <v>0</v>
      </c>
      <c r="AR23" s="226">
        <f t="shared" si="28"/>
        <v>0</v>
      </c>
      <c r="AS23" s="227"/>
      <c r="AT23" s="225">
        <f t="shared" si="29"/>
        <v>0</v>
      </c>
      <c r="AU23" s="225">
        <f t="shared" si="16"/>
        <v>0</v>
      </c>
      <c r="AV23" s="225">
        <f t="shared" si="16"/>
        <v>0</v>
      </c>
      <c r="AW23" s="225">
        <f t="shared" si="16"/>
        <v>0</v>
      </c>
      <c r="AX23" s="225">
        <f t="shared" si="16"/>
        <v>0</v>
      </c>
      <c r="AY23" s="225">
        <f t="shared" si="16"/>
        <v>0</v>
      </c>
      <c r="AZ23" s="225">
        <f t="shared" si="16"/>
        <v>0</v>
      </c>
      <c r="BA23" s="225">
        <f t="shared" si="16"/>
        <v>0</v>
      </c>
      <c r="BB23" s="225">
        <f t="shared" si="16"/>
        <v>0</v>
      </c>
      <c r="BC23" s="225">
        <f t="shared" si="16"/>
        <v>0</v>
      </c>
      <c r="BD23" s="226">
        <f t="shared" si="30"/>
        <v>0</v>
      </c>
      <c r="BE23" s="227"/>
      <c r="BF23" s="225">
        <f t="shared" si="31"/>
        <v>0</v>
      </c>
      <c r="BG23" s="225">
        <f t="shared" si="17"/>
        <v>0</v>
      </c>
      <c r="BH23" s="225">
        <f t="shared" si="17"/>
        <v>0</v>
      </c>
      <c r="BI23" s="225">
        <f t="shared" si="17"/>
        <v>0</v>
      </c>
      <c r="BJ23" s="225">
        <f t="shared" si="17"/>
        <v>0</v>
      </c>
      <c r="BK23" s="225">
        <f t="shared" si="17"/>
        <v>0</v>
      </c>
      <c r="BL23" s="225">
        <f t="shared" si="17"/>
        <v>0</v>
      </c>
      <c r="BM23" s="225">
        <f t="shared" si="17"/>
        <v>0</v>
      </c>
      <c r="BN23" s="225">
        <f t="shared" si="17"/>
        <v>0</v>
      </c>
      <c r="BO23" s="225">
        <f t="shared" si="17"/>
        <v>0</v>
      </c>
      <c r="BP23" s="226">
        <f t="shared" si="32"/>
        <v>0</v>
      </c>
      <c r="BQ23" s="227"/>
      <c r="BR23" s="225">
        <f t="shared" si="33"/>
        <v>0</v>
      </c>
      <c r="BS23" s="225">
        <f t="shared" si="18"/>
        <v>0</v>
      </c>
      <c r="BT23" s="225">
        <f t="shared" si="18"/>
        <v>0</v>
      </c>
      <c r="BU23" s="225">
        <f t="shared" si="18"/>
        <v>0</v>
      </c>
      <c r="BV23" s="225">
        <f t="shared" si="18"/>
        <v>0</v>
      </c>
      <c r="BW23" s="225">
        <f t="shared" si="18"/>
        <v>0</v>
      </c>
      <c r="BX23" s="225">
        <f t="shared" si="18"/>
        <v>0</v>
      </c>
      <c r="BY23" s="225">
        <f t="shared" si="18"/>
        <v>0</v>
      </c>
      <c r="BZ23" s="225">
        <f t="shared" si="18"/>
        <v>0</v>
      </c>
      <c r="CA23" s="225">
        <f t="shared" si="18"/>
        <v>0</v>
      </c>
      <c r="CB23" s="226">
        <f t="shared" si="34"/>
        <v>0</v>
      </c>
      <c r="CC23" s="227"/>
      <c r="CD23" s="225">
        <f t="shared" si="35"/>
        <v>0</v>
      </c>
      <c r="CE23" s="225">
        <f t="shared" si="19"/>
        <v>0</v>
      </c>
      <c r="CF23" s="225">
        <f t="shared" si="19"/>
        <v>0</v>
      </c>
      <c r="CG23" s="225">
        <f t="shared" si="19"/>
        <v>0</v>
      </c>
      <c r="CH23" s="225">
        <f t="shared" si="19"/>
        <v>0</v>
      </c>
      <c r="CI23" s="225">
        <f t="shared" si="19"/>
        <v>0</v>
      </c>
      <c r="CJ23" s="225">
        <f t="shared" si="19"/>
        <v>0</v>
      </c>
      <c r="CK23" s="225">
        <f t="shared" si="19"/>
        <v>0</v>
      </c>
      <c r="CL23" s="225">
        <f t="shared" si="19"/>
        <v>0</v>
      </c>
      <c r="CM23" s="225">
        <f t="shared" si="19"/>
        <v>0</v>
      </c>
      <c r="CN23" s="226">
        <f t="shared" si="36"/>
        <v>0</v>
      </c>
      <c r="CO23" s="227"/>
      <c r="CP23" s="225">
        <f t="shared" si="37"/>
        <v>0</v>
      </c>
      <c r="CQ23" s="225">
        <f t="shared" si="20"/>
        <v>0</v>
      </c>
      <c r="CR23" s="225">
        <f t="shared" si="20"/>
        <v>0</v>
      </c>
      <c r="CS23" s="225">
        <f t="shared" si="20"/>
        <v>0</v>
      </c>
      <c r="CT23" s="225">
        <f t="shared" si="20"/>
        <v>0</v>
      </c>
      <c r="CU23" s="225">
        <f t="shared" si="20"/>
        <v>0</v>
      </c>
      <c r="CV23" s="225">
        <f t="shared" si="20"/>
        <v>0</v>
      </c>
      <c r="CW23" s="225">
        <f t="shared" si="20"/>
        <v>0</v>
      </c>
      <c r="CX23" s="225">
        <f t="shared" si="20"/>
        <v>0</v>
      </c>
      <c r="CY23" s="225">
        <f t="shared" si="20"/>
        <v>0</v>
      </c>
      <c r="CZ23" s="226">
        <f t="shared" si="38"/>
        <v>0</v>
      </c>
      <c r="DA23" s="227"/>
      <c r="DB23" s="225">
        <f t="shared" si="39"/>
        <v>0</v>
      </c>
      <c r="DC23" s="225">
        <f t="shared" si="21"/>
        <v>0</v>
      </c>
      <c r="DD23" s="225">
        <f t="shared" si="21"/>
        <v>0</v>
      </c>
      <c r="DE23" s="225">
        <f t="shared" si="21"/>
        <v>0</v>
      </c>
      <c r="DF23" s="225">
        <f t="shared" si="21"/>
        <v>0</v>
      </c>
      <c r="DG23" s="225">
        <f t="shared" si="21"/>
        <v>0</v>
      </c>
      <c r="DH23" s="225">
        <f t="shared" si="21"/>
        <v>0</v>
      </c>
      <c r="DI23" s="225">
        <f t="shared" si="21"/>
        <v>0</v>
      </c>
      <c r="DJ23" s="225">
        <f t="shared" si="21"/>
        <v>0</v>
      </c>
      <c r="DK23" s="225">
        <f t="shared" si="21"/>
        <v>0</v>
      </c>
      <c r="DL23" s="226">
        <f t="shared" si="40"/>
        <v>0</v>
      </c>
      <c r="DM23" s="227"/>
      <c r="DN23" s="225">
        <f t="shared" si="22"/>
        <v>0</v>
      </c>
      <c r="DO23" s="225">
        <f t="shared" si="22"/>
        <v>0</v>
      </c>
      <c r="DP23" s="225">
        <f t="shared" si="22"/>
        <v>0</v>
      </c>
      <c r="DQ23" s="225">
        <f t="shared" si="22"/>
        <v>0</v>
      </c>
      <c r="DR23" s="225">
        <f t="shared" si="22"/>
        <v>0</v>
      </c>
      <c r="DS23" s="225">
        <f t="shared" si="22"/>
        <v>0</v>
      </c>
      <c r="DT23" s="225">
        <f t="shared" si="22"/>
        <v>0</v>
      </c>
      <c r="DU23" s="225">
        <f t="shared" si="22"/>
        <v>0</v>
      </c>
      <c r="DV23" s="225">
        <f t="shared" si="22"/>
        <v>0</v>
      </c>
      <c r="DW23" s="225">
        <f t="shared" si="22"/>
        <v>0</v>
      </c>
      <c r="DX23" s="226">
        <f t="shared" si="41"/>
        <v>0</v>
      </c>
      <c r="DY23" s="227"/>
      <c r="DZ23" s="225">
        <f t="shared" si="23"/>
        <v>0</v>
      </c>
      <c r="EA23" s="225">
        <f t="shared" si="23"/>
        <v>0</v>
      </c>
      <c r="EB23" s="225">
        <f t="shared" si="23"/>
        <v>0</v>
      </c>
      <c r="EC23" s="225">
        <f t="shared" si="23"/>
        <v>0</v>
      </c>
      <c r="ED23" s="225">
        <f t="shared" si="23"/>
        <v>0</v>
      </c>
      <c r="EE23" s="225">
        <f t="shared" si="23"/>
        <v>0</v>
      </c>
      <c r="EF23" s="225">
        <f t="shared" si="23"/>
        <v>0</v>
      </c>
      <c r="EG23" s="225">
        <f t="shared" si="23"/>
        <v>0</v>
      </c>
      <c r="EH23" s="225">
        <f t="shared" si="23"/>
        <v>0</v>
      </c>
      <c r="EI23" s="225">
        <f t="shared" si="23"/>
        <v>0</v>
      </c>
      <c r="EJ23" s="226">
        <f t="shared" si="42"/>
        <v>0</v>
      </c>
    </row>
    <row r="24" spans="2:140" ht="12.95" customHeight="1" x14ac:dyDescent="0.2">
      <c r="B24" s="109" t="str">
        <f>'2. Grunddata'!C$9</f>
        <v>Husdjurens utfodring och vård</v>
      </c>
      <c r="C24" s="172"/>
      <c r="D24" s="173"/>
      <c r="E24" s="185">
        <f t="shared" si="13"/>
        <v>0</v>
      </c>
      <c r="F24" s="489" t="s">
        <v>19</v>
      </c>
      <c r="G24" s="169"/>
      <c r="H24" s="169"/>
      <c r="I24" s="169"/>
      <c r="J24" s="169"/>
      <c r="K24" s="169"/>
      <c r="L24" s="169"/>
      <c r="M24" s="169"/>
      <c r="N24" s="169"/>
      <c r="O24" s="169"/>
      <c r="P24" s="169"/>
      <c r="Q24" s="546">
        <f t="shared" si="24"/>
        <v>0</v>
      </c>
      <c r="R24" s="186">
        <f>(SUMIF('3. Partner'!K$13:K$87,B24,'3. Partner'!H$13:H$87))</f>
        <v>0</v>
      </c>
      <c r="S24" s="186">
        <f>(SUMIF('3. Partner'!K$13:K$87,B24,'3. Partner'!I$13:I$87))</f>
        <v>0</v>
      </c>
      <c r="T24" s="206">
        <f>IF(F24="NEJ",0,IF('2. Grunddata'!C$15="Lön+Drift",'2. Grunddata'!C$14,0)+IF('2. Grunddata'!C$15="Lön+Drift+Utrustning+Lokal",'2. Grunddata'!C$14,0))</f>
        <v>0</v>
      </c>
      <c r="U24" s="166"/>
      <c r="V24" s="170">
        <f t="shared" si="25"/>
        <v>0</v>
      </c>
      <c r="W24" s="170">
        <f t="shared" si="14"/>
        <v>0</v>
      </c>
      <c r="X24" s="170">
        <f t="shared" si="14"/>
        <v>0</v>
      </c>
      <c r="Y24" s="170">
        <f t="shared" si="14"/>
        <v>0</v>
      </c>
      <c r="Z24" s="170">
        <f t="shared" si="14"/>
        <v>0</v>
      </c>
      <c r="AA24" s="170">
        <f t="shared" si="14"/>
        <v>0</v>
      </c>
      <c r="AB24" s="170">
        <f t="shared" si="14"/>
        <v>0</v>
      </c>
      <c r="AC24" s="170">
        <f t="shared" si="14"/>
        <v>0</v>
      </c>
      <c r="AD24" s="170">
        <f t="shared" si="14"/>
        <v>0</v>
      </c>
      <c r="AE24" s="170">
        <f t="shared" si="14"/>
        <v>0</v>
      </c>
      <c r="AF24" s="171">
        <f t="shared" si="26"/>
        <v>0</v>
      </c>
      <c r="AH24" s="170">
        <f t="shared" si="27"/>
        <v>0</v>
      </c>
      <c r="AI24" s="170">
        <f t="shared" si="15"/>
        <v>0</v>
      </c>
      <c r="AJ24" s="170">
        <f t="shared" si="15"/>
        <v>0</v>
      </c>
      <c r="AK24" s="170">
        <f t="shared" si="15"/>
        <v>0</v>
      </c>
      <c r="AL24" s="170">
        <f t="shared" si="15"/>
        <v>0</v>
      </c>
      <c r="AM24" s="170">
        <f t="shared" si="15"/>
        <v>0</v>
      </c>
      <c r="AN24" s="170">
        <f t="shared" si="15"/>
        <v>0</v>
      </c>
      <c r="AO24" s="170">
        <f t="shared" si="15"/>
        <v>0</v>
      </c>
      <c r="AP24" s="170">
        <f t="shared" si="15"/>
        <v>0</v>
      </c>
      <c r="AQ24" s="170">
        <f t="shared" si="15"/>
        <v>0</v>
      </c>
      <c r="AR24" s="171">
        <f t="shared" si="28"/>
        <v>0</v>
      </c>
      <c r="AT24" s="170">
        <f t="shared" si="29"/>
        <v>0</v>
      </c>
      <c r="AU24" s="170">
        <f t="shared" si="16"/>
        <v>0</v>
      </c>
      <c r="AV24" s="170">
        <f t="shared" si="16"/>
        <v>0</v>
      </c>
      <c r="AW24" s="170">
        <f t="shared" si="16"/>
        <v>0</v>
      </c>
      <c r="AX24" s="170">
        <f t="shared" si="16"/>
        <v>0</v>
      </c>
      <c r="AY24" s="170">
        <f t="shared" si="16"/>
        <v>0</v>
      </c>
      <c r="AZ24" s="170">
        <f t="shared" si="16"/>
        <v>0</v>
      </c>
      <c r="BA24" s="170">
        <f t="shared" si="16"/>
        <v>0</v>
      </c>
      <c r="BB24" s="170">
        <f t="shared" si="16"/>
        <v>0</v>
      </c>
      <c r="BC24" s="170">
        <f t="shared" si="16"/>
        <v>0</v>
      </c>
      <c r="BD24" s="171">
        <f t="shared" si="30"/>
        <v>0</v>
      </c>
      <c r="BF24" s="170">
        <f t="shared" si="31"/>
        <v>0</v>
      </c>
      <c r="BG24" s="170">
        <f t="shared" si="17"/>
        <v>0</v>
      </c>
      <c r="BH24" s="170">
        <f t="shared" si="17"/>
        <v>0</v>
      </c>
      <c r="BI24" s="170">
        <f t="shared" si="17"/>
        <v>0</v>
      </c>
      <c r="BJ24" s="170">
        <f t="shared" si="17"/>
        <v>0</v>
      </c>
      <c r="BK24" s="170">
        <f t="shared" si="17"/>
        <v>0</v>
      </c>
      <c r="BL24" s="170">
        <f t="shared" si="17"/>
        <v>0</v>
      </c>
      <c r="BM24" s="170">
        <f t="shared" si="17"/>
        <v>0</v>
      </c>
      <c r="BN24" s="170">
        <f t="shared" si="17"/>
        <v>0</v>
      </c>
      <c r="BO24" s="170">
        <f t="shared" si="17"/>
        <v>0</v>
      </c>
      <c r="BP24" s="171">
        <f t="shared" si="32"/>
        <v>0</v>
      </c>
      <c r="BR24" s="170">
        <f t="shared" si="33"/>
        <v>0</v>
      </c>
      <c r="BS24" s="170">
        <f t="shared" si="18"/>
        <v>0</v>
      </c>
      <c r="BT24" s="170">
        <f t="shared" si="18"/>
        <v>0</v>
      </c>
      <c r="BU24" s="170">
        <f t="shared" si="18"/>
        <v>0</v>
      </c>
      <c r="BV24" s="170">
        <f t="shared" si="18"/>
        <v>0</v>
      </c>
      <c r="BW24" s="170">
        <f t="shared" si="18"/>
        <v>0</v>
      </c>
      <c r="BX24" s="170">
        <f t="shared" si="18"/>
        <v>0</v>
      </c>
      <c r="BY24" s="170">
        <f t="shared" si="18"/>
        <v>0</v>
      </c>
      <c r="BZ24" s="170">
        <f t="shared" si="18"/>
        <v>0</v>
      </c>
      <c r="CA24" s="170">
        <f t="shared" si="18"/>
        <v>0</v>
      </c>
      <c r="CB24" s="171">
        <f t="shared" si="34"/>
        <v>0</v>
      </c>
      <c r="CD24" s="170">
        <f t="shared" si="35"/>
        <v>0</v>
      </c>
      <c r="CE24" s="170">
        <f t="shared" si="19"/>
        <v>0</v>
      </c>
      <c r="CF24" s="170">
        <f t="shared" si="19"/>
        <v>0</v>
      </c>
      <c r="CG24" s="170">
        <f t="shared" si="19"/>
        <v>0</v>
      </c>
      <c r="CH24" s="170">
        <f t="shared" si="19"/>
        <v>0</v>
      </c>
      <c r="CI24" s="170">
        <f t="shared" si="19"/>
        <v>0</v>
      </c>
      <c r="CJ24" s="170">
        <f t="shared" si="19"/>
        <v>0</v>
      </c>
      <c r="CK24" s="170">
        <f t="shared" si="19"/>
        <v>0</v>
      </c>
      <c r="CL24" s="170">
        <f t="shared" si="19"/>
        <v>0</v>
      </c>
      <c r="CM24" s="170">
        <f t="shared" si="19"/>
        <v>0</v>
      </c>
      <c r="CN24" s="171">
        <f t="shared" si="36"/>
        <v>0</v>
      </c>
      <c r="CP24" s="170">
        <f t="shared" si="37"/>
        <v>0</v>
      </c>
      <c r="CQ24" s="170">
        <f t="shared" si="20"/>
        <v>0</v>
      </c>
      <c r="CR24" s="170">
        <f t="shared" si="20"/>
        <v>0</v>
      </c>
      <c r="CS24" s="170">
        <f t="shared" si="20"/>
        <v>0</v>
      </c>
      <c r="CT24" s="170">
        <f t="shared" si="20"/>
        <v>0</v>
      </c>
      <c r="CU24" s="170">
        <f t="shared" si="20"/>
        <v>0</v>
      </c>
      <c r="CV24" s="170">
        <f t="shared" si="20"/>
        <v>0</v>
      </c>
      <c r="CW24" s="170">
        <f t="shared" si="20"/>
        <v>0</v>
      </c>
      <c r="CX24" s="170">
        <f t="shared" si="20"/>
        <v>0</v>
      </c>
      <c r="CY24" s="170">
        <f t="shared" si="20"/>
        <v>0</v>
      </c>
      <c r="CZ24" s="171">
        <f t="shared" si="38"/>
        <v>0</v>
      </c>
      <c r="DB24" s="170">
        <f t="shared" si="39"/>
        <v>0</v>
      </c>
      <c r="DC24" s="170">
        <f t="shared" si="21"/>
        <v>0</v>
      </c>
      <c r="DD24" s="170">
        <f t="shared" si="21"/>
        <v>0</v>
      </c>
      <c r="DE24" s="170">
        <f t="shared" si="21"/>
        <v>0</v>
      </c>
      <c r="DF24" s="170">
        <f t="shared" si="21"/>
        <v>0</v>
      </c>
      <c r="DG24" s="170">
        <f t="shared" si="21"/>
        <v>0</v>
      </c>
      <c r="DH24" s="170">
        <f t="shared" si="21"/>
        <v>0</v>
      </c>
      <c r="DI24" s="170">
        <f t="shared" si="21"/>
        <v>0</v>
      </c>
      <c r="DJ24" s="170">
        <f t="shared" si="21"/>
        <v>0</v>
      </c>
      <c r="DK24" s="170">
        <f t="shared" si="21"/>
        <v>0</v>
      </c>
      <c r="DL24" s="171">
        <f t="shared" si="40"/>
        <v>0</v>
      </c>
      <c r="DN24" s="170">
        <f t="shared" si="22"/>
        <v>0</v>
      </c>
      <c r="DO24" s="170">
        <f t="shared" si="22"/>
        <v>0</v>
      </c>
      <c r="DP24" s="170">
        <f t="shared" si="22"/>
        <v>0</v>
      </c>
      <c r="DQ24" s="170">
        <f t="shared" si="22"/>
        <v>0</v>
      </c>
      <c r="DR24" s="170">
        <f t="shared" si="22"/>
        <v>0</v>
      </c>
      <c r="DS24" s="170">
        <f t="shared" si="22"/>
        <v>0</v>
      </c>
      <c r="DT24" s="170">
        <f t="shared" si="22"/>
        <v>0</v>
      </c>
      <c r="DU24" s="170">
        <f t="shared" si="22"/>
        <v>0</v>
      </c>
      <c r="DV24" s="170">
        <f t="shared" si="22"/>
        <v>0</v>
      </c>
      <c r="DW24" s="170">
        <f t="shared" si="22"/>
        <v>0</v>
      </c>
      <c r="DX24" s="171">
        <f t="shared" si="41"/>
        <v>0</v>
      </c>
      <c r="DZ24" s="170">
        <f t="shared" si="23"/>
        <v>0</v>
      </c>
      <c r="EA24" s="170">
        <f t="shared" si="23"/>
        <v>0</v>
      </c>
      <c r="EB24" s="170">
        <f t="shared" si="23"/>
        <v>0</v>
      </c>
      <c r="EC24" s="170">
        <f t="shared" si="23"/>
        <v>0</v>
      </c>
      <c r="ED24" s="170">
        <f t="shared" si="23"/>
        <v>0</v>
      </c>
      <c r="EE24" s="170">
        <f t="shared" si="23"/>
        <v>0</v>
      </c>
      <c r="EF24" s="170">
        <f t="shared" si="23"/>
        <v>0</v>
      </c>
      <c r="EG24" s="170">
        <f t="shared" si="23"/>
        <v>0</v>
      </c>
      <c r="EH24" s="170">
        <f t="shared" si="23"/>
        <v>0</v>
      </c>
      <c r="EI24" s="170">
        <f t="shared" si="23"/>
        <v>0</v>
      </c>
      <c r="EJ24" s="171">
        <f t="shared" si="42"/>
        <v>0</v>
      </c>
    </row>
    <row r="25" spans="2:140" ht="12.95" customHeight="1" x14ac:dyDescent="0.2">
      <c r="B25" s="115" t="str">
        <f>'2. Grunddata'!C$9</f>
        <v>Husdjurens utfodring och vård</v>
      </c>
      <c r="C25" s="207"/>
      <c r="D25" s="208"/>
      <c r="E25" s="209">
        <f t="shared" si="13"/>
        <v>0</v>
      </c>
      <c r="F25" s="488" t="s">
        <v>19</v>
      </c>
      <c r="G25" s="210"/>
      <c r="H25" s="210"/>
      <c r="I25" s="210"/>
      <c r="J25" s="210"/>
      <c r="K25" s="210"/>
      <c r="L25" s="210"/>
      <c r="M25" s="210"/>
      <c r="N25" s="210"/>
      <c r="O25" s="210"/>
      <c r="P25" s="210"/>
      <c r="Q25" s="547">
        <f t="shared" si="24"/>
        <v>0</v>
      </c>
      <c r="R25" s="286">
        <f>(SUMIF('3. Partner'!K$13:K$87,B25,'3. Partner'!H$13:H$87))</f>
        <v>0</v>
      </c>
      <c r="S25" s="286">
        <f>(SUMIF('3. Partner'!K$13:K$87,B25,'3. Partner'!I$13:I$87))</f>
        <v>0</v>
      </c>
      <c r="T25" s="287">
        <f>IF(F25="NEJ",0,IF('2. Grunddata'!C$15="Lön+Drift",'2. Grunddata'!C$14,0)+IF('2. Grunddata'!C$15="Lön+Drift+Utrustning+Lokal",'2. Grunddata'!C$14,0))</f>
        <v>0</v>
      </c>
      <c r="U25" s="288"/>
      <c r="V25" s="225">
        <f t="shared" si="25"/>
        <v>0</v>
      </c>
      <c r="W25" s="225">
        <f t="shared" si="14"/>
        <v>0</v>
      </c>
      <c r="X25" s="225">
        <f t="shared" si="14"/>
        <v>0</v>
      </c>
      <c r="Y25" s="225">
        <f t="shared" si="14"/>
        <v>0</v>
      </c>
      <c r="Z25" s="225">
        <f t="shared" si="14"/>
        <v>0</v>
      </c>
      <c r="AA25" s="225">
        <f t="shared" si="14"/>
        <v>0</v>
      </c>
      <c r="AB25" s="225">
        <f t="shared" si="14"/>
        <v>0</v>
      </c>
      <c r="AC25" s="225">
        <f t="shared" si="14"/>
        <v>0</v>
      </c>
      <c r="AD25" s="225">
        <f t="shared" si="14"/>
        <v>0</v>
      </c>
      <c r="AE25" s="225">
        <f t="shared" si="14"/>
        <v>0</v>
      </c>
      <c r="AF25" s="226">
        <f t="shared" si="26"/>
        <v>0</v>
      </c>
      <c r="AG25" s="227"/>
      <c r="AH25" s="225">
        <f t="shared" si="27"/>
        <v>0</v>
      </c>
      <c r="AI25" s="225">
        <f t="shared" si="15"/>
        <v>0</v>
      </c>
      <c r="AJ25" s="225">
        <f t="shared" si="15"/>
        <v>0</v>
      </c>
      <c r="AK25" s="225">
        <f t="shared" si="15"/>
        <v>0</v>
      </c>
      <c r="AL25" s="225">
        <f t="shared" si="15"/>
        <v>0</v>
      </c>
      <c r="AM25" s="225">
        <f t="shared" si="15"/>
        <v>0</v>
      </c>
      <c r="AN25" s="225">
        <f t="shared" si="15"/>
        <v>0</v>
      </c>
      <c r="AO25" s="225">
        <f t="shared" si="15"/>
        <v>0</v>
      </c>
      <c r="AP25" s="225">
        <f t="shared" si="15"/>
        <v>0</v>
      </c>
      <c r="AQ25" s="225">
        <f t="shared" si="15"/>
        <v>0</v>
      </c>
      <c r="AR25" s="226">
        <f t="shared" si="28"/>
        <v>0</v>
      </c>
      <c r="AS25" s="227"/>
      <c r="AT25" s="225">
        <f t="shared" si="29"/>
        <v>0</v>
      </c>
      <c r="AU25" s="225">
        <f t="shared" si="16"/>
        <v>0</v>
      </c>
      <c r="AV25" s="225">
        <f t="shared" si="16"/>
        <v>0</v>
      </c>
      <c r="AW25" s="225">
        <f t="shared" si="16"/>
        <v>0</v>
      </c>
      <c r="AX25" s="225">
        <f t="shared" si="16"/>
        <v>0</v>
      </c>
      <c r="AY25" s="225">
        <f t="shared" si="16"/>
        <v>0</v>
      </c>
      <c r="AZ25" s="225">
        <f t="shared" si="16"/>
        <v>0</v>
      </c>
      <c r="BA25" s="225">
        <f t="shared" si="16"/>
        <v>0</v>
      </c>
      <c r="BB25" s="225">
        <f t="shared" si="16"/>
        <v>0</v>
      </c>
      <c r="BC25" s="225">
        <f t="shared" si="16"/>
        <v>0</v>
      </c>
      <c r="BD25" s="226">
        <f t="shared" si="30"/>
        <v>0</v>
      </c>
      <c r="BE25" s="227"/>
      <c r="BF25" s="225">
        <f t="shared" si="31"/>
        <v>0</v>
      </c>
      <c r="BG25" s="225">
        <f t="shared" si="17"/>
        <v>0</v>
      </c>
      <c r="BH25" s="225">
        <f t="shared" si="17"/>
        <v>0</v>
      </c>
      <c r="BI25" s="225">
        <f t="shared" si="17"/>
        <v>0</v>
      </c>
      <c r="BJ25" s="225">
        <f t="shared" si="17"/>
        <v>0</v>
      </c>
      <c r="BK25" s="225">
        <f t="shared" si="17"/>
        <v>0</v>
      </c>
      <c r="BL25" s="225">
        <f t="shared" si="17"/>
        <v>0</v>
      </c>
      <c r="BM25" s="225">
        <f t="shared" si="17"/>
        <v>0</v>
      </c>
      <c r="BN25" s="225">
        <f t="shared" si="17"/>
        <v>0</v>
      </c>
      <c r="BO25" s="225">
        <f t="shared" si="17"/>
        <v>0</v>
      </c>
      <c r="BP25" s="226">
        <f t="shared" si="32"/>
        <v>0</v>
      </c>
      <c r="BQ25" s="227"/>
      <c r="BR25" s="225">
        <f t="shared" si="33"/>
        <v>0</v>
      </c>
      <c r="BS25" s="225">
        <f t="shared" si="18"/>
        <v>0</v>
      </c>
      <c r="BT25" s="225">
        <f t="shared" si="18"/>
        <v>0</v>
      </c>
      <c r="BU25" s="225">
        <f t="shared" si="18"/>
        <v>0</v>
      </c>
      <c r="BV25" s="225">
        <f t="shared" si="18"/>
        <v>0</v>
      </c>
      <c r="BW25" s="225">
        <f t="shared" si="18"/>
        <v>0</v>
      </c>
      <c r="BX25" s="225">
        <f t="shared" si="18"/>
        <v>0</v>
      </c>
      <c r="BY25" s="225">
        <f t="shared" si="18"/>
        <v>0</v>
      </c>
      <c r="BZ25" s="225">
        <f t="shared" si="18"/>
        <v>0</v>
      </c>
      <c r="CA25" s="225">
        <f t="shared" si="18"/>
        <v>0</v>
      </c>
      <c r="CB25" s="226">
        <f t="shared" si="34"/>
        <v>0</v>
      </c>
      <c r="CC25" s="227"/>
      <c r="CD25" s="225">
        <f t="shared" si="35"/>
        <v>0</v>
      </c>
      <c r="CE25" s="225">
        <f t="shared" si="19"/>
        <v>0</v>
      </c>
      <c r="CF25" s="225">
        <f t="shared" si="19"/>
        <v>0</v>
      </c>
      <c r="CG25" s="225">
        <f t="shared" si="19"/>
        <v>0</v>
      </c>
      <c r="CH25" s="225">
        <f t="shared" si="19"/>
        <v>0</v>
      </c>
      <c r="CI25" s="225">
        <f t="shared" si="19"/>
        <v>0</v>
      </c>
      <c r="CJ25" s="225">
        <f t="shared" si="19"/>
        <v>0</v>
      </c>
      <c r="CK25" s="225">
        <f t="shared" si="19"/>
        <v>0</v>
      </c>
      <c r="CL25" s="225">
        <f t="shared" si="19"/>
        <v>0</v>
      </c>
      <c r="CM25" s="225">
        <f t="shared" si="19"/>
        <v>0</v>
      </c>
      <c r="CN25" s="226">
        <f t="shared" si="36"/>
        <v>0</v>
      </c>
      <c r="CO25" s="227"/>
      <c r="CP25" s="225">
        <f t="shared" si="37"/>
        <v>0</v>
      </c>
      <c r="CQ25" s="225">
        <f t="shared" si="20"/>
        <v>0</v>
      </c>
      <c r="CR25" s="225">
        <f t="shared" si="20"/>
        <v>0</v>
      </c>
      <c r="CS25" s="225">
        <f t="shared" si="20"/>
        <v>0</v>
      </c>
      <c r="CT25" s="225">
        <f t="shared" si="20"/>
        <v>0</v>
      </c>
      <c r="CU25" s="225">
        <f t="shared" si="20"/>
        <v>0</v>
      </c>
      <c r="CV25" s="225">
        <f t="shared" si="20"/>
        <v>0</v>
      </c>
      <c r="CW25" s="225">
        <f t="shared" si="20"/>
        <v>0</v>
      </c>
      <c r="CX25" s="225">
        <f t="shared" si="20"/>
        <v>0</v>
      </c>
      <c r="CY25" s="225">
        <f t="shared" si="20"/>
        <v>0</v>
      </c>
      <c r="CZ25" s="226">
        <f t="shared" si="38"/>
        <v>0</v>
      </c>
      <c r="DA25" s="227"/>
      <c r="DB25" s="225">
        <f t="shared" si="39"/>
        <v>0</v>
      </c>
      <c r="DC25" s="225">
        <f t="shared" si="21"/>
        <v>0</v>
      </c>
      <c r="DD25" s="225">
        <f t="shared" si="21"/>
        <v>0</v>
      </c>
      <c r="DE25" s="225">
        <f t="shared" si="21"/>
        <v>0</v>
      </c>
      <c r="DF25" s="225">
        <f t="shared" si="21"/>
        <v>0</v>
      </c>
      <c r="DG25" s="225">
        <f t="shared" si="21"/>
        <v>0</v>
      </c>
      <c r="DH25" s="225">
        <f t="shared" si="21"/>
        <v>0</v>
      </c>
      <c r="DI25" s="225">
        <f t="shared" si="21"/>
        <v>0</v>
      </c>
      <c r="DJ25" s="225">
        <f t="shared" si="21"/>
        <v>0</v>
      </c>
      <c r="DK25" s="225">
        <f t="shared" si="21"/>
        <v>0</v>
      </c>
      <c r="DL25" s="226">
        <f t="shared" si="40"/>
        <v>0</v>
      </c>
      <c r="DM25" s="227"/>
      <c r="DN25" s="225">
        <f t="shared" si="22"/>
        <v>0</v>
      </c>
      <c r="DO25" s="225">
        <f t="shared" si="22"/>
        <v>0</v>
      </c>
      <c r="DP25" s="225">
        <f t="shared" si="22"/>
        <v>0</v>
      </c>
      <c r="DQ25" s="225">
        <f t="shared" si="22"/>
        <v>0</v>
      </c>
      <c r="DR25" s="225">
        <f t="shared" si="22"/>
        <v>0</v>
      </c>
      <c r="DS25" s="225">
        <f t="shared" si="22"/>
        <v>0</v>
      </c>
      <c r="DT25" s="225">
        <f t="shared" si="22"/>
        <v>0</v>
      </c>
      <c r="DU25" s="225">
        <f t="shared" si="22"/>
        <v>0</v>
      </c>
      <c r="DV25" s="225">
        <f t="shared" si="22"/>
        <v>0</v>
      </c>
      <c r="DW25" s="225">
        <f t="shared" si="22"/>
        <v>0</v>
      </c>
      <c r="DX25" s="226">
        <f t="shared" si="41"/>
        <v>0</v>
      </c>
      <c r="DY25" s="227"/>
      <c r="DZ25" s="225">
        <f t="shared" si="23"/>
        <v>0</v>
      </c>
      <c r="EA25" s="225">
        <f t="shared" si="23"/>
        <v>0</v>
      </c>
      <c r="EB25" s="225">
        <f t="shared" si="23"/>
        <v>0</v>
      </c>
      <c r="EC25" s="225">
        <f t="shared" si="23"/>
        <v>0</v>
      </c>
      <c r="ED25" s="225">
        <f t="shared" si="23"/>
        <v>0</v>
      </c>
      <c r="EE25" s="225">
        <f t="shared" si="23"/>
        <v>0</v>
      </c>
      <c r="EF25" s="225">
        <f t="shared" si="23"/>
        <v>0</v>
      </c>
      <c r="EG25" s="225">
        <f t="shared" si="23"/>
        <v>0</v>
      </c>
      <c r="EH25" s="225">
        <f t="shared" si="23"/>
        <v>0</v>
      </c>
      <c r="EI25" s="225">
        <f t="shared" si="23"/>
        <v>0</v>
      </c>
      <c r="EJ25" s="226">
        <f t="shared" si="42"/>
        <v>0</v>
      </c>
    </row>
    <row r="26" spans="2:140" ht="12.95" customHeight="1" x14ac:dyDescent="0.2">
      <c r="B26" s="109" t="str">
        <f>'2. Grunddata'!C$9</f>
        <v>Husdjurens utfodring och vård</v>
      </c>
      <c r="C26" s="172"/>
      <c r="D26" s="173"/>
      <c r="E26" s="185">
        <f t="shared" si="13"/>
        <v>0</v>
      </c>
      <c r="F26" s="489" t="s">
        <v>19</v>
      </c>
      <c r="G26" s="169"/>
      <c r="H26" s="169"/>
      <c r="I26" s="169"/>
      <c r="J26" s="169"/>
      <c r="K26" s="169"/>
      <c r="L26" s="169"/>
      <c r="M26" s="169"/>
      <c r="N26" s="169"/>
      <c r="O26" s="169"/>
      <c r="P26" s="169"/>
      <c r="Q26" s="546">
        <f t="shared" si="24"/>
        <v>0</v>
      </c>
      <c r="R26" s="186">
        <f>(SUMIF('3. Partner'!K$13:K$87,B26,'3. Partner'!H$13:H$87))</f>
        <v>0</v>
      </c>
      <c r="S26" s="186">
        <f>(SUMIF('3. Partner'!K$13:K$87,B26,'3. Partner'!I$13:I$87))</f>
        <v>0</v>
      </c>
      <c r="T26" s="206">
        <f>IF(F26="NEJ",0,IF('2. Grunddata'!C$15="Lön+Drift",'2. Grunddata'!C$14,0)+IF('2. Grunddata'!C$15="Lön+Drift+Utrustning+Lokal",'2. Grunddata'!C$14,0))</f>
        <v>0</v>
      </c>
      <c r="U26" s="166"/>
      <c r="V26" s="170">
        <f t="shared" si="25"/>
        <v>0</v>
      </c>
      <c r="W26" s="170">
        <f t="shared" si="14"/>
        <v>0</v>
      </c>
      <c r="X26" s="170">
        <f t="shared" si="14"/>
        <v>0</v>
      </c>
      <c r="Y26" s="170">
        <f t="shared" si="14"/>
        <v>0</v>
      </c>
      <c r="Z26" s="170">
        <f t="shared" si="14"/>
        <v>0</v>
      </c>
      <c r="AA26" s="170">
        <f t="shared" si="14"/>
        <v>0</v>
      </c>
      <c r="AB26" s="170">
        <f t="shared" si="14"/>
        <v>0</v>
      </c>
      <c r="AC26" s="170">
        <f t="shared" si="14"/>
        <v>0</v>
      </c>
      <c r="AD26" s="170">
        <f t="shared" si="14"/>
        <v>0</v>
      </c>
      <c r="AE26" s="170">
        <f t="shared" si="14"/>
        <v>0</v>
      </c>
      <c r="AF26" s="171">
        <f t="shared" si="26"/>
        <v>0</v>
      </c>
      <c r="AH26" s="170">
        <f t="shared" si="27"/>
        <v>0</v>
      </c>
      <c r="AI26" s="170">
        <f t="shared" si="15"/>
        <v>0</v>
      </c>
      <c r="AJ26" s="170">
        <f t="shared" si="15"/>
        <v>0</v>
      </c>
      <c r="AK26" s="170">
        <f t="shared" si="15"/>
        <v>0</v>
      </c>
      <c r="AL26" s="170">
        <f t="shared" si="15"/>
        <v>0</v>
      </c>
      <c r="AM26" s="170">
        <f t="shared" si="15"/>
        <v>0</v>
      </c>
      <c r="AN26" s="170">
        <f t="shared" si="15"/>
        <v>0</v>
      </c>
      <c r="AO26" s="170">
        <f t="shared" si="15"/>
        <v>0</v>
      </c>
      <c r="AP26" s="170">
        <f t="shared" si="15"/>
        <v>0</v>
      </c>
      <c r="AQ26" s="170">
        <f t="shared" si="15"/>
        <v>0</v>
      </c>
      <c r="AR26" s="171">
        <f t="shared" si="28"/>
        <v>0</v>
      </c>
      <c r="AT26" s="170">
        <f t="shared" si="29"/>
        <v>0</v>
      </c>
      <c r="AU26" s="170">
        <f t="shared" si="16"/>
        <v>0</v>
      </c>
      <c r="AV26" s="170">
        <f t="shared" si="16"/>
        <v>0</v>
      </c>
      <c r="AW26" s="170">
        <f t="shared" si="16"/>
        <v>0</v>
      </c>
      <c r="AX26" s="170">
        <f t="shared" si="16"/>
        <v>0</v>
      </c>
      <c r="AY26" s="170">
        <f t="shared" si="16"/>
        <v>0</v>
      </c>
      <c r="AZ26" s="170">
        <f t="shared" si="16"/>
        <v>0</v>
      </c>
      <c r="BA26" s="170">
        <f t="shared" si="16"/>
        <v>0</v>
      </c>
      <c r="BB26" s="170">
        <f t="shared" si="16"/>
        <v>0</v>
      </c>
      <c r="BC26" s="170">
        <f t="shared" si="16"/>
        <v>0</v>
      </c>
      <c r="BD26" s="171">
        <f t="shared" si="30"/>
        <v>0</v>
      </c>
      <c r="BF26" s="170">
        <f t="shared" si="31"/>
        <v>0</v>
      </c>
      <c r="BG26" s="170">
        <f t="shared" si="17"/>
        <v>0</v>
      </c>
      <c r="BH26" s="170">
        <f t="shared" si="17"/>
        <v>0</v>
      </c>
      <c r="BI26" s="170">
        <f t="shared" si="17"/>
        <v>0</v>
      </c>
      <c r="BJ26" s="170">
        <f t="shared" si="17"/>
        <v>0</v>
      </c>
      <c r="BK26" s="170">
        <f t="shared" si="17"/>
        <v>0</v>
      </c>
      <c r="BL26" s="170">
        <f t="shared" si="17"/>
        <v>0</v>
      </c>
      <c r="BM26" s="170">
        <f t="shared" si="17"/>
        <v>0</v>
      </c>
      <c r="BN26" s="170">
        <f t="shared" si="17"/>
        <v>0</v>
      </c>
      <c r="BO26" s="170">
        <f t="shared" si="17"/>
        <v>0</v>
      </c>
      <c r="BP26" s="171">
        <f t="shared" si="32"/>
        <v>0</v>
      </c>
      <c r="BR26" s="170">
        <f t="shared" si="33"/>
        <v>0</v>
      </c>
      <c r="BS26" s="170">
        <f t="shared" si="18"/>
        <v>0</v>
      </c>
      <c r="BT26" s="170">
        <f t="shared" si="18"/>
        <v>0</v>
      </c>
      <c r="BU26" s="170">
        <f t="shared" si="18"/>
        <v>0</v>
      </c>
      <c r="BV26" s="170">
        <f t="shared" si="18"/>
        <v>0</v>
      </c>
      <c r="BW26" s="170">
        <f t="shared" si="18"/>
        <v>0</v>
      </c>
      <c r="BX26" s="170">
        <f t="shared" si="18"/>
        <v>0</v>
      </c>
      <c r="BY26" s="170">
        <f t="shared" si="18"/>
        <v>0</v>
      </c>
      <c r="BZ26" s="170">
        <f t="shared" si="18"/>
        <v>0</v>
      </c>
      <c r="CA26" s="170">
        <f t="shared" si="18"/>
        <v>0</v>
      </c>
      <c r="CB26" s="171">
        <f t="shared" si="34"/>
        <v>0</v>
      </c>
      <c r="CD26" s="170">
        <f t="shared" si="35"/>
        <v>0</v>
      </c>
      <c r="CE26" s="170">
        <f t="shared" si="19"/>
        <v>0</v>
      </c>
      <c r="CF26" s="170">
        <f t="shared" si="19"/>
        <v>0</v>
      </c>
      <c r="CG26" s="170">
        <f t="shared" si="19"/>
        <v>0</v>
      </c>
      <c r="CH26" s="170">
        <f t="shared" si="19"/>
        <v>0</v>
      </c>
      <c r="CI26" s="170">
        <f t="shared" si="19"/>
        <v>0</v>
      </c>
      <c r="CJ26" s="170">
        <f t="shared" si="19"/>
        <v>0</v>
      </c>
      <c r="CK26" s="170">
        <f t="shared" si="19"/>
        <v>0</v>
      </c>
      <c r="CL26" s="170">
        <f t="shared" si="19"/>
        <v>0</v>
      </c>
      <c r="CM26" s="170">
        <f t="shared" si="19"/>
        <v>0</v>
      </c>
      <c r="CN26" s="171">
        <f t="shared" si="36"/>
        <v>0</v>
      </c>
      <c r="CP26" s="170">
        <f t="shared" si="37"/>
        <v>0</v>
      </c>
      <c r="CQ26" s="170">
        <f t="shared" si="20"/>
        <v>0</v>
      </c>
      <c r="CR26" s="170">
        <f t="shared" si="20"/>
        <v>0</v>
      </c>
      <c r="CS26" s="170">
        <f t="shared" si="20"/>
        <v>0</v>
      </c>
      <c r="CT26" s="170">
        <f t="shared" si="20"/>
        <v>0</v>
      </c>
      <c r="CU26" s="170">
        <f t="shared" si="20"/>
        <v>0</v>
      </c>
      <c r="CV26" s="170">
        <f t="shared" si="20"/>
        <v>0</v>
      </c>
      <c r="CW26" s="170">
        <f t="shared" si="20"/>
        <v>0</v>
      </c>
      <c r="CX26" s="170">
        <f t="shared" si="20"/>
        <v>0</v>
      </c>
      <c r="CY26" s="170">
        <f t="shared" si="20"/>
        <v>0</v>
      </c>
      <c r="CZ26" s="171">
        <f t="shared" si="38"/>
        <v>0</v>
      </c>
      <c r="DB26" s="170">
        <f t="shared" si="39"/>
        <v>0</v>
      </c>
      <c r="DC26" s="170">
        <f t="shared" si="21"/>
        <v>0</v>
      </c>
      <c r="DD26" s="170">
        <f t="shared" si="21"/>
        <v>0</v>
      </c>
      <c r="DE26" s="170">
        <f t="shared" si="21"/>
        <v>0</v>
      </c>
      <c r="DF26" s="170">
        <f t="shared" si="21"/>
        <v>0</v>
      </c>
      <c r="DG26" s="170">
        <f t="shared" si="21"/>
        <v>0</v>
      </c>
      <c r="DH26" s="170">
        <f t="shared" si="21"/>
        <v>0</v>
      </c>
      <c r="DI26" s="170">
        <f t="shared" si="21"/>
        <v>0</v>
      </c>
      <c r="DJ26" s="170">
        <f t="shared" si="21"/>
        <v>0</v>
      </c>
      <c r="DK26" s="170">
        <f t="shared" si="21"/>
        <v>0</v>
      </c>
      <c r="DL26" s="171">
        <f t="shared" si="40"/>
        <v>0</v>
      </c>
      <c r="DN26" s="170">
        <f t="shared" si="22"/>
        <v>0</v>
      </c>
      <c r="DO26" s="170">
        <f t="shared" si="22"/>
        <v>0</v>
      </c>
      <c r="DP26" s="170">
        <f t="shared" si="22"/>
        <v>0</v>
      </c>
      <c r="DQ26" s="170">
        <f t="shared" si="22"/>
        <v>0</v>
      </c>
      <c r="DR26" s="170">
        <f t="shared" si="22"/>
        <v>0</v>
      </c>
      <c r="DS26" s="170">
        <f t="shared" si="22"/>
        <v>0</v>
      </c>
      <c r="DT26" s="170">
        <f t="shared" si="22"/>
        <v>0</v>
      </c>
      <c r="DU26" s="170">
        <f t="shared" si="22"/>
        <v>0</v>
      </c>
      <c r="DV26" s="170">
        <f t="shared" si="22"/>
        <v>0</v>
      </c>
      <c r="DW26" s="170">
        <f t="shared" si="22"/>
        <v>0</v>
      </c>
      <c r="DX26" s="171">
        <f t="shared" si="41"/>
        <v>0</v>
      </c>
      <c r="DZ26" s="170">
        <f t="shared" si="23"/>
        <v>0</v>
      </c>
      <c r="EA26" s="170">
        <f t="shared" si="23"/>
        <v>0</v>
      </c>
      <c r="EB26" s="170">
        <f t="shared" si="23"/>
        <v>0</v>
      </c>
      <c r="EC26" s="170">
        <f t="shared" si="23"/>
        <v>0</v>
      </c>
      <c r="ED26" s="170">
        <f t="shared" si="23"/>
        <v>0</v>
      </c>
      <c r="EE26" s="170">
        <f t="shared" si="23"/>
        <v>0</v>
      </c>
      <c r="EF26" s="170">
        <f t="shared" si="23"/>
        <v>0</v>
      </c>
      <c r="EG26" s="170">
        <f t="shared" si="23"/>
        <v>0</v>
      </c>
      <c r="EH26" s="170">
        <f t="shared" si="23"/>
        <v>0</v>
      </c>
      <c r="EI26" s="170">
        <f t="shared" si="23"/>
        <v>0</v>
      </c>
      <c r="EJ26" s="171">
        <f t="shared" si="42"/>
        <v>0</v>
      </c>
    </row>
    <row r="27" spans="2:140" ht="12.95" customHeight="1" x14ac:dyDescent="0.2">
      <c r="B27" s="115" t="str">
        <f>'2. Grunddata'!C$9</f>
        <v>Husdjurens utfodring och vård</v>
      </c>
      <c r="C27" s="207"/>
      <c r="D27" s="208"/>
      <c r="E27" s="209">
        <f t="shared" si="13"/>
        <v>0</v>
      </c>
      <c r="F27" s="488" t="s">
        <v>19</v>
      </c>
      <c r="G27" s="210"/>
      <c r="H27" s="210"/>
      <c r="I27" s="210"/>
      <c r="J27" s="210"/>
      <c r="K27" s="210"/>
      <c r="L27" s="210"/>
      <c r="M27" s="210"/>
      <c r="N27" s="210"/>
      <c r="O27" s="210"/>
      <c r="P27" s="210"/>
      <c r="Q27" s="547">
        <f t="shared" si="24"/>
        <v>0</v>
      </c>
      <c r="R27" s="286">
        <f>(SUMIF('3. Partner'!K$13:K$87,B27,'3. Partner'!H$13:H$87))</f>
        <v>0</v>
      </c>
      <c r="S27" s="286">
        <f>(SUMIF('3. Partner'!K$13:K$87,B27,'3. Partner'!I$13:I$87))</f>
        <v>0</v>
      </c>
      <c r="T27" s="287">
        <f>IF(F27="NEJ",0,IF('2. Grunddata'!C$15="Lön+Drift",'2. Grunddata'!C$14,0)+IF('2. Grunddata'!C$15="Lön+Drift+Utrustning+Lokal",'2. Grunddata'!C$14,0))</f>
        <v>0</v>
      </c>
      <c r="U27" s="288"/>
      <c r="V27" s="225">
        <f t="shared" si="25"/>
        <v>0</v>
      </c>
      <c r="W27" s="225">
        <f t="shared" si="14"/>
        <v>0</v>
      </c>
      <c r="X27" s="225">
        <f t="shared" si="14"/>
        <v>0</v>
      </c>
      <c r="Y27" s="225">
        <f t="shared" si="14"/>
        <v>0</v>
      </c>
      <c r="Z27" s="225">
        <f t="shared" si="14"/>
        <v>0</v>
      </c>
      <c r="AA27" s="225">
        <f t="shared" si="14"/>
        <v>0</v>
      </c>
      <c r="AB27" s="225">
        <f t="shared" si="14"/>
        <v>0</v>
      </c>
      <c r="AC27" s="225">
        <f t="shared" si="14"/>
        <v>0</v>
      </c>
      <c r="AD27" s="225">
        <f t="shared" si="14"/>
        <v>0</v>
      </c>
      <c r="AE27" s="225">
        <f t="shared" si="14"/>
        <v>0</v>
      </c>
      <c r="AF27" s="226">
        <f t="shared" si="26"/>
        <v>0</v>
      </c>
      <c r="AG27" s="227"/>
      <c r="AH27" s="225">
        <f t="shared" si="27"/>
        <v>0</v>
      </c>
      <c r="AI27" s="225">
        <f t="shared" si="15"/>
        <v>0</v>
      </c>
      <c r="AJ27" s="225">
        <f t="shared" si="15"/>
        <v>0</v>
      </c>
      <c r="AK27" s="225">
        <f t="shared" si="15"/>
        <v>0</v>
      </c>
      <c r="AL27" s="225">
        <f t="shared" si="15"/>
        <v>0</v>
      </c>
      <c r="AM27" s="225">
        <f t="shared" si="15"/>
        <v>0</v>
      </c>
      <c r="AN27" s="225">
        <f t="shared" si="15"/>
        <v>0</v>
      </c>
      <c r="AO27" s="225">
        <f t="shared" si="15"/>
        <v>0</v>
      </c>
      <c r="AP27" s="225">
        <f t="shared" si="15"/>
        <v>0</v>
      </c>
      <c r="AQ27" s="225">
        <f t="shared" si="15"/>
        <v>0</v>
      </c>
      <c r="AR27" s="226">
        <f t="shared" si="28"/>
        <v>0</v>
      </c>
      <c r="AS27" s="227"/>
      <c r="AT27" s="225">
        <f t="shared" si="29"/>
        <v>0</v>
      </c>
      <c r="AU27" s="225">
        <f t="shared" si="16"/>
        <v>0</v>
      </c>
      <c r="AV27" s="225">
        <f t="shared" si="16"/>
        <v>0</v>
      </c>
      <c r="AW27" s="225">
        <f t="shared" si="16"/>
        <v>0</v>
      </c>
      <c r="AX27" s="225">
        <f t="shared" si="16"/>
        <v>0</v>
      </c>
      <c r="AY27" s="225">
        <f t="shared" si="16"/>
        <v>0</v>
      </c>
      <c r="AZ27" s="225">
        <f t="shared" si="16"/>
        <v>0</v>
      </c>
      <c r="BA27" s="225">
        <f t="shared" si="16"/>
        <v>0</v>
      </c>
      <c r="BB27" s="225">
        <f t="shared" si="16"/>
        <v>0</v>
      </c>
      <c r="BC27" s="225">
        <f t="shared" si="16"/>
        <v>0</v>
      </c>
      <c r="BD27" s="226">
        <f t="shared" si="30"/>
        <v>0</v>
      </c>
      <c r="BE27" s="227"/>
      <c r="BF27" s="225">
        <f t="shared" si="31"/>
        <v>0</v>
      </c>
      <c r="BG27" s="225">
        <f t="shared" si="17"/>
        <v>0</v>
      </c>
      <c r="BH27" s="225">
        <f t="shared" si="17"/>
        <v>0</v>
      </c>
      <c r="BI27" s="225">
        <f t="shared" si="17"/>
        <v>0</v>
      </c>
      <c r="BJ27" s="225">
        <f t="shared" si="17"/>
        <v>0</v>
      </c>
      <c r="BK27" s="225">
        <f t="shared" si="17"/>
        <v>0</v>
      </c>
      <c r="BL27" s="225">
        <f t="shared" si="17"/>
        <v>0</v>
      </c>
      <c r="BM27" s="225">
        <f t="shared" si="17"/>
        <v>0</v>
      </c>
      <c r="BN27" s="225">
        <f t="shared" si="17"/>
        <v>0</v>
      </c>
      <c r="BO27" s="225">
        <f t="shared" si="17"/>
        <v>0</v>
      </c>
      <c r="BP27" s="226">
        <f t="shared" si="32"/>
        <v>0</v>
      </c>
      <c r="BQ27" s="227"/>
      <c r="BR27" s="225">
        <f t="shared" si="33"/>
        <v>0</v>
      </c>
      <c r="BS27" s="225">
        <f t="shared" si="18"/>
        <v>0</v>
      </c>
      <c r="BT27" s="225">
        <f t="shared" si="18"/>
        <v>0</v>
      </c>
      <c r="BU27" s="225">
        <f t="shared" si="18"/>
        <v>0</v>
      </c>
      <c r="BV27" s="225">
        <f t="shared" si="18"/>
        <v>0</v>
      </c>
      <c r="BW27" s="225">
        <f t="shared" si="18"/>
        <v>0</v>
      </c>
      <c r="BX27" s="225">
        <f t="shared" si="18"/>
        <v>0</v>
      </c>
      <c r="BY27" s="225">
        <f t="shared" si="18"/>
        <v>0</v>
      </c>
      <c r="BZ27" s="225">
        <f t="shared" si="18"/>
        <v>0</v>
      </c>
      <c r="CA27" s="225">
        <f t="shared" si="18"/>
        <v>0</v>
      </c>
      <c r="CB27" s="226">
        <f t="shared" si="34"/>
        <v>0</v>
      </c>
      <c r="CC27" s="227"/>
      <c r="CD27" s="225">
        <f t="shared" si="35"/>
        <v>0</v>
      </c>
      <c r="CE27" s="225">
        <f t="shared" si="19"/>
        <v>0</v>
      </c>
      <c r="CF27" s="225">
        <f t="shared" si="19"/>
        <v>0</v>
      </c>
      <c r="CG27" s="225">
        <f t="shared" si="19"/>
        <v>0</v>
      </c>
      <c r="CH27" s="225">
        <f t="shared" si="19"/>
        <v>0</v>
      </c>
      <c r="CI27" s="225">
        <f t="shared" si="19"/>
        <v>0</v>
      </c>
      <c r="CJ27" s="225">
        <f t="shared" si="19"/>
        <v>0</v>
      </c>
      <c r="CK27" s="225">
        <f t="shared" si="19"/>
        <v>0</v>
      </c>
      <c r="CL27" s="225">
        <f t="shared" si="19"/>
        <v>0</v>
      </c>
      <c r="CM27" s="225">
        <f t="shared" si="19"/>
        <v>0</v>
      </c>
      <c r="CN27" s="226">
        <f t="shared" si="36"/>
        <v>0</v>
      </c>
      <c r="CO27" s="227"/>
      <c r="CP27" s="225">
        <f t="shared" si="37"/>
        <v>0</v>
      </c>
      <c r="CQ27" s="225">
        <f t="shared" si="20"/>
        <v>0</v>
      </c>
      <c r="CR27" s="225">
        <f t="shared" si="20"/>
        <v>0</v>
      </c>
      <c r="CS27" s="225">
        <f t="shared" si="20"/>
        <v>0</v>
      </c>
      <c r="CT27" s="225">
        <f t="shared" si="20"/>
        <v>0</v>
      </c>
      <c r="CU27" s="225">
        <f t="shared" si="20"/>
        <v>0</v>
      </c>
      <c r="CV27" s="225">
        <f t="shared" si="20"/>
        <v>0</v>
      </c>
      <c r="CW27" s="225">
        <f t="shared" si="20"/>
        <v>0</v>
      </c>
      <c r="CX27" s="225">
        <f t="shared" si="20"/>
        <v>0</v>
      </c>
      <c r="CY27" s="225">
        <f t="shared" si="20"/>
        <v>0</v>
      </c>
      <c r="CZ27" s="226">
        <f t="shared" si="38"/>
        <v>0</v>
      </c>
      <c r="DA27" s="227"/>
      <c r="DB27" s="225">
        <f t="shared" si="39"/>
        <v>0</v>
      </c>
      <c r="DC27" s="225">
        <f t="shared" si="21"/>
        <v>0</v>
      </c>
      <c r="DD27" s="225">
        <f t="shared" si="21"/>
        <v>0</v>
      </c>
      <c r="DE27" s="225">
        <f t="shared" si="21"/>
        <v>0</v>
      </c>
      <c r="DF27" s="225">
        <f t="shared" si="21"/>
        <v>0</v>
      </c>
      <c r="DG27" s="225">
        <f t="shared" si="21"/>
        <v>0</v>
      </c>
      <c r="DH27" s="225">
        <f t="shared" si="21"/>
        <v>0</v>
      </c>
      <c r="DI27" s="225">
        <f t="shared" si="21"/>
        <v>0</v>
      </c>
      <c r="DJ27" s="225">
        <f t="shared" si="21"/>
        <v>0</v>
      </c>
      <c r="DK27" s="225">
        <f t="shared" si="21"/>
        <v>0</v>
      </c>
      <c r="DL27" s="226">
        <f t="shared" si="40"/>
        <v>0</v>
      </c>
      <c r="DM27" s="227"/>
      <c r="DN27" s="225">
        <f t="shared" si="22"/>
        <v>0</v>
      </c>
      <c r="DO27" s="225">
        <f t="shared" si="22"/>
        <v>0</v>
      </c>
      <c r="DP27" s="225">
        <f t="shared" si="22"/>
        <v>0</v>
      </c>
      <c r="DQ27" s="225">
        <f t="shared" si="22"/>
        <v>0</v>
      </c>
      <c r="DR27" s="225">
        <f t="shared" si="22"/>
        <v>0</v>
      </c>
      <c r="DS27" s="225">
        <f t="shared" si="22"/>
        <v>0</v>
      </c>
      <c r="DT27" s="225">
        <f t="shared" si="22"/>
        <v>0</v>
      </c>
      <c r="DU27" s="225">
        <f t="shared" si="22"/>
        <v>0</v>
      </c>
      <c r="DV27" s="225">
        <f t="shared" si="22"/>
        <v>0</v>
      </c>
      <c r="DW27" s="225">
        <f t="shared" si="22"/>
        <v>0</v>
      </c>
      <c r="DX27" s="226">
        <f t="shared" si="41"/>
        <v>0</v>
      </c>
      <c r="DY27" s="227"/>
      <c r="DZ27" s="225">
        <f t="shared" si="23"/>
        <v>0</v>
      </c>
      <c r="EA27" s="225">
        <f t="shared" si="23"/>
        <v>0</v>
      </c>
      <c r="EB27" s="225">
        <f t="shared" si="23"/>
        <v>0</v>
      </c>
      <c r="EC27" s="225">
        <f t="shared" si="23"/>
        <v>0</v>
      </c>
      <c r="ED27" s="225">
        <f t="shared" si="23"/>
        <v>0</v>
      </c>
      <c r="EE27" s="225">
        <f t="shared" si="23"/>
        <v>0</v>
      </c>
      <c r="EF27" s="225">
        <f t="shared" si="23"/>
        <v>0</v>
      </c>
      <c r="EG27" s="225">
        <f t="shared" si="23"/>
        <v>0</v>
      </c>
      <c r="EH27" s="225">
        <f t="shared" si="23"/>
        <v>0</v>
      </c>
      <c r="EI27" s="225">
        <f t="shared" si="23"/>
        <v>0</v>
      </c>
      <c r="EJ27" s="226">
        <f t="shared" si="42"/>
        <v>0</v>
      </c>
    </row>
    <row r="28" spans="2:140" ht="12.95" customHeight="1" x14ac:dyDescent="0.2">
      <c r="B28" s="109" t="str">
        <f>'2. Grunddata'!C$9</f>
        <v>Husdjurens utfodring och vård</v>
      </c>
      <c r="C28" s="173"/>
      <c r="D28" s="173"/>
      <c r="E28" s="185">
        <f t="shared" si="13"/>
        <v>0</v>
      </c>
      <c r="F28" s="489" t="s">
        <v>19</v>
      </c>
      <c r="G28" s="169"/>
      <c r="H28" s="169"/>
      <c r="I28" s="169"/>
      <c r="J28" s="169"/>
      <c r="K28" s="169"/>
      <c r="L28" s="169"/>
      <c r="M28" s="169"/>
      <c r="N28" s="169"/>
      <c r="O28" s="169"/>
      <c r="P28" s="169"/>
      <c r="Q28" s="546">
        <f t="shared" si="24"/>
        <v>0</v>
      </c>
      <c r="R28" s="186">
        <f>(SUMIF('3. Partner'!K$13:K$87,B28,'3. Partner'!H$13:H$87))</f>
        <v>0</v>
      </c>
      <c r="S28" s="186">
        <f>(SUMIF('3. Partner'!K$13:K$87,B28,'3. Partner'!I$13:I$87))</f>
        <v>0</v>
      </c>
      <c r="T28" s="206">
        <f>IF(F28="NEJ",0,IF('2. Grunddata'!C$15="Lön+Drift",'2. Grunddata'!C$14,0)+IF('2. Grunddata'!C$15="Lön+Drift+Utrustning+Lokal",'2. Grunddata'!C$14,0))</f>
        <v>0</v>
      </c>
      <c r="U28" s="166"/>
      <c r="V28" s="170">
        <f t="shared" si="25"/>
        <v>0</v>
      </c>
      <c r="W28" s="170">
        <f t="shared" si="14"/>
        <v>0</v>
      </c>
      <c r="X28" s="170">
        <f t="shared" si="14"/>
        <v>0</v>
      </c>
      <c r="Y28" s="170">
        <f t="shared" si="14"/>
        <v>0</v>
      </c>
      <c r="Z28" s="170">
        <f t="shared" si="14"/>
        <v>0</v>
      </c>
      <c r="AA28" s="170">
        <f t="shared" si="14"/>
        <v>0</v>
      </c>
      <c r="AB28" s="170">
        <f t="shared" si="14"/>
        <v>0</v>
      </c>
      <c r="AC28" s="170">
        <f t="shared" si="14"/>
        <v>0</v>
      </c>
      <c r="AD28" s="170">
        <f t="shared" si="14"/>
        <v>0</v>
      </c>
      <c r="AE28" s="170">
        <f t="shared" si="14"/>
        <v>0</v>
      </c>
      <c r="AF28" s="171">
        <f t="shared" si="26"/>
        <v>0</v>
      </c>
      <c r="AH28" s="170">
        <f t="shared" si="27"/>
        <v>0</v>
      </c>
      <c r="AI28" s="170">
        <f t="shared" si="15"/>
        <v>0</v>
      </c>
      <c r="AJ28" s="170">
        <f t="shared" si="15"/>
        <v>0</v>
      </c>
      <c r="AK28" s="170">
        <f t="shared" si="15"/>
        <v>0</v>
      </c>
      <c r="AL28" s="170">
        <f t="shared" si="15"/>
        <v>0</v>
      </c>
      <c r="AM28" s="170">
        <f t="shared" si="15"/>
        <v>0</v>
      </c>
      <c r="AN28" s="170">
        <f t="shared" si="15"/>
        <v>0</v>
      </c>
      <c r="AO28" s="170">
        <f t="shared" si="15"/>
        <v>0</v>
      </c>
      <c r="AP28" s="170">
        <f t="shared" si="15"/>
        <v>0</v>
      </c>
      <c r="AQ28" s="170">
        <f t="shared" si="15"/>
        <v>0</v>
      </c>
      <c r="AR28" s="171">
        <f t="shared" si="28"/>
        <v>0</v>
      </c>
      <c r="AT28" s="170">
        <f t="shared" si="29"/>
        <v>0</v>
      </c>
      <c r="AU28" s="170">
        <f t="shared" si="16"/>
        <v>0</v>
      </c>
      <c r="AV28" s="170">
        <f t="shared" si="16"/>
        <v>0</v>
      </c>
      <c r="AW28" s="170">
        <f t="shared" si="16"/>
        <v>0</v>
      </c>
      <c r="AX28" s="170">
        <f t="shared" si="16"/>
        <v>0</v>
      </c>
      <c r="AY28" s="170">
        <f t="shared" si="16"/>
        <v>0</v>
      </c>
      <c r="AZ28" s="170">
        <f t="shared" si="16"/>
        <v>0</v>
      </c>
      <c r="BA28" s="170">
        <f t="shared" si="16"/>
        <v>0</v>
      </c>
      <c r="BB28" s="170">
        <f t="shared" si="16"/>
        <v>0</v>
      </c>
      <c r="BC28" s="170">
        <f t="shared" si="16"/>
        <v>0</v>
      </c>
      <c r="BD28" s="171">
        <f t="shared" si="30"/>
        <v>0</v>
      </c>
      <c r="BF28" s="170">
        <f t="shared" si="31"/>
        <v>0</v>
      </c>
      <c r="BG28" s="170">
        <f t="shared" si="17"/>
        <v>0</v>
      </c>
      <c r="BH28" s="170">
        <f t="shared" si="17"/>
        <v>0</v>
      </c>
      <c r="BI28" s="170">
        <f t="shared" si="17"/>
        <v>0</v>
      </c>
      <c r="BJ28" s="170">
        <f t="shared" si="17"/>
        <v>0</v>
      </c>
      <c r="BK28" s="170">
        <f t="shared" si="17"/>
        <v>0</v>
      </c>
      <c r="BL28" s="170">
        <f t="shared" si="17"/>
        <v>0</v>
      </c>
      <c r="BM28" s="170">
        <f t="shared" si="17"/>
        <v>0</v>
      </c>
      <c r="BN28" s="170">
        <f t="shared" si="17"/>
        <v>0</v>
      </c>
      <c r="BO28" s="170">
        <f t="shared" si="17"/>
        <v>0</v>
      </c>
      <c r="BP28" s="171">
        <f t="shared" si="32"/>
        <v>0</v>
      </c>
      <c r="BR28" s="170">
        <f t="shared" si="33"/>
        <v>0</v>
      </c>
      <c r="BS28" s="170">
        <f t="shared" si="18"/>
        <v>0</v>
      </c>
      <c r="BT28" s="170">
        <f t="shared" si="18"/>
        <v>0</v>
      </c>
      <c r="BU28" s="170">
        <f t="shared" si="18"/>
        <v>0</v>
      </c>
      <c r="BV28" s="170">
        <f t="shared" si="18"/>
        <v>0</v>
      </c>
      <c r="BW28" s="170">
        <f t="shared" si="18"/>
        <v>0</v>
      </c>
      <c r="BX28" s="170">
        <f t="shared" si="18"/>
        <v>0</v>
      </c>
      <c r="BY28" s="170">
        <f t="shared" si="18"/>
        <v>0</v>
      </c>
      <c r="BZ28" s="170">
        <f t="shared" si="18"/>
        <v>0</v>
      </c>
      <c r="CA28" s="170">
        <f t="shared" si="18"/>
        <v>0</v>
      </c>
      <c r="CB28" s="171">
        <f t="shared" si="34"/>
        <v>0</v>
      </c>
      <c r="CD28" s="170">
        <f t="shared" si="35"/>
        <v>0</v>
      </c>
      <c r="CE28" s="170">
        <f t="shared" si="19"/>
        <v>0</v>
      </c>
      <c r="CF28" s="170">
        <f t="shared" si="19"/>
        <v>0</v>
      </c>
      <c r="CG28" s="170">
        <f t="shared" si="19"/>
        <v>0</v>
      </c>
      <c r="CH28" s="170">
        <f t="shared" si="19"/>
        <v>0</v>
      </c>
      <c r="CI28" s="170">
        <f t="shared" si="19"/>
        <v>0</v>
      </c>
      <c r="CJ28" s="170">
        <f t="shared" si="19"/>
        <v>0</v>
      </c>
      <c r="CK28" s="170">
        <f t="shared" si="19"/>
        <v>0</v>
      </c>
      <c r="CL28" s="170">
        <f t="shared" si="19"/>
        <v>0</v>
      </c>
      <c r="CM28" s="170">
        <f t="shared" si="19"/>
        <v>0</v>
      </c>
      <c r="CN28" s="171">
        <f t="shared" si="36"/>
        <v>0</v>
      </c>
      <c r="CP28" s="170">
        <f t="shared" si="37"/>
        <v>0</v>
      </c>
      <c r="CQ28" s="170">
        <f t="shared" si="20"/>
        <v>0</v>
      </c>
      <c r="CR28" s="170">
        <f t="shared" si="20"/>
        <v>0</v>
      </c>
      <c r="CS28" s="170">
        <f t="shared" si="20"/>
        <v>0</v>
      </c>
      <c r="CT28" s="170">
        <f t="shared" si="20"/>
        <v>0</v>
      </c>
      <c r="CU28" s="170">
        <f t="shared" si="20"/>
        <v>0</v>
      </c>
      <c r="CV28" s="170">
        <f t="shared" si="20"/>
        <v>0</v>
      </c>
      <c r="CW28" s="170">
        <f t="shared" si="20"/>
        <v>0</v>
      </c>
      <c r="CX28" s="170">
        <f t="shared" si="20"/>
        <v>0</v>
      </c>
      <c r="CY28" s="170">
        <f t="shared" si="20"/>
        <v>0</v>
      </c>
      <c r="CZ28" s="171">
        <f t="shared" si="38"/>
        <v>0</v>
      </c>
      <c r="DB28" s="170">
        <f t="shared" si="39"/>
        <v>0</v>
      </c>
      <c r="DC28" s="170">
        <f t="shared" si="21"/>
        <v>0</v>
      </c>
      <c r="DD28" s="170">
        <f t="shared" si="21"/>
        <v>0</v>
      </c>
      <c r="DE28" s="170">
        <f t="shared" si="21"/>
        <v>0</v>
      </c>
      <c r="DF28" s="170">
        <f t="shared" si="21"/>
        <v>0</v>
      </c>
      <c r="DG28" s="170">
        <f t="shared" si="21"/>
        <v>0</v>
      </c>
      <c r="DH28" s="170">
        <f t="shared" si="21"/>
        <v>0</v>
      </c>
      <c r="DI28" s="170">
        <f t="shared" si="21"/>
        <v>0</v>
      </c>
      <c r="DJ28" s="170">
        <f t="shared" si="21"/>
        <v>0</v>
      </c>
      <c r="DK28" s="170">
        <f t="shared" si="21"/>
        <v>0</v>
      </c>
      <c r="DL28" s="171">
        <f t="shared" si="40"/>
        <v>0</v>
      </c>
      <c r="DN28" s="170">
        <f t="shared" si="22"/>
        <v>0</v>
      </c>
      <c r="DO28" s="170">
        <f t="shared" si="22"/>
        <v>0</v>
      </c>
      <c r="DP28" s="170">
        <f t="shared" si="22"/>
        <v>0</v>
      </c>
      <c r="DQ28" s="170">
        <f t="shared" si="22"/>
        <v>0</v>
      </c>
      <c r="DR28" s="170">
        <f t="shared" si="22"/>
        <v>0</v>
      </c>
      <c r="DS28" s="170">
        <f t="shared" si="22"/>
        <v>0</v>
      </c>
      <c r="DT28" s="170">
        <f t="shared" si="22"/>
        <v>0</v>
      </c>
      <c r="DU28" s="170">
        <f t="shared" si="22"/>
        <v>0</v>
      </c>
      <c r="DV28" s="170">
        <f t="shared" si="22"/>
        <v>0</v>
      </c>
      <c r="DW28" s="170">
        <f t="shared" si="22"/>
        <v>0</v>
      </c>
      <c r="DX28" s="171">
        <f t="shared" si="41"/>
        <v>0</v>
      </c>
      <c r="DZ28" s="170">
        <f t="shared" si="23"/>
        <v>0</v>
      </c>
      <c r="EA28" s="170">
        <f t="shared" si="23"/>
        <v>0</v>
      </c>
      <c r="EB28" s="170">
        <f t="shared" si="23"/>
        <v>0</v>
      </c>
      <c r="EC28" s="170">
        <f t="shared" si="23"/>
        <v>0</v>
      </c>
      <c r="ED28" s="170">
        <f t="shared" si="23"/>
        <v>0</v>
      </c>
      <c r="EE28" s="170">
        <f t="shared" si="23"/>
        <v>0</v>
      </c>
      <c r="EF28" s="170">
        <f t="shared" si="23"/>
        <v>0</v>
      </c>
      <c r="EG28" s="170">
        <f t="shared" si="23"/>
        <v>0</v>
      </c>
      <c r="EH28" s="170">
        <f t="shared" si="23"/>
        <v>0</v>
      </c>
      <c r="EI28" s="170">
        <f t="shared" si="23"/>
        <v>0</v>
      </c>
      <c r="EJ28" s="171">
        <f t="shared" si="42"/>
        <v>0</v>
      </c>
    </row>
    <row r="29" spans="2:140" ht="12.95" customHeight="1" x14ac:dyDescent="0.2">
      <c r="B29" s="115" t="str">
        <f>'2. Grunddata'!C$9</f>
        <v>Husdjurens utfodring och vård</v>
      </c>
      <c r="C29" s="207"/>
      <c r="D29" s="208"/>
      <c r="E29" s="209">
        <f t="shared" si="13"/>
        <v>0</v>
      </c>
      <c r="F29" s="488" t="s">
        <v>19</v>
      </c>
      <c r="G29" s="210"/>
      <c r="H29" s="210"/>
      <c r="I29" s="210"/>
      <c r="J29" s="210"/>
      <c r="K29" s="210"/>
      <c r="L29" s="210"/>
      <c r="M29" s="210"/>
      <c r="N29" s="210"/>
      <c r="O29" s="210"/>
      <c r="P29" s="210"/>
      <c r="Q29" s="547">
        <f t="shared" si="24"/>
        <v>0</v>
      </c>
      <c r="R29" s="286">
        <f>(SUMIF('3. Partner'!K$13:K$87,B29,'3. Partner'!H$13:H$87))</f>
        <v>0</v>
      </c>
      <c r="S29" s="286">
        <f>(SUMIF('3. Partner'!K$13:K$87,B29,'3. Partner'!I$13:I$87))</f>
        <v>0</v>
      </c>
      <c r="T29" s="287">
        <f>IF(F29="NEJ",0,IF('2. Grunddata'!C$15="Lön+Drift",'2. Grunddata'!C$14,0)+IF('2. Grunddata'!C$15="Lön+Drift+Utrustning+Lokal",'2. Grunddata'!C$14,0))</f>
        <v>0</v>
      </c>
      <c r="U29" s="288"/>
      <c r="V29" s="225">
        <f t="shared" si="25"/>
        <v>0</v>
      </c>
      <c r="W29" s="225">
        <f t="shared" si="14"/>
        <v>0</v>
      </c>
      <c r="X29" s="225">
        <f t="shared" si="14"/>
        <v>0</v>
      </c>
      <c r="Y29" s="225">
        <f t="shared" si="14"/>
        <v>0</v>
      </c>
      <c r="Z29" s="225">
        <f t="shared" si="14"/>
        <v>0</v>
      </c>
      <c r="AA29" s="225">
        <f t="shared" si="14"/>
        <v>0</v>
      </c>
      <c r="AB29" s="225">
        <f t="shared" si="14"/>
        <v>0</v>
      </c>
      <c r="AC29" s="225">
        <f t="shared" si="14"/>
        <v>0</v>
      </c>
      <c r="AD29" s="225">
        <f t="shared" si="14"/>
        <v>0</v>
      </c>
      <c r="AE29" s="225">
        <f t="shared" si="14"/>
        <v>0</v>
      </c>
      <c r="AF29" s="226">
        <f t="shared" si="26"/>
        <v>0</v>
      </c>
      <c r="AG29" s="227"/>
      <c r="AH29" s="225">
        <f t="shared" si="27"/>
        <v>0</v>
      </c>
      <c r="AI29" s="225">
        <f t="shared" si="15"/>
        <v>0</v>
      </c>
      <c r="AJ29" s="225">
        <f t="shared" si="15"/>
        <v>0</v>
      </c>
      <c r="AK29" s="225">
        <f t="shared" si="15"/>
        <v>0</v>
      </c>
      <c r="AL29" s="225">
        <f t="shared" si="15"/>
        <v>0</v>
      </c>
      <c r="AM29" s="225">
        <f t="shared" si="15"/>
        <v>0</v>
      </c>
      <c r="AN29" s="225">
        <f t="shared" si="15"/>
        <v>0</v>
      </c>
      <c r="AO29" s="225">
        <f t="shared" si="15"/>
        <v>0</v>
      </c>
      <c r="AP29" s="225">
        <f t="shared" si="15"/>
        <v>0</v>
      </c>
      <c r="AQ29" s="225">
        <f t="shared" si="15"/>
        <v>0</v>
      </c>
      <c r="AR29" s="226">
        <f t="shared" si="28"/>
        <v>0</v>
      </c>
      <c r="AS29" s="227"/>
      <c r="AT29" s="225">
        <f t="shared" si="29"/>
        <v>0</v>
      </c>
      <c r="AU29" s="225">
        <f t="shared" si="16"/>
        <v>0</v>
      </c>
      <c r="AV29" s="225">
        <f t="shared" si="16"/>
        <v>0</v>
      </c>
      <c r="AW29" s="225">
        <f t="shared" si="16"/>
        <v>0</v>
      </c>
      <c r="AX29" s="225">
        <f t="shared" si="16"/>
        <v>0</v>
      </c>
      <c r="AY29" s="225">
        <f t="shared" si="16"/>
        <v>0</v>
      </c>
      <c r="AZ29" s="225">
        <f t="shared" si="16"/>
        <v>0</v>
      </c>
      <c r="BA29" s="225">
        <f t="shared" si="16"/>
        <v>0</v>
      </c>
      <c r="BB29" s="225">
        <f t="shared" si="16"/>
        <v>0</v>
      </c>
      <c r="BC29" s="225">
        <f t="shared" si="16"/>
        <v>0</v>
      </c>
      <c r="BD29" s="226">
        <f t="shared" si="30"/>
        <v>0</v>
      </c>
      <c r="BE29" s="227"/>
      <c r="BF29" s="225">
        <f t="shared" si="31"/>
        <v>0</v>
      </c>
      <c r="BG29" s="225">
        <f t="shared" si="17"/>
        <v>0</v>
      </c>
      <c r="BH29" s="225">
        <f t="shared" si="17"/>
        <v>0</v>
      </c>
      <c r="BI29" s="225">
        <f t="shared" si="17"/>
        <v>0</v>
      </c>
      <c r="BJ29" s="225">
        <f t="shared" si="17"/>
        <v>0</v>
      </c>
      <c r="BK29" s="225">
        <f t="shared" si="17"/>
        <v>0</v>
      </c>
      <c r="BL29" s="225">
        <f t="shared" si="17"/>
        <v>0</v>
      </c>
      <c r="BM29" s="225">
        <f t="shared" si="17"/>
        <v>0</v>
      </c>
      <c r="BN29" s="225">
        <f t="shared" si="17"/>
        <v>0</v>
      </c>
      <c r="BO29" s="225">
        <f t="shared" si="17"/>
        <v>0</v>
      </c>
      <c r="BP29" s="226">
        <f t="shared" si="32"/>
        <v>0</v>
      </c>
      <c r="BQ29" s="227"/>
      <c r="BR29" s="225">
        <f t="shared" si="33"/>
        <v>0</v>
      </c>
      <c r="BS29" s="225">
        <f t="shared" si="18"/>
        <v>0</v>
      </c>
      <c r="BT29" s="225">
        <f t="shared" si="18"/>
        <v>0</v>
      </c>
      <c r="BU29" s="225">
        <f t="shared" si="18"/>
        <v>0</v>
      </c>
      <c r="BV29" s="225">
        <f t="shared" si="18"/>
        <v>0</v>
      </c>
      <c r="BW29" s="225">
        <f t="shared" si="18"/>
        <v>0</v>
      </c>
      <c r="BX29" s="225">
        <f t="shared" si="18"/>
        <v>0</v>
      </c>
      <c r="BY29" s="225">
        <f t="shared" si="18"/>
        <v>0</v>
      </c>
      <c r="BZ29" s="225">
        <f t="shared" si="18"/>
        <v>0</v>
      </c>
      <c r="CA29" s="225">
        <f t="shared" si="18"/>
        <v>0</v>
      </c>
      <c r="CB29" s="226">
        <f t="shared" si="34"/>
        <v>0</v>
      </c>
      <c r="CC29" s="227"/>
      <c r="CD29" s="225">
        <f t="shared" si="35"/>
        <v>0</v>
      </c>
      <c r="CE29" s="225">
        <f t="shared" si="19"/>
        <v>0</v>
      </c>
      <c r="CF29" s="225">
        <f t="shared" si="19"/>
        <v>0</v>
      </c>
      <c r="CG29" s="225">
        <f t="shared" si="19"/>
        <v>0</v>
      </c>
      <c r="CH29" s="225">
        <f t="shared" si="19"/>
        <v>0</v>
      </c>
      <c r="CI29" s="225">
        <f t="shared" si="19"/>
        <v>0</v>
      </c>
      <c r="CJ29" s="225">
        <f t="shared" si="19"/>
        <v>0</v>
      </c>
      <c r="CK29" s="225">
        <f t="shared" si="19"/>
        <v>0</v>
      </c>
      <c r="CL29" s="225">
        <f t="shared" si="19"/>
        <v>0</v>
      </c>
      <c r="CM29" s="225">
        <f t="shared" si="19"/>
        <v>0</v>
      </c>
      <c r="CN29" s="226">
        <f t="shared" si="36"/>
        <v>0</v>
      </c>
      <c r="CO29" s="227"/>
      <c r="CP29" s="225">
        <f t="shared" si="37"/>
        <v>0</v>
      </c>
      <c r="CQ29" s="225">
        <f t="shared" si="20"/>
        <v>0</v>
      </c>
      <c r="CR29" s="225">
        <f t="shared" si="20"/>
        <v>0</v>
      </c>
      <c r="CS29" s="225">
        <f t="shared" si="20"/>
        <v>0</v>
      </c>
      <c r="CT29" s="225">
        <f t="shared" si="20"/>
        <v>0</v>
      </c>
      <c r="CU29" s="225">
        <f t="shared" si="20"/>
        <v>0</v>
      </c>
      <c r="CV29" s="225">
        <f t="shared" si="20"/>
        <v>0</v>
      </c>
      <c r="CW29" s="225">
        <f t="shared" si="20"/>
        <v>0</v>
      </c>
      <c r="CX29" s="225">
        <f t="shared" si="20"/>
        <v>0</v>
      </c>
      <c r="CY29" s="225">
        <f t="shared" si="20"/>
        <v>0</v>
      </c>
      <c r="CZ29" s="226">
        <f t="shared" si="38"/>
        <v>0</v>
      </c>
      <c r="DA29" s="227"/>
      <c r="DB29" s="225">
        <f t="shared" si="39"/>
        <v>0</v>
      </c>
      <c r="DC29" s="225">
        <f t="shared" si="21"/>
        <v>0</v>
      </c>
      <c r="DD29" s="225">
        <f t="shared" si="21"/>
        <v>0</v>
      </c>
      <c r="DE29" s="225">
        <f t="shared" si="21"/>
        <v>0</v>
      </c>
      <c r="DF29" s="225">
        <f t="shared" si="21"/>
        <v>0</v>
      </c>
      <c r="DG29" s="225">
        <f t="shared" si="21"/>
        <v>0</v>
      </c>
      <c r="DH29" s="225">
        <f t="shared" si="21"/>
        <v>0</v>
      </c>
      <c r="DI29" s="225">
        <f t="shared" si="21"/>
        <v>0</v>
      </c>
      <c r="DJ29" s="225">
        <f t="shared" si="21"/>
        <v>0</v>
      </c>
      <c r="DK29" s="225">
        <f t="shared" si="21"/>
        <v>0</v>
      </c>
      <c r="DL29" s="226">
        <f t="shared" si="40"/>
        <v>0</v>
      </c>
      <c r="DM29" s="227"/>
      <c r="DN29" s="225">
        <f t="shared" si="22"/>
        <v>0</v>
      </c>
      <c r="DO29" s="225">
        <f t="shared" si="22"/>
        <v>0</v>
      </c>
      <c r="DP29" s="225">
        <f t="shared" si="22"/>
        <v>0</v>
      </c>
      <c r="DQ29" s="225">
        <f t="shared" si="22"/>
        <v>0</v>
      </c>
      <c r="DR29" s="225">
        <f t="shared" si="22"/>
        <v>0</v>
      </c>
      <c r="DS29" s="225">
        <f t="shared" si="22"/>
        <v>0</v>
      </c>
      <c r="DT29" s="225">
        <f t="shared" si="22"/>
        <v>0</v>
      </c>
      <c r="DU29" s="225">
        <f t="shared" si="22"/>
        <v>0</v>
      </c>
      <c r="DV29" s="225">
        <f t="shared" si="22"/>
        <v>0</v>
      </c>
      <c r="DW29" s="225">
        <f t="shared" si="22"/>
        <v>0</v>
      </c>
      <c r="DX29" s="226">
        <f t="shared" si="41"/>
        <v>0</v>
      </c>
      <c r="DY29" s="227"/>
      <c r="DZ29" s="225">
        <f t="shared" si="23"/>
        <v>0</v>
      </c>
      <c r="EA29" s="225">
        <f t="shared" si="23"/>
        <v>0</v>
      </c>
      <c r="EB29" s="225">
        <f t="shared" si="23"/>
        <v>0</v>
      </c>
      <c r="EC29" s="225">
        <f t="shared" si="23"/>
        <v>0</v>
      </c>
      <c r="ED29" s="225">
        <f t="shared" si="23"/>
        <v>0</v>
      </c>
      <c r="EE29" s="225">
        <f t="shared" si="23"/>
        <v>0</v>
      </c>
      <c r="EF29" s="225">
        <f t="shared" si="23"/>
        <v>0</v>
      </c>
      <c r="EG29" s="225">
        <f t="shared" si="23"/>
        <v>0</v>
      </c>
      <c r="EH29" s="225">
        <f t="shared" si="23"/>
        <v>0</v>
      </c>
      <c r="EI29" s="225">
        <f t="shared" si="23"/>
        <v>0</v>
      </c>
      <c r="EJ29" s="226">
        <f t="shared" si="42"/>
        <v>0</v>
      </c>
    </row>
    <row r="30" spans="2:140" ht="12.95" customHeight="1" x14ac:dyDescent="0.2">
      <c r="B30" s="109" t="str">
        <f>'2. Grunddata'!C$9</f>
        <v>Husdjurens utfodring och vård</v>
      </c>
      <c r="C30" s="172"/>
      <c r="D30" s="173"/>
      <c r="E30" s="185">
        <f t="shared" si="13"/>
        <v>0</v>
      </c>
      <c r="F30" s="489" t="s">
        <v>19</v>
      </c>
      <c r="G30" s="169"/>
      <c r="H30" s="169"/>
      <c r="I30" s="169"/>
      <c r="J30" s="169"/>
      <c r="K30" s="169"/>
      <c r="L30" s="169"/>
      <c r="M30" s="169"/>
      <c r="N30" s="169"/>
      <c r="O30" s="169"/>
      <c r="P30" s="169"/>
      <c r="Q30" s="546">
        <f t="shared" si="24"/>
        <v>0</v>
      </c>
      <c r="R30" s="186">
        <f>(SUMIF('3. Partner'!K$13:K$87,B30,'3. Partner'!H$13:H$87))</f>
        <v>0</v>
      </c>
      <c r="S30" s="186">
        <f>(SUMIF('3. Partner'!K$13:K$87,B30,'3. Partner'!I$13:I$87))</f>
        <v>0</v>
      </c>
      <c r="T30" s="206">
        <f>IF(F30="NEJ",0,IF('2. Grunddata'!C$15="Lön+Drift",'2. Grunddata'!C$14,0)+IF('2. Grunddata'!C$15="Lön+Drift+Utrustning+Lokal",'2. Grunddata'!C$14,0))</f>
        <v>0</v>
      </c>
      <c r="U30" s="166"/>
      <c r="V30" s="170">
        <f t="shared" si="25"/>
        <v>0</v>
      </c>
      <c r="W30" s="170">
        <f t="shared" si="14"/>
        <v>0</v>
      </c>
      <c r="X30" s="170">
        <f t="shared" si="14"/>
        <v>0</v>
      </c>
      <c r="Y30" s="170">
        <f t="shared" si="14"/>
        <v>0</v>
      </c>
      <c r="Z30" s="170">
        <f t="shared" si="14"/>
        <v>0</v>
      </c>
      <c r="AA30" s="170">
        <f t="shared" si="14"/>
        <v>0</v>
      </c>
      <c r="AB30" s="170">
        <f t="shared" si="14"/>
        <v>0</v>
      </c>
      <c r="AC30" s="170">
        <f t="shared" si="14"/>
        <v>0</v>
      </c>
      <c r="AD30" s="170">
        <f t="shared" si="14"/>
        <v>0</v>
      </c>
      <c r="AE30" s="170">
        <f t="shared" si="14"/>
        <v>0</v>
      </c>
      <c r="AF30" s="171">
        <f t="shared" si="26"/>
        <v>0</v>
      </c>
      <c r="AH30" s="170">
        <f t="shared" si="27"/>
        <v>0</v>
      </c>
      <c r="AI30" s="170">
        <f t="shared" si="15"/>
        <v>0</v>
      </c>
      <c r="AJ30" s="170">
        <f t="shared" si="15"/>
        <v>0</v>
      </c>
      <c r="AK30" s="170">
        <f t="shared" si="15"/>
        <v>0</v>
      </c>
      <c r="AL30" s="170">
        <f t="shared" si="15"/>
        <v>0</v>
      </c>
      <c r="AM30" s="170">
        <f t="shared" si="15"/>
        <v>0</v>
      </c>
      <c r="AN30" s="170">
        <f t="shared" si="15"/>
        <v>0</v>
      </c>
      <c r="AO30" s="170">
        <f t="shared" si="15"/>
        <v>0</v>
      </c>
      <c r="AP30" s="170">
        <f t="shared" si="15"/>
        <v>0</v>
      </c>
      <c r="AQ30" s="170">
        <f t="shared" si="15"/>
        <v>0</v>
      </c>
      <c r="AR30" s="171">
        <f t="shared" si="28"/>
        <v>0</v>
      </c>
      <c r="AT30" s="170">
        <f t="shared" si="29"/>
        <v>0</v>
      </c>
      <c r="AU30" s="170">
        <f t="shared" si="16"/>
        <v>0</v>
      </c>
      <c r="AV30" s="170">
        <f t="shared" si="16"/>
        <v>0</v>
      </c>
      <c r="AW30" s="170">
        <f t="shared" si="16"/>
        <v>0</v>
      </c>
      <c r="AX30" s="170">
        <f t="shared" si="16"/>
        <v>0</v>
      </c>
      <c r="AY30" s="170">
        <f t="shared" si="16"/>
        <v>0</v>
      </c>
      <c r="AZ30" s="170">
        <f t="shared" si="16"/>
        <v>0</v>
      </c>
      <c r="BA30" s="170">
        <f t="shared" si="16"/>
        <v>0</v>
      </c>
      <c r="BB30" s="170">
        <f t="shared" si="16"/>
        <v>0</v>
      </c>
      <c r="BC30" s="170">
        <f t="shared" si="16"/>
        <v>0</v>
      </c>
      <c r="BD30" s="171">
        <f t="shared" si="30"/>
        <v>0</v>
      </c>
      <c r="BF30" s="170">
        <f t="shared" si="31"/>
        <v>0</v>
      </c>
      <c r="BG30" s="170">
        <f t="shared" si="17"/>
        <v>0</v>
      </c>
      <c r="BH30" s="170">
        <f t="shared" si="17"/>
        <v>0</v>
      </c>
      <c r="BI30" s="170">
        <f t="shared" si="17"/>
        <v>0</v>
      </c>
      <c r="BJ30" s="170">
        <f t="shared" si="17"/>
        <v>0</v>
      </c>
      <c r="BK30" s="170">
        <f t="shared" si="17"/>
        <v>0</v>
      </c>
      <c r="BL30" s="170">
        <f t="shared" si="17"/>
        <v>0</v>
      </c>
      <c r="BM30" s="170">
        <f t="shared" si="17"/>
        <v>0</v>
      </c>
      <c r="BN30" s="170">
        <f t="shared" si="17"/>
        <v>0</v>
      </c>
      <c r="BO30" s="170">
        <f t="shared" si="17"/>
        <v>0</v>
      </c>
      <c r="BP30" s="171">
        <f t="shared" si="32"/>
        <v>0</v>
      </c>
      <c r="BR30" s="170">
        <f t="shared" si="33"/>
        <v>0</v>
      </c>
      <c r="BS30" s="170">
        <f t="shared" si="18"/>
        <v>0</v>
      </c>
      <c r="BT30" s="170">
        <f t="shared" si="18"/>
        <v>0</v>
      </c>
      <c r="BU30" s="170">
        <f t="shared" si="18"/>
        <v>0</v>
      </c>
      <c r="BV30" s="170">
        <f t="shared" si="18"/>
        <v>0</v>
      </c>
      <c r="BW30" s="170">
        <f t="shared" si="18"/>
        <v>0</v>
      </c>
      <c r="BX30" s="170">
        <f t="shared" si="18"/>
        <v>0</v>
      </c>
      <c r="BY30" s="170">
        <f t="shared" si="18"/>
        <v>0</v>
      </c>
      <c r="BZ30" s="170">
        <f t="shared" si="18"/>
        <v>0</v>
      </c>
      <c r="CA30" s="170">
        <f t="shared" si="18"/>
        <v>0</v>
      </c>
      <c r="CB30" s="171">
        <f t="shared" si="34"/>
        <v>0</v>
      </c>
      <c r="CD30" s="170">
        <f t="shared" si="35"/>
        <v>0</v>
      </c>
      <c r="CE30" s="170">
        <f t="shared" si="19"/>
        <v>0</v>
      </c>
      <c r="CF30" s="170">
        <f t="shared" si="19"/>
        <v>0</v>
      </c>
      <c r="CG30" s="170">
        <f t="shared" si="19"/>
        <v>0</v>
      </c>
      <c r="CH30" s="170">
        <f t="shared" si="19"/>
        <v>0</v>
      </c>
      <c r="CI30" s="170">
        <f t="shared" si="19"/>
        <v>0</v>
      </c>
      <c r="CJ30" s="170">
        <f t="shared" si="19"/>
        <v>0</v>
      </c>
      <c r="CK30" s="170">
        <f t="shared" si="19"/>
        <v>0</v>
      </c>
      <c r="CL30" s="170">
        <f t="shared" si="19"/>
        <v>0</v>
      </c>
      <c r="CM30" s="170">
        <f t="shared" si="19"/>
        <v>0</v>
      </c>
      <c r="CN30" s="171">
        <f t="shared" si="36"/>
        <v>0</v>
      </c>
      <c r="CP30" s="170">
        <f t="shared" si="37"/>
        <v>0</v>
      </c>
      <c r="CQ30" s="170">
        <f t="shared" si="20"/>
        <v>0</v>
      </c>
      <c r="CR30" s="170">
        <f t="shared" si="20"/>
        <v>0</v>
      </c>
      <c r="CS30" s="170">
        <f t="shared" si="20"/>
        <v>0</v>
      </c>
      <c r="CT30" s="170">
        <f t="shared" si="20"/>
        <v>0</v>
      </c>
      <c r="CU30" s="170">
        <f t="shared" si="20"/>
        <v>0</v>
      </c>
      <c r="CV30" s="170">
        <f t="shared" si="20"/>
        <v>0</v>
      </c>
      <c r="CW30" s="170">
        <f t="shared" si="20"/>
        <v>0</v>
      </c>
      <c r="CX30" s="170">
        <f t="shared" si="20"/>
        <v>0</v>
      </c>
      <c r="CY30" s="170">
        <f t="shared" si="20"/>
        <v>0</v>
      </c>
      <c r="CZ30" s="171">
        <f t="shared" si="38"/>
        <v>0</v>
      </c>
      <c r="DB30" s="170">
        <f t="shared" si="39"/>
        <v>0</v>
      </c>
      <c r="DC30" s="170">
        <f t="shared" si="21"/>
        <v>0</v>
      </c>
      <c r="DD30" s="170">
        <f t="shared" si="21"/>
        <v>0</v>
      </c>
      <c r="DE30" s="170">
        <f t="shared" si="21"/>
        <v>0</v>
      </c>
      <c r="DF30" s="170">
        <f t="shared" si="21"/>
        <v>0</v>
      </c>
      <c r="DG30" s="170">
        <f t="shared" si="21"/>
        <v>0</v>
      </c>
      <c r="DH30" s="170">
        <f t="shared" si="21"/>
        <v>0</v>
      </c>
      <c r="DI30" s="170">
        <f t="shared" si="21"/>
        <v>0</v>
      </c>
      <c r="DJ30" s="170">
        <f t="shared" si="21"/>
        <v>0</v>
      </c>
      <c r="DK30" s="170">
        <f t="shared" si="21"/>
        <v>0</v>
      </c>
      <c r="DL30" s="171">
        <f t="shared" si="40"/>
        <v>0</v>
      </c>
      <c r="DN30" s="170">
        <f t="shared" si="22"/>
        <v>0</v>
      </c>
      <c r="DO30" s="170">
        <f t="shared" si="22"/>
        <v>0</v>
      </c>
      <c r="DP30" s="170">
        <f t="shared" si="22"/>
        <v>0</v>
      </c>
      <c r="DQ30" s="170">
        <f t="shared" si="22"/>
        <v>0</v>
      </c>
      <c r="DR30" s="170">
        <f t="shared" si="22"/>
        <v>0</v>
      </c>
      <c r="DS30" s="170">
        <f t="shared" si="22"/>
        <v>0</v>
      </c>
      <c r="DT30" s="170">
        <f t="shared" si="22"/>
        <v>0</v>
      </c>
      <c r="DU30" s="170">
        <f t="shared" si="22"/>
        <v>0</v>
      </c>
      <c r="DV30" s="170">
        <f t="shared" si="22"/>
        <v>0</v>
      </c>
      <c r="DW30" s="170">
        <f t="shared" si="22"/>
        <v>0</v>
      </c>
      <c r="DX30" s="171">
        <f t="shared" si="41"/>
        <v>0</v>
      </c>
      <c r="DZ30" s="170">
        <f t="shared" si="23"/>
        <v>0</v>
      </c>
      <c r="EA30" s="170">
        <f t="shared" si="23"/>
        <v>0</v>
      </c>
      <c r="EB30" s="170">
        <f t="shared" si="23"/>
        <v>0</v>
      </c>
      <c r="EC30" s="170">
        <f t="shared" si="23"/>
        <v>0</v>
      </c>
      <c r="ED30" s="170">
        <f t="shared" si="23"/>
        <v>0</v>
      </c>
      <c r="EE30" s="170">
        <f t="shared" si="23"/>
        <v>0</v>
      </c>
      <c r="EF30" s="170">
        <f t="shared" si="23"/>
        <v>0</v>
      </c>
      <c r="EG30" s="170">
        <f t="shared" si="23"/>
        <v>0</v>
      </c>
      <c r="EH30" s="170">
        <f t="shared" si="23"/>
        <v>0</v>
      </c>
      <c r="EI30" s="170">
        <f t="shared" si="23"/>
        <v>0</v>
      </c>
      <c r="EJ30" s="171">
        <f t="shared" si="42"/>
        <v>0</v>
      </c>
    </row>
    <row r="31" spans="2:140" ht="12.95" customHeight="1" x14ac:dyDescent="0.2">
      <c r="B31" s="115" t="str">
        <f>'2. Grunddata'!C$9</f>
        <v>Husdjurens utfodring och vård</v>
      </c>
      <c r="C31" s="207"/>
      <c r="D31" s="208"/>
      <c r="E31" s="209">
        <f t="shared" si="13"/>
        <v>0</v>
      </c>
      <c r="F31" s="488" t="s">
        <v>19</v>
      </c>
      <c r="G31" s="210"/>
      <c r="H31" s="210"/>
      <c r="I31" s="210"/>
      <c r="J31" s="210"/>
      <c r="K31" s="210"/>
      <c r="L31" s="210"/>
      <c r="M31" s="210"/>
      <c r="N31" s="210"/>
      <c r="O31" s="210"/>
      <c r="P31" s="210"/>
      <c r="Q31" s="547">
        <f t="shared" si="24"/>
        <v>0</v>
      </c>
      <c r="R31" s="286">
        <f>(SUMIF('3. Partner'!K$13:K$87,B31,'3. Partner'!H$13:H$87))</f>
        <v>0</v>
      </c>
      <c r="S31" s="286">
        <f>(SUMIF('3. Partner'!K$13:K$87,B31,'3. Partner'!I$13:I$87))</f>
        <v>0</v>
      </c>
      <c r="T31" s="287">
        <f>IF(F31="NEJ",0,IF('2. Grunddata'!C$15="Lön+Drift",'2. Grunddata'!C$14,0)+IF('2. Grunddata'!C$15="Lön+Drift+Utrustning+Lokal",'2. Grunddata'!C$14,0))</f>
        <v>0</v>
      </c>
      <c r="U31" s="288"/>
      <c r="V31" s="225">
        <f t="shared" si="25"/>
        <v>0</v>
      </c>
      <c r="W31" s="225">
        <f t="shared" si="14"/>
        <v>0</v>
      </c>
      <c r="X31" s="225">
        <f t="shared" si="14"/>
        <v>0</v>
      </c>
      <c r="Y31" s="225">
        <f t="shared" si="14"/>
        <v>0</v>
      </c>
      <c r="Z31" s="225">
        <f t="shared" si="14"/>
        <v>0</v>
      </c>
      <c r="AA31" s="225">
        <f t="shared" si="14"/>
        <v>0</v>
      </c>
      <c r="AB31" s="225">
        <f t="shared" si="14"/>
        <v>0</v>
      </c>
      <c r="AC31" s="225">
        <f t="shared" si="14"/>
        <v>0</v>
      </c>
      <c r="AD31" s="225">
        <f t="shared" si="14"/>
        <v>0</v>
      </c>
      <c r="AE31" s="225">
        <f t="shared" si="14"/>
        <v>0</v>
      </c>
      <c r="AF31" s="226">
        <f t="shared" si="26"/>
        <v>0</v>
      </c>
      <c r="AG31" s="227"/>
      <c r="AH31" s="225">
        <f t="shared" si="27"/>
        <v>0</v>
      </c>
      <c r="AI31" s="225">
        <f t="shared" si="15"/>
        <v>0</v>
      </c>
      <c r="AJ31" s="225">
        <f t="shared" si="15"/>
        <v>0</v>
      </c>
      <c r="AK31" s="225">
        <f t="shared" si="15"/>
        <v>0</v>
      </c>
      <c r="AL31" s="225">
        <f t="shared" si="15"/>
        <v>0</v>
      </c>
      <c r="AM31" s="225">
        <f t="shared" si="15"/>
        <v>0</v>
      </c>
      <c r="AN31" s="225">
        <f t="shared" si="15"/>
        <v>0</v>
      </c>
      <c r="AO31" s="225">
        <f t="shared" si="15"/>
        <v>0</v>
      </c>
      <c r="AP31" s="225">
        <f t="shared" si="15"/>
        <v>0</v>
      </c>
      <c r="AQ31" s="225">
        <f t="shared" si="15"/>
        <v>0</v>
      </c>
      <c r="AR31" s="226">
        <f t="shared" si="28"/>
        <v>0</v>
      </c>
      <c r="AS31" s="227"/>
      <c r="AT31" s="225">
        <f t="shared" si="29"/>
        <v>0</v>
      </c>
      <c r="AU31" s="225">
        <f t="shared" si="16"/>
        <v>0</v>
      </c>
      <c r="AV31" s="225">
        <f t="shared" si="16"/>
        <v>0</v>
      </c>
      <c r="AW31" s="225">
        <f t="shared" si="16"/>
        <v>0</v>
      </c>
      <c r="AX31" s="225">
        <f t="shared" si="16"/>
        <v>0</v>
      </c>
      <c r="AY31" s="225">
        <f t="shared" si="16"/>
        <v>0</v>
      </c>
      <c r="AZ31" s="225">
        <f t="shared" si="16"/>
        <v>0</v>
      </c>
      <c r="BA31" s="225">
        <f t="shared" si="16"/>
        <v>0</v>
      </c>
      <c r="BB31" s="225">
        <f t="shared" si="16"/>
        <v>0</v>
      </c>
      <c r="BC31" s="225">
        <f t="shared" si="16"/>
        <v>0</v>
      </c>
      <c r="BD31" s="226">
        <f t="shared" si="30"/>
        <v>0</v>
      </c>
      <c r="BE31" s="227"/>
      <c r="BF31" s="225">
        <f t="shared" si="31"/>
        <v>0</v>
      </c>
      <c r="BG31" s="225">
        <f t="shared" si="17"/>
        <v>0</v>
      </c>
      <c r="BH31" s="225">
        <f t="shared" si="17"/>
        <v>0</v>
      </c>
      <c r="BI31" s="225">
        <f t="shared" si="17"/>
        <v>0</v>
      </c>
      <c r="BJ31" s="225">
        <f t="shared" si="17"/>
        <v>0</v>
      </c>
      <c r="BK31" s="225">
        <f t="shared" si="17"/>
        <v>0</v>
      </c>
      <c r="BL31" s="225">
        <f t="shared" si="17"/>
        <v>0</v>
      </c>
      <c r="BM31" s="225">
        <f t="shared" si="17"/>
        <v>0</v>
      </c>
      <c r="BN31" s="225">
        <f t="shared" si="17"/>
        <v>0</v>
      </c>
      <c r="BO31" s="225">
        <f t="shared" si="17"/>
        <v>0</v>
      </c>
      <c r="BP31" s="226">
        <f t="shared" si="32"/>
        <v>0</v>
      </c>
      <c r="BQ31" s="227"/>
      <c r="BR31" s="225">
        <f t="shared" si="33"/>
        <v>0</v>
      </c>
      <c r="BS31" s="225">
        <f t="shared" si="18"/>
        <v>0</v>
      </c>
      <c r="BT31" s="225">
        <f t="shared" si="18"/>
        <v>0</v>
      </c>
      <c r="BU31" s="225">
        <f t="shared" si="18"/>
        <v>0</v>
      </c>
      <c r="BV31" s="225">
        <f t="shared" si="18"/>
        <v>0</v>
      </c>
      <c r="BW31" s="225">
        <f t="shared" si="18"/>
        <v>0</v>
      </c>
      <c r="BX31" s="225">
        <f t="shared" si="18"/>
        <v>0</v>
      </c>
      <c r="BY31" s="225">
        <f t="shared" si="18"/>
        <v>0</v>
      </c>
      <c r="BZ31" s="225">
        <f t="shared" si="18"/>
        <v>0</v>
      </c>
      <c r="CA31" s="225">
        <f t="shared" si="18"/>
        <v>0</v>
      </c>
      <c r="CB31" s="226">
        <f t="shared" si="34"/>
        <v>0</v>
      </c>
      <c r="CC31" s="227"/>
      <c r="CD31" s="225">
        <f t="shared" si="35"/>
        <v>0</v>
      </c>
      <c r="CE31" s="225">
        <f t="shared" si="19"/>
        <v>0</v>
      </c>
      <c r="CF31" s="225">
        <f t="shared" si="19"/>
        <v>0</v>
      </c>
      <c r="CG31" s="225">
        <f t="shared" si="19"/>
        <v>0</v>
      </c>
      <c r="CH31" s="225">
        <f t="shared" si="19"/>
        <v>0</v>
      </c>
      <c r="CI31" s="225">
        <f t="shared" si="19"/>
        <v>0</v>
      </c>
      <c r="CJ31" s="225">
        <f t="shared" si="19"/>
        <v>0</v>
      </c>
      <c r="CK31" s="225">
        <f t="shared" si="19"/>
        <v>0</v>
      </c>
      <c r="CL31" s="225">
        <f t="shared" si="19"/>
        <v>0</v>
      </c>
      <c r="CM31" s="225">
        <f t="shared" si="19"/>
        <v>0</v>
      </c>
      <c r="CN31" s="226">
        <f t="shared" si="36"/>
        <v>0</v>
      </c>
      <c r="CO31" s="227"/>
      <c r="CP31" s="225">
        <f t="shared" si="37"/>
        <v>0</v>
      </c>
      <c r="CQ31" s="225">
        <f t="shared" si="20"/>
        <v>0</v>
      </c>
      <c r="CR31" s="225">
        <f t="shared" si="20"/>
        <v>0</v>
      </c>
      <c r="CS31" s="225">
        <f t="shared" si="20"/>
        <v>0</v>
      </c>
      <c r="CT31" s="225">
        <f t="shared" si="20"/>
        <v>0</v>
      </c>
      <c r="CU31" s="225">
        <f t="shared" si="20"/>
        <v>0</v>
      </c>
      <c r="CV31" s="225">
        <f t="shared" si="20"/>
        <v>0</v>
      </c>
      <c r="CW31" s="225">
        <f t="shared" si="20"/>
        <v>0</v>
      </c>
      <c r="CX31" s="225">
        <f t="shared" si="20"/>
        <v>0</v>
      </c>
      <c r="CY31" s="225">
        <f t="shared" si="20"/>
        <v>0</v>
      </c>
      <c r="CZ31" s="226">
        <f t="shared" si="38"/>
        <v>0</v>
      </c>
      <c r="DA31" s="227"/>
      <c r="DB31" s="225">
        <f t="shared" si="39"/>
        <v>0</v>
      </c>
      <c r="DC31" s="225">
        <f t="shared" si="21"/>
        <v>0</v>
      </c>
      <c r="DD31" s="225">
        <f t="shared" si="21"/>
        <v>0</v>
      </c>
      <c r="DE31" s="225">
        <f t="shared" si="21"/>
        <v>0</v>
      </c>
      <c r="DF31" s="225">
        <f t="shared" si="21"/>
        <v>0</v>
      </c>
      <c r="DG31" s="225">
        <f t="shared" si="21"/>
        <v>0</v>
      </c>
      <c r="DH31" s="225">
        <f t="shared" si="21"/>
        <v>0</v>
      </c>
      <c r="DI31" s="225">
        <f t="shared" si="21"/>
        <v>0</v>
      </c>
      <c r="DJ31" s="225">
        <f t="shared" si="21"/>
        <v>0</v>
      </c>
      <c r="DK31" s="225">
        <f t="shared" si="21"/>
        <v>0</v>
      </c>
      <c r="DL31" s="226">
        <f t="shared" si="40"/>
        <v>0</v>
      </c>
      <c r="DM31" s="227"/>
      <c r="DN31" s="225">
        <f t="shared" si="22"/>
        <v>0</v>
      </c>
      <c r="DO31" s="225">
        <f t="shared" si="22"/>
        <v>0</v>
      </c>
      <c r="DP31" s="225">
        <f t="shared" si="22"/>
        <v>0</v>
      </c>
      <c r="DQ31" s="225">
        <f t="shared" si="22"/>
        <v>0</v>
      </c>
      <c r="DR31" s="225">
        <f t="shared" si="22"/>
        <v>0</v>
      </c>
      <c r="DS31" s="225">
        <f t="shared" si="22"/>
        <v>0</v>
      </c>
      <c r="DT31" s="225">
        <f t="shared" si="22"/>
        <v>0</v>
      </c>
      <c r="DU31" s="225">
        <f t="shared" si="22"/>
        <v>0</v>
      </c>
      <c r="DV31" s="225">
        <f t="shared" si="22"/>
        <v>0</v>
      </c>
      <c r="DW31" s="225">
        <f t="shared" si="22"/>
        <v>0</v>
      </c>
      <c r="DX31" s="226">
        <f t="shared" si="41"/>
        <v>0</v>
      </c>
      <c r="DY31" s="227"/>
      <c r="DZ31" s="225">
        <f t="shared" si="23"/>
        <v>0</v>
      </c>
      <c r="EA31" s="225">
        <f t="shared" si="23"/>
        <v>0</v>
      </c>
      <c r="EB31" s="225">
        <f t="shared" si="23"/>
        <v>0</v>
      </c>
      <c r="EC31" s="225">
        <f t="shared" si="23"/>
        <v>0</v>
      </c>
      <c r="ED31" s="225">
        <f t="shared" si="23"/>
        <v>0</v>
      </c>
      <c r="EE31" s="225">
        <f t="shared" si="23"/>
        <v>0</v>
      </c>
      <c r="EF31" s="225">
        <f t="shared" si="23"/>
        <v>0</v>
      </c>
      <c r="EG31" s="225">
        <f t="shared" si="23"/>
        <v>0</v>
      </c>
      <c r="EH31" s="225">
        <f t="shared" si="23"/>
        <v>0</v>
      </c>
      <c r="EI31" s="225">
        <f t="shared" si="23"/>
        <v>0</v>
      </c>
      <c r="EJ31" s="226">
        <f t="shared" si="42"/>
        <v>0</v>
      </c>
    </row>
    <row r="32" spans="2:140" ht="12.95" customHeight="1" x14ac:dyDescent="0.2">
      <c r="B32" s="109" t="str">
        <f>'2. Grunddata'!C$9</f>
        <v>Husdjurens utfodring och vård</v>
      </c>
      <c r="C32" s="172"/>
      <c r="D32" s="173"/>
      <c r="E32" s="185">
        <f t="shared" si="13"/>
        <v>0</v>
      </c>
      <c r="F32" s="489" t="s">
        <v>19</v>
      </c>
      <c r="G32" s="169"/>
      <c r="H32" s="169"/>
      <c r="I32" s="169"/>
      <c r="J32" s="169"/>
      <c r="K32" s="169"/>
      <c r="L32" s="169"/>
      <c r="M32" s="169"/>
      <c r="N32" s="169"/>
      <c r="O32" s="169"/>
      <c r="P32" s="169"/>
      <c r="Q32" s="546">
        <f t="shared" si="24"/>
        <v>0</v>
      </c>
      <c r="R32" s="186">
        <f>(SUMIF('3. Partner'!K$13:K$87,B32,'3. Partner'!H$13:H$87))</f>
        <v>0</v>
      </c>
      <c r="S32" s="186">
        <f>(SUMIF('3. Partner'!K$13:K$87,B32,'3. Partner'!I$13:I$87))</f>
        <v>0</v>
      </c>
      <c r="T32" s="206">
        <f>IF(F32="NEJ",0,IF('2. Grunddata'!C$15="Lön+Drift",'2. Grunddata'!C$14,0)+IF('2. Grunddata'!C$15="Lön+Drift+Utrustning+Lokal",'2. Grunddata'!C$14,0))</f>
        <v>0</v>
      </c>
      <c r="U32" s="166"/>
      <c r="V32" s="170">
        <f t="shared" si="25"/>
        <v>0</v>
      </c>
      <c r="W32" s="170">
        <f t="shared" si="14"/>
        <v>0</v>
      </c>
      <c r="X32" s="170">
        <f t="shared" si="14"/>
        <v>0</v>
      </c>
      <c r="Y32" s="170">
        <f t="shared" si="14"/>
        <v>0</v>
      </c>
      <c r="Z32" s="170">
        <f t="shared" si="14"/>
        <v>0</v>
      </c>
      <c r="AA32" s="170">
        <f t="shared" si="14"/>
        <v>0</v>
      </c>
      <c r="AB32" s="170">
        <f t="shared" si="14"/>
        <v>0</v>
      </c>
      <c r="AC32" s="170">
        <f t="shared" si="14"/>
        <v>0</v>
      </c>
      <c r="AD32" s="170">
        <f t="shared" si="14"/>
        <v>0</v>
      </c>
      <c r="AE32" s="170">
        <f t="shared" si="14"/>
        <v>0</v>
      </c>
      <c r="AF32" s="171">
        <f t="shared" si="26"/>
        <v>0</v>
      </c>
      <c r="AH32" s="170">
        <f t="shared" si="27"/>
        <v>0</v>
      </c>
      <c r="AI32" s="170">
        <f t="shared" si="15"/>
        <v>0</v>
      </c>
      <c r="AJ32" s="170">
        <f t="shared" si="15"/>
        <v>0</v>
      </c>
      <c r="AK32" s="170">
        <f t="shared" si="15"/>
        <v>0</v>
      </c>
      <c r="AL32" s="170">
        <f t="shared" si="15"/>
        <v>0</v>
      </c>
      <c r="AM32" s="170">
        <f t="shared" si="15"/>
        <v>0</v>
      </c>
      <c r="AN32" s="170">
        <f t="shared" si="15"/>
        <v>0</v>
      </c>
      <c r="AO32" s="170">
        <f t="shared" si="15"/>
        <v>0</v>
      </c>
      <c r="AP32" s="170">
        <f t="shared" si="15"/>
        <v>0</v>
      </c>
      <c r="AQ32" s="170">
        <f t="shared" si="15"/>
        <v>0</v>
      </c>
      <c r="AR32" s="171">
        <f t="shared" si="28"/>
        <v>0</v>
      </c>
      <c r="AT32" s="170">
        <f t="shared" si="29"/>
        <v>0</v>
      </c>
      <c r="AU32" s="170">
        <f t="shared" si="16"/>
        <v>0</v>
      </c>
      <c r="AV32" s="170">
        <f t="shared" si="16"/>
        <v>0</v>
      </c>
      <c r="AW32" s="170">
        <f t="shared" si="16"/>
        <v>0</v>
      </c>
      <c r="AX32" s="170">
        <f t="shared" si="16"/>
        <v>0</v>
      </c>
      <c r="AY32" s="170">
        <f t="shared" si="16"/>
        <v>0</v>
      </c>
      <c r="AZ32" s="170">
        <f t="shared" si="16"/>
        <v>0</v>
      </c>
      <c r="BA32" s="170">
        <f t="shared" si="16"/>
        <v>0</v>
      </c>
      <c r="BB32" s="170">
        <f t="shared" si="16"/>
        <v>0</v>
      </c>
      <c r="BC32" s="170">
        <f t="shared" si="16"/>
        <v>0</v>
      </c>
      <c r="BD32" s="171">
        <f t="shared" si="30"/>
        <v>0</v>
      </c>
      <c r="BF32" s="170">
        <f t="shared" si="31"/>
        <v>0</v>
      </c>
      <c r="BG32" s="170">
        <f t="shared" si="17"/>
        <v>0</v>
      </c>
      <c r="BH32" s="170">
        <f t="shared" si="17"/>
        <v>0</v>
      </c>
      <c r="BI32" s="170">
        <f t="shared" si="17"/>
        <v>0</v>
      </c>
      <c r="BJ32" s="170">
        <f t="shared" si="17"/>
        <v>0</v>
      </c>
      <c r="BK32" s="170">
        <f t="shared" si="17"/>
        <v>0</v>
      </c>
      <c r="BL32" s="170">
        <f t="shared" si="17"/>
        <v>0</v>
      </c>
      <c r="BM32" s="170">
        <f t="shared" si="17"/>
        <v>0</v>
      </c>
      <c r="BN32" s="170">
        <f t="shared" si="17"/>
        <v>0</v>
      </c>
      <c r="BO32" s="170">
        <f t="shared" si="17"/>
        <v>0</v>
      </c>
      <c r="BP32" s="171">
        <f t="shared" si="32"/>
        <v>0</v>
      </c>
      <c r="BR32" s="170">
        <f t="shared" si="33"/>
        <v>0</v>
      </c>
      <c r="BS32" s="170">
        <f t="shared" si="18"/>
        <v>0</v>
      </c>
      <c r="BT32" s="170">
        <f t="shared" si="18"/>
        <v>0</v>
      </c>
      <c r="BU32" s="170">
        <f t="shared" si="18"/>
        <v>0</v>
      </c>
      <c r="BV32" s="170">
        <f t="shared" si="18"/>
        <v>0</v>
      </c>
      <c r="BW32" s="170">
        <f t="shared" si="18"/>
        <v>0</v>
      </c>
      <c r="BX32" s="170">
        <f t="shared" si="18"/>
        <v>0</v>
      </c>
      <c r="BY32" s="170">
        <f t="shared" si="18"/>
        <v>0</v>
      </c>
      <c r="BZ32" s="170">
        <f t="shared" si="18"/>
        <v>0</v>
      </c>
      <c r="CA32" s="170">
        <f t="shared" si="18"/>
        <v>0</v>
      </c>
      <c r="CB32" s="171">
        <f t="shared" si="34"/>
        <v>0</v>
      </c>
      <c r="CD32" s="170">
        <f t="shared" si="35"/>
        <v>0</v>
      </c>
      <c r="CE32" s="170">
        <f t="shared" si="19"/>
        <v>0</v>
      </c>
      <c r="CF32" s="170">
        <f t="shared" si="19"/>
        <v>0</v>
      </c>
      <c r="CG32" s="170">
        <f t="shared" si="19"/>
        <v>0</v>
      </c>
      <c r="CH32" s="170">
        <f t="shared" si="19"/>
        <v>0</v>
      </c>
      <c r="CI32" s="170">
        <f t="shared" si="19"/>
        <v>0</v>
      </c>
      <c r="CJ32" s="170">
        <f t="shared" si="19"/>
        <v>0</v>
      </c>
      <c r="CK32" s="170">
        <f t="shared" si="19"/>
        <v>0</v>
      </c>
      <c r="CL32" s="170">
        <f t="shared" si="19"/>
        <v>0</v>
      </c>
      <c r="CM32" s="170">
        <f t="shared" si="19"/>
        <v>0</v>
      </c>
      <c r="CN32" s="171">
        <f t="shared" si="36"/>
        <v>0</v>
      </c>
      <c r="CP32" s="170">
        <f t="shared" si="37"/>
        <v>0</v>
      </c>
      <c r="CQ32" s="170">
        <f t="shared" si="20"/>
        <v>0</v>
      </c>
      <c r="CR32" s="170">
        <f t="shared" si="20"/>
        <v>0</v>
      </c>
      <c r="CS32" s="170">
        <f t="shared" si="20"/>
        <v>0</v>
      </c>
      <c r="CT32" s="170">
        <f t="shared" si="20"/>
        <v>0</v>
      </c>
      <c r="CU32" s="170">
        <f t="shared" si="20"/>
        <v>0</v>
      </c>
      <c r="CV32" s="170">
        <f t="shared" si="20"/>
        <v>0</v>
      </c>
      <c r="CW32" s="170">
        <f t="shared" si="20"/>
        <v>0</v>
      </c>
      <c r="CX32" s="170">
        <f t="shared" si="20"/>
        <v>0</v>
      </c>
      <c r="CY32" s="170">
        <f t="shared" si="20"/>
        <v>0</v>
      </c>
      <c r="CZ32" s="171">
        <f t="shared" si="38"/>
        <v>0</v>
      </c>
      <c r="DB32" s="170">
        <f t="shared" si="39"/>
        <v>0</v>
      </c>
      <c r="DC32" s="170">
        <f t="shared" si="21"/>
        <v>0</v>
      </c>
      <c r="DD32" s="170">
        <f t="shared" si="21"/>
        <v>0</v>
      </c>
      <c r="DE32" s="170">
        <f t="shared" si="21"/>
        <v>0</v>
      </c>
      <c r="DF32" s="170">
        <f t="shared" si="21"/>
        <v>0</v>
      </c>
      <c r="DG32" s="170">
        <f t="shared" si="21"/>
        <v>0</v>
      </c>
      <c r="DH32" s="170">
        <f t="shared" si="21"/>
        <v>0</v>
      </c>
      <c r="DI32" s="170">
        <f t="shared" si="21"/>
        <v>0</v>
      </c>
      <c r="DJ32" s="170">
        <f t="shared" si="21"/>
        <v>0</v>
      </c>
      <c r="DK32" s="170">
        <f t="shared" si="21"/>
        <v>0</v>
      </c>
      <c r="DL32" s="171">
        <f t="shared" si="40"/>
        <v>0</v>
      </c>
      <c r="DN32" s="170">
        <f t="shared" si="22"/>
        <v>0</v>
      </c>
      <c r="DO32" s="170">
        <f t="shared" si="22"/>
        <v>0</v>
      </c>
      <c r="DP32" s="170">
        <f t="shared" si="22"/>
        <v>0</v>
      </c>
      <c r="DQ32" s="170">
        <f t="shared" si="22"/>
        <v>0</v>
      </c>
      <c r="DR32" s="170">
        <f t="shared" si="22"/>
        <v>0</v>
      </c>
      <c r="DS32" s="170">
        <f t="shared" si="22"/>
        <v>0</v>
      </c>
      <c r="DT32" s="170">
        <f t="shared" si="22"/>
        <v>0</v>
      </c>
      <c r="DU32" s="170">
        <f t="shared" si="22"/>
        <v>0</v>
      </c>
      <c r="DV32" s="170">
        <f t="shared" si="22"/>
        <v>0</v>
      </c>
      <c r="DW32" s="170">
        <f t="shared" si="22"/>
        <v>0</v>
      </c>
      <c r="DX32" s="171">
        <f t="shared" si="41"/>
        <v>0</v>
      </c>
      <c r="DZ32" s="170">
        <f t="shared" si="23"/>
        <v>0</v>
      </c>
      <c r="EA32" s="170">
        <f t="shared" si="23"/>
        <v>0</v>
      </c>
      <c r="EB32" s="170">
        <f t="shared" si="23"/>
        <v>0</v>
      </c>
      <c r="EC32" s="170">
        <f t="shared" si="23"/>
        <v>0</v>
      </c>
      <c r="ED32" s="170">
        <f t="shared" si="23"/>
        <v>0</v>
      </c>
      <c r="EE32" s="170">
        <f t="shared" si="23"/>
        <v>0</v>
      </c>
      <c r="EF32" s="170">
        <f t="shared" si="23"/>
        <v>0</v>
      </c>
      <c r="EG32" s="170">
        <f t="shared" si="23"/>
        <v>0</v>
      </c>
      <c r="EH32" s="170">
        <f t="shared" si="23"/>
        <v>0</v>
      </c>
      <c r="EI32" s="170">
        <f t="shared" si="23"/>
        <v>0</v>
      </c>
      <c r="EJ32" s="171">
        <f t="shared" si="42"/>
        <v>0</v>
      </c>
    </row>
    <row r="33" spans="2:140" ht="12.95" customHeight="1" x14ac:dyDescent="0.2">
      <c r="B33" s="115" t="str">
        <f>'2. Grunddata'!C$9</f>
        <v>Husdjurens utfodring och vård</v>
      </c>
      <c r="C33" s="207"/>
      <c r="D33" s="208"/>
      <c r="E33" s="209">
        <f t="shared" si="13"/>
        <v>0</v>
      </c>
      <c r="F33" s="488" t="s">
        <v>19</v>
      </c>
      <c r="G33" s="210"/>
      <c r="H33" s="210"/>
      <c r="I33" s="210"/>
      <c r="J33" s="210"/>
      <c r="K33" s="210"/>
      <c r="L33" s="210"/>
      <c r="M33" s="210"/>
      <c r="N33" s="210"/>
      <c r="O33" s="210"/>
      <c r="P33" s="210"/>
      <c r="Q33" s="547">
        <f t="shared" si="24"/>
        <v>0</v>
      </c>
      <c r="R33" s="286">
        <f>(SUMIF('3. Partner'!K$13:K$87,B33,'3. Partner'!H$13:H$87))</f>
        <v>0</v>
      </c>
      <c r="S33" s="286">
        <f>(SUMIF('3. Partner'!K$13:K$87,B33,'3. Partner'!I$13:I$87))</f>
        <v>0</v>
      </c>
      <c r="T33" s="287">
        <f>IF(F33="NEJ",0,IF('2. Grunddata'!C$15="Lön+Drift",'2. Grunddata'!C$14,0)+IF('2. Grunddata'!C$15="Lön+Drift+Utrustning+Lokal",'2. Grunddata'!C$14,0))</f>
        <v>0</v>
      </c>
      <c r="U33" s="288"/>
      <c r="V33" s="225">
        <f t="shared" si="25"/>
        <v>0</v>
      </c>
      <c r="W33" s="225">
        <f t="shared" si="14"/>
        <v>0</v>
      </c>
      <c r="X33" s="225">
        <f t="shared" si="14"/>
        <v>0</v>
      </c>
      <c r="Y33" s="225">
        <f t="shared" si="14"/>
        <v>0</v>
      </c>
      <c r="Z33" s="225">
        <f t="shared" si="14"/>
        <v>0</v>
      </c>
      <c r="AA33" s="225">
        <f t="shared" si="14"/>
        <v>0</v>
      </c>
      <c r="AB33" s="225">
        <f t="shared" si="14"/>
        <v>0</v>
      </c>
      <c r="AC33" s="225">
        <f t="shared" si="14"/>
        <v>0</v>
      </c>
      <c r="AD33" s="225">
        <f t="shared" si="14"/>
        <v>0</v>
      </c>
      <c r="AE33" s="225">
        <f t="shared" si="14"/>
        <v>0</v>
      </c>
      <c r="AF33" s="226">
        <f t="shared" si="26"/>
        <v>0</v>
      </c>
      <c r="AG33" s="227"/>
      <c r="AH33" s="225">
        <f t="shared" si="27"/>
        <v>0</v>
      </c>
      <c r="AI33" s="225">
        <f t="shared" si="15"/>
        <v>0</v>
      </c>
      <c r="AJ33" s="225">
        <f t="shared" si="15"/>
        <v>0</v>
      </c>
      <c r="AK33" s="225">
        <f t="shared" si="15"/>
        <v>0</v>
      </c>
      <c r="AL33" s="225">
        <f t="shared" si="15"/>
        <v>0</v>
      </c>
      <c r="AM33" s="225">
        <f t="shared" si="15"/>
        <v>0</v>
      </c>
      <c r="AN33" s="225">
        <f t="shared" si="15"/>
        <v>0</v>
      </c>
      <c r="AO33" s="225">
        <f t="shared" si="15"/>
        <v>0</v>
      </c>
      <c r="AP33" s="225">
        <f t="shared" si="15"/>
        <v>0</v>
      </c>
      <c r="AQ33" s="225">
        <f t="shared" si="15"/>
        <v>0</v>
      </c>
      <c r="AR33" s="226">
        <f t="shared" si="28"/>
        <v>0</v>
      </c>
      <c r="AS33" s="227"/>
      <c r="AT33" s="225">
        <f t="shared" si="29"/>
        <v>0</v>
      </c>
      <c r="AU33" s="225">
        <f t="shared" si="16"/>
        <v>0</v>
      </c>
      <c r="AV33" s="225">
        <f t="shared" si="16"/>
        <v>0</v>
      </c>
      <c r="AW33" s="225">
        <f t="shared" si="16"/>
        <v>0</v>
      </c>
      <c r="AX33" s="225">
        <f t="shared" si="16"/>
        <v>0</v>
      </c>
      <c r="AY33" s="225">
        <f t="shared" si="16"/>
        <v>0</v>
      </c>
      <c r="AZ33" s="225">
        <f t="shared" si="16"/>
        <v>0</v>
      </c>
      <c r="BA33" s="225">
        <f t="shared" si="16"/>
        <v>0</v>
      </c>
      <c r="BB33" s="225">
        <f t="shared" si="16"/>
        <v>0</v>
      </c>
      <c r="BC33" s="225">
        <f t="shared" si="16"/>
        <v>0</v>
      </c>
      <c r="BD33" s="226">
        <f t="shared" si="30"/>
        <v>0</v>
      </c>
      <c r="BE33" s="227"/>
      <c r="BF33" s="225">
        <f t="shared" si="31"/>
        <v>0</v>
      </c>
      <c r="BG33" s="225">
        <f t="shared" si="17"/>
        <v>0</v>
      </c>
      <c r="BH33" s="225">
        <f t="shared" si="17"/>
        <v>0</v>
      </c>
      <c r="BI33" s="225">
        <f t="shared" si="17"/>
        <v>0</v>
      </c>
      <c r="BJ33" s="225">
        <f t="shared" si="17"/>
        <v>0</v>
      </c>
      <c r="BK33" s="225">
        <f t="shared" si="17"/>
        <v>0</v>
      </c>
      <c r="BL33" s="225">
        <f t="shared" si="17"/>
        <v>0</v>
      </c>
      <c r="BM33" s="225">
        <f t="shared" si="17"/>
        <v>0</v>
      </c>
      <c r="BN33" s="225">
        <f t="shared" si="17"/>
        <v>0</v>
      </c>
      <c r="BO33" s="225">
        <f t="shared" si="17"/>
        <v>0</v>
      </c>
      <c r="BP33" s="226">
        <f t="shared" si="32"/>
        <v>0</v>
      </c>
      <c r="BQ33" s="227"/>
      <c r="BR33" s="225">
        <f t="shared" si="33"/>
        <v>0</v>
      </c>
      <c r="BS33" s="225">
        <f t="shared" si="18"/>
        <v>0</v>
      </c>
      <c r="BT33" s="225">
        <f t="shared" si="18"/>
        <v>0</v>
      </c>
      <c r="BU33" s="225">
        <f t="shared" si="18"/>
        <v>0</v>
      </c>
      <c r="BV33" s="225">
        <f t="shared" si="18"/>
        <v>0</v>
      </c>
      <c r="BW33" s="225">
        <f t="shared" si="18"/>
        <v>0</v>
      </c>
      <c r="BX33" s="225">
        <f t="shared" si="18"/>
        <v>0</v>
      </c>
      <c r="BY33" s="225">
        <f t="shared" si="18"/>
        <v>0</v>
      </c>
      <c r="BZ33" s="225">
        <f t="shared" si="18"/>
        <v>0</v>
      </c>
      <c r="CA33" s="225">
        <f t="shared" si="18"/>
        <v>0</v>
      </c>
      <c r="CB33" s="226">
        <f t="shared" si="34"/>
        <v>0</v>
      </c>
      <c r="CC33" s="227"/>
      <c r="CD33" s="225">
        <f t="shared" si="35"/>
        <v>0</v>
      </c>
      <c r="CE33" s="225">
        <f t="shared" si="19"/>
        <v>0</v>
      </c>
      <c r="CF33" s="225">
        <f t="shared" si="19"/>
        <v>0</v>
      </c>
      <c r="CG33" s="225">
        <f t="shared" si="19"/>
        <v>0</v>
      </c>
      <c r="CH33" s="225">
        <f t="shared" si="19"/>
        <v>0</v>
      </c>
      <c r="CI33" s="225">
        <f t="shared" si="19"/>
        <v>0</v>
      </c>
      <c r="CJ33" s="225">
        <f t="shared" si="19"/>
        <v>0</v>
      </c>
      <c r="CK33" s="225">
        <f t="shared" si="19"/>
        <v>0</v>
      </c>
      <c r="CL33" s="225">
        <f t="shared" si="19"/>
        <v>0</v>
      </c>
      <c r="CM33" s="225">
        <f t="shared" si="19"/>
        <v>0</v>
      </c>
      <c r="CN33" s="226">
        <f t="shared" si="36"/>
        <v>0</v>
      </c>
      <c r="CO33" s="227"/>
      <c r="CP33" s="225">
        <f t="shared" si="37"/>
        <v>0</v>
      </c>
      <c r="CQ33" s="225">
        <f t="shared" si="20"/>
        <v>0</v>
      </c>
      <c r="CR33" s="225">
        <f t="shared" si="20"/>
        <v>0</v>
      </c>
      <c r="CS33" s="225">
        <f t="shared" si="20"/>
        <v>0</v>
      </c>
      <c r="CT33" s="225">
        <f t="shared" si="20"/>
        <v>0</v>
      </c>
      <c r="CU33" s="225">
        <f t="shared" si="20"/>
        <v>0</v>
      </c>
      <c r="CV33" s="225">
        <f t="shared" si="20"/>
        <v>0</v>
      </c>
      <c r="CW33" s="225">
        <f t="shared" si="20"/>
        <v>0</v>
      </c>
      <c r="CX33" s="225">
        <f t="shared" si="20"/>
        <v>0</v>
      </c>
      <c r="CY33" s="225">
        <f t="shared" si="20"/>
        <v>0</v>
      </c>
      <c r="CZ33" s="226">
        <f t="shared" si="38"/>
        <v>0</v>
      </c>
      <c r="DA33" s="227"/>
      <c r="DB33" s="225">
        <f t="shared" si="39"/>
        <v>0</v>
      </c>
      <c r="DC33" s="225">
        <f t="shared" si="21"/>
        <v>0</v>
      </c>
      <c r="DD33" s="225">
        <f t="shared" si="21"/>
        <v>0</v>
      </c>
      <c r="DE33" s="225">
        <f t="shared" si="21"/>
        <v>0</v>
      </c>
      <c r="DF33" s="225">
        <f t="shared" si="21"/>
        <v>0</v>
      </c>
      <c r="DG33" s="225">
        <f t="shared" si="21"/>
        <v>0</v>
      </c>
      <c r="DH33" s="225">
        <f t="shared" si="21"/>
        <v>0</v>
      </c>
      <c r="DI33" s="225">
        <f t="shared" si="21"/>
        <v>0</v>
      </c>
      <c r="DJ33" s="225">
        <f t="shared" si="21"/>
        <v>0</v>
      </c>
      <c r="DK33" s="225">
        <f t="shared" si="21"/>
        <v>0</v>
      </c>
      <c r="DL33" s="226">
        <f t="shared" si="40"/>
        <v>0</v>
      </c>
      <c r="DM33" s="227"/>
      <c r="DN33" s="225">
        <f t="shared" si="22"/>
        <v>0</v>
      </c>
      <c r="DO33" s="225">
        <f t="shared" si="22"/>
        <v>0</v>
      </c>
      <c r="DP33" s="225">
        <f t="shared" si="22"/>
        <v>0</v>
      </c>
      <c r="DQ33" s="225">
        <f t="shared" si="22"/>
        <v>0</v>
      </c>
      <c r="DR33" s="225">
        <f t="shared" si="22"/>
        <v>0</v>
      </c>
      <c r="DS33" s="225">
        <f t="shared" si="22"/>
        <v>0</v>
      </c>
      <c r="DT33" s="225">
        <f t="shared" si="22"/>
        <v>0</v>
      </c>
      <c r="DU33" s="225">
        <f t="shared" si="22"/>
        <v>0</v>
      </c>
      <c r="DV33" s="225">
        <f t="shared" si="22"/>
        <v>0</v>
      </c>
      <c r="DW33" s="225">
        <f t="shared" si="22"/>
        <v>0</v>
      </c>
      <c r="DX33" s="226">
        <f t="shared" si="41"/>
        <v>0</v>
      </c>
      <c r="DY33" s="227"/>
      <c r="DZ33" s="225">
        <f t="shared" si="23"/>
        <v>0</v>
      </c>
      <c r="EA33" s="225">
        <f t="shared" si="23"/>
        <v>0</v>
      </c>
      <c r="EB33" s="225">
        <f t="shared" si="23"/>
        <v>0</v>
      </c>
      <c r="EC33" s="225">
        <f t="shared" si="23"/>
        <v>0</v>
      </c>
      <c r="ED33" s="225">
        <f t="shared" si="23"/>
        <v>0</v>
      </c>
      <c r="EE33" s="225">
        <f t="shared" si="23"/>
        <v>0</v>
      </c>
      <c r="EF33" s="225">
        <f t="shared" si="23"/>
        <v>0</v>
      </c>
      <c r="EG33" s="225">
        <f t="shared" si="23"/>
        <v>0</v>
      </c>
      <c r="EH33" s="225">
        <f t="shared" si="23"/>
        <v>0</v>
      </c>
      <c r="EI33" s="225">
        <f t="shared" si="23"/>
        <v>0</v>
      </c>
      <c r="EJ33" s="226">
        <f t="shared" si="42"/>
        <v>0</v>
      </c>
    </row>
    <row r="34" spans="2:140" ht="12.95" customHeight="1" x14ac:dyDescent="0.2">
      <c r="B34" s="109" t="str">
        <f>'2. Grunddata'!C$9</f>
        <v>Husdjurens utfodring och vård</v>
      </c>
      <c r="C34" s="172"/>
      <c r="D34" s="173"/>
      <c r="E34" s="185">
        <f t="shared" si="13"/>
        <v>0</v>
      </c>
      <c r="F34" s="489" t="s">
        <v>19</v>
      </c>
      <c r="G34" s="169"/>
      <c r="H34" s="169"/>
      <c r="I34" s="169"/>
      <c r="J34" s="169"/>
      <c r="K34" s="169"/>
      <c r="L34" s="169"/>
      <c r="M34" s="169"/>
      <c r="N34" s="169"/>
      <c r="O34" s="169"/>
      <c r="P34" s="169"/>
      <c r="Q34" s="546">
        <f t="shared" si="24"/>
        <v>0</v>
      </c>
      <c r="R34" s="186">
        <f>(SUMIF('3. Partner'!K$13:K$87,B34,'3. Partner'!H$13:H$87))</f>
        <v>0</v>
      </c>
      <c r="S34" s="186">
        <f>(SUMIF('3. Partner'!K$13:K$87,B34,'3. Partner'!I$13:I$87))</f>
        <v>0</v>
      </c>
      <c r="T34" s="206">
        <f>IF(F34="NEJ",0,IF('2. Grunddata'!C$15="Lön+Drift",'2. Grunddata'!C$14,0)+IF('2. Grunddata'!C$15="Lön+Drift+Utrustning+Lokal",'2. Grunddata'!C$14,0))</f>
        <v>0</v>
      </c>
      <c r="U34" s="166"/>
      <c r="V34" s="170">
        <f t="shared" si="25"/>
        <v>0</v>
      </c>
      <c r="W34" s="170">
        <f t="shared" si="25"/>
        <v>0</v>
      </c>
      <c r="X34" s="170">
        <f t="shared" si="25"/>
        <v>0</v>
      </c>
      <c r="Y34" s="170">
        <f t="shared" si="25"/>
        <v>0</v>
      </c>
      <c r="Z34" s="170">
        <f t="shared" si="25"/>
        <v>0</v>
      </c>
      <c r="AA34" s="170">
        <f t="shared" si="25"/>
        <v>0</v>
      </c>
      <c r="AB34" s="170">
        <f t="shared" si="25"/>
        <v>0</v>
      </c>
      <c r="AC34" s="170">
        <f t="shared" si="25"/>
        <v>0</v>
      </c>
      <c r="AD34" s="170">
        <f t="shared" si="25"/>
        <v>0</v>
      </c>
      <c r="AE34" s="170">
        <f t="shared" si="25"/>
        <v>0</v>
      </c>
      <c r="AF34" s="171">
        <f t="shared" si="26"/>
        <v>0</v>
      </c>
      <c r="AH34" s="170">
        <f t="shared" si="27"/>
        <v>0</v>
      </c>
      <c r="AI34" s="170">
        <f t="shared" si="27"/>
        <v>0</v>
      </c>
      <c r="AJ34" s="170">
        <f t="shared" si="27"/>
        <v>0</v>
      </c>
      <c r="AK34" s="170">
        <f t="shared" si="27"/>
        <v>0</v>
      </c>
      <c r="AL34" s="170">
        <f t="shared" si="27"/>
        <v>0</v>
      </c>
      <c r="AM34" s="170">
        <f t="shared" si="27"/>
        <v>0</v>
      </c>
      <c r="AN34" s="170">
        <f t="shared" si="27"/>
        <v>0</v>
      </c>
      <c r="AO34" s="170">
        <f t="shared" si="27"/>
        <v>0</v>
      </c>
      <c r="AP34" s="170">
        <f t="shared" si="27"/>
        <v>0</v>
      </c>
      <c r="AQ34" s="170">
        <f t="shared" si="27"/>
        <v>0</v>
      </c>
      <c r="AR34" s="171">
        <f t="shared" si="28"/>
        <v>0</v>
      </c>
      <c r="AT34" s="170">
        <f t="shared" si="29"/>
        <v>0</v>
      </c>
      <c r="AU34" s="170">
        <f t="shared" si="29"/>
        <v>0</v>
      </c>
      <c r="AV34" s="170">
        <f t="shared" si="29"/>
        <v>0</v>
      </c>
      <c r="AW34" s="170">
        <f t="shared" si="29"/>
        <v>0</v>
      </c>
      <c r="AX34" s="170">
        <f t="shared" si="29"/>
        <v>0</v>
      </c>
      <c r="AY34" s="170">
        <f t="shared" si="29"/>
        <v>0</v>
      </c>
      <c r="AZ34" s="170">
        <f t="shared" si="29"/>
        <v>0</v>
      </c>
      <c r="BA34" s="170">
        <f t="shared" si="29"/>
        <v>0</v>
      </c>
      <c r="BB34" s="170">
        <f t="shared" si="29"/>
        <v>0</v>
      </c>
      <c r="BC34" s="170">
        <f t="shared" si="29"/>
        <v>0</v>
      </c>
      <c r="BD34" s="171">
        <f t="shared" si="30"/>
        <v>0</v>
      </c>
      <c r="BF34" s="170">
        <f t="shared" si="31"/>
        <v>0</v>
      </c>
      <c r="BG34" s="170">
        <f t="shared" si="17"/>
        <v>0</v>
      </c>
      <c r="BH34" s="170">
        <f t="shared" si="17"/>
        <v>0</v>
      </c>
      <c r="BI34" s="170">
        <f t="shared" si="17"/>
        <v>0</v>
      </c>
      <c r="BJ34" s="170">
        <f t="shared" si="17"/>
        <v>0</v>
      </c>
      <c r="BK34" s="170">
        <f t="shared" si="17"/>
        <v>0</v>
      </c>
      <c r="BL34" s="170">
        <f t="shared" si="17"/>
        <v>0</v>
      </c>
      <c r="BM34" s="170">
        <f t="shared" si="17"/>
        <v>0</v>
      </c>
      <c r="BN34" s="170">
        <f t="shared" si="17"/>
        <v>0</v>
      </c>
      <c r="BO34" s="170">
        <f t="shared" si="17"/>
        <v>0</v>
      </c>
      <c r="BP34" s="171">
        <f t="shared" si="32"/>
        <v>0</v>
      </c>
      <c r="BR34" s="170">
        <f t="shared" si="33"/>
        <v>0</v>
      </c>
      <c r="BS34" s="170">
        <f t="shared" si="33"/>
        <v>0</v>
      </c>
      <c r="BT34" s="170">
        <f t="shared" si="33"/>
        <v>0</v>
      </c>
      <c r="BU34" s="170">
        <f t="shared" si="33"/>
        <v>0</v>
      </c>
      <c r="BV34" s="170">
        <f t="shared" si="33"/>
        <v>0</v>
      </c>
      <c r="BW34" s="170">
        <f t="shared" si="33"/>
        <v>0</v>
      </c>
      <c r="BX34" s="170">
        <f t="shared" si="33"/>
        <v>0</v>
      </c>
      <c r="BY34" s="170">
        <f t="shared" si="33"/>
        <v>0</v>
      </c>
      <c r="BZ34" s="170">
        <f t="shared" si="33"/>
        <v>0</v>
      </c>
      <c r="CA34" s="170">
        <f t="shared" si="33"/>
        <v>0</v>
      </c>
      <c r="CB34" s="171">
        <f t="shared" si="34"/>
        <v>0</v>
      </c>
      <c r="CD34" s="170">
        <f t="shared" si="35"/>
        <v>0</v>
      </c>
      <c r="CE34" s="170">
        <f t="shared" si="19"/>
        <v>0</v>
      </c>
      <c r="CF34" s="170">
        <f t="shared" si="19"/>
        <v>0</v>
      </c>
      <c r="CG34" s="170">
        <f t="shared" si="19"/>
        <v>0</v>
      </c>
      <c r="CH34" s="170">
        <f t="shared" si="19"/>
        <v>0</v>
      </c>
      <c r="CI34" s="170">
        <f t="shared" si="19"/>
        <v>0</v>
      </c>
      <c r="CJ34" s="170">
        <f t="shared" si="19"/>
        <v>0</v>
      </c>
      <c r="CK34" s="170">
        <f t="shared" si="19"/>
        <v>0</v>
      </c>
      <c r="CL34" s="170">
        <f t="shared" si="19"/>
        <v>0</v>
      </c>
      <c r="CM34" s="170">
        <f t="shared" si="19"/>
        <v>0</v>
      </c>
      <c r="CN34" s="171">
        <f t="shared" si="36"/>
        <v>0</v>
      </c>
      <c r="CP34" s="170">
        <f t="shared" si="37"/>
        <v>0</v>
      </c>
      <c r="CQ34" s="170">
        <f t="shared" si="37"/>
        <v>0</v>
      </c>
      <c r="CR34" s="170">
        <f t="shared" si="37"/>
        <v>0</v>
      </c>
      <c r="CS34" s="170">
        <f t="shared" si="37"/>
        <v>0</v>
      </c>
      <c r="CT34" s="170">
        <f t="shared" si="37"/>
        <v>0</v>
      </c>
      <c r="CU34" s="170">
        <f t="shared" si="37"/>
        <v>0</v>
      </c>
      <c r="CV34" s="170">
        <f t="shared" si="37"/>
        <v>0</v>
      </c>
      <c r="CW34" s="170">
        <f t="shared" si="37"/>
        <v>0</v>
      </c>
      <c r="CX34" s="170">
        <f t="shared" si="37"/>
        <v>0</v>
      </c>
      <c r="CY34" s="170">
        <f t="shared" si="37"/>
        <v>0</v>
      </c>
      <c r="CZ34" s="171">
        <f t="shared" si="38"/>
        <v>0</v>
      </c>
      <c r="DB34" s="170">
        <f t="shared" si="39"/>
        <v>0</v>
      </c>
      <c r="DC34" s="170">
        <f t="shared" si="39"/>
        <v>0</v>
      </c>
      <c r="DD34" s="170">
        <f t="shared" si="39"/>
        <v>0</v>
      </c>
      <c r="DE34" s="170">
        <f t="shared" si="39"/>
        <v>0</v>
      </c>
      <c r="DF34" s="170">
        <f t="shared" si="39"/>
        <v>0</v>
      </c>
      <c r="DG34" s="170">
        <f t="shared" si="39"/>
        <v>0</v>
      </c>
      <c r="DH34" s="170">
        <f t="shared" si="39"/>
        <v>0</v>
      </c>
      <c r="DI34" s="170">
        <f t="shared" si="39"/>
        <v>0</v>
      </c>
      <c r="DJ34" s="170">
        <f t="shared" si="39"/>
        <v>0</v>
      </c>
      <c r="DK34" s="170">
        <f t="shared" si="39"/>
        <v>0</v>
      </c>
      <c r="DL34" s="171">
        <f t="shared" si="40"/>
        <v>0</v>
      </c>
      <c r="DN34" s="170">
        <f t="shared" si="22"/>
        <v>0</v>
      </c>
      <c r="DO34" s="170">
        <f t="shared" si="22"/>
        <v>0</v>
      </c>
      <c r="DP34" s="170">
        <f t="shared" si="22"/>
        <v>0</v>
      </c>
      <c r="DQ34" s="170">
        <f t="shared" si="22"/>
        <v>0</v>
      </c>
      <c r="DR34" s="170">
        <f t="shared" si="22"/>
        <v>0</v>
      </c>
      <c r="DS34" s="170">
        <f t="shared" si="22"/>
        <v>0</v>
      </c>
      <c r="DT34" s="170">
        <f t="shared" si="22"/>
        <v>0</v>
      </c>
      <c r="DU34" s="170">
        <f t="shared" si="22"/>
        <v>0</v>
      </c>
      <c r="DV34" s="170">
        <f t="shared" si="22"/>
        <v>0</v>
      </c>
      <c r="DW34" s="170">
        <f t="shared" si="22"/>
        <v>0</v>
      </c>
      <c r="DX34" s="171">
        <f t="shared" si="41"/>
        <v>0</v>
      </c>
      <c r="DZ34" s="170">
        <f t="shared" si="23"/>
        <v>0</v>
      </c>
      <c r="EA34" s="170">
        <f t="shared" si="23"/>
        <v>0</v>
      </c>
      <c r="EB34" s="170">
        <f t="shared" si="23"/>
        <v>0</v>
      </c>
      <c r="EC34" s="170">
        <f t="shared" si="23"/>
        <v>0</v>
      </c>
      <c r="ED34" s="170">
        <f t="shared" si="23"/>
        <v>0</v>
      </c>
      <c r="EE34" s="170">
        <f t="shared" si="23"/>
        <v>0</v>
      </c>
      <c r="EF34" s="170">
        <f t="shared" si="23"/>
        <v>0</v>
      </c>
      <c r="EG34" s="170">
        <f t="shared" si="23"/>
        <v>0</v>
      </c>
      <c r="EH34" s="170">
        <f t="shared" si="23"/>
        <v>0</v>
      </c>
      <c r="EI34" s="170">
        <f t="shared" si="23"/>
        <v>0</v>
      </c>
      <c r="EJ34" s="171">
        <f t="shared" si="42"/>
        <v>0</v>
      </c>
    </row>
    <row r="35" spans="2:140" ht="12.95" customHeight="1" x14ac:dyDescent="0.2">
      <c r="B35" s="115" t="str">
        <f>'2. Grunddata'!C$9</f>
        <v>Husdjurens utfodring och vård</v>
      </c>
      <c r="C35" s="207"/>
      <c r="D35" s="208"/>
      <c r="E35" s="209">
        <f t="shared" si="13"/>
        <v>0</v>
      </c>
      <c r="F35" s="488" t="s">
        <v>19</v>
      </c>
      <c r="G35" s="210"/>
      <c r="H35" s="210"/>
      <c r="I35" s="210"/>
      <c r="J35" s="210"/>
      <c r="K35" s="210"/>
      <c r="L35" s="210"/>
      <c r="M35" s="210"/>
      <c r="N35" s="210"/>
      <c r="O35" s="210"/>
      <c r="P35" s="210"/>
      <c r="Q35" s="547">
        <f t="shared" si="24"/>
        <v>0</v>
      </c>
      <c r="R35" s="286">
        <f>(SUMIF('3. Partner'!K$13:K$87,B35,'3. Partner'!H$13:H$87))</f>
        <v>0</v>
      </c>
      <c r="S35" s="286">
        <f>(SUMIF('3. Partner'!K$13:K$87,B35,'3. Partner'!I$13:I$87))</f>
        <v>0</v>
      </c>
      <c r="T35" s="287">
        <f>IF(F35="NEJ",0,IF('2. Grunddata'!C$15="Lön+Drift",'2. Grunddata'!C$14,0)+IF('2. Grunddata'!C$15="Lön+Drift+Utrustning+Lokal",'2. Grunddata'!C$14,0))</f>
        <v>0</v>
      </c>
      <c r="U35" s="288"/>
      <c r="V35" s="225">
        <f t="shared" si="25"/>
        <v>0</v>
      </c>
      <c r="W35" s="225">
        <f t="shared" si="25"/>
        <v>0</v>
      </c>
      <c r="X35" s="225">
        <f t="shared" si="25"/>
        <v>0</v>
      </c>
      <c r="Y35" s="225">
        <f t="shared" si="25"/>
        <v>0</v>
      </c>
      <c r="Z35" s="225">
        <f t="shared" si="25"/>
        <v>0</v>
      </c>
      <c r="AA35" s="225">
        <f t="shared" si="25"/>
        <v>0</v>
      </c>
      <c r="AB35" s="225">
        <f t="shared" si="25"/>
        <v>0</v>
      </c>
      <c r="AC35" s="225">
        <f t="shared" si="25"/>
        <v>0</v>
      </c>
      <c r="AD35" s="225">
        <f t="shared" si="25"/>
        <v>0</v>
      </c>
      <c r="AE35" s="225">
        <f t="shared" si="25"/>
        <v>0</v>
      </c>
      <c r="AF35" s="226">
        <f t="shared" si="26"/>
        <v>0</v>
      </c>
      <c r="AG35" s="227"/>
      <c r="AH35" s="225">
        <f t="shared" si="27"/>
        <v>0</v>
      </c>
      <c r="AI35" s="225">
        <f t="shared" si="27"/>
        <v>0</v>
      </c>
      <c r="AJ35" s="225">
        <f t="shared" si="27"/>
        <v>0</v>
      </c>
      <c r="AK35" s="225">
        <f t="shared" si="27"/>
        <v>0</v>
      </c>
      <c r="AL35" s="225">
        <f t="shared" si="27"/>
        <v>0</v>
      </c>
      <c r="AM35" s="225">
        <f t="shared" si="27"/>
        <v>0</v>
      </c>
      <c r="AN35" s="225">
        <f t="shared" si="27"/>
        <v>0</v>
      </c>
      <c r="AO35" s="225">
        <f t="shared" si="27"/>
        <v>0</v>
      </c>
      <c r="AP35" s="225">
        <f t="shared" si="27"/>
        <v>0</v>
      </c>
      <c r="AQ35" s="225">
        <f t="shared" si="27"/>
        <v>0</v>
      </c>
      <c r="AR35" s="226">
        <f t="shared" si="28"/>
        <v>0</v>
      </c>
      <c r="AS35" s="227"/>
      <c r="AT35" s="225">
        <f t="shared" si="29"/>
        <v>0</v>
      </c>
      <c r="AU35" s="225">
        <f t="shared" si="29"/>
        <v>0</v>
      </c>
      <c r="AV35" s="225">
        <f t="shared" si="29"/>
        <v>0</v>
      </c>
      <c r="AW35" s="225">
        <f t="shared" si="29"/>
        <v>0</v>
      </c>
      <c r="AX35" s="225">
        <f t="shared" si="29"/>
        <v>0</v>
      </c>
      <c r="AY35" s="225">
        <f t="shared" si="29"/>
        <v>0</v>
      </c>
      <c r="AZ35" s="225">
        <f t="shared" si="29"/>
        <v>0</v>
      </c>
      <c r="BA35" s="225">
        <f t="shared" si="29"/>
        <v>0</v>
      </c>
      <c r="BB35" s="225">
        <f t="shared" si="29"/>
        <v>0</v>
      </c>
      <c r="BC35" s="225">
        <f t="shared" si="29"/>
        <v>0</v>
      </c>
      <c r="BD35" s="226">
        <f t="shared" si="30"/>
        <v>0</v>
      </c>
      <c r="BE35" s="227"/>
      <c r="BF35" s="225">
        <f t="shared" si="31"/>
        <v>0</v>
      </c>
      <c r="BG35" s="225">
        <f t="shared" si="17"/>
        <v>0</v>
      </c>
      <c r="BH35" s="225">
        <f t="shared" si="17"/>
        <v>0</v>
      </c>
      <c r="BI35" s="225">
        <f t="shared" si="17"/>
        <v>0</v>
      </c>
      <c r="BJ35" s="225">
        <f t="shared" si="17"/>
        <v>0</v>
      </c>
      <c r="BK35" s="225">
        <f t="shared" si="17"/>
        <v>0</v>
      </c>
      <c r="BL35" s="225">
        <f t="shared" si="17"/>
        <v>0</v>
      </c>
      <c r="BM35" s="225">
        <f t="shared" si="17"/>
        <v>0</v>
      </c>
      <c r="BN35" s="225">
        <f t="shared" si="17"/>
        <v>0</v>
      </c>
      <c r="BO35" s="225">
        <f t="shared" si="17"/>
        <v>0</v>
      </c>
      <c r="BP35" s="226">
        <f t="shared" si="32"/>
        <v>0</v>
      </c>
      <c r="BQ35" s="227"/>
      <c r="BR35" s="225">
        <f t="shared" si="33"/>
        <v>0</v>
      </c>
      <c r="BS35" s="225">
        <f t="shared" si="33"/>
        <v>0</v>
      </c>
      <c r="BT35" s="225">
        <f t="shared" si="33"/>
        <v>0</v>
      </c>
      <c r="BU35" s="225">
        <f t="shared" si="33"/>
        <v>0</v>
      </c>
      <c r="BV35" s="225">
        <f t="shared" si="33"/>
        <v>0</v>
      </c>
      <c r="BW35" s="225">
        <f t="shared" si="33"/>
        <v>0</v>
      </c>
      <c r="BX35" s="225">
        <f t="shared" si="33"/>
        <v>0</v>
      </c>
      <c r="BY35" s="225">
        <f t="shared" si="33"/>
        <v>0</v>
      </c>
      <c r="BZ35" s="225">
        <f t="shared" si="33"/>
        <v>0</v>
      </c>
      <c r="CA35" s="225">
        <f t="shared" si="33"/>
        <v>0</v>
      </c>
      <c r="CB35" s="226">
        <f t="shared" si="34"/>
        <v>0</v>
      </c>
      <c r="CC35" s="227"/>
      <c r="CD35" s="225">
        <f t="shared" si="35"/>
        <v>0</v>
      </c>
      <c r="CE35" s="225">
        <f t="shared" si="19"/>
        <v>0</v>
      </c>
      <c r="CF35" s="225">
        <f t="shared" si="19"/>
        <v>0</v>
      </c>
      <c r="CG35" s="225">
        <f t="shared" si="19"/>
        <v>0</v>
      </c>
      <c r="CH35" s="225">
        <f t="shared" si="19"/>
        <v>0</v>
      </c>
      <c r="CI35" s="225">
        <f t="shared" si="19"/>
        <v>0</v>
      </c>
      <c r="CJ35" s="225">
        <f t="shared" si="19"/>
        <v>0</v>
      </c>
      <c r="CK35" s="225">
        <f t="shared" si="19"/>
        <v>0</v>
      </c>
      <c r="CL35" s="225">
        <f t="shared" si="19"/>
        <v>0</v>
      </c>
      <c r="CM35" s="225">
        <f t="shared" si="19"/>
        <v>0</v>
      </c>
      <c r="CN35" s="226">
        <f t="shared" si="36"/>
        <v>0</v>
      </c>
      <c r="CO35" s="227"/>
      <c r="CP35" s="225">
        <f t="shared" si="37"/>
        <v>0</v>
      </c>
      <c r="CQ35" s="225">
        <f t="shared" si="37"/>
        <v>0</v>
      </c>
      <c r="CR35" s="225">
        <f t="shared" si="37"/>
        <v>0</v>
      </c>
      <c r="CS35" s="225">
        <f t="shared" si="37"/>
        <v>0</v>
      </c>
      <c r="CT35" s="225">
        <f t="shared" si="37"/>
        <v>0</v>
      </c>
      <c r="CU35" s="225">
        <f t="shared" si="37"/>
        <v>0</v>
      </c>
      <c r="CV35" s="225">
        <f t="shared" si="37"/>
        <v>0</v>
      </c>
      <c r="CW35" s="225">
        <f t="shared" si="37"/>
        <v>0</v>
      </c>
      <c r="CX35" s="225">
        <f t="shared" si="37"/>
        <v>0</v>
      </c>
      <c r="CY35" s="225">
        <f t="shared" si="37"/>
        <v>0</v>
      </c>
      <c r="CZ35" s="226">
        <f t="shared" si="38"/>
        <v>0</v>
      </c>
      <c r="DA35" s="227"/>
      <c r="DB35" s="225">
        <f t="shared" si="39"/>
        <v>0</v>
      </c>
      <c r="DC35" s="225">
        <f t="shared" si="39"/>
        <v>0</v>
      </c>
      <c r="DD35" s="225">
        <f t="shared" si="39"/>
        <v>0</v>
      </c>
      <c r="DE35" s="225">
        <f t="shared" si="39"/>
        <v>0</v>
      </c>
      <c r="DF35" s="225">
        <f t="shared" si="39"/>
        <v>0</v>
      </c>
      <c r="DG35" s="225">
        <f t="shared" si="39"/>
        <v>0</v>
      </c>
      <c r="DH35" s="225">
        <f t="shared" si="39"/>
        <v>0</v>
      </c>
      <c r="DI35" s="225">
        <f t="shared" si="39"/>
        <v>0</v>
      </c>
      <c r="DJ35" s="225">
        <f t="shared" si="39"/>
        <v>0</v>
      </c>
      <c r="DK35" s="225">
        <f t="shared" si="39"/>
        <v>0</v>
      </c>
      <c r="DL35" s="226">
        <f t="shared" si="40"/>
        <v>0</v>
      </c>
      <c r="DM35" s="227"/>
      <c r="DN35" s="225">
        <f t="shared" si="22"/>
        <v>0</v>
      </c>
      <c r="DO35" s="225">
        <f t="shared" si="22"/>
        <v>0</v>
      </c>
      <c r="DP35" s="225">
        <f t="shared" si="22"/>
        <v>0</v>
      </c>
      <c r="DQ35" s="225">
        <f t="shared" si="22"/>
        <v>0</v>
      </c>
      <c r="DR35" s="225">
        <f t="shared" si="22"/>
        <v>0</v>
      </c>
      <c r="DS35" s="225">
        <f t="shared" si="22"/>
        <v>0</v>
      </c>
      <c r="DT35" s="225">
        <f t="shared" si="22"/>
        <v>0</v>
      </c>
      <c r="DU35" s="225">
        <f t="shared" si="22"/>
        <v>0</v>
      </c>
      <c r="DV35" s="225">
        <f t="shared" si="22"/>
        <v>0</v>
      </c>
      <c r="DW35" s="225">
        <f t="shared" si="22"/>
        <v>0</v>
      </c>
      <c r="DX35" s="226">
        <f t="shared" si="41"/>
        <v>0</v>
      </c>
      <c r="DY35" s="227"/>
      <c r="DZ35" s="225">
        <f t="shared" si="23"/>
        <v>0</v>
      </c>
      <c r="EA35" s="225">
        <f t="shared" si="23"/>
        <v>0</v>
      </c>
      <c r="EB35" s="225">
        <f t="shared" si="23"/>
        <v>0</v>
      </c>
      <c r="EC35" s="225">
        <f t="shared" si="23"/>
        <v>0</v>
      </c>
      <c r="ED35" s="225">
        <f t="shared" si="23"/>
        <v>0</v>
      </c>
      <c r="EE35" s="225">
        <f t="shared" si="23"/>
        <v>0</v>
      </c>
      <c r="EF35" s="225">
        <f t="shared" si="23"/>
        <v>0</v>
      </c>
      <c r="EG35" s="225">
        <f t="shared" si="23"/>
        <v>0</v>
      </c>
      <c r="EH35" s="225">
        <f t="shared" si="23"/>
        <v>0</v>
      </c>
      <c r="EI35" s="225">
        <f t="shared" si="23"/>
        <v>0</v>
      </c>
      <c r="EJ35" s="226">
        <f t="shared" si="42"/>
        <v>0</v>
      </c>
    </row>
    <row r="36" spans="2:140" ht="12.95" customHeight="1" x14ac:dyDescent="0.2">
      <c r="B36" s="109" t="str">
        <f>'2. Grunddata'!C$9</f>
        <v>Husdjurens utfodring och vård</v>
      </c>
      <c r="C36" s="172"/>
      <c r="D36" s="173"/>
      <c r="E36" s="185">
        <f t="shared" si="13"/>
        <v>0</v>
      </c>
      <c r="F36" s="489" t="s">
        <v>19</v>
      </c>
      <c r="G36" s="169"/>
      <c r="H36" s="169"/>
      <c r="I36" s="169"/>
      <c r="J36" s="169"/>
      <c r="K36" s="169"/>
      <c r="L36" s="111"/>
      <c r="M36" s="111"/>
      <c r="N36" s="111"/>
      <c r="O36" s="111"/>
      <c r="P36" s="111"/>
      <c r="Q36" s="546">
        <f t="shared" si="24"/>
        <v>0</v>
      </c>
      <c r="R36" s="186">
        <f>(SUMIF('3. Partner'!K$13:K$87,B36,'3. Partner'!H$13:H$87))</f>
        <v>0</v>
      </c>
      <c r="S36" s="186">
        <f>(SUMIF('3. Partner'!K$13:K$87,B36,'3. Partner'!I$13:I$87))</f>
        <v>0</v>
      </c>
      <c r="T36" s="206">
        <f>IF(F36="NEJ",0,IF('2. Grunddata'!C$15="Lön+Drift",'2. Grunddata'!C$14,0)+IF('2. Grunddata'!C$15="Lön+Drift+Utrustning+Lokal",'2. Grunddata'!C$14,0))</f>
        <v>0</v>
      </c>
      <c r="U36" s="162"/>
      <c r="V36" s="170">
        <f t="shared" si="25"/>
        <v>0</v>
      </c>
      <c r="W36" s="170">
        <f t="shared" si="25"/>
        <v>0</v>
      </c>
      <c r="X36" s="170">
        <f t="shared" si="25"/>
        <v>0</v>
      </c>
      <c r="Y36" s="170">
        <f t="shared" si="25"/>
        <v>0</v>
      </c>
      <c r="Z36" s="170">
        <f t="shared" si="25"/>
        <v>0</v>
      </c>
      <c r="AA36" s="170">
        <f t="shared" si="25"/>
        <v>0</v>
      </c>
      <c r="AB36" s="170">
        <f t="shared" si="25"/>
        <v>0</v>
      </c>
      <c r="AC36" s="170">
        <f t="shared" si="25"/>
        <v>0</v>
      </c>
      <c r="AD36" s="170">
        <f t="shared" si="25"/>
        <v>0</v>
      </c>
      <c r="AE36" s="170">
        <f t="shared" si="25"/>
        <v>0</v>
      </c>
      <c r="AF36" s="171">
        <f t="shared" si="26"/>
        <v>0</v>
      </c>
      <c r="AH36" s="170">
        <f t="shared" si="27"/>
        <v>0</v>
      </c>
      <c r="AI36" s="170">
        <f t="shared" si="27"/>
        <v>0</v>
      </c>
      <c r="AJ36" s="170">
        <f t="shared" si="27"/>
        <v>0</v>
      </c>
      <c r="AK36" s="170">
        <f t="shared" si="27"/>
        <v>0</v>
      </c>
      <c r="AL36" s="170">
        <f t="shared" si="27"/>
        <v>0</v>
      </c>
      <c r="AM36" s="170">
        <f t="shared" si="27"/>
        <v>0</v>
      </c>
      <c r="AN36" s="170">
        <f t="shared" si="27"/>
        <v>0</v>
      </c>
      <c r="AO36" s="170">
        <f t="shared" si="27"/>
        <v>0</v>
      </c>
      <c r="AP36" s="170">
        <f t="shared" si="27"/>
        <v>0</v>
      </c>
      <c r="AQ36" s="170">
        <f t="shared" si="27"/>
        <v>0</v>
      </c>
      <c r="AR36" s="171">
        <f t="shared" si="28"/>
        <v>0</v>
      </c>
      <c r="AT36" s="170">
        <f t="shared" si="29"/>
        <v>0</v>
      </c>
      <c r="AU36" s="170">
        <f t="shared" si="29"/>
        <v>0</v>
      </c>
      <c r="AV36" s="170">
        <f t="shared" si="29"/>
        <v>0</v>
      </c>
      <c r="AW36" s="170">
        <f t="shared" si="29"/>
        <v>0</v>
      </c>
      <c r="AX36" s="170">
        <f t="shared" si="29"/>
        <v>0</v>
      </c>
      <c r="AY36" s="170">
        <f t="shared" si="29"/>
        <v>0</v>
      </c>
      <c r="AZ36" s="170">
        <f t="shared" si="29"/>
        <v>0</v>
      </c>
      <c r="BA36" s="170">
        <f t="shared" si="29"/>
        <v>0</v>
      </c>
      <c r="BB36" s="170">
        <f t="shared" si="29"/>
        <v>0</v>
      </c>
      <c r="BC36" s="170">
        <f t="shared" si="29"/>
        <v>0</v>
      </c>
      <c r="BD36" s="171">
        <f t="shared" si="30"/>
        <v>0</v>
      </c>
      <c r="BF36" s="170">
        <f t="shared" si="31"/>
        <v>0</v>
      </c>
      <c r="BG36" s="170">
        <f t="shared" si="17"/>
        <v>0</v>
      </c>
      <c r="BH36" s="170">
        <f t="shared" si="17"/>
        <v>0</v>
      </c>
      <c r="BI36" s="170">
        <f t="shared" si="17"/>
        <v>0</v>
      </c>
      <c r="BJ36" s="170">
        <f t="shared" si="17"/>
        <v>0</v>
      </c>
      <c r="BK36" s="170">
        <f t="shared" si="17"/>
        <v>0</v>
      </c>
      <c r="BL36" s="170">
        <f t="shared" si="17"/>
        <v>0</v>
      </c>
      <c r="BM36" s="170">
        <f t="shared" si="17"/>
        <v>0</v>
      </c>
      <c r="BN36" s="170">
        <f t="shared" si="17"/>
        <v>0</v>
      </c>
      <c r="BO36" s="170">
        <f t="shared" si="17"/>
        <v>0</v>
      </c>
      <c r="BP36" s="171">
        <f t="shared" si="32"/>
        <v>0</v>
      </c>
      <c r="BR36" s="170">
        <f t="shared" si="33"/>
        <v>0</v>
      </c>
      <c r="BS36" s="170">
        <f t="shared" si="33"/>
        <v>0</v>
      </c>
      <c r="BT36" s="170">
        <f t="shared" si="33"/>
        <v>0</v>
      </c>
      <c r="BU36" s="170">
        <f t="shared" si="33"/>
        <v>0</v>
      </c>
      <c r="BV36" s="170">
        <f t="shared" si="33"/>
        <v>0</v>
      </c>
      <c r="BW36" s="170">
        <f t="shared" si="33"/>
        <v>0</v>
      </c>
      <c r="BX36" s="170">
        <f t="shared" si="33"/>
        <v>0</v>
      </c>
      <c r="BY36" s="170">
        <f t="shared" si="33"/>
        <v>0</v>
      </c>
      <c r="BZ36" s="170">
        <f t="shared" si="33"/>
        <v>0</v>
      </c>
      <c r="CA36" s="170">
        <f t="shared" si="33"/>
        <v>0</v>
      </c>
      <c r="CB36" s="171">
        <f t="shared" si="34"/>
        <v>0</v>
      </c>
      <c r="CD36" s="170">
        <f t="shared" si="35"/>
        <v>0</v>
      </c>
      <c r="CE36" s="170">
        <f t="shared" si="19"/>
        <v>0</v>
      </c>
      <c r="CF36" s="170">
        <f t="shared" si="19"/>
        <v>0</v>
      </c>
      <c r="CG36" s="170">
        <f t="shared" si="19"/>
        <v>0</v>
      </c>
      <c r="CH36" s="170">
        <f t="shared" si="19"/>
        <v>0</v>
      </c>
      <c r="CI36" s="170">
        <f t="shared" si="19"/>
        <v>0</v>
      </c>
      <c r="CJ36" s="170">
        <f t="shared" si="19"/>
        <v>0</v>
      </c>
      <c r="CK36" s="170">
        <f t="shared" si="19"/>
        <v>0</v>
      </c>
      <c r="CL36" s="170">
        <f t="shared" si="19"/>
        <v>0</v>
      </c>
      <c r="CM36" s="170">
        <f t="shared" si="19"/>
        <v>0</v>
      </c>
      <c r="CN36" s="171">
        <f t="shared" si="36"/>
        <v>0</v>
      </c>
      <c r="CP36" s="170">
        <f t="shared" si="37"/>
        <v>0</v>
      </c>
      <c r="CQ36" s="170">
        <f t="shared" si="37"/>
        <v>0</v>
      </c>
      <c r="CR36" s="170">
        <f t="shared" si="37"/>
        <v>0</v>
      </c>
      <c r="CS36" s="170">
        <f t="shared" si="37"/>
        <v>0</v>
      </c>
      <c r="CT36" s="170">
        <f t="shared" si="37"/>
        <v>0</v>
      </c>
      <c r="CU36" s="170">
        <f t="shared" si="37"/>
        <v>0</v>
      </c>
      <c r="CV36" s="170">
        <f t="shared" si="37"/>
        <v>0</v>
      </c>
      <c r="CW36" s="170">
        <f t="shared" si="37"/>
        <v>0</v>
      </c>
      <c r="CX36" s="170">
        <f t="shared" si="37"/>
        <v>0</v>
      </c>
      <c r="CY36" s="170">
        <f t="shared" si="37"/>
        <v>0</v>
      </c>
      <c r="CZ36" s="171">
        <f t="shared" si="38"/>
        <v>0</v>
      </c>
      <c r="DB36" s="170">
        <f t="shared" si="39"/>
        <v>0</v>
      </c>
      <c r="DC36" s="170">
        <f t="shared" si="39"/>
        <v>0</v>
      </c>
      <c r="DD36" s="170">
        <f t="shared" si="39"/>
        <v>0</v>
      </c>
      <c r="DE36" s="170">
        <f t="shared" si="39"/>
        <v>0</v>
      </c>
      <c r="DF36" s="170">
        <f t="shared" si="39"/>
        <v>0</v>
      </c>
      <c r="DG36" s="170">
        <f t="shared" si="39"/>
        <v>0</v>
      </c>
      <c r="DH36" s="170">
        <f t="shared" si="39"/>
        <v>0</v>
      </c>
      <c r="DI36" s="170">
        <f t="shared" si="39"/>
        <v>0</v>
      </c>
      <c r="DJ36" s="170">
        <f t="shared" si="39"/>
        <v>0</v>
      </c>
      <c r="DK36" s="170">
        <f t="shared" si="39"/>
        <v>0</v>
      </c>
      <c r="DL36" s="171">
        <f t="shared" si="40"/>
        <v>0</v>
      </c>
      <c r="DN36" s="170">
        <f t="shared" si="22"/>
        <v>0</v>
      </c>
      <c r="DO36" s="170">
        <f t="shared" si="22"/>
        <v>0</v>
      </c>
      <c r="DP36" s="170">
        <f t="shared" si="22"/>
        <v>0</v>
      </c>
      <c r="DQ36" s="170">
        <f t="shared" si="22"/>
        <v>0</v>
      </c>
      <c r="DR36" s="170">
        <f t="shared" si="22"/>
        <v>0</v>
      </c>
      <c r="DS36" s="170">
        <f t="shared" si="22"/>
        <v>0</v>
      </c>
      <c r="DT36" s="170">
        <f t="shared" si="22"/>
        <v>0</v>
      </c>
      <c r="DU36" s="170">
        <f t="shared" si="22"/>
        <v>0</v>
      </c>
      <c r="DV36" s="170">
        <f t="shared" si="22"/>
        <v>0</v>
      </c>
      <c r="DW36" s="170">
        <f t="shared" si="22"/>
        <v>0</v>
      </c>
      <c r="DX36" s="171">
        <f t="shared" si="41"/>
        <v>0</v>
      </c>
      <c r="DZ36" s="170">
        <f t="shared" si="23"/>
        <v>0</v>
      </c>
      <c r="EA36" s="170">
        <f t="shared" si="23"/>
        <v>0</v>
      </c>
      <c r="EB36" s="170">
        <f t="shared" si="23"/>
        <v>0</v>
      </c>
      <c r="EC36" s="170">
        <f t="shared" si="23"/>
        <v>0</v>
      </c>
      <c r="ED36" s="170">
        <f t="shared" si="23"/>
        <v>0</v>
      </c>
      <c r="EE36" s="170">
        <f t="shared" si="23"/>
        <v>0</v>
      </c>
      <c r="EF36" s="170">
        <f t="shared" si="23"/>
        <v>0</v>
      </c>
      <c r="EG36" s="170">
        <f t="shared" si="23"/>
        <v>0</v>
      </c>
      <c r="EH36" s="170">
        <f t="shared" si="23"/>
        <v>0</v>
      </c>
      <c r="EI36" s="170">
        <f t="shared" si="23"/>
        <v>0</v>
      </c>
      <c r="EJ36" s="171">
        <f t="shared" si="42"/>
        <v>0</v>
      </c>
    </row>
    <row r="37" spans="2:140" ht="12.95" customHeight="1" x14ac:dyDescent="0.2">
      <c r="B37" s="115" t="str">
        <f>'2. Grunddata'!C$9</f>
        <v>Husdjurens utfodring och vård</v>
      </c>
      <c r="C37" s="147"/>
      <c r="D37" s="147"/>
      <c r="E37" s="209">
        <f t="shared" ref="E37:E82" si="43">E$16</f>
        <v>0</v>
      </c>
      <c r="F37" s="488" t="s">
        <v>19</v>
      </c>
      <c r="G37" s="136"/>
      <c r="H37" s="136"/>
      <c r="I37" s="136"/>
      <c r="J37" s="136"/>
      <c r="K37" s="136"/>
      <c r="L37" s="136"/>
      <c r="M37" s="136"/>
      <c r="N37" s="136"/>
      <c r="O37" s="136"/>
      <c r="P37" s="136"/>
      <c r="Q37" s="547">
        <f t="shared" si="24"/>
        <v>0</v>
      </c>
      <c r="R37" s="286">
        <f>(SUMIF('3. Partner'!K$13:K$87,B37,'3. Partner'!H$13:H$87))</f>
        <v>0</v>
      </c>
      <c r="S37" s="286">
        <f>(SUMIF('3. Partner'!K$13:K$87,B37,'3. Partner'!I$13:I$87))</f>
        <v>0</v>
      </c>
      <c r="T37" s="287">
        <f>IF(F37="NEJ",0,IF('2. Grunddata'!C$15="Lön+Drift",'2. Grunddata'!C$14,0)+IF('2. Grunddata'!C$15="Lön+Drift+Utrustning+Lokal",'2. Grunddata'!C$14,0))</f>
        <v>0</v>
      </c>
      <c r="U37" s="227"/>
      <c r="V37" s="225">
        <f t="shared" si="25"/>
        <v>0</v>
      </c>
      <c r="W37" s="225">
        <f t="shared" si="25"/>
        <v>0</v>
      </c>
      <c r="X37" s="225">
        <f t="shared" si="25"/>
        <v>0</v>
      </c>
      <c r="Y37" s="225">
        <f t="shared" si="25"/>
        <v>0</v>
      </c>
      <c r="Z37" s="225">
        <f t="shared" si="25"/>
        <v>0</v>
      </c>
      <c r="AA37" s="225">
        <f t="shared" si="25"/>
        <v>0</v>
      </c>
      <c r="AB37" s="225">
        <f t="shared" si="25"/>
        <v>0</v>
      </c>
      <c r="AC37" s="225">
        <f t="shared" si="25"/>
        <v>0</v>
      </c>
      <c r="AD37" s="225">
        <f t="shared" si="25"/>
        <v>0</v>
      </c>
      <c r="AE37" s="225">
        <f t="shared" si="25"/>
        <v>0</v>
      </c>
      <c r="AF37" s="226">
        <f t="shared" si="26"/>
        <v>0</v>
      </c>
      <c r="AG37" s="227"/>
      <c r="AH37" s="225">
        <f t="shared" si="27"/>
        <v>0</v>
      </c>
      <c r="AI37" s="225">
        <f t="shared" si="27"/>
        <v>0</v>
      </c>
      <c r="AJ37" s="225">
        <f t="shared" si="27"/>
        <v>0</v>
      </c>
      <c r="AK37" s="225">
        <f t="shared" si="27"/>
        <v>0</v>
      </c>
      <c r="AL37" s="225">
        <f t="shared" si="27"/>
        <v>0</v>
      </c>
      <c r="AM37" s="225">
        <f t="shared" si="27"/>
        <v>0</v>
      </c>
      <c r="AN37" s="225">
        <f t="shared" si="27"/>
        <v>0</v>
      </c>
      <c r="AO37" s="225">
        <f t="shared" si="27"/>
        <v>0</v>
      </c>
      <c r="AP37" s="225">
        <f t="shared" si="27"/>
        <v>0</v>
      </c>
      <c r="AQ37" s="225">
        <f t="shared" si="27"/>
        <v>0</v>
      </c>
      <c r="AR37" s="226">
        <f t="shared" si="28"/>
        <v>0</v>
      </c>
      <c r="AS37" s="227"/>
      <c r="AT37" s="225">
        <f t="shared" si="29"/>
        <v>0</v>
      </c>
      <c r="AU37" s="225">
        <f t="shared" si="29"/>
        <v>0</v>
      </c>
      <c r="AV37" s="225">
        <f t="shared" si="29"/>
        <v>0</v>
      </c>
      <c r="AW37" s="225">
        <f t="shared" si="29"/>
        <v>0</v>
      </c>
      <c r="AX37" s="225">
        <f t="shared" si="29"/>
        <v>0</v>
      </c>
      <c r="AY37" s="225">
        <f t="shared" si="29"/>
        <v>0</v>
      </c>
      <c r="AZ37" s="225">
        <f t="shared" si="29"/>
        <v>0</v>
      </c>
      <c r="BA37" s="225">
        <f t="shared" si="29"/>
        <v>0</v>
      </c>
      <c r="BB37" s="225">
        <f t="shared" si="29"/>
        <v>0</v>
      </c>
      <c r="BC37" s="225">
        <f t="shared" si="29"/>
        <v>0</v>
      </c>
      <c r="BD37" s="226">
        <f t="shared" si="30"/>
        <v>0</v>
      </c>
      <c r="BE37" s="227"/>
      <c r="BF37" s="225">
        <f t="shared" si="31"/>
        <v>0</v>
      </c>
      <c r="BG37" s="225">
        <f t="shared" si="17"/>
        <v>0</v>
      </c>
      <c r="BH37" s="225">
        <f t="shared" si="17"/>
        <v>0</v>
      </c>
      <c r="BI37" s="225">
        <f t="shared" si="17"/>
        <v>0</v>
      </c>
      <c r="BJ37" s="225">
        <f t="shared" si="17"/>
        <v>0</v>
      </c>
      <c r="BK37" s="225">
        <f t="shared" si="17"/>
        <v>0</v>
      </c>
      <c r="BL37" s="225">
        <f t="shared" si="17"/>
        <v>0</v>
      </c>
      <c r="BM37" s="225">
        <f t="shared" si="17"/>
        <v>0</v>
      </c>
      <c r="BN37" s="225">
        <f t="shared" si="17"/>
        <v>0</v>
      </c>
      <c r="BO37" s="225">
        <f t="shared" si="17"/>
        <v>0</v>
      </c>
      <c r="BP37" s="226">
        <f t="shared" si="32"/>
        <v>0</v>
      </c>
      <c r="BQ37" s="227"/>
      <c r="BR37" s="225">
        <f t="shared" si="33"/>
        <v>0</v>
      </c>
      <c r="BS37" s="225">
        <f t="shared" si="33"/>
        <v>0</v>
      </c>
      <c r="BT37" s="225">
        <f t="shared" si="33"/>
        <v>0</v>
      </c>
      <c r="BU37" s="225">
        <f t="shared" si="33"/>
        <v>0</v>
      </c>
      <c r="BV37" s="225">
        <f t="shared" si="33"/>
        <v>0</v>
      </c>
      <c r="BW37" s="225">
        <f t="shared" si="33"/>
        <v>0</v>
      </c>
      <c r="BX37" s="225">
        <f t="shared" si="33"/>
        <v>0</v>
      </c>
      <c r="BY37" s="225">
        <f t="shared" si="33"/>
        <v>0</v>
      </c>
      <c r="BZ37" s="225">
        <f t="shared" si="33"/>
        <v>0</v>
      </c>
      <c r="CA37" s="225">
        <f t="shared" si="33"/>
        <v>0</v>
      </c>
      <c r="CB37" s="226">
        <f t="shared" si="34"/>
        <v>0</v>
      </c>
      <c r="CC37" s="227"/>
      <c r="CD37" s="225">
        <f t="shared" si="35"/>
        <v>0</v>
      </c>
      <c r="CE37" s="225">
        <f t="shared" si="19"/>
        <v>0</v>
      </c>
      <c r="CF37" s="225">
        <f t="shared" si="19"/>
        <v>0</v>
      </c>
      <c r="CG37" s="225">
        <f t="shared" si="19"/>
        <v>0</v>
      </c>
      <c r="CH37" s="225">
        <f t="shared" si="19"/>
        <v>0</v>
      </c>
      <c r="CI37" s="225">
        <f t="shared" si="19"/>
        <v>0</v>
      </c>
      <c r="CJ37" s="225">
        <f t="shared" si="19"/>
        <v>0</v>
      </c>
      <c r="CK37" s="225">
        <f t="shared" si="19"/>
        <v>0</v>
      </c>
      <c r="CL37" s="225">
        <f t="shared" si="19"/>
        <v>0</v>
      </c>
      <c r="CM37" s="225">
        <f t="shared" si="19"/>
        <v>0</v>
      </c>
      <c r="CN37" s="226">
        <f t="shared" si="36"/>
        <v>0</v>
      </c>
      <c r="CO37" s="227"/>
      <c r="CP37" s="225">
        <f t="shared" si="37"/>
        <v>0</v>
      </c>
      <c r="CQ37" s="225">
        <f t="shared" si="37"/>
        <v>0</v>
      </c>
      <c r="CR37" s="225">
        <f t="shared" si="37"/>
        <v>0</v>
      </c>
      <c r="CS37" s="225">
        <f t="shared" si="37"/>
        <v>0</v>
      </c>
      <c r="CT37" s="225">
        <f t="shared" si="37"/>
        <v>0</v>
      </c>
      <c r="CU37" s="225">
        <f t="shared" si="37"/>
        <v>0</v>
      </c>
      <c r="CV37" s="225">
        <f t="shared" si="37"/>
        <v>0</v>
      </c>
      <c r="CW37" s="225">
        <f t="shared" si="37"/>
        <v>0</v>
      </c>
      <c r="CX37" s="225">
        <f t="shared" si="37"/>
        <v>0</v>
      </c>
      <c r="CY37" s="225">
        <f t="shared" si="37"/>
        <v>0</v>
      </c>
      <c r="CZ37" s="226">
        <f t="shared" si="38"/>
        <v>0</v>
      </c>
      <c r="DA37" s="227"/>
      <c r="DB37" s="225">
        <f t="shared" si="39"/>
        <v>0</v>
      </c>
      <c r="DC37" s="225">
        <f t="shared" si="39"/>
        <v>0</v>
      </c>
      <c r="DD37" s="225">
        <f t="shared" si="39"/>
        <v>0</v>
      </c>
      <c r="DE37" s="225">
        <f t="shared" si="39"/>
        <v>0</v>
      </c>
      <c r="DF37" s="225">
        <f t="shared" si="39"/>
        <v>0</v>
      </c>
      <c r="DG37" s="225">
        <f t="shared" si="39"/>
        <v>0</v>
      </c>
      <c r="DH37" s="225">
        <f t="shared" si="39"/>
        <v>0</v>
      </c>
      <c r="DI37" s="225">
        <f t="shared" si="39"/>
        <v>0</v>
      </c>
      <c r="DJ37" s="225">
        <f t="shared" si="39"/>
        <v>0</v>
      </c>
      <c r="DK37" s="225">
        <f t="shared" si="39"/>
        <v>0</v>
      </c>
      <c r="DL37" s="226">
        <f t="shared" si="40"/>
        <v>0</v>
      </c>
      <c r="DM37" s="227"/>
      <c r="DN37" s="225">
        <f t="shared" si="22"/>
        <v>0</v>
      </c>
      <c r="DO37" s="225">
        <f t="shared" si="22"/>
        <v>0</v>
      </c>
      <c r="DP37" s="225">
        <f t="shared" si="22"/>
        <v>0</v>
      </c>
      <c r="DQ37" s="225">
        <f t="shared" si="22"/>
        <v>0</v>
      </c>
      <c r="DR37" s="225">
        <f t="shared" si="22"/>
        <v>0</v>
      </c>
      <c r="DS37" s="225">
        <f t="shared" si="22"/>
        <v>0</v>
      </c>
      <c r="DT37" s="225">
        <f t="shared" si="22"/>
        <v>0</v>
      </c>
      <c r="DU37" s="225">
        <f t="shared" si="22"/>
        <v>0</v>
      </c>
      <c r="DV37" s="225">
        <f t="shared" si="22"/>
        <v>0</v>
      </c>
      <c r="DW37" s="225">
        <f t="shared" si="22"/>
        <v>0</v>
      </c>
      <c r="DX37" s="226">
        <f t="shared" si="41"/>
        <v>0</v>
      </c>
      <c r="DY37" s="227"/>
      <c r="DZ37" s="225">
        <f t="shared" si="23"/>
        <v>0</v>
      </c>
      <c r="EA37" s="225">
        <f t="shared" si="23"/>
        <v>0</v>
      </c>
      <c r="EB37" s="225">
        <f t="shared" si="23"/>
        <v>0</v>
      </c>
      <c r="EC37" s="225">
        <f t="shared" si="23"/>
        <v>0</v>
      </c>
      <c r="ED37" s="225">
        <f t="shared" si="23"/>
        <v>0</v>
      </c>
      <c r="EE37" s="225">
        <f t="shared" si="23"/>
        <v>0</v>
      </c>
      <c r="EF37" s="225">
        <f t="shared" si="23"/>
        <v>0</v>
      </c>
      <c r="EG37" s="225">
        <f t="shared" si="23"/>
        <v>0</v>
      </c>
      <c r="EH37" s="225">
        <f t="shared" si="23"/>
        <v>0</v>
      </c>
      <c r="EI37" s="225">
        <f t="shared" si="23"/>
        <v>0</v>
      </c>
      <c r="EJ37" s="226">
        <f t="shared" si="42"/>
        <v>0</v>
      </c>
    </row>
    <row r="38" spans="2:140" ht="12.95" customHeight="1" x14ac:dyDescent="0.2">
      <c r="B38" s="109" t="str">
        <f>'2. Grunddata'!C$9</f>
        <v>Husdjurens utfodring och vård</v>
      </c>
      <c r="C38" s="110"/>
      <c r="D38" s="110"/>
      <c r="E38" s="185">
        <f t="shared" si="43"/>
        <v>0</v>
      </c>
      <c r="F38" s="489" t="s">
        <v>19</v>
      </c>
      <c r="G38" s="111"/>
      <c r="H38" s="111"/>
      <c r="I38" s="111"/>
      <c r="J38" s="111"/>
      <c r="K38" s="111"/>
      <c r="L38" s="111"/>
      <c r="M38" s="111"/>
      <c r="N38" s="111"/>
      <c r="O38" s="111"/>
      <c r="P38" s="111"/>
      <c r="Q38" s="546">
        <f t="shared" si="24"/>
        <v>0</v>
      </c>
      <c r="R38" s="186">
        <f>(SUMIF('3. Partner'!K$13:K$87,B38,'3. Partner'!H$13:H$87))</f>
        <v>0</v>
      </c>
      <c r="S38" s="186">
        <f>(SUMIF('3. Partner'!K$13:K$87,B38,'3. Partner'!I$13:I$87))</f>
        <v>0</v>
      </c>
      <c r="T38" s="206">
        <f>IF(F38="NEJ",0,IF('2. Grunddata'!C$15="Lön+Drift",'2. Grunddata'!C$14,0)+IF('2. Grunddata'!C$15="Lön+Drift+Utrustning+Lokal",'2. Grunddata'!C$14,0))</f>
        <v>0</v>
      </c>
      <c r="V38" s="170">
        <f t="shared" si="25"/>
        <v>0</v>
      </c>
      <c r="W38" s="170">
        <f t="shared" si="25"/>
        <v>0</v>
      </c>
      <c r="X38" s="170">
        <f t="shared" si="25"/>
        <v>0</v>
      </c>
      <c r="Y38" s="170">
        <f t="shared" si="25"/>
        <v>0</v>
      </c>
      <c r="Z38" s="170">
        <f t="shared" si="25"/>
        <v>0</v>
      </c>
      <c r="AA38" s="170">
        <f t="shared" si="25"/>
        <v>0</v>
      </c>
      <c r="AB38" s="170">
        <f t="shared" si="25"/>
        <v>0</v>
      </c>
      <c r="AC38" s="170">
        <f t="shared" si="25"/>
        <v>0</v>
      </c>
      <c r="AD38" s="170">
        <f t="shared" si="25"/>
        <v>0</v>
      </c>
      <c r="AE38" s="170">
        <f t="shared" si="25"/>
        <v>0</v>
      </c>
      <c r="AF38" s="171">
        <f t="shared" si="26"/>
        <v>0</v>
      </c>
      <c r="AH38" s="170">
        <f t="shared" si="27"/>
        <v>0</v>
      </c>
      <c r="AI38" s="170">
        <f t="shared" si="27"/>
        <v>0</v>
      </c>
      <c r="AJ38" s="170">
        <f t="shared" si="27"/>
        <v>0</v>
      </c>
      <c r="AK38" s="170">
        <f t="shared" si="27"/>
        <v>0</v>
      </c>
      <c r="AL38" s="170">
        <f t="shared" si="27"/>
        <v>0</v>
      </c>
      <c r="AM38" s="170">
        <f t="shared" si="27"/>
        <v>0</v>
      </c>
      <c r="AN38" s="170">
        <f t="shared" si="27"/>
        <v>0</v>
      </c>
      <c r="AO38" s="170">
        <f t="shared" si="27"/>
        <v>0</v>
      </c>
      <c r="AP38" s="170">
        <f t="shared" si="27"/>
        <v>0</v>
      </c>
      <c r="AQ38" s="170">
        <f t="shared" si="27"/>
        <v>0</v>
      </c>
      <c r="AR38" s="171">
        <f t="shared" si="28"/>
        <v>0</v>
      </c>
      <c r="AT38" s="170">
        <f t="shared" si="29"/>
        <v>0</v>
      </c>
      <c r="AU38" s="170">
        <f t="shared" si="29"/>
        <v>0</v>
      </c>
      <c r="AV38" s="170">
        <f t="shared" si="29"/>
        <v>0</v>
      </c>
      <c r="AW38" s="170">
        <f t="shared" si="29"/>
        <v>0</v>
      </c>
      <c r="AX38" s="170">
        <f t="shared" si="29"/>
        <v>0</v>
      </c>
      <c r="AY38" s="170">
        <f t="shared" si="29"/>
        <v>0</v>
      </c>
      <c r="AZ38" s="170">
        <f t="shared" si="29"/>
        <v>0</v>
      </c>
      <c r="BA38" s="170">
        <f t="shared" si="29"/>
        <v>0</v>
      </c>
      <c r="BB38" s="170">
        <f t="shared" si="29"/>
        <v>0</v>
      </c>
      <c r="BC38" s="170">
        <f t="shared" si="29"/>
        <v>0</v>
      </c>
      <c r="BD38" s="171">
        <f t="shared" si="30"/>
        <v>0</v>
      </c>
      <c r="BF38" s="170">
        <f t="shared" si="31"/>
        <v>0</v>
      </c>
      <c r="BG38" s="170">
        <f t="shared" si="17"/>
        <v>0</v>
      </c>
      <c r="BH38" s="170">
        <f t="shared" si="17"/>
        <v>0</v>
      </c>
      <c r="BI38" s="170">
        <f t="shared" si="17"/>
        <v>0</v>
      </c>
      <c r="BJ38" s="170">
        <f t="shared" si="17"/>
        <v>0</v>
      </c>
      <c r="BK38" s="170">
        <f t="shared" si="17"/>
        <v>0</v>
      </c>
      <c r="BL38" s="170">
        <f t="shared" si="17"/>
        <v>0</v>
      </c>
      <c r="BM38" s="170">
        <f t="shared" si="17"/>
        <v>0</v>
      </c>
      <c r="BN38" s="170">
        <f t="shared" si="17"/>
        <v>0</v>
      </c>
      <c r="BO38" s="170">
        <f t="shared" si="17"/>
        <v>0</v>
      </c>
      <c r="BP38" s="171">
        <f t="shared" si="32"/>
        <v>0</v>
      </c>
      <c r="BR38" s="170">
        <f t="shared" si="33"/>
        <v>0</v>
      </c>
      <c r="BS38" s="170">
        <f t="shared" si="33"/>
        <v>0</v>
      </c>
      <c r="BT38" s="170">
        <f t="shared" si="33"/>
        <v>0</v>
      </c>
      <c r="BU38" s="170">
        <f t="shared" si="33"/>
        <v>0</v>
      </c>
      <c r="BV38" s="170">
        <f t="shared" si="33"/>
        <v>0</v>
      </c>
      <c r="BW38" s="170">
        <f t="shared" si="33"/>
        <v>0</v>
      </c>
      <c r="BX38" s="170">
        <f t="shared" si="33"/>
        <v>0</v>
      </c>
      <c r="BY38" s="170">
        <f t="shared" si="33"/>
        <v>0</v>
      </c>
      <c r="BZ38" s="170">
        <f t="shared" si="33"/>
        <v>0</v>
      </c>
      <c r="CA38" s="170">
        <f t="shared" si="33"/>
        <v>0</v>
      </c>
      <c r="CB38" s="171">
        <f t="shared" si="34"/>
        <v>0</v>
      </c>
      <c r="CD38" s="170">
        <f t="shared" si="35"/>
        <v>0</v>
      </c>
      <c r="CE38" s="170">
        <f t="shared" si="19"/>
        <v>0</v>
      </c>
      <c r="CF38" s="170">
        <f t="shared" si="19"/>
        <v>0</v>
      </c>
      <c r="CG38" s="170">
        <f t="shared" si="19"/>
        <v>0</v>
      </c>
      <c r="CH38" s="170">
        <f t="shared" si="19"/>
        <v>0</v>
      </c>
      <c r="CI38" s="170">
        <f t="shared" si="19"/>
        <v>0</v>
      </c>
      <c r="CJ38" s="170">
        <f t="shared" si="19"/>
        <v>0</v>
      </c>
      <c r="CK38" s="170">
        <f t="shared" si="19"/>
        <v>0</v>
      </c>
      <c r="CL38" s="170">
        <f t="shared" si="19"/>
        <v>0</v>
      </c>
      <c r="CM38" s="170">
        <f t="shared" si="19"/>
        <v>0</v>
      </c>
      <c r="CN38" s="171">
        <f t="shared" si="36"/>
        <v>0</v>
      </c>
      <c r="CP38" s="170">
        <f t="shared" si="37"/>
        <v>0</v>
      </c>
      <c r="CQ38" s="170">
        <f t="shared" si="37"/>
        <v>0</v>
      </c>
      <c r="CR38" s="170">
        <f t="shared" si="37"/>
        <v>0</v>
      </c>
      <c r="CS38" s="170">
        <f t="shared" si="37"/>
        <v>0</v>
      </c>
      <c r="CT38" s="170">
        <f t="shared" si="37"/>
        <v>0</v>
      </c>
      <c r="CU38" s="170">
        <f t="shared" si="37"/>
        <v>0</v>
      </c>
      <c r="CV38" s="170">
        <f t="shared" si="37"/>
        <v>0</v>
      </c>
      <c r="CW38" s="170">
        <f t="shared" si="37"/>
        <v>0</v>
      </c>
      <c r="CX38" s="170">
        <f t="shared" si="37"/>
        <v>0</v>
      </c>
      <c r="CY38" s="170">
        <f t="shared" si="37"/>
        <v>0</v>
      </c>
      <c r="CZ38" s="171">
        <f t="shared" si="38"/>
        <v>0</v>
      </c>
      <c r="DB38" s="170">
        <f t="shared" si="39"/>
        <v>0</v>
      </c>
      <c r="DC38" s="170">
        <f t="shared" si="39"/>
        <v>0</v>
      </c>
      <c r="DD38" s="170">
        <f t="shared" si="39"/>
        <v>0</v>
      </c>
      <c r="DE38" s="170">
        <f t="shared" si="39"/>
        <v>0</v>
      </c>
      <c r="DF38" s="170">
        <f t="shared" si="39"/>
        <v>0</v>
      </c>
      <c r="DG38" s="170">
        <f t="shared" si="39"/>
        <v>0</v>
      </c>
      <c r="DH38" s="170">
        <f t="shared" si="39"/>
        <v>0</v>
      </c>
      <c r="DI38" s="170">
        <f t="shared" si="39"/>
        <v>0</v>
      </c>
      <c r="DJ38" s="170">
        <f t="shared" si="39"/>
        <v>0</v>
      </c>
      <c r="DK38" s="170">
        <f t="shared" si="39"/>
        <v>0</v>
      </c>
      <c r="DL38" s="171">
        <f t="shared" si="40"/>
        <v>0</v>
      </c>
      <c r="DN38" s="170">
        <f t="shared" si="22"/>
        <v>0</v>
      </c>
      <c r="DO38" s="170">
        <f t="shared" si="22"/>
        <v>0</v>
      </c>
      <c r="DP38" s="170">
        <f t="shared" si="22"/>
        <v>0</v>
      </c>
      <c r="DQ38" s="170">
        <f t="shared" si="22"/>
        <v>0</v>
      </c>
      <c r="DR38" s="170">
        <f t="shared" si="22"/>
        <v>0</v>
      </c>
      <c r="DS38" s="170">
        <f t="shared" si="22"/>
        <v>0</v>
      </c>
      <c r="DT38" s="170">
        <f t="shared" si="22"/>
        <v>0</v>
      </c>
      <c r="DU38" s="170">
        <f t="shared" si="22"/>
        <v>0</v>
      </c>
      <c r="DV38" s="170">
        <f t="shared" si="22"/>
        <v>0</v>
      </c>
      <c r="DW38" s="170">
        <f t="shared" si="22"/>
        <v>0</v>
      </c>
      <c r="DX38" s="171">
        <f t="shared" si="41"/>
        <v>0</v>
      </c>
      <c r="DZ38" s="170">
        <f t="shared" si="23"/>
        <v>0</v>
      </c>
      <c r="EA38" s="170">
        <f t="shared" si="23"/>
        <v>0</v>
      </c>
      <c r="EB38" s="170">
        <f t="shared" si="23"/>
        <v>0</v>
      </c>
      <c r="EC38" s="170">
        <f t="shared" si="23"/>
        <v>0</v>
      </c>
      <c r="ED38" s="170">
        <f t="shared" si="23"/>
        <v>0</v>
      </c>
      <c r="EE38" s="170">
        <f t="shared" si="23"/>
        <v>0</v>
      </c>
      <c r="EF38" s="170">
        <f t="shared" si="23"/>
        <v>0</v>
      </c>
      <c r="EG38" s="170">
        <f t="shared" si="23"/>
        <v>0</v>
      </c>
      <c r="EH38" s="170">
        <f t="shared" si="23"/>
        <v>0</v>
      </c>
      <c r="EI38" s="170">
        <f t="shared" si="23"/>
        <v>0</v>
      </c>
      <c r="EJ38" s="171">
        <f t="shared" si="42"/>
        <v>0</v>
      </c>
    </row>
    <row r="39" spans="2:140" ht="12.95" customHeight="1" x14ac:dyDescent="0.2">
      <c r="B39" s="115" t="str">
        <f>'2. Grunddata'!C$9</f>
        <v>Husdjurens utfodring och vård</v>
      </c>
      <c r="C39" s="147"/>
      <c r="D39" s="147"/>
      <c r="E39" s="209">
        <f t="shared" si="43"/>
        <v>0</v>
      </c>
      <c r="F39" s="488" t="s">
        <v>19</v>
      </c>
      <c r="G39" s="136"/>
      <c r="H39" s="136"/>
      <c r="I39" s="136"/>
      <c r="J39" s="136"/>
      <c r="K39" s="136"/>
      <c r="L39" s="136"/>
      <c r="M39" s="136"/>
      <c r="N39" s="136"/>
      <c r="O39" s="136"/>
      <c r="P39" s="136"/>
      <c r="Q39" s="547">
        <f t="shared" si="24"/>
        <v>0</v>
      </c>
      <c r="R39" s="286">
        <f>(SUMIF('3. Partner'!K$13:K$87,B39,'3. Partner'!H$13:H$87))</f>
        <v>0</v>
      </c>
      <c r="S39" s="286">
        <f>(SUMIF('3. Partner'!K$13:K$87,B39,'3. Partner'!I$13:I$87))</f>
        <v>0</v>
      </c>
      <c r="T39" s="287">
        <f>IF(F39="NEJ",0,IF('2. Grunddata'!C$15="Lön+Drift",'2. Grunddata'!C$14,0)+IF('2. Grunddata'!C$15="Lön+Drift+Utrustning+Lokal",'2. Grunddata'!C$14,0))</f>
        <v>0</v>
      </c>
      <c r="U39" s="227"/>
      <c r="V39" s="225">
        <f t="shared" si="25"/>
        <v>0</v>
      </c>
      <c r="W39" s="225">
        <f t="shared" si="25"/>
        <v>0</v>
      </c>
      <c r="X39" s="225">
        <f t="shared" si="25"/>
        <v>0</v>
      </c>
      <c r="Y39" s="225">
        <f t="shared" si="25"/>
        <v>0</v>
      </c>
      <c r="Z39" s="225">
        <f t="shared" si="25"/>
        <v>0</v>
      </c>
      <c r="AA39" s="225">
        <f t="shared" si="25"/>
        <v>0</v>
      </c>
      <c r="AB39" s="225">
        <f t="shared" si="25"/>
        <v>0</v>
      </c>
      <c r="AC39" s="225">
        <f t="shared" si="25"/>
        <v>0</v>
      </c>
      <c r="AD39" s="225">
        <f t="shared" si="25"/>
        <v>0</v>
      </c>
      <c r="AE39" s="225">
        <f t="shared" si="25"/>
        <v>0</v>
      </c>
      <c r="AF39" s="226">
        <f t="shared" si="26"/>
        <v>0</v>
      </c>
      <c r="AG39" s="227"/>
      <c r="AH39" s="225">
        <f t="shared" si="27"/>
        <v>0</v>
      </c>
      <c r="AI39" s="225">
        <f t="shared" si="27"/>
        <v>0</v>
      </c>
      <c r="AJ39" s="225">
        <f t="shared" si="27"/>
        <v>0</v>
      </c>
      <c r="AK39" s="225">
        <f t="shared" si="27"/>
        <v>0</v>
      </c>
      <c r="AL39" s="225">
        <f t="shared" si="27"/>
        <v>0</v>
      </c>
      <c r="AM39" s="225">
        <f t="shared" si="27"/>
        <v>0</v>
      </c>
      <c r="AN39" s="225">
        <f t="shared" si="27"/>
        <v>0</v>
      </c>
      <c r="AO39" s="225">
        <f t="shared" si="27"/>
        <v>0</v>
      </c>
      <c r="AP39" s="225">
        <f t="shared" si="27"/>
        <v>0</v>
      </c>
      <c r="AQ39" s="225">
        <f t="shared" si="27"/>
        <v>0</v>
      </c>
      <c r="AR39" s="226">
        <f t="shared" si="28"/>
        <v>0</v>
      </c>
      <c r="AS39" s="227"/>
      <c r="AT39" s="225">
        <f t="shared" si="29"/>
        <v>0</v>
      </c>
      <c r="AU39" s="225">
        <f t="shared" si="29"/>
        <v>0</v>
      </c>
      <c r="AV39" s="225">
        <f t="shared" si="29"/>
        <v>0</v>
      </c>
      <c r="AW39" s="225">
        <f t="shared" si="29"/>
        <v>0</v>
      </c>
      <c r="AX39" s="225">
        <f t="shared" si="29"/>
        <v>0</v>
      </c>
      <c r="AY39" s="225">
        <f t="shared" si="29"/>
        <v>0</v>
      </c>
      <c r="AZ39" s="225">
        <f t="shared" si="29"/>
        <v>0</v>
      </c>
      <c r="BA39" s="225">
        <f t="shared" si="29"/>
        <v>0</v>
      </c>
      <c r="BB39" s="225">
        <f t="shared" si="29"/>
        <v>0</v>
      </c>
      <c r="BC39" s="225">
        <f t="shared" si="29"/>
        <v>0</v>
      </c>
      <c r="BD39" s="226">
        <f t="shared" si="30"/>
        <v>0</v>
      </c>
      <c r="BE39" s="227"/>
      <c r="BF39" s="225">
        <f t="shared" si="31"/>
        <v>0</v>
      </c>
      <c r="BG39" s="225">
        <f t="shared" si="17"/>
        <v>0</v>
      </c>
      <c r="BH39" s="225">
        <f t="shared" si="17"/>
        <v>0</v>
      </c>
      <c r="BI39" s="225">
        <f t="shared" si="17"/>
        <v>0</v>
      </c>
      <c r="BJ39" s="225">
        <f t="shared" si="17"/>
        <v>0</v>
      </c>
      <c r="BK39" s="225">
        <f t="shared" si="17"/>
        <v>0</v>
      </c>
      <c r="BL39" s="225">
        <f t="shared" si="17"/>
        <v>0</v>
      </c>
      <c r="BM39" s="225">
        <f t="shared" si="17"/>
        <v>0</v>
      </c>
      <c r="BN39" s="225">
        <f t="shared" si="17"/>
        <v>0</v>
      </c>
      <c r="BO39" s="225">
        <f t="shared" si="17"/>
        <v>0</v>
      </c>
      <c r="BP39" s="226">
        <f t="shared" si="32"/>
        <v>0</v>
      </c>
      <c r="BQ39" s="227"/>
      <c r="BR39" s="225">
        <f t="shared" si="33"/>
        <v>0</v>
      </c>
      <c r="BS39" s="225">
        <f t="shared" si="33"/>
        <v>0</v>
      </c>
      <c r="BT39" s="225">
        <f t="shared" si="33"/>
        <v>0</v>
      </c>
      <c r="BU39" s="225">
        <f t="shared" si="33"/>
        <v>0</v>
      </c>
      <c r="BV39" s="225">
        <f t="shared" si="33"/>
        <v>0</v>
      </c>
      <c r="BW39" s="225">
        <f t="shared" si="33"/>
        <v>0</v>
      </c>
      <c r="BX39" s="225">
        <f t="shared" si="33"/>
        <v>0</v>
      </c>
      <c r="BY39" s="225">
        <f t="shared" si="33"/>
        <v>0</v>
      </c>
      <c r="BZ39" s="225">
        <f t="shared" si="33"/>
        <v>0</v>
      </c>
      <c r="CA39" s="225">
        <f t="shared" si="33"/>
        <v>0</v>
      </c>
      <c r="CB39" s="226">
        <f t="shared" si="34"/>
        <v>0</v>
      </c>
      <c r="CC39" s="227"/>
      <c r="CD39" s="225">
        <f t="shared" si="35"/>
        <v>0</v>
      </c>
      <c r="CE39" s="225">
        <f t="shared" si="19"/>
        <v>0</v>
      </c>
      <c r="CF39" s="225">
        <f t="shared" si="19"/>
        <v>0</v>
      </c>
      <c r="CG39" s="225">
        <f t="shared" si="19"/>
        <v>0</v>
      </c>
      <c r="CH39" s="225">
        <f t="shared" si="19"/>
        <v>0</v>
      </c>
      <c r="CI39" s="225">
        <f t="shared" si="19"/>
        <v>0</v>
      </c>
      <c r="CJ39" s="225">
        <f t="shared" si="19"/>
        <v>0</v>
      </c>
      <c r="CK39" s="225">
        <f t="shared" si="19"/>
        <v>0</v>
      </c>
      <c r="CL39" s="225">
        <f t="shared" si="19"/>
        <v>0</v>
      </c>
      <c r="CM39" s="225">
        <f t="shared" si="19"/>
        <v>0</v>
      </c>
      <c r="CN39" s="226">
        <f t="shared" si="36"/>
        <v>0</v>
      </c>
      <c r="CO39" s="227"/>
      <c r="CP39" s="225">
        <f t="shared" si="37"/>
        <v>0</v>
      </c>
      <c r="CQ39" s="225">
        <f t="shared" si="37"/>
        <v>0</v>
      </c>
      <c r="CR39" s="225">
        <f t="shared" si="37"/>
        <v>0</v>
      </c>
      <c r="CS39" s="225">
        <f t="shared" si="37"/>
        <v>0</v>
      </c>
      <c r="CT39" s="225">
        <f t="shared" si="37"/>
        <v>0</v>
      </c>
      <c r="CU39" s="225">
        <f t="shared" si="37"/>
        <v>0</v>
      </c>
      <c r="CV39" s="225">
        <f t="shared" si="37"/>
        <v>0</v>
      </c>
      <c r="CW39" s="225">
        <f t="shared" si="37"/>
        <v>0</v>
      </c>
      <c r="CX39" s="225">
        <f t="shared" si="37"/>
        <v>0</v>
      </c>
      <c r="CY39" s="225">
        <f t="shared" si="37"/>
        <v>0</v>
      </c>
      <c r="CZ39" s="226">
        <f t="shared" si="38"/>
        <v>0</v>
      </c>
      <c r="DA39" s="227"/>
      <c r="DB39" s="225">
        <f t="shared" si="39"/>
        <v>0</v>
      </c>
      <c r="DC39" s="225">
        <f t="shared" si="39"/>
        <v>0</v>
      </c>
      <c r="DD39" s="225">
        <f t="shared" si="39"/>
        <v>0</v>
      </c>
      <c r="DE39" s="225">
        <f t="shared" si="39"/>
        <v>0</v>
      </c>
      <c r="DF39" s="225">
        <f t="shared" si="39"/>
        <v>0</v>
      </c>
      <c r="DG39" s="225">
        <f t="shared" si="39"/>
        <v>0</v>
      </c>
      <c r="DH39" s="225">
        <f t="shared" si="39"/>
        <v>0</v>
      </c>
      <c r="DI39" s="225">
        <f t="shared" si="39"/>
        <v>0</v>
      </c>
      <c r="DJ39" s="225">
        <f t="shared" si="39"/>
        <v>0</v>
      </c>
      <c r="DK39" s="225">
        <f t="shared" si="39"/>
        <v>0</v>
      </c>
      <c r="DL39" s="226">
        <f t="shared" si="40"/>
        <v>0</v>
      </c>
      <c r="DM39" s="227"/>
      <c r="DN39" s="225">
        <f t="shared" si="22"/>
        <v>0</v>
      </c>
      <c r="DO39" s="225">
        <f t="shared" si="22"/>
        <v>0</v>
      </c>
      <c r="DP39" s="225">
        <f t="shared" si="22"/>
        <v>0</v>
      </c>
      <c r="DQ39" s="225">
        <f t="shared" si="22"/>
        <v>0</v>
      </c>
      <c r="DR39" s="225">
        <f t="shared" si="22"/>
        <v>0</v>
      </c>
      <c r="DS39" s="225">
        <f t="shared" si="22"/>
        <v>0</v>
      </c>
      <c r="DT39" s="225">
        <f t="shared" si="22"/>
        <v>0</v>
      </c>
      <c r="DU39" s="225">
        <f t="shared" si="22"/>
        <v>0</v>
      </c>
      <c r="DV39" s="225">
        <f t="shared" si="22"/>
        <v>0</v>
      </c>
      <c r="DW39" s="225">
        <f t="shared" si="22"/>
        <v>0</v>
      </c>
      <c r="DX39" s="226">
        <f t="shared" si="41"/>
        <v>0</v>
      </c>
      <c r="DY39" s="227"/>
      <c r="DZ39" s="225">
        <f t="shared" si="23"/>
        <v>0</v>
      </c>
      <c r="EA39" s="225">
        <f t="shared" si="23"/>
        <v>0</v>
      </c>
      <c r="EB39" s="225">
        <f t="shared" si="23"/>
        <v>0</v>
      </c>
      <c r="EC39" s="225">
        <f t="shared" si="23"/>
        <v>0</v>
      </c>
      <c r="ED39" s="225">
        <f t="shared" si="23"/>
        <v>0</v>
      </c>
      <c r="EE39" s="225">
        <f t="shared" si="23"/>
        <v>0</v>
      </c>
      <c r="EF39" s="225">
        <f t="shared" si="23"/>
        <v>0</v>
      </c>
      <c r="EG39" s="225">
        <f t="shared" si="23"/>
        <v>0</v>
      </c>
      <c r="EH39" s="225">
        <f t="shared" si="23"/>
        <v>0</v>
      </c>
      <c r="EI39" s="225">
        <f t="shared" si="23"/>
        <v>0</v>
      </c>
      <c r="EJ39" s="226">
        <f t="shared" si="42"/>
        <v>0</v>
      </c>
    </row>
    <row r="40" spans="2:140" ht="12.95" customHeight="1" x14ac:dyDescent="0.2">
      <c r="B40" s="109" t="str">
        <f>'2. Grunddata'!C$9</f>
        <v>Husdjurens utfodring och vård</v>
      </c>
      <c r="C40" s="110"/>
      <c r="D40" s="110"/>
      <c r="E40" s="185">
        <f t="shared" si="43"/>
        <v>0</v>
      </c>
      <c r="F40" s="489" t="s">
        <v>19</v>
      </c>
      <c r="G40" s="111"/>
      <c r="H40" s="111"/>
      <c r="I40" s="111"/>
      <c r="J40" s="111"/>
      <c r="K40" s="111"/>
      <c r="L40" s="111"/>
      <c r="M40" s="111"/>
      <c r="N40" s="111"/>
      <c r="O40" s="111"/>
      <c r="P40" s="111"/>
      <c r="Q40" s="546">
        <f t="shared" si="24"/>
        <v>0</v>
      </c>
      <c r="R40" s="186">
        <f>(SUMIF('3. Partner'!K$13:K$87,B40,'3. Partner'!H$13:H$87))</f>
        <v>0</v>
      </c>
      <c r="S40" s="186">
        <f>(SUMIF('3. Partner'!K$13:K$87,B40,'3. Partner'!I$13:I$87))</f>
        <v>0</v>
      </c>
      <c r="T40" s="206">
        <f>IF(F40="NEJ",0,IF('2. Grunddata'!C$15="Lön+Drift",'2. Grunddata'!C$14,0)+IF('2. Grunddata'!C$15="Lön+Drift+Utrustning+Lokal",'2. Grunddata'!C$14,0))</f>
        <v>0</v>
      </c>
      <c r="V40" s="170">
        <f t="shared" si="25"/>
        <v>0</v>
      </c>
      <c r="W40" s="170">
        <f t="shared" si="25"/>
        <v>0</v>
      </c>
      <c r="X40" s="170">
        <f t="shared" si="25"/>
        <v>0</v>
      </c>
      <c r="Y40" s="170">
        <f t="shared" si="25"/>
        <v>0</v>
      </c>
      <c r="Z40" s="170">
        <f t="shared" si="25"/>
        <v>0</v>
      </c>
      <c r="AA40" s="170">
        <f t="shared" si="25"/>
        <v>0</v>
      </c>
      <c r="AB40" s="170">
        <f t="shared" si="25"/>
        <v>0</v>
      </c>
      <c r="AC40" s="170">
        <f t="shared" si="25"/>
        <v>0</v>
      </c>
      <c r="AD40" s="170">
        <f t="shared" si="25"/>
        <v>0</v>
      </c>
      <c r="AE40" s="170">
        <f t="shared" si="25"/>
        <v>0</v>
      </c>
      <c r="AF40" s="171">
        <f t="shared" si="26"/>
        <v>0</v>
      </c>
      <c r="AH40" s="170">
        <f t="shared" si="27"/>
        <v>0</v>
      </c>
      <c r="AI40" s="170">
        <f t="shared" si="27"/>
        <v>0</v>
      </c>
      <c r="AJ40" s="170">
        <f t="shared" si="27"/>
        <v>0</v>
      </c>
      <c r="AK40" s="170">
        <f t="shared" si="27"/>
        <v>0</v>
      </c>
      <c r="AL40" s="170">
        <f t="shared" si="27"/>
        <v>0</v>
      </c>
      <c r="AM40" s="170">
        <f t="shared" si="27"/>
        <v>0</v>
      </c>
      <c r="AN40" s="170">
        <f t="shared" si="27"/>
        <v>0</v>
      </c>
      <c r="AO40" s="170">
        <f t="shared" si="27"/>
        <v>0</v>
      </c>
      <c r="AP40" s="170">
        <f t="shared" si="27"/>
        <v>0</v>
      </c>
      <c r="AQ40" s="170">
        <f t="shared" si="27"/>
        <v>0</v>
      </c>
      <c r="AR40" s="171">
        <f t="shared" si="28"/>
        <v>0</v>
      </c>
      <c r="AT40" s="170">
        <f t="shared" si="29"/>
        <v>0</v>
      </c>
      <c r="AU40" s="170">
        <f t="shared" si="29"/>
        <v>0</v>
      </c>
      <c r="AV40" s="170">
        <f t="shared" si="29"/>
        <v>0</v>
      </c>
      <c r="AW40" s="170">
        <f t="shared" si="29"/>
        <v>0</v>
      </c>
      <c r="AX40" s="170">
        <f t="shared" si="29"/>
        <v>0</v>
      </c>
      <c r="AY40" s="170">
        <f t="shared" si="29"/>
        <v>0</v>
      </c>
      <c r="AZ40" s="170">
        <f t="shared" si="29"/>
        <v>0</v>
      </c>
      <c r="BA40" s="170">
        <f t="shared" si="29"/>
        <v>0</v>
      </c>
      <c r="BB40" s="170">
        <f t="shared" si="29"/>
        <v>0</v>
      </c>
      <c r="BC40" s="170">
        <f t="shared" si="29"/>
        <v>0</v>
      </c>
      <c r="BD40" s="171">
        <f t="shared" si="30"/>
        <v>0</v>
      </c>
      <c r="BF40" s="170">
        <f t="shared" si="31"/>
        <v>0</v>
      </c>
      <c r="BG40" s="170">
        <f t="shared" si="17"/>
        <v>0</v>
      </c>
      <c r="BH40" s="170">
        <f t="shared" si="17"/>
        <v>0</v>
      </c>
      <c r="BI40" s="170">
        <f t="shared" si="17"/>
        <v>0</v>
      </c>
      <c r="BJ40" s="170">
        <f t="shared" si="17"/>
        <v>0</v>
      </c>
      <c r="BK40" s="170">
        <f t="shared" si="17"/>
        <v>0</v>
      </c>
      <c r="BL40" s="170">
        <f t="shared" si="17"/>
        <v>0</v>
      </c>
      <c r="BM40" s="170">
        <f t="shared" si="17"/>
        <v>0</v>
      </c>
      <c r="BN40" s="170">
        <f t="shared" si="17"/>
        <v>0</v>
      </c>
      <c r="BO40" s="170">
        <f t="shared" si="17"/>
        <v>0</v>
      </c>
      <c r="BP40" s="171">
        <f t="shared" si="32"/>
        <v>0</v>
      </c>
      <c r="BR40" s="170">
        <f t="shared" si="33"/>
        <v>0</v>
      </c>
      <c r="BS40" s="170">
        <f t="shared" si="33"/>
        <v>0</v>
      </c>
      <c r="BT40" s="170">
        <f t="shared" si="33"/>
        <v>0</v>
      </c>
      <c r="BU40" s="170">
        <f t="shared" si="33"/>
        <v>0</v>
      </c>
      <c r="BV40" s="170">
        <f t="shared" si="33"/>
        <v>0</v>
      </c>
      <c r="BW40" s="170">
        <f t="shared" si="33"/>
        <v>0</v>
      </c>
      <c r="BX40" s="170">
        <f t="shared" si="33"/>
        <v>0</v>
      </c>
      <c r="BY40" s="170">
        <f t="shared" si="33"/>
        <v>0</v>
      </c>
      <c r="BZ40" s="170">
        <f t="shared" si="33"/>
        <v>0</v>
      </c>
      <c r="CA40" s="170">
        <f t="shared" si="33"/>
        <v>0</v>
      </c>
      <c r="CB40" s="171">
        <f t="shared" si="34"/>
        <v>0</v>
      </c>
      <c r="CD40" s="170">
        <f t="shared" si="35"/>
        <v>0</v>
      </c>
      <c r="CE40" s="170">
        <f t="shared" si="19"/>
        <v>0</v>
      </c>
      <c r="CF40" s="170">
        <f t="shared" si="19"/>
        <v>0</v>
      </c>
      <c r="CG40" s="170">
        <f t="shared" si="19"/>
        <v>0</v>
      </c>
      <c r="CH40" s="170">
        <f t="shared" si="19"/>
        <v>0</v>
      </c>
      <c r="CI40" s="170">
        <f t="shared" si="19"/>
        <v>0</v>
      </c>
      <c r="CJ40" s="170">
        <f t="shared" si="19"/>
        <v>0</v>
      </c>
      <c r="CK40" s="170">
        <f t="shared" si="19"/>
        <v>0</v>
      </c>
      <c r="CL40" s="170">
        <f t="shared" si="19"/>
        <v>0</v>
      </c>
      <c r="CM40" s="170">
        <f t="shared" si="19"/>
        <v>0</v>
      </c>
      <c r="CN40" s="171">
        <f t="shared" si="36"/>
        <v>0</v>
      </c>
      <c r="CP40" s="170">
        <f t="shared" si="37"/>
        <v>0</v>
      </c>
      <c r="CQ40" s="170">
        <f t="shared" si="37"/>
        <v>0</v>
      </c>
      <c r="CR40" s="170">
        <f t="shared" si="37"/>
        <v>0</v>
      </c>
      <c r="CS40" s="170">
        <f t="shared" si="37"/>
        <v>0</v>
      </c>
      <c r="CT40" s="170">
        <f t="shared" si="37"/>
        <v>0</v>
      </c>
      <c r="CU40" s="170">
        <f t="shared" si="37"/>
        <v>0</v>
      </c>
      <c r="CV40" s="170">
        <f t="shared" si="37"/>
        <v>0</v>
      </c>
      <c r="CW40" s="170">
        <f t="shared" si="37"/>
        <v>0</v>
      </c>
      <c r="CX40" s="170">
        <f t="shared" si="37"/>
        <v>0</v>
      </c>
      <c r="CY40" s="170">
        <f t="shared" si="37"/>
        <v>0</v>
      </c>
      <c r="CZ40" s="171">
        <f t="shared" si="38"/>
        <v>0</v>
      </c>
      <c r="DB40" s="170">
        <f t="shared" si="39"/>
        <v>0</v>
      </c>
      <c r="DC40" s="170">
        <f t="shared" si="39"/>
        <v>0</v>
      </c>
      <c r="DD40" s="170">
        <f t="shared" si="39"/>
        <v>0</v>
      </c>
      <c r="DE40" s="170">
        <f t="shared" si="39"/>
        <v>0</v>
      </c>
      <c r="DF40" s="170">
        <f t="shared" si="39"/>
        <v>0</v>
      </c>
      <c r="DG40" s="170">
        <f t="shared" si="39"/>
        <v>0</v>
      </c>
      <c r="DH40" s="170">
        <f t="shared" si="39"/>
        <v>0</v>
      </c>
      <c r="DI40" s="170">
        <f t="shared" si="39"/>
        <v>0</v>
      </c>
      <c r="DJ40" s="170">
        <f t="shared" si="39"/>
        <v>0</v>
      </c>
      <c r="DK40" s="170">
        <f t="shared" si="39"/>
        <v>0</v>
      </c>
      <c r="DL40" s="171">
        <f t="shared" si="40"/>
        <v>0</v>
      </c>
      <c r="DN40" s="170">
        <f t="shared" si="22"/>
        <v>0</v>
      </c>
      <c r="DO40" s="170">
        <f t="shared" si="22"/>
        <v>0</v>
      </c>
      <c r="DP40" s="170">
        <f t="shared" si="22"/>
        <v>0</v>
      </c>
      <c r="DQ40" s="170">
        <f t="shared" si="22"/>
        <v>0</v>
      </c>
      <c r="DR40" s="170">
        <f t="shared" si="22"/>
        <v>0</v>
      </c>
      <c r="DS40" s="170">
        <f t="shared" si="22"/>
        <v>0</v>
      </c>
      <c r="DT40" s="170">
        <f t="shared" si="22"/>
        <v>0</v>
      </c>
      <c r="DU40" s="170">
        <f t="shared" si="22"/>
        <v>0</v>
      </c>
      <c r="DV40" s="170">
        <f t="shared" si="22"/>
        <v>0</v>
      </c>
      <c r="DW40" s="170">
        <f t="shared" si="22"/>
        <v>0</v>
      </c>
      <c r="DX40" s="171">
        <f t="shared" si="41"/>
        <v>0</v>
      </c>
      <c r="DZ40" s="170">
        <f t="shared" si="23"/>
        <v>0</v>
      </c>
      <c r="EA40" s="170">
        <f t="shared" si="23"/>
        <v>0</v>
      </c>
      <c r="EB40" s="170">
        <f t="shared" si="23"/>
        <v>0</v>
      </c>
      <c r="EC40" s="170">
        <f t="shared" si="23"/>
        <v>0</v>
      </c>
      <c r="ED40" s="170">
        <f t="shared" si="23"/>
        <v>0</v>
      </c>
      <c r="EE40" s="170">
        <f t="shared" si="23"/>
        <v>0</v>
      </c>
      <c r="EF40" s="170">
        <f t="shared" si="23"/>
        <v>0</v>
      </c>
      <c r="EG40" s="170">
        <f t="shared" si="23"/>
        <v>0</v>
      </c>
      <c r="EH40" s="170">
        <f t="shared" si="23"/>
        <v>0</v>
      </c>
      <c r="EI40" s="170">
        <f t="shared" si="23"/>
        <v>0</v>
      </c>
      <c r="EJ40" s="171">
        <f t="shared" si="42"/>
        <v>0</v>
      </c>
    </row>
    <row r="41" spans="2:140" ht="12.95" customHeight="1" x14ac:dyDescent="0.2">
      <c r="B41" s="115" t="str">
        <f>'2. Grunddata'!C$9</f>
        <v>Husdjurens utfodring och vård</v>
      </c>
      <c r="C41" s="147"/>
      <c r="D41" s="147"/>
      <c r="E41" s="209">
        <f t="shared" si="43"/>
        <v>0</v>
      </c>
      <c r="F41" s="488" t="s">
        <v>19</v>
      </c>
      <c r="G41" s="136"/>
      <c r="H41" s="136"/>
      <c r="I41" s="136"/>
      <c r="J41" s="136"/>
      <c r="K41" s="136"/>
      <c r="L41" s="136"/>
      <c r="M41" s="136"/>
      <c r="N41" s="136"/>
      <c r="O41" s="136"/>
      <c r="P41" s="136"/>
      <c r="Q41" s="547">
        <f t="shared" si="24"/>
        <v>0</v>
      </c>
      <c r="R41" s="286">
        <f>(SUMIF('3. Partner'!K$13:K$87,B41,'3. Partner'!H$13:H$87))</f>
        <v>0</v>
      </c>
      <c r="S41" s="286">
        <f>(SUMIF('3. Partner'!K$13:K$87,B41,'3. Partner'!I$13:I$87))</f>
        <v>0</v>
      </c>
      <c r="T41" s="287">
        <f>IF(F41="NEJ",0,IF('2. Grunddata'!C$15="Lön+Drift",'2. Grunddata'!C$14,0)+IF('2. Grunddata'!C$15="Lön+Drift+Utrustning+Lokal",'2. Grunddata'!C$14,0))</f>
        <v>0</v>
      </c>
      <c r="U41" s="227"/>
      <c r="V41" s="225">
        <f t="shared" si="25"/>
        <v>0</v>
      </c>
      <c r="W41" s="225">
        <f t="shared" si="25"/>
        <v>0</v>
      </c>
      <c r="X41" s="225">
        <f t="shared" si="25"/>
        <v>0</v>
      </c>
      <c r="Y41" s="225">
        <f t="shared" si="25"/>
        <v>0</v>
      </c>
      <c r="Z41" s="225">
        <f t="shared" si="25"/>
        <v>0</v>
      </c>
      <c r="AA41" s="225">
        <f t="shared" si="25"/>
        <v>0</v>
      </c>
      <c r="AB41" s="225">
        <f t="shared" si="25"/>
        <v>0</v>
      </c>
      <c r="AC41" s="225">
        <f t="shared" si="25"/>
        <v>0</v>
      </c>
      <c r="AD41" s="225">
        <f t="shared" si="25"/>
        <v>0</v>
      </c>
      <c r="AE41" s="225">
        <f t="shared" si="25"/>
        <v>0</v>
      </c>
      <c r="AF41" s="226">
        <f t="shared" si="26"/>
        <v>0</v>
      </c>
      <c r="AG41" s="227"/>
      <c r="AH41" s="225">
        <f t="shared" si="27"/>
        <v>0</v>
      </c>
      <c r="AI41" s="225">
        <f t="shared" si="27"/>
        <v>0</v>
      </c>
      <c r="AJ41" s="225">
        <f t="shared" si="27"/>
        <v>0</v>
      </c>
      <c r="AK41" s="225">
        <f t="shared" si="27"/>
        <v>0</v>
      </c>
      <c r="AL41" s="225">
        <f t="shared" si="27"/>
        <v>0</v>
      </c>
      <c r="AM41" s="225">
        <f t="shared" si="27"/>
        <v>0</v>
      </c>
      <c r="AN41" s="225">
        <f t="shared" si="27"/>
        <v>0</v>
      </c>
      <c r="AO41" s="225">
        <f t="shared" si="27"/>
        <v>0</v>
      </c>
      <c r="AP41" s="225">
        <f t="shared" si="27"/>
        <v>0</v>
      </c>
      <c r="AQ41" s="225">
        <f t="shared" si="27"/>
        <v>0</v>
      </c>
      <c r="AR41" s="226">
        <f t="shared" si="28"/>
        <v>0</v>
      </c>
      <c r="AS41" s="227"/>
      <c r="AT41" s="225">
        <f t="shared" si="29"/>
        <v>0</v>
      </c>
      <c r="AU41" s="225">
        <f t="shared" si="29"/>
        <v>0</v>
      </c>
      <c r="AV41" s="225">
        <f t="shared" si="29"/>
        <v>0</v>
      </c>
      <c r="AW41" s="225">
        <f t="shared" si="29"/>
        <v>0</v>
      </c>
      <c r="AX41" s="225">
        <f t="shared" si="29"/>
        <v>0</v>
      </c>
      <c r="AY41" s="225">
        <f t="shared" si="29"/>
        <v>0</v>
      </c>
      <c r="AZ41" s="225">
        <f t="shared" si="29"/>
        <v>0</v>
      </c>
      <c r="BA41" s="225">
        <f t="shared" si="29"/>
        <v>0</v>
      </c>
      <c r="BB41" s="225">
        <f t="shared" si="29"/>
        <v>0</v>
      </c>
      <c r="BC41" s="225">
        <f t="shared" si="29"/>
        <v>0</v>
      </c>
      <c r="BD41" s="226">
        <f t="shared" si="30"/>
        <v>0</v>
      </c>
      <c r="BE41" s="227"/>
      <c r="BF41" s="225">
        <f t="shared" si="31"/>
        <v>0</v>
      </c>
      <c r="BG41" s="225">
        <f t="shared" si="17"/>
        <v>0</v>
      </c>
      <c r="BH41" s="225">
        <f t="shared" si="17"/>
        <v>0</v>
      </c>
      <c r="BI41" s="225">
        <f t="shared" si="17"/>
        <v>0</v>
      </c>
      <c r="BJ41" s="225">
        <f t="shared" si="17"/>
        <v>0</v>
      </c>
      <c r="BK41" s="225">
        <f t="shared" si="17"/>
        <v>0</v>
      </c>
      <c r="BL41" s="225">
        <f t="shared" si="17"/>
        <v>0</v>
      </c>
      <c r="BM41" s="225">
        <f t="shared" si="17"/>
        <v>0</v>
      </c>
      <c r="BN41" s="225">
        <f t="shared" si="17"/>
        <v>0</v>
      </c>
      <c r="BO41" s="225">
        <f t="shared" si="17"/>
        <v>0</v>
      </c>
      <c r="BP41" s="226">
        <f t="shared" si="32"/>
        <v>0</v>
      </c>
      <c r="BQ41" s="227"/>
      <c r="BR41" s="225">
        <f t="shared" si="33"/>
        <v>0</v>
      </c>
      <c r="BS41" s="225">
        <f t="shared" si="33"/>
        <v>0</v>
      </c>
      <c r="BT41" s="225">
        <f t="shared" si="33"/>
        <v>0</v>
      </c>
      <c r="BU41" s="225">
        <f t="shared" si="33"/>
        <v>0</v>
      </c>
      <c r="BV41" s="225">
        <f t="shared" si="33"/>
        <v>0</v>
      </c>
      <c r="BW41" s="225">
        <f t="shared" si="33"/>
        <v>0</v>
      </c>
      <c r="BX41" s="225">
        <f t="shared" si="33"/>
        <v>0</v>
      </c>
      <c r="BY41" s="225">
        <f t="shared" si="33"/>
        <v>0</v>
      </c>
      <c r="BZ41" s="225">
        <f t="shared" si="33"/>
        <v>0</v>
      </c>
      <c r="CA41" s="225">
        <f t="shared" si="33"/>
        <v>0</v>
      </c>
      <c r="CB41" s="226">
        <f t="shared" si="34"/>
        <v>0</v>
      </c>
      <c r="CC41" s="227"/>
      <c r="CD41" s="225">
        <f t="shared" si="35"/>
        <v>0</v>
      </c>
      <c r="CE41" s="225">
        <f t="shared" si="19"/>
        <v>0</v>
      </c>
      <c r="CF41" s="225">
        <f t="shared" si="19"/>
        <v>0</v>
      </c>
      <c r="CG41" s="225">
        <f t="shared" si="19"/>
        <v>0</v>
      </c>
      <c r="CH41" s="225">
        <f t="shared" si="19"/>
        <v>0</v>
      </c>
      <c r="CI41" s="225">
        <f t="shared" si="19"/>
        <v>0</v>
      </c>
      <c r="CJ41" s="225">
        <f t="shared" si="19"/>
        <v>0</v>
      </c>
      <c r="CK41" s="225">
        <f t="shared" si="19"/>
        <v>0</v>
      </c>
      <c r="CL41" s="225">
        <f t="shared" si="19"/>
        <v>0</v>
      </c>
      <c r="CM41" s="225">
        <f t="shared" si="19"/>
        <v>0</v>
      </c>
      <c r="CN41" s="226">
        <f t="shared" si="36"/>
        <v>0</v>
      </c>
      <c r="CO41" s="227"/>
      <c r="CP41" s="225">
        <f t="shared" si="37"/>
        <v>0</v>
      </c>
      <c r="CQ41" s="225">
        <f t="shared" si="37"/>
        <v>0</v>
      </c>
      <c r="CR41" s="225">
        <f t="shared" si="37"/>
        <v>0</v>
      </c>
      <c r="CS41" s="225">
        <f t="shared" si="37"/>
        <v>0</v>
      </c>
      <c r="CT41" s="225">
        <f t="shared" si="37"/>
        <v>0</v>
      </c>
      <c r="CU41" s="225">
        <f t="shared" si="37"/>
        <v>0</v>
      </c>
      <c r="CV41" s="225">
        <f t="shared" si="37"/>
        <v>0</v>
      </c>
      <c r="CW41" s="225">
        <f t="shared" si="37"/>
        <v>0</v>
      </c>
      <c r="CX41" s="225">
        <f t="shared" si="37"/>
        <v>0</v>
      </c>
      <c r="CY41" s="225">
        <f t="shared" si="37"/>
        <v>0</v>
      </c>
      <c r="CZ41" s="226">
        <f t="shared" si="38"/>
        <v>0</v>
      </c>
      <c r="DA41" s="227"/>
      <c r="DB41" s="225">
        <f t="shared" si="39"/>
        <v>0</v>
      </c>
      <c r="DC41" s="225">
        <f t="shared" si="39"/>
        <v>0</v>
      </c>
      <c r="DD41" s="225">
        <f t="shared" si="39"/>
        <v>0</v>
      </c>
      <c r="DE41" s="225">
        <f t="shared" si="39"/>
        <v>0</v>
      </c>
      <c r="DF41" s="225">
        <f t="shared" si="39"/>
        <v>0</v>
      </c>
      <c r="DG41" s="225">
        <f t="shared" si="39"/>
        <v>0</v>
      </c>
      <c r="DH41" s="225">
        <f t="shared" si="39"/>
        <v>0</v>
      </c>
      <c r="DI41" s="225">
        <f t="shared" si="39"/>
        <v>0</v>
      </c>
      <c r="DJ41" s="225">
        <f t="shared" si="39"/>
        <v>0</v>
      </c>
      <c r="DK41" s="225">
        <f t="shared" si="39"/>
        <v>0</v>
      </c>
      <c r="DL41" s="226">
        <f t="shared" si="40"/>
        <v>0</v>
      </c>
      <c r="DM41" s="227"/>
      <c r="DN41" s="225">
        <f t="shared" si="22"/>
        <v>0</v>
      </c>
      <c r="DO41" s="225">
        <f t="shared" si="22"/>
        <v>0</v>
      </c>
      <c r="DP41" s="225">
        <f t="shared" si="22"/>
        <v>0</v>
      </c>
      <c r="DQ41" s="225">
        <f t="shared" si="22"/>
        <v>0</v>
      </c>
      <c r="DR41" s="225">
        <f t="shared" si="22"/>
        <v>0</v>
      </c>
      <c r="DS41" s="225">
        <f t="shared" si="22"/>
        <v>0</v>
      </c>
      <c r="DT41" s="225">
        <f t="shared" si="22"/>
        <v>0</v>
      </c>
      <c r="DU41" s="225">
        <f t="shared" si="22"/>
        <v>0</v>
      </c>
      <c r="DV41" s="225">
        <f t="shared" si="22"/>
        <v>0</v>
      </c>
      <c r="DW41" s="225">
        <f t="shared" si="22"/>
        <v>0</v>
      </c>
      <c r="DX41" s="226">
        <f t="shared" si="41"/>
        <v>0</v>
      </c>
      <c r="DY41" s="227"/>
      <c r="DZ41" s="225">
        <f t="shared" si="23"/>
        <v>0</v>
      </c>
      <c r="EA41" s="225">
        <f t="shared" si="23"/>
        <v>0</v>
      </c>
      <c r="EB41" s="225">
        <f t="shared" si="23"/>
        <v>0</v>
      </c>
      <c r="EC41" s="225">
        <f t="shared" si="23"/>
        <v>0</v>
      </c>
      <c r="ED41" s="225">
        <f t="shared" si="23"/>
        <v>0</v>
      </c>
      <c r="EE41" s="225">
        <f t="shared" si="23"/>
        <v>0</v>
      </c>
      <c r="EF41" s="225">
        <f t="shared" si="23"/>
        <v>0</v>
      </c>
      <c r="EG41" s="225">
        <f t="shared" si="23"/>
        <v>0</v>
      </c>
      <c r="EH41" s="225">
        <f t="shared" si="23"/>
        <v>0</v>
      </c>
      <c r="EI41" s="225">
        <f t="shared" si="23"/>
        <v>0</v>
      </c>
      <c r="EJ41" s="226">
        <f t="shared" si="42"/>
        <v>0</v>
      </c>
    </row>
    <row r="42" spans="2:140" ht="12.95" customHeight="1" x14ac:dyDescent="0.2">
      <c r="B42" s="109" t="str">
        <f>'2. Grunddata'!C$9</f>
        <v>Husdjurens utfodring och vård</v>
      </c>
      <c r="C42" s="110"/>
      <c r="D42" s="110"/>
      <c r="E42" s="185">
        <f t="shared" si="43"/>
        <v>0</v>
      </c>
      <c r="F42" s="489" t="s">
        <v>19</v>
      </c>
      <c r="G42" s="111"/>
      <c r="H42" s="111"/>
      <c r="I42" s="111"/>
      <c r="J42" s="111"/>
      <c r="K42" s="111"/>
      <c r="L42" s="111"/>
      <c r="M42" s="111"/>
      <c r="N42" s="111"/>
      <c r="O42" s="111"/>
      <c r="P42" s="111"/>
      <c r="Q42" s="546">
        <f t="shared" si="24"/>
        <v>0</v>
      </c>
      <c r="R42" s="186">
        <f>(SUMIF('3. Partner'!K$13:K$87,B42,'3. Partner'!H$13:H$87))</f>
        <v>0</v>
      </c>
      <c r="S42" s="186">
        <f>(SUMIF('3. Partner'!K$13:K$87,B42,'3. Partner'!I$13:I$87))</f>
        <v>0</v>
      </c>
      <c r="T42" s="206">
        <f>IF(F42="NEJ",0,IF('2. Grunddata'!C$15="Lön+Drift",'2. Grunddata'!C$14,0)+IF('2. Grunddata'!C$15="Lön+Drift+Utrustning+Lokal",'2. Grunddata'!C$14,0))</f>
        <v>0</v>
      </c>
      <c r="V42" s="170">
        <f t="shared" si="25"/>
        <v>0</v>
      </c>
      <c r="W42" s="170">
        <f t="shared" si="25"/>
        <v>0</v>
      </c>
      <c r="X42" s="170">
        <f t="shared" si="25"/>
        <v>0</v>
      </c>
      <c r="Y42" s="170">
        <f t="shared" si="25"/>
        <v>0</v>
      </c>
      <c r="Z42" s="170">
        <f t="shared" si="25"/>
        <v>0</v>
      </c>
      <c r="AA42" s="170">
        <f t="shared" si="25"/>
        <v>0</v>
      </c>
      <c r="AB42" s="170">
        <f t="shared" si="25"/>
        <v>0</v>
      </c>
      <c r="AC42" s="170">
        <f t="shared" si="25"/>
        <v>0</v>
      </c>
      <c r="AD42" s="170">
        <f t="shared" si="25"/>
        <v>0</v>
      </c>
      <c r="AE42" s="170">
        <f t="shared" si="25"/>
        <v>0</v>
      </c>
      <c r="AF42" s="171">
        <f t="shared" si="26"/>
        <v>0</v>
      </c>
      <c r="AH42" s="170">
        <f t="shared" si="27"/>
        <v>0</v>
      </c>
      <c r="AI42" s="170">
        <f t="shared" si="27"/>
        <v>0</v>
      </c>
      <c r="AJ42" s="170">
        <f t="shared" si="27"/>
        <v>0</v>
      </c>
      <c r="AK42" s="170">
        <f t="shared" si="27"/>
        <v>0</v>
      </c>
      <c r="AL42" s="170">
        <f t="shared" si="27"/>
        <v>0</v>
      </c>
      <c r="AM42" s="170">
        <f t="shared" si="27"/>
        <v>0</v>
      </c>
      <c r="AN42" s="170">
        <f t="shared" si="27"/>
        <v>0</v>
      </c>
      <c r="AO42" s="170">
        <f t="shared" si="27"/>
        <v>0</v>
      </c>
      <c r="AP42" s="170">
        <f t="shared" si="27"/>
        <v>0</v>
      </c>
      <c r="AQ42" s="170">
        <f t="shared" si="27"/>
        <v>0</v>
      </c>
      <c r="AR42" s="171">
        <f t="shared" si="28"/>
        <v>0</v>
      </c>
      <c r="AT42" s="170">
        <f t="shared" si="29"/>
        <v>0</v>
      </c>
      <c r="AU42" s="170">
        <f t="shared" si="29"/>
        <v>0</v>
      </c>
      <c r="AV42" s="170">
        <f t="shared" si="29"/>
        <v>0</v>
      </c>
      <c r="AW42" s="170">
        <f t="shared" si="29"/>
        <v>0</v>
      </c>
      <c r="AX42" s="170">
        <f t="shared" si="29"/>
        <v>0</v>
      </c>
      <c r="AY42" s="170">
        <f t="shared" si="29"/>
        <v>0</v>
      </c>
      <c r="AZ42" s="170">
        <f t="shared" si="29"/>
        <v>0</v>
      </c>
      <c r="BA42" s="170">
        <f t="shared" si="29"/>
        <v>0</v>
      </c>
      <c r="BB42" s="170">
        <f t="shared" si="29"/>
        <v>0</v>
      </c>
      <c r="BC42" s="170">
        <f t="shared" si="29"/>
        <v>0</v>
      </c>
      <c r="BD42" s="171">
        <f t="shared" si="30"/>
        <v>0</v>
      </c>
      <c r="BF42" s="170">
        <f t="shared" si="31"/>
        <v>0</v>
      </c>
      <c r="BG42" s="170">
        <f t="shared" si="17"/>
        <v>0</v>
      </c>
      <c r="BH42" s="170">
        <f t="shared" si="17"/>
        <v>0</v>
      </c>
      <c r="BI42" s="170">
        <f t="shared" si="17"/>
        <v>0</v>
      </c>
      <c r="BJ42" s="170">
        <f t="shared" si="17"/>
        <v>0</v>
      </c>
      <c r="BK42" s="170">
        <f t="shared" si="17"/>
        <v>0</v>
      </c>
      <c r="BL42" s="170">
        <f t="shared" si="17"/>
        <v>0</v>
      </c>
      <c r="BM42" s="170">
        <f t="shared" si="17"/>
        <v>0</v>
      </c>
      <c r="BN42" s="170">
        <f t="shared" si="17"/>
        <v>0</v>
      </c>
      <c r="BO42" s="170">
        <f t="shared" si="17"/>
        <v>0</v>
      </c>
      <c r="BP42" s="171">
        <f t="shared" si="32"/>
        <v>0</v>
      </c>
      <c r="BR42" s="170">
        <f t="shared" si="33"/>
        <v>0</v>
      </c>
      <c r="BS42" s="170">
        <f t="shared" si="33"/>
        <v>0</v>
      </c>
      <c r="BT42" s="170">
        <f t="shared" si="33"/>
        <v>0</v>
      </c>
      <c r="BU42" s="170">
        <f t="shared" si="33"/>
        <v>0</v>
      </c>
      <c r="BV42" s="170">
        <f t="shared" si="33"/>
        <v>0</v>
      </c>
      <c r="BW42" s="170">
        <f t="shared" si="33"/>
        <v>0</v>
      </c>
      <c r="BX42" s="170">
        <f t="shared" si="33"/>
        <v>0</v>
      </c>
      <c r="BY42" s="170">
        <f t="shared" si="33"/>
        <v>0</v>
      </c>
      <c r="BZ42" s="170">
        <f t="shared" si="33"/>
        <v>0</v>
      </c>
      <c r="CA42" s="170">
        <f t="shared" si="33"/>
        <v>0</v>
      </c>
      <c r="CB42" s="171">
        <f t="shared" si="34"/>
        <v>0</v>
      </c>
      <c r="CD42" s="170">
        <f t="shared" si="35"/>
        <v>0</v>
      </c>
      <c r="CE42" s="170">
        <f t="shared" si="19"/>
        <v>0</v>
      </c>
      <c r="CF42" s="170">
        <f t="shared" si="19"/>
        <v>0</v>
      </c>
      <c r="CG42" s="170">
        <f t="shared" si="19"/>
        <v>0</v>
      </c>
      <c r="CH42" s="170">
        <f t="shared" si="19"/>
        <v>0</v>
      </c>
      <c r="CI42" s="170">
        <f t="shared" si="19"/>
        <v>0</v>
      </c>
      <c r="CJ42" s="170">
        <f t="shared" si="19"/>
        <v>0</v>
      </c>
      <c r="CK42" s="170">
        <f t="shared" si="19"/>
        <v>0</v>
      </c>
      <c r="CL42" s="170">
        <f t="shared" si="19"/>
        <v>0</v>
      </c>
      <c r="CM42" s="170">
        <f t="shared" si="19"/>
        <v>0</v>
      </c>
      <c r="CN42" s="171">
        <f t="shared" si="36"/>
        <v>0</v>
      </c>
      <c r="CP42" s="170">
        <f t="shared" si="37"/>
        <v>0</v>
      </c>
      <c r="CQ42" s="170">
        <f t="shared" si="37"/>
        <v>0</v>
      </c>
      <c r="CR42" s="170">
        <f t="shared" si="37"/>
        <v>0</v>
      </c>
      <c r="CS42" s="170">
        <f t="shared" si="37"/>
        <v>0</v>
      </c>
      <c r="CT42" s="170">
        <f t="shared" si="37"/>
        <v>0</v>
      </c>
      <c r="CU42" s="170">
        <f t="shared" si="37"/>
        <v>0</v>
      </c>
      <c r="CV42" s="170">
        <f t="shared" si="37"/>
        <v>0</v>
      </c>
      <c r="CW42" s="170">
        <f t="shared" si="37"/>
        <v>0</v>
      </c>
      <c r="CX42" s="170">
        <f t="shared" si="37"/>
        <v>0</v>
      </c>
      <c r="CY42" s="170">
        <f t="shared" si="37"/>
        <v>0</v>
      </c>
      <c r="CZ42" s="171">
        <f t="shared" si="38"/>
        <v>0</v>
      </c>
      <c r="DB42" s="170">
        <f t="shared" si="39"/>
        <v>0</v>
      </c>
      <c r="DC42" s="170">
        <f t="shared" si="39"/>
        <v>0</v>
      </c>
      <c r="DD42" s="170">
        <f t="shared" si="39"/>
        <v>0</v>
      </c>
      <c r="DE42" s="170">
        <f t="shared" si="39"/>
        <v>0</v>
      </c>
      <c r="DF42" s="170">
        <f t="shared" si="39"/>
        <v>0</v>
      </c>
      <c r="DG42" s="170">
        <f t="shared" si="39"/>
        <v>0</v>
      </c>
      <c r="DH42" s="170">
        <f t="shared" si="39"/>
        <v>0</v>
      </c>
      <c r="DI42" s="170">
        <f t="shared" si="39"/>
        <v>0</v>
      </c>
      <c r="DJ42" s="170">
        <f t="shared" si="39"/>
        <v>0</v>
      </c>
      <c r="DK42" s="170">
        <f t="shared" si="39"/>
        <v>0</v>
      </c>
      <c r="DL42" s="171">
        <f t="shared" si="40"/>
        <v>0</v>
      </c>
      <c r="DN42" s="170">
        <f t="shared" si="22"/>
        <v>0</v>
      </c>
      <c r="DO42" s="170">
        <f t="shared" si="22"/>
        <v>0</v>
      </c>
      <c r="DP42" s="170">
        <f t="shared" si="22"/>
        <v>0</v>
      </c>
      <c r="DQ42" s="170">
        <f t="shared" si="22"/>
        <v>0</v>
      </c>
      <c r="DR42" s="170">
        <f t="shared" si="22"/>
        <v>0</v>
      </c>
      <c r="DS42" s="170">
        <f t="shared" si="22"/>
        <v>0</v>
      </c>
      <c r="DT42" s="170">
        <f t="shared" si="22"/>
        <v>0</v>
      </c>
      <c r="DU42" s="170">
        <f t="shared" si="22"/>
        <v>0</v>
      </c>
      <c r="DV42" s="170">
        <f t="shared" si="22"/>
        <v>0</v>
      </c>
      <c r="DW42" s="170">
        <f t="shared" si="22"/>
        <v>0</v>
      </c>
      <c r="DX42" s="171">
        <f t="shared" si="41"/>
        <v>0</v>
      </c>
      <c r="DZ42" s="170">
        <f t="shared" si="23"/>
        <v>0</v>
      </c>
      <c r="EA42" s="170">
        <f t="shared" si="23"/>
        <v>0</v>
      </c>
      <c r="EB42" s="170">
        <f t="shared" si="23"/>
        <v>0</v>
      </c>
      <c r="EC42" s="170">
        <f t="shared" si="23"/>
        <v>0</v>
      </c>
      <c r="ED42" s="170">
        <f t="shared" si="23"/>
        <v>0</v>
      </c>
      <c r="EE42" s="170">
        <f t="shared" si="23"/>
        <v>0</v>
      </c>
      <c r="EF42" s="170">
        <f t="shared" si="23"/>
        <v>0</v>
      </c>
      <c r="EG42" s="170">
        <f t="shared" si="23"/>
        <v>0</v>
      </c>
      <c r="EH42" s="170">
        <f t="shared" si="23"/>
        <v>0</v>
      </c>
      <c r="EI42" s="170">
        <f t="shared" si="23"/>
        <v>0</v>
      </c>
      <c r="EJ42" s="171">
        <f t="shared" si="42"/>
        <v>0</v>
      </c>
    </row>
    <row r="43" spans="2:140" ht="12.95" customHeight="1" x14ac:dyDescent="0.2">
      <c r="B43" s="115" t="str">
        <f>'2. Grunddata'!C$9</f>
        <v>Husdjurens utfodring och vård</v>
      </c>
      <c r="C43" s="147"/>
      <c r="D43" s="147"/>
      <c r="E43" s="209">
        <f t="shared" si="43"/>
        <v>0</v>
      </c>
      <c r="F43" s="488" t="s">
        <v>19</v>
      </c>
      <c r="G43" s="136"/>
      <c r="H43" s="136"/>
      <c r="I43" s="136"/>
      <c r="J43" s="136"/>
      <c r="K43" s="136"/>
      <c r="L43" s="136"/>
      <c r="M43" s="136"/>
      <c r="N43" s="136"/>
      <c r="O43" s="136"/>
      <c r="P43" s="136"/>
      <c r="Q43" s="547">
        <f t="shared" si="24"/>
        <v>0</v>
      </c>
      <c r="R43" s="286">
        <f>(SUMIF('3. Partner'!K$13:K$87,B43,'3. Partner'!H$13:H$87))</f>
        <v>0</v>
      </c>
      <c r="S43" s="286">
        <f>(SUMIF('3. Partner'!K$13:K$87,B43,'3. Partner'!I$13:I$87))</f>
        <v>0</v>
      </c>
      <c r="T43" s="287">
        <f>IF(F43="NEJ",0,IF('2. Grunddata'!C$15="Lön+Drift",'2. Grunddata'!C$14,0)+IF('2. Grunddata'!C$15="Lön+Drift+Utrustning+Lokal",'2. Grunddata'!C$14,0))</f>
        <v>0</v>
      </c>
      <c r="U43" s="227"/>
      <c r="V43" s="225">
        <f t="shared" si="25"/>
        <v>0</v>
      </c>
      <c r="W43" s="225">
        <f t="shared" si="25"/>
        <v>0</v>
      </c>
      <c r="X43" s="225">
        <f t="shared" si="25"/>
        <v>0</v>
      </c>
      <c r="Y43" s="225">
        <f t="shared" si="25"/>
        <v>0</v>
      </c>
      <c r="Z43" s="225">
        <f t="shared" si="25"/>
        <v>0</v>
      </c>
      <c r="AA43" s="225">
        <f t="shared" si="25"/>
        <v>0</v>
      </c>
      <c r="AB43" s="225">
        <f t="shared" si="25"/>
        <v>0</v>
      </c>
      <c r="AC43" s="225">
        <f t="shared" si="25"/>
        <v>0</v>
      </c>
      <c r="AD43" s="225">
        <f t="shared" si="25"/>
        <v>0</v>
      </c>
      <c r="AE43" s="225">
        <f t="shared" si="25"/>
        <v>0</v>
      </c>
      <c r="AF43" s="226">
        <f t="shared" si="26"/>
        <v>0</v>
      </c>
      <c r="AG43" s="227"/>
      <c r="AH43" s="225">
        <f t="shared" si="27"/>
        <v>0</v>
      </c>
      <c r="AI43" s="225">
        <f t="shared" si="27"/>
        <v>0</v>
      </c>
      <c r="AJ43" s="225">
        <f t="shared" si="27"/>
        <v>0</v>
      </c>
      <c r="AK43" s="225">
        <f t="shared" si="27"/>
        <v>0</v>
      </c>
      <c r="AL43" s="225">
        <f t="shared" si="27"/>
        <v>0</v>
      </c>
      <c r="AM43" s="225">
        <f t="shared" si="27"/>
        <v>0</v>
      </c>
      <c r="AN43" s="225">
        <f t="shared" si="27"/>
        <v>0</v>
      </c>
      <c r="AO43" s="225">
        <f t="shared" si="27"/>
        <v>0</v>
      </c>
      <c r="AP43" s="225">
        <f t="shared" si="27"/>
        <v>0</v>
      </c>
      <c r="AQ43" s="225">
        <f t="shared" si="27"/>
        <v>0</v>
      </c>
      <c r="AR43" s="226">
        <f t="shared" si="28"/>
        <v>0</v>
      </c>
      <c r="AS43" s="227"/>
      <c r="AT43" s="225">
        <f t="shared" si="29"/>
        <v>0</v>
      </c>
      <c r="AU43" s="225">
        <f t="shared" si="29"/>
        <v>0</v>
      </c>
      <c r="AV43" s="225">
        <f t="shared" si="29"/>
        <v>0</v>
      </c>
      <c r="AW43" s="225">
        <f t="shared" si="29"/>
        <v>0</v>
      </c>
      <c r="AX43" s="225">
        <f t="shared" si="29"/>
        <v>0</v>
      </c>
      <c r="AY43" s="225">
        <f t="shared" si="29"/>
        <v>0</v>
      </c>
      <c r="AZ43" s="225">
        <f t="shared" si="29"/>
        <v>0</v>
      </c>
      <c r="BA43" s="225">
        <f t="shared" si="29"/>
        <v>0</v>
      </c>
      <c r="BB43" s="225">
        <f t="shared" si="29"/>
        <v>0</v>
      </c>
      <c r="BC43" s="225">
        <f t="shared" si="29"/>
        <v>0</v>
      </c>
      <c r="BD43" s="226">
        <f t="shared" si="30"/>
        <v>0</v>
      </c>
      <c r="BE43" s="227"/>
      <c r="BF43" s="225">
        <f t="shared" si="31"/>
        <v>0</v>
      </c>
      <c r="BG43" s="225">
        <f t="shared" si="17"/>
        <v>0</v>
      </c>
      <c r="BH43" s="225">
        <f t="shared" si="17"/>
        <v>0</v>
      </c>
      <c r="BI43" s="225">
        <f t="shared" si="17"/>
        <v>0</v>
      </c>
      <c r="BJ43" s="225">
        <f t="shared" si="17"/>
        <v>0</v>
      </c>
      <c r="BK43" s="225">
        <f t="shared" si="17"/>
        <v>0</v>
      </c>
      <c r="BL43" s="225">
        <f t="shared" si="17"/>
        <v>0</v>
      </c>
      <c r="BM43" s="225">
        <f t="shared" si="17"/>
        <v>0</v>
      </c>
      <c r="BN43" s="225">
        <f t="shared" si="17"/>
        <v>0</v>
      </c>
      <c r="BO43" s="225">
        <f t="shared" si="17"/>
        <v>0</v>
      </c>
      <c r="BP43" s="226">
        <f t="shared" si="32"/>
        <v>0</v>
      </c>
      <c r="BQ43" s="227"/>
      <c r="BR43" s="225">
        <f t="shared" si="33"/>
        <v>0</v>
      </c>
      <c r="BS43" s="225">
        <f t="shared" si="33"/>
        <v>0</v>
      </c>
      <c r="BT43" s="225">
        <f t="shared" si="33"/>
        <v>0</v>
      </c>
      <c r="BU43" s="225">
        <f t="shared" si="33"/>
        <v>0</v>
      </c>
      <c r="BV43" s="225">
        <f t="shared" si="33"/>
        <v>0</v>
      </c>
      <c r="BW43" s="225">
        <f t="shared" si="33"/>
        <v>0</v>
      </c>
      <c r="BX43" s="225">
        <f t="shared" si="33"/>
        <v>0</v>
      </c>
      <c r="BY43" s="225">
        <f t="shared" si="33"/>
        <v>0</v>
      </c>
      <c r="BZ43" s="225">
        <f t="shared" si="33"/>
        <v>0</v>
      </c>
      <c r="CA43" s="225">
        <f t="shared" si="33"/>
        <v>0</v>
      </c>
      <c r="CB43" s="226">
        <f t="shared" si="34"/>
        <v>0</v>
      </c>
      <c r="CC43" s="227"/>
      <c r="CD43" s="225">
        <f t="shared" si="35"/>
        <v>0</v>
      </c>
      <c r="CE43" s="225">
        <f t="shared" si="19"/>
        <v>0</v>
      </c>
      <c r="CF43" s="225">
        <f t="shared" si="19"/>
        <v>0</v>
      </c>
      <c r="CG43" s="225">
        <f t="shared" si="19"/>
        <v>0</v>
      </c>
      <c r="CH43" s="225">
        <f t="shared" si="19"/>
        <v>0</v>
      </c>
      <c r="CI43" s="225">
        <f t="shared" si="19"/>
        <v>0</v>
      </c>
      <c r="CJ43" s="225">
        <f t="shared" si="19"/>
        <v>0</v>
      </c>
      <c r="CK43" s="225">
        <f t="shared" si="19"/>
        <v>0</v>
      </c>
      <c r="CL43" s="225">
        <f t="shared" si="19"/>
        <v>0</v>
      </c>
      <c r="CM43" s="225">
        <f t="shared" si="19"/>
        <v>0</v>
      </c>
      <c r="CN43" s="226">
        <f t="shared" si="36"/>
        <v>0</v>
      </c>
      <c r="CO43" s="227"/>
      <c r="CP43" s="225">
        <f t="shared" si="37"/>
        <v>0</v>
      </c>
      <c r="CQ43" s="225">
        <f t="shared" si="37"/>
        <v>0</v>
      </c>
      <c r="CR43" s="225">
        <f t="shared" si="37"/>
        <v>0</v>
      </c>
      <c r="CS43" s="225">
        <f t="shared" si="37"/>
        <v>0</v>
      </c>
      <c r="CT43" s="225">
        <f t="shared" si="37"/>
        <v>0</v>
      </c>
      <c r="CU43" s="225">
        <f t="shared" si="37"/>
        <v>0</v>
      </c>
      <c r="CV43" s="225">
        <f t="shared" si="37"/>
        <v>0</v>
      </c>
      <c r="CW43" s="225">
        <f t="shared" si="37"/>
        <v>0</v>
      </c>
      <c r="CX43" s="225">
        <f t="shared" si="37"/>
        <v>0</v>
      </c>
      <c r="CY43" s="225">
        <f t="shared" si="37"/>
        <v>0</v>
      </c>
      <c r="CZ43" s="226">
        <f t="shared" si="38"/>
        <v>0</v>
      </c>
      <c r="DA43" s="227"/>
      <c r="DB43" s="225">
        <f t="shared" si="39"/>
        <v>0</v>
      </c>
      <c r="DC43" s="225">
        <f t="shared" si="39"/>
        <v>0</v>
      </c>
      <c r="DD43" s="225">
        <f t="shared" si="39"/>
        <v>0</v>
      </c>
      <c r="DE43" s="225">
        <f t="shared" si="39"/>
        <v>0</v>
      </c>
      <c r="DF43" s="225">
        <f t="shared" si="39"/>
        <v>0</v>
      </c>
      <c r="DG43" s="225">
        <f t="shared" si="39"/>
        <v>0</v>
      </c>
      <c r="DH43" s="225">
        <f t="shared" si="39"/>
        <v>0</v>
      </c>
      <c r="DI43" s="225">
        <f t="shared" si="39"/>
        <v>0</v>
      </c>
      <c r="DJ43" s="225">
        <f t="shared" si="39"/>
        <v>0</v>
      </c>
      <c r="DK43" s="225">
        <f t="shared" si="39"/>
        <v>0</v>
      </c>
      <c r="DL43" s="226">
        <f t="shared" si="40"/>
        <v>0</v>
      </c>
      <c r="DM43" s="227"/>
      <c r="DN43" s="225">
        <f t="shared" si="22"/>
        <v>0</v>
      </c>
      <c r="DO43" s="225">
        <f t="shared" si="22"/>
        <v>0</v>
      </c>
      <c r="DP43" s="225">
        <f t="shared" si="22"/>
        <v>0</v>
      </c>
      <c r="DQ43" s="225">
        <f t="shared" si="22"/>
        <v>0</v>
      </c>
      <c r="DR43" s="225">
        <f t="shared" si="22"/>
        <v>0</v>
      </c>
      <c r="DS43" s="225">
        <f t="shared" ref="DS43:DW74" si="44">AA43+AY43+BW43</f>
        <v>0</v>
      </c>
      <c r="DT43" s="225">
        <f t="shared" si="44"/>
        <v>0</v>
      </c>
      <c r="DU43" s="225">
        <f t="shared" si="44"/>
        <v>0</v>
      </c>
      <c r="DV43" s="225">
        <f t="shared" si="44"/>
        <v>0</v>
      </c>
      <c r="DW43" s="225">
        <f t="shared" si="44"/>
        <v>0</v>
      </c>
      <c r="DX43" s="226">
        <f t="shared" si="41"/>
        <v>0</v>
      </c>
      <c r="DY43" s="227"/>
      <c r="DZ43" s="225">
        <f t="shared" si="23"/>
        <v>0</v>
      </c>
      <c r="EA43" s="225">
        <f t="shared" si="23"/>
        <v>0</v>
      </c>
      <c r="EB43" s="225">
        <f t="shared" si="23"/>
        <v>0</v>
      </c>
      <c r="EC43" s="225">
        <f t="shared" si="23"/>
        <v>0</v>
      </c>
      <c r="ED43" s="225">
        <f t="shared" si="23"/>
        <v>0</v>
      </c>
      <c r="EE43" s="225">
        <f t="shared" ref="EE43:EI74" si="45">AM43+BK43+CI43</f>
        <v>0</v>
      </c>
      <c r="EF43" s="225">
        <f t="shared" si="45"/>
        <v>0</v>
      </c>
      <c r="EG43" s="225">
        <f t="shared" si="45"/>
        <v>0</v>
      </c>
      <c r="EH43" s="225">
        <f t="shared" si="45"/>
        <v>0</v>
      </c>
      <c r="EI43" s="225">
        <f t="shared" si="45"/>
        <v>0</v>
      </c>
      <c r="EJ43" s="226">
        <f t="shared" si="42"/>
        <v>0</v>
      </c>
    </row>
    <row r="44" spans="2:140" ht="12.95" customHeight="1" x14ac:dyDescent="0.2">
      <c r="B44" s="109" t="str">
        <f>'2. Grunddata'!C$9</f>
        <v>Husdjurens utfodring och vård</v>
      </c>
      <c r="C44" s="110"/>
      <c r="D44" s="110"/>
      <c r="E44" s="185">
        <f t="shared" si="43"/>
        <v>0</v>
      </c>
      <c r="F44" s="489" t="s">
        <v>19</v>
      </c>
      <c r="G44" s="111"/>
      <c r="H44" s="111"/>
      <c r="I44" s="111"/>
      <c r="J44" s="111"/>
      <c r="K44" s="111"/>
      <c r="L44" s="111"/>
      <c r="M44" s="111"/>
      <c r="N44" s="111"/>
      <c r="O44" s="111"/>
      <c r="P44" s="111"/>
      <c r="Q44" s="546">
        <f t="shared" si="24"/>
        <v>0</v>
      </c>
      <c r="R44" s="186">
        <f>(SUMIF('3. Partner'!K$13:K$87,B44,'3. Partner'!H$13:H$87))</f>
        <v>0</v>
      </c>
      <c r="S44" s="186">
        <f>(SUMIF('3. Partner'!K$13:K$87,B44,'3. Partner'!I$13:I$87))</f>
        <v>0</v>
      </c>
      <c r="T44" s="206">
        <f>IF(F44="NEJ",0,IF('2. Grunddata'!C$15="Lön+Drift",'2. Grunddata'!C$14,0)+IF('2. Grunddata'!C$15="Lön+Drift+Utrustning+Lokal",'2. Grunddata'!C$14,0))</f>
        <v>0</v>
      </c>
      <c r="V44" s="170">
        <f t="shared" si="25"/>
        <v>0</v>
      </c>
      <c r="W44" s="170">
        <f t="shared" si="25"/>
        <v>0</v>
      </c>
      <c r="X44" s="170">
        <f t="shared" si="25"/>
        <v>0</v>
      </c>
      <c r="Y44" s="170">
        <f t="shared" si="25"/>
        <v>0</v>
      </c>
      <c r="Z44" s="170">
        <f t="shared" si="25"/>
        <v>0</v>
      </c>
      <c r="AA44" s="170">
        <f t="shared" si="25"/>
        <v>0</v>
      </c>
      <c r="AB44" s="170">
        <f t="shared" si="25"/>
        <v>0</v>
      </c>
      <c r="AC44" s="170">
        <f t="shared" si="25"/>
        <v>0</v>
      </c>
      <c r="AD44" s="170">
        <f t="shared" si="25"/>
        <v>0</v>
      </c>
      <c r="AE44" s="170">
        <f t="shared" si="25"/>
        <v>0</v>
      </c>
      <c r="AF44" s="171">
        <f t="shared" si="26"/>
        <v>0</v>
      </c>
      <c r="AH44" s="170">
        <f t="shared" si="27"/>
        <v>0</v>
      </c>
      <c r="AI44" s="170">
        <f t="shared" si="27"/>
        <v>0</v>
      </c>
      <c r="AJ44" s="170">
        <f t="shared" si="27"/>
        <v>0</v>
      </c>
      <c r="AK44" s="170">
        <f t="shared" si="27"/>
        <v>0</v>
      </c>
      <c r="AL44" s="170">
        <f t="shared" si="27"/>
        <v>0</v>
      </c>
      <c r="AM44" s="170">
        <f t="shared" si="27"/>
        <v>0</v>
      </c>
      <c r="AN44" s="170">
        <f t="shared" si="27"/>
        <v>0</v>
      </c>
      <c r="AO44" s="170">
        <f t="shared" si="27"/>
        <v>0</v>
      </c>
      <c r="AP44" s="170">
        <f t="shared" si="27"/>
        <v>0</v>
      </c>
      <c r="AQ44" s="170">
        <f t="shared" si="27"/>
        <v>0</v>
      </c>
      <c r="AR44" s="171">
        <f t="shared" si="28"/>
        <v>0</v>
      </c>
      <c r="AT44" s="170">
        <f t="shared" si="29"/>
        <v>0</v>
      </c>
      <c r="AU44" s="170">
        <f t="shared" si="29"/>
        <v>0</v>
      </c>
      <c r="AV44" s="170">
        <f t="shared" si="29"/>
        <v>0</v>
      </c>
      <c r="AW44" s="170">
        <f t="shared" si="29"/>
        <v>0</v>
      </c>
      <c r="AX44" s="170">
        <f t="shared" si="29"/>
        <v>0</v>
      </c>
      <c r="AY44" s="170">
        <f t="shared" si="29"/>
        <v>0</v>
      </c>
      <c r="AZ44" s="170">
        <f t="shared" si="29"/>
        <v>0</v>
      </c>
      <c r="BA44" s="170">
        <f t="shared" si="29"/>
        <v>0</v>
      </c>
      <c r="BB44" s="170">
        <f t="shared" si="29"/>
        <v>0</v>
      </c>
      <c r="BC44" s="170">
        <f t="shared" si="29"/>
        <v>0</v>
      </c>
      <c r="BD44" s="171">
        <f t="shared" si="30"/>
        <v>0</v>
      </c>
      <c r="BF44" s="170">
        <f t="shared" si="31"/>
        <v>0</v>
      </c>
      <c r="BG44" s="170">
        <f t="shared" si="17"/>
        <v>0</v>
      </c>
      <c r="BH44" s="170">
        <f t="shared" si="17"/>
        <v>0</v>
      </c>
      <c r="BI44" s="170">
        <f t="shared" si="17"/>
        <v>0</v>
      </c>
      <c r="BJ44" s="170">
        <f t="shared" si="17"/>
        <v>0</v>
      </c>
      <c r="BK44" s="170">
        <f t="shared" si="17"/>
        <v>0</v>
      </c>
      <c r="BL44" s="170">
        <f t="shared" si="17"/>
        <v>0</v>
      </c>
      <c r="BM44" s="170">
        <f t="shared" si="17"/>
        <v>0</v>
      </c>
      <c r="BN44" s="170">
        <f t="shared" si="17"/>
        <v>0</v>
      </c>
      <c r="BO44" s="170">
        <f t="shared" si="17"/>
        <v>0</v>
      </c>
      <c r="BP44" s="171">
        <f t="shared" si="32"/>
        <v>0</v>
      </c>
      <c r="BR44" s="170">
        <f t="shared" si="33"/>
        <v>0</v>
      </c>
      <c r="BS44" s="170">
        <f t="shared" si="33"/>
        <v>0</v>
      </c>
      <c r="BT44" s="170">
        <f t="shared" si="33"/>
        <v>0</v>
      </c>
      <c r="BU44" s="170">
        <f t="shared" si="33"/>
        <v>0</v>
      </c>
      <c r="BV44" s="170">
        <f t="shared" si="33"/>
        <v>0</v>
      </c>
      <c r="BW44" s="170">
        <f t="shared" si="33"/>
        <v>0</v>
      </c>
      <c r="BX44" s="170">
        <f t="shared" si="33"/>
        <v>0</v>
      </c>
      <c r="BY44" s="170">
        <f t="shared" si="33"/>
        <v>0</v>
      </c>
      <c r="BZ44" s="170">
        <f t="shared" si="33"/>
        <v>0</v>
      </c>
      <c r="CA44" s="170">
        <f t="shared" si="33"/>
        <v>0</v>
      </c>
      <c r="CB44" s="171">
        <f t="shared" si="34"/>
        <v>0</v>
      </c>
      <c r="CD44" s="170">
        <f t="shared" si="35"/>
        <v>0</v>
      </c>
      <c r="CE44" s="170">
        <f t="shared" si="19"/>
        <v>0</v>
      </c>
      <c r="CF44" s="170">
        <f t="shared" si="19"/>
        <v>0</v>
      </c>
      <c r="CG44" s="170">
        <f t="shared" si="19"/>
        <v>0</v>
      </c>
      <c r="CH44" s="170">
        <f t="shared" si="19"/>
        <v>0</v>
      </c>
      <c r="CI44" s="170">
        <f t="shared" si="19"/>
        <v>0</v>
      </c>
      <c r="CJ44" s="170">
        <f t="shared" si="19"/>
        <v>0</v>
      </c>
      <c r="CK44" s="170">
        <f t="shared" si="19"/>
        <v>0</v>
      </c>
      <c r="CL44" s="170">
        <f t="shared" si="19"/>
        <v>0</v>
      </c>
      <c r="CM44" s="170">
        <f t="shared" si="19"/>
        <v>0</v>
      </c>
      <c r="CN44" s="171">
        <f t="shared" si="36"/>
        <v>0</v>
      </c>
      <c r="CP44" s="170">
        <f t="shared" si="37"/>
        <v>0</v>
      </c>
      <c r="CQ44" s="170">
        <f t="shared" si="37"/>
        <v>0</v>
      </c>
      <c r="CR44" s="170">
        <f t="shared" si="37"/>
        <v>0</v>
      </c>
      <c r="CS44" s="170">
        <f t="shared" si="37"/>
        <v>0</v>
      </c>
      <c r="CT44" s="170">
        <f t="shared" si="37"/>
        <v>0</v>
      </c>
      <c r="CU44" s="170">
        <f t="shared" si="37"/>
        <v>0</v>
      </c>
      <c r="CV44" s="170">
        <f t="shared" si="37"/>
        <v>0</v>
      </c>
      <c r="CW44" s="170">
        <f t="shared" si="37"/>
        <v>0</v>
      </c>
      <c r="CX44" s="170">
        <f t="shared" si="37"/>
        <v>0</v>
      </c>
      <c r="CY44" s="170">
        <f t="shared" si="37"/>
        <v>0</v>
      </c>
      <c r="CZ44" s="171">
        <f t="shared" si="38"/>
        <v>0</v>
      </c>
      <c r="DB44" s="170">
        <f t="shared" si="39"/>
        <v>0</v>
      </c>
      <c r="DC44" s="170">
        <f t="shared" si="39"/>
        <v>0</v>
      </c>
      <c r="DD44" s="170">
        <f t="shared" si="39"/>
        <v>0</v>
      </c>
      <c r="DE44" s="170">
        <f t="shared" si="39"/>
        <v>0</v>
      </c>
      <c r="DF44" s="170">
        <f t="shared" si="39"/>
        <v>0</v>
      </c>
      <c r="DG44" s="170">
        <f t="shared" si="39"/>
        <v>0</v>
      </c>
      <c r="DH44" s="170">
        <f t="shared" si="39"/>
        <v>0</v>
      </c>
      <c r="DI44" s="170">
        <f t="shared" si="39"/>
        <v>0</v>
      </c>
      <c r="DJ44" s="170">
        <f t="shared" si="39"/>
        <v>0</v>
      </c>
      <c r="DK44" s="170">
        <f t="shared" si="39"/>
        <v>0</v>
      </c>
      <c r="DL44" s="171">
        <f t="shared" si="40"/>
        <v>0</v>
      </c>
      <c r="DN44" s="170">
        <f t="shared" ref="DN44:DW75" si="46">V44+AT44+BR44</f>
        <v>0</v>
      </c>
      <c r="DO44" s="170">
        <f t="shared" si="46"/>
        <v>0</v>
      </c>
      <c r="DP44" s="170">
        <f t="shared" si="46"/>
        <v>0</v>
      </c>
      <c r="DQ44" s="170">
        <f t="shared" si="46"/>
        <v>0</v>
      </c>
      <c r="DR44" s="170">
        <f t="shared" si="46"/>
        <v>0</v>
      </c>
      <c r="DS44" s="170">
        <f t="shared" si="44"/>
        <v>0</v>
      </c>
      <c r="DT44" s="170">
        <f t="shared" si="44"/>
        <v>0</v>
      </c>
      <c r="DU44" s="170">
        <f t="shared" si="44"/>
        <v>0</v>
      </c>
      <c r="DV44" s="170">
        <f t="shared" si="44"/>
        <v>0</v>
      </c>
      <c r="DW44" s="170">
        <f t="shared" si="44"/>
        <v>0</v>
      </c>
      <c r="DX44" s="171">
        <f t="shared" si="41"/>
        <v>0</v>
      </c>
      <c r="DZ44" s="170">
        <f t="shared" ref="DZ44:EI75" si="47">AH44+BF44+CD44</f>
        <v>0</v>
      </c>
      <c r="EA44" s="170">
        <f t="shared" si="47"/>
        <v>0</v>
      </c>
      <c r="EB44" s="170">
        <f t="shared" si="47"/>
        <v>0</v>
      </c>
      <c r="EC44" s="170">
        <f t="shared" si="47"/>
        <v>0</v>
      </c>
      <c r="ED44" s="170">
        <f t="shared" si="47"/>
        <v>0</v>
      </c>
      <c r="EE44" s="170">
        <f t="shared" si="45"/>
        <v>0</v>
      </c>
      <c r="EF44" s="170">
        <f t="shared" si="45"/>
        <v>0</v>
      </c>
      <c r="EG44" s="170">
        <f t="shared" si="45"/>
        <v>0</v>
      </c>
      <c r="EH44" s="170">
        <f t="shared" si="45"/>
        <v>0</v>
      </c>
      <c r="EI44" s="170">
        <f t="shared" si="45"/>
        <v>0</v>
      </c>
      <c r="EJ44" s="171">
        <f t="shared" si="42"/>
        <v>0</v>
      </c>
    </row>
    <row r="45" spans="2:140" ht="12.95" customHeight="1" x14ac:dyDescent="0.2">
      <c r="B45" s="115" t="str">
        <f>'2. Grunddata'!C$9</f>
        <v>Husdjurens utfodring och vård</v>
      </c>
      <c r="C45" s="147"/>
      <c r="D45" s="147"/>
      <c r="E45" s="209">
        <f t="shared" si="43"/>
        <v>0</v>
      </c>
      <c r="F45" s="488" t="s">
        <v>19</v>
      </c>
      <c r="G45" s="136"/>
      <c r="H45" s="136"/>
      <c r="I45" s="136"/>
      <c r="J45" s="136"/>
      <c r="K45" s="136"/>
      <c r="L45" s="136"/>
      <c r="M45" s="136"/>
      <c r="N45" s="136"/>
      <c r="O45" s="136"/>
      <c r="P45" s="136"/>
      <c r="Q45" s="547">
        <f t="shared" si="24"/>
        <v>0</v>
      </c>
      <c r="R45" s="286">
        <f>(SUMIF('3. Partner'!K$13:K$87,B45,'3. Partner'!H$13:H$87))</f>
        <v>0</v>
      </c>
      <c r="S45" s="286">
        <f>(SUMIF('3. Partner'!K$13:K$87,B45,'3. Partner'!I$13:I$87))</f>
        <v>0</v>
      </c>
      <c r="T45" s="287">
        <f>IF(F45="NEJ",0,IF('2. Grunddata'!C$15="Lön+Drift",'2. Grunddata'!C$14,0)+IF('2. Grunddata'!C$15="Lön+Drift+Utrustning+Lokal",'2. Grunddata'!C$14,0))</f>
        <v>0</v>
      </c>
      <c r="U45" s="227"/>
      <c r="V45" s="225">
        <f t="shared" si="25"/>
        <v>0</v>
      </c>
      <c r="W45" s="225">
        <f t="shared" si="25"/>
        <v>0</v>
      </c>
      <c r="X45" s="225">
        <f t="shared" si="25"/>
        <v>0</v>
      </c>
      <c r="Y45" s="225">
        <f t="shared" si="25"/>
        <v>0</v>
      </c>
      <c r="Z45" s="225">
        <f t="shared" si="25"/>
        <v>0</v>
      </c>
      <c r="AA45" s="225">
        <f t="shared" si="25"/>
        <v>0</v>
      </c>
      <c r="AB45" s="225">
        <f t="shared" si="25"/>
        <v>0</v>
      </c>
      <c r="AC45" s="225">
        <f t="shared" si="25"/>
        <v>0</v>
      </c>
      <c r="AD45" s="225">
        <f t="shared" si="25"/>
        <v>0</v>
      </c>
      <c r="AE45" s="225">
        <f t="shared" si="25"/>
        <v>0</v>
      </c>
      <c r="AF45" s="226">
        <f t="shared" si="26"/>
        <v>0</v>
      </c>
      <c r="AG45" s="227"/>
      <c r="AH45" s="225">
        <f t="shared" si="27"/>
        <v>0</v>
      </c>
      <c r="AI45" s="225">
        <f t="shared" si="27"/>
        <v>0</v>
      </c>
      <c r="AJ45" s="225">
        <f t="shared" si="27"/>
        <v>0</v>
      </c>
      <c r="AK45" s="225">
        <f t="shared" si="27"/>
        <v>0</v>
      </c>
      <c r="AL45" s="225">
        <f t="shared" si="27"/>
        <v>0</v>
      </c>
      <c r="AM45" s="225">
        <f t="shared" si="27"/>
        <v>0</v>
      </c>
      <c r="AN45" s="225">
        <f t="shared" si="27"/>
        <v>0</v>
      </c>
      <c r="AO45" s="225">
        <f t="shared" si="27"/>
        <v>0</v>
      </c>
      <c r="AP45" s="225">
        <f t="shared" si="27"/>
        <v>0</v>
      </c>
      <c r="AQ45" s="225">
        <f t="shared" si="27"/>
        <v>0</v>
      </c>
      <c r="AR45" s="226">
        <f t="shared" si="28"/>
        <v>0</v>
      </c>
      <c r="AS45" s="227"/>
      <c r="AT45" s="225">
        <f t="shared" si="29"/>
        <v>0</v>
      </c>
      <c r="AU45" s="225">
        <f t="shared" si="29"/>
        <v>0</v>
      </c>
      <c r="AV45" s="225">
        <f t="shared" si="29"/>
        <v>0</v>
      </c>
      <c r="AW45" s="225">
        <f t="shared" si="29"/>
        <v>0</v>
      </c>
      <c r="AX45" s="225">
        <f t="shared" si="29"/>
        <v>0</v>
      </c>
      <c r="AY45" s="225">
        <f t="shared" si="29"/>
        <v>0</v>
      </c>
      <c r="AZ45" s="225">
        <f t="shared" si="29"/>
        <v>0</v>
      </c>
      <c r="BA45" s="225">
        <f t="shared" si="29"/>
        <v>0</v>
      </c>
      <c r="BB45" s="225">
        <f t="shared" si="29"/>
        <v>0</v>
      </c>
      <c r="BC45" s="225">
        <f t="shared" si="29"/>
        <v>0</v>
      </c>
      <c r="BD45" s="226">
        <f t="shared" si="30"/>
        <v>0</v>
      </c>
      <c r="BE45" s="227"/>
      <c r="BF45" s="225">
        <f t="shared" si="31"/>
        <v>0</v>
      </c>
      <c r="BG45" s="225">
        <f t="shared" si="17"/>
        <v>0</v>
      </c>
      <c r="BH45" s="225">
        <f t="shared" si="17"/>
        <v>0</v>
      </c>
      <c r="BI45" s="225">
        <f t="shared" si="17"/>
        <v>0</v>
      </c>
      <c r="BJ45" s="225">
        <f t="shared" si="17"/>
        <v>0</v>
      </c>
      <c r="BK45" s="225">
        <f t="shared" si="17"/>
        <v>0</v>
      </c>
      <c r="BL45" s="225">
        <f t="shared" si="17"/>
        <v>0</v>
      </c>
      <c r="BM45" s="225">
        <f t="shared" si="17"/>
        <v>0</v>
      </c>
      <c r="BN45" s="225">
        <f t="shared" si="17"/>
        <v>0</v>
      </c>
      <c r="BO45" s="225">
        <f t="shared" si="17"/>
        <v>0</v>
      </c>
      <c r="BP45" s="226">
        <f t="shared" si="32"/>
        <v>0</v>
      </c>
      <c r="BQ45" s="227"/>
      <c r="BR45" s="225">
        <f t="shared" si="33"/>
        <v>0</v>
      </c>
      <c r="BS45" s="225">
        <f t="shared" si="33"/>
        <v>0</v>
      </c>
      <c r="BT45" s="225">
        <f t="shared" si="33"/>
        <v>0</v>
      </c>
      <c r="BU45" s="225">
        <f t="shared" si="33"/>
        <v>0</v>
      </c>
      <c r="BV45" s="225">
        <f t="shared" si="33"/>
        <v>0</v>
      </c>
      <c r="BW45" s="225">
        <f t="shared" si="33"/>
        <v>0</v>
      </c>
      <c r="BX45" s="225">
        <f t="shared" si="33"/>
        <v>0</v>
      </c>
      <c r="BY45" s="225">
        <f t="shared" si="33"/>
        <v>0</v>
      </c>
      <c r="BZ45" s="225">
        <f t="shared" si="33"/>
        <v>0</v>
      </c>
      <c r="CA45" s="225">
        <f t="shared" si="33"/>
        <v>0</v>
      </c>
      <c r="CB45" s="226">
        <f t="shared" si="34"/>
        <v>0</v>
      </c>
      <c r="CC45" s="227"/>
      <c r="CD45" s="225">
        <f t="shared" si="35"/>
        <v>0</v>
      </c>
      <c r="CE45" s="225">
        <f t="shared" si="19"/>
        <v>0</v>
      </c>
      <c r="CF45" s="225">
        <f t="shared" si="19"/>
        <v>0</v>
      </c>
      <c r="CG45" s="225">
        <f t="shared" si="19"/>
        <v>0</v>
      </c>
      <c r="CH45" s="225">
        <f t="shared" si="19"/>
        <v>0</v>
      </c>
      <c r="CI45" s="225">
        <f t="shared" si="19"/>
        <v>0</v>
      </c>
      <c r="CJ45" s="225">
        <f t="shared" si="19"/>
        <v>0</v>
      </c>
      <c r="CK45" s="225">
        <f t="shared" si="19"/>
        <v>0</v>
      </c>
      <c r="CL45" s="225">
        <f t="shared" si="19"/>
        <v>0</v>
      </c>
      <c r="CM45" s="225">
        <f t="shared" si="19"/>
        <v>0</v>
      </c>
      <c r="CN45" s="226">
        <f t="shared" si="36"/>
        <v>0</v>
      </c>
      <c r="CO45" s="227"/>
      <c r="CP45" s="225">
        <f t="shared" si="37"/>
        <v>0</v>
      </c>
      <c r="CQ45" s="225">
        <f t="shared" si="37"/>
        <v>0</v>
      </c>
      <c r="CR45" s="225">
        <f t="shared" si="37"/>
        <v>0</v>
      </c>
      <c r="CS45" s="225">
        <f t="shared" si="37"/>
        <v>0</v>
      </c>
      <c r="CT45" s="225">
        <f t="shared" si="37"/>
        <v>0</v>
      </c>
      <c r="CU45" s="225">
        <f t="shared" si="37"/>
        <v>0</v>
      </c>
      <c r="CV45" s="225">
        <f t="shared" si="37"/>
        <v>0</v>
      </c>
      <c r="CW45" s="225">
        <f t="shared" si="37"/>
        <v>0</v>
      </c>
      <c r="CX45" s="225">
        <f t="shared" si="37"/>
        <v>0</v>
      </c>
      <c r="CY45" s="225">
        <f t="shared" si="37"/>
        <v>0</v>
      </c>
      <c r="CZ45" s="226">
        <f t="shared" si="38"/>
        <v>0</v>
      </c>
      <c r="DA45" s="227"/>
      <c r="DB45" s="225">
        <f t="shared" si="39"/>
        <v>0</v>
      </c>
      <c r="DC45" s="225">
        <f t="shared" si="39"/>
        <v>0</v>
      </c>
      <c r="DD45" s="225">
        <f t="shared" si="39"/>
        <v>0</v>
      </c>
      <c r="DE45" s="225">
        <f t="shared" si="39"/>
        <v>0</v>
      </c>
      <c r="DF45" s="225">
        <f t="shared" si="39"/>
        <v>0</v>
      </c>
      <c r="DG45" s="225">
        <f t="shared" si="39"/>
        <v>0</v>
      </c>
      <c r="DH45" s="225">
        <f t="shared" si="39"/>
        <v>0</v>
      </c>
      <c r="DI45" s="225">
        <f t="shared" si="39"/>
        <v>0</v>
      </c>
      <c r="DJ45" s="225">
        <f t="shared" si="39"/>
        <v>0</v>
      </c>
      <c r="DK45" s="225">
        <f t="shared" si="39"/>
        <v>0</v>
      </c>
      <c r="DL45" s="226">
        <f t="shared" si="40"/>
        <v>0</v>
      </c>
      <c r="DM45" s="227"/>
      <c r="DN45" s="225">
        <f t="shared" si="46"/>
        <v>0</v>
      </c>
      <c r="DO45" s="225">
        <f t="shared" si="46"/>
        <v>0</v>
      </c>
      <c r="DP45" s="225">
        <f t="shared" si="46"/>
        <v>0</v>
      </c>
      <c r="DQ45" s="225">
        <f t="shared" si="46"/>
        <v>0</v>
      </c>
      <c r="DR45" s="225">
        <f t="shared" si="46"/>
        <v>0</v>
      </c>
      <c r="DS45" s="225">
        <f t="shared" si="44"/>
        <v>0</v>
      </c>
      <c r="DT45" s="225">
        <f t="shared" si="44"/>
        <v>0</v>
      </c>
      <c r="DU45" s="225">
        <f t="shared" si="44"/>
        <v>0</v>
      </c>
      <c r="DV45" s="225">
        <f t="shared" si="44"/>
        <v>0</v>
      </c>
      <c r="DW45" s="225">
        <f t="shared" si="44"/>
        <v>0</v>
      </c>
      <c r="DX45" s="226">
        <f t="shared" si="41"/>
        <v>0</v>
      </c>
      <c r="DY45" s="227"/>
      <c r="DZ45" s="225">
        <f t="shared" si="47"/>
        <v>0</v>
      </c>
      <c r="EA45" s="225">
        <f t="shared" si="47"/>
        <v>0</v>
      </c>
      <c r="EB45" s="225">
        <f t="shared" si="47"/>
        <v>0</v>
      </c>
      <c r="EC45" s="225">
        <f t="shared" si="47"/>
        <v>0</v>
      </c>
      <c r="ED45" s="225">
        <f t="shared" si="47"/>
        <v>0</v>
      </c>
      <c r="EE45" s="225">
        <f t="shared" si="45"/>
        <v>0</v>
      </c>
      <c r="EF45" s="225">
        <f t="shared" si="45"/>
        <v>0</v>
      </c>
      <c r="EG45" s="225">
        <f t="shared" si="45"/>
        <v>0</v>
      </c>
      <c r="EH45" s="225">
        <f t="shared" si="45"/>
        <v>0</v>
      </c>
      <c r="EI45" s="225">
        <f t="shared" si="45"/>
        <v>0</v>
      </c>
      <c r="EJ45" s="226">
        <f t="shared" si="42"/>
        <v>0</v>
      </c>
    </row>
    <row r="46" spans="2:140" ht="12.95" customHeight="1" x14ac:dyDescent="0.2">
      <c r="B46" s="109" t="str">
        <f>'2. Grunddata'!C$9</f>
        <v>Husdjurens utfodring och vård</v>
      </c>
      <c r="C46" s="110"/>
      <c r="D46" s="110"/>
      <c r="E46" s="185">
        <f t="shared" si="43"/>
        <v>0</v>
      </c>
      <c r="F46" s="489" t="s">
        <v>19</v>
      </c>
      <c r="G46" s="111"/>
      <c r="H46" s="111"/>
      <c r="I46" s="111"/>
      <c r="J46" s="111"/>
      <c r="K46" s="111"/>
      <c r="L46" s="111"/>
      <c r="M46" s="111"/>
      <c r="N46" s="111"/>
      <c r="O46" s="111"/>
      <c r="P46" s="111"/>
      <c r="Q46" s="546">
        <f t="shared" si="24"/>
        <v>0</v>
      </c>
      <c r="R46" s="186">
        <f>(SUMIF('3. Partner'!K$13:K$87,B46,'3. Partner'!H$13:H$87))</f>
        <v>0</v>
      </c>
      <c r="S46" s="186">
        <f>(SUMIF('3. Partner'!K$13:K$87,B46,'3. Partner'!I$13:I$87))</f>
        <v>0</v>
      </c>
      <c r="T46" s="206">
        <f>IF(F46="NEJ",0,IF('2. Grunddata'!C$15="Lön+Drift",'2. Grunddata'!C$14,0)+IF('2. Grunddata'!C$15="Lön+Drift+Utrustning+Lokal",'2. Grunddata'!C$14,0))</f>
        <v>0</v>
      </c>
      <c r="V46" s="170">
        <f t="shared" si="25"/>
        <v>0</v>
      </c>
      <c r="W46" s="170">
        <f t="shared" si="25"/>
        <v>0</v>
      </c>
      <c r="X46" s="170">
        <f t="shared" si="25"/>
        <v>0</v>
      </c>
      <c r="Y46" s="170">
        <f t="shared" si="25"/>
        <v>0</v>
      </c>
      <c r="Z46" s="170">
        <f t="shared" si="25"/>
        <v>0</v>
      </c>
      <c r="AA46" s="170">
        <f t="shared" si="25"/>
        <v>0</v>
      </c>
      <c r="AB46" s="170">
        <f t="shared" si="25"/>
        <v>0</v>
      </c>
      <c r="AC46" s="170">
        <f t="shared" si="25"/>
        <v>0</v>
      </c>
      <c r="AD46" s="170">
        <f t="shared" si="25"/>
        <v>0</v>
      </c>
      <c r="AE46" s="170">
        <f t="shared" si="25"/>
        <v>0</v>
      </c>
      <c r="AF46" s="171">
        <f t="shared" si="26"/>
        <v>0</v>
      </c>
      <c r="AH46" s="170">
        <f t="shared" si="27"/>
        <v>0</v>
      </c>
      <c r="AI46" s="170">
        <f t="shared" si="27"/>
        <v>0</v>
      </c>
      <c r="AJ46" s="170">
        <f t="shared" si="27"/>
        <v>0</v>
      </c>
      <c r="AK46" s="170">
        <f t="shared" si="27"/>
        <v>0</v>
      </c>
      <c r="AL46" s="170">
        <f t="shared" si="27"/>
        <v>0</v>
      </c>
      <c r="AM46" s="170">
        <f t="shared" si="27"/>
        <v>0</v>
      </c>
      <c r="AN46" s="170">
        <f t="shared" si="27"/>
        <v>0</v>
      </c>
      <c r="AO46" s="170">
        <f t="shared" si="27"/>
        <v>0</v>
      </c>
      <c r="AP46" s="170">
        <f t="shared" si="27"/>
        <v>0</v>
      </c>
      <c r="AQ46" s="170">
        <f t="shared" si="27"/>
        <v>0</v>
      </c>
      <c r="AR46" s="171">
        <f t="shared" si="28"/>
        <v>0</v>
      </c>
      <c r="AT46" s="170">
        <f t="shared" si="29"/>
        <v>0</v>
      </c>
      <c r="AU46" s="170">
        <f t="shared" si="29"/>
        <v>0</v>
      </c>
      <c r="AV46" s="170">
        <f t="shared" si="29"/>
        <v>0</v>
      </c>
      <c r="AW46" s="170">
        <f t="shared" si="29"/>
        <v>0</v>
      </c>
      <c r="AX46" s="170">
        <f t="shared" si="29"/>
        <v>0</v>
      </c>
      <c r="AY46" s="170">
        <f t="shared" si="29"/>
        <v>0</v>
      </c>
      <c r="AZ46" s="170">
        <f t="shared" si="29"/>
        <v>0</v>
      </c>
      <c r="BA46" s="170">
        <f t="shared" si="29"/>
        <v>0</v>
      </c>
      <c r="BB46" s="170">
        <f t="shared" si="29"/>
        <v>0</v>
      </c>
      <c r="BC46" s="170">
        <f t="shared" si="29"/>
        <v>0</v>
      </c>
      <c r="BD46" s="171">
        <f t="shared" si="30"/>
        <v>0</v>
      </c>
      <c r="BF46" s="170">
        <f t="shared" si="31"/>
        <v>0</v>
      </c>
      <c r="BG46" s="170">
        <f t="shared" si="17"/>
        <v>0</v>
      </c>
      <c r="BH46" s="170">
        <f t="shared" si="17"/>
        <v>0</v>
      </c>
      <c r="BI46" s="170">
        <f t="shared" si="17"/>
        <v>0</v>
      </c>
      <c r="BJ46" s="170">
        <f t="shared" ref="BJ46:BO88" si="48">$R46*AL46</f>
        <v>0</v>
      </c>
      <c r="BK46" s="170">
        <f t="shared" si="48"/>
        <v>0</v>
      </c>
      <c r="BL46" s="170">
        <f t="shared" si="48"/>
        <v>0</v>
      </c>
      <c r="BM46" s="170">
        <f t="shared" si="48"/>
        <v>0</v>
      </c>
      <c r="BN46" s="170">
        <f t="shared" si="48"/>
        <v>0</v>
      </c>
      <c r="BO46" s="170">
        <f t="shared" si="48"/>
        <v>0</v>
      </c>
      <c r="BP46" s="171">
        <f t="shared" si="32"/>
        <v>0</v>
      </c>
      <c r="BR46" s="170">
        <f t="shared" si="33"/>
        <v>0</v>
      </c>
      <c r="BS46" s="170">
        <f t="shared" si="33"/>
        <v>0</v>
      </c>
      <c r="BT46" s="170">
        <f t="shared" si="33"/>
        <v>0</v>
      </c>
      <c r="BU46" s="170">
        <f t="shared" si="33"/>
        <v>0</v>
      </c>
      <c r="BV46" s="170">
        <f t="shared" si="33"/>
        <v>0</v>
      </c>
      <c r="BW46" s="170">
        <f t="shared" si="33"/>
        <v>0</v>
      </c>
      <c r="BX46" s="170">
        <f t="shared" si="33"/>
        <v>0</v>
      </c>
      <c r="BY46" s="170">
        <f t="shared" si="33"/>
        <v>0</v>
      </c>
      <c r="BZ46" s="170">
        <f t="shared" si="33"/>
        <v>0</v>
      </c>
      <c r="CA46" s="170">
        <f t="shared" si="33"/>
        <v>0</v>
      </c>
      <c r="CB46" s="171">
        <f t="shared" si="34"/>
        <v>0</v>
      </c>
      <c r="CD46" s="170">
        <f t="shared" si="35"/>
        <v>0</v>
      </c>
      <c r="CE46" s="170">
        <f t="shared" si="19"/>
        <v>0</v>
      </c>
      <c r="CF46" s="170">
        <f t="shared" si="19"/>
        <v>0</v>
      </c>
      <c r="CG46" s="170">
        <f t="shared" si="19"/>
        <v>0</v>
      </c>
      <c r="CH46" s="170">
        <f t="shared" ref="CH46:CM88" si="49">$S46*AL46</f>
        <v>0</v>
      </c>
      <c r="CI46" s="170">
        <f t="shared" si="49"/>
        <v>0</v>
      </c>
      <c r="CJ46" s="170">
        <f t="shared" si="49"/>
        <v>0</v>
      </c>
      <c r="CK46" s="170">
        <f t="shared" si="49"/>
        <v>0</v>
      </c>
      <c r="CL46" s="170">
        <f t="shared" si="49"/>
        <v>0</v>
      </c>
      <c r="CM46" s="170">
        <f t="shared" si="49"/>
        <v>0</v>
      </c>
      <c r="CN46" s="171">
        <f t="shared" si="36"/>
        <v>0</v>
      </c>
      <c r="CP46" s="170">
        <f t="shared" si="37"/>
        <v>0</v>
      </c>
      <c r="CQ46" s="170">
        <f t="shared" si="37"/>
        <v>0</v>
      </c>
      <c r="CR46" s="170">
        <f t="shared" si="37"/>
        <v>0</v>
      </c>
      <c r="CS46" s="170">
        <f t="shared" si="37"/>
        <v>0</v>
      </c>
      <c r="CT46" s="170">
        <f t="shared" si="37"/>
        <v>0</v>
      </c>
      <c r="CU46" s="170">
        <f t="shared" si="37"/>
        <v>0</v>
      </c>
      <c r="CV46" s="170">
        <f t="shared" si="37"/>
        <v>0</v>
      </c>
      <c r="CW46" s="170">
        <f t="shared" si="37"/>
        <v>0</v>
      </c>
      <c r="CX46" s="170">
        <f t="shared" si="37"/>
        <v>0</v>
      </c>
      <c r="CY46" s="170">
        <f t="shared" si="37"/>
        <v>0</v>
      </c>
      <c r="CZ46" s="171">
        <f t="shared" si="38"/>
        <v>0</v>
      </c>
      <c r="DB46" s="170">
        <f t="shared" si="39"/>
        <v>0</v>
      </c>
      <c r="DC46" s="170">
        <f t="shared" si="39"/>
        <v>0</v>
      </c>
      <c r="DD46" s="170">
        <f t="shared" si="39"/>
        <v>0</v>
      </c>
      <c r="DE46" s="170">
        <f t="shared" si="39"/>
        <v>0</v>
      </c>
      <c r="DF46" s="170">
        <f t="shared" si="39"/>
        <v>0</v>
      </c>
      <c r="DG46" s="170">
        <f t="shared" si="39"/>
        <v>0</v>
      </c>
      <c r="DH46" s="170">
        <f t="shared" si="39"/>
        <v>0</v>
      </c>
      <c r="DI46" s="170">
        <f t="shared" si="39"/>
        <v>0</v>
      </c>
      <c r="DJ46" s="170">
        <f t="shared" si="39"/>
        <v>0</v>
      </c>
      <c r="DK46" s="170">
        <f t="shared" si="39"/>
        <v>0</v>
      </c>
      <c r="DL46" s="171">
        <f t="shared" si="40"/>
        <v>0</v>
      </c>
      <c r="DN46" s="170">
        <f t="shared" si="46"/>
        <v>0</v>
      </c>
      <c r="DO46" s="170">
        <f t="shared" si="46"/>
        <v>0</v>
      </c>
      <c r="DP46" s="170">
        <f t="shared" si="46"/>
        <v>0</v>
      </c>
      <c r="DQ46" s="170">
        <f t="shared" si="46"/>
        <v>0</v>
      </c>
      <c r="DR46" s="170">
        <f t="shared" si="46"/>
        <v>0</v>
      </c>
      <c r="DS46" s="170">
        <f t="shared" si="44"/>
        <v>0</v>
      </c>
      <c r="DT46" s="170">
        <f t="shared" si="44"/>
        <v>0</v>
      </c>
      <c r="DU46" s="170">
        <f t="shared" si="44"/>
        <v>0</v>
      </c>
      <c r="DV46" s="170">
        <f t="shared" si="44"/>
        <v>0</v>
      </c>
      <c r="DW46" s="170">
        <f t="shared" si="44"/>
        <v>0</v>
      </c>
      <c r="DX46" s="171">
        <f t="shared" si="41"/>
        <v>0</v>
      </c>
      <c r="DZ46" s="170">
        <f t="shared" si="47"/>
        <v>0</v>
      </c>
      <c r="EA46" s="170">
        <f t="shared" si="47"/>
        <v>0</v>
      </c>
      <c r="EB46" s="170">
        <f t="shared" si="47"/>
        <v>0</v>
      </c>
      <c r="EC46" s="170">
        <f t="shared" si="47"/>
        <v>0</v>
      </c>
      <c r="ED46" s="170">
        <f t="shared" si="47"/>
        <v>0</v>
      </c>
      <c r="EE46" s="170">
        <f t="shared" si="45"/>
        <v>0</v>
      </c>
      <c r="EF46" s="170">
        <f t="shared" si="45"/>
        <v>0</v>
      </c>
      <c r="EG46" s="170">
        <f t="shared" si="45"/>
        <v>0</v>
      </c>
      <c r="EH46" s="170">
        <f t="shared" si="45"/>
        <v>0</v>
      </c>
      <c r="EI46" s="170">
        <f t="shared" si="45"/>
        <v>0</v>
      </c>
      <c r="EJ46" s="171">
        <f t="shared" si="42"/>
        <v>0</v>
      </c>
    </row>
    <row r="47" spans="2:140" ht="12.95" customHeight="1" x14ac:dyDescent="0.2">
      <c r="B47" s="115" t="str">
        <f>'2. Grunddata'!C$9</f>
        <v>Husdjurens utfodring och vård</v>
      </c>
      <c r="C47" s="147"/>
      <c r="D47" s="147"/>
      <c r="E47" s="209">
        <f t="shared" si="43"/>
        <v>0</v>
      </c>
      <c r="F47" s="488" t="s">
        <v>19</v>
      </c>
      <c r="G47" s="136"/>
      <c r="H47" s="136"/>
      <c r="I47" s="136"/>
      <c r="J47" s="136"/>
      <c r="K47" s="136"/>
      <c r="L47" s="136"/>
      <c r="M47" s="136"/>
      <c r="N47" s="136"/>
      <c r="O47" s="136"/>
      <c r="P47" s="136"/>
      <c r="Q47" s="547">
        <f t="shared" si="24"/>
        <v>0</v>
      </c>
      <c r="R47" s="286">
        <f>(SUMIF('3. Partner'!K$13:K$87,B47,'3. Partner'!H$13:H$87))</f>
        <v>0</v>
      </c>
      <c r="S47" s="286">
        <f>(SUMIF('3. Partner'!K$13:K$87,B47,'3. Partner'!I$13:I$87))</f>
        <v>0</v>
      </c>
      <c r="T47" s="287">
        <f>IF(F47="NEJ",0,IF('2. Grunddata'!C$15="Lön+Drift",'2. Grunddata'!C$14,0)+IF('2. Grunddata'!C$15="Lön+Drift+Utrustning+Lokal",'2. Grunddata'!C$14,0))</f>
        <v>0</v>
      </c>
      <c r="U47" s="227"/>
      <c r="V47" s="225">
        <f t="shared" si="25"/>
        <v>0</v>
      </c>
      <c r="W47" s="225">
        <f t="shared" si="25"/>
        <v>0</v>
      </c>
      <c r="X47" s="225">
        <f t="shared" si="25"/>
        <v>0</v>
      </c>
      <c r="Y47" s="225">
        <f t="shared" si="25"/>
        <v>0</v>
      </c>
      <c r="Z47" s="225">
        <f t="shared" si="25"/>
        <v>0</v>
      </c>
      <c r="AA47" s="225">
        <f t="shared" si="25"/>
        <v>0</v>
      </c>
      <c r="AB47" s="225">
        <f t="shared" si="25"/>
        <v>0</v>
      </c>
      <c r="AC47" s="225">
        <f t="shared" si="25"/>
        <v>0</v>
      </c>
      <c r="AD47" s="225">
        <f t="shared" si="25"/>
        <v>0</v>
      </c>
      <c r="AE47" s="225">
        <f t="shared" si="25"/>
        <v>0</v>
      </c>
      <c r="AF47" s="226">
        <f t="shared" si="26"/>
        <v>0</v>
      </c>
      <c r="AG47" s="227"/>
      <c r="AH47" s="225">
        <f t="shared" si="27"/>
        <v>0</v>
      </c>
      <c r="AI47" s="225">
        <f t="shared" si="27"/>
        <v>0</v>
      </c>
      <c r="AJ47" s="225">
        <f t="shared" si="27"/>
        <v>0</v>
      </c>
      <c r="AK47" s="225">
        <f t="shared" si="27"/>
        <v>0</v>
      </c>
      <c r="AL47" s="225">
        <f t="shared" si="27"/>
        <v>0</v>
      </c>
      <c r="AM47" s="225">
        <f t="shared" si="27"/>
        <v>0</v>
      </c>
      <c r="AN47" s="225">
        <f t="shared" si="27"/>
        <v>0</v>
      </c>
      <c r="AO47" s="225">
        <f t="shared" si="27"/>
        <v>0</v>
      </c>
      <c r="AP47" s="225">
        <f t="shared" si="27"/>
        <v>0</v>
      </c>
      <c r="AQ47" s="225">
        <f t="shared" si="27"/>
        <v>0</v>
      </c>
      <c r="AR47" s="226">
        <f t="shared" si="28"/>
        <v>0</v>
      </c>
      <c r="AS47" s="227"/>
      <c r="AT47" s="225">
        <f t="shared" si="29"/>
        <v>0</v>
      </c>
      <c r="AU47" s="225">
        <f t="shared" si="29"/>
        <v>0</v>
      </c>
      <c r="AV47" s="225">
        <f t="shared" si="29"/>
        <v>0</v>
      </c>
      <c r="AW47" s="225">
        <f t="shared" si="29"/>
        <v>0</v>
      </c>
      <c r="AX47" s="225">
        <f t="shared" si="29"/>
        <v>0</v>
      </c>
      <c r="AY47" s="225">
        <f t="shared" si="29"/>
        <v>0</v>
      </c>
      <c r="AZ47" s="225">
        <f t="shared" si="29"/>
        <v>0</v>
      </c>
      <c r="BA47" s="225">
        <f t="shared" si="29"/>
        <v>0</v>
      </c>
      <c r="BB47" s="225">
        <f t="shared" si="29"/>
        <v>0</v>
      </c>
      <c r="BC47" s="225">
        <f t="shared" si="29"/>
        <v>0</v>
      </c>
      <c r="BD47" s="226">
        <f t="shared" si="30"/>
        <v>0</v>
      </c>
      <c r="BE47" s="227"/>
      <c r="BF47" s="225">
        <f t="shared" si="31"/>
        <v>0</v>
      </c>
      <c r="BG47" s="225">
        <f t="shared" si="31"/>
        <v>0</v>
      </c>
      <c r="BH47" s="225">
        <f t="shared" si="31"/>
        <v>0</v>
      </c>
      <c r="BI47" s="225">
        <f t="shared" si="31"/>
        <v>0</v>
      </c>
      <c r="BJ47" s="225">
        <f t="shared" si="48"/>
        <v>0</v>
      </c>
      <c r="BK47" s="225">
        <f t="shared" si="48"/>
        <v>0</v>
      </c>
      <c r="BL47" s="225">
        <f t="shared" si="48"/>
        <v>0</v>
      </c>
      <c r="BM47" s="225">
        <f t="shared" si="48"/>
        <v>0</v>
      </c>
      <c r="BN47" s="225">
        <f t="shared" si="48"/>
        <v>0</v>
      </c>
      <c r="BO47" s="225">
        <f t="shared" si="48"/>
        <v>0</v>
      </c>
      <c r="BP47" s="226">
        <f t="shared" si="32"/>
        <v>0</v>
      </c>
      <c r="BQ47" s="227"/>
      <c r="BR47" s="225">
        <f t="shared" si="33"/>
        <v>0</v>
      </c>
      <c r="BS47" s="225">
        <f t="shared" si="33"/>
        <v>0</v>
      </c>
      <c r="BT47" s="225">
        <f t="shared" si="33"/>
        <v>0</v>
      </c>
      <c r="BU47" s="225">
        <f t="shared" si="33"/>
        <v>0</v>
      </c>
      <c r="BV47" s="225">
        <f t="shared" si="33"/>
        <v>0</v>
      </c>
      <c r="BW47" s="225">
        <f t="shared" si="33"/>
        <v>0</v>
      </c>
      <c r="BX47" s="225">
        <f t="shared" si="33"/>
        <v>0</v>
      </c>
      <c r="BY47" s="225">
        <f t="shared" si="33"/>
        <v>0</v>
      </c>
      <c r="BZ47" s="225">
        <f t="shared" si="33"/>
        <v>0</v>
      </c>
      <c r="CA47" s="225">
        <f t="shared" si="33"/>
        <v>0</v>
      </c>
      <c r="CB47" s="226">
        <f t="shared" si="34"/>
        <v>0</v>
      </c>
      <c r="CC47" s="227"/>
      <c r="CD47" s="225">
        <f t="shared" si="35"/>
        <v>0</v>
      </c>
      <c r="CE47" s="225">
        <f t="shared" si="35"/>
        <v>0</v>
      </c>
      <c r="CF47" s="225">
        <f t="shared" si="35"/>
        <v>0</v>
      </c>
      <c r="CG47" s="225">
        <f t="shared" si="35"/>
        <v>0</v>
      </c>
      <c r="CH47" s="225">
        <f t="shared" si="49"/>
        <v>0</v>
      </c>
      <c r="CI47" s="225">
        <f t="shared" si="49"/>
        <v>0</v>
      </c>
      <c r="CJ47" s="225">
        <f t="shared" si="49"/>
        <v>0</v>
      </c>
      <c r="CK47" s="225">
        <f t="shared" si="49"/>
        <v>0</v>
      </c>
      <c r="CL47" s="225">
        <f t="shared" si="49"/>
        <v>0</v>
      </c>
      <c r="CM47" s="225">
        <f t="shared" si="49"/>
        <v>0</v>
      </c>
      <c r="CN47" s="226">
        <f t="shared" si="36"/>
        <v>0</v>
      </c>
      <c r="CO47" s="227"/>
      <c r="CP47" s="225">
        <f t="shared" si="37"/>
        <v>0</v>
      </c>
      <c r="CQ47" s="225">
        <f t="shared" si="37"/>
        <v>0</v>
      </c>
      <c r="CR47" s="225">
        <f t="shared" si="37"/>
        <v>0</v>
      </c>
      <c r="CS47" s="225">
        <f t="shared" si="37"/>
        <v>0</v>
      </c>
      <c r="CT47" s="225">
        <f t="shared" si="37"/>
        <v>0</v>
      </c>
      <c r="CU47" s="225">
        <f t="shared" si="37"/>
        <v>0</v>
      </c>
      <c r="CV47" s="225">
        <f t="shared" si="37"/>
        <v>0</v>
      </c>
      <c r="CW47" s="225">
        <f t="shared" si="37"/>
        <v>0</v>
      </c>
      <c r="CX47" s="225">
        <f t="shared" si="37"/>
        <v>0</v>
      </c>
      <c r="CY47" s="225">
        <f t="shared" si="37"/>
        <v>0</v>
      </c>
      <c r="CZ47" s="226">
        <f t="shared" si="38"/>
        <v>0</v>
      </c>
      <c r="DA47" s="227"/>
      <c r="DB47" s="225">
        <f t="shared" si="39"/>
        <v>0</v>
      </c>
      <c r="DC47" s="225">
        <f t="shared" si="39"/>
        <v>0</v>
      </c>
      <c r="DD47" s="225">
        <f t="shared" si="39"/>
        <v>0</v>
      </c>
      <c r="DE47" s="225">
        <f t="shared" si="39"/>
        <v>0</v>
      </c>
      <c r="DF47" s="225">
        <f t="shared" si="39"/>
        <v>0</v>
      </c>
      <c r="DG47" s="225">
        <f t="shared" si="39"/>
        <v>0</v>
      </c>
      <c r="DH47" s="225">
        <f t="shared" si="39"/>
        <v>0</v>
      </c>
      <c r="DI47" s="225">
        <f t="shared" si="39"/>
        <v>0</v>
      </c>
      <c r="DJ47" s="225">
        <f t="shared" si="39"/>
        <v>0</v>
      </c>
      <c r="DK47" s="225">
        <f t="shared" si="39"/>
        <v>0</v>
      </c>
      <c r="DL47" s="226">
        <f t="shared" si="40"/>
        <v>0</v>
      </c>
      <c r="DM47" s="227"/>
      <c r="DN47" s="225">
        <f t="shared" si="46"/>
        <v>0</v>
      </c>
      <c r="DO47" s="225">
        <f t="shared" si="46"/>
        <v>0</v>
      </c>
      <c r="DP47" s="225">
        <f t="shared" si="46"/>
        <v>0</v>
      </c>
      <c r="DQ47" s="225">
        <f t="shared" si="46"/>
        <v>0</v>
      </c>
      <c r="DR47" s="225">
        <f t="shared" si="46"/>
        <v>0</v>
      </c>
      <c r="DS47" s="225">
        <f t="shared" si="44"/>
        <v>0</v>
      </c>
      <c r="DT47" s="225">
        <f t="shared" si="44"/>
        <v>0</v>
      </c>
      <c r="DU47" s="225">
        <f t="shared" si="44"/>
        <v>0</v>
      </c>
      <c r="DV47" s="225">
        <f t="shared" si="44"/>
        <v>0</v>
      </c>
      <c r="DW47" s="225">
        <f t="shared" si="44"/>
        <v>0</v>
      </c>
      <c r="DX47" s="226">
        <f t="shared" si="41"/>
        <v>0</v>
      </c>
      <c r="DY47" s="227"/>
      <c r="DZ47" s="225">
        <f t="shared" si="47"/>
        <v>0</v>
      </c>
      <c r="EA47" s="225">
        <f t="shared" si="47"/>
        <v>0</v>
      </c>
      <c r="EB47" s="225">
        <f t="shared" si="47"/>
        <v>0</v>
      </c>
      <c r="EC47" s="225">
        <f t="shared" si="47"/>
        <v>0</v>
      </c>
      <c r="ED47" s="225">
        <f t="shared" si="47"/>
        <v>0</v>
      </c>
      <c r="EE47" s="225">
        <f t="shared" si="45"/>
        <v>0</v>
      </c>
      <c r="EF47" s="225">
        <f t="shared" si="45"/>
        <v>0</v>
      </c>
      <c r="EG47" s="225">
        <f t="shared" si="45"/>
        <v>0</v>
      </c>
      <c r="EH47" s="225">
        <f t="shared" si="45"/>
        <v>0</v>
      </c>
      <c r="EI47" s="225">
        <f t="shared" si="45"/>
        <v>0</v>
      </c>
      <c r="EJ47" s="226">
        <f t="shared" si="42"/>
        <v>0</v>
      </c>
    </row>
    <row r="48" spans="2:140" ht="12.95" customHeight="1" x14ac:dyDescent="0.2">
      <c r="B48" s="109" t="str">
        <f>'2. Grunddata'!C$9</f>
        <v>Husdjurens utfodring och vård</v>
      </c>
      <c r="C48" s="110"/>
      <c r="D48" s="110"/>
      <c r="E48" s="185">
        <f t="shared" si="43"/>
        <v>0</v>
      </c>
      <c r="F48" s="489" t="s">
        <v>19</v>
      </c>
      <c r="G48" s="111"/>
      <c r="H48" s="111"/>
      <c r="I48" s="111"/>
      <c r="J48" s="111"/>
      <c r="K48" s="111"/>
      <c r="L48" s="111"/>
      <c r="M48" s="111"/>
      <c r="N48" s="111"/>
      <c r="O48" s="111"/>
      <c r="P48" s="111"/>
      <c r="Q48" s="546">
        <f t="shared" si="24"/>
        <v>0</v>
      </c>
      <c r="R48" s="186">
        <f>(SUMIF('3. Partner'!K$13:K$87,B48,'3. Partner'!H$13:H$87))</f>
        <v>0</v>
      </c>
      <c r="S48" s="186">
        <f>(SUMIF('3. Partner'!K$13:K$87,B48,'3. Partner'!I$13:I$87))</f>
        <v>0</v>
      </c>
      <c r="T48" s="206">
        <f>IF(F48="NEJ",0,IF('2. Grunddata'!C$15="Lön+Drift",'2. Grunddata'!C$14,0)+IF('2. Grunddata'!C$15="Lön+Drift+Utrustning+Lokal",'2. Grunddata'!C$14,0))</f>
        <v>0</v>
      </c>
      <c r="V48" s="170">
        <f t="shared" si="25"/>
        <v>0</v>
      </c>
      <c r="W48" s="170">
        <f t="shared" si="25"/>
        <v>0</v>
      </c>
      <c r="X48" s="170">
        <f t="shared" si="25"/>
        <v>0</v>
      </c>
      <c r="Y48" s="170">
        <f t="shared" si="25"/>
        <v>0</v>
      </c>
      <c r="Z48" s="170">
        <f t="shared" si="25"/>
        <v>0</v>
      </c>
      <c r="AA48" s="170">
        <f t="shared" si="25"/>
        <v>0</v>
      </c>
      <c r="AB48" s="170">
        <f t="shared" si="25"/>
        <v>0</v>
      </c>
      <c r="AC48" s="170">
        <f t="shared" si="25"/>
        <v>0</v>
      </c>
      <c r="AD48" s="170">
        <f t="shared" si="25"/>
        <v>0</v>
      </c>
      <c r="AE48" s="170">
        <f t="shared" si="25"/>
        <v>0</v>
      </c>
      <c r="AF48" s="171">
        <f t="shared" si="26"/>
        <v>0</v>
      </c>
      <c r="AH48" s="170">
        <f t="shared" si="27"/>
        <v>0</v>
      </c>
      <c r="AI48" s="170">
        <f t="shared" si="27"/>
        <v>0</v>
      </c>
      <c r="AJ48" s="170">
        <f t="shared" si="27"/>
        <v>0</v>
      </c>
      <c r="AK48" s="170">
        <f t="shared" si="27"/>
        <v>0</v>
      </c>
      <c r="AL48" s="170">
        <f t="shared" si="27"/>
        <v>0</v>
      </c>
      <c r="AM48" s="170">
        <f t="shared" si="27"/>
        <v>0</v>
      </c>
      <c r="AN48" s="170">
        <f t="shared" si="27"/>
        <v>0</v>
      </c>
      <c r="AO48" s="170">
        <f t="shared" si="27"/>
        <v>0</v>
      </c>
      <c r="AP48" s="170">
        <f t="shared" si="27"/>
        <v>0</v>
      </c>
      <c r="AQ48" s="170">
        <f t="shared" si="27"/>
        <v>0</v>
      </c>
      <c r="AR48" s="171">
        <f t="shared" si="28"/>
        <v>0</v>
      </c>
      <c r="AT48" s="170">
        <f t="shared" si="29"/>
        <v>0</v>
      </c>
      <c r="AU48" s="170">
        <f t="shared" si="29"/>
        <v>0</v>
      </c>
      <c r="AV48" s="170">
        <f t="shared" si="29"/>
        <v>0</v>
      </c>
      <c r="AW48" s="170">
        <f t="shared" si="29"/>
        <v>0</v>
      </c>
      <c r="AX48" s="170">
        <f t="shared" si="29"/>
        <v>0</v>
      </c>
      <c r="AY48" s="170">
        <f t="shared" si="29"/>
        <v>0</v>
      </c>
      <c r="AZ48" s="170">
        <f t="shared" si="29"/>
        <v>0</v>
      </c>
      <c r="BA48" s="170">
        <f t="shared" si="29"/>
        <v>0</v>
      </c>
      <c r="BB48" s="170">
        <f t="shared" si="29"/>
        <v>0</v>
      </c>
      <c r="BC48" s="170">
        <f t="shared" si="29"/>
        <v>0</v>
      </c>
      <c r="BD48" s="171">
        <f t="shared" si="30"/>
        <v>0</v>
      </c>
      <c r="BF48" s="170">
        <f t="shared" si="31"/>
        <v>0</v>
      </c>
      <c r="BG48" s="170">
        <f t="shared" si="31"/>
        <v>0</v>
      </c>
      <c r="BH48" s="170">
        <f t="shared" si="31"/>
        <v>0</v>
      </c>
      <c r="BI48" s="170">
        <f t="shared" si="31"/>
        <v>0</v>
      </c>
      <c r="BJ48" s="170">
        <f t="shared" si="48"/>
        <v>0</v>
      </c>
      <c r="BK48" s="170">
        <f t="shared" si="48"/>
        <v>0</v>
      </c>
      <c r="BL48" s="170">
        <f t="shared" si="48"/>
        <v>0</v>
      </c>
      <c r="BM48" s="170">
        <f t="shared" si="48"/>
        <v>0</v>
      </c>
      <c r="BN48" s="170">
        <f t="shared" si="48"/>
        <v>0</v>
      </c>
      <c r="BO48" s="170">
        <f t="shared" si="48"/>
        <v>0</v>
      </c>
      <c r="BP48" s="171">
        <f t="shared" si="32"/>
        <v>0</v>
      </c>
      <c r="BR48" s="170">
        <f t="shared" si="33"/>
        <v>0</v>
      </c>
      <c r="BS48" s="170">
        <f t="shared" si="33"/>
        <v>0</v>
      </c>
      <c r="BT48" s="170">
        <f t="shared" si="33"/>
        <v>0</v>
      </c>
      <c r="BU48" s="170">
        <f t="shared" si="33"/>
        <v>0</v>
      </c>
      <c r="BV48" s="170">
        <f t="shared" si="33"/>
        <v>0</v>
      </c>
      <c r="BW48" s="170">
        <f t="shared" si="33"/>
        <v>0</v>
      </c>
      <c r="BX48" s="170">
        <f t="shared" si="33"/>
        <v>0</v>
      </c>
      <c r="BY48" s="170">
        <f t="shared" si="33"/>
        <v>0</v>
      </c>
      <c r="BZ48" s="170">
        <f t="shared" si="33"/>
        <v>0</v>
      </c>
      <c r="CA48" s="170">
        <f t="shared" si="33"/>
        <v>0</v>
      </c>
      <c r="CB48" s="171">
        <f t="shared" si="34"/>
        <v>0</v>
      </c>
      <c r="CD48" s="170">
        <f t="shared" si="35"/>
        <v>0</v>
      </c>
      <c r="CE48" s="170">
        <f t="shared" si="35"/>
        <v>0</v>
      </c>
      <c r="CF48" s="170">
        <f t="shared" si="35"/>
        <v>0</v>
      </c>
      <c r="CG48" s="170">
        <f t="shared" si="35"/>
        <v>0</v>
      </c>
      <c r="CH48" s="170">
        <f t="shared" si="49"/>
        <v>0</v>
      </c>
      <c r="CI48" s="170">
        <f t="shared" si="49"/>
        <v>0</v>
      </c>
      <c r="CJ48" s="170">
        <f t="shared" si="49"/>
        <v>0</v>
      </c>
      <c r="CK48" s="170">
        <f t="shared" si="49"/>
        <v>0</v>
      </c>
      <c r="CL48" s="170">
        <f t="shared" si="49"/>
        <v>0</v>
      </c>
      <c r="CM48" s="170">
        <f t="shared" si="49"/>
        <v>0</v>
      </c>
      <c r="CN48" s="171">
        <f t="shared" si="36"/>
        <v>0</v>
      </c>
      <c r="CP48" s="170">
        <f t="shared" si="37"/>
        <v>0</v>
      </c>
      <c r="CQ48" s="170">
        <f t="shared" si="37"/>
        <v>0</v>
      </c>
      <c r="CR48" s="170">
        <f t="shared" si="37"/>
        <v>0</v>
      </c>
      <c r="CS48" s="170">
        <f t="shared" si="37"/>
        <v>0</v>
      </c>
      <c r="CT48" s="170">
        <f t="shared" si="37"/>
        <v>0</v>
      </c>
      <c r="CU48" s="170">
        <f t="shared" si="37"/>
        <v>0</v>
      </c>
      <c r="CV48" s="170">
        <f t="shared" si="37"/>
        <v>0</v>
      </c>
      <c r="CW48" s="170">
        <f t="shared" si="37"/>
        <v>0</v>
      </c>
      <c r="CX48" s="170">
        <f t="shared" si="37"/>
        <v>0</v>
      </c>
      <c r="CY48" s="170">
        <f t="shared" si="37"/>
        <v>0</v>
      </c>
      <c r="CZ48" s="171">
        <f t="shared" si="38"/>
        <v>0</v>
      </c>
      <c r="DB48" s="170">
        <f t="shared" si="39"/>
        <v>0</v>
      </c>
      <c r="DC48" s="170">
        <f t="shared" si="39"/>
        <v>0</v>
      </c>
      <c r="DD48" s="170">
        <f t="shared" si="39"/>
        <v>0</v>
      </c>
      <c r="DE48" s="170">
        <f t="shared" si="39"/>
        <v>0</v>
      </c>
      <c r="DF48" s="170">
        <f t="shared" si="39"/>
        <v>0</v>
      </c>
      <c r="DG48" s="170">
        <f t="shared" si="39"/>
        <v>0</v>
      </c>
      <c r="DH48" s="170">
        <f t="shared" si="39"/>
        <v>0</v>
      </c>
      <c r="DI48" s="170">
        <f t="shared" si="39"/>
        <v>0</v>
      </c>
      <c r="DJ48" s="170">
        <f t="shared" si="39"/>
        <v>0</v>
      </c>
      <c r="DK48" s="170">
        <f t="shared" si="39"/>
        <v>0</v>
      </c>
      <c r="DL48" s="171">
        <f t="shared" si="40"/>
        <v>0</v>
      </c>
      <c r="DN48" s="170">
        <f t="shared" si="46"/>
        <v>0</v>
      </c>
      <c r="DO48" s="170">
        <f t="shared" si="46"/>
        <v>0</v>
      </c>
      <c r="DP48" s="170">
        <f t="shared" si="46"/>
        <v>0</v>
      </c>
      <c r="DQ48" s="170">
        <f t="shared" si="46"/>
        <v>0</v>
      </c>
      <c r="DR48" s="170">
        <f t="shared" si="46"/>
        <v>0</v>
      </c>
      <c r="DS48" s="170">
        <f t="shared" si="44"/>
        <v>0</v>
      </c>
      <c r="DT48" s="170">
        <f t="shared" si="44"/>
        <v>0</v>
      </c>
      <c r="DU48" s="170">
        <f t="shared" si="44"/>
        <v>0</v>
      </c>
      <c r="DV48" s="170">
        <f t="shared" si="44"/>
        <v>0</v>
      </c>
      <c r="DW48" s="170">
        <f t="shared" si="44"/>
        <v>0</v>
      </c>
      <c r="DX48" s="171">
        <f t="shared" si="41"/>
        <v>0</v>
      </c>
      <c r="DZ48" s="170">
        <f t="shared" si="47"/>
        <v>0</v>
      </c>
      <c r="EA48" s="170">
        <f t="shared" si="47"/>
        <v>0</v>
      </c>
      <c r="EB48" s="170">
        <f t="shared" si="47"/>
        <v>0</v>
      </c>
      <c r="EC48" s="170">
        <f t="shared" si="47"/>
        <v>0</v>
      </c>
      <c r="ED48" s="170">
        <f t="shared" si="47"/>
        <v>0</v>
      </c>
      <c r="EE48" s="170">
        <f t="shared" si="45"/>
        <v>0</v>
      </c>
      <c r="EF48" s="170">
        <f t="shared" si="45"/>
        <v>0</v>
      </c>
      <c r="EG48" s="170">
        <f t="shared" si="45"/>
        <v>0</v>
      </c>
      <c r="EH48" s="170">
        <f t="shared" si="45"/>
        <v>0</v>
      </c>
      <c r="EI48" s="170">
        <f t="shared" si="45"/>
        <v>0</v>
      </c>
      <c r="EJ48" s="171">
        <f t="shared" si="42"/>
        <v>0</v>
      </c>
    </row>
    <row r="49" spans="2:140" ht="12.95" customHeight="1" x14ac:dyDescent="0.2">
      <c r="B49" s="115" t="str">
        <f>'2. Grunddata'!C$9</f>
        <v>Husdjurens utfodring och vård</v>
      </c>
      <c r="C49" s="147"/>
      <c r="D49" s="147"/>
      <c r="E49" s="209">
        <f t="shared" si="43"/>
        <v>0</v>
      </c>
      <c r="F49" s="488" t="s">
        <v>19</v>
      </c>
      <c r="G49" s="136"/>
      <c r="H49" s="136"/>
      <c r="I49" s="136"/>
      <c r="J49" s="136"/>
      <c r="K49" s="136"/>
      <c r="L49" s="136"/>
      <c r="M49" s="136"/>
      <c r="N49" s="136"/>
      <c r="O49" s="136"/>
      <c r="P49" s="136"/>
      <c r="Q49" s="547">
        <f t="shared" si="24"/>
        <v>0</v>
      </c>
      <c r="R49" s="286">
        <f>(SUMIF('3. Partner'!K$13:K$87,B49,'3. Partner'!H$13:H$87))</f>
        <v>0</v>
      </c>
      <c r="S49" s="286">
        <f>(SUMIF('3. Partner'!K$13:K$87,B49,'3. Partner'!I$13:I$87))</f>
        <v>0</v>
      </c>
      <c r="T49" s="287">
        <f>IF(F49="NEJ",0,IF('2. Grunddata'!C$15="Lön+Drift",'2. Grunddata'!C$14,0)+IF('2. Grunddata'!C$15="Lön+Drift+Utrustning+Lokal",'2. Grunddata'!C$14,0))</f>
        <v>0</v>
      </c>
      <c r="U49" s="227"/>
      <c r="V49" s="225">
        <f t="shared" si="25"/>
        <v>0</v>
      </c>
      <c r="W49" s="225">
        <f t="shared" si="25"/>
        <v>0</v>
      </c>
      <c r="X49" s="225">
        <f t="shared" si="25"/>
        <v>0</v>
      </c>
      <c r="Y49" s="225">
        <f t="shared" si="25"/>
        <v>0</v>
      </c>
      <c r="Z49" s="225">
        <f t="shared" si="25"/>
        <v>0</v>
      </c>
      <c r="AA49" s="225">
        <f t="shared" si="25"/>
        <v>0</v>
      </c>
      <c r="AB49" s="225">
        <f t="shared" si="25"/>
        <v>0</v>
      </c>
      <c r="AC49" s="225">
        <f t="shared" si="25"/>
        <v>0</v>
      </c>
      <c r="AD49" s="225">
        <f t="shared" si="25"/>
        <v>0</v>
      </c>
      <c r="AE49" s="225">
        <f t="shared" si="25"/>
        <v>0</v>
      </c>
      <c r="AF49" s="226">
        <f t="shared" si="26"/>
        <v>0</v>
      </c>
      <c r="AG49" s="227"/>
      <c r="AH49" s="225">
        <f t="shared" si="27"/>
        <v>0</v>
      </c>
      <c r="AI49" s="225">
        <f t="shared" si="27"/>
        <v>0</v>
      </c>
      <c r="AJ49" s="225">
        <f t="shared" si="27"/>
        <v>0</v>
      </c>
      <c r="AK49" s="225">
        <f t="shared" si="27"/>
        <v>0</v>
      </c>
      <c r="AL49" s="225">
        <f t="shared" si="27"/>
        <v>0</v>
      </c>
      <c r="AM49" s="225">
        <f t="shared" si="27"/>
        <v>0</v>
      </c>
      <c r="AN49" s="225">
        <f t="shared" si="27"/>
        <v>0</v>
      </c>
      <c r="AO49" s="225">
        <f t="shared" si="27"/>
        <v>0</v>
      </c>
      <c r="AP49" s="225">
        <f t="shared" si="27"/>
        <v>0</v>
      </c>
      <c r="AQ49" s="225">
        <f t="shared" si="27"/>
        <v>0</v>
      </c>
      <c r="AR49" s="226">
        <f t="shared" si="28"/>
        <v>0</v>
      </c>
      <c r="AS49" s="227"/>
      <c r="AT49" s="225">
        <f t="shared" si="29"/>
        <v>0</v>
      </c>
      <c r="AU49" s="225">
        <f t="shared" si="29"/>
        <v>0</v>
      </c>
      <c r="AV49" s="225">
        <f t="shared" si="29"/>
        <v>0</v>
      </c>
      <c r="AW49" s="225">
        <f t="shared" si="29"/>
        <v>0</v>
      </c>
      <c r="AX49" s="225">
        <f t="shared" si="29"/>
        <v>0</v>
      </c>
      <c r="AY49" s="225">
        <f t="shared" si="29"/>
        <v>0</v>
      </c>
      <c r="AZ49" s="225">
        <f t="shared" si="29"/>
        <v>0</v>
      </c>
      <c r="BA49" s="225">
        <f t="shared" si="29"/>
        <v>0</v>
      </c>
      <c r="BB49" s="225">
        <f t="shared" si="29"/>
        <v>0</v>
      </c>
      <c r="BC49" s="225">
        <f t="shared" si="29"/>
        <v>0</v>
      </c>
      <c r="BD49" s="226">
        <f t="shared" si="30"/>
        <v>0</v>
      </c>
      <c r="BE49" s="227"/>
      <c r="BF49" s="225">
        <f t="shared" si="31"/>
        <v>0</v>
      </c>
      <c r="BG49" s="225">
        <f t="shared" si="31"/>
        <v>0</v>
      </c>
      <c r="BH49" s="225">
        <f t="shared" si="31"/>
        <v>0</v>
      </c>
      <c r="BI49" s="225">
        <f t="shared" si="31"/>
        <v>0</v>
      </c>
      <c r="BJ49" s="225">
        <f t="shared" si="48"/>
        <v>0</v>
      </c>
      <c r="BK49" s="225">
        <f t="shared" si="48"/>
        <v>0</v>
      </c>
      <c r="BL49" s="225">
        <f t="shared" si="48"/>
        <v>0</v>
      </c>
      <c r="BM49" s="225">
        <f t="shared" si="48"/>
        <v>0</v>
      </c>
      <c r="BN49" s="225">
        <f t="shared" si="48"/>
        <v>0</v>
      </c>
      <c r="BO49" s="225">
        <f t="shared" si="48"/>
        <v>0</v>
      </c>
      <c r="BP49" s="226">
        <f t="shared" si="32"/>
        <v>0</v>
      </c>
      <c r="BQ49" s="227"/>
      <c r="BR49" s="225">
        <f t="shared" si="33"/>
        <v>0</v>
      </c>
      <c r="BS49" s="225">
        <f t="shared" si="33"/>
        <v>0</v>
      </c>
      <c r="BT49" s="225">
        <f t="shared" si="33"/>
        <v>0</v>
      </c>
      <c r="BU49" s="225">
        <f t="shared" si="33"/>
        <v>0</v>
      </c>
      <c r="BV49" s="225">
        <f t="shared" si="33"/>
        <v>0</v>
      </c>
      <c r="BW49" s="225">
        <f t="shared" si="33"/>
        <v>0</v>
      </c>
      <c r="BX49" s="225">
        <f t="shared" si="33"/>
        <v>0</v>
      </c>
      <c r="BY49" s="225">
        <f t="shared" si="33"/>
        <v>0</v>
      </c>
      <c r="BZ49" s="225">
        <f t="shared" si="33"/>
        <v>0</v>
      </c>
      <c r="CA49" s="225">
        <f t="shared" si="33"/>
        <v>0</v>
      </c>
      <c r="CB49" s="226">
        <f t="shared" si="34"/>
        <v>0</v>
      </c>
      <c r="CC49" s="227"/>
      <c r="CD49" s="225">
        <f t="shared" si="35"/>
        <v>0</v>
      </c>
      <c r="CE49" s="225">
        <f t="shared" si="35"/>
        <v>0</v>
      </c>
      <c r="CF49" s="225">
        <f t="shared" si="35"/>
        <v>0</v>
      </c>
      <c r="CG49" s="225">
        <f t="shared" si="35"/>
        <v>0</v>
      </c>
      <c r="CH49" s="225">
        <f t="shared" si="49"/>
        <v>0</v>
      </c>
      <c r="CI49" s="225">
        <f t="shared" si="49"/>
        <v>0</v>
      </c>
      <c r="CJ49" s="225">
        <f t="shared" si="49"/>
        <v>0</v>
      </c>
      <c r="CK49" s="225">
        <f t="shared" si="49"/>
        <v>0</v>
      </c>
      <c r="CL49" s="225">
        <f t="shared" si="49"/>
        <v>0</v>
      </c>
      <c r="CM49" s="225">
        <f t="shared" si="49"/>
        <v>0</v>
      </c>
      <c r="CN49" s="226">
        <f t="shared" si="36"/>
        <v>0</v>
      </c>
      <c r="CO49" s="227"/>
      <c r="CP49" s="225">
        <f t="shared" si="37"/>
        <v>0</v>
      </c>
      <c r="CQ49" s="225">
        <f t="shared" si="37"/>
        <v>0</v>
      </c>
      <c r="CR49" s="225">
        <f t="shared" si="37"/>
        <v>0</v>
      </c>
      <c r="CS49" s="225">
        <f t="shared" si="37"/>
        <v>0</v>
      </c>
      <c r="CT49" s="225">
        <f t="shared" si="37"/>
        <v>0</v>
      </c>
      <c r="CU49" s="225">
        <f t="shared" si="37"/>
        <v>0</v>
      </c>
      <c r="CV49" s="225">
        <f t="shared" si="37"/>
        <v>0</v>
      </c>
      <c r="CW49" s="225">
        <f t="shared" si="37"/>
        <v>0</v>
      </c>
      <c r="CX49" s="225">
        <f t="shared" si="37"/>
        <v>0</v>
      </c>
      <c r="CY49" s="225">
        <f t="shared" si="37"/>
        <v>0</v>
      </c>
      <c r="CZ49" s="226">
        <f t="shared" si="38"/>
        <v>0</v>
      </c>
      <c r="DA49" s="227"/>
      <c r="DB49" s="225">
        <f t="shared" si="39"/>
        <v>0</v>
      </c>
      <c r="DC49" s="225">
        <f t="shared" si="39"/>
        <v>0</v>
      </c>
      <c r="DD49" s="225">
        <f t="shared" si="39"/>
        <v>0</v>
      </c>
      <c r="DE49" s="225">
        <f t="shared" si="39"/>
        <v>0</v>
      </c>
      <c r="DF49" s="225">
        <f t="shared" si="39"/>
        <v>0</v>
      </c>
      <c r="DG49" s="225">
        <f t="shared" si="39"/>
        <v>0</v>
      </c>
      <c r="DH49" s="225">
        <f t="shared" si="39"/>
        <v>0</v>
      </c>
      <c r="DI49" s="225">
        <f t="shared" si="39"/>
        <v>0</v>
      </c>
      <c r="DJ49" s="225">
        <f t="shared" si="39"/>
        <v>0</v>
      </c>
      <c r="DK49" s="225">
        <f t="shared" si="39"/>
        <v>0</v>
      </c>
      <c r="DL49" s="226">
        <f t="shared" si="40"/>
        <v>0</v>
      </c>
      <c r="DM49" s="227"/>
      <c r="DN49" s="225">
        <f t="shared" si="46"/>
        <v>0</v>
      </c>
      <c r="DO49" s="225">
        <f t="shared" si="46"/>
        <v>0</v>
      </c>
      <c r="DP49" s="225">
        <f t="shared" si="46"/>
        <v>0</v>
      </c>
      <c r="DQ49" s="225">
        <f t="shared" si="46"/>
        <v>0</v>
      </c>
      <c r="DR49" s="225">
        <f t="shared" si="46"/>
        <v>0</v>
      </c>
      <c r="DS49" s="225">
        <f t="shared" si="44"/>
        <v>0</v>
      </c>
      <c r="DT49" s="225">
        <f t="shared" si="44"/>
        <v>0</v>
      </c>
      <c r="DU49" s="225">
        <f t="shared" si="44"/>
        <v>0</v>
      </c>
      <c r="DV49" s="225">
        <f t="shared" si="44"/>
        <v>0</v>
      </c>
      <c r="DW49" s="225">
        <f t="shared" si="44"/>
        <v>0</v>
      </c>
      <c r="DX49" s="226">
        <f t="shared" si="41"/>
        <v>0</v>
      </c>
      <c r="DY49" s="227"/>
      <c r="DZ49" s="225">
        <f t="shared" si="47"/>
        <v>0</v>
      </c>
      <c r="EA49" s="225">
        <f t="shared" si="47"/>
        <v>0</v>
      </c>
      <c r="EB49" s="225">
        <f t="shared" si="47"/>
        <v>0</v>
      </c>
      <c r="EC49" s="225">
        <f t="shared" si="47"/>
        <v>0</v>
      </c>
      <c r="ED49" s="225">
        <f t="shared" si="47"/>
        <v>0</v>
      </c>
      <c r="EE49" s="225">
        <f t="shared" si="45"/>
        <v>0</v>
      </c>
      <c r="EF49" s="225">
        <f t="shared" si="45"/>
        <v>0</v>
      </c>
      <c r="EG49" s="225">
        <f t="shared" si="45"/>
        <v>0</v>
      </c>
      <c r="EH49" s="225">
        <f t="shared" si="45"/>
        <v>0</v>
      </c>
      <c r="EI49" s="225">
        <f t="shared" si="45"/>
        <v>0</v>
      </c>
      <c r="EJ49" s="226">
        <f t="shared" si="42"/>
        <v>0</v>
      </c>
    </row>
    <row r="50" spans="2:140" ht="12.95" customHeight="1" x14ac:dyDescent="0.2">
      <c r="B50" s="109" t="str">
        <f>'2. Grunddata'!C$9</f>
        <v>Husdjurens utfodring och vård</v>
      </c>
      <c r="C50" s="110"/>
      <c r="D50" s="110"/>
      <c r="E50" s="185">
        <f t="shared" si="43"/>
        <v>0</v>
      </c>
      <c r="F50" s="489" t="s">
        <v>19</v>
      </c>
      <c r="G50" s="111"/>
      <c r="H50" s="111"/>
      <c r="I50" s="111"/>
      <c r="J50" s="111"/>
      <c r="K50" s="111"/>
      <c r="L50" s="111"/>
      <c r="M50" s="111"/>
      <c r="N50" s="111"/>
      <c r="O50" s="111"/>
      <c r="P50" s="111"/>
      <c r="Q50" s="546">
        <f t="shared" si="24"/>
        <v>0</v>
      </c>
      <c r="R50" s="186">
        <f>(SUMIF('3. Partner'!K$13:K$87,B50,'3. Partner'!H$13:H$87))</f>
        <v>0</v>
      </c>
      <c r="S50" s="186">
        <f>(SUMIF('3. Partner'!K$13:K$87,B50,'3. Partner'!I$13:I$87))</f>
        <v>0</v>
      </c>
      <c r="T50" s="206">
        <f>IF(F50="NEJ",0,IF('2. Grunddata'!C$15="Lön+Drift",'2. Grunddata'!C$14,0)+IF('2. Grunddata'!C$15="Lön+Drift+Utrustning+Lokal",'2. Grunddata'!C$14,0))</f>
        <v>0</v>
      </c>
      <c r="V50" s="170">
        <f t="shared" si="25"/>
        <v>0</v>
      </c>
      <c r="W50" s="170">
        <f t="shared" si="25"/>
        <v>0</v>
      </c>
      <c r="X50" s="170">
        <f t="shared" si="25"/>
        <v>0</v>
      </c>
      <c r="Y50" s="170">
        <f t="shared" si="25"/>
        <v>0</v>
      </c>
      <c r="Z50" s="170">
        <f t="shared" si="25"/>
        <v>0</v>
      </c>
      <c r="AA50" s="170">
        <f t="shared" si="25"/>
        <v>0</v>
      </c>
      <c r="AB50" s="170">
        <f t="shared" si="25"/>
        <v>0</v>
      </c>
      <c r="AC50" s="170">
        <f t="shared" si="25"/>
        <v>0</v>
      </c>
      <c r="AD50" s="170">
        <f t="shared" si="25"/>
        <v>0</v>
      </c>
      <c r="AE50" s="170">
        <f t="shared" si="25"/>
        <v>0</v>
      </c>
      <c r="AF50" s="171">
        <f t="shared" si="26"/>
        <v>0</v>
      </c>
      <c r="AH50" s="170">
        <f t="shared" si="27"/>
        <v>0</v>
      </c>
      <c r="AI50" s="170">
        <f t="shared" si="27"/>
        <v>0</v>
      </c>
      <c r="AJ50" s="170">
        <f t="shared" si="27"/>
        <v>0</v>
      </c>
      <c r="AK50" s="170">
        <f t="shared" si="27"/>
        <v>0</v>
      </c>
      <c r="AL50" s="170">
        <f t="shared" si="27"/>
        <v>0</v>
      </c>
      <c r="AM50" s="170">
        <f t="shared" si="27"/>
        <v>0</v>
      </c>
      <c r="AN50" s="170">
        <f t="shared" si="27"/>
        <v>0</v>
      </c>
      <c r="AO50" s="170">
        <f t="shared" si="27"/>
        <v>0</v>
      </c>
      <c r="AP50" s="170">
        <f t="shared" si="27"/>
        <v>0</v>
      </c>
      <c r="AQ50" s="170">
        <f t="shared" si="27"/>
        <v>0</v>
      </c>
      <c r="AR50" s="171">
        <f t="shared" si="28"/>
        <v>0</v>
      </c>
      <c r="AT50" s="170">
        <f t="shared" si="29"/>
        <v>0</v>
      </c>
      <c r="AU50" s="170">
        <f t="shared" si="29"/>
        <v>0</v>
      </c>
      <c r="AV50" s="170">
        <f t="shared" si="29"/>
        <v>0</v>
      </c>
      <c r="AW50" s="170">
        <f t="shared" si="29"/>
        <v>0</v>
      </c>
      <c r="AX50" s="170">
        <f t="shared" si="29"/>
        <v>0</v>
      </c>
      <c r="AY50" s="170">
        <f t="shared" si="29"/>
        <v>0</v>
      </c>
      <c r="AZ50" s="170">
        <f t="shared" si="29"/>
        <v>0</v>
      </c>
      <c r="BA50" s="170">
        <f t="shared" si="29"/>
        <v>0</v>
      </c>
      <c r="BB50" s="170">
        <f t="shared" si="29"/>
        <v>0</v>
      </c>
      <c r="BC50" s="170">
        <f t="shared" si="29"/>
        <v>0</v>
      </c>
      <c r="BD50" s="171">
        <f t="shared" si="30"/>
        <v>0</v>
      </c>
      <c r="BF50" s="170">
        <f t="shared" si="31"/>
        <v>0</v>
      </c>
      <c r="BG50" s="170">
        <f t="shared" si="31"/>
        <v>0</v>
      </c>
      <c r="BH50" s="170">
        <f t="shared" si="31"/>
        <v>0</v>
      </c>
      <c r="BI50" s="170">
        <f t="shared" si="31"/>
        <v>0</v>
      </c>
      <c r="BJ50" s="170">
        <f t="shared" si="48"/>
        <v>0</v>
      </c>
      <c r="BK50" s="170">
        <f t="shared" si="48"/>
        <v>0</v>
      </c>
      <c r="BL50" s="170">
        <f t="shared" si="48"/>
        <v>0</v>
      </c>
      <c r="BM50" s="170">
        <f t="shared" si="48"/>
        <v>0</v>
      </c>
      <c r="BN50" s="170">
        <f t="shared" si="48"/>
        <v>0</v>
      </c>
      <c r="BO50" s="170">
        <f t="shared" si="48"/>
        <v>0</v>
      </c>
      <c r="BP50" s="171">
        <f t="shared" si="32"/>
        <v>0</v>
      </c>
      <c r="BR50" s="170">
        <f t="shared" si="33"/>
        <v>0</v>
      </c>
      <c r="BS50" s="170">
        <f t="shared" si="33"/>
        <v>0</v>
      </c>
      <c r="BT50" s="170">
        <f t="shared" si="33"/>
        <v>0</v>
      </c>
      <c r="BU50" s="170">
        <f t="shared" si="33"/>
        <v>0</v>
      </c>
      <c r="BV50" s="170">
        <f t="shared" si="33"/>
        <v>0</v>
      </c>
      <c r="BW50" s="170">
        <f t="shared" si="33"/>
        <v>0</v>
      </c>
      <c r="BX50" s="170">
        <f t="shared" si="33"/>
        <v>0</v>
      </c>
      <c r="BY50" s="170">
        <f t="shared" si="33"/>
        <v>0</v>
      </c>
      <c r="BZ50" s="170">
        <f t="shared" si="33"/>
        <v>0</v>
      </c>
      <c r="CA50" s="170">
        <f t="shared" si="33"/>
        <v>0</v>
      </c>
      <c r="CB50" s="171">
        <f t="shared" si="34"/>
        <v>0</v>
      </c>
      <c r="CD50" s="170">
        <f t="shared" si="35"/>
        <v>0</v>
      </c>
      <c r="CE50" s="170">
        <f t="shared" si="35"/>
        <v>0</v>
      </c>
      <c r="CF50" s="170">
        <f t="shared" si="35"/>
        <v>0</v>
      </c>
      <c r="CG50" s="170">
        <f t="shared" si="35"/>
        <v>0</v>
      </c>
      <c r="CH50" s="170">
        <f t="shared" si="49"/>
        <v>0</v>
      </c>
      <c r="CI50" s="170">
        <f t="shared" si="49"/>
        <v>0</v>
      </c>
      <c r="CJ50" s="170">
        <f t="shared" si="49"/>
        <v>0</v>
      </c>
      <c r="CK50" s="170">
        <f t="shared" si="49"/>
        <v>0</v>
      </c>
      <c r="CL50" s="170">
        <f t="shared" si="49"/>
        <v>0</v>
      </c>
      <c r="CM50" s="170">
        <f t="shared" si="49"/>
        <v>0</v>
      </c>
      <c r="CN50" s="171">
        <f t="shared" si="36"/>
        <v>0</v>
      </c>
      <c r="CP50" s="170">
        <f t="shared" si="37"/>
        <v>0</v>
      </c>
      <c r="CQ50" s="170">
        <f t="shared" si="37"/>
        <v>0</v>
      </c>
      <c r="CR50" s="170">
        <f t="shared" si="37"/>
        <v>0</v>
      </c>
      <c r="CS50" s="170">
        <f t="shared" si="37"/>
        <v>0</v>
      </c>
      <c r="CT50" s="170">
        <f t="shared" si="37"/>
        <v>0</v>
      </c>
      <c r="CU50" s="170">
        <f t="shared" si="37"/>
        <v>0</v>
      </c>
      <c r="CV50" s="170">
        <f t="shared" si="37"/>
        <v>0</v>
      </c>
      <c r="CW50" s="170">
        <f t="shared" si="37"/>
        <v>0</v>
      </c>
      <c r="CX50" s="170">
        <f t="shared" si="37"/>
        <v>0</v>
      </c>
      <c r="CY50" s="170">
        <f t="shared" si="37"/>
        <v>0</v>
      </c>
      <c r="CZ50" s="171">
        <f t="shared" si="38"/>
        <v>0</v>
      </c>
      <c r="DB50" s="170">
        <f t="shared" si="39"/>
        <v>0</v>
      </c>
      <c r="DC50" s="170">
        <f t="shared" si="39"/>
        <v>0</v>
      </c>
      <c r="DD50" s="170">
        <f t="shared" si="39"/>
        <v>0</v>
      </c>
      <c r="DE50" s="170">
        <f t="shared" si="39"/>
        <v>0</v>
      </c>
      <c r="DF50" s="170">
        <f t="shared" si="39"/>
        <v>0</v>
      </c>
      <c r="DG50" s="170">
        <f t="shared" si="39"/>
        <v>0</v>
      </c>
      <c r="DH50" s="170">
        <f t="shared" si="39"/>
        <v>0</v>
      </c>
      <c r="DI50" s="170">
        <f t="shared" si="39"/>
        <v>0</v>
      </c>
      <c r="DJ50" s="170">
        <f t="shared" si="39"/>
        <v>0</v>
      </c>
      <c r="DK50" s="170">
        <f t="shared" si="39"/>
        <v>0</v>
      </c>
      <c r="DL50" s="171">
        <f t="shared" si="40"/>
        <v>0</v>
      </c>
      <c r="DN50" s="170">
        <f t="shared" si="46"/>
        <v>0</v>
      </c>
      <c r="DO50" s="170">
        <f t="shared" si="46"/>
        <v>0</v>
      </c>
      <c r="DP50" s="170">
        <f t="shared" si="46"/>
        <v>0</v>
      </c>
      <c r="DQ50" s="170">
        <f t="shared" si="46"/>
        <v>0</v>
      </c>
      <c r="DR50" s="170">
        <f t="shared" si="46"/>
        <v>0</v>
      </c>
      <c r="DS50" s="170">
        <f t="shared" si="44"/>
        <v>0</v>
      </c>
      <c r="DT50" s="170">
        <f t="shared" si="44"/>
        <v>0</v>
      </c>
      <c r="DU50" s="170">
        <f t="shared" si="44"/>
        <v>0</v>
      </c>
      <c r="DV50" s="170">
        <f t="shared" si="44"/>
        <v>0</v>
      </c>
      <c r="DW50" s="170">
        <f t="shared" si="44"/>
        <v>0</v>
      </c>
      <c r="DX50" s="171">
        <f t="shared" si="41"/>
        <v>0</v>
      </c>
      <c r="DZ50" s="170">
        <f t="shared" si="47"/>
        <v>0</v>
      </c>
      <c r="EA50" s="170">
        <f t="shared" si="47"/>
        <v>0</v>
      </c>
      <c r="EB50" s="170">
        <f t="shared" si="47"/>
        <v>0</v>
      </c>
      <c r="EC50" s="170">
        <f t="shared" si="47"/>
        <v>0</v>
      </c>
      <c r="ED50" s="170">
        <f t="shared" si="47"/>
        <v>0</v>
      </c>
      <c r="EE50" s="170">
        <f t="shared" si="45"/>
        <v>0</v>
      </c>
      <c r="EF50" s="170">
        <f t="shared" si="45"/>
        <v>0</v>
      </c>
      <c r="EG50" s="170">
        <f t="shared" si="45"/>
        <v>0</v>
      </c>
      <c r="EH50" s="170">
        <f t="shared" si="45"/>
        <v>0</v>
      </c>
      <c r="EI50" s="170">
        <f t="shared" si="45"/>
        <v>0</v>
      </c>
      <c r="EJ50" s="171">
        <f t="shared" si="42"/>
        <v>0</v>
      </c>
    </row>
    <row r="51" spans="2:140" ht="12.95" customHeight="1" x14ac:dyDescent="0.2">
      <c r="B51" s="115" t="str">
        <f>'2. Grunddata'!C$9</f>
        <v>Husdjurens utfodring och vård</v>
      </c>
      <c r="C51" s="147"/>
      <c r="D51" s="147"/>
      <c r="E51" s="209">
        <f t="shared" si="43"/>
        <v>0</v>
      </c>
      <c r="F51" s="488" t="s">
        <v>19</v>
      </c>
      <c r="G51" s="136"/>
      <c r="H51" s="136"/>
      <c r="I51" s="136"/>
      <c r="J51" s="136"/>
      <c r="K51" s="136"/>
      <c r="L51" s="136"/>
      <c r="M51" s="136"/>
      <c r="N51" s="136"/>
      <c r="O51" s="136"/>
      <c r="P51" s="136"/>
      <c r="Q51" s="547">
        <f t="shared" si="24"/>
        <v>0</v>
      </c>
      <c r="R51" s="286">
        <f>(SUMIF('3. Partner'!K$13:K$87,B51,'3. Partner'!H$13:H$87))</f>
        <v>0</v>
      </c>
      <c r="S51" s="286">
        <f>(SUMIF('3. Partner'!K$13:K$87,B51,'3. Partner'!I$13:I$87))</f>
        <v>0</v>
      </c>
      <c r="T51" s="287">
        <f>IF(F51="NEJ",0,IF('2. Grunddata'!C$15="Lön+Drift",'2. Grunddata'!C$14,0)+IF('2. Grunddata'!C$15="Lön+Drift+Utrustning+Lokal",'2. Grunddata'!C$14,0))</f>
        <v>0</v>
      </c>
      <c r="U51" s="227"/>
      <c r="V51" s="225">
        <f t="shared" si="25"/>
        <v>0</v>
      </c>
      <c r="W51" s="225">
        <f t="shared" si="25"/>
        <v>0</v>
      </c>
      <c r="X51" s="225">
        <f t="shared" si="25"/>
        <v>0</v>
      </c>
      <c r="Y51" s="225">
        <f t="shared" si="25"/>
        <v>0</v>
      </c>
      <c r="Z51" s="225">
        <f t="shared" si="25"/>
        <v>0</v>
      </c>
      <c r="AA51" s="225">
        <f t="shared" si="25"/>
        <v>0</v>
      </c>
      <c r="AB51" s="225">
        <f t="shared" si="25"/>
        <v>0</v>
      </c>
      <c r="AC51" s="225">
        <f t="shared" si="25"/>
        <v>0</v>
      </c>
      <c r="AD51" s="225">
        <f t="shared" si="25"/>
        <v>0</v>
      </c>
      <c r="AE51" s="225">
        <f t="shared" si="25"/>
        <v>0</v>
      </c>
      <c r="AF51" s="226">
        <f t="shared" si="26"/>
        <v>0</v>
      </c>
      <c r="AG51" s="227"/>
      <c r="AH51" s="225">
        <f t="shared" si="27"/>
        <v>0</v>
      </c>
      <c r="AI51" s="225">
        <f t="shared" si="27"/>
        <v>0</v>
      </c>
      <c r="AJ51" s="225">
        <f t="shared" si="27"/>
        <v>0</v>
      </c>
      <c r="AK51" s="225">
        <f t="shared" si="27"/>
        <v>0</v>
      </c>
      <c r="AL51" s="225">
        <f t="shared" si="27"/>
        <v>0</v>
      </c>
      <c r="AM51" s="225">
        <f t="shared" si="27"/>
        <v>0</v>
      </c>
      <c r="AN51" s="225">
        <f t="shared" si="27"/>
        <v>0</v>
      </c>
      <c r="AO51" s="225">
        <f t="shared" si="27"/>
        <v>0</v>
      </c>
      <c r="AP51" s="225">
        <f t="shared" si="27"/>
        <v>0</v>
      </c>
      <c r="AQ51" s="225">
        <f t="shared" si="27"/>
        <v>0</v>
      </c>
      <c r="AR51" s="226">
        <f t="shared" si="28"/>
        <v>0</v>
      </c>
      <c r="AS51" s="227"/>
      <c r="AT51" s="225">
        <f t="shared" si="29"/>
        <v>0</v>
      </c>
      <c r="AU51" s="225">
        <f t="shared" si="29"/>
        <v>0</v>
      </c>
      <c r="AV51" s="225">
        <f t="shared" si="29"/>
        <v>0</v>
      </c>
      <c r="AW51" s="225">
        <f t="shared" si="29"/>
        <v>0</v>
      </c>
      <c r="AX51" s="225">
        <f t="shared" si="29"/>
        <v>0</v>
      </c>
      <c r="AY51" s="225">
        <f t="shared" si="29"/>
        <v>0</v>
      </c>
      <c r="AZ51" s="225">
        <f t="shared" si="29"/>
        <v>0</v>
      </c>
      <c r="BA51" s="225">
        <f t="shared" si="29"/>
        <v>0</v>
      </c>
      <c r="BB51" s="225">
        <f t="shared" si="29"/>
        <v>0</v>
      </c>
      <c r="BC51" s="225">
        <f t="shared" si="29"/>
        <v>0</v>
      </c>
      <c r="BD51" s="226">
        <f t="shared" si="30"/>
        <v>0</v>
      </c>
      <c r="BE51" s="227"/>
      <c r="BF51" s="225">
        <f t="shared" si="31"/>
        <v>0</v>
      </c>
      <c r="BG51" s="225">
        <f t="shared" si="31"/>
        <v>0</v>
      </c>
      <c r="BH51" s="225">
        <f t="shared" si="31"/>
        <v>0</v>
      </c>
      <c r="BI51" s="225">
        <f t="shared" si="31"/>
        <v>0</v>
      </c>
      <c r="BJ51" s="225">
        <f t="shared" si="48"/>
        <v>0</v>
      </c>
      <c r="BK51" s="225">
        <f t="shared" si="48"/>
        <v>0</v>
      </c>
      <c r="BL51" s="225">
        <f t="shared" si="48"/>
        <v>0</v>
      </c>
      <c r="BM51" s="225">
        <f t="shared" si="48"/>
        <v>0</v>
      </c>
      <c r="BN51" s="225">
        <f t="shared" si="48"/>
        <v>0</v>
      </c>
      <c r="BO51" s="225">
        <f t="shared" si="48"/>
        <v>0</v>
      </c>
      <c r="BP51" s="226">
        <f t="shared" si="32"/>
        <v>0</v>
      </c>
      <c r="BQ51" s="227"/>
      <c r="BR51" s="225">
        <f t="shared" si="33"/>
        <v>0</v>
      </c>
      <c r="BS51" s="225">
        <f t="shared" si="33"/>
        <v>0</v>
      </c>
      <c r="BT51" s="225">
        <f t="shared" si="33"/>
        <v>0</v>
      </c>
      <c r="BU51" s="225">
        <f t="shared" si="33"/>
        <v>0</v>
      </c>
      <c r="BV51" s="225">
        <f t="shared" si="33"/>
        <v>0</v>
      </c>
      <c r="BW51" s="225">
        <f t="shared" si="33"/>
        <v>0</v>
      </c>
      <c r="BX51" s="225">
        <f t="shared" si="33"/>
        <v>0</v>
      </c>
      <c r="BY51" s="225">
        <f t="shared" si="33"/>
        <v>0</v>
      </c>
      <c r="BZ51" s="225">
        <f t="shared" si="33"/>
        <v>0</v>
      </c>
      <c r="CA51" s="225">
        <f t="shared" si="33"/>
        <v>0</v>
      </c>
      <c r="CB51" s="226">
        <f t="shared" si="34"/>
        <v>0</v>
      </c>
      <c r="CC51" s="227"/>
      <c r="CD51" s="225">
        <f t="shared" si="35"/>
        <v>0</v>
      </c>
      <c r="CE51" s="225">
        <f t="shared" si="35"/>
        <v>0</v>
      </c>
      <c r="CF51" s="225">
        <f t="shared" si="35"/>
        <v>0</v>
      </c>
      <c r="CG51" s="225">
        <f t="shared" si="35"/>
        <v>0</v>
      </c>
      <c r="CH51" s="225">
        <f t="shared" si="49"/>
        <v>0</v>
      </c>
      <c r="CI51" s="225">
        <f t="shared" si="49"/>
        <v>0</v>
      </c>
      <c r="CJ51" s="225">
        <f t="shared" si="49"/>
        <v>0</v>
      </c>
      <c r="CK51" s="225">
        <f t="shared" si="49"/>
        <v>0</v>
      </c>
      <c r="CL51" s="225">
        <f t="shared" si="49"/>
        <v>0</v>
      </c>
      <c r="CM51" s="225">
        <f t="shared" si="49"/>
        <v>0</v>
      </c>
      <c r="CN51" s="226">
        <f t="shared" si="36"/>
        <v>0</v>
      </c>
      <c r="CO51" s="227"/>
      <c r="CP51" s="225">
        <f t="shared" si="37"/>
        <v>0</v>
      </c>
      <c r="CQ51" s="225">
        <f t="shared" si="37"/>
        <v>0</v>
      </c>
      <c r="CR51" s="225">
        <f t="shared" si="37"/>
        <v>0</v>
      </c>
      <c r="CS51" s="225">
        <f t="shared" si="37"/>
        <v>0</v>
      </c>
      <c r="CT51" s="225">
        <f t="shared" si="37"/>
        <v>0</v>
      </c>
      <c r="CU51" s="225">
        <f t="shared" si="37"/>
        <v>0</v>
      </c>
      <c r="CV51" s="225">
        <f t="shared" si="37"/>
        <v>0</v>
      </c>
      <c r="CW51" s="225">
        <f t="shared" si="37"/>
        <v>0</v>
      </c>
      <c r="CX51" s="225">
        <f t="shared" si="37"/>
        <v>0</v>
      </c>
      <c r="CY51" s="225">
        <f t="shared" si="37"/>
        <v>0</v>
      </c>
      <c r="CZ51" s="226">
        <f t="shared" si="38"/>
        <v>0</v>
      </c>
      <c r="DA51" s="227"/>
      <c r="DB51" s="225">
        <f t="shared" si="39"/>
        <v>0</v>
      </c>
      <c r="DC51" s="225">
        <f t="shared" si="39"/>
        <v>0</v>
      </c>
      <c r="DD51" s="225">
        <f t="shared" si="39"/>
        <v>0</v>
      </c>
      <c r="DE51" s="225">
        <f t="shared" si="39"/>
        <v>0</v>
      </c>
      <c r="DF51" s="225">
        <f t="shared" si="39"/>
        <v>0</v>
      </c>
      <c r="DG51" s="225">
        <f t="shared" si="39"/>
        <v>0</v>
      </c>
      <c r="DH51" s="225">
        <f t="shared" si="39"/>
        <v>0</v>
      </c>
      <c r="DI51" s="225">
        <f t="shared" si="39"/>
        <v>0</v>
      </c>
      <c r="DJ51" s="225">
        <f t="shared" si="39"/>
        <v>0</v>
      </c>
      <c r="DK51" s="225">
        <f t="shared" si="39"/>
        <v>0</v>
      </c>
      <c r="DL51" s="226">
        <f t="shared" si="40"/>
        <v>0</v>
      </c>
      <c r="DM51" s="227"/>
      <c r="DN51" s="225">
        <f t="shared" si="46"/>
        <v>0</v>
      </c>
      <c r="DO51" s="225">
        <f t="shared" si="46"/>
        <v>0</v>
      </c>
      <c r="DP51" s="225">
        <f t="shared" si="46"/>
        <v>0</v>
      </c>
      <c r="DQ51" s="225">
        <f t="shared" si="46"/>
        <v>0</v>
      </c>
      <c r="DR51" s="225">
        <f t="shared" si="46"/>
        <v>0</v>
      </c>
      <c r="DS51" s="225">
        <f t="shared" si="44"/>
        <v>0</v>
      </c>
      <c r="DT51" s="225">
        <f t="shared" si="44"/>
        <v>0</v>
      </c>
      <c r="DU51" s="225">
        <f t="shared" si="44"/>
        <v>0</v>
      </c>
      <c r="DV51" s="225">
        <f t="shared" si="44"/>
        <v>0</v>
      </c>
      <c r="DW51" s="225">
        <f t="shared" si="44"/>
        <v>0</v>
      </c>
      <c r="DX51" s="226">
        <f t="shared" si="41"/>
        <v>0</v>
      </c>
      <c r="DY51" s="227"/>
      <c r="DZ51" s="225">
        <f t="shared" si="47"/>
        <v>0</v>
      </c>
      <c r="EA51" s="225">
        <f t="shared" si="47"/>
        <v>0</v>
      </c>
      <c r="EB51" s="225">
        <f t="shared" si="47"/>
        <v>0</v>
      </c>
      <c r="EC51" s="225">
        <f t="shared" si="47"/>
        <v>0</v>
      </c>
      <c r="ED51" s="225">
        <f t="shared" si="47"/>
        <v>0</v>
      </c>
      <c r="EE51" s="225">
        <f t="shared" si="45"/>
        <v>0</v>
      </c>
      <c r="EF51" s="225">
        <f t="shared" si="45"/>
        <v>0</v>
      </c>
      <c r="EG51" s="225">
        <f t="shared" si="45"/>
        <v>0</v>
      </c>
      <c r="EH51" s="225">
        <f t="shared" si="45"/>
        <v>0</v>
      </c>
      <c r="EI51" s="225">
        <f t="shared" si="45"/>
        <v>0</v>
      </c>
      <c r="EJ51" s="226">
        <f t="shared" si="42"/>
        <v>0</v>
      </c>
    </row>
    <row r="52" spans="2:140" ht="12.95" customHeight="1" x14ac:dyDescent="0.2">
      <c r="B52" s="109" t="str">
        <f>'2. Grunddata'!C$9</f>
        <v>Husdjurens utfodring och vård</v>
      </c>
      <c r="C52" s="110"/>
      <c r="D52" s="110"/>
      <c r="E52" s="185">
        <f t="shared" si="43"/>
        <v>0</v>
      </c>
      <c r="F52" s="489" t="s">
        <v>19</v>
      </c>
      <c r="G52" s="111"/>
      <c r="H52" s="111"/>
      <c r="I52" s="111"/>
      <c r="J52" s="111"/>
      <c r="K52" s="111"/>
      <c r="L52" s="111"/>
      <c r="M52" s="111"/>
      <c r="N52" s="111"/>
      <c r="O52" s="111"/>
      <c r="P52" s="111"/>
      <c r="Q52" s="546">
        <f t="shared" si="24"/>
        <v>0</v>
      </c>
      <c r="R52" s="186">
        <f>(SUMIF('3. Partner'!K$13:K$87,B52,'3. Partner'!H$13:H$87))</f>
        <v>0</v>
      </c>
      <c r="S52" s="186">
        <f>(SUMIF('3. Partner'!K$13:K$87,B52,'3. Partner'!I$13:I$87))</f>
        <v>0</v>
      </c>
      <c r="T52" s="206">
        <f>IF(F52="NEJ",0,IF('2. Grunddata'!C$15="Lön+Drift",'2. Grunddata'!C$14,0)+IF('2. Grunddata'!C$15="Lön+Drift+Utrustning+Lokal",'2. Grunddata'!C$14,0))</f>
        <v>0</v>
      </c>
      <c r="V52" s="170">
        <f t="shared" si="25"/>
        <v>0</v>
      </c>
      <c r="W52" s="170">
        <f t="shared" si="25"/>
        <v>0</v>
      </c>
      <c r="X52" s="170">
        <f t="shared" si="25"/>
        <v>0</v>
      </c>
      <c r="Y52" s="170">
        <f t="shared" si="25"/>
        <v>0</v>
      </c>
      <c r="Z52" s="170">
        <f t="shared" si="25"/>
        <v>0</v>
      </c>
      <c r="AA52" s="170">
        <f t="shared" si="25"/>
        <v>0</v>
      </c>
      <c r="AB52" s="170">
        <f t="shared" si="25"/>
        <v>0</v>
      </c>
      <c r="AC52" s="170">
        <f t="shared" si="25"/>
        <v>0</v>
      </c>
      <c r="AD52" s="170">
        <f t="shared" si="25"/>
        <v>0</v>
      </c>
      <c r="AE52" s="170">
        <f t="shared" si="25"/>
        <v>0</v>
      </c>
      <c r="AF52" s="171">
        <f t="shared" si="26"/>
        <v>0</v>
      </c>
      <c r="AH52" s="170">
        <f t="shared" si="27"/>
        <v>0</v>
      </c>
      <c r="AI52" s="170">
        <f t="shared" si="27"/>
        <v>0</v>
      </c>
      <c r="AJ52" s="170">
        <f t="shared" si="27"/>
        <v>0</v>
      </c>
      <c r="AK52" s="170">
        <f t="shared" si="27"/>
        <v>0</v>
      </c>
      <c r="AL52" s="170">
        <f t="shared" si="27"/>
        <v>0</v>
      </c>
      <c r="AM52" s="170">
        <f t="shared" si="27"/>
        <v>0</v>
      </c>
      <c r="AN52" s="170">
        <f t="shared" si="27"/>
        <v>0</v>
      </c>
      <c r="AO52" s="170">
        <f t="shared" si="27"/>
        <v>0</v>
      </c>
      <c r="AP52" s="170">
        <f t="shared" si="27"/>
        <v>0</v>
      </c>
      <c r="AQ52" s="170">
        <f t="shared" si="27"/>
        <v>0</v>
      </c>
      <c r="AR52" s="171">
        <f t="shared" si="28"/>
        <v>0</v>
      </c>
      <c r="AT52" s="170">
        <f t="shared" si="29"/>
        <v>0</v>
      </c>
      <c r="AU52" s="170">
        <f t="shared" si="29"/>
        <v>0</v>
      </c>
      <c r="AV52" s="170">
        <f t="shared" si="29"/>
        <v>0</v>
      </c>
      <c r="AW52" s="170">
        <f t="shared" si="29"/>
        <v>0</v>
      </c>
      <c r="AX52" s="170">
        <f t="shared" si="29"/>
        <v>0</v>
      </c>
      <c r="AY52" s="170">
        <f t="shared" si="29"/>
        <v>0</v>
      </c>
      <c r="AZ52" s="170">
        <f t="shared" si="29"/>
        <v>0</v>
      </c>
      <c r="BA52" s="170">
        <f t="shared" si="29"/>
        <v>0</v>
      </c>
      <c r="BB52" s="170">
        <f t="shared" si="29"/>
        <v>0</v>
      </c>
      <c r="BC52" s="170">
        <f t="shared" si="29"/>
        <v>0</v>
      </c>
      <c r="BD52" s="171">
        <f t="shared" si="30"/>
        <v>0</v>
      </c>
      <c r="BF52" s="170">
        <f t="shared" si="31"/>
        <v>0</v>
      </c>
      <c r="BG52" s="170">
        <f t="shared" si="31"/>
        <v>0</v>
      </c>
      <c r="BH52" s="170">
        <f t="shared" si="31"/>
        <v>0</v>
      </c>
      <c r="BI52" s="170">
        <f t="shared" si="31"/>
        <v>0</v>
      </c>
      <c r="BJ52" s="170">
        <f t="shared" si="48"/>
        <v>0</v>
      </c>
      <c r="BK52" s="170">
        <f t="shared" si="48"/>
        <v>0</v>
      </c>
      <c r="BL52" s="170">
        <f t="shared" si="48"/>
        <v>0</v>
      </c>
      <c r="BM52" s="170">
        <f t="shared" si="48"/>
        <v>0</v>
      </c>
      <c r="BN52" s="170">
        <f t="shared" si="48"/>
        <v>0</v>
      </c>
      <c r="BO52" s="170">
        <f t="shared" si="48"/>
        <v>0</v>
      </c>
      <c r="BP52" s="171">
        <f t="shared" si="32"/>
        <v>0</v>
      </c>
      <c r="BR52" s="170">
        <f t="shared" si="33"/>
        <v>0</v>
      </c>
      <c r="BS52" s="170">
        <f t="shared" si="33"/>
        <v>0</v>
      </c>
      <c r="BT52" s="170">
        <f t="shared" si="33"/>
        <v>0</v>
      </c>
      <c r="BU52" s="170">
        <f t="shared" si="33"/>
        <v>0</v>
      </c>
      <c r="BV52" s="170">
        <f t="shared" si="33"/>
        <v>0</v>
      </c>
      <c r="BW52" s="170">
        <f t="shared" si="33"/>
        <v>0</v>
      </c>
      <c r="BX52" s="170">
        <f t="shared" si="33"/>
        <v>0</v>
      </c>
      <c r="BY52" s="170">
        <f t="shared" si="33"/>
        <v>0</v>
      </c>
      <c r="BZ52" s="170">
        <f t="shared" si="33"/>
        <v>0</v>
      </c>
      <c r="CA52" s="170">
        <f t="shared" si="33"/>
        <v>0</v>
      </c>
      <c r="CB52" s="171">
        <f t="shared" si="34"/>
        <v>0</v>
      </c>
      <c r="CD52" s="170">
        <f t="shared" si="35"/>
        <v>0</v>
      </c>
      <c r="CE52" s="170">
        <f t="shared" si="35"/>
        <v>0</v>
      </c>
      <c r="CF52" s="170">
        <f t="shared" si="35"/>
        <v>0</v>
      </c>
      <c r="CG52" s="170">
        <f t="shared" si="35"/>
        <v>0</v>
      </c>
      <c r="CH52" s="170">
        <f t="shared" si="49"/>
        <v>0</v>
      </c>
      <c r="CI52" s="170">
        <f t="shared" si="49"/>
        <v>0</v>
      </c>
      <c r="CJ52" s="170">
        <f t="shared" si="49"/>
        <v>0</v>
      </c>
      <c r="CK52" s="170">
        <f t="shared" si="49"/>
        <v>0</v>
      </c>
      <c r="CL52" s="170">
        <f t="shared" si="49"/>
        <v>0</v>
      </c>
      <c r="CM52" s="170">
        <f t="shared" si="49"/>
        <v>0</v>
      </c>
      <c r="CN52" s="171">
        <f t="shared" si="36"/>
        <v>0</v>
      </c>
      <c r="CP52" s="170">
        <f t="shared" si="37"/>
        <v>0</v>
      </c>
      <c r="CQ52" s="170">
        <f t="shared" si="37"/>
        <v>0</v>
      </c>
      <c r="CR52" s="170">
        <f t="shared" si="37"/>
        <v>0</v>
      </c>
      <c r="CS52" s="170">
        <f t="shared" si="37"/>
        <v>0</v>
      </c>
      <c r="CT52" s="170">
        <f t="shared" si="37"/>
        <v>0</v>
      </c>
      <c r="CU52" s="170">
        <f t="shared" si="37"/>
        <v>0</v>
      </c>
      <c r="CV52" s="170">
        <f t="shared" si="37"/>
        <v>0</v>
      </c>
      <c r="CW52" s="170">
        <f t="shared" si="37"/>
        <v>0</v>
      </c>
      <c r="CX52" s="170">
        <f t="shared" si="37"/>
        <v>0</v>
      </c>
      <c r="CY52" s="170">
        <f t="shared" si="37"/>
        <v>0</v>
      </c>
      <c r="CZ52" s="171">
        <f t="shared" si="38"/>
        <v>0</v>
      </c>
      <c r="DB52" s="170">
        <f t="shared" si="39"/>
        <v>0</v>
      </c>
      <c r="DC52" s="170">
        <f t="shared" si="39"/>
        <v>0</v>
      </c>
      <c r="DD52" s="170">
        <f t="shared" si="39"/>
        <v>0</v>
      </c>
      <c r="DE52" s="170">
        <f t="shared" si="39"/>
        <v>0</v>
      </c>
      <c r="DF52" s="170">
        <f t="shared" si="39"/>
        <v>0</v>
      </c>
      <c r="DG52" s="170">
        <f t="shared" si="39"/>
        <v>0</v>
      </c>
      <c r="DH52" s="170">
        <f t="shared" si="39"/>
        <v>0</v>
      </c>
      <c r="DI52" s="170">
        <f t="shared" si="39"/>
        <v>0</v>
      </c>
      <c r="DJ52" s="170">
        <f t="shared" si="39"/>
        <v>0</v>
      </c>
      <c r="DK52" s="170">
        <f t="shared" si="39"/>
        <v>0</v>
      </c>
      <c r="DL52" s="171">
        <f t="shared" si="40"/>
        <v>0</v>
      </c>
      <c r="DN52" s="170">
        <f t="shared" si="46"/>
        <v>0</v>
      </c>
      <c r="DO52" s="170">
        <f t="shared" si="46"/>
        <v>0</v>
      </c>
      <c r="DP52" s="170">
        <f t="shared" si="46"/>
        <v>0</v>
      </c>
      <c r="DQ52" s="170">
        <f t="shared" si="46"/>
        <v>0</v>
      </c>
      <c r="DR52" s="170">
        <f t="shared" si="46"/>
        <v>0</v>
      </c>
      <c r="DS52" s="170">
        <f t="shared" si="44"/>
        <v>0</v>
      </c>
      <c r="DT52" s="170">
        <f t="shared" si="44"/>
        <v>0</v>
      </c>
      <c r="DU52" s="170">
        <f t="shared" si="44"/>
        <v>0</v>
      </c>
      <c r="DV52" s="170">
        <f t="shared" si="44"/>
        <v>0</v>
      </c>
      <c r="DW52" s="170">
        <f t="shared" si="44"/>
        <v>0</v>
      </c>
      <c r="DX52" s="171">
        <f t="shared" si="41"/>
        <v>0</v>
      </c>
      <c r="DZ52" s="170">
        <f t="shared" si="47"/>
        <v>0</v>
      </c>
      <c r="EA52" s="170">
        <f t="shared" si="47"/>
        <v>0</v>
      </c>
      <c r="EB52" s="170">
        <f t="shared" si="47"/>
        <v>0</v>
      </c>
      <c r="EC52" s="170">
        <f t="shared" si="47"/>
        <v>0</v>
      </c>
      <c r="ED52" s="170">
        <f t="shared" si="47"/>
        <v>0</v>
      </c>
      <c r="EE52" s="170">
        <f t="shared" si="45"/>
        <v>0</v>
      </c>
      <c r="EF52" s="170">
        <f t="shared" si="45"/>
        <v>0</v>
      </c>
      <c r="EG52" s="170">
        <f t="shared" si="45"/>
        <v>0</v>
      </c>
      <c r="EH52" s="170">
        <f t="shared" si="45"/>
        <v>0</v>
      </c>
      <c r="EI52" s="170">
        <f t="shared" si="45"/>
        <v>0</v>
      </c>
      <c r="EJ52" s="171">
        <f t="shared" si="42"/>
        <v>0</v>
      </c>
    </row>
    <row r="53" spans="2:140" ht="12.95" customHeight="1" x14ac:dyDescent="0.2">
      <c r="B53" s="115" t="str">
        <f>'2. Grunddata'!C$9</f>
        <v>Husdjurens utfodring och vård</v>
      </c>
      <c r="C53" s="147"/>
      <c r="D53" s="147"/>
      <c r="E53" s="209">
        <f t="shared" si="43"/>
        <v>0</v>
      </c>
      <c r="F53" s="488" t="s">
        <v>19</v>
      </c>
      <c r="G53" s="136"/>
      <c r="H53" s="136"/>
      <c r="I53" s="136"/>
      <c r="J53" s="136"/>
      <c r="K53" s="136"/>
      <c r="L53" s="136"/>
      <c r="M53" s="136"/>
      <c r="N53" s="136"/>
      <c r="O53" s="136"/>
      <c r="P53" s="136"/>
      <c r="Q53" s="547">
        <f t="shared" si="24"/>
        <v>0</v>
      </c>
      <c r="R53" s="286">
        <f>(SUMIF('3. Partner'!K$13:K$87,B53,'3. Partner'!H$13:H$87))</f>
        <v>0</v>
      </c>
      <c r="S53" s="286">
        <f>(SUMIF('3. Partner'!K$13:K$87,B53,'3. Partner'!I$13:I$87))</f>
        <v>0</v>
      </c>
      <c r="T53" s="287">
        <f>IF(F53="NEJ",0,IF('2. Grunddata'!C$15="Lön+Drift",'2. Grunddata'!C$14,0)+IF('2. Grunddata'!C$15="Lön+Drift+Utrustning+Lokal",'2. Grunddata'!C$14,0))</f>
        <v>0</v>
      </c>
      <c r="U53" s="227"/>
      <c r="V53" s="225">
        <f t="shared" si="25"/>
        <v>0</v>
      </c>
      <c r="W53" s="225">
        <f t="shared" si="25"/>
        <v>0</v>
      </c>
      <c r="X53" s="225">
        <f t="shared" si="25"/>
        <v>0</v>
      </c>
      <c r="Y53" s="225">
        <f t="shared" si="25"/>
        <v>0</v>
      </c>
      <c r="Z53" s="225">
        <f t="shared" si="25"/>
        <v>0</v>
      </c>
      <c r="AA53" s="225">
        <f t="shared" si="25"/>
        <v>0</v>
      </c>
      <c r="AB53" s="225">
        <f t="shared" si="25"/>
        <v>0</v>
      </c>
      <c r="AC53" s="225">
        <f t="shared" si="25"/>
        <v>0</v>
      </c>
      <c r="AD53" s="225">
        <f t="shared" si="25"/>
        <v>0</v>
      </c>
      <c r="AE53" s="225">
        <f t="shared" si="25"/>
        <v>0</v>
      </c>
      <c r="AF53" s="226">
        <f t="shared" si="26"/>
        <v>0</v>
      </c>
      <c r="AG53" s="227"/>
      <c r="AH53" s="225">
        <f t="shared" si="27"/>
        <v>0</v>
      </c>
      <c r="AI53" s="225">
        <f t="shared" si="27"/>
        <v>0</v>
      </c>
      <c r="AJ53" s="225">
        <f t="shared" si="27"/>
        <v>0</v>
      </c>
      <c r="AK53" s="225">
        <f t="shared" si="27"/>
        <v>0</v>
      </c>
      <c r="AL53" s="225">
        <f t="shared" si="27"/>
        <v>0</v>
      </c>
      <c r="AM53" s="225">
        <f t="shared" si="27"/>
        <v>0</v>
      </c>
      <c r="AN53" s="225">
        <f t="shared" si="27"/>
        <v>0</v>
      </c>
      <c r="AO53" s="225">
        <f t="shared" si="27"/>
        <v>0</v>
      </c>
      <c r="AP53" s="225">
        <f t="shared" si="27"/>
        <v>0</v>
      </c>
      <c r="AQ53" s="225">
        <f t="shared" si="27"/>
        <v>0</v>
      </c>
      <c r="AR53" s="226">
        <f t="shared" si="28"/>
        <v>0</v>
      </c>
      <c r="AS53" s="227"/>
      <c r="AT53" s="225">
        <f t="shared" si="29"/>
        <v>0</v>
      </c>
      <c r="AU53" s="225">
        <f t="shared" si="29"/>
        <v>0</v>
      </c>
      <c r="AV53" s="225">
        <f t="shared" si="29"/>
        <v>0</v>
      </c>
      <c r="AW53" s="225">
        <f t="shared" si="29"/>
        <v>0</v>
      </c>
      <c r="AX53" s="225">
        <f t="shared" si="29"/>
        <v>0</v>
      </c>
      <c r="AY53" s="225">
        <f t="shared" si="29"/>
        <v>0</v>
      </c>
      <c r="AZ53" s="225">
        <f t="shared" si="29"/>
        <v>0</v>
      </c>
      <c r="BA53" s="225">
        <f t="shared" si="29"/>
        <v>0</v>
      </c>
      <c r="BB53" s="225">
        <f t="shared" si="29"/>
        <v>0</v>
      </c>
      <c r="BC53" s="225">
        <f t="shared" si="29"/>
        <v>0</v>
      </c>
      <c r="BD53" s="226">
        <f t="shared" si="30"/>
        <v>0</v>
      </c>
      <c r="BE53" s="227"/>
      <c r="BF53" s="225">
        <f t="shared" si="31"/>
        <v>0</v>
      </c>
      <c r="BG53" s="225">
        <f t="shared" si="31"/>
        <v>0</v>
      </c>
      <c r="BH53" s="225">
        <f t="shared" si="31"/>
        <v>0</v>
      </c>
      <c r="BI53" s="225">
        <f t="shared" si="31"/>
        <v>0</v>
      </c>
      <c r="BJ53" s="225">
        <f t="shared" si="48"/>
        <v>0</v>
      </c>
      <c r="BK53" s="225">
        <f t="shared" si="48"/>
        <v>0</v>
      </c>
      <c r="BL53" s="225">
        <f t="shared" si="48"/>
        <v>0</v>
      </c>
      <c r="BM53" s="225">
        <f t="shared" si="48"/>
        <v>0</v>
      </c>
      <c r="BN53" s="225">
        <f t="shared" si="48"/>
        <v>0</v>
      </c>
      <c r="BO53" s="225">
        <f t="shared" si="48"/>
        <v>0</v>
      </c>
      <c r="BP53" s="226">
        <f t="shared" si="32"/>
        <v>0</v>
      </c>
      <c r="BQ53" s="227"/>
      <c r="BR53" s="225">
        <f t="shared" si="33"/>
        <v>0</v>
      </c>
      <c r="BS53" s="225">
        <f t="shared" si="33"/>
        <v>0</v>
      </c>
      <c r="BT53" s="225">
        <f t="shared" si="33"/>
        <v>0</v>
      </c>
      <c r="BU53" s="225">
        <f t="shared" si="33"/>
        <v>0</v>
      </c>
      <c r="BV53" s="225">
        <f t="shared" si="33"/>
        <v>0</v>
      </c>
      <c r="BW53" s="225">
        <f t="shared" si="33"/>
        <v>0</v>
      </c>
      <c r="BX53" s="225">
        <f t="shared" si="33"/>
        <v>0</v>
      </c>
      <c r="BY53" s="225">
        <f t="shared" si="33"/>
        <v>0</v>
      </c>
      <c r="BZ53" s="225">
        <f t="shared" si="33"/>
        <v>0</v>
      </c>
      <c r="CA53" s="225">
        <f t="shared" si="33"/>
        <v>0</v>
      </c>
      <c r="CB53" s="226">
        <f t="shared" si="34"/>
        <v>0</v>
      </c>
      <c r="CC53" s="227"/>
      <c r="CD53" s="225">
        <f t="shared" si="35"/>
        <v>0</v>
      </c>
      <c r="CE53" s="225">
        <f t="shared" si="35"/>
        <v>0</v>
      </c>
      <c r="CF53" s="225">
        <f t="shared" si="35"/>
        <v>0</v>
      </c>
      <c r="CG53" s="225">
        <f t="shared" si="35"/>
        <v>0</v>
      </c>
      <c r="CH53" s="225">
        <f t="shared" si="49"/>
        <v>0</v>
      </c>
      <c r="CI53" s="225">
        <f t="shared" si="49"/>
        <v>0</v>
      </c>
      <c r="CJ53" s="225">
        <f t="shared" si="49"/>
        <v>0</v>
      </c>
      <c r="CK53" s="225">
        <f t="shared" si="49"/>
        <v>0</v>
      </c>
      <c r="CL53" s="225">
        <f t="shared" si="49"/>
        <v>0</v>
      </c>
      <c r="CM53" s="225">
        <f t="shared" si="49"/>
        <v>0</v>
      </c>
      <c r="CN53" s="226">
        <f t="shared" si="36"/>
        <v>0</v>
      </c>
      <c r="CO53" s="227"/>
      <c r="CP53" s="225">
        <f t="shared" si="37"/>
        <v>0</v>
      </c>
      <c r="CQ53" s="225">
        <f t="shared" si="37"/>
        <v>0</v>
      </c>
      <c r="CR53" s="225">
        <f t="shared" si="37"/>
        <v>0</v>
      </c>
      <c r="CS53" s="225">
        <f t="shared" si="37"/>
        <v>0</v>
      </c>
      <c r="CT53" s="225">
        <f t="shared" si="37"/>
        <v>0</v>
      </c>
      <c r="CU53" s="225">
        <f t="shared" si="37"/>
        <v>0</v>
      </c>
      <c r="CV53" s="225">
        <f t="shared" si="37"/>
        <v>0</v>
      </c>
      <c r="CW53" s="225">
        <f t="shared" si="37"/>
        <v>0</v>
      </c>
      <c r="CX53" s="225">
        <f t="shared" si="37"/>
        <v>0</v>
      </c>
      <c r="CY53" s="225">
        <f t="shared" si="37"/>
        <v>0</v>
      </c>
      <c r="CZ53" s="226">
        <f t="shared" si="38"/>
        <v>0</v>
      </c>
      <c r="DA53" s="227"/>
      <c r="DB53" s="225">
        <f t="shared" si="39"/>
        <v>0</v>
      </c>
      <c r="DC53" s="225">
        <f t="shared" si="39"/>
        <v>0</v>
      </c>
      <c r="DD53" s="225">
        <f t="shared" si="39"/>
        <v>0</v>
      </c>
      <c r="DE53" s="225">
        <f t="shared" si="39"/>
        <v>0</v>
      </c>
      <c r="DF53" s="225">
        <f t="shared" si="39"/>
        <v>0</v>
      </c>
      <c r="DG53" s="225">
        <f t="shared" si="39"/>
        <v>0</v>
      </c>
      <c r="DH53" s="225">
        <f t="shared" si="39"/>
        <v>0</v>
      </c>
      <c r="DI53" s="225">
        <f t="shared" si="39"/>
        <v>0</v>
      </c>
      <c r="DJ53" s="225">
        <f t="shared" si="39"/>
        <v>0</v>
      </c>
      <c r="DK53" s="225">
        <f t="shared" si="39"/>
        <v>0</v>
      </c>
      <c r="DL53" s="226">
        <f t="shared" si="40"/>
        <v>0</v>
      </c>
      <c r="DM53" s="227"/>
      <c r="DN53" s="225">
        <f t="shared" si="46"/>
        <v>0</v>
      </c>
      <c r="DO53" s="225">
        <f t="shared" si="46"/>
        <v>0</v>
      </c>
      <c r="DP53" s="225">
        <f t="shared" si="46"/>
        <v>0</v>
      </c>
      <c r="DQ53" s="225">
        <f t="shared" si="46"/>
        <v>0</v>
      </c>
      <c r="DR53" s="225">
        <f t="shared" si="46"/>
        <v>0</v>
      </c>
      <c r="DS53" s="225">
        <f t="shared" si="44"/>
        <v>0</v>
      </c>
      <c r="DT53" s="225">
        <f t="shared" si="44"/>
        <v>0</v>
      </c>
      <c r="DU53" s="225">
        <f t="shared" si="44"/>
        <v>0</v>
      </c>
      <c r="DV53" s="225">
        <f t="shared" si="44"/>
        <v>0</v>
      </c>
      <c r="DW53" s="225">
        <f t="shared" si="44"/>
        <v>0</v>
      </c>
      <c r="DX53" s="226">
        <f t="shared" si="41"/>
        <v>0</v>
      </c>
      <c r="DY53" s="227"/>
      <c r="DZ53" s="225">
        <f t="shared" si="47"/>
        <v>0</v>
      </c>
      <c r="EA53" s="225">
        <f t="shared" si="47"/>
        <v>0</v>
      </c>
      <c r="EB53" s="225">
        <f t="shared" si="47"/>
        <v>0</v>
      </c>
      <c r="EC53" s="225">
        <f t="shared" si="47"/>
        <v>0</v>
      </c>
      <c r="ED53" s="225">
        <f t="shared" si="47"/>
        <v>0</v>
      </c>
      <c r="EE53" s="225">
        <f t="shared" si="45"/>
        <v>0</v>
      </c>
      <c r="EF53" s="225">
        <f t="shared" si="45"/>
        <v>0</v>
      </c>
      <c r="EG53" s="225">
        <f t="shared" si="45"/>
        <v>0</v>
      </c>
      <c r="EH53" s="225">
        <f t="shared" si="45"/>
        <v>0</v>
      </c>
      <c r="EI53" s="225">
        <f t="shared" si="45"/>
        <v>0</v>
      </c>
      <c r="EJ53" s="226">
        <f t="shared" si="42"/>
        <v>0</v>
      </c>
    </row>
    <row r="54" spans="2:140" ht="12.95" customHeight="1" x14ac:dyDescent="0.2">
      <c r="B54" s="109" t="str">
        <f>'2. Grunddata'!C$9</f>
        <v>Husdjurens utfodring och vård</v>
      </c>
      <c r="C54" s="110"/>
      <c r="D54" s="110"/>
      <c r="E54" s="185">
        <f t="shared" si="43"/>
        <v>0</v>
      </c>
      <c r="F54" s="489" t="s">
        <v>19</v>
      </c>
      <c r="G54" s="111"/>
      <c r="H54" s="111"/>
      <c r="I54" s="111"/>
      <c r="J54" s="111"/>
      <c r="K54" s="111"/>
      <c r="L54" s="111"/>
      <c r="M54" s="111"/>
      <c r="N54" s="111"/>
      <c r="O54" s="111"/>
      <c r="P54" s="111"/>
      <c r="Q54" s="546">
        <f t="shared" si="24"/>
        <v>0</v>
      </c>
      <c r="R54" s="186">
        <f>(SUMIF('3. Partner'!K$13:K$87,B54,'3. Partner'!H$13:H$87))</f>
        <v>0</v>
      </c>
      <c r="S54" s="186">
        <f>(SUMIF('3. Partner'!K$13:K$87,B54,'3. Partner'!I$13:I$87))</f>
        <v>0</v>
      </c>
      <c r="T54" s="206">
        <f>IF(F54="NEJ",0,IF('2. Grunddata'!C$15="Lön+Drift",'2. Grunddata'!C$14,0)+IF('2. Grunddata'!C$15="Lön+Drift+Utrustning+Lokal",'2. Grunddata'!C$14,0))</f>
        <v>0</v>
      </c>
      <c r="V54" s="170">
        <f t="shared" si="25"/>
        <v>0</v>
      </c>
      <c r="W54" s="170">
        <f t="shared" si="25"/>
        <v>0</v>
      </c>
      <c r="X54" s="170">
        <f t="shared" si="25"/>
        <v>0</v>
      </c>
      <c r="Y54" s="170">
        <f t="shared" si="25"/>
        <v>0</v>
      </c>
      <c r="Z54" s="170">
        <f t="shared" si="25"/>
        <v>0</v>
      </c>
      <c r="AA54" s="170">
        <f t="shared" si="25"/>
        <v>0</v>
      </c>
      <c r="AB54" s="170">
        <f t="shared" si="25"/>
        <v>0</v>
      </c>
      <c r="AC54" s="170">
        <f t="shared" si="25"/>
        <v>0</v>
      </c>
      <c r="AD54" s="170">
        <f t="shared" si="25"/>
        <v>0</v>
      </c>
      <c r="AE54" s="170">
        <f t="shared" si="25"/>
        <v>0</v>
      </c>
      <c r="AF54" s="171">
        <f t="shared" si="26"/>
        <v>0</v>
      </c>
      <c r="AH54" s="170">
        <f t="shared" si="27"/>
        <v>0</v>
      </c>
      <c r="AI54" s="170">
        <f t="shared" si="27"/>
        <v>0</v>
      </c>
      <c r="AJ54" s="170">
        <f t="shared" si="27"/>
        <v>0</v>
      </c>
      <c r="AK54" s="170">
        <f t="shared" si="27"/>
        <v>0</v>
      </c>
      <c r="AL54" s="170">
        <f t="shared" si="27"/>
        <v>0</v>
      </c>
      <c r="AM54" s="170">
        <f t="shared" si="27"/>
        <v>0</v>
      </c>
      <c r="AN54" s="170">
        <f t="shared" si="27"/>
        <v>0</v>
      </c>
      <c r="AO54" s="170">
        <f t="shared" si="27"/>
        <v>0</v>
      </c>
      <c r="AP54" s="170">
        <f t="shared" si="27"/>
        <v>0</v>
      </c>
      <c r="AQ54" s="170">
        <f t="shared" si="27"/>
        <v>0</v>
      </c>
      <c r="AR54" s="171">
        <f t="shared" si="28"/>
        <v>0</v>
      </c>
      <c r="AT54" s="170">
        <f t="shared" si="29"/>
        <v>0</v>
      </c>
      <c r="AU54" s="170">
        <f t="shared" si="29"/>
        <v>0</v>
      </c>
      <c r="AV54" s="170">
        <f t="shared" si="29"/>
        <v>0</v>
      </c>
      <c r="AW54" s="170">
        <f t="shared" si="29"/>
        <v>0</v>
      </c>
      <c r="AX54" s="170">
        <f t="shared" si="29"/>
        <v>0</v>
      </c>
      <c r="AY54" s="170">
        <f t="shared" si="29"/>
        <v>0</v>
      </c>
      <c r="AZ54" s="170">
        <f t="shared" si="29"/>
        <v>0</v>
      </c>
      <c r="BA54" s="170">
        <f t="shared" si="29"/>
        <v>0</v>
      </c>
      <c r="BB54" s="170">
        <f t="shared" si="29"/>
        <v>0</v>
      </c>
      <c r="BC54" s="170">
        <f t="shared" si="29"/>
        <v>0</v>
      </c>
      <c r="BD54" s="171">
        <f t="shared" si="30"/>
        <v>0</v>
      </c>
      <c r="BF54" s="170">
        <f t="shared" si="31"/>
        <v>0</v>
      </c>
      <c r="BG54" s="170">
        <f t="shared" si="31"/>
        <v>0</v>
      </c>
      <c r="BH54" s="170">
        <f t="shared" si="31"/>
        <v>0</v>
      </c>
      <c r="BI54" s="170">
        <f t="shared" si="31"/>
        <v>0</v>
      </c>
      <c r="BJ54" s="170">
        <f t="shared" si="48"/>
        <v>0</v>
      </c>
      <c r="BK54" s="170">
        <f t="shared" si="48"/>
        <v>0</v>
      </c>
      <c r="BL54" s="170">
        <f t="shared" si="48"/>
        <v>0</v>
      </c>
      <c r="BM54" s="170">
        <f t="shared" si="48"/>
        <v>0</v>
      </c>
      <c r="BN54" s="170">
        <f t="shared" si="48"/>
        <v>0</v>
      </c>
      <c r="BO54" s="170">
        <f t="shared" si="48"/>
        <v>0</v>
      </c>
      <c r="BP54" s="171">
        <f t="shared" si="32"/>
        <v>0</v>
      </c>
      <c r="BR54" s="170">
        <f t="shared" si="33"/>
        <v>0</v>
      </c>
      <c r="BS54" s="170">
        <f t="shared" si="33"/>
        <v>0</v>
      </c>
      <c r="BT54" s="170">
        <f t="shared" si="33"/>
        <v>0</v>
      </c>
      <c r="BU54" s="170">
        <f t="shared" si="33"/>
        <v>0</v>
      </c>
      <c r="BV54" s="170">
        <f t="shared" si="33"/>
        <v>0</v>
      </c>
      <c r="BW54" s="170">
        <f t="shared" si="33"/>
        <v>0</v>
      </c>
      <c r="BX54" s="170">
        <f t="shared" si="33"/>
        <v>0</v>
      </c>
      <c r="BY54" s="170">
        <f t="shared" si="33"/>
        <v>0</v>
      </c>
      <c r="BZ54" s="170">
        <f t="shared" si="33"/>
        <v>0</v>
      </c>
      <c r="CA54" s="170">
        <f t="shared" si="33"/>
        <v>0</v>
      </c>
      <c r="CB54" s="171">
        <f t="shared" si="34"/>
        <v>0</v>
      </c>
      <c r="CD54" s="170">
        <f t="shared" si="35"/>
        <v>0</v>
      </c>
      <c r="CE54" s="170">
        <f t="shared" si="35"/>
        <v>0</v>
      </c>
      <c r="CF54" s="170">
        <f t="shared" si="35"/>
        <v>0</v>
      </c>
      <c r="CG54" s="170">
        <f t="shared" si="35"/>
        <v>0</v>
      </c>
      <c r="CH54" s="170">
        <f t="shared" si="49"/>
        <v>0</v>
      </c>
      <c r="CI54" s="170">
        <f t="shared" si="49"/>
        <v>0</v>
      </c>
      <c r="CJ54" s="170">
        <f t="shared" si="49"/>
        <v>0</v>
      </c>
      <c r="CK54" s="170">
        <f t="shared" si="49"/>
        <v>0</v>
      </c>
      <c r="CL54" s="170">
        <f t="shared" si="49"/>
        <v>0</v>
      </c>
      <c r="CM54" s="170">
        <f t="shared" si="49"/>
        <v>0</v>
      </c>
      <c r="CN54" s="171">
        <f t="shared" si="36"/>
        <v>0</v>
      </c>
      <c r="CP54" s="170">
        <f t="shared" si="37"/>
        <v>0</v>
      </c>
      <c r="CQ54" s="170">
        <f t="shared" si="37"/>
        <v>0</v>
      </c>
      <c r="CR54" s="170">
        <f t="shared" si="37"/>
        <v>0</v>
      </c>
      <c r="CS54" s="170">
        <f t="shared" si="37"/>
        <v>0</v>
      </c>
      <c r="CT54" s="170">
        <f t="shared" si="37"/>
        <v>0</v>
      </c>
      <c r="CU54" s="170">
        <f t="shared" si="37"/>
        <v>0</v>
      </c>
      <c r="CV54" s="170">
        <f t="shared" si="37"/>
        <v>0</v>
      </c>
      <c r="CW54" s="170">
        <f t="shared" si="37"/>
        <v>0</v>
      </c>
      <c r="CX54" s="170">
        <f t="shared" si="37"/>
        <v>0</v>
      </c>
      <c r="CY54" s="170">
        <f t="shared" si="37"/>
        <v>0</v>
      </c>
      <c r="CZ54" s="171">
        <f t="shared" si="38"/>
        <v>0</v>
      </c>
      <c r="DB54" s="170">
        <f t="shared" si="39"/>
        <v>0</v>
      </c>
      <c r="DC54" s="170">
        <f t="shared" si="39"/>
        <v>0</v>
      </c>
      <c r="DD54" s="170">
        <f t="shared" si="39"/>
        <v>0</v>
      </c>
      <c r="DE54" s="170">
        <f t="shared" si="39"/>
        <v>0</v>
      </c>
      <c r="DF54" s="170">
        <f t="shared" si="39"/>
        <v>0</v>
      </c>
      <c r="DG54" s="170">
        <f t="shared" si="39"/>
        <v>0</v>
      </c>
      <c r="DH54" s="170">
        <f t="shared" si="39"/>
        <v>0</v>
      </c>
      <c r="DI54" s="170">
        <f t="shared" si="39"/>
        <v>0</v>
      </c>
      <c r="DJ54" s="170">
        <f t="shared" si="39"/>
        <v>0</v>
      </c>
      <c r="DK54" s="170">
        <f t="shared" si="39"/>
        <v>0</v>
      </c>
      <c r="DL54" s="171">
        <f t="shared" si="40"/>
        <v>0</v>
      </c>
      <c r="DN54" s="170">
        <f t="shared" si="46"/>
        <v>0</v>
      </c>
      <c r="DO54" s="170">
        <f t="shared" si="46"/>
        <v>0</v>
      </c>
      <c r="DP54" s="170">
        <f t="shared" si="46"/>
        <v>0</v>
      </c>
      <c r="DQ54" s="170">
        <f t="shared" si="46"/>
        <v>0</v>
      </c>
      <c r="DR54" s="170">
        <f t="shared" si="46"/>
        <v>0</v>
      </c>
      <c r="DS54" s="170">
        <f t="shared" si="44"/>
        <v>0</v>
      </c>
      <c r="DT54" s="170">
        <f t="shared" si="44"/>
        <v>0</v>
      </c>
      <c r="DU54" s="170">
        <f t="shared" si="44"/>
        <v>0</v>
      </c>
      <c r="DV54" s="170">
        <f t="shared" si="44"/>
        <v>0</v>
      </c>
      <c r="DW54" s="170">
        <f t="shared" si="44"/>
        <v>0</v>
      </c>
      <c r="DX54" s="171">
        <f t="shared" si="41"/>
        <v>0</v>
      </c>
      <c r="DZ54" s="170">
        <f t="shared" si="47"/>
        <v>0</v>
      </c>
      <c r="EA54" s="170">
        <f t="shared" si="47"/>
        <v>0</v>
      </c>
      <c r="EB54" s="170">
        <f t="shared" si="47"/>
        <v>0</v>
      </c>
      <c r="EC54" s="170">
        <f t="shared" si="47"/>
        <v>0</v>
      </c>
      <c r="ED54" s="170">
        <f t="shared" si="47"/>
        <v>0</v>
      </c>
      <c r="EE54" s="170">
        <f t="shared" si="45"/>
        <v>0</v>
      </c>
      <c r="EF54" s="170">
        <f t="shared" si="45"/>
        <v>0</v>
      </c>
      <c r="EG54" s="170">
        <f t="shared" si="45"/>
        <v>0</v>
      </c>
      <c r="EH54" s="170">
        <f t="shared" si="45"/>
        <v>0</v>
      </c>
      <c r="EI54" s="170">
        <f t="shared" si="45"/>
        <v>0</v>
      </c>
      <c r="EJ54" s="171">
        <f t="shared" si="42"/>
        <v>0</v>
      </c>
    </row>
    <row r="55" spans="2:140" ht="12.95" customHeight="1" x14ac:dyDescent="0.2">
      <c r="B55" s="115" t="str">
        <f>'2. Grunddata'!C$9</f>
        <v>Husdjurens utfodring och vård</v>
      </c>
      <c r="C55" s="147"/>
      <c r="D55" s="147"/>
      <c r="E55" s="209">
        <f t="shared" si="43"/>
        <v>0</v>
      </c>
      <c r="F55" s="488" t="s">
        <v>19</v>
      </c>
      <c r="G55" s="136"/>
      <c r="H55" s="136"/>
      <c r="I55" s="136"/>
      <c r="J55" s="136"/>
      <c r="K55" s="136"/>
      <c r="L55" s="136"/>
      <c r="M55" s="136"/>
      <c r="N55" s="136"/>
      <c r="O55" s="136"/>
      <c r="P55" s="136"/>
      <c r="Q55" s="547">
        <f t="shared" si="24"/>
        <v>0</v>
      </c>
      <c r="R55" s="286">
        <f>(SUMIF('3. Partner'!K$13:K$87,B55,'3. Partner'!H$13:H$87))</f>
        <v>0</v>
      </c>
      <c r="S55" s="286">
        <f>(SUMIF('3. Partner'!K$13:K$87,B55,'3. Partner'!I$13:I$87))</f>
        <v>0</v>
      </c>
      <c r="T55" s="287">
        <f>IF(F55="NEJ",0,IF('2. Grunddata'!C$15="Lön+Drift",'2. Grunddata'!C$14,0)+IF('2. Grunddata'!C$15="Lön+Drift+Utrustning+Lokal",'2. Grunddata'!C$14,0))</f>
        <v>0</v>
      </c>
      <c r="U55" s="227"/>
      <c r="V55" s="225">
        <f t="shared" si="25"/>
        <v>0</v>
      </c>
      <c r="W55" s="225">
        <f t="shared" si="25"/>
        <v>0</v>
      </c>
      <c r="X55" s="225">
        <f t="shared" si="25"/>
        <v>0</v>
      </c>
      <c r="Y55" s="225">
        <f t="shared" si="25"/>
        <v>0</v>
      </c>
      <c r="Z55" s="225">
        <f t="shared" si="25"/>
        <v>0</v>
      </c>
      <c r="AA55" s="225">
        <f t="shared" si="25"/>
        <v>0</v>
      </c>
      <c r="AB55" s="225">
        <f t="shared" si="25"/>
        <v>0</v>
      </c>
      <c r="AC55" s="225">
        <f t="shared" si="25"/>
        <v>0</v>
      </c>
      <c r="AD55" s="225">
        <f t="shared" si="25"/>
        <v>0</v>
      </c>
      <c r="AE55" s="225">
        <f t="shared" si="25"/>
        <v>0</v>
      </c>
      <c r="AF55" s="226">
        <f t="shared" si="26"/>
        <v>0</v>
      </c>
      <c r="AG55" s="227"/>
      <c r="AH55" s="225">
        <f t="shared" si="27"/>
        <v>0</v>
      </c>
      <c r="AI55" s="225">
        <f t="shared" si="27"/>
        <v>0</v>
      </c>
      <c r="AJ55" s="225">
        <f t="shared" si="27"/>
        <v>0</v>
      </c>
      <c r="AK55" s="225">
        <f t="shared" si="27"/>
        <v>0</v>
      </c>
      <c r="AL55" s="225">
        <f t="shared" si="27"/>
        <v>0</v>
      </c>
      <c r="AM55" s="225">
        <f t="shared" si="27"/>
        <v>0</v>
      </c>
      <c r="AN55" s="225">
        <f t="shared" si="27"/>
        <v>0</v>
      </c>
      <c r="AO55" s="225">
        <f t="shared" si="27"/>
        <v>0</v>
      </c>
      <c r="AP55" s="225">
        <f t="shared" si="27"/>
        <v>0</v>
      </c>
      <c r="AQ55" s="225">
        <f t="shared" si="27"/>
        <v>0</v>
      </c>
      <c r="AR55" s="226">
        <f t="shared" si="28"/>
        <v>0</v>
      </c>
      <c r="AS55" s="227"/>
      <c r="AT55" s="225">
        <f t="shared" si="29"/>
        <v>0</v>
      </c>
      <c r="AU55" s="225">
        <f t="shared" si="29"/>
        <v>0</v>
      </c>
      <c r="AV55" s="225">
        <f t="shared" si="29"/>
        <v>0</v>
      </c>
      <c r="AW55" s="225">
        <f t="shared" si="29"/>
        <v>0</v>
      </c>
      <c r="AX55" s="225">
        <f t="shared" si="29"/>
        <v>0</v>
      </c>
      <c r="AY55" s="225">
        <f t="shared" si="29"/>
        <v>0</v>
      </c>
      <c r="AZ55" s="225">
        <f t="shared" si="29"/>
        <v>0</v>
      </c>
      <c r="BA55" s="225">
        <f t="shared" si="29"/>
        <v>0</v>
      </c>
      <c r="BB55" s="225">
        <f t="shared" si="29"/>
        <v>0</v>
      </c>
      <c r="BC55" s="225">
        <f t="shared" si="29"/>
        <v>0</v>
      </c>
      <c r="BD55" s="226">
        <f t="shared" si="30"/>
        <v>0</v>
      </c>
      <c r="BE55" s="227"/>
      <c r="BF55" s="225">
        <f t="shared" si="31"/>
        <v>0</v>
      </c>
      <c r="BG55" s="225">
        <f t="shared" si="31"/>
        <v>0</v>
      </c>
      <c r="BH55" s="225">
        <f t="shared" si="31"/>
        <v>0</v>
      </c>
      <c r="BI55" s="225">
        <f t="shared" si="31"/>
        <v>0</v>
      </c>
      <c r="BJ55" s="225">
        <f t="shared" si="48"/>
        <v>0</v>
      </c>
      <c r="BK55" s="225">
        <f t="shared" si="48"/>
        <v>0</v>
      </c>
      <c r="BL55" s="225">
        <f t="shared" si="48"/>
        <v>0</v>
      </c>
      <c r="BM55" s="225">
        <f t="shared" si="48"/>
        <v>0</v>
      </c>
      <c r="BN55" s="225">
        <f t="shared" si="48"/>
        <v>0</v>
      </c>
      <c r="BO55" s="225">
        <f t="shared" si="48"/>
        <v>0</v>
      </c>
      <c r="BP55" s="226">
        <f t="shared" si="32"/>
        <v>0</v>
      </c>
      <c r="BQ55" s="227"/>
      <c r="BR55" s="225">
        <f t="shared" si="33"/>
        <v>0</v>
      </c>
      <c r="BS55" s="225">
        <f t="shared" si="33"/>
        <v>0</v>
      </c>
      <c r="BT55" s="225">
        <f t="shared" si="33"/>
        <v>0</v>
      </c>
      <c r="BU55" s="225">
        <f t="shared" si="33"/>
        <v>0</v>
      </c>
      <c r="BV55" s="225">
        <f t="shared" si="33"/>
        <v>0</v>
      </c>
      <c r="BW55" s="225">
        <f t="shared" si="33"/>
        <v>0</v>
      </c>
      <c r="BX55" s="225">
        <f t="shared" si="33"/>
        <v>0</v>
      </c>
      <c r="BY55" s="225">
        <f t="shared" si="33"/>
        <v>0</v>
      </c>
      <c r="BZ55" s="225">
        <f t="shared" si="33"/>
        <v>0</v>
      </c>
      <c r="CA55" s="225">
        <f t="shared" si="33"/>
        <v>0</v>
      </c>
      <c r="CB55" s="226">
        <f t="shared" si="34"/>
        <v>0</v>
      </c>
      <c r="CC55" s="227"/>
      <c r="CD55" s="225">
        <f t="shared" si="35"/>
        <v>0</v>
      </c>
      <c r="CE55" s="225">
        <f t="shared" si="35"/>
        <v>0</v>
      </c>
      <c r="CF55" s="225">
        <f t="shared" si="35"/>
        <v>0</v>
      </c>
      <c r="CG55" s="225">
        <f t="shared" si="35"/>
        <v>0</v>
      </c>
      <c r="CH55" s="225">
        <f t="shared" si="49"/>
        <v>0</v>
      </c>
      <c r="CI55" s="225">
        <f t="shared" si="49"/>
        <v>0</v>
      </c>
      <c r="CJ55" s="225">
        <f t="shared" si="49"/>
        <v>0</v>
      </c>
      <c r="CK55" s="225">
        <f t="shared" si="49"/>
        <v>0</v>
      </c>
      <c r="CL55" s="225">
        <f t="shared" si="49"/>
        <v>0</v>
      </c>
      <c r="CM55" s="225">
        <f t="shared" si="49"/>
        <v>0</v>
      </c>
      <c r="CN55" s="226">
        <f t="shared" si="36"/>
        <v>0</v>
      </c>
      <c r="CO55" s="227"/>
      <c r="CP55" s="225">
        <f t="shared" si="37"/>
        <v>0</v>
      </c>
      <c r="CQ55" s="225">
        <f t="shared" si="37"/>
        <v>0</v>
      </c>
      <c r="CR55" s="225">
        <f t="shared" si="37"/>
        <v>0</v>
      </c>
      <c r="CS55" s="225">
        <f t="shared" si="37"/>
        <v>0</v>
      </c>
      <c r="CT55" s="225">
        <f t="shared" si="37"/>
        <v>0</v>
      </c>
      <c r="CU55" s="225">
        <f t="shared" si="37"/>
        <v>0</v>
      </c>
      <c r="CV55" s="225">
        <f t="shared" si="37"/>
        <v>0</v>
      </c>
      <c r="CW55" s="225">
        <f t="shared" si="37"/>
        <v>0</v>
      </c>
      <c r="CX55" s="225">
        <f t="shared" si="37"/>
        <v>0</v>
      </c>
      <c r="CY55" s="225">
        <f t="shared" si="37"/>
        <v>0</v>
      </c>
      <c r="CZ55" s="226">
        <f t="shared" si="38"/>
        <v>0</v>
      </c>
      <c r="DA55" s="227"/>
      <c r="DB55" s="225">
        <f t="shared" si="39"/>
        <v>0</v>
      </c>
      <c r="DC55" s="225">
        <f t="shared" si="39"/>
        <v>0</v>
      </c>
      <c r="DD55" s="225">
        <f t="shared" si="39"/>
        <v>0</v>
      </c>
      <c r="DE55" s="225">
        <f t="shared" si="39"/>
        <v>0</v>
      </c>
      <c r="DF55" s="225">
        <f t="shared" si="39"/>
        <v>0</v>
      </c>
      <c r="DG55" s="225">
        <f t="shared" si="39"/>
        <v>0</v>
      </c>
      <c r="DH55" s="225">
        <f t="shared" si="39"/>
        <v>0</v>
      </c>
      <c r="DI55" s="225">
        <f t="shared" si="39"/>
        <v>0</v>
      </c>
      <c r="DJ55" s="225">
        <f t="shared" si="39"/>
        <v>0</v>
      </c>
      <c r="DK55" s="225">
        <f t="shared" si="39"/>
        <v>0</v>
      </c>
      <c r="DL55" s="226">
        <f t="shared" si="40"/>
        <v>0</v>
      </c>
      <c r="DM55" s="227"/>
      <c r="DN55" s="225">
        <f t="shared" si="46"/>
        <v>0</v>
      </c>
      <c r="DO55" s="225">
        <f t="shared" si="46"/>
        <v>0</v>
      </c>
      <c r="DP55" s="225">
        <f t="shared" si="46"/>
        <v>0</v>
      </c>
      <c r="DQ55" s="225">
        <f t="shared" si="46"/>
        <v>0</v>
      </c>
      <c r="DR55" s="225">
        <f t="shared" si="46"/>
        <v>0</v>
      </c>
      <c r="DS55" s="225">
        <f t="shared" si="44"/>
        <v>0</v>
      </c>
      <c r="DT55" s="225">
        <f t="shared" si="44"/>
        <v>0</v>
      </c>
      <c r="DU55" s="225">
        <f t="shared" si="44"/>
        <v>0</v>
      </c>
      <c r="DV55" s="225">
        <f t="shared" si="44"/>
        <v>0</v>
      </c>
      <c r="DW55" s="225">
        <f t="shared" si="44"/>
        <v>0</v>
      </c>
      <c r="DX55" s="226">
        <f t="shared" si="41"/>
        <v>0</v>
      </c>
      <c r="DY55" s="227"/>
      <c r="DZ55" s="225">
        <f t="shared" si="47"/>
        <v>0</v>
      </c>
      <c r="EA55" s="225">
        <f t="shared" si="47"/>
        <v>0</v>
      </c>
      <c r="EB55" s="225">
        <f t="shared" si="47"/>
        <v>0</v>
      </c>
      <c r="EC55" s="225">
        <f t="shared" si="47"/>
        <v>0</v>
      </c>
      <c r="ED55" s="225">
        <f t="shared" si="47"/>
        <v>0</v>
      </c>
      <c r="EE55" s="225">
        <f t="shared" si="45"/>
        <v>0</v>
      </c>
      <c r="EF55" s="225">
        <f t="shared" si="45"/>
        <v>0</v>
      </c>
      <c r="EG55" s="225">
        <f t="shared" si="45"/>
        <v>0</v>
      </c>
      <c r="EH55" s="225">
        <f t="shared" si="45"/>
        <v>0</v>
      </c>
      <c r="EI55" s="225">
        <f t="shared" si="45"/>
        <v>0</v>
      </c>
      <c r="EJ55" s="226">
        <f t="shared" si="42"/>
        <v>0</v>
      </c>
    </row>
    <row r="56" spans="2:140" ht="12.95" customHeight="1" x14ac:dyDescent="0.2">
      <c r="B56" s="109" t="str">
        <f>'2. Grunddata'!C$9</f>
        <v>Husdjurens utfodring och vård</v>
      </c>
      <c r="C56" s="110"/>
      <c r="D56" s="110"/>
      <c r="E56" s="185">
        <f t="shared" si="43"/>
        <v>0</v>
      </c>
      <c r="F56" s="489" t="s">
        <v>19</v>
      </c>
      <c r="G56" s="111"/>
      <c r="H56" s="111"/>
      <c r="I56" s="111"/>
      <c r="J56" s="111"/>
      <c r="K56" s="111"/>
      <c r="L56" s="111"/>
      <c r="M56" s="111"/>
      <c r="N56" s="111"/>
      <c r="O56" s="111"/>
      <c r="P56" s="111"/>
      <c r="Q56" s="546">
        <f t="shared" si="24"/>
        <v>0</v>
      </c>
      <c r="R56" s="186">
        <f>(SUMIF('3. Partner'!K$13:K$87,B56,'3. Partner'!H$13:H$87))</f>
        <v>0</v>
      </c>
      <c r="S56" s="186">
        <f>(SUMIF('3. Partner'!K$13:K$87,B56,'3. Partner'!I$13:I$87))</f>
        <v>0</v>
      </c>
      <c r="T56" s="206">
        <f>IF(F56="NEJ",0,IF('2. Grunddata'!C$15="Lön+Drift",'2. Grunddata'!C$14,0)+IF('2. Grunddata'!C$15="Lön+Drift+Utrustning+Lokal",'2. Grunddata'!C$14,0))</f>
        <v>0</v>
      </c>
      <c r="V56" s="170">
        <f t="shared" si="25"/>
        <v>0</v>
      </c>
      <c r="W56" s="170">
        <f t="shared" si="25"/>
        <v>0</v>
      </c>
      <c r="X56" s="170">
        <f t="shared" si="25"/>
        <v>0</v>
      </c>
      <c r="Y56" s="170">
        <f t="shared" si="25"/>
        <v>0</v>
      </c>
      <c r="Z56" s="170">
        <f t="shared" si="25"/>
        <v>0</v>
      </c>
      <c r="AA56" s="170">
        <f t="shared" si="25"/>
        <v>0</v>
      </c>
      <c r="AB56" s="170">
        <f t="shared" si="25"/>
        <v>0</v>
      </c>
      <c r="AC56" s="170">
        <f t="shared" si="25"/>
        <v>0</v>
      </c>
      <c r="AD56" s="170">
        <f t="shared" si="25"/>
        <v>0</v>
      </c>
      <c r="AE56" s="170">
        <f t="shared" si="25"/>
        <v>0</v>
      </c>
      <c r="AF56" s="171">
        <f t="shared" si="26"/>
        <v>0</v>
      </c>
      <c r="AH56" s="170">
        <f t="shared" si="27"/>
        <v>0</v>
      </c>
      <c r="AI56" s="170">
        <f t="shared" si="27"/>
        <v>0</v>
      </c>
      <c r="AJ56" s="170">
        <f t="shared" si="27"/>
        <v>0</v>
      </c>
      <c r="AK56" s="170">
        <f t="shared" si="27"/>
        <v>0</v>
      </c>
      <c r="AL56" s="170">
        <f t="shared" si="27"/>
        <v>0</v>
      </c>
      <c r="AM56" s="170">
        <f t="shared" si="27"/>
        <v>0</v>
      </c>
      <c r="AN56" s="170">
        <f t="shared" si="27"/>
        <v>0</v>
      </c>
      <c r="AO56" s="170">
        <f t="shared" si="27"/>
        <v>0</v>
      </c>
      <c r="AP56" s="170">
        <f t="shared" si="27"/>
        <v>0</v>
      </c>
      <c r="AQ56" s="170">
        <f t="shared" si="27"/>
        <v>0</v>
      </c>
      <c r="AR56" s="171">
        <f t="shared" si="28"/>
        <v>0</v>
      </c>
      <c r="AT56" s="170">
        <f t="shared" si="29"/>
        <v>0</v>
      </c>
      <c r="AU56" s="170">
        <f t="shared" si="29"/>
        <v>0</v>
      </c>
      <c r="AV56" s="170">
        <f t="shared" si="29"/>
        <v>0</v>
      </c>
      <c r="AW56" s="170">
        <f t="shared" si="29"/>
        <v>0</v>
      </c>
      <c r="AX56" s="170">
        <f t="shared" si="29"/>
        <v>0</v>
      </c>
      <c r="AY56" s="170">
        <f t="shared" si="29"/>
        <v>0</v>
      </c>
      <c r="AZ56" s="170">
        <f t="shared" si="29"/>
        <v>0</v>
      </c>
      <c r="BA56" s="170">
        <f t="shared" si="29"/>
        <v>0</v>
      </c>
      <c r="BB56" s="170">
        <f t="shared" si="29"/>
        <v>0</v>
      </c>
      <c r="BC56" s="170">
        <f t="shared" si="29"/>
        <v>0</v>
      </c>
      <c r="BD56" s="171">
        <f t="shared" si="30"/>
        <v>0</v>
      </c>
      <c r="BF56" s="170">
        <f t="shared" si="31"/>
        <v>0</v>
      </c>
      <c r="BG56" s="170">
        <f t="shared" si="31"/>
        <v>0</v>
      </c>
      <c r="BH56" s="170">
        <f t="shared" si="31"/>
        <v>0</v>
      </c>
      <c r="BI56" s="170">
        <f t="shared" si="31"/>
        <v>0</v>
      </c>
      <c r="BJ56" s="170">
        <f t="shared" si="48"/>
        <v>0</v>
      </c>
      <c r="BK56" s="170">
        <f t="shared" si="48"/>
        <v>0</v>
      </c>
      <c r="BL56" s="170">
        <f t="shared" si="48"/>
        <v>0</v>
      </c>
      <c r="BM56" s="170">
        <f t="shared" si="48"/>
        <v>0</v>
      </c>
      <c r="BN56" s="170">
        <f t="shared" si="48"/>
        <v>0</v>
      </c>
      <c r="BO56" s="170">
        <f t="shared" si="48"/>
        <v>0</v>
      </c>
      <c r="BP56" s="171">
        <f t="shared" si="32"/>
        <v>0</v>
      </c>
      <c r="BR56" s="170">
        <f t="shared" si="33"/>
        <v>0</v>
      </c>
      <c r="BS56" s="170">
        <f t="shared" si="33"/>
        <v>0</v>
      </c>
      <c r="BT56" s="170">
        <f t="shared" si="33"/>
        <v>0</v>
      </c>
      <c r="BU56" s="170">
        <f t="shared" si="33"/>
        <v>0</v>
      </c>
      <c r="BV56" s="170">
        <f t="shared" si="33"/>
        <v>0</v>
      </c>
      <c r="BW56" s="170">
        <f t="shared" si="33"/>
        <v>0</v>
      </c>
      <c r="BX56" s="170">
        <f t="shared" si="33"/>
        <v>0</v>
      </c>
      <c r="BY56" s="170">
        <f t="shared" si="33"/>
        <v>0</v>
      </c>
      <c r="BZ56" s="170">
        <f t="shared" si="33"/>
        <v>0</v>
      </c>
      <c r="CA56" s="170">
        <f t="shared" si="33"/>
        <v>0</v>
      </c>
      <c r="CB56" s="171">
        <f t="shared" si="34"/>
        <v>0</v>
      </c>
      <c r="CD56" s="170">
        <f t="shared" si="35"/>
        <v>0</v>
      </c>
      <c r="CE56" s="170">
        <f t="shared" si="35"/>
        <v>0</v>
      </c>
      <c r="CF56" s="170">
        <f t="shared" si="35"/>
        <v>0</v>
      </c>
      <c r="CG56" s="170">
        <f t="shared" si="35"/>
        <v>0</v>
      </c>
      <c r="CH56" s="170">
        <f t="shared" si="49"/>
        <v>0</v>
      </c>
      <c r="CI56" s="170">
        <f t="shared" si="49"/>
        <v>0</v>
      </c>
      <c r="CJ56" s="170">
        <f t="shared" si="49"/>
        <v>0</v>
      </c>
      <c r="CK56" s="170">
        <f t="shared" si="49"/>
        <v>0</v>
      </c>
      <c r="CL56" s="170">
        <f t="shared" si="49"/>
        <v>0</v>
      </c>
      <c r="CM56" s="170">
        <f t="shared" si="49"/>
        <v>0</v>
      </c>
      <c r="CN56" s="171">
        <f t="shared" si="36"/>
        <v>0</v>
      </c>
      <c r="CP56" s="170">
        <f t="shared" si="37"/>
        <v>0</v>
      </c>
      <c r="CQ56" s="170">
        <f t="shared" si="37"/>
        <v>0</v>
      </c>
      <c r="CR56" s="170">
        <f t="shared" si="37"/>
        <v>0</v>
      </c>
      <c r="CS56" s="170">
        <f t="shared" si="37"/>
        <v>0</v>
      </c>
      <c r="CT56" s="170">
        <f t="shared" si="37"/>
        <v>0</v>
      </c>
      <c r="CU56" s="170">
        <f t="shared" si="37"/>
        <v>0</v>
      </c>
      <c r="CV56" s="170">
        <f t="shared" si="37"/>
        <v>0</v>
      </c>
      <c r="CW56" s="170">
        <f t="shared" si="37"/>
        <v>0</v>
      </c>
      <c r="CX56" s="170">
        <f t="shared" si="37"/>
        <v>0</v>
      </c>
      <c r="CY56" s="170">
        <f t="shared" si="37"/>
        <v>0</v>
      </c>
      <c r="CZ56" s="171">
        <f t="shared" si="38"/>
        <v>0</v>
      </c>
      <c r="DB56" s="170">
        <f t="shared" si="39"/>
        <v>0</v>
      </c>
      <c r="DC56" s="170">
        <f t="shared" si="39"/>
        <v>0</v>
      </c>
      <c r="DD56" s="170">
        <f t="shared" si="39"/>
        <v>0</v>
      </c>
      <c r="DE56" s="170">
        <f t="shared" si="39"/>
        <v>0</v>
      </c>
      <c r="DF56" s="170">
        <f t="shared" si="39"/>
        <v>0</v>
      </c>
      <c r="DG56" s="170">
        <f t="shared" si="39"/>
        <v>0</v>
      </c>
      <c r="DH56" s="170">
        <f t="shared" si="39"/>
        <v>0</v>
      </c>
      <c r="DI56" s="170">
        <f t="shared" si="39"/>
        <v>0</v>
      </c>
      <c r="DJ56" s="170">
        <f t="shared" si="39"/>
        <v>0</v>
      </c>
      <c r="DK56" s="170">
        <f t="shared" si="39"/>
        <v>0</v>
      </c>
      <c r="DL56" s="171">
        <f t="shared" si="40"/>
        <v>0</v>
      </c>
      <c r="DN56" s="170">
        <f t="shared" si="46"/>
        <v>0</v>
      </c>
      <c r="DO56" s="170">
        <f t="shared" si="46"/>
        <v>0</v>
      </c>
      <c r="DP56" s="170">
        <f t="shared" si="46"/>
        <v>0</v>
      </c>
      <c r="DQ56" s="170">
        <f t="shared" si="46"/>
        <v>0</v>
      </c>
      <c r="DR56" s="170">
        <f t="shared" si="46"/>
        <v>0</v>
      </c>
      <c r="DS56" s="170">
        <f t="shared" si="44"/>
        <v>0</v>
      </c>
      <c r="DT56" s="170">
        <f t="shared" si="44"/>
        <v>0</v>
      </c>
      <c r="DU56" s="170">
        <f t="shared" si="44"/>
        <v>0</v>
      </c>
      <c r="DV56" s="170">
        <f t="shared" si="44"/>
        <v>0</v>
      </c>
      <c r="DW56" s="170">
        <f t="shared" si="44"/>
        <v>0</v>
      </c>
      <c r="DX56" s="171">
        <f t="shared" si="41"/>
        <v>0</v>
      </c>
      <c r="DZ56" s="170">
        <f t="shared" si="47"/>
        <v>0</v>
      </c>
      <c r="EA56" s="170">
        <f t="shared" si="47"/>
        <v>0</v>
      </c>
      <c r="EB56" s="170">
        <f t="shared" si="47"/>
        <v>0</v>
      </c>
      <c r="EC56" s="170">
        <f t="shared" si="47"/>
        <v>0</v>
      </c>
      <c r="ED56" s="170">
        <f t="shared" si="47"/>
        <v>0</v>
      </c>
      <c r="EE56" s="170">
        <f t="shared" si="45"/>
        <v>0</v>
      </c>
      <c r="EF56" s="170">
        <f t="shared" si="45"/>
        <v>0</v>
      </c>
      <c r="EG56" s="170">
        <f t="shared" si="45"/>
        <v>0</v>
      </c>
      <c r="EH56" s="170">
        <f t="shared" si="45"/>
        <v>0</v>
      </c>
      <c r="EI56" s="170">
        <f t="shared" si="45"/>
        <v>0</v>
      </c>
      <c r="EJ56" s="171">
        <f t="shared" si="42"/>
        <v>0</v>
      </c>
    </row>
    <row r="57" spans="2:140" ht="12.95" customHeight="1" x14ac:dyDescent="0.2">
      <c r="B57" s="115" t="str">
        <f>'2. Grunddata'!C$9</f>
        <v>Husdjurens utfodring och vård</v>
      </c>
      <c r="C57" s="147"/>
      <c r="D57" s="147"/>
      <c r="E57" s="209">
        <f t="shared" si="43"/>
        <v>0</v>
      </c>
      <c r="F57" s="488" t="s">
        <v>19</v>
      </c>
      <c r="G57" s="136"/>
      <c r="H57" s="136"/>
      <c r="I57" s="136"/>
      <c r="J57" s="136"/>
      <c r="K57" s="136"/>
      <c r="L57" s="136"/>
      <c r="M57" s="136"/>
      <c r="N57" s="136"/>
      <c r="O57" s="136"/>
      <c r="P57" s="136"/>
      <c r="Q57" s="547">
        <f t="shared" si="24"/>
        <v>0</v>
      </c>
      <c r="R57" s="286">
        <f>(SUMIF('3. Partner'!K$13:K$87,B57,'3. Partner'!H$13:H$87))</f>
        <v>0</v>
      </c>
      <c r="S57" s="286">
        <f>(SUMIF('3. Partner'!K$13:K$87,B57,'3. Partner'!I$13:I$87))</f>
        <v>0</v>
      </c>
      <c r="T57" s="287">
        <f>IF(F57="NEJ",0,IF('2. Grunddata'!C$15="Lön+Drift",'2. Grunddata'!C$14,0)+IF('2. Grunddata'!C$15="Lön+Drift+Utrustning+Lokal",'2. Grunddata'!C$14,0))</f>
        <v>0</v>
      </c>
      <c r="U57" s="227"/>
      <c r="V57" s="225">
        <f t="shared" si="25"/>
        <v>0</v>
      </c>
      <c r="W57" s="225">
        <f t="shared" si="25"/>
        <v>0</v>
      </c>
      <c r="X57" s="225">
        <f t="shared" si="25"/>
        <v>0</v>
      </c>
      <c r="Y57" s="225">
        <f t="shared" si="25"/>
        <v>0</v>
      </c>
      <c r="Z57" s="225">
        <f t="shared" si="25"/>
        <v>0</v>
      </c>
      <c r="AA57" s="225">
        <f t="shared" si="25"/>
        <v>0</v>
      </c>
      <c r="AB57" s="225">
        <f t="shared" si="25"/>
        <v>0</v>
      </c>
      <c r="AC57" s="225">
        <f t="shared" si="25"/>
        <v>0</v>
      </c>
      <c r="AD57" s="225">
        <f t="shared" si="25"/>
        <v>0</v>
      </c>
      <c r="AE57" s="225">
        <f t="shared" si="25"/>
        <v>0</v>
      </c>
      <c r="AF57" s="226">
        <f t="shared" si="26"/>
        <v>0</v>
      </c>
      <c r="AG57" s="227"/>
      <c r="AH57" s="225">
        <f t="shared" si="27"/>
        <v>0</v>
      </c>
      <c r="AI57" s="225">
        <f t="shared" si="27"/>
        <v>0</v>
      </c>
      <c r="AJ57" s="225">
        <f t="shared" si="27"/>
        <v>0</v>
      </c>
      <c r="AK57" s="225">
        <f t="shared" si="27"/>
        <v>0</v>
      </c>
      <c r="AL57" s="225">
        <f t="shared" si="27"/>
        <v>0</v>
      </c>
      <c r="AM57" s="225">
        <f t="shared" si="27"/>
        <v>0</v>
      </c>
      <c r="AN57" s="225">
        <f t="shared" si="27"/>
        <v>0</v>
      </c>
      <c r="AO57" s="225">
        <f t="shared" si="27"/>
        <v>0</v>
      </c>
      <c r="AP57" s="225">
        <f t="shared" si="27"/>
        <v>0</v>
      </c>
      <c r="AQ57" s="225">
        <f t="shared" si="27"/>
        <v>0</v>
      </c>
      <c r="AR57" s="226">
        <f t="shared" si="28"/>
        <v>0</v>
      </c>
      <c r="AS57" s="227"/>
      <c r="AT57" s="225">
        <f t="shared" si="29"/>
        <v>0</v>
      </c>
      <c r="AU57" s="225">
        <f t="shared" si="29"/>
        <v>0</v>
      </c>
      <c r="AV57" s="225">
        <f t="shared" si="29"/>
        <v>0</v>
      </c>
      <c r="AW57" s="225">
        <f t="shared" si="29"/>
        <v>0</v>
      </c>
      <c r="AX57" s="225">
        <f t="shared" si="29"/>
        <v>0</v>
      </c>
      <c r="AY57" s="225">
        <f t="shared" si="29"/>
        <v>0</v>
      </c>
      <c r="AZ57" s="225">
        <f t="shared" si="29"/>
        <v>0</v>
      </c>
      <c r="BA57" s="225">
        <f t="shared" si="29"/>
        <v>0</v>
      </c>
      <c r="BB57" s="225">
        <f t="shared" si="29"/>
        <v>0</v>
      </c>
      <c r="BC57" s="225">
        <f t="shared" si="29"/>
        <v>0</v>
      </c>
      <c r="BD57" s="226">
        <f t="shared" si="30"/>
        <v>0</v>
      </c>
      <c r="BE57" s="227"/>
      <c r="BF57" s="225">
        <f t="shared" si="31"/>
        <v>0</v>
      </c>
      <c r="BG57" s="225">
        <f t="shared" si="31"/>
        <v>0</v>
      </c>
      <c r="BH57" s="225">
        <f t="shared" si="31"/>
        <v>0</v>
      </c>
      <c r="BI57" s="225">
        <f t="shared" si="31"/>
        <v>0</v>
      </c>
      <c r="BJ57" s="225">
        <f t="shared" si="48"/>
        <v>0</v>
      </c>
      <c r="BK57" s="225">
        <f t="shared" si="48"/>
        <v>0</v>
      </c>
      <c r="BL57" s="225">
        <f t="shared" si="48"/>
        <v>0</v>
      </c>
      <c r="BM57" s="225">
        <f t="shared" si="48"/>
        <v>0</v>
      </c>
      <c r="BN57" s="225">
        <f t="shared" si="48"/>
        <v>0</v>
      </c>
      <c r="BO57" s="225">
        <f t="shared" si="48"/>
        <v>0</v>
      </c>
      <c r="BP57" s="226">
        <f t="shared" si="32"/>
        <v>0</v>
      </c>
      <c r="BQ57" s="227"/>
      <c r="BR57" s="225">
        <f t="shared" si="33"/>
        <v>0</v>
      </c>
      <c r="BS57" s="225">
        <f t="shared" si="33"/>
        <v>0</v>
      </c>
      <c r="BT57" s="225">
        <f t="shared" si="33"/>
        <v>0</v>
      </c>
      <c r="BU57" s="225">
        <f t="shared" si="33"/>
        <v>0</v>
      </c>
      <c r="BV57" s="225">
        <f t="shared" si="33"/>
        <v>0</v>
      </c>
      <c r="BW57" s="225">
        <f t="shared" si="33"/>
        <v>0</v>
      </c>
      <c r="BX57" s="225">
        <f t="shared" si="33"/>
        <v>0</v>
      </c>
      <c r="BY57" s="225">
        <f t="shared" si="33"/>
        <v>0</v>
      </c>
      <c r="BZ57" s="225">
        <f t="shared" si="33"/>
        <v>0</v>
      </c>
      <c r="CA57" s="225">
        <f t="shared" si="33"/>
        <v>0</v>
      </c>
      <c r="CB57" s="226">
        <f t="shared" si="34"/>
        <v>0</v>
      </c>
      <c r="CC57" s="227"/>
      <c r="CD57" s="225">
        <f t="shared" si="35"/>
        <v>0</v>
      </c>
      <c r="CE57" s="225">
        <f t="shared" si="35"/>
        <v>0</v>
      </c>
      <c r="CF57" s="225">
        <f t="shared" si="35"/>
        <v>0</v>
      </c>
      <c r="CG57" s="225">
        <f t="shared" si="35"/>
        <v>0</v>
      </c>
      <c r="CH57" s="225">
        <f t="shared" si="49"/>
        <v>0</v>
      </c>
      <c r="CI57" s="225">
        <f t="shared" si="49"/>
        <v>0</v>
      </c>
      <c r="CJ57" s="225">
        <f t="shared" si="49"/>
        <v>0</v>
      </c>
      <c r="CK57" s="225">
        <f t="shared" si="49"/>
        <v>0</v>
      </c>
      <c r="CL57" s="225">
        <f t="shared" si="49"/>
        <v>0</v>
      </c>
      <c r="CM57" s="225">
        <f t="shared" si="49"/>
        <v>0</v>
      </c>
      <c r="CN57" s="226">
        <f t="shared" si="36"/>
        <v>0</v>
      </c>
      <c r="CO57" s="227"/>
      <c r="CP57" s="225">
        <f t="shared" si="37"/>
        <v>0</v>
      </c>
      <c r="CQ57" s="225">
        <f t="shared" si="37"/>
        <v>0</v>
      </c>
      <c r="CR57" s="225">
        <f t="shared" si="37"/>
        <v>0</v>
      </c>
      <c r="CS57" s="225">
        <f t="shared" si="37"/>
        <v>0</v>
      </c>
      <c r="CT57" s="225">
        <f t="shared" si="37"/>
        <v>0</v>
      </c>
      <c r="CU57" s="225">
        <f t="shared" si="37"/>
        <v>0</v>
      </c>
      <c r="CV57" s="225">
        <f t="shared" si="37"/>
        <v>0</v>
      </c>
      <c r="CW57" s="225">
        <f t="shared" si="37"/>
        <v>0</v>
      </c>
      <c r="CX57" s="225">
        <f t="shared" si="37"/>
        <v>0</v>
      </c>
      <c r="CY57" s="225">
        <f t="shared" si="37"/>
        <v>0</v>
      </c>
      <c r="CZ57" s="226">
        <f t="shared" si="38"/>
        <v>0</v>
      </c>
      <c r="DA57" s="227"/>
      <c r="DB57" s="225">
        <f t="shared" si="39"/>
        <v>0</v>
      </c>
      <c r="DC57" s="225">
        <f t="shared" si="39"/>
        <v>0</v>
      </c>
      <c r="DD57" s="225">
        <f t="shared" si="39"/>
        <v>0</v>
      </c>
      <c r="DE57" s="225">
        <f t="shared" si="39"/>
        <v>0</v>
      </c>
      <c r="DF57" s="225">
        <f t="shared" si="39"/>
        <v>0</v>
      </c>
      <c r="DG57" s="225">
        <f t="shared" si="39"/>
        <v>0</v>
      </c>
      <c r="DH57" s="225">
        <f t="shared" si="39"/>
        <v>0</v>
      </c>
      <c r="DI57" s="225">
        <f t="shared" si="39"/>
        <v>0</v>
      </c>
      <c r="DJ57" s="225">
        <f t="shared" si="39"/>
        <v>0</v>
      </c>
      <c r="DK57" s="225">
        <f t="shared" si="39"/>
        <v>0</v>
      </c>
      <c r="DL57" s="226">
        <f t="shared" si="40"/>
        <v>0</v>
      </c>
      <c r="DM57" s="227"/>
      <c r="DN57" s="225">
        <f t="shared" si="46"/>
        <v>0</v>
      </c>
      <c r="DO57" s="225">
        <f t="shared" si="46"/>
        <v>0</v>
      </c>
      <c r="DP57" s="225">
        <f t="shared" si="46"/>
        <v>0</v>
      </c>
      <c r="DQ57" s="225">
        <f t="shared" si="46"/>
        <v>0</v>
      </c>
      <c r="DR57" s="225">
        <f t="shared" si="46"/>
        <v>0</v>
      </c>
      <c r="DS57" s="225">
        <f t="shared" si="44"/>
        <v>0</v>
      </c>
      <c r="DT57" s="225">
        <f t="shared" si="44"/>
        <v>0</v>
      </c>
      <c r="DU57" s="225">
        <f t="shared" si="44"/>
        <v>0</v>
      </c>
      <c r="DV57" s="225">
        <f t="shared" si="44"/>
        <v>0</v>
      </c>
      <c r="DW57" s="225">
        <f t="shared" si="44"/>
        <v>0</v>
      </c>
      <c r="DX57" s="226">
        <f t="shared" si="41"/>
        <v>0</v>
      </c>
      <c r="DY57" s="227"/>
      <c r="DZ57" s="225">
        <f t="shared" si="47"/>
        <v>0</v>
      </c>
      <c r="EA57" s="225">
        <f t="shared" si="47"/>
        <v>0</v>
      </c>
      <c r="EB57" s="225">
        <f t="shared" si="47"/>
        <v>0</v>
      </c>
      <c r="EC57" s="225">
        <f t="shared" si="47"/>
        <v>0</v>
      </c>
      <c r="ED57" s="225">
        <f t="shared" si="47"/>
        <v>0</v>
      </c>
      <c r="EE57" s="225">
        <f t="shared" si="45"/>
        <v>0</v>
      </c>
      <c r="EF57" s="225">
        <f t="shared" si="45"/>
        <v>0</v>
      </c>
      <c r="EG57" s="225">
        <f t="shared" si="45"/>
        <v>0</v>
      </c>
      <c r="EH57" s="225">
        <f t="shared" si="45"/>
        <v>0</v>
      </c>
      <c r="EI57" s="225">
        <f t="shared" si="45"/>
        <v>0</v>
      </c>
      <c r="EJ57" s="226">
        <f t="shared" si="42"/>
        <v>0</v>
      </c>
    </row>
    <row r="58" spans="2:140" ht="12.95" customHeight="1" x14ac:dyDescent="0.2">
      <c r="B58" s="109" t="str">
        <f>'2. Grunddata'!C$9</f>
        <v>Husdjurens utfodring och vård</v>
      </c>
      <c r="C58" s="110"/>
      <c r="D58" s="110"/>
      <c r="E58" s="185">
        <f t="shared" si="43"/>
        <v>0</v>
      </c>
      <c r="F58" s="489" t="s">
        <v>19</v>
      </c>
      <c r="G58" s="111"/>
      <c r="H58" s="111"/>
      <c r="I58" s="111"/>
      <c r="J58" s="111"/>
      <c r="K58" s="111"/>
      <c r="L58" s="111"/>
      <c r="M58" s="111"/>
      <c r="N58" s="111"/>
      <c r="O58" s="111"/>
      <c r="P58" s="111"/>
      <c r="Q58" s="546">
        <f t="shared" si="24"/>
        <v>0</v>
      </c>
      <c r="R58" s="186">
        <f>(SUMIF('3. Partner'!K$13:K$87,B58,'3. Partner'!H$13:H$87))</f>
        <v>0</v>
      </c>
      <c r="S58" s="186">
        <f>(SUMIF('3. Partner'!K$13:K$87,B58,'3. Partner'!I$13:I$87))</f>
        <v>0</v>
      </c>
      <c r="T58" s="206">
        <f>IF(F58="NEJ",0,IF('2. Grunddata'!C$15="Lön+Drift",'2. Grunddata'!C$14,0)+IF('2. Grunddata'!C$15="Lön+Drift+Utrustning+Lokal",'2. Grunddata'!C$14,0))</f>
        <v>0</v>
      </c>
      <c r="V58" s="170">
        <f t="shared" ref="V58:AE83" si="50">G58*(1-$E58)</f>
        <v>0</v>
      </c>
      <c r="W58" s="170">
        <f t="shared" si="50"/>
        <v>0</v>
      </c>
      <c r="X58" s="170">
        <f t="shared" si="50"/>
        <v>0</v>
      </c>
      <c r="Y58" s="170">
        <f t="shared" si="50"/>
        <v>0</v>
      </c>
      <c r="Z58" s="170">
        <f t="shared" si="50"/>
        <v>0</v>
      </c>
      <c r="AA58" s="170">
        <f t="shared" si="50"/>
        <v>0</v>
      </c>
      <c r="AB58" s="170">
        <f t="shared" si="50"/>
        <v>0</v>
      </c>
      <c r="AC58" s="170">
        <f t="shared" si="50"/>
        <v>0</v>
      </c>
      <c r="AD58" s="170">
        <f t="shared" si="50"/>
        <v>0</v>
      </c>
      <c r="AE58" s="170">
        <f t="shared" si="50"/>
        <v>0</v>
      </c>
      <c r="AF58" s="171">
        <f t="shared" si="26"/>
        <v>0</v>
      </c>
      <c r="AH58" s="170">
        <f t="shared" ref="AH58:AQ83" si="51">G58*$E58</f>
        <v>0</v>
      </c>
      <c r="AI58" s="170">
        <f t="shared" si="51"/>
        <v>0</v>
      </c>
      <c r="AJ58" s="170">
        <f t="shared" si="51"/>
        <v>0</v>
      </c>
      <c r="AK58" s="170">
        <f t="shared" si="51"/>
        <v>0</v>
      </c>
      <c r="AL58" s="170">
        <f t="shared" si="51"/>
        <v>0</v>
      </c>
      <c r="AM58" s="170">
        <f t="shared" si="51"/>
        <v>0</v>
      </c>
      <c r="AN58" s="170">
        <f t="shared" si="51"/>
        <v>0</v>
      </c>
      <c r="AO58" s="170">
        <f t="shared" si="51"/>
        <v>0</v>
      </c>
      <c r="AP58" s="170">
        <f t="shared" si="51"/>
        <v>0</v>
      </c>
      <c r="AQ58" s="170">
        <f t="shared" si="51"/>
        <v>0</v>
      </c>
      <c r="AR58" s="171">
        <f t="shared" si="28"/>
        <v>0</v>
      </c>
      <c r="AT58" s="170">
        <f t="shared" ref="AT58:BC83" si="52">$R58*V58</f>
        <v>0</v>
      </c>
      <c r="AU58" s="170">
        <f t="shared" si="52"/>
        <v>0</v>
      </c>
      <c r="AV58" s="170">
        <f t="shared" si="52"/>
        <v>0</v>
      </c>
      <c r="AW58" s="170">
        <f t="shared" si="52"/>
        <v>0</v>
      </c>
      <c r="AX58" s="170">
        <f t="shared" si="52"/>
        <v>0</v>
      </c>
      <c r="AY58" s="170">
        <f t="shared" si="52"/>
        <v>0</v>
      </c>
      <c r="AZ58" s="170">
        <f t="shared" si="52"/>
        <v>0</v>
      </c>
      <c r="BA58" s="170">
        <f t="shared" si="52"/>
        <v>0</v>
      </c>
      <c r="BB58" s="170">
        <f t="shared" si="52"/>
        <v>0</v>
      </c>
      <c r="BC58" s="170">
        <f t="shared" si="52"/>
        <v>0</v>
      </c>
      <c r="BD58" s="171">
        <f t="shared" si="30"/>
        <v>0</v>
      </c>
      <c r="BF58" s="170">
        <f t="shared" si="31"/>
        <v>0</v>
      </c>
      <c r="BG58" s="170">
        <f t="shared" si="31"/>
        <v>0</v>
      </c>
      <c r="BH58" s="170">
        <f t="shared" si="31"/>
        <v>0</v>
      </c>
      <c r="BI58" s="170">
        <f t="shared" si="31"/>
        <v>0</v>
      </c>
      <c r="BJ58" s="170">
        <f t="shared" si="48"/>
        <v>0</v>
      </c>
      <c r="BK58" s="170">
        <f t="shared" si="48"/>
        <v>0</v>
      </c>
      <c r="BL58" s="170">
        <f t="shared" si="48"/>
        <v>0</v>
      </c>
      <c r="BM58" s="170">
        <f t="shared" si="48"/>
        <v>0</v>
      </c>
      <c r="BN58" s="170">
        <f t="shared" si="48"/>
        <v>0</v>
      </c>
      <c r="BO58" s="170">
        <f t="shared" si="48"/>
        <v>0</v>
      </c>
      <c r="BP58" s="171">
        <f t="shared" si="32"/>
        <v>0</v>
      </c>
      <c r="BR58" s="170">
        <f t="shared" ref="BR58:CA83" si="53">$S58*V58</f>
        <v>0</v>
      </c>
      <c r="BS58" s="170">
        <f t="shared" si="53"/>
        <v>0</v>
      </c>
      <c r="BT58" s="170">
        <f t="shared" si="53"/>
        <v>0</v>
      </c>
      <c r="BU58" s="170">
        <f t="shared" si="53"/>
        <v>0</v>
      </c>
      <c r="BV58" s="170">
        <f t="shared" si="53"/>
        <v>0</v>
      </c>
      <c r="BW58" s="170">
        <f t="shared" si="53"/>
        <v>0</v>
      </c>
      <c r="BX58" s="170">
        <f t="shared" si="53"/>
        <v>0</v>
      </c>
      <c r="BY58" s="170">
        <f t="shared" si="53"/>
        <v>0</v>
      </c>
      <c r="BZ58" s="170">
        <f t="shared" si="53"/>
        <v>0</v>
      </c>
      <c r="CA58" s="170">
        <f t="shared" si="53"/>
        <v>0</v>
      </c>
      <c r="CB58" s="171">
        <f t="shared" si="34"/>
        <v>0</v>
      </c>
      <c r="CD58" s="170">
        <f t="shared" si="35"/>
        <v>0</v>
      </c>
      <c r="CE58" s="170">
        <f t="shared" si="35"/>
        <v>0</v>
      </c>
      <c r="CF58" s="170">
        <f t="shared" si="35"/>
        <v>0</v>
      </c>
      <c r="CG58" s="170">
        <f t="shared" si="35"/>
        <v>0</v>
      </c>
      <c r="CH58" s="170">
        <f t="shared" si="49"/>
        <v>0</v>
      </c>
      <c r="CI58" s="170">
        <f t="shared" si="49"/>
        <v>0</v>
      </c>
      <c r="CJ58" s="170">
        <f t="shared" si="49"/>
        <v>0</v>
      </c>
      <c r="CK58" s="170">
        <f t="shared" si="49"/>
        <v>0</v>
      </c>
      <c r="CL58" s="170">
        <f t="shared" si="49"/>
        <v>0</v>
      </c>
      <c r="CM58" s="170">
        <f t="shared" si="49"/>
        <v>0</v>
      </c>
      <c r="CN58" s="171">
        <f t="shared" si="36"/>
        <v>0</v>
      </c>
      <c r="CP58" s="170">
        <f t="shared" ref="CP58:CY83" si="54">IF($F58="JA",$T58*V58,0)</f>
        <v>0</v>
      </c>
      <c r="CQ58" s="170">
        <f t="shared" si="54"/>
        <v>0</v>
      </c>
      <c r="CR58" s="170">
        <f t="shared" si="54"/>
        <v>0</v>
      </c>
      <c r="CS58" s="170">
        <f t="shared" si="54"/>
        <v>0</v>
      </c>
      <c r="CT58" s="170">
        <f t="shared" si="54"/>
        <v>0</v>
      </c>
      <c r="CU58" s="170">
        <f t="shared" si="54"/>
        <v>0</v>
      </c>
      <c r="CV58" s="170">
        <f t="shared" si="54"/>
        <v>0</v>
      </c>
      <c r="CW58" s="170">
        <f t="shared" si="54"/>
        <v>0</v>
      </c>
      <c r="CX58" s="170">
        <f t="shared" si="54"/>
        <v>0</v>
      </c>
      <c r="CY58" s="170">
        <f t="shared" si="54"/>
        <v>0</v>
      </c>
      <c r="CZ58" s="171">
        <f t="shared" si="38"/>
        <v>0</v>
      </c>
      <c r="DB58" s="170">
        <f t="shared" ref="DB58:DK83" si="55">AT58+BR58-CP58</f>
        <v>0</v>
      </c>
      <c r="DC58" s="170">
        <f t="shared" si="55"/>
        <v>0</v>
      </c>
      <c r="DD58" s="170">
        <f t="shared" si="55"/>
        <v>0</v>
      </c>
      <c r="DE58" s="170">
        <f t="shared" si="55"/>
        <v>0</v>
      </c>
      <c r="DF58" s="170">
        <f t="shared" si="55"/>
        <v>0</v>
      </c>
      <c r="DG58" s="170">
        <f t="shared" si="55"/>
        <v>0</v>
      </c>
      <c r="DH58" s="170">
        <f t="shared" si="55"/>
        <v>0</v>
      </c>
      <c r="DI58" s="170">
        <f t="shared" si="55"/>
        <v>0</v>
      </c>
      <c r="DJ58" s="170">
        <f t="shared" si="55"/>
        <v>0</v>
      </c>
      <c r="DK58" s="170">
        <f t="shared" si="55"/>
        <v>0</v>
      </c>
      <c r="DL58" s="171">
        <f t="shared" si="40"/>
        <v>0</v>
      </c>
      <c r="DN58" s="170">
        <f t="shared" si="46"/>
        <v>0</v>
      </c>
      <c r="DO58" s="170">
        <f t="shared" si="46"/>
        <v>0</v>
      </c>
      <c r="DP58" s="170">
        <f t="shared" si="46"/>
        <v>0</v>
      </c>
      <c r="DQ58" s="170">
        <f t="shared" si="46"/>
        <v>0</v>
      </c>
      <c r="DR58" s="170">
        <f t="shared" si="46"/>
        <v>0</v>
      </c>
      <c r="DS58" s="170">
        <f t="shared" si="44"/>
        <v>0</v>
      </c>
      <c r="DT58" s="170">
        <f t="shared" si="44"/>
        <v>0</v>
      </c>
      <c r="DU58" s="170">
        <f t="shared" si="44"/>
        <v>0</v>
      </c>
      <c r="DV58" s="170">
        <f t="shared" si="44"/>
        <v>0</v>
      </c>
      <c r="DW58" s="170">
        <f t="shared" si="44"/>
        <v>0</v>
      </c>
      <c r="DX58" s="171">
        <f t="shared" si="41"/>
        <v>0</v>
      </c>
      <c r="DZ58" s="170">
        <f t="shared" si="47"/>
        <v>0</v>
      </c>
      <c r="EA58" s="170">
        <f t="shared" si="47"/>
        <v>0</v>
      </c>
      <c r="EB58" s="170">
        <f t="shared" si="47"/>
        <v>0</v>
      </c>
      <c r="EC58" s="170">
        <f t="shared" si="47"/>
        <v>0</v>
      </c>
      <c r="ED58" s="170">
        <f t="shared" si="47"/>
        <v>0</v>
      </c>
      <c r="EE58" s="170">
        <f t="shared" si="45"/>
        <v>0</v>
      </c>
      <c r="EF58" s="170">
        <f t="shared" si="45"/>
        <v>0</v>
      </c>
      <c r="EG58" s="170">
        <f t="shared" si="45"/>
        <v>0</v>
      </c>
      <c r="EH58" s="170">
        <f t="shared" si="45"/>
        <v>0</v>
      </c>
      <c r="EI58" s="170">
        <f t="shared" si="45"/>
        <v>0</v>
      </c>
      <c r="EJ58" s="171">
        <f t="shared" si="42"/>
        <v>0</v>
      </c>
    </row>
    <row r="59" spans="2:140" ht="12.95" customHeight="1" x14ac:dyDescent="0.2">
      <c r="B59" s="115" t="str">
        <f>'2. Grunddata'!C$9</f>
        <v>Husdjurens utfodring och vård</v>
      </c>
      <c r="C59" s="147"/>
      <c r="D59" s="147"/>
      <c r="E59" s="209">
        <f t="shared" si="43"/>
        <v>0</v>
      </c>
      <c r="F59" s="488" t="s">
        <v>19</v>
      </c>
      <c r="G59" s="136"/>
      <c r="H59" s="136"/>
      <c r="I59" s="136"/>
      <c r="J59" s="136"/>
      <c r="K59" s="136"/>
      <c r="L59" s="136"/>
      <c r="M59" s="136"/>
      <c r="N59" s="136"/>
      <c r="O59" s="136"/>
      <c r="P59" s="136"/>
      <c r="Q59" s="547">
        <f t="shared" si="24"/>
        <v>0</v>
      </c>
      <c r="R59" s="286">
        <f>(SUMIF('3. Partner'!K$13:K$87,B59,'3. Partner'!H$13:H$87))</f>
        <v>0</v>
      </c>
      <c r="S59" s="286">
        <f>(SUMIF('3. Partner'!K$13:K$87,B59,'3. Partner'!I$13:I$87))</f>
        <v>0</v>
      </c>
      <c r="T59" s="287">
        <f>IF(F59="NEJ",0,IF('2. Grunddata'!C$15="Lön+Drift",'2. Grunddata'!C$14,0)+IF('2. Grunddata'!C$15="Lön+Drift+Utrustning+Lokal",'2. Grunddata'!C$14,0))</f>
        <v>0</v>
      </c>
      <c r="U59" s="227"/>
      <c r="V59" s="225">
        <f t="shared" si="50"/>
        <v>0</v>
      </c>
      <c r="W59" s="225">
        <f t="shared" si="50"/>
        <v>0</v>
      </c>
      <c r="X59" s="225">
        <f t="shared" si="50"/>
        <v>0</v>
      </c>
      <c r="Y59" s="225">
        <f t="shared" si="50"/>
        <v>0</v>
      </c>
      <c r="Z59" s="225">
        <f t="shared" si="50"/>
        <v>0</v>
      </c>
      <c r="AA59" s="225">
        <f t="shared" si="50"/>
        <v>0</v>
      </c>
      <c r="AB59" s="225">
        <f t="shared" si="50"/>
        <v>0</v>
      </c>
      <c r="AC59" s="225">
        <f t="shared" si="50"/>
        <v>0</v>
      </c>
      <c r="AD59" s="225">
        <f t="shared" si="50"/>
        <v>0</v>
      </c>
      <c r="AE59" s="225">
        <f t="shared" si="50"/>
        <v>0</v>
      </c>
      <c r="AF59" s="226">
        <f t="shared" si="26"/>
        <v>0</v>
      </c>
      <c r="AG59" s="227"/>
      <c r="AH59" s="225">
        <f t="shared" si="51"/>
        <v>0</v>
      </c>
      <c r="AI59" s="225">
        <f t="shared" si="51"/>
        <v>0</v>
      </c>
      <c r="AJ59" s="225">
        <f t="shared" si="51"/>
        <v>0</v>
      </c>
      <c r="AK59" s="225">
        <f t="shared" si="51"/>
        <v>0</v>
      </c>
      <c r="AL59" s="225">
        <f t="shared" si="51"/>
        <v>0</v>
      </c>
      <c r="AM59" s="225">
        <f t="shared" si="51"/>
        <v>0</v>
      </c>
      <c r="AN59" s="225">
        <f t="shared" si="51"/>
        <v>0</v>
      </c>
      <c r="AO59" s="225">
        <f t="shared" si="51"/>
        <v>0</v>
      </c>
      <c r="AP59" s="225">
        <f t="shared" si="51"/>
        <v>0</v>
      </c>
      <c r="AQ59" s="225">
        <f t="shared" si="51"/>
        <v>0</v>
      </c>
      <c r="AR59" s="226">
        <f t="shared" si="28"/>
        <v>0</v>
      </c>
      <c r="AS59" s="227"/>
      <c r="AT59" s="225">
        <f t="shared" si="52"/>
        <v>0</v>
      </c>
      <c r="AU59" s="225">
        <f t="shared" si="52"/>
        <v>0</v>
      </c>
      <c r="AV59" s="225">
        <f t="shared" si="52"/>
        <v>0</v>
      </c>
      <c r="AW59" s="225">
        <f t="shared" si="52"/>
        <v>0</v>
      </c>
      <c r="AX59" s="225">
        <f t="shared" si="52"/>
        <v>0</v>
      </c>
      <c r="AY59" s="225">
        <f t="shared" si="52"/>
        <v>0</v>
      </c>
      <c r="AZ59" s="225">
        <f t="shared" si="52"/>
        <v>0</v>
      </c>
      <c r="BA59" s="225">
        <f t="shared" si="52"/>
        <v>0</v>
      </c>
      <c r="BB59" s="225">
        <f t="shared" si="52"/>
        <v>0</v>
      </c>
      <c r="BC59" s="225">
        <f t="shared" si="52"/>
        <v>0</v>
      </c>
      <c r="BD59" s="226">
        <f t="shared" si="30"/>
        <v>0</v>
      </c>
      <c r="BE59" s="227"/>
      <c r="BF59" s="225">
        <f t="shared" si="31"/>
        <v>0</v>
      </c>
      <c r="BG59" s="225">
        <f t="shared" si="31"/>
        <v>0</v>
      </c>
      <c r="BH59" s="225">
        <f t="shared" si="31"/>
        <v>0</v>
      </c>
      <c r="BI59" s="225">
        <f t="shared" si="31"/>
        <v>0</v>
      </c>
      <c r="BJ59" s="225">
        <f t="shared" si="48"/>
        <v>0</v>
      </c>
      <c r="BK59" s="225">
        <f t="shared" si="48"/>
        <v>0</v>
      </c>
      <c r="BL59" s="225">
        <f t="shared" si="48"/>
        <v>0</v>
      </c>
      <c r="BM59" s="225">
        <f t="shared" si="48"/>
        <v>0</v>
      </c>
      <c r="BN59" s="225">
        <f t="shared" si="48"/>
        <v>0</v>
      </c>
      <c r="BO59" s="225">
        <f t="shared" si="48"/>
        <v>0</v>
      </c>
      <c r="BP59" s="226">
        <f t="shared" si="32"/>
        <v>0</v>
      </c>
      <c r="BQ59" s="227"/>
      <c r="BR59" s="225">
        <f t="shared" si="53"/>
        <v>0</v>
      </c>
      <c r="BS59" s="225">
        <f t="shared" si="53"/>
        <v>0</v>
      </c>
      <c r="BT59" s="225">
        <f t="shared" si="53"/>
        <v>0</v>
      </c>
      <c r="BU59" s="225">
        <f t="shared" si="53"/>
        <v>0</v>
      </c>
      <c r="BV59" s="225">
        <f t="shared" si="53"/>
        <v>0</v>
      </c>
      <c r="BW59" s="225">
        <f t="shared" si="53"/>
        <v>0</v>
      </c>
      <c r="BX59" s="225">
        <f t="shared" si="53"/>
        <v>0</v>
      </c>
      <c r="BY59" s="225">
        <f t="shared" si="53"/>
        <v>0</v>
      </c>
      <c r="BZ59" s="225">
        <f t="shared" si="53"/>
        <v>0</v>
      </c>
      <c r="CA59" s="225">
        <f t="shared" si="53"/>
        <v>0</v>
      </c>
      <c r="CB59" s="226">
        <f t="shared" si="34"/>
        <v>0</v>
      </c>
      <c r="CC59" s="227"/>
      <c r="CD59" s="225">
        <f t="shared" si="35"/>
        <v>0</v>
      </c>
      <c r="CE59" s="225">
        <f t="shared" si="35"/>
        <v>0</v>
      </c>
      <c r="CF59" s="225">
        <f t="shared" si="35"/>
        <v>0</v>
      </c>
      <c r="CG59" s="225">
        <f t="shared" si="35"/>
        <v>0</v>
      </c>
      <c r="CH59" s="225">
        <f t="shared" si="49"/>
        <v>0</v>
      </c>
      <c r="CI59" s="225">
        <f t="shared" si="49"/>
        <v>0</v>
      </c>
      <c r="CJ59" s="225">
        <f t="shared" si="49"/>
        <v>0</v>
      </c>
      <c r="CK59" s="225">
        <f t="shared" si="49"/>
        <v>0</v>
      </c>
      <c r="CL59" s="225">
        <f t="shared" si="49"/>
        <v>0</v>
      </c>
      <c r="CM59" s="225">
        <f t="shared" si="49"/>
        <v>0</v>
      </c>
      <c r="CN59" s="226">
        <f t="shared" si="36"/>
        <v>0</v>
      </c>
      <c r="CO59" s="227"/>
      <c r="CP59" s="225">
        <f t="shared" si="54"/>
        <v>0</v>
      </c>
      <c r="CQ59" s="225">
        <f t="shared" si="54"/>
        <v>0</v>
      </c>
      <c r="CR59" s="225">
        <f t="shared" si="54"/>
        <v>0</v>
      </c>
      <c r="CS59" s="225">
        <f t="shared" si="54"/>
        <v>0</v>
      </c>
      <c r="CT59" s="225">
        <f t="shared" si="54"/>
        <v>0</v>
      </c>
      <c r="CU59" s="225">
        <f t="shared" si="54"/>
        <v>0</v>
      </c>
      <c r="CV59" s="225">
        <f t="shared" si="54"/>
        <v>0</v>
      </c>
      <c r="CW59" s="225">
        <f t="shared" si="54"/>
        <v>0</v>
      </c>
      <c r="CX59" s="225">
        <f t="shared" si="54"/>
        <v>0</v>
      </c>
      <c r="CY59" s="225">
        <f t="shared" si="54"/>
        <v>0</v>
      </c>
      <c r="CZ59" s="226">
        <f t="shared" si="38"/>
        <v>0</v>
      </c>
      <c r="DA59" s="227"/>
      <c r="DB59" s="225">
        <f t="shared" si="55"/>
        <v>0</v>
      </c>
      <c r="DC59" s="225">
        <f t="shared" si="55"/>
        <v>0</v>
      </c>
      <c r="DD59" s="225">
        <f t="shared" si="55"/>
        <v>0</v>
      </c>
      <c r="DE59" s="225">
        <f t="shared" si="55"/>
        <v>0</v>
      </c>
      <c r="DF59" s="225">
        <f t="shared" si="55"/>
        <v>0</v>
      </c>
      <c r="DG59" s="225">
        <f t="shared" si="55"/>
        <v>0</v>
      </c>
      <c r="DH59" s="225">
        <f t="shared" si="55"/>
        <v>0</v>
      </c>
      <c r="DI59" s="225">
        <f t="shared" si="55"/>
        <v>0</v>
      </c>
      <c r="DJ59" s="225">
        <f t="shared" si="55"/>
        <v>0</v>
      </c>
      <c r="DK59" s="225">
        <f t="shared" si="55"/>
        <v>0</v>
      </c>
      <c r="DL59" s="226">
        <f t="shared" si="40"/>
        <v>0</v>
      </c>
      <c r="DM59" s="227"/>
      <c r="DN59" s="225">
        <f t="shared" si="46"/>
        <v>0</v>
      </c>
      <c r="DO59" s="225">
        <f t="shared" si="46"/>
        <v>0</v>
      </c>
      <c r="DP59" s="225">
        <f t="shared" si="46"/>
        <v>0</v>
      </c>
      <c r="DQ59" s="225">
        <f t="shared" si="46"/>
        <v>0</v>
      </c>
      <c r="DR59" s="225">
        <f t="shared" si="46"/>
        <v>0</v>
      </c>
      <c r="DS59" s="225">
        <f t="shared" si="44"/>
        <v>0</v>
      </c>
      <c r="DT59" s="225">
        <f t="shared" si="44"/>
        <v>0</v>
      </c>
      <c r="DU59" s="225">
        <f t="shared" si="44"/>
        <v>0</v>
      </c>
      <c r="DV59" s="225">
        <f t="shared" si="44"/>
        <v>0</v>
      </c>
      <c r="DW59" s="225">
        <f t="shared" si="44"/>
        <v>0</v>
      </c>
      <c r="DX59" s="226">
        <f t="shared" si="41"/>
        <v>0</v>
      </c>
      <c r="DY59" s="227"/>
      <c r="DZ59" s="225">
        <f t="shared" si="47"/>
        <v>0</v>
      </c>
      <c r="EA59" s="225">
        <f t="shared" si="47"/>
        <v>0</v>
      </c>
      <c r="EB59" s="225">
        <f t="shared" si="47"/>
        <v>0</v>
      </c>
      <c r="EC59" s="225">
        <f t="shared" si="47"/>
        <v>0</v>
      </c>
      <c r="ED59" s="225">
        <f t="shared" si="47"/>
        <v>0</v>
      </c>
      <c r="EE59" s="225">
        <f t="shared" si="45"/>
        <v>0</v>
      </c>
      <c r="EF59" s="225">
        <f t="shared" si="45"/>
        <v>0</v>
      </c>
      <c r="EG59" s="225">
        <f t="shared" si="45"/>
        <v>0</v>
      </c>
      <c r="EH59" s="225">
        <f t="shared" si="45"/>
        <v>0</v>
      </c>
      <c r="EI59" s="225">
        <f t="shared" si="45"/>
        <v>0</v>
      </c>
      <c r="EJ59" s="226">
        <f t="shared" si="42"/>
        <v>0</v>
      </c>
    </row>
    <row r="60" spans="2:140" ht="12.95" customHeight="1" x14ac:dyDescent="0.2">
      <c r="B60" s="109" t="str">
        <f>'2. Grunddata'!C$9</f>
        <v>Husdjurens utfodring och vård</v>
      </c>
      <c r="C60" s="110"/>
      <c r="D60" s="110"/>
      <c r="E60" s="185">
        <f t="shared" si="43"/>
        <v>0</v>
      </c>
      <c r="F60" s="489" t="s">
        <v>19</v>
      </c>
      <c r="G60" s="111"/>
      <c r="H60" s="111"/>
      <c r="I60" s="111"/>
      <c r="J60" s="111"/>
      <c r="K60" s="111"/>
      <c r="L60" s="111"/>
      <c r="M60" s="111"/>
      <c r="N60" s="111"/>
      <c r="O60" s="111"/>
      <c r="P60" s="111"/>
      <c r="Q60" s="546">
        <f t="shared" si="24"/>
        <v>0</v>
      </c>
      <c r="R60" s="186">
        <f>(SUMIF('3. Partner'!K$13:K$87,B60,'3. Partner'!H$13:H$87))</f>
        <v>0</v>
      </c>
      <c r="S60" s="186">
        <f>(SUMIF('3. Partner'!K$13:K$87,B60,'3. Partner'!I$13:I$87))</f>
        <v>0</v>
      </c>
      <c r="T60" s="206">
        <f>IF(F60="NEJ",0,IF('2. Grunddata'!C$15="Lön+Drift",'2. Grunddata'!C$14,0)+IF('2. Grunddata'!C$15="Lön+Drift+Utrustning+Lokal",'2. Grunddata'!C$14,0))</f>
        <v>0</v>
      </c>
      <c r="V60" s="170">
        <f t="shared" si="50"/>
        <v>0</v>
      </c>
      <c r="W60" s="170">
        <f t="shared" si="50"/>
        <v>0</v>
      </c>
      <c r="X60" s="170">
        <f t="shared" si="50"/>
        <v>0</v>
      </c>
      <c r="Y60" s="170">
        <f t="shared" si="50"/>
        <v>0</v>
      </c>
      <c r="Z60" s="170">
        <f t="shared" si="50"/>
        <v>0</v>
      </c>
      <c r="AA60" s="170">
        <f t="shared" si="50"/>
        <v>0</v>
      </c>
      <c r="AB60" s="170">
        <f t="shared" si="50"/>
        <v>0</v>
      </c>
      <c r="AC60" s="170">
        <f t="shared" si="50"/>
        <v>0</v>
      </c>
      <c r="AD60" s="170">
        <f t="shared" si="50"/>
        <v>0</v>
      </c>
      <c r="AE60" s="170">
        <f t="shared" si="50"/>
        <v>0</v>
      </c>
      <c r="AF60" s="171">
        <f t="shared" si="26"/>
        <v>0</v>
      </c>
      <c r="AH60" s="170">
        <f t="shared" si="51"/>
        <v>0</v>
      </c>
      <c r="AI60" s="170">
        <f t="shared" si="51"/>
        <v>0</v>
      </c>
      <c r="AJ60" s="170">
        <f t="shared" si="51"/>
        <v>0</v>
      </c>
      <c r="AK60" s="170">
        <f t="shared" si="51"/>
        <v>0</v>
      </c>
      <c r="AL60" s="170">
        <f t="shared" si="51"/>
        <v>0</v>
      </c>
      <c r="AM60" s="170">
        <f t="shared" si="51"/>
        <v>0</v>
      </c>
      <c r="AN60" s="170">
        <f t="shared" si="51"/>
        <v>0</v>
      </c>
      <c r="AO60" s="170">
        <f t="shared" si="51"/>
        <v>0</v>
      </c>
      <c r="AP60" s="170">
        <f t="shared" si="51"/>
        <v>0</v>
      </c>
      <c r="AQ60" s="170">
        <f t="shared" si="51"/>
        <v>0</v>
      </c>
      <c r="AR60" s="171">
        <f t="shared" si="28"/>
        <v>0</v>
      </c>
      <c r="AT60" s="170">
        <f t="shared" si="52"/>
        <v>0</v>
      </c>
      <c r="AU60" s="170">
        <f t="shared" si="52"/>
        <v>0</v>
      </c>
      <c r="AV60" s="170">
        <f t="shared" si="52"/>
        <v>0</v>
      </c>
      <c r="AW60" s="170">
        <f t="shared" si="52"/>
        <v>0</v>
      </c>
      <c r="AX60" s="170">
        <f t="shared" si="52"/>
        <v>0</v>
      </c>
      <c r="AY60" s="170">
        <f t="shared" si="52"/>
        <v>0</v>
      </c>
      <c r="AZ60" s="170">
        <f t="shared" si="52"/>
        <v>0</v>
      </c>
      <c r="BA60" s="170">
        <f t="shared" si="52"/>
        <v>0</v>
      </c>
      <c r="BB60" s="170">
        <f t="shared" si="52"/>
        <v>0</v>
      </c>
      <c r="BC60" s="170">
        <f t="shared" si="52"/>
        <v>0</v>
      </c>
      <c r="BD60" s="171">
        <f t="shared" si="30"/>
        <v>0</v>
      </c>
      <c r="BF60" s="170">
        <f t="shared" si="31"/>
        <v>0</v>
      </c>
      <c r="BG60" s="170">
        <f t="shared" si="31"/>
        <v>0</v>
      </c>
      <c r="BH60" s="170">
        <f t="shared" si="31"/>
        <v>0</v>
      </c>
      <c r="BI60" s="170">
        <f t="shared" si="31"/>
        <v>0</v>
      </c>
      <c r="BJ60" s="170">
        <f t="shared" si="48"/>
        <v>0</v>
      </c>
      <c r="BK60" s="170">
        <f t="shared" si="48"/>
        <v>0</v>
      </c>
      <c r="BL60" s="170">
        <f t="shared" si="48"/>
        <v>0</v>
      </c>
      <c r="BM60" s="170">
        <f t="shared" si="48"/>
        <v>0</v>
      </c>
      <c r="BN60" s="170">
        <f t="shared" si="48"/>
        <v>0</v>
      </c>
      <c r="BO60" s="170">
        <f t="shared" si="48"/>
        <v>0</v>
      </c>
      <c r="BP60" s="171">
        <f t="shared" si="32"/>
        <v>0</v>
      </c>
      <c r="BR60" s="170">
        <f t="shared" si="53"/>
        <v>0</v>
      </c>
      <c r="BS60" s="170">
        <f t="shared" si="53"/>
        <v>0</v>
      </c>
      <c r="BT60" s="170">
        <f t="shared" si="53"/>
        <v>0</v>
      </c>
      <c r="BU60" s="170">
        <f t="shared" si="53"/>
        <v>0</v>
      </c>
      <c r="BV60" s="170">
        <f t="shared" si="53"/>
        <v>0</v>
      </c>
      <c r="BW60" s="170">
        <f t="shared" si="53"/>
        <v>0</v>
      </c>
      <c r="BX60" s="170">
        <f t="shared" si="53"/>
        <v>0</v>
      </c>
      <c r="BY60" s="170">
        <f t="shared" si="53"/>
        <v>0</v>
      </c>
      <c r="BZ60" s="170">
        <f t="shared" si="53"/>
        <v>0</v>
      </c>
      <c r="CA60" s="170">
        <f t="shared" si="53"/>
        <v>0</v>
      </c>
      <c r="CB60" s="171">
        <f t="shared" si="34"/>
        <v>0</v>
      </c>
      <c r="CD60" s="170">
        <f t="shared" si="35"/>
        <v>0</v>
      </c>
      <c r="CE60" s="170">
        <f t="shared" si="35"/>
        <v>0</v>
      </c>
      <c r="CF60" s="170">
        <f t="shared" si="35"/>
        <v>0</v>
      </c>
      <c r="CG60" s="170">
        <f t="shared" si="35"/>
        <v>0</v>
      </c>
      <c r="CH60" s="170">
        <f t="shared" si="49"/>
        <v>0</v>
      </c>
      <c r="CI60" s="170">
        <f t="shared" si="49"/>
        <v>0</v>
      </c>
      <c r="CJ60" s="170">
        <f t="shared" si="49"/>
        <v>0</v>
      </c>
      <c r="CK60" s="170">
        <f t="shared" si="49"/>
        <v>0</v>
      </c>
      <c r="CL60" s="170">
        <f t="shared" si="49"/>
        <v>0</v>
      </c>
      <c r="CM60" s="170">
        <f t="shared" si="49"/>
        <v>0</v>
      </c>
      <c r="CN60" s="171">
        <f t="shared" si="36"/>
        <v>0</v>
      </c>
      <c r="CP60" s="170">
        <f t="shared" si="54"/>
        <v>0</v>
      </c>
      <c r="CQ60" s="170">
        <f t="shared" si="54"/>
        <v>0</v>
      </c>
      <c r="CR60" s="170">
        <f t="shared" si="54"/>
        <v>0</v>
      </c>
      <c r="CS60" s="170">
        <f t="shared" si="54"/>
        <v>0</v>
      </c>
      <c r="CT60" s="170">
        <f t="shared" si="54"/>
        <v>0</v>
      </c>
      <c r="CU60" s="170">
        <f t="shared" si="54"/>
        <v>0</v>
      </c>
      <c r="CV60" s="170">
        <f t="shared" si="54"/>
        <v>0</v>
      </c>
      <c r="CW60" s="170">
        <f t="shared" si="54"/>
        <v>0</v>
      </c>
      <c r="CX60" s="170">
        <f t="shared" si="54"/>
        <v>0</v>
      </c>
      <c r="CY60" s="170">
        <f t="shared" si="54"/>
        <v>0</v>
      </c>
      <c r="CZ60" s="171">
        <f t="shared" si="38"/>
        <v>0</v>
      </c>
      <c r="DB60" s="170">
        <f t="shared" si="55"/>
        <v>0</v>
      </c>
      <c r="DC60" s="170">
        <f t="shared" si="55"/>
        <v>0</v>
      </c>
      <c r="DD60" s="170">
        <f t="shared" si="55"/>
        <v>0</v>
      </c>
      <c r="DE60" s="170">
        <f t="shared" si="55"/>
        <v>0</v>
      </c>
      <c r="DF60" s="170">
        <f t="shared" si="55"/>
        <v>0</v>
      </c>
      <c r="DG60" s="170">
        <f t="shared" si="55"/>
        <v>0</v>
      </c>
      <c r="DH60" s="170">
        <f t="shared" si="55"/>
        <v>0</v>
      </c>
      <c r="DI60" s="170">
        <f t="shared" si="55"/>
        <v>0</v>
      </c>
      <c r="DJ60" s="170">
        <f t="shared" si="55"/>
        <v>0</v>
      </c>
      <c r="DK60" s="170">
        <f t="shared" si="55"/>
        <v>0</v>
      </c>
      <c r="DL60" s="171">
        <f t="shared" si="40"/>
        <v>0</v>
      </c>
      <c r="DN60" s="170">
        <f t="shared" si="46"/>
        <v>0</v>
      </c>
      <c r="DO60" s="170">
        <f t="shared" si="46"/>
        <v>0</v>
      </c>
      <c r="DP60" s="170">
        <f t="shared" si="46"/>
        <v>0</v>
      </c>
      <c r="DQ60" s="170">
        <f t="shared" si="46"/>
        <v>0</v>
      </c>
      <c r="DR60" s="170">
        <f t="shared" si="46"/>
        <v>0</v>
      </c>
      <c r="DS60" s="170">
        <f t="shared" si="44"/>
        <v>0</v>
      </c>
      <c r="DT60" s="170">
        <f t="shared" si="44"/>
        <v>0</v>
      </c>
      <c r="DU60" s="170">
        <f t="shared" si="44"/>
        <v>0</v>
      </c>
      <c r="DV60" s="170">
        <f t="shared" si="44"/>
        <v>0</v>
      </c>
      <c r="DW60" s="170">
        <f t="shared" si="44"/>
        <v>0</v>
      </c>
      <c r="DX60" s="171">
        <f t="shared" si="41"/>
        <v>0</v>
      </c>
      <c r="DZ60" s="170">
        <f t="shared" si="47"/>
        <v>0</v>
      </c>
      <c r="EA60" s="170">
        <f t="shared" si="47"/>
        <v>0</v>
      </c>
      <c r="EB60" s="170">
        <f t="shared" si="47"/>
        <v>0</v>
      </c>
      <c r="EC60" s="170">
        <f t="shared" si="47"/>
        <v>0</v>
      </c>
      <c r="ED60" s="170">
        <f t="shared" si="47"/>
        <v>0</v>
      </c>
      <c r="EE60" s="170">
        <f t="shared" si="45"/>
        <v>0</v>
      </c>
      <c r="EF60" s="170">
        <f t="shared" si="45"/>
        <v>0</v>
      </c>
      <c r="EG60" s="170">
        <f t="shared" si="45"/>
        <v>0</v>
      </c>
      <c r="EH60" s="170">
        <f t="shared" si="45"/>
        <v>0</v>
      </c>
      <c r="EI60" s="170">
        <f t="shared" si="45"/>
        <v>0</v>
      </c>
      <c r="EJ60" s="171">
        <f t="shared" si="42"/>
        <v>0</v>
      </c>
    </row>
    <row r="61" spans="2:140" ht="12.95" customHeight="1" x14ac:dyDescent="0.2">
      <c r="B61" s="115" t="str">
        <f>'2. Grunddata'!C$9</f>
        <v>Husdjurens utfodring och vård</v>
      </c>
      <c r="C61" s="147"/>
      <c r="D61" s="147"/>
      <c r="E61" s="209">
        <f t="shared" si="43"/>
        <v>0</v>
      </c>
      <c r="F61" s="488" t="s">
        <v>19</v>
      </c>
      <c r="G61" s="136"/>
      <c r="H61" s="136"/>
      <c r="I61" s="136"/>
      <c r="J61" s="136"/>
      <c r="K61" s="136"/>
      <c r="L61" s="136"/>
      <c r="M61" s="136"/>
      <c r="N61" s="136"/>
      <c r="O61" s="136"/>
      <c r="P61" s="136"/>
      <c r="Q61" s="547">
        <f t="shared" si="24"/>
        <v>0</v>
      </c>
      <c r="R61" s="286">
        <f>(SUMIF('3. Partner'!K$13:K$87,B61,'3. Partner'!H$13:H$87))</f>
        <v>0</v>
      </c>
      <c r="S61" s="286">
        <f>(SUMIF('3. Partner'!K$13:K$87,B61,'3. Partner'!I$13:I$87))</f>
        <v>0</v>
      </c>
      <c r="T61" s="287">
        <f>IF(F61="NEJ",0,IF('2. Grunddata'!C$15="Lön+Drift",'2. Grunddata'!C$14,0)+IF('2. Grunddata'!C$15="Lön+Drift+Utrustning+Lokal",'2. Grunddata'!C$14,0))</f>
        <v>0</v>
      </c>
      <c r="U61" s="227"/>
      <c r="V61" s="225">
        <f t="shared" si="50"/>
        <v>0</v>
      </c>
      <c r="W61" s="225">
        <f t="shared" si="50"/>
        <v>0</v>
      </c>
      <c r="X61" s="225">
        <f t="shared" si="50"/>
        <v>0</v>
      </c>
      <c r="Y61" s="225">
        <f t="shared" si="50"/>
        <v>0</v>
      </c>
      <c r="Z61" s="225">
        <f t="shared" si="50"/>
        <v>0</v>
      </c>
      <c r="AA61" s="225">
        <f t="shared" si="50"/>
        <v>0</v>
      </c>
      <c r="AB61" s="225">
        <f t="shared" si="50"/>
        <v>0</v>
      </c>
      <c r="AC61" s="225">
        <f t="shared" si="50"/>
        <v>0</v>
      </c>
      <c r="AD61" s="225">
        <f t="shared" si="50"/>
        <v>0</v>
      </c>
      <c r="AE61" s="225">
        <f t="shared" si="50"/>
        <v>0</v>
      </c>
      <c r="AF61" s="226">
        <f t="shared" si="26"/>
        <v>0</v>
      </c>
      <c r="AG61" s="227"/>
      <c r="AH61" s="225">
        <f t="shared" si="51"/>
        <v>0</v>
      </c>
      <c r="AI61" s="225">
        <f t="shared" si="51"/>
        <v>0</v>
      </c>
      <c r="AJ61" s="225">
        <f t="shared" si="51"/>
        <v>0</v>
      </c>
      <c r="AK61" s="225">
        <f t="shared" si="51"/>
        <v>0</v>
      </c>
      <c r="AL61" s="225">
        <f t="shared" si="51"/>
        <v>0</v>
      </c>
      <c r="AM61" s="225">
        <f t="shared" si="51"/>
        <v>0</v>
      </c>
      <c r="AN61" s="225">
        <f t="shared" si="51"/>
        <v>0</v>
      </c>
      <c r="AO61" s="225">
        <f t="shared" si="51"/>
        <v>0</v>
      </c>
      <c r="AP61" s="225">
        <f t="shared" si="51"/>
        <v>0</v>
      </c>
      <c r="AQ61" s="225">
        <f t="shared" si="51"/>
        <v>0</v>
      </c>
      <c r="AR61" s="226">
        <f t="shared" si="28"/>
        <v>0</v>
      </c>
      <c r="AS61" s="227"/>
      <c r="AT61" s="225">
        <f t="shared" si="52"/>
        <v>0</v>
      </c>
      <c r="AU61" s="225">
        <f t="shared" si="52"/>
        <v>0</v>
      </c>
      <c r="AV61" s="225">
        <f t="shared" si="52"/>
        <v>0</v>
      </c>
      <c r="AW61" s="225">
        <f t="shared" si="52"/>
        <v>0</v>
      </c>
      <c r="AX61" s="225">
        <f t="shared" si="52"/>
        <v>0</v>
      </c>
      <c r="AY61" s="225">
        <f t="shared" si="52"/>
        <v>0</v>
      </c>
      <c r="AZ61" s="225">
        <f t="shared" si="52"/>
        <v>0</v>
      </c>
      <c r="BA61" s="225">
        <f t="shared" si="52"/>
        <v>0</v>
      </c>
      <c r="BB61" s="225">
        <f t="shared" si="52"/>
        <v>0</v>
      </c>
      <c r="BC61" s="225">
        <f t="shared" si="52"/>
        <v>0</v>
      </c>
      <c r="BD61" s="226">
        <f t="shared" si="30"/>
        <v>0</v>
      </c>
      <c r="BE61" s="227"/>
      <c r="BF61" s="225">
        <f t="shared" si="31"/>
        <v>0</v>
      </c>
      <c r="BG61" s="225">
        <f t="shared" si="31"/>
        <v>0</v>
      </c>
      <c r="BH61" s="225">
        <f t="shared" si="31"/>
        <v>0</v>
      </c>
      <c r="BI61" s="225">
        <f t="shared" si="31"/>
        <v>0</v>
      </c>
      <c r="BJ61" s="225">
        <f t="shared" si="48"/>
        <v>0</v>
      </c>
      <c r="BK61" s="225">
        <f t="shared" si="48"/>
        <v>0</v>
      </c>
      <c r="BL61" s="225">
        <f t="shared" si="48"/>
        <v>0</v>
      </c>
      <c r="BM61" s="225">
        <f t="shared" si="48"/>
        <v>0</v>
      </c>
      <c r="BN61" s="225">
        <f t="shared" si="48"/>
        <v>0</v>
      </c>
      <c r="BO61" s="225">
        <f t="shared" si="48"/>
        <v>0</v>
      </c>
      <c r="BP61" s="226">
        <f t="shared" si="32"/>
        <v>0</v>
      </c>
      <c r="BQ61" s="227"/>
      <c r="BR61" s="225">
        <f t="shared" si="53"/>
        <v>0</v>
      </c>
      <c r="BS61" s="225">
        <f t="shared" si="53"/>
        <v>0</v>
      </c>
      <c r="BT61" s="225">
        <f t="shared" si="53"/>
        <v>0</v>
      </c>
      <c r="BU61" s="225">
        <f t="shared" si="53"/>
        <v>0</v>
      </c>
      <c r="BV61" s="225">
        <f t="shared" si="53"/>
        <v>0</v>
      </c>
      <c r="BW61" s="225">
        <f t="shared" si="53"/>
        <v>0</v>
      </c>
      <c r="BX61" s="225">
        <f t="shared" si="53"/>
        <v>0</v>
      </c>
      <c r="BY61" s="225">
        <f t="shared" si="53"/>
        <v>0</v>
      </c>
      <c r="BZ61" s="225">
        <f t="shared" si="53"/>
        <v>0</v>
      </c>
      <c r="CA61" s="225">
        <f t="shared" si="53"/>
        <v>0</v>
      </c>
      <c r="CB61" s="226">
        <f t="shared" si="34"/>
        <v>0</v>
      </c>
      <c r="CC61" s="227"/>
      <c r="CD61" s="225">
        <f t="shared" si="35"/>
        <v>0</v>
      </c>
      <c r="CE61" s="225">
        <f t="shared" si="35"/>
        <v>0</v>
      </c>
      <c r="CF61" s="225">
        <f t="shared" si="35"/>
        <v>0</v>
      </c>
      <c r="CG61" s="225">
        <f t="shared" si="35"/>
        <v>0</v>
      </c>
      <c r="CH61" s="225">
        <f t="shared" si="49"/>
        <v>0</v>
      </c>
      <c r="CI61" s="225">
        <f t="shared" si="49"/>
        <v>0</v>
      </c>
      <c r="CJ61" s="225">
        <f t="shared" si="49"/>
        <v>0</v>
      </c>
      <c r="CK61" s="225">
        <f t="shared" si="49"/>
        <v>0</v>
      </c>
      <c r="CL61" s="225">
        <f t="shared" si="49"/>
        <v>0</v>
      </c>
      <c r="CM61" s="225">
        <f t="shared" si="49"/>
        <v>0</v>
      </c>
      <c r="CN61" s="226">
        <f t="shared" si="36"/>
        <v>0</v>
      </c>
      <c r="CO61" s="227"/>
      <c r="CP61" s="225">
        <f t="shared" si="54"/>
        <v>0</v>
      </c>
      <c r="CQ61" s="225">
        <f t="shared" si="54"/>
        <v>0</v>
      </c>
      <c r="CR61" s="225">
        <f t="shared" si="54"/>
        <v>0</v>
      </c>
      <c r="CS61" s="225">
        <f t="shared" si="54"/>
        <v>0</v>
      </c>
      <c r="CT61" s="225">
        <f t="shared" si="54"/>
        <v>0</v>
      </c>
      <c r="CU61" s="225">
        <f t="shared" si="54"/>
        <v>0</v>
      </c>
      <c r="CV61" s="225">
        <f t="shared" si="54"/>
        <v>0</v>
      </c>
      <c r="CW61" s="225">
        <f t="shared" si="54"/>
        <v>0</v>
      </c>
      <c r="CX61" s="225">
        <f t="shared" si="54"/>
        <v>0</v>
      </c>
      <c r="CY61" s="225">
        <f t="shared" si="54"/>
        <v>0</v>
      </c>
      <c r="CZ61" s="226">
        <f t="shared" si="38"/>
        <v>0</v>
      </c>
      <c r="DA61" s="227"/>
      <c r="DB61" s="225">
        <f t="shared" si="55"/>
        <v>0</v>
      </c>
      <c r="DC61" s="225">
        <f t="shared" si="55"/>
        <v>0</v>
      </c>
      <c r="DD61" s="225">
        <f t="shared" si="55"/>
        <v>0</v>
      </c>
      <c r="DE61" s="225">
        <f t="shared" si="55"/>
        <v>0</v>
      </c>
      <c r="DF61" s="225">
        <f t="shared" si="55"/>
        <v>0</v>
      </c>
      <c r="DG61" s="225">
        <f t="shared" si="55"/>
        <v>0</v>
      </c>
      <c r="DH61" s="225">
        <f t="shared" si="55"/>
        <v>0</v>
      </c>
      <c r="DI61" s="225">
        <f t="shared" si="55"/>
        <v>0</v>
      </c>
      <c r="DJ61" s="225">
        <f t="shared" si="55"/>
        <v>0</v>
      </c>
      <c r="DK61" s="225">
        <f t="shared" si="55"/>
        <v>0</v>
      </c>
      <c r="DL61" s="226">
        <f t="shared" si="40"/>
        <v>0</v>
      </c>
      <c r="DM61" s="227"/>
      <c r="DN61" s="225">
        <f t="shared" si="46"/>
        <v>0</v>
      </c>
      <c r="DO61" s="225">
        <f t="shared" si="46"/>
        <v>0</v>
      </c>
      <c r="DP61" s="225">
        <f t="shared" si="46"/>
        <v>0</v>
      </c>
      <c r="DQ61" s="225">
        <f t="shared" si="46"/>
        <v>0</v>
      </c>
      <c r="DR61" s="225">
        <f t="shared" si="46"/>
        <v>0</v>
      </c>
      <c r="DS61" s="225">
        <f t="shared" si="44"/>
        <v>0</v>
      </c>
      <c r="DT61" s="225">
        <f t="shared" si="44"/>
        <v>0</v>
      </c>
      <c r="DU61" s="225">
        <f t="shared" si="44"/>
        <v>0</v>
      </c>
      <c r="DV61" s="225">
        <f t="shared" si="44"/>
        <v>0</v>
      </c>
      <c r="DW61" s="225">
        <f t="shared" si="44"/>
        <v>0</v>
      </c>
      <c r="DX61" s="226">
        <f t="shared" si="41"/>
        <v>0</v>
      </c>
      <c r="DY61" s="227"/>
      <c r="DZ61" s="225">
        <f t="shared" si="47"/>
        <v>0</v>
      </c>
      <c r="EA61" s="225">
        <f t="shared" si="47"/>
        <v>0</v>
      </c>
      <c r="EB61" s="225">
        <f t="shared" si="47"/>
        <v>0</v>
      </c>
      <c r="EC61" s="225">
        <f t="shared" si="47"/>
        <v>0</v>
      </c>
      <c r="ED61" s="225">
        <f t="shared" si="47"/>
        <v>0</v>
      </c>
      <c r="EE61" s="225">
        <f t="shared" si="45"/>
        <v>0</v>
      </c>
      <c r="EF61" s="225">
        <f t="shared" si="45"/>
        <v>0</v>
      </c>
      <c r="EG61" s="225">
        <f t="shared" si="45"/>
        <v>0</v>
      </c>
      <c r="EH61" s="225">
        <f t="shared" si="45"/>
        <v>0</v>
      </c>
      <c r="EI61" s="225">
        <f t="shared" si="45"/>
        <v>0</v>
      </c>
      <c r="EJ61" s="226">
        <f t="shared" si="42"/>
        <v>0</v>
      </c>
    </row>
    <row r="62" spans="2:140" ht="12.95" customHeight="1" x14ac:dyDescent="0.2">
      <c r="B62" s="109" t="str">
        <f>'2. Grunddata'!C$9</f>
        <v>Husdjurens utfodring och vård</v>
      </c>
      <c r="C62" s="110"/>
      <c r="D62" s="110"/>
      <c r="E62" s="185">
        <f t="shared" si="43"/>
        <v>0</v>
      </c>
      <c r="F62" s="489" t="s">
        <v>19</v>
      </c>
      <c r="G62" s="111"/>
      <c r="H62" s="111"/>
      <c r="I62" s="111"/>
      <c r="J62" s="111"/>
      <c r="K62" s="111"/>
      <c r="L62" s="111"/>
      <c r="M62" s="111"/>
      <c r="N62" s="111"/>
      <c r="O62" s="111"/>
      <c r="P62" s="111"/>
      <c r="Q62" s="546">
        <f t="shared" si="24"/>
        <v>0</v>
      </c>
      <c r="R62" s="186">
        <f>(SUMIF('3. Partner'!K$13:K$87,B62,'3. Partner'!H$13:H$87))</f>
        <v>0</v>
      </c>
      <c r="S62" s="186">
        <f>(SUMIF('3. Partner'!K$13:K$87,B62,'3. Partner'!I$13:I$87))</f>
        <v>0</v>
      </c>
      <c r="T62" s="206">
        <f>IF(F62="NEJ",0,IF('2. Grunddata'!C$15="Lön+Drift",'2. Grunddata'!C$14,0)+IF('2. Grunddata'!C$15="Lön+Drift+Utrustning+Lokal",'2. Grunddata'!C$14,0))</f>
        <v>0</v>
      </c>
      <c r="V62" s="170">
        <f t="shared" si="50"/>
        <v>0</v>
      </c>
      <c r="W62" s="170">
        <f t="shared" si="50"/>
        <v>0</v>
      </c>
      <c r="X62" s="170">
        <f t="shared" si="50"/>
        <v>0</v>
      </c>
      <c r="Y62" s="170">
        <f t="shared" si="50"/>
        <v>0</v>
      </c>
      <c r="Z62" s="170">
        <f t="shared" si="50"/>
        <v>0</v>
      </c>
      <c r="AA62" s="170">
        <f t="shared" si="50"/>
        <v>0</v>
      </c>
      <c r="AB62" s="170">
        <f t="shared" si="50"/>
        <v>0</v>
      </c>
      <c r="AC62" s="170">
        <f t="shared" si="50"/>
        <v>0</v>
      </c>
      <c r="AD62" s="170">
        <f t="shared" si="50"/>
        <v>0</v>
      </c>
      <c r="AE62" s="170">
        <f t="shared" si="50"/>
        <v>0</v>
      </c>
      <c r="AF62" s="171">
        <f t="shared" si="26"/>
        <v>0</v>
      </c>
      <c r="AH62" s="170">
        <f t="shared" si="51"/>
        <v>0</v>
      </c>
      <c r="AI62" s="170">
        <f t="shared" si="51"/>
        <v>0</v>
      </c>
      <c r="AJ62" s="170">
        <f t="shared" si="51"/>
        <v>0</v>
      </c>
      <c r="AK62" s="170">
        <f t="shared" si="51"/>
        <v>0</v>
      </c>
      <c r="AL62" s="170">
        <f t="shared" si="51"/>
        <v>0</v>
      </c>
      <c r="AM62" s="170">
        <f t="shared" si="51"/>
        <v>0</v>
      </c>
      <c r="AN62" s="170">
        <f t="shared" si="51"/>
        <v>0</v>
      </c>
      <c r="AO62" s="170">
        <f t="shared" si="51"/>
        <v>0</v>
      </c>
      <c r="AP62" s="170">
        <f t="shared" si="51"/>
        <v>0</v>
      </c>
      <c r="AQ62" s="170">
        <f t="shared" si="51"/>
        <v>0</v>
      </c>
      <c r="AR62" s="171">
        <f t="shared" si="28"/>
        <v>0</v>
      </c>
      <c r="AT62" s="170">
        <f t="shared" si="52"/>
        <v>0</v>
      </c>
      <c r="AU62" s="170">
        <f t="shared" si="52"/>
        <v>0</v>
      </c>
      <c r="AV62" s="170">
        <f t="shared" si="52"/>
        <v>0</v>
      </c>
      <c r="AW62" s="170">
        <f t="shared" si="52"/>
        <v>0</v>
      </c>
      <c r="AX62" s="170">
        <f t="shared" si="52"/>
        <v>0</v>
      </c>
      <c r="AY62" s="170">
        <f t="shared" si="52"/>
        <v>0</v>
      </c>
      <c r="AZ62" s="170">
        <f t="shared" si="52"/>
        <v>0</v>
      </c>
      <c r="BA62" s="170">
        <f t="shared" si="52"/>
        <v>0</v>
      </c>
      <c r="BB62" s="170">
        <f t="shared" si="52"/>
        <v>0</v>
      </c>
      <c r="BC62" s="170">
        <f t="shared" si="52"/>
        <v>0</v>
      </c>
      <c r="BD62" s="171">
        <f t="shared" si="30"/>
        <v>0</v>
      </c>
      <c r="BF62" s="170">
        <f t="shared" si="31"/>
        <v>0</v>
      </c>
      <c r="BG62" s="170">
        <f t="shared" si="31"/>
        <v>0</v>
      </c>
      <c r="BH62" s="170">
        <f t="shared" si="31"/>
        <v>0</v>
      </c>
      <c r="BI62" s="170">
        <f t="shared" si="31"/>
        <v>0</v>
      </c>
      <c r="BJ62" s="170">
        <f t="shared" si="48"/>
        <v>0</v>
      </c>
      <c r="BK62" s="170">
        <f t="shared" si="48"/>
        <v>0</v>
      </c>
      <c r="BL62" s="170">
        <f t="shared" si="48"/>
        <v>0</v>
      </c>
      <c r="BM62" s="170">
        <f t="shared" si="48"/>
        <v>0</v>
      </c>
      <c r="BN62" s="170">
        <f t="shared" si="48"/>
        <v>0</v>
      </c>
      <c r="BO62" s="170">
        <f t="shared" si="48"/>
        <v>0</v>
      </c>
      <c r="BP62" s="171">
        <f t="shared" si="32"/>
        <v>0</v>
      </c>
      <c r="BR62" s="170">
        <f t="shared" si="53"/>
        <v>0</v>
      </c>
      <c r="BS62" s="170">
        <f t="shared" si="53"/>
        <v>0</v>
      </c>
      <c r="BT62" s="170">
        <f t="shared" si="53"/>
        <v>0</v>
      </c>
      <c r="BU62" s="170">
        <f t="shared" si="53"/>
        <v>0</v>
      </c>
      <c r="BV62" s="170">
        <f t="shared" si="53"/>
        <v>0</v>
      </c>
      <c r="BW62" s="170">
        <f t="shared" si="53"/>
        <v>0</v>
      </c>
      <c r="BX62" s="170">
        <f t="shared" si="53"/>
        <v>0</v>
      </c>
      <c r="BY62" s="170">
        <f t="shared" si="53"/>
        <v>0</v>
      </c>
      <c r="BZ62" s="170">
        <f t="shared" si="53"/>
        <v>0</v>
      </c>
      <c r="CA62" s="170">
        <f t="shared" si="53"/>
        <v>0</v>
      </c>
      <c r="CB62" s="171">
        <f t="shared" si="34"/>
        <v>0</v>
      </c>
      <c r="CD62" s="170">
        <f t="shared" si="35"/>
        <v>0</v>
      </c>
      <c r="CE62" s="170">
        <f t="shared" si="35"/>
        <v>0</v>
      </c>
      <c r="CF62" s="170">
        <f t="shared" si="35"/>
        <v>0</v>
      </c>
      <c r="CG62" s="170">
        <f t="shared" si="35"/>
        <v>0</v>
      </c>
      <c r="CH62" s="170">
        <f t="shared" si="49"/>
        <v>0</v>
      </c>
      <c r="CI62" s="170">
        <f t="shared" si="49"/>
        <v>0</v>
      </c>
      <c r="CJ62" s="170">
        <f t="shared" si="49"/>
        <v>0</v>
      </c>
      <c r="CK62" s="170">
        <f t="shared" si="49"/>
        <v>0</v>
      </c>
      <c r="CL62" s="170">
        <f t="shared" si="49"/>
        <v>0</v>
      </c>
      <c r="CM62" s="170">
        <f t="shared" si="49"/>
        <v>0</v>
      </c>
      <c r="CN62" s="171">
        <f t="shared" si="36"/>
        <v>0</v>
      </c>
      <c r="CP62" s="170">
        <f t="shared" si="54"/>
        <v>0</v>
      </c>
      <c r="CQ62" s="170">
        <f t="shared" si="54"/>
        <v>0</v>
      </c>
      <c r="CR62" s="170">
        <f t="shared" si="54"/>
        <v>0</v>
      </c>
      <c r="CS62" s="170">
        <f t="shared" si="54"/>
        <v>0</v>
      </c>
      <c r="CT62" s="170">
        <f t="shared" si="54"/>
        <v>0</v>
      </c>
      <c r="CU62" s="170">
        <f t="shared" si="54"/>
        <v>0</v>
      </c>
      <c r="CV62" s="170">
        <f t="shared" si="54"/>
        <v>0</v>
      </c>
      <c r="CW62" s="170">
        <f t="shared" si="54"/>
        <v>0</v>
      </c>
      <c r="CX62" s="170">
        <f t="shared" si="54"/>
        <v>0</v>
      </c>
      <c r="CY62" s="170">
        <f t="shared" si="54"/>
        <v>0</v>
      </c>
      <c r="CZ62" s="171">
        <f t="shared" si="38"/>
        <v>0</v>
      </c>
      <c r="DB62" s="170">
        <f t="shared" si="55"/>
        <v>0</v>
      </c>
      <c r="DC62" s="170">
        <f t="shared" si="55"/>
        <v>0</v>
      </c>
      <c r="DD62" s="170">
        <f t="shared" si="55"/>
        <v>0</v>
      </c>
      <c r="DE62" s="170">
        <f t="shared" si="55"/>
        <v>0</v>
      </c>
      <c r="DF62" s="170">
        <f t="shared" si="55"/>
        <v>0</v>
      </c>
      <c r="DG62" s="170">
        <f t="shared" si="55"/>
        <v>0</v>
      </c>
      <c r="DH62" s="170">
        <f t="shared" si="55"/>
        <v>0</v>
      </c>
      <c r="DI62" s="170">
        <f t="shared" si="55"/>
        <v>0</v>
      </c>
      <c r="DJ62" s="170">
        <f t="shared" si="55"/>
        <v>0</v>
      </c>
      <c r="DK62" s="170">
        <f t="shared" si="55"/>
        <v>0</v>
      </c>
      <c r="DL62" s="171">
        <f t="shared" si="40"/>
        <v>0</v>
      </c>
      <c r="DN62" s="170">
        <f t="shared" si="46"/>
        <v>0</v>
      </c>
      <c r="DO62" s="170">
        <f t="shared" si="46"/>
        <v>0</v>
      </c>
      <c r="DP62" s="170">
        <f t="shared" si="46"/>
        <v>0</v>
      </c>
      <c r="DQ62" s="170">
        <f t="shared" si="46"/>
        <v>0</v>
      </c>
      <c r="DR62" s="170">
        <f t="shared" si="46"/>
        <v>0</v>
      </c>
      <c r="DS62" s="170">
        <f t="shared" si="44"/>
        <v>0</v>
      </c>
      <c r="DT62" s="170">
        <f t="shared" si="44"/>
        <v>0</v>
      </c>
      <c r="DU62" s="170">
        <f t="shared" si="44"/>
        <v>0</v>
      </c>
      <c r="DV62" s="170">
        <f t="shared" si="44"/>
        <v>0</v>
      </c>
      <c r="DW62" s="170">
        <f t="shared" si="44"/>
        <v>0</v>
      </c>
      <c r="DX62" s="171">
        <f t="shared" si="41"/>
        <v>0</v>
      </c>
      <c r="DZ62" s="170">
        <f t="shared" si="47"/>
        <v>0</v>
      </c>
      <c r="EA62" s="170">
        <f t="shared" si="47"/>
        <v>0</v>
      </c>
      <c r="EB62" s="170">
        <f t="shared" si="47"/>
        <v>0</v>
      </c>
      <c r="EC62" s="170">
        <f t="shared" si="47"/>
        <v>0</v>
      </c>
      <c r="ED62" s="170">
        <f t="shared" si="47"/>
        <v>0</v>
      </c>
      <c r="EE62" s="170">
        <f t="shared" si="45"/>
        <v>0</v>
      </c>
      <c r="EF62" s="170">
        <f t="shared" si="45"/>
        <v>0</v>
      </c>
      <c r="EG62" s="170">
        <f t="shared" si="45"/>
        <v>0</v>
      </c>
      <c r="EH62" s="170">
        <f t="shared" si="45"/>
        <v>0</v>
      </c>
      <c r="EI62" s="170">
        <f t="shared" si="45"/>
        <v>0</v>
      </c>
      <c r="EJ62" s="171">
        <f t="shared" si="42"/>
        <v>0</v>
      </c>
    </row>
    <row r="63" spans="2:140" ht="12.95" customHeight="1" x14ac:dyDescent="0.2">
      <c r="B63" s="115" t="str">
        <f>'2. Grunddata'!C$9</f>
        <v>Husdjurens utfodring och vård</v>
      </c>
      <c r="C63" s="147"/>
      <c r="D63" s="147"/>
      <c r="E63" s="209">
        <f t="shared" si="43"/>
        <v>0</v>
      </c>
      <c r="F63" s="488" t="s">
        <v>19</v>
      </c>
      <c r="G63" s="136"/>
      <c r="H63" s="136"/>
      <c r="I63" s="136"/>
      <c r="J63" s="136"/>
      <c r="K63" s="136"/>
      <c r="L63" s="136"/>
      <c r="M63" s="136"/>
      <c r="N63" s="136"/>
      <c r="O63" s="136"/>
      <c r="P63" s="136"/>
      <c r="Q63" s="547">
        <f t="shared" si="24"/>
        <v>0</v>
      </c>
      <c r="R63" s="286">
        <f>(SUMIF('3. Partner'!K$13:K$87,B63,'3. Partner'!H$13:H$87))</f>
        <v>0</v>
      </c>
      <c r="S63" s="286">
        <f>(SUMIF('3. Partner'!K$13:K$87,B63,'3. Partner'!I$13:I$87))</f>
        <v>0</v>
      </c>
      <c r="T63" s="287">
        <f>IF(F63="NEJ",0,IF('2. Grunddata'!C$15="Lön+Drift",'2. Grunddata'!C$14,0)+IF('2. Grunddata'!C$15="Lön+Drift+Utrustning+Lokal",'2. Grunddata'!C$14,0))</f>
        <v>0</v>
      </c>
      <c r="U63" s="227"/>
      <c r="V63" s="225">
        <f t="shared" si="50"/>
        <v>0</v>
      </c>
      <c r="W63" s="225">
        <f t="shared" si="50"/>
        <v>0</v>
      </c>
      <c r="X63" s="225">
        <f t="shared" si="50"/>
        <v>0</v>
      </c>
      <c r="Y63" s="225">
        <f t="shared" si="50"/>
        <v>0</v>
      </c>
      <c r="Z63" s="225">
        <f t="shared" si="50"/>
        <v>0</v>
      </c>
      <c r="AA63" s="225">
        <f t="shared" si="50"/>
        <v>0</v>
      </c>
      <c r="AB63" s="225">
        <f t="shared" si="50"/>
        <v>0</v>
      </c>
      <c r="AC63" s="225">
        <f t="shared" si="50"/>
        <v>0</v>
      </c>
      <c r="AD63" s="225">
        <f t="shared" si="50"/>
        <v>0</v>
      </c>
      <c r="AE63" s="225">
        <f t="shared" si="50"/>
        <v>0</v>
      </c>
      <c r="AF63" s="226">
        <f t="shared" si="26"/>
        <v>0</v>
      </c>
      <c r="AG63" s="227"/>
      <c r="AH63" s="225">
        <f t="shared" si="51"/>
        <v>0</v>
      </c>
      <c r="AI63" s="225">
        <f t="shared" si="51"/>
        <v>0</v>
      </c>
      <c r="AJ63" s="225">
        <f t="shared" si="51"/>
        <v>0</v>
      </c>
      <c r="AK63" s="225">
        <f t="shared" si="51"/>
        <v>0</v>
      </c>
      <c r="AL63" s="225">
        <f t="shared" si="51"/>
        <v>0</v>
      </c>
      <c r="AM63" s="225">
        <f t="shared" si="51"/>
        <v>0</v>
      </c>
      <c r="AN63" s="225">
        <f t="shared" si="51"/>
        <v>0</v>
      </c>
      <c r="AO63" s="225">
        <f t="shared" si="51"/>
        <v>0</v>
      </c>
      <c r="AP63" s="225">
        <f t="shared" si="51"/>
        <v>0</v>
      </c>
      <c r="AQ63" s="225">
        <f t="shared" si="51"/>
        <v>0</v>
      </c>
      <c r="AR63" s="226">
        <f t="shared" si="28"/>
        <v>0</v>
      </c>
      <c r="AS63" s="227"/>
      <c r="AT63" s="225">
        <f t="shared" si="52"/>
        <v>0</v>
      </c>
      <c r="AU63" s="225">
        <f t="shared" si="52"/>
        <v>0</v>
      </c>
      <c r="AV63" s="225">
        <f t="shared" si="52"/>
        <v>0</v>
      </c>
      <c r="AW63" s="225">
        <f t="shared" si="52"/>
        <v>0</v>
      </c>
      <c r="AX63" s="225">
        <f t="shared" si="52"/>
        <v>0</v>
      </c>
      <c r="AY63" s="225">
        <f t="shared" si="52"/>
        <v>0</v>
      </c>
      <c r="AZ63" s="225">
        <f t="shared" si="52"/>
        <v>0</v>
      </c>
      <c r="BA63" s="225">
        <f t="shared" si="52"/>
        <v>0</v>
      </c>
      <c r="BB63" s="225">
        <f t="shared" si="52"/>
        <v>0</v>
      </c>
      <c r="BC63" s="225">
        <f t="shared" si="52"/>
        <v>0</v>
      </c>
      <c r="BD63" s="226">
        <f t="shared" si="30"/>
        <v>0</v>
      </c>
      <c r="BE63" s="227"/>
      <c r="BF63" s="225">
        <f t="shared" si="31"/>
        <v>0</v>
      </c>
      <c r="BG63" s="225">
        <f t="shared" si="31"/>
        <v>0</v>
      </c>
      <c r="BH63" s="225">
        <f t="shared" si="31"/>
        <v>0</v>
      </c>
      <c r="BI63" s="225">
        <f t="shared" si="31"/>
        <v>0</v>
      </c>
      <c r="BJ63" s="225">
        <f t="shared" si="48"/>
        <v>0</v>
      </c>
      <c r="BK63" s="225">
        <f t="shared" si="48"/>
        <v>0</v>
      </c>
      <c r="BL63" s="225">
        <f t="shared" si="48"/>
        <v>0</v>
      </c>
      <c r="BM63" s="225">
        <f t="shared" si="48"/>
        <v>0</v>
      </c>
      <c r="BN63" s="225">
        <f t="shared" si="48"/>
        <v>0</v>
      </c>
      <c r="BO63" s="225">
        <f t="shared" si="48"/>
        <v>0</v>
      </c>
      <c r="BP63" s="226">
        <f t="shared" si="32"/>
        <v>0</v>
      </c>
      <c r="BQ63" s="227"/>
      <c r="BR63" s="225">
        <f t="shared" si="53"/>
        <v>0</v>
      </c>
      <c r="BS63" s="225">
        <f t="shared" si="53"/>
        <v>0</v>
      </c>
      <c r="BT63" s="225">
        <f t="shared" si="53"/>
        <v>0</v>
      </c>
      <c r="BU63" s="225">
        <f t="shared" si="53"/>
        <v>0</v>
      </c>
      <c r="BV63" s="225">
        <f t="shared" si="53"/>
        <v>0</v>
      </c>
      <c r="BW63" s="225">
        <f t="shared" si="53"/>
        <v>0</v>
      </c>
      <c r="BX63" s="225">
        <f t="shared" si="53"/>
        <v>0</v>
      </c>
      <c r="BY63" s="225">
        <f t="shared" si="53"/>
        <v>0</v>
      </c>
      <c r="BZ63" s="225">
        <f t="shared" si="53"/>
        <v>0</v>
      </c>
      <c r="CA63" s="225">
        <f t="shared" si="53"/>
        <v>0</v>
      </c>
      <c r="CB63" s="226">
        <f t="shared" si="34"/>
        <v>0</v>
      </c>
      <c r="CC63" s="227"/>
      <c r="CD63" s="225">
        <f t="shared" si="35"/>
        <v>0</v>
      </c>
      <c r="CE63" s="225">
        <f t="shared" si="35"/>
        <v>0</v>
      </c>
      <c r="CF63" s="225">
        <f t="shared" si="35"/>
        <v>0</v>
      </c>
      <c r="CG63" s="225">
        <f t="shared" si="35"/>
        <v>0</v>
      </c>
      <c r="CH63" s="225">
        <f t="shared" si="49"/>
        <v>0</v>
      </c>
      <c r="CI63" s="225">
        <f t="shared" si="49"/>
        <v>0</v>
      </c>
      <c r="CJ63" s="225">
        <f t="shared" si="49"/>
        <v>0</v>
      </c>
      <c r="CK63" s="225">
        <f t="shared" si="49"/>
        <v>0</v>
      </c>
      <c r="CL63" s="225">
        <f t="shared" si="49"/>
        <v>0</v>
      </c>
      <c r="CM63" s="225">
        <f t="shared" si="49"/>
        <v>0</v>
      </c>
      <c r="CN63" s="226">
        <f t="shared" si="36"/>
        <v>0</v>
      </c>
      <c r="CO63" s="227"/>
      <c r="CP63" s="225">
        <f t="shared" si="54"/>
        <v>0</v>
      </c>
      <c r="CQ63" s="225">
        <f t="shared" si="54"/>
        <v>0</v>
      </c>
      <c r="CR63" s="225">
        <f t="shared" si="54"/>
        <v>0</v>
      </c>
      <c r="CS63" s="225">
        <f t="shared" si="54"/>
        <v>0</v>
      </c>
      <c r="CT63" s="225">
        <f t="shared" si="54"/>
        <v>0</v>
      </c>
      <c r="CU63" s="225">
        <f t="shared" si="54"/>
        <v>0</v>
      </c>
      <c r="CV63" s="225">
        <f t="shared" si="54"/>
        <v>0</v>
      </c>
      <c r="CW63" s="225">
        <f t="shared" si="54"/>
        <v>0</v>
      </c>
      <c r="CX63" s="225">
        <f t="shared" si="54"/>
        <v>0</v>
      </c>
      <c r="CY63" s="225">
        <f t="shared" si="54"/>
        <v>0</v>
      </c>
      <c r="CZ63" s="226">
        <f t="shared" si="38"/>
        <v>0</v>
      </c>
      <c r="DA63" s="227"/>
      <c r="DB63" s="225">
        <f t="shared" si="55"/>
        <v>0</v>
      </c>
      <c r="DC63" s="225">
        <f t="shared" si="55"/>
        <v>0</v>
      </c>
      <c r="DD63" s="225">
        <f t="shared" si="55"/>
        <v>0</v>
      </c>
      <c r="DE63" s="225">
        <f t="shared" si="55"/>
        <v>0</v>
      </c>
      <c r="DF63" s="225">
        <f t="shared" si="55"/>
        <v>0</v>
      </c>
      <c r="DG63" s="225">
        <f t="shared" si="55"/>
        <v>0</v>
      </c>
      <c r="DH63" s="225">
        <f t="shared" si="55"/>
        <v>0</v>
      </c>
      <c r="DI63" s="225">
        <f t="shared" si="55"/>
        <v>0</v>
      </c>
      <c r="DJ63" s="225">
        <f t="shared" si="55"/>
        <v>0</v>
      </c>
      <c r="DK63" s="225">
        <f t="shared" si="55"/>
        <v>0</v>
      </c>
      <c r="DL63" s="226">
        <f t="shared" si="40"/>
        <v>0</v>
      </c>
      <c r="DM63" s="227"/>
      <c r="DN63" s="225">
        <f t="shared" si="46"/>
        <v>0</v>
      </c>
      <c r="DO63" s="225">
        <f t="shared" si="46"/>
        <v>0</v>
      </c>
      <c r="DP63" s="225">
        <f t="shared" si="46"/>
        <v>0</v>
      </c>
      <c r="DQ63" s="225">
        <f t="shared" si="46"/>
        <v>0</v>
      </c>
      <c r="DR63" s="225">
        <f t="shared" si="46"/>
        <v>0</v>
      </c>
      <c r="DS63" s="225">
        <f t="shared" si="44"/>
        <v>0</v>
      </c>
      <c r="DT63" s="225">
        <f t="shared" si="44"/>
        <v>0</v>
      </c>
      <c r="DU63" s="225">
        <f t="shared" si="44"/>
        <v>0</v>
      </c>
      <c r="DV63" s="225">
        <f t="shared" si="44"/>
        <v>0</v>
      </c>
      <c r="DW63" s="225">
        <f t="shared" si="44"/>
        <v>0</v>
      </c>
      <c r="DX63" s="226">
        <f t="shared" si="41"/>
        <v>0</v>
      </c>
      <c r="DY63" s="227"/>
      <c r="DZ63" s="225">
        <f t="shared" si="47"/>
        <v>0</v>
      </c>
      <c r="EA63" s="225">
        <f t="shared" si="47"/>
        <v>0</v>
      </c>
      <c r="EB63" s="225">
        <f t="shared" si="47"/>
        <v>0</v>
      </c>
      <c r="EC63" s="225">
        <f t="shared" si="47"/>
        <v>0</v>
      </c>
      <c r="ED63" s="225">
        <f t="shared" si="47"/>
        <v>0</v>
      </c>
      <c r="EE63" s="225">
        <f t="shared" si="45"/>
        <v>0</v>
      </c>
      <c r="EF63" s="225">
        <f t="shared" si="45"/>
        <v>0</v>
      </c>
      <c r="EG63" s="225">
        <f t="shared" si="45"/>
        <v>0</v>
      </c>
      <c r="EH63" s="225">
        <f t="shared" si="45"/>
        <v>0</v>
      </c>
      <c r="EI63" s="225">
        <f t="shared" si="45"/>
        <v>0</v>
      </c>
      <c r="EJ63" s="226">
        <f t="shared" si="42"/>
        <v>0</v>
      </c>
    </row>
    <row r="64" spans="2:140" ht="12.95" customHeight="1" x14ac:dyDescent="0.2">
      <c r="B64" s="109" t="str">
        <f>'2. Grunddata'!C$9</f>
        <v>Husdjurens utfodring och vård</v>
      </c>
      <c r="C64" s="110"/>
      <c r="D64" s="110"/>
      <c r="E64" s="185">
        <f t="shared" si="43"/>
        <v>0</v>
      </c>
      <c r="F64" s="489" t="s">
        <v>19</v>
      </c>
      <c r="G64" s="111"/>
      <c r="H64" s="111"/>
      <c r="I64" s="111"/>
      <c r="J64" s="111"/>
      <c r="K64" s="111"/>
      <c r="L64" s="111"/>
      <c r="M64" s="111"/>
      <c r="N64" s="111"/>
      <c r="O64" s="111"/>
      <c r="P64" s="111"/>
      <c r="Q64" s="546">
        <f t="shared" si="24"/>
        <v>0</v>
      </c>
      <c r="R64" s="186">
        <f>(SUMIF('3. Partner'!K$13:K$87,B64,'3. Partner'!H$13:H$87))</f>
        <v>0</v>
      </c>
      <c r="S64" s="186">
        <f>(SUMIF('3. Partner'!K$13:K$87,B64,'3. Partner'!I$13:I$87))</f>
        <v>0</v>
      </c>
      <c r="T64" s="206">
        <f>IF(F64="NEJ",0,IF('2. Grunddata'!C$15="Lön+Drift",'2. Grunddata'!C$14,0)+IF('2. Grunddata'!C$15="Lön+Drift+Utrustning+Lokal",'2. Grunddata'!C$14,0))</f>
        <v>0</v>
      </c>
      <c r="V64" s="170">
        <f t="shared" si="50"/>
        <v>0</v>
      </c>
      <c r="W64" s="170">
        <f t="shared" si="50"/>
        <v>0</v>
      </c>
      <c r="X64" s="170">
        <f t="shared" si="50"/>
        <v>0</v>
      </c>
      <c r="Y64" s="170">
        <f t="shared" si="50"/>
        <v>0</v>
      </c>
      <c r="Z64" s="170">
        <f t="shared" si="50"/>
        <v>0</v>
      </c>
      <c r="AA64" s="170">
        <f t="shared" si="50"/>
        <v>0</v>
      </c>
      <c r="AB64" s="170">
        <f t="shared" si="50"/>
        <v>0</v>
      </c>
      <c r="AC64" s="170">
        <f t="shared" si="50"/>
        <v>0</v>
      </c>
      <c r="AD64" s="170">
        <f t="shared" si="50"/>
        <v>0</v>
      </c>
      <c r="AE64" s="170">
        <f t="shared" si="50"/>
        <v>0</v>
      </c>
      <c r="AF64" s="171">
        <f t="shared" si="26"/>
        <v>0</v>
      </c>
      <c r="AH64" s="170">
        <f t="shared" si="51"/>
        <v>0</v>
      </c>
      <c r="AI64" s="170">
        <f t="shared" si="51"/>
        <v>0</v>
      </c>
      <c r="AJ64" s="170">
        <f t="shared" si="51"/>
        <v>0</v>
      </c>
      <c r="AK64" s="170">
        <f t="shared" si="51"/>
        <v>0</v>
      </c>
      <c r="AL64" s="170">
        <f t="shared" si="51"/>
        <v>0</v>
      </c>
      <c r="AM64" s="170">
        <f t="shared" si="51"/>
        <v>0</v>
      </c>
      <c r="AN64" s="170">
        <f t="shared" si="51"/>
        <v>0</v>
      </c>
      <c r="AO64" s="170">
        <f t="shared" si="51"/>
        <v>0</v>
      </c>
      <c r="AP64" s="170">
        <f t="shared" si="51"/>
        <v>0</v>
      </c>
      <c r="AQ64" s="170">
        <f t="shared" si="51"/>
        <v>0</v>
      </c>
      <c r="AR64" s="171">
        <f t="shared" si="28"/>
        <v>0</v>
      </c>
      <c r="AT64" s="170">
        <f t="shared" si="52"/>
        <v>0</v>
      </c>
      <c r="AU64" s="170">
        <f t="shared" si="52"/>
        <v>0</v>
      </c>
      <c r="AV64" s="170">
        <f t="shared" si="52"/>
        <v>0</v>
      </c>
      <c r="AW64" s="170">
        <f t="shared" si="52"/>
        <v>0</v>
      </c>
      <c r="AX64" s="170">
        <f t="shared" si="52"/>
        <v>0</v>
      </c>
      <c r="AY64" s="170">
        <f t="shared" si="52"/>
        <v>0</v>
      </c>
      <c r="AZ64" s="170">
        <f t="shared" si="52"/>
        <v>0</v>
      </c>
      <c r="BA64" s="170">
        <f t="shared" si="52"/>
        <v>0</v>
      </c>
      <c r="BB64" s="170">
        <f t="shared" si="52"/>
        <v>0</v>
      </c>
      <c r="BC64" s="170">
        <f t="shared" si="52"/>
        <v>0</v>
      </c>
      <c r="BD64" s="171">
        <f t="shared" si="30"/>
        <v>0</v>
      </c>
      <c r="BF64" s="170">
        <f t="shared" si="31"/>
        <v>0</v>
      </c>
      <c r="BG64" s="170">
        <f t="shared" si="31"/>
        <v>0</v>
      </c>
      <c r="BH64" s="170">
        <f t="shared" si="31"/>
        <v>0</v>
      </c>
      <c r="BI64" s="170">
        <f t="shared" si="31"/>
        <v>0</v>
      </c>
      <c r="BJ64" s="170">
        <f t="shared" si="48"/>
        <v>0</v>
      </c>
      <c r="BK64" s="170">
        <f t="shared" si="48"/>
        <v>0</v>
      </c>
      <c r="BL64" s="170">
        <f t="shared" si="48"/>
        <v>0</v>
      </c>
      <c r="BM64" s="170">
        <f t="shared" si="48"/>
        <v>0</v>
      </c>
      <c r="BN64" s="170">
        <f t="shared" si="48"/>
        <v>0</v>
      </c>
      <c r="BO64" s="170">
        <f t="shared" si="48"/>
        <v>0</v>
      </c>
      <c r="BP64" s="171">
        <f t="shared" si="32"/>
        <v>0</v>
      </c>
      <c r="BR64" s="170">
        <f t="shared" si="53"/>
        <v>0</v>
      </c>
      <c r="BS64" s="170">
        <f t="shared" si="53"/>
        <v>0</v>
      </c>
      <c r="BT64" s="170">
        <f t="shared" si="53"/>
        <v>0</v>
      </c>
      <c r="BU64" s="170">
        <f t="shared" si="53"/>
        <v>0</v>
      </c>
      <c r="BV64" s="170">
        <f t="shared" si="53"/>
        <v>0</v>
      </c>
      <c r="BW64" s="170">
        <f t="shared" si="53"/>
        <v>0</v>
      </c>
      <c r="BX64" s="170">
        <f t="shared" si="53"/>
        <v>0</v>
      </c>
      <c r="BY64" s="170">
        <f t="shared" si="53"/>
        <v>0</v>
      </c>
      <c r="BZ64" s="170">
        <f t="shared" si="53"/>
        <v>0</v>
      </c>
      <c r="CA64" s="170">
        <f t="shared" si="53"/>
        <v>0</v>
      </c>
      <c r="CB64" s="171">
        <f t="shared" si="34"/>
        <v>0</v>
      </c>
      <c r="CD64" s="170">
        <f t="shared" si="35"/>
        <v>0</v>
      </c>
      <c r="CE64" s="170">
        <f t="shared" si="35"/>
        <v>0</v>
      </c>
      <c r="CF64" s="170">
        <f t="shared" si="35"/>
        <v>0</v>
      </c>
      <c r="CG64" s="170">
        <f t="shared" si="35"/>
        <v>0</v>
      </c>
      <c r="CH64" s="170">
        <f t="shared" si="49"/>
        <v>0</v>
      </c>
      <c r="CI64" s="170">
        <f t="shared" si="49"/>
        <v>0</v>
      </c>
      <c r="CJ64" s="170">
        <f t="shared" si="49"/>
        <v>0</v>
      </c>
      <c r="CK64" s="170">
        <f t="shared" si="49"/>
        <v>0</v>
      </c>
      <c r="CL64" s="170">
        <f t="shared" si="49"/>
        <v>0</v>
      </c>
      <c r="CM64" s="170">
        <f t="shared" si="49"/>
        <v>0</v>
      </c>
      <c r="CN64" s="171">
        <f t="shared" si="36"/>
        <v>0</v>
      </c>
      <c r="CP64" s="170">
        <f t="shared" si="54"/>
        <v>0</v>
      </c>
      <c r="CQ64" s="170">
        <f t="shared" si="54"/>
        <v>0</v>
      </c>
      <c r="CR64" s="170">
        <f t="shared" si="54"/>
        <v>0</v>
      </c>
      <c r="CS64" s="170">
        <f t="shared" si="54"/>
        <v>0</v>
      </c>
      <c r="CT64" s="170">
        <f t="shared" si="54"/>
        <v>0</v>
      </c>
      <c r="CU64" s="170">
        <f t="shared" si="54"/>
        <v>0</v>
      </c>
      <c r="CV64" s="170">
        <f t="shared" si="54"/>
        <v>0</v>
      </c>
      <c r="CW64" s="170">
        <f t="shared" si="54"/>
        <v>0</v>
      </c>
      <c r="CX64" s="170">
        <f t="shared" si="54"/>
        <v>0</v>
      </c>
      <c r="CY64" s="170">
        <f t="shared" si="54"/>
        <v>0</v>
      </c>
      <c r="CZ64" s="171">
        <f t="shared" si="38"/>
        <v>0</v>
      </c>
      <c r="DB64" s="170">
        <f t="shared" si="55"/>
        <v>0</v>
      </c>
      <c r="DC64" s="170">
        <f t="shared" si="55"/>
        <v>0</v>
      </c>
      <c r="DD64" s="170">
        <f t="shared" si="55"/>
        <v>0</v>
      </c>
      <c r="DE64" s="170">
        <f t="shared" si="55"/>
        <v>0</v>
      </c>
      <c r="DF64" s="170">
        <f t="shared" si="55"/>
        <v>0</v>
      </c>
      <c r="DG64" s="170">
        <f t="shared" si="55"/>
        <v>0</v>
      </c>
      <c r="DH64" s="170">
        <f t="shared" si="55"/>
        <v>0</v>
      </c>
      <c r="DI64" s="170">
        <f t="shared" si="55"/>
        <v>0</v>
      </c>
      <c r="DJ64" s="170">
        <f t="shared" si="55"/>
        <v>0</v>
      </c>
      <c r="DK64" s="170">
        <f t="shared" si="55"/>
        <v>0</v>
      </c>
      <c r="DL64" s="171">
        <f t="shared" si="40"/>
        <v>0</v>
      </c>
      <c r="DN64" s="170">
        <f t="shared" si="46"/>
        <v>0</v>
      </c>
      <c r="DO64" s="170">
        <f t="shared" si="46"/>
        <v>0</v>
      </c>
      <c r="DP64" s="170">
        <f t="shared" si="46"/>
        <v>0</v>
      </c>
      <c r="DQ64" s="170">
        <f t="shared" si="46"/>
        <v>0</v>
      </c>
      <c r="DR64" s="170">
        <f t="shared" si="46"/>
        <v>0</v>
      </c>
      <c r="DS64" s="170">
        <f t="shared" si="44"/>
        <v>0</v>
      </c>
      <c r="DT64" s="170">
        <f t="shared" si="44"/>
        <v>0</v>
      </c>
      <c r="DU64" s="170">
        <f t="shared" si="44"/>
        <v>0</v>
      </c>
      <c r="DV64" s="170">
        <f t="shared" si="44"/>
        <v>0</v>
      </c>
      <c r="DW64" s="170">
        <f t="shared" si="44"/>
        <v>0</v>
      </c>
      <c r="DX64" s="171">
        <f t="shared" si="41"/>
        <v>0</v>
      </c>
      <c r="DZ64" s="170">
        <f t="shared" si="47"/>
        <v>0</v>
      </c>
      <c r="EA64" s="170">
        <f t="shared" si="47"/>
        <v>0</v>
      </c>
      <c r="EB64" s="170">
        <f t="shared" si="47"/>
        <v>0</v>
      </c>
      <c r="EC64" s="170">
        <f t="shared" si="47"/>
        <v>0</v>
      </c>
      <c r="ED64" s="170">
        <f t="shared" si="47"/>
        <v>0</v>
      </c>
      <c r="EE64" s="170">
        <f t="shared" si="45"/>
        <v>0</v>
      </c>
      <c r="EF64" s="170">
        <f t="shared" si="45"/>
        <v>0</v>
      </c>
      <c r="EG64" s="170">
        <f t="shared" si="45"/>
        <v>0</v>
      </c>
      <c r="EH64" s="170">
        <f t="shared" si="45"/>
        <v>0</v>
      </c>
      <c r="EI64" s="170">
        <f t="shared" si="45"/>
        <v>0</v>
      </c>
      <c r="EJ64" s="171">
        <f t="shared" si="42"/>
        <v>0</v>
      </c>
    </row>
    <row r="65" spans="2:140" ht="12.95" customHeight="1" x14ac:dyDescent="0.2">
      <c r="B65" s="115" t="str">
        <f>'2. Grunddata'!C$9</f>
        <v>Husdjurens utfodring och vård</v>
      </c>
      <c r="C65" s="147"/>
      <c r="D65" s="147"/>
      <c r="E65" s="209">
        <f t="shared" si="43"/>
        <v>0</v>
      </c>
      <c r="F65" s="488" t="s">
        <v>19</v>
      </c>
      <c r="G65" s="136"/>
      <c r="H65" s="136"/>
      <c r="I65" s="136"/>
      <c r="J65" s="136"/>
      <c r="K65" s="136"/>
      <c r="L65" s="136"/>
      <c r="M65" s="136"/>
      <c r="N65" s="136"/>
      <c r="O65" s="136"/>
      <c r="P65" s="136"/>
      <c r="Q65" s="547">
        <f t="shared" si="24"/>
        <v>0</v>
      </c>
      <c r="R65" s="286">
        <f>(SUMIF('3. Partner'!K$13:K$87,B65,'3. Partner'!H$13:H$87))</f>
        <v>0</v>
      </c>
      <c r="S65" s="286">
        <f>(SUMIF('3. Partner'!K$13:K$87,B65,'3. Partner'!I$13:I$87))</f>
        <v>0</v>
      </c>
      <c r="T65" s="287">
        <f>IF(F65="NEJ",0,IF('2. Grunddata'!C$15="Lön+Drift",'2. Grunddata'!C$14,0)+IF('2. Grunddata'!C$15="Lön+Drift+Utrustning+Lokal",'2. Grunddata'!C$14,0))</f>
        <v>0</v>
      </c>
      <c r="U65" s="227"/>
      <c r="V65" s="225">
        <f t="shared" si="50"/>
        <v>0</v>
      </c>
      <c r="W65" s="225">
        <f t="shared" si="50"/>
        <v>0</v>
      </c>
      <c r="X65" s="225">
        <f t="shared" si="50"/>
        <v>0</v>
      </c>
      <c r="Y65" s="225">
        <f t="shared" si="50"/>
        <v>0</v>
      </c>
      <c r="Z65" s="225">
        <f t="shared" si="50"/>
        <v>0</v>
      </c>
      <c r="AA65" s="225">
        <f t="shared" si="50"/>
        <v>0</v>
      </c>
      <c r="AB65" s="225">
        <f t="shared" si="50"/>
        <v>0</v>
      </c>
      <c r="AC65" s="225">
        <f t="shared" si="50"/>
        <v>0</v>
      </c>
      <c r="AD65" s="225">
        <f t="shared" si="50"/>
        <v>0</v>
      </c>
      <c r="AE65" s="225">
        <f t="shared" si="50"/>
        <v>0</v>
      </c>
      <c r="AF65" s="226">
        <f t="shared" si="26"/>
        <v>0</v>
      </c>
      <c r="AG65" s="227"/>
      <c r="AH65" s="225">
        <f t="shared" si="51"/>
        <v>0</v>
      </c>
      <c r="AI65" s="225">
        <f t="shared" si="51"/>
        <v>0</v>
      </c>
      <c r="AJ65" s="225">
        <f t="shared" si="51"/>
        <v>0</v>
      </c>
      <c r="AK65" s="225">
        <f t="shared" si="51"/>
        <v>0</v>
      </c>
      <c r="AL65" s="225">
        <f t="shared" si="51"/>
        <v>0</v>
      </c>
      <c r="AM65" s="225">
        <f t="shared" si="51"/>
        <v>0</v>
      </c>
      <c r="AN65" s="225">
        <f t="shared" si="51"/>
        <v>0</v>
      </c>
      <c r="AO65" s="225">
        <f t="shared" si="51"/>
        <v>0</v>
      </c>
      <c r="AP65" s="225">
        <f t="shared" si="51"/>
        <v>0</v>
      </c>
      <c r="AQ65" s="225">
        <f t="shared" si="51"/>
        <v>0</v>
      </c>
      <c r="AR65" s="226">
        <f t="shared" si="28"/>
        <v>0</v>
      </c>
      <c r="AS65" s="227"/>
      <c r="AT65" s="225">
        <f t="shared" si="52"/>
        <v>0</v>
      </c>
      <c r="AU65" s="225">
        <f t="shared" si="52"/>
        <v>0</v>
      </c>
      <c r="AV65" s="225">
        <f t="shared" si="52"/>
        <v>0</v>
      </c>
      <c r="AW65" s="225">
        <f t="shared" si="52"/>
        <v>0</v>
      </c>
      <c r="AX65" s="225">
        <f t="shared" si="52"/>
        <v>0</v>
      </c>
      <c r="AY65" s="225">
        <f t="shared" si="52"/>
        <v>0</v>
      </c>
      <c r="AZ65" s="225">
        <f t="shared" si="52"/>
        <v>0</v>
      </c>
      <c r="BA65" s="225">
        <f t="shared" si="52"/>
        <v>0</v>
      </c>
      <c r="BB65" s="225">
        <f t="shared" si="52"/>
        <v>0</v>
      </c>
      <c r="BC65" s="225">
        <f t="shared" si="52"/>
        <v>0</v>
      </c>
      <c r="BD65" s="226">
        <f t="shared" si="30"/>
        <v>0</v>
      </c>
      <c r="BE65" s="227"/>
      <c r="BF65" s="225">
        <f t="shared" si="31"/>
        <v>0</v>
      </c>
      <c r="BG65" s="225">
        <f t="shared" si="31"/>
        <v>0</v>
      </c>
      <c r="BH65" s="225">
        <f t="shared" si="31"/>
        <v>0</v>
      </c>
      <c r="BI65" s="225">
        <f t="shared" si="31"/>
        <v>0</v>
      </c>
      <c r="BJ65" s="225">
        <f t="shared" si="48"/>
        <v>0</v>
      </c>
      <c r="BK65" s="225">
        <f t="shared" si="48"/>
        <v>0</v>
      </c>
      <c r="BL65" s="225">
        <f t="shared" si="48"/>
        <v>0</v>
      </c>
      <c r="BM65" s="225">
        <f t="shared" si="48"/>
        <v>0</v>
      </c>
      <c r="BN65" s="225">
        <f t="shared" si="48"/>
        <v>0</v>
      </c>
      <c r="BO65" s="225">
        <f t="shared" si="48"/>
        <v>0</v>
      </c>
      <c r="BP65" s="226">
        <f t="shared" si="32"/>
        <v>0</v>
      </c>
      <c r="BQ65" s="227"/>
      <c r="BR65" s="225">
        <f t="shared" si="53"/>
        <v>0</v>
      </c>
      <c r="BS65" s="225">
        <f t="shared" si="53"/>
        <v>0</v>
      </c>
      <c r="BT65" s="225">
        <f t="shared" si="53"/>
        <v>0</v>
      </c>
      <c r="BU65" s="225">
        <f t="shared" si="53"/>
        <v>0</v>
      </c>
      <c r="BV65" s="225">
        <f t="shared" si="53"/>
        <v>0</v>
      </c>
      <c r="BW65" s="225">
        <f t="shared" si="53"/>
        <v>0</v>
      </c>
      <c r="BX65" s="225">
        <f t="shared" si="53"/>
        <v>0</v>
      </c>
      <c r="BY65" s="225">
        <f t="shared" si="53"/>
        <v>0</v>
      </c>
      <c r="BZ65" s="225">
        <f t="shared" si="53"/>
        <v>0</v>
      </c>
      <c r="CA65" s="225">
        <f t="shared" si="53"/>
        <v>0</v>
      </c>
      <c r="CB65" s="226">
        <f t="shared" si="34"/>
        <v>0</v>
      </c>
      <c r="CC65" s="227"/>
      <c r="CD65" s="225">
        <f t="shared" si="35"/>
        <v>0</v>
      </c>
      <c r="CE65" s="225">
        <f t="shared" si="35"/>
        <v>0</v>
      </c>
      <c r="CF65" s="225">
        <f t="shared" si="35"/>
        <v>0</v>
      </c>
      <c r="CG65" s="225">
        <f t="shared" si="35"/>
        <v>0</v>
      </c>
      <c r="CH65" s="225">
        <f t="shared" si="49"/>
        <v>0</v>
      </c>
      <c r="CI65" s="225">
        <f t="shared" si="49"/>
        <v>0</v>
      </c>
      <c r="CJ65" s="225">
        <f t="shared" si="49"/>
        <v>0</v>
      </c>
      <c r="CK65" s="225">
        <f t="shared" si="49"/>
        <v>0</v>
      </c>
      <c r="CL65" s="225">
        <f t="shared" si="49"/>
        <v>0</v>
      </c>
      <c r="CM65" s="225">
        <f t="shared" si="49"/>
        <v>0</v>
      </c>
      <c r="CN65" s="226">
        <f t="shared" si="36"/>
        <v>0</v>
      </c>
      <c r="CO65" s="227"/>
      <c r="CP65" s="225">
        <f t="shared" si="54"/>
        <v>0</v>
      </c>
      <c r="CQ65" s="225">
        <f t="shared" si="54"/>
        <v>0</v>
      </c>
      <c r="CR65" s="225">
        <f t="shared" si="54"/>
        <v>0</v>
      </c>
      <c r="CS65" s="225">
        <f t="shared" si="54"/>
        <v>0</v>
      </c>
      <c r="CT65" s="225">
        <f t="shared" si="54"/>
        <v>0</v>
      </c>
      <c r="CU65" s="225">
        <f t="shared" si="54"/>
        <v>0</v>
      </c>
      <c r="CV65" s="225">
        <f t="shared" si="54"/>
        <v>0</v>
      </c>
      <c r="CW65" s="225">
        <f t="shared" si="54"/>
        <v>0</v>
      </c>
      <c r="CX65" s="225">
        <f t="shared" si="54"/>
        <v>0</v>
      </c>
      <c r="CY65" s="225">
        <f t="shared" si="54"/>
        <v>0</v>
      </c>
      <c r="CZ65" s="226">
        <f t="shared" si="38"/>
        <v>0</v>
      </c>
      <c r="DA65" s="227"/>
      <c r="DB65" s="225">
        <f t="shared" si="55"/>
        <v>0</v>
      </c>
      <c r="DC65" s="225">
        <f t="shared" si="55"/>
        <v>0</v>
      </c>
      <c r="DD65" s="225">
        <f t="shared" si="55"/>
        <v>0</v>
      </c>
      <c r="DE65" s="225">
        <f t="shared" si="55"/>
        <v>0</v>
      </c>
      <c r="DF65" s="225">
        <f t="shared" si="55"/>
        <v>0</v>
      </c>
      <c r="DG65" s="225">
        <f t="shared" si="55"/>
        <v>0</v>
      </c>
      <c r="DH65" s="225">
        <f t="shared" si="55"/>
        <v>0</v>
      </c>
      <c r="DI65" s="225">
        <f t="shared" si="55"/>
        <v>0</v>
      </c>
      <c r="DJ65" s="225">
        <f t="shared" si="55"/>
        <v>0</v>
      </c>
      <c r="DK65" s="225">
        <f t="shared" si="55"/>
        <v>0</v>
      </c>
      <c r="DL65" s="226">
        <f t="shared" si="40"/>
        <v>0</v>
      </c>
      <c r="DM65" s="227"/>
      <c r="DN65" s="225">
        <f t="shared" si="46"/>
        <v>0</v>
      </c>
      <c r="DO65" s="225">
        <f t="shared" si="46"/>
        <v>0</v>
      </c>
      <c r="DP65" s="225">
        <f t="shared" si="46"/>
        <v>0</v>
      </c>
      <c r="DQ65" s="225">
        <f t="shared" si="46"/>
        <v>0</v>
      </c>
      <c r="DR65" s="225">
        <f t="shared" si="46"/>
        <v>0</v>
      </c>
      <c r="DS65" s="225">
        <f t="shared" si="44"/>
        <v>0</v>
      </c>
      <c r="DT65" s="225">
        <f t="shared" si="44"/>
        <v>0</v>
      </c>
      <c r="DU65" s="225">
        <f t="shared" si="44"/>
        <v>0</v>
      </c>
      <c r="DV65" s="225">
        <f t="shared" si="44"/>
        <v>0</v>
      </c>
      <c r="DW65" s="225">
        <f t="shared" si="44"/>
        <v>0</v>
      </c>
      <c r="DX65" s="226">
        <f t="shared" si="41"/>
        <v>0</v>
      </c>
      <c r="DY65" s="227"/>
      <c r="DZ65" s="225">
        <f t="shared" si="47"/>
        <v>0</v>
      </c>
      <c r="EA65" s="225">
        <f t="shared" si="47"/>
        <v>0</v>
      </c>
      <c r="EB65" s="225">
        <f t="shared" si="47"/>
        <v>0</v>
      </c>
      <c r="EC65" s="225">
        <f t="shared" si="47"/>
        <v>0</v>
      </c>
      <c r="ED65" s="225">
        <f t="shared" si="47"/>
        <v>0</v>
      </c>
      <c r="EE65" s="225">
        <f t="shared" si="45"/>
        <v>0</v>
      </c>
      <c r="EF65" s="225">
        <f t="shared" si="45"/>
        <v>0</v>
      </c>
      <c r="EG65" s="225">
        <f t="shared" si="45"/>
        <v>0</v>
      </c>
      <c r="EH65" s="225">
        <f t="shared" si="45"/>
        <v>0</v>
      </c>
      <c r="EI65" s="225">
        <f t="shared" si="45"/>
        <v>0</v>
      </c>
      <c r="EJ65" s="226">
        <f t="shared" si="42"/>
        <v>0</v>
      </c>
    </row>
    <row r="66" spans="2:140" ht="12.95" customHeight="1" x14ac:dyDescent="0.2">
      <c r="B66" s="109" t="str">
        <f>'2. Grunddata'!C$9</f>
        <v>Husdjurens utfodring och vård</v>
      </c>
      <c r="C66" s="110"/>
      <c r="D66" s="110"/>
      <c r="E66" s="185">
        <f t="shared" si="43"/>
        <v>0</v>
      </c>
      <c r="F66" s="489" t="s">
        <v>19</v>
      </c>
      <c r="G66" s="111"/>
      <c r="H66" s="111"/>
      <c r="I66" s="111"/>
      <c r="J66" s="111"/>
      <c r="K66" s="111"/>
      <c r="L66" s="111"/>
      <c r="M66" s="111"/>
      <c r="N66" s="111"/>
      <c r="O66" s="111"/>
      <c r="P66" s="111"/>
      <c r="Q66" s="546">
        <f t="shared" si="24"/>
        <v>0</v>
      </c>
      <c r="R66" s="186">
        <f>(SUMIF('3. Partner'!K$13:K$87,B66,'3. Partner'!H$13:H$87))</f>
        <v>0</v>
      </c>
      <c r="S66" s="186">
        <f>(SUMIF('3. Partner'!K$13:K$87,B66,'3. Partner'!I$13:I$87))</f>
        <v>0</v>
      </c>
      <c r="T66" s="206">
        <f>IF(F66="NEJ",0,IF('2. Grunddata'!C$15="Lön+Drift",'2. Grunddata'!C$14,0)+IF('2. Grunddata'!C$15="Lön+Drift+Utrustning+Lokal",'2. Grunddata'!C$14,0))</f>
        <v>0</v>
      </c>
      <c r="V66" s="170">
        <f t="shared" si="50"/>
        <v>0</v>
      </c>
      <c r="W66" s="170">
        <f t="shared" si="50"/>
        <v>0</v>
      </c>
      <c r="X66" s="170">
        <f t="shared" si="50"/>
        <v>0</v>
      </c>
      <c r="Y66" s="170">
        <f t="shared" si="50"/>
        <v>0</v>
      </c>
      <c r="Z66" s="170">
        <f t="shared" si="50"/>
        <v>0</v>
      </c>
      <c r="AA66" s="170">
        <f t="shared" si="50"/>
        <v>0</v>
      </c>
      <c r="AB66" s="170">
        <f t="shared" si="50"/>
        <v>0</v>
      </c>
      <c r="AC66" s="170">
        <f t="shared" si="50"/>
        <v>0</v>
      </c>
      <c r="AD66" s="170">
        <f t="shared" si="50"/>
        <v>0</v>
      </c>
      <c r="AE66" s="170">
        <f t="shared" si="50"/>
        <v>0</v>
      </c>
      <c r="AF66" s="171">
        <f t="shared" si="26"/>
        <v>0</v>
      </c>
      <c r="AH66" s="170">
        <f t="shared" si="51"/>
        <v>0</v>
      </c>
      <c r="AI66" s="170">
        <f t="shared" si="51"/>
        <v>0</v>
      </c>
      <c r="AJ66" s="170">
        <f t="shared" si="51"/>
        <v>0</v>
      </c>
      <c r="AK66" s="170">
        <f t="shared" si="51"/>
        <v>0</v>
      </c>
      <c r="AL66" s="170">
        <f t="shared" si="51"/>
        <v>0</v>
      </c>
      <c r="AM66" s="170">
        <f t="shared" si="51"/>
        <v>0</v>
      </c>
      <c r="AN66" s="170">
        <f t="shared" si="51"/>
        <v>0</v>
      </c>
      <c r="AO66" s="170">
        <f t="shared" si="51"/>
        <v>0</v>
      </c>
      <c r="AP66" s="170">
        <f t="shared" si="51"/>
        <v>0</v>
      </c>
      <c r="AQ66" s="170">
        <f t="shared" si="51"/>
        <v>0</v>
      </c>
      <c r="AR66" s="171">
        <f t="shared" si="28"/>
        <v>0</v>
      </c>
      <c r="AT66" s="170">
        <f t="shared" si="52"/>
        <v>0</v>
      </c>
      <c r="AU66" s="170">
        <f t="shared" si="52"/>
        <v>0</v>
      </c>
      <c r="AV66" s="170">
        <f t="shared" si="52"/>
        <v>0</v>
      </c>
      <c r="AW66" s="170">
        <f t="shared" si="52"/>
        <v>0</v>
      </c>
      <c r="AX66" s="170">
        <f t="shared" si="52"/>
        <v>0</v>
      </c>
      <c r="AY66" s="170">
        <f t="shared" si="52"/>
        <v>0</v>
      </c>
      <c r="AZ66" s="170">
        <f t="shared" si="52"/>
        <v>0</v>
      </c>
      <c r="BA66" s="170">
        <f t="shared" si="52"/>
        <v>0</v>
      </c>
      <c r="BB66" s="170">
        <f t="shared" si="52"/>
        <v>0</v>
      </c>
      <c r="BC66" s="170">
        <f t="shared" si="52"/>
        <v>0</v>
      </c>
      <c r="BD66" s="171">
        <f t="shared" si="30"/>
        <v>0</v>
      </c>
      <c r="BF66" s="170">
        <f t="shared" si="31"/>
        <v>0</v>
      </c>
      <c r="BG66" s="170">
        <f t="shared" si="31"/>
        <v>0</v>
      </c>
      <c r="BH66" s="170">
        <f t="shared" si="31"/>
        <v>0</v>
      </c>
      <c r="BI66" s="170">
        <f t="shared" si="31"/>
        <v>0</v>
      </c>
      <c r="BJ66" s="170">
        <f t="shared" si="48"/>
        <v>0</v>
      </c>
      <c r="BK66" s="170">
        <f t="shared" si="48"/>
        <v>0</v>
      </c>
      <c r="BL66" s="170">
        <f t="shared" si="48"/>
        <v>0</v>
      </c>
      <c r="BM66" s="170">
        <f t="shared" si="48"/>
        <v>0</v>
      </c>
      <c r="BN66" s="170">
        <f t="shared" si="48"/>
        <v>0</v>
      </c>
      <c r="BO66" s="170">
        <f t="shared" si="48"/>
        <v>0</v>
      </c>
      <c r="BP66" s="171">
        <f t="shared" si="32"/>
        <v>0</v>
      </c>
      <c r="BR66" s="170">
        <f t="shared" si="53"/>
        <v>0</v>
      </c>
      <c r="BS66" s="170">
        <f t="shared" si="53"/>
        <v>0</v>
      </c>
      <c r="BT66" s="170">
        <f t="shared" si="53"/>
        <v>0</v>
      </c>
      <c r="BU66" s="170">
        <f t="shared" si="53"/>
        <v>0</v>
      </c>
      <c r="BV66" s="170">
        <f t="shared" si="53"/>
        <v>0</v>
      </c>
      <c r="BW66" s="170">
        <f t="shared" si="53"/>
        <v>0</v>
      </c>
      <c r="BX66" s="170">
        <f t="shared" si="53"/>
        <v>0</v>
      </c>
      <c r="BY66" s="170">
        <f t="shared" si="53"/>
        <v>0</v>
      </c>
      <c r="BZ66" s="170">
        <f t="shared" si="53"/>
        <v>0</v>
      </c>
      <c r="CA66" s="170">
        <f t="shared" si="53"/>
        <v>0</v>
      </c>
      <c r="CB66" s="171">
        <f t="shared" si="34"/>
        <v>0</v>
      </c>
      <c r="CD66" s="170">
        <f t="shared" si="35"/>
        <v>0</v>
      </c>
      <c r="CE66" s="170">
        <f t="shared" si="35"/>
        <v>0</v>
      </c>
      <c r="CF66" s="170">
        <f t="shared" si="35"/>
        <v>0</v>
      </c>
      <c r="CG66" s="170">
        <f t="shared" si="35"/>
        <v>0</v>
      </c>
      <c r="CH66" s="170">
        <f t="shared" si="49"/>
        <v>0</v>
      </c>
      <c r="CI66" s="170">
        <f t="shared" si="49"/>
        <v>0</v>
      </c>
      <c r="CJ66" s="170">
        <f t="shared" si="49"/>
        <v>0</v>
      </c>
      <c r="CK66" s="170">
        <f t="shared" si="49"/>
        <v>0</v>
      </c>
      <c r="CL66" s="170">
        <f t="shared" si="49"/>
        <v>0</v>
      </c>
      <c r="CM66" s="170">
        <f t="shared" si="49"/>
        <v>0</v>
      </c>
      <c r="CN66" s="171">
        <f t="shared" si="36"/>
        <v>0</v>
      </c>
      <c r="CP66" s="170">
        <f t="shared" si="54"/>
        <v>0</v>
      </c>
      <c r="CQ66" s="170">
        <f t="shared" si="54"/>
        <v>0</v>
      </c>
      <c r="CR66" s="170">
        <f t="shared" si="54"/>
        <v>0</v>
      </c>
      <c r="CS66" s="170">
        <f t="shared" si="54"/>
        <v>0</v>
      </c>
      <c r="CT66" s="170">
        <f t="shared" si="54"/>
        <v>0</v>
      </c>
      <c r="CU66" s="170">
        <f t="shared" si="54"/>
        <v>0</v>
      </c>
      <c r="CV66" s="170">
        <f t="shared" si="54"/>
        <v>0</v>
      </c>
      <c r="CW66" s="170">
        <f t="shared" si="54"/>
        <v>0</v>
      </c>
      <c r="CX66" s="170">
        <f t="shared" si="54"/>
        <v>0</v>
      </c>
      <c r="CY66" s="170">
        <f t="shared" si="54"/>
        <v>0</v>
      </c>
      <c r="CZ66" s="171">
        <f t="shared" si="38"/>
        <v>0</v>
      </c>
      <c r="DB66" s="170">
        <f t="shared" si="55"/>
        <v>0</v>
      </c>
      <c r="DC66" s="170">
        <f t="shared" si="55"/>
        <v>0</v>
      </c>
      <c r="DD66" s="170">
        <f t="shared" si="55"/>
        <v>0</v>
      </c>
      <c r="DE66" s="170">
        <f t="shared" si="55"/>
        <v>0</v>
      </c>
      <c r="DF66" s="170">
        <f t="shared" si="55"/>
        <v>0</v>
      </c>
      <c r="DG66" s="170">
        <f t="shared" si="55"/>
        <v>0</v>
      </c>
      <c r="DH66" s="170">
        <f t="shared" si="55"/>
        <v>0</v>
      </c>
      <c r="DI66" s="170">
        <f t="shared" si="55"/>
        <v>0</v>
      </c>
      <c r="DJ66" s="170">
        <f t="shared" si="55"/>
        <v>0</v>
      </c>
      <c r="DK66" s="170">
        <f t="shared" si="55"/>
        <v>0</v>
      </c>
      <c r="DL66" s="171">
        <f t="shared" si="40"/>
        <v>0</v>
      </c>
      <c r="DN66" s="170">
        <f t="shared" si="46"/>
        <v>0</v>
      </c>
      <c r="DO66" s="170">
        <f t="shared" si="46"/>
        <v>0</v>
      </c>
      <c r="DP66" s="170">
        <f t="shared" si="46"/>
        <v>0</v>
      </c>
      <c r="DQ66" s="170">
        <f t="shared" si="46"/>
        <v>0</v>
      </c>
      <c r="DR66" s="170">
        <f t="shared" si="46"/>
        <v>0</v>
      </c>
      <c r="DS66" s="170">
        <f t="shared" si="44"/>
        <v>0</v>
      </c>
      <c r="DT66" s="170">
        <f t="shared" si="44"/>
        <v>0</v>
      </c>
      <c r="DU66" s="170">
        <f t="shared" si="44"/>
        <v>0</v>
      </c>
      <c r="DV66" s="170">
        <f t="shared" si="44"/>
        <v>0</v>
      </c>
      <c r="DW66" s="170">
        <f t="shared" si="44"/>
        <v>0</v>
      </c>
      <c r="DX66" s="171">
        <f t="shared" si="41"/>
        <v>0</v>
      </c>
      <c r="DZ66" s="170">
        <f t="shared" si="47"/>
        <v>0</v>
      </c>
      <c r="EA66" s="170">
        <f t="shared" si="47"/>
        <v>0</v>
      </c>
      <c r="EB66" s="170">
        <f t="shared" si="47"/>
        <v>0</v>
      </c>
      <c r="EC66" s="170">
        <f t="shared" si="47"/>
        <v>0</v>
      </c>
      <c r="ED66" s="170">
        <f t="shared" si="47"/>
        <v>0</v>
      </c>
      <c r="EE66" s="170">
        <f t="shared" si="45"/>
        <v>0</v>
      </c>
      <c r="EF66" s="170">
        <f t="shared" si="45"/>
        <v>0</v>
      </c>
      <c r="EG66" s="170">
        <f t="shared" si="45"/>
        <v>0</v>
      </c>
      <c r="EH66" s="170">
        <f t="shared" si="45"/>
        <v>0</v>
      </c>
      <c r="EI66" s="170">
        <f t="shared" si="45"/>
        <v>0</v>
      </c>
      <c r="EJ66" s="171">
        <f t="shared" si="42"/>
        <v>0</v>
      </c>
    </row>
    <row r="67" spans="2:140" ht="12.95" customHeight="1" x14ac:dyDescent="0.2">
      <c r="B67" s="115" t="str">
        <f>'2. Grunddata'!C$9</f>
        <v>Husdjurens utfodring och vård</v>
      </c>
      <c r="C67" s="147"/>
      <c r="D67" s="147"/>
      <c r="E67" s="209">
        <f t="shared" si="43"/>
        <v>0</v>
      </c>
      <c r="F67" s="488" t="s">
        <v>19</v>
      </c>
      <c r="G67" s="136"/>
      <c r="H67" s="136"/>
      <c r="I67" s="136"/>
      <c r="J67" s="136"/>
      <c r="K67" s="136"/>
      <c r="L67" s="136"/>
      <c r="M67" s="136"/>
      <c r="N67" s="136"/>
      <c r="O67" s="136"/>
      <c r="P67" s="136"/>
      <c r="Q67" s="547">
        <f t="shared" si="24"/>
        <v>0</v>
      </c>
      <c r="R67" s="286">
        <f>(SUMIF('3. Partner'!K$13:K$87,B67,'3. Partner'!H$13:H$87))</f>
        <v>0</v>
      </c>
      <c r="S67" s="286">
        <f>(SUMIF('3. Partner'!K$13:K$87,B67,'3. Partner'!I$13:I$87))</f>
        <v>0</v>
      </c>
      <c r="T67" s="287">
        <f>IF(F67="NEJ",0,IF('2. Grunddata'!C$15="Lön+Drift",'2. Grunddata'!C$14,0)+IF('2. Grunddata'!C$15="Lön+Drift+Utrustning+Lokal",'2. Grunddata'!C$14,0))</f>
        <v>0</v>
      </c>
      <c r="U67" s="227"/>
      <c r="V67" s="225">
        <f t="shared" si="50"/>
        <v>0</v>
      </c>
      <c r="W67" s="225">
        <f t="shared" si="50"/>
        <v>0</v>
      </c>
      <c r="X67" s="225">
        <f t="shared" si="50"/>
        <v>0</v>
      </c>
      <c r="Y67" s="225">
        <f t="shared" si="50"/>
        <v>0</v>
      </c>
      <c r="Z67" s="225">
        <f t="shared" si="50"/>
        <v>0</v>
      </c>
      <c r="AA67" s="225">
        <f t="shared" si="50"/>
        <v>0</v>
      </c>
      <c r="AB67" s="225">
        <f t="shared" si="50"/>
        <v>0</v>
      </c>
      <c r="AC67" s="225">
        <f t="shared" si="50"/>
        <v>0</v>
      </c>
      <c r="AD67" s="225">
        <f t="shared" si="50"/>
        <v>0</v>
      </c>
      <c r="AE67" s="225">
        <f t="shared" si="50"/>
        <v>0</v>
      </c>
      <c r="AF67" s="226">
        <f t="shared" si="26"/>
        <v>0</v>
      </c>
      <c r="AG67" s="227"/>
      <c r="AH67" s="225">
        <f t="shared" si="51"/>
        <v>0</v>
      </c>
      <c r="AI67" s="225">
        <f t="shared" si="51"/>
        <v>0</v>
      </c>
      <c r="AJ67" s="225">
        <f t="shared" si="51"/>
        <v>0</v>
      </c>
      <c r="AK67" s="225">
        <f t="shared" si="51"/>
        <v>0</v>
      </c>
      <c r="AL67" s="225">
        <f t="shared" si="51"/>
        <v>0</v>
      </c>
      <c r="AM67" s="225">
        <f t="shared" si="51"/>
        <v>0</v>
      </c>
      <c r="AN67" s="225">
        <f t="shared" si="51"/>
        <v>0</v>
      </c>
      <c r="AO67" s="225">
        <f t="shared" si="51"/>
        <v>0</v>
      </c>
      <c r="AP67" s="225">
        <f t="shared" si="51"/>
        <v>0</v>
      </c>
      <c r="AQ67" s="225">
        <f t="shared" si="51"/>
        <v>0</v>
      </c>
      <c r="AR67" s="226">
        <f t="shared" si="28"/>
        <v>0</v>
      </c>
      <c r="AS67" s="227"/>
      <c r="AT67" s="225">
        <f t="shared" si="52"/>
        <v>0</v>
      </c>
      <c r="AU67" s="225">
        <f t="shared" si="52"/>
        <v>0</v>
      </c>
      <c r="AV67" s="225">
        <f t="shared" si="52"/>
        <v>0</v>
      </c>
      <c r="AW67" s="225">
        <f t="shared" si="52"/>
        <v>0</v>
      </c>
      <c r="AX67" s="225">
        <f t="shared" si="52"/>
        <v>0</v>
      </c>
      <c r="AY67" s="225">
        <f t="shared" si="52"/>
        <v>0</v>
      </c>
      <c r="AZ67" s="225">
        <f t="shared" si="52"/>
        <v>0</v>
      </c>
      <c r="BA67" s="225">
        <f t="shared" si="52"/>
        <v>0</v>
      </c>
      <c r="BB67" s="225">
        <f t="shared" si="52"/>
        <v>0</v>
      </c>
      <c r="BC67" s="225">
        <f t="shared" si="52"/>
        <v>0</v>
      </c>
      <c r="BD67" s="226">
        <f t="shared" si="30"/>
        <v>0</v>
      </c>
      <c r="BE67" s="227"/>
      <c r="BF67" s="225">
        <f t="shared" si="31"/>
        <v>0</v>
      </c>
      <c r="BG67" s="225">
        <f t="shared" si="31"/>
        <v>0</v>
      </c>
      <c r="BH67" s="225">
        <f t="shared" si="31"/>
        <v>0</v>
      </c>
      <c r="BI67" s="225">
        <f t="shared" si="31"/>
        <v>0</v>
      </c>
      <c r="BJ67" s="225">
        <f t="shared" si="48"/>
        <v>0</v>
      </c>
      <c r="BK67" s="225">
        <f t="shared" si="48"/>
        <v>0</v>
      </c>
      <c r="BL67" s="225">
        <f t="shared" si="48"/>
        <v>0</v>
      </c>
      <c r="BM67" s="225">
        <f t="shared" si="48"/>
        <v>0</v>
      </c>
      <c r="BN67" s="225">
        <f t="shared" si="48"/>
        <v>0</v>
      </c>
      <c r="BO67" s="225">
        <f t="shared" si="48"/>
        <v>0</v>
      </c>
      <c r="BP67" s="226">
        <f t="shared" si="32"/>
        <v>0</v>
      </c>
      <c r="BQ67" s="227"/>
      <c r="BR67" s="225">
        <f t="shared" si="53"/>
        <v>0</v>
      </c>
      <c r="BS67" s="225">
        <f t="shared" si="53"/>
        <v>0</v>
      </c>
      <c r="BT67" s="225">
        <f t="shared" si="53"/>
        <v>0</v>
      </c>
      <c r="BU67" s="225">
        <f t="shared" si="53"/>
        <v>0</v>
      </c>
      <c r="BV67" s="225">
        <f t="shared" si="53"/>
        <v>0</v>
      </c>
      <c r="BW67" s="225">
        <f t="shared" si="53"/>
        <v>0</v>
      </c>
      <c r="BX67" s="225">
        <f t="shared" si="53"/>
        <v>0</v>
      </c>
      <c r="BY67" s="225">
        <f t="shared" si="53"/>
        <v>0</v>
      </c>
      <c r="BZ67" s="225">
        <f t="shared" si="53"/>
        <v>0</v>
      </c>
      <c r="CA67" s="225">
        <f t="shared" si="53"/>
        <v>0</v>
      </c>
      <c r="CB67" s="226">
        <f t="shared" si="34"/>
        <v>0</v>
      </c>
      <c r="CC67" s="227"/>
      <c r="CD67" s="225">
        <f t="shared" si="35"/>
        <v>0</v>
      </c>
      <c r="CE67" s="225">
        <f t="shared" si="35"/>
        <v>0</v>
      </c>
      <c r="CF67" s="225">
        <f t="shared" si="35"/>
        <v>0</v>
      </c>
      <c r="CG67" s="225">
        <f t="shared" si="35"/>
        <v>0</v>
      </c>
      <c r="CH67" s="225">
        <f t="shared" si="49"/>
        <v>0</v>
      </c>
      <c r="CI67" s="225">
        <f t="shared" si="49"/>
        <v>0</v>
      </c>
      <c r="CJ67" s="225">
        <f t="shared" si="49"/>
        <v>0</v>
      </c>
      <c r="CK67" s="225">
        <f t="shared" si="49"/>
        <v>0</v>
      </c>
      <c r="CL67" s="225">
        <f t="shared" si="49"/>
        <v>0</v>
      </c>
      <c r="CM67" s="225">
        <f t="shared" si="49"/>
        <v>0</v>
      </c>
      <c r="CN67" s="226">
        <f t="shared" si="36"/>
        <v>0</v>
      </c>
      <c r="CO67" s="227"/>
      <c r="CP67" s="225">
        <f t="shared" si="54"/>
        <v>0</v>
      </c>
      <c r="CQ67" s="225">
        <f t="shared" si="54"/>
        <v>0</v>
      </c>
      <c r="CR67" s="225">
        <f t="shared" si="54"/>
        <v>0</v>
      </c>
      <c r="CS67" s="225">
        <f t="shared" si="54"/>
        <v>0</v>
      </c>
      <c r="CT67" s="225">
        <f t="shared" si="54"/>
        <v>0</v>
      </c>
      <c r="CU67" s="225">
        <f t="shared" si="54"/>
        <v>0</v>
      </c>
      <c r="CV67" s="225">
        <f t="shared" si="54"/>
        <v>0</v>
      </c>
      <c r="CW67" s="225">
        <f t="shared" si="54"/>
        <v>0</v>
      </c>
      <c r="CX67" s="225">
        <f t="shared" si="54"/>
        <v>0</v>
      </c>
      <c r="CY67" s="225">
        <f t="shared" si="54"/>
        <v>0</v>
      </c>
      <c r="CZ67" s="226">
        <f t="shared" si="38"/>
        <v>0</v>
      </c>
      <c r="DA67" s="227"/>
      <c r="DB67" s="225">
        <f t="shared" si="55"/>
        <v>0</v>
      </c>
      <c r="DC67" s="225">
        <f t="shared" si="55"/>
        <v>0</v>
      </c>
      <c r="DD67" s="225">
        <f t="shared" si="55"/>
        <v>0</v>
      </c>
      <c r="DE67" s="225">
        <f t="shared" si="55"/>
        <v>0</v>
      </c>
      <c r="DF67" s="225">
        <f t="shared" si="55"/>
        <v>0</v>
      </c>
      <c r="DG67" s="225">
        <f t="shared" si="55"/>
        <v>0</v>
      </c>
      <c r="DH67" s="225">
        <f t="shared" si="55"/>
        <v>0</v>
      </c>
      <c r="DI67" s="225">
        <f t="shared" si="55"/>
        <v>0</v>
      </c>
      <c r="DJ67" s="225">
        <f t="shared" si="55"/>
        <v>0</v>
      </c>
      <c r="DK67" s="225">
        <f t="shared" si="55"/>
        <v>0</v>
      </c>
      <c r="DL67" s="226">
        <f t="shared" si="40"/>
        <v>0</v>
      </c>
      <c r="DM67" s="227"/>
      <c r="DN67" s="225">
        <f t="shared" si="46"/>
        <v>0</v>
      </c>
      <c r="DO67" s="225">
        <f t="shared" si="46"/>
        <v>0</v>
      </c>
      <c r="DP67" s="225">
        <f t="shared" si="46"/>
        <v>0</v>
      </c>
      <c r="DQ67" s="225">
        <f t="shared" si="46"/>
        <v>0</v>
      </c>
      <c r="DR67" s="225">
        <f t="shared" si="46"/>
        <v>0</v>
      </c>
      <c r="DS67" s="225">
        <f t="shared" si="44"/>
        <v>0</v>
      </c>
      <c r="DT67" s="225">
        <f t="shared" si="44"/>
        <v>0</v>
      </c>
      <c r="DU67" s="225">
        <f t="shared" si="44"/>
        <v>0</v>
      </c>
      <c r="DV67" s="225">
        <f t="shared" si="44"/>
        <v>0</v>
      </c>
      <c r="DW67" s="225">
        <f t="shared" si="44"/>
        <v>0</v>
      </c>
      <c r="DX67" s="226">
        <f t="shared" si="41"/>
        <v>0</v>
      </c>
      <c r="DY67" s="227"/>
      <c r="DZ67" s="225">
        <f t="shared" si="47"/>
        <v>0</v>
      </c>
      <c r="EA67" s="225">
        <f t="shared" si="47"/>
        <v>0</v>
      </c>
      <c r="EB67" s="225">
        <f t="shared" si="47"/>
        <v>0</v>
      </c>
      <c r="EC67" s="225">
        <f t="shared" si="47"/>
        <v>0</v>
      </c>
      <c r="ED67" s="225">
        <f t="shared" si="47"/>
        <v>0</v>
      </c>
      <c r="EE67" s="225">
        <f t="shared" si="45"/>
        <v>0</v>
      </c>
      <c r="EF67" s="225">
        <f t="shared" si="45"/>
        <v>0</v>
      </c>
      <c r="EG67" s="225">
        <f t="shared" si="45"/>
        <v>0</v>
      </c>
      <c r="EH67" s="225">
        <f t="shared" si="45"/>
        <v>0</v>
      </c>
      <c r="EI67" s="225">
        <f t="shared" si="45"/>
        <v>0</v>
      </c>
      <c r="EJ67" s="226">
        <f t="shared" si="42"/>
        <v>0</v>
      </c>
    </row>
    <row r="68" spans="2:140" ht="12.95" customHeight="1" x14ac:dyDescent="0.2">
      <c r="B68" s="109" t="str">
        <f>'2. Grunddata'!C$9</f>
        <v>Husdjurens utfodring och vård</v>
      </c>
      <c r="C68" s="110"/>
      <c r="D68" s="110"/>
      <c r="E68" s="185">
        <f t="shared" si="43"/>
        <v>0</v>
      </c>
      <c r="F68" s="489" t="s">
        <v>19</v>
      </c>
      <c r="G68" s="111"/>
      <c r="H68" s="111"/>
      <c r="I68" s="111"/>
      <c r="J68" s="111"/>
      <c r="K68" s="111"/>
      <c r="L68" s="111"/>
      <c r="M68" s="111"/>
      <c r="N68" s="111"/>
      <c r="O68" s="111"/>
      <c r="P68" s="111"/>
      <c r="Q68" s="546">
        <f t="shared" si="24"/>
        <v>0</v>
      </c>
      <c r="R68" s="186">
        <f>(SUMIF('3. Partner'!K$13:K$87,B68,'3. Partner'!H$13:H$87))</f>
        <v>0</v>
      </c>
      <c r="S68" s="186">
        <f>(SUMIF('3. Partner'!K$13:K$87,B68,'3. Partner'!I$13:I$87))</f>
        <v>0</v>
      </c>
      <c r="T68" s="206">
        <f>IF(F68="NEJ",0,IF('2. Grunddata'!C$15="Lön+Drift",'2. Grunddata'!C$14,0)+IF('2. Grunddata'!C$15="Lön+Drift+Utrustning+Lokal",'2. Grunddata'!C$14,0))</f>
        <v>0</v>
      </c>
      <c r="V68" s="170">
        <f t="shared" si="50"/>
        <v>0</v>
      </c>
      <c r="W68" s="170">
        <f t="shared" si="50"/>
        <v>0</v>
      </c>
      <c r="X68" s="170">
        <f t="shared" si="50"/>
        <v>0</v>
      </c>
      <c r="Y68" s="170">
        <f t="shared" si="50"/>
        <v>0</v>
      </c>
      <c r="Z68" s="170">
        <f t="shared" si="50"/>
        <v>0</v>
      </c>
      <c r="AA68" s="170">
        <f t="shared" si="50"/>
        <v>0</v>
      </c>
      <c r="AB68" s="170">
        <f t="shared" si="50"/>
        <v>0</v>
      </c>
      <c r="AC68" s="170">
        <f t="shared" si="50"/>
        <v>0</v>
      </c>
      <c r="AD68" s="170">
        <f t="shared" si="50"/>
        <v>0</v>
      </c>
      <c r="AE68" s="170">
        <f t="shared" si="50"/>
        <v>0</v>
      </c>
      <c r="AF68" s="171">
        <f t="shared" si="26"/>
        <v>0</v>
      </c>
      <c r="AH68" s="170">
        <f t="shared" si="51"/>
        <v>0</v>
      </c>
      <c r="AI68" s="170">
        <f t="shared" si="51"/>
        <v>0</v>
      </c>
      <c r="AJ68" s="170">
        <f t="shared" si="51"/>
        <v>0</v>
      </c>
      <c r="AK68" s="170">
        <f t="shared" si="51"/>
        <v>0</v>
      </c>
      <c r="AL68" s="170">
        <f t="shared" si="51"/>
        <v>0</v>
      </c>
      <c r="AM68" s="170">
        <f t="shared" si="51"/>
        <v>0</v>
      </c>
      <c r="AN68" s="170">
        <f t="shared" si="51"/>
        <v>0</v>
      </c>
      <c r="AO68" s="170">
        <f t="shared" si="51"/>
        <v>0</v>
      </c>
      <c r="AP68" s="170">
        <f t="shared" si="51"/>
        <v>0</v>
      </c>
      <c r="AQ68" s="170">
        <f t="shared" si="51"/>
        <v>0</v>
      </c>
      <c r="AR68" s="171">
        <f t="shared" si="28"/>
        <v>0</v>
      </c>
      <c r="AT68" s="170">
        <f t="shared" si="52"/>
        <v>0</v>
      </c>
      <c r="AU68" s="170">
        <f t="shared" si="52"/>
        <v>0</v>
      </c>
      <c r="AV68" s="170">
        <f t="shared" si="52"/>
        <v>0</v>
      </c>
      <c r="AW68" s="170">
        <f t="shared" si="52"/>
        <v>0</v>
      </c>
      <c r="AX68" s="170">
        <f t="shared" si="52"/>
        <v>0</v>
      </c>
      <c r="AY68" s="170">
        <f t="shared" si="52"/>
        <v>0</v>
      </c>
      <c r="AZ68" s="170">
        <f t="shared" si="52"/>
        <v>0</v>
      </c>
      <c r="BA68" s="170">
        <f t="shared" si="52"/>
        <v>0</v>
      </c>
      <c r="BB68" s="170">
        <f t="shared" si="52"/>
        <v>0</v>
      </c>
      <c r="BC68" s="170">
        <f t="shared" si="52"/>
        <v>0</v>
      </c>
      <c r="BD68" s="171">
        <f t="shared" si="30"/>
        <v>0</v>
      </c>
      <c r="BF68" s="170">
        <f t="shared" si="31"/>
        <v>0</v>
      </c>
      <c r="BG68" s="170">
        <f t="shared" si="31"/>
        <v>0</v>
      </c>
      <c r="BH68" s="170">
        <f t="shared" si="31"/>
        <v>0</v>
      </c>
      <c r="BI68" s="170">
        <f t="shared" si="31"/>
        <v>0</v>
      </c>
      <c r="BJ68" s="170">
        <f t="shared" si="48"/>
        <v>0</v>
      </c>
      <c r="BK68" s="170">
        <f t="shared" si="48"/>
        <v>0</v>
      </c>
      <c r="BL68" s="170">
        <f t="shared" si="48"/>
        <v>0</v>
      </c>
      <c r="BM68" s="170">
        <f t="shared" si="48"/>
        <v>0</v>
      </c>
      <c r="BN68" s="170">
        <f t="shared" si="48"/>
        <v>0</v>
      </c>
      <c r="BO68" s="170">
        <f t="shared" si="48"/>
        <v>0</v>
      </c>
      <c r="BP68" s="171">
        <f t="shared" si="32"/>
        <v>0</v>
      </c>
      <c r="BR68" s="170">
        <f t="shared" si="53"/>
        <v>0</v>
      </c>
      <c r="BS68" s="170">
        <f t="shared" si="53"/>
        <v>0</v>
      </c>
      <c r="BT68" s="170">
        <f t="shared" si="53"/>
        <v>0</v>
      </c>
      <c r="BU68" s="170">
        <f t="shared" si="53"/>
        <v>0</v>
      </c>
      <c r="BV68" s="170">
        <f t="shared" si="53"/>
        <v>0</v>
      </c>
      <c r="BW68" s="170">
        <f t="shared" si="53"/>
        <v>0</v>
      </c>
      <c r="BX68" s="170">
        <f t="shared" si="53"/>
        <v>0</v>
      </c>
      <c r="BY68" s="170">
        <f t="shared" si="53"/>
        <v>0</v>
      </c>
      <c r="BZ68" s="170">
        <f t="shared" si="53"/>
        <v>0</v>
      </c>
      <c r="CA68" s="170">
        <f t="shared" si="53"/>
        <v>0</v>
      </c>
      <c r="CB68" s="171">
        <f t="shared" si="34"/>
        <v>0</v>
      </c>
      <c r="CD68" s="170">
        <f t="shared" si="35"/>
        <v>0</v>
      </c>
      <c r="CE68" s="170">
        <f t="shared" si="35"/>
        <v>0</v>
      </c>
      <c r="CF68" s="170">
        <f t="shared" si="35"/>
        <v>0</v>
      </c>
      <c r="CG68" s="170">
        <f t="shared" si="35"/>
        <v>0</v>
      </c>
      <c r="CH68" s="170">
        <f t="shared" si="49"/>
        <v>0</v>
      </c>
      <c r="CI68" s="170">
        <f t="shared" si="49"/>
        <v>0</v>
      </c>
      <c r="CJ68" s="170">
        <f t="shared" si="49"/>
        <v>0</v>
      </c>
      <c r="CK68" s="170">
        <f t="shared" si="49"/>
        <v>0</v>
      </c>
      <c r="CL68" s="170">
        <f t="shared" si="49"/>
        <v>0</v>
      </c>
      <c r="CM68" s="170">
        <f t="shared" si="49"/>
        <v>0</v>
      </c>
      <c r="CN68" s="171">
        <f t="shared" si="36"/>
        <v>0</v>
      </c>
      <c r="CP68" s="170">
        <f t="shared" si="54"/>
        <v>0</v>
      </c>
      <c r="CQ68" s="170">
        <f t="shared" si="54"/>
        <v>0</v>
      </c>
      <c r="CR68" s="170">
        <f t="shared" si="54"/>
        <v>0</v>
      </c>
      <c r="CS68" s="170">
        <f t="shared" si="54"/>
        <v>0</v>
      </c>
      <c r="CT68" s="170">
        <f t="shared" si="54"/>
        <v>0</v>
      </c>
      <c r="CU68" s="170">
        <f t="shared" si="54"/>
        <v>0</v>
      </c>
      <c r="CV68" s="170">
        <f t="shared" si="54"/>
        <v>0</v>
      </c>
      <c r="CW68" s="170">
        <f t="shared" si="54"/>
        <v>0</v>
      </c>
      <c r="CX68" s="170">
        <f t="shared" si="54"/>
        <v>0</v>
      </c>
      <c r="CY68" s="170">
        <f t="shared" si="54"/>
        <v>0</v>
      </c>
      <c r="CZ68" s="171">
        <f t="shared" si="38"/>
        <v>0</v>
      </c>
      <c r="DB68" s="170">
        <f t="shared" si="55"/>
        <v>0</v>
      </c>
      <c r="DC68" s="170">
        <f t="shared" si="55"/>
        <v>0</v>
      </c>
      <c r="DD68" s="170">
        <f t="shared" si="55"/>
        <v>0</v>
      </c>
      <c r="DE68" s="170">
        <f t="shared" si="55"/>
        <v>0</v>
      </c>
      <c r="DF68" s="170">
        <f t="shared" si="55"/>
        <v>0</v>
      </c>
      <c r="DG68" s="170">
        <f t="shared" si="55"/>
        <v>0</v>
      </c>
      <c r="DH68" s="170">
        <f t="shared" si="55"/>
        <v>0</v>
      </c>
      <c r="DI68" s="170">
        <f t="shared" si="55"/>
        <v>0</v>
      </c>
      <c r="DJ68" s="170">
        <f t="shared" si="55"/>
        <v>0</v>
      </c>
      <c r="DK68" s="170">
        <f t="shared" si="55"/>
        <v>0</v>
      </c>
      <c r="DL68" s="171">
        <f t="shared" si="40"/>
        <v>0</v>
      </c>
      <c r="DN68" s="170">
        <f t="shared" si="46"/>
        <v>0</v>
      </c>
      <c r="DO68" s="170">
        <f t="shared" si="46"/>
        <v>0</v>
      </c>
      <c r="DP68" s="170">
        <f t="shared" si="46"/>
        <v>0</v>
      </c>
      <c r="DQ68" s="170">
        <f t="shared" si="46"/>
        <v>0</v>
      </c>
      <c r="DR68" s="170">
        <f t="shared" si="46"/>
        <v>0</v>
      </c>
      <c r="DS68" s="170">
        <f t="shared" si="44"/>
        <v>0</v>
      </c>
      <c r="DT68" s="170">
        <f t="shared" si="44"/>
        <v>0</v>
      </c>
      <c r="DU68" s="170">
        <f t="shared" si="44"/>
        <v>0</v>
      </c>
      <c r="DV68" s="170">
        <f t="shared" si="44"/>
        <v>0</v>
      </c>
      <c r="DW68" s="170">
        <f t="shared" si="44"/>
        <v>0</v>
      </c>
      <c r="DX68" s="171">
        <f t="shared" si="41"/>
        <v>0</v>
      </c>
      <c r="DZ68" s="170">
        <f t="shared" si="47"/>
        <v>0</v>
      </c>
      <c r="EA68" s="170">
        <f t="shared" si="47"/>
        <v>0</v>
      </c>
      <c r="EB68" s="170">
        <f t="shared" si="47"/>
        <v>0</v>
      </c>
      <c r="EC68" s="170">
        <f t="shared" si="47"/>
        <v>0</v>
      </c>
      <c r="ED68" s="170">
        <f t="shared" si="47"/>
        <v>0</v>
      </c>
      <c r="EE68" s="170">
        <f t="shared" si="45"/>
        <v>0</v>
      </c>
      <c r="EF68" s="170">
        <f t="shared" si="45"/>
        <v>0</v>
      </c>
      <c r="EG68" s="170">
        <f t="shared" si="45"/>
        <v>0</v>
      </c>
      <c r="EH68" s="170">
        <f t="shared" si="45"/>
        <v>0</v>
      </c>
      <c r="EI68" s="170">
        <f t="shared" si="45"/>
        <v>0</v>
      </c>
      <c r="EJ68" s="171">
        <f t="shared" si="42"/>
        <v>0</v>
      </c>
    </row>
    <row r="69" spans="2:140" ht="12.95" customHeight="1" x14ac:dyDescent="0.2">
      <c r="B69" s="115" t="str">
        <f>'2. Grunddata'!C$9</f>
        <v>Husdjurens utfodring och vård</v>
      </c>
      <c r="C69" s="147"/>
      <c r="D69" s="147"/>
      <c r="E69" s="209">
        <f t="shared" si="43"/>
        <v>0</v>
      </c>
      <c r="F69" s="488" t="s">
        <v>19</v>
      </c>
      <c r="G69" s="136"/>
      <c r="H69" s="136"/>
      <c r="I69" s="136"/>
      <c r="J69" s="136"/>
      <c r="K69" s="136"/>
      <c r="L69" s="136"/>
      <c r="M69" s="136"/>
      <c r="N69" s="136"/>
      <c r="O69" s="136"/>
      <c r="P69" s="136"/>
      <c r="Q69" s="547">
        <f t="shared" si="24"/>
        <v>0</v>
      </c>
      <c r="R69" s="286">
        <f>(SUMIF('3. Partner'!K$13:K$87,B69,'3. Partner'!H$13:H$87))</f>
        <v>0</v>
      </c>
      <c r="S69" s="286">
        <f>(SUMIF('3. Partner'!K$13:K$87,B69,'3. Partner'!I$13:I$87))</f>
        <v>0</v>
      </c>
      <c r="T69" s="287">
        <f>IF(F69="NEJ",0,IF('2. Grunddata'!C$15="Lön+Drift",'2. Grunddata'!C$14,0)+IF('2. Grunddata'!C$15="Lön+Drift+Utrustning+Lokal",'2. Grunddata'!C$14,0))</f>
        <v>0</v>
      </c>
      <c r="U69" s="227"/>
      <c r="V69" s="225">
        <f t="shared" si="50"/>
        <v>0</v>
      </c>
      <c r="W69" s="225">
        <f t="shared" si="50"/>
        <v>0</v>
      </c>
      <c r="X69" s="225">
        <f t="shared" si="50"/>
        <v>0</v>
      </c>
      <c r="Y69" s="225">
        <f t="shared" si="50"/>
        <v>0</v>
      </c>
      <c r="Z69" s="225">
        <f t="shared" si="50"/>
        <v>0</v>
      </c>
      <c r="AA69" s="225">
        <f t="shared" si="50"/>
        <v>0</v>
      </c>
      <c r="AB69" s="225">
        <f t="shared" si="50"/>
        <v>0</v>
      </c>
      <c r="AC69" s="225">
        <f t="shared" si="50"/>
        <v>0</v>
      </c>
      <c r="AD69" s="225">
        <f t="shared" si="50"/>
        <v>0</v>
      </c>
      <c r="AE69" s="225">
        <f t="shared" si="50"/>
        <v>0</v>
      </c>
      <c r="AF69" s="226">
        <f t="shared" si="26"/>
        <v>0</v>
      </c>
      <c r="AG69" s="227"/>
      <c r="AH69" s="225">
        <f t="shared" si="51"/>
        <v>0</v>
      </c>
      <c r="AI69" s="225">
        <f t="shared" si="51"/>
        <v>0</v>
      </c>
      <c r="AJ69" s="225">
        <f t="shared" si="51"/>
        <v>0</v>
      </c>
      <c r="AK69" s="225">
        <f t="shared" si="51"/>
        <v>0</v>
      </c>
      <c r="AL69" s="225">
        <f t="shared" si="51"/>
        <v>0</v>
      </c>
      <c r="AM69" s="225">
        <f t="shared" si="51"/>
        <v>0</v>
      </c>
      <c r="AN69" s="225">
        <f t="shared" si="51"/>
        <v>0</v>
      </c>
      <c r="AO69" s="225">
        <f t="shared" si="51"/>
        <v>0</v>
      </c>
      <c r="AP69" s="225">
        <f t="shared" si="51"/>
        <v>0</v>
      </c>
      <c r="AQ69" s="225">
        <f t="shared" si="51"/>
        <v>0</v>
      </c>
      <c r="AR69" s="226">
        <f t="shared" si="28"/>
        <v>0</v>
      </c>
      <c r="AS69" s="227"/>
      <c r="AT69" s="225">
        <f t="shared" si="52"/>
        <v>0</v>
      </c>
      <c r="AU69" s="225">
        <f t="shared" si="52"/>
        <v>0</v>
      </c>
      <c r="AV69" s="225">
        <f t="shared" si="52"/>
        <v>0</v>
      </c>
      <c r="AW69" s="225">
        <f t="shared" si="52"/>
        <v>0</v>
      </c>
      <c r="AX69" s="225">
        <f t="shared" si="52"/>
        <v>0</v>
      </c>
      <c r="AY69" s="225">
        <f t="shared" si="52"/>
        <v>0</v>
      </c>
      <c r="AZ69" s="225">
        <f t="shared" si="52"/>
        <v>0</v>
      </c>
      <c r="BA69" s="225">
        <f t="shared" si="52"/>
        <v>0</v>
      </c>
      <c r="BB69" s="225">
        <f t="shared" si="52"/>
        <v>0</v>
      </c>
      <c r="BC69" s="225">
        <f t="shared" si="52"/>
        <v>0</v>
      </c>
      <c r="BD69" s="226">
        <f t="shared" si="30"/>
        <v>0</v>
      </c>
      <c r="BE69" s="227"/>
      <c r="BF69" s="225">
        <f t="shared" si="31"/>
        <v>0</v>
      </c>
      <c r="BG69" s="225">
        <f t="shared" si="31"/>
        <v>0</v>
      </c>
      <c r="BH69" s="225">
        <f t="shared" si="31"/>
        <v>0</v>
      </c>
      <c r="BI69" s="225">
        <f t="shared" si="31"/>
        <v>0</v>
      </c>
      <c r="BJ69" s="225">
        <f t="shared" si="48"/>
        <v>0</v>
      </c>
      <c r="BK69" s="225">
        <f t="shared" si="48"/>
        <v>0</v>
      </c>
      <c r="BL69" s="225">
        <f t="shared" si="48"/>
        <v>0</v>
      </c>
      <c r="BM69" s="225">
        <f t="shared" si="48"/>
        <v>0</v>
      </c>
      <c r="BN69" s="225">
        <f t="shared" si="48"/>
        <v>0</v>
      </c>
      <c r="BO69" s="225">
        <f t="shared" si="48"/>
        <v>0</v>
      </c>
      <c r="BP69" s="226">
        <f t="shared" si="32"/>
        <v>0</v>
      </c>
      <c r="BQ69" s="227"/>
      <c r="BR69" s="225">
        <f t="shared" si="53"/>
        <v>0</v>
      </c>
      <c r="BS69" s="225">
        <f t="shared" si="53"/>
        <v>0</v>
      </c>
      <c r="BT69" s="225">
        <f t="shared" si="53"/>
        <v>0</v>
      </c>
      <c r="BU69" s="225">
        <f t="shared" si="53"/>
        <v>0</v>
      </c>
      <c r="BV69" s="225">
        <f t="shared" si="53"/>
        <v>0</v>
      </c>
      <c r="BW69" s="225">
        <f t="shared" si="53"/>
        <v>0</v>
      </c>
      <c r="BX69" s="225">
        <f t="shared" si="53"/>
        <v>0</v>
      </c>
      <c r="BY69" s="225">
        <f t="shared" si="53"/>
        <v>0</v>
      </c>
      <c r="BZ69" s="225">
        <f t="shared" si="53"/>
        <v>0</v>
      </c>
      <c r="CA69" s="225">
        <f t="shared" si="53"/>
        <v>0</v>
      </c>
      <c r="CB69" s="226">
        <f t="shared" si="34"/>
        <v>0</v>
      </c>
      <c r="CC69" s="227"/>
      <c r="CD69" s="225">
        <f t="shared" si="35"/>
        <v>0</v>
      </c>
      <c r="CE69" s="225">
        <f t="shared" si="35"/>
        <v>0</v>
      </c>
      <c r="CF69" s="225">
        <f t="shared" si="35"/>
        <v>0</v>
      </c>
      <c r="CG69" s="225">
        <f t="shared" si="35"/>
        <v>0</v>
      </c>
      <c r="CH69" s="225">
        <f t="shared" si="49"/>
        <v>0</v>
      </c>
      <c r="CI69" s="225">
        <f t="shared" si="49"/>
        <v>0</v>
      </c>
      <c r="CJ69" s="225">
        <f t="shared" si="49"/>
        <v>0</v>
      </c>
      <c r="CK69" s="225">
        <f t="shared" si="49"/>
        <v>0</v>
      </c>
      <c r="CL69" s="225">
        <f t="shared" si="49"/>
        <v>0</v>
      </c>
      <c r="CM69" s="225">
        <f t="shared" si="49"/>
        <v>0</v>
      </c>
      <c r="CN69" s="226">
        <f t="shared" si="36"/>
        <v>0</v>
      </c>
      <c r="CO69" s="227"/>
      <c r="CP69" s="225">
        <f t="shared" si="54"/>
        <v>0</v>
      </c>
      <c r="CQ69" s="225">
        <f t="shared" si="54"/>
        <v>0</v>
      </c>
      <c r="CR69" s="225">
        <f t="shared" si="54"/>
        <v>0</v>
      </c>
      <c r="CS69" s="225">
        <f t="shared" si="54"/>
        <v>0</v>
      </c>
      <c r="CT69" s="225">
        <f t="shared" si="54"/>
        <v>0</v>
      </c>
      <c r="CU69" s="225">
        <f t="shared" si="54"/>
        <v>0</v>
      </c>
      <c r="CV69" s="225">
        <f t="shared" si="54"/>
        <v>0</v>
      </c>
      <c r="CW69" s="225">
        <f t="shared" si="54"/>
        <v>0</v>
      </c>
      <c r="CX69" s="225">
        <f t="shared" si="54"/>
        <v>0</v>
      </c>
      <c r="CY69" s="225">
        <f t="shared" si="54"/>
        <v>0</v>
      </c>
      <c r="CZ69" s="226">
        <f t="shared" si="38"/>
        <v>0</v>
      </c>
      <c r="DA69" s="227"/>
      <c r="DB69" s="225">
        <f t="shared" si="55"/>
        <v>0</v>
      </c>
      <c r="DC69" s="225">
        <f t="shared" si="55"/>
        <v>0</v>
      </c>
      <c r="DD69" s="225">
        <f t="shared" si="55"/>
        <v>0</v>
      </c>
      <c r="DE69" s="225">
        <f t="shared" si="55"/>
        <v>0</v>
      </c>
      <c r="DF69" s="225">
        <f t="shared" si="55"/>
        <v>0</v>
      </c>
      <c r="DG69" s="225">
        <f t="shared" si="55"/>
        <v>0</v>
      </c>
      <c r="DH69" s="225">
        <f t="shared" si="55"/>
        <v>0</v>
      </c>
      <c r="DI69" s="225">
        <f t="shared" si="55"/>
        <v>0</v>
      </c>
      <c r="DJ69" s="225">
        <f t="shared" si="55"/>
        <v>0</v>
      </c>
      <c r="DK69" s="225">
        <f t="shared" si="55"/>
        <v>0</v>
      </c>
      <c r="DL69" s="226">
        <f t="shared" si="40"/>
        <v>0</v>
      </c>
      <c r="DM69" s="227"/>
      <c r="DN69" s="225">
        <f t="shared" si="46"/>
        <v>0</v>
      </c>
      <c r="DO69" s="225">
        <f t="shared" si="46"/>
        <v>0</v>
      </c>
      <c r="DP69" s="225">
        <f t="shared" si="46"/>
        <v>0</v>
      </c>
      <c r="DQ69" s="225">
        <f t="shared" si="46"/>
        <v>0</v>
      </c>
      <c r="DR69" s="225">
        <f t="shared" si="46"/>
        <v>0</v>
      </c>
      <c r="DS69" s="225">
        <f t="shared" si="44"/>
        <v>0</v>
      </c>
      <c r="DT69" s="225">
        <f t="shared" si="44"/>
        <v>0</v>
      </c>
      <c r="DU69" s="225">
        <f t="shared" si="44"/>
        <v>0</v>
      </c>
      <c r="DV69" s="225">
        <f t="shared" si="44"/>
        <v>0</v>
      </c>
      <c r="DW69" s="225">
        <f t="shared" si="44"/>
        <v>0</v>
      </c>
      <c r="DX69" s="226">
        <f t="shared" si="41"/>
        <v>0</v>
      </c>
      <c r="DY69" s="227"/>
      <c r="DZ69" s="225">
        <f t="shared" si="47"/>
        <v>0</v>
      </c>
      <c r="EA69" s="225">
        <f t="shared" si="47"/>
        <v>0</v>
      </c>
      <c r="EB69" s="225">
        <f t="shared" si="47"/>
        <v>0</v>
      </c>
      <c r="EC69" s="225">
        <f t="shared" si="47"/>
        <v>0</v>
      </c>
      <c r="ED69" s="225">
        <f t="shared" si="47"/>
        <v>0</v>
      </c>
      <c r="EE69" s="225">
        <f t="shared" si="45"/>
        <v>0</v>
      </c>
      <c r="EF69" s="225">
        <f t="shared" si="45"/>
        <v>0</v>
      </c>
      <c r="EG69" s="225">
        <f t="shared" si="45"/>
        <v>0</v>
      </c>
      <c r="EH69" s="225">
        <f t="shared" si="45"/>
        <v>0</v>
      </c>
      <c r="EI69" s="225">
        <f t="shared" si="45"/>
        <v>0</v>
      </c>
      <c r="EJ69" s="226">
        <f t="shared" si="42"/>
        <v>0</v>
      </c>
    </row>
    <row r="70" spans="2:140" ht="12.95" customHeight="1" x14ac:dyDescent="0.2">
      <c r="B70" s="109" t="str">
        <f>'2. Grunddata'!C$9</f>
        <v>Husdjurens utfodring och vård</v>
      </c>
      <c r="C70" s="110"/>
      <c r="D70" s="110"/>
      <c r="E70" s="185">
        <f t="shared" si="43"/>
        <v>0</v>
      </c>
      <c r="F70" s="489" t="s">
        <v>19</v>
      </c>
      <c r="G70" s="111"/>
      <c r="H70" s="111"/>
      <c r="I70" s="111"/>
      <c r="J70" s="111"/>
      <c r="K70" s="111"/>
      <c r="L70" s="111"/>
      <c r="M70" s="111"/>
      <c r="N70" s="111"/>
      <c r="O70" s="111"/>
      <c r="P70" s="111"/>
      <c r="Q70" s="546">
        <f t="shared" si="24"/>
        <v>0</v>
      </c>
      <c r="R70" s="186">
        <f>(SUMIF('3. Partner'!K$13:K$87,B70,'3. Partner'!H$13:H$87))</f>
        <v>0</v>
      </c>
      <c r="S70" s="186">
        <f>(SUMIF('3. Partner'!K$13:K$87,B70,'3. Partner'!I$13:I$87))</f>
        <v>0</v>
      </c>
      <c r="T70" s="206">
        <f>IF(F70="NEJ",0,IF('2. Grunddata'!C$15="Lön+Drift",'2. Grunddata'!C$14,0)+IF('2. Grunddata'!C$15="Lön+Drift+Utrustning+Lokal",'2. Grunddata'!C$14,0))</f>
        <v>0</v>
      </c>
      <c r="V70" s="170">
        <f t="shared" si="50"/>
        <v>0</v>
      </c>
      <c r="W70" s="170">
        <f t="shared" si="50"/>
        <v>0</v>
      </c>
      <c r="X70" s="170">
        <f t="shared" si="50"/>
        <v>0</v>
      </c>
      <c r="Y70" s="170">
        <f t="shared" si="50"/>
        <v>0</v>
      </c>
      <c r="Z70" s="170">
        <f t="shared" si="50"/>
        <v>0</v>
      </c>
      <c r="AA70" s="170">
        <f t="shared" si="50"/>
        <v>0</v>
      </c>
      <c r="AB70" s="170">
        <f t="shared" si="50"/>
        <v>0</v>
      </c>
      <c r="AC70" s="170">
        <f t="shared" si="50"/>
        <v>0</v>
      </c>
      <c r="AD70" s="170">
        <f t="shared" si="50"/>
        <v>0</v>
      </c>
      <c r="AE70" s="170">
        <f t="shared" si="50"/>
        <v>0</v>
      </c>
      <c r="AF70" s="171">
        <f t="shared" si="26"/>
        <v>0</v>
      </c>
      <c r="AH70" s="170">
        <f t="shared" si="51"/>
        <v>0</v>
      </c>
      <c r="AI70" s="170">
        <f t="shared" si="51"/>
        <v>0</v>
      </c>
      <c r="AJ70" s="170">
        <f t="shared" si="51"/>
        <v>0</v>
      </c>
      <c r="AK70" s="170">
        <f t="shared" si="51"/>
        <v>0</v>
      </c>
      <c r="AL70" s="170">
        <f t="shared" si="51"/>
        <v>0</v>
      </c>
      <c r="AM70" s="170">
        <f t="shared" si="51"/>
        <v>0</v>
      </c>
      <c r="AN70" s="170">
        <f t="shared" si="51"/>
        <v>0</v>
      </c>
      <c r="AO70" s="170">
        <f t="shared" si="51"/>
        <v>0</v>
      </c>
      <c r="AP70" s="170">
        <f t="shared" si="51"/>
        <v>0</v>
      </c>
      <c r="AQ70" s="170">
        <f t="shared" si="51"/>
        <v>0</v>
      </c>
      <c r="AR70" s="171">
        <f t="shared" si="28"/>
        <v>0</v>
      </c>
      <c r="AT70" s="170">
        <f t="shared" si="52"/>
        <v>0</v>
      </c>
      <c r="AU70" s="170">
        <f t="shared" si="52"/>
        <v>0</v>
      </c>
      <c r="AV70" s="170">
        <f t="shared" si="52"/>
        <v>0</v>
      </c>
      <c r="AW70" s="170">
        <f t="shared" si="52"/>
        <v>0</v>
      </c>
      <c r="AX70" s="170">
        <f t="shared" si="52"/>
        <v>0</v>
      </c>
      <c r="AY70" s="170">
        <f t="shared" si="52"/>
        <v>0</v>
      </c>
      <c r="AZ70" s="170">
        <f t="shared" si="52"/>
        <v>0</v>
      </c>
      <c r="BA70" s="170">
        <f t="shared" si="52"/>
        <v>0</v>
      </c>
      <c r="BB70" s="170">
        <f t="shared" si="52"/>
        <v>0</v>
      </c>
      <c r="BC70" s="170">
        <f t="shared" si="52"/>
        <v>0</v>
      </c>
      <c r="BD70" s="171">
        <f t="shared" si="30"/>
        <v>0</v>
      </c>
      <c r="BF70" s="170">
        <f t="shared" si="31"/>
        <v>0</v>
      </c>
      <c r="BG70" s="170">
        <f t="shared" si="31"/>
        <v>0</v>
      </c>
      <c r="BH70" s="170">
        <f t="shared" si="31"/>
        <v>0</v>
      </c>
      <c r="BI70" s="170">
        <f t="shared" si="31"/>
        <v>0</v>
      </c>
      <c r="BJ70" s="170">
        <f t="shared" si="48"/>
        <v>0</v>
      </c>
      <c r="BK70" s="170">
        <f t="shared" si="48"/>
        <v>0</v>
      </c>
      <c r="BL70" s="170">
        <f t="shared" si="48"/>
        <v>0</v>
      </c>
      <c r="BM70" s="170">
        <f t="shared" si="48"/>
        <v>0</v>
      </c>
      <c r="BN70" s="170">
        <f t="shared" si="48"/>
        <v>0</v>
      </c>
      <c r="BO70" s="170">
        <f t="shared" si="48"/>
        <v>0</v>
      </c>
      <c r="BP70" s="171">
        <f t="shared" si="32"/>
        <v>0</v>
      </c>
      <c r="BR70" s="170">
        <f t="shared" si="53"/>
        <v>0</v>
      </c>
      <c r="BS70" s="170">
        <f t="shared" si="53"/>
        <v>0</v>
      </c>
      <c r="BT70" s="170">
        <f t="shared" si="53"/>
        <v>0</v>
      </c>
      <c r="BU70" s="170">
        <f t="shared" si="53"/>
        <v>0</v>
      </c>
      <c r="BV70" s="170">
        <f t="shared" si="53"/>
        <v>0</v>
      </c>
      <c r="BW70" s="170">
        <f t="shared" si="53"/>
        <v>0</v>
      </c>
      <c r="BX70" s="170">
        <f t="shared" si="53"/>
        <v>0</v>
      </c>
      <c r="BY70" s="170">
        <f t="shared" si="53"/>
        <v>0</v>
      </c>
      <c r="BZ70" s="170">
        <f t="shared" si="53"/>
        <v>0</v>
      </c>
      <c r="CA70" s="170">
        <f t="shared" si="53"/>
        <v>0</v>
      </c>
      <c r="CB70" s="171">
        <f t="shared" si="34"/>
        <v>0</v>
      </c>
      <c r="CD70" s="170">
        <f t="shared" si="35"/>
        <v>0</v>
      </c>
      <c r="CE70" s="170">
        <f t="shared" si="35"/>
        <v>0</v>
      </c>
      <c r="CF70" s="170">
        <f t="shared" si="35"/>
        <v>0</v>
      </c>
      <c r="CG70" s="170">
        <f t="shared" si="35"/>
        <v>0</v>
      </c>
      <c r="CH70" s="170">
        <f t="shared" si="49"/>
        <v>0</v>
      </c>
      <c r="CI70" s="170">
        <f t="shared" si="49"/>
        <v>0</v>
      </c>
      <c r="CJ70" s="170">
        <f t="shared" si="49"/>
        <v>0</v>
      </c>
      <c r="CK70" s="170">
        <f t="shared" si="49"/>
        <v>0</v>
      </c>
      <c r="CL70" s="170">
        <f t="shared" si="49"/>
        <v>0</v>
      </c>
      <c r="CM70" s="170">
        <f t="shared" si="49"/>
        <v>0</v>
      </c>
      <c r="CN70" s="171">
        <f t="shared" si="36"/>
        <v>0</v>
      </c>
      <c r="CP70" s="170">
        <f t="shared" si="54"/>
        <v>0</v>
      </c>
      <c r="CQ70" s="170">
        <f t="shared" si="54"/>
        <v>0</v>
      </c>
      <c r="CR70" s="170">
        <f t="shared" si="54"/>
        <v>0</v>
      </c>
      <c r="CS70" s="170">
        <f t="shared" si="54"/>
        <v>0</v>
      </c>
      <c r="CT70" s="170">
        <f t="shared" si="54"/>
        <v>0</v>
      </c>
      <c r="CU70" s="170">
        <f t="shared" si="54"/>
        <v>0</v>
      </c>
      <c r="CV70" s="170">
        <f t="shared" si="54"/>
        <v>0</v>
      </c>
      <c r="CW70" s="170">
        <f t="shared" si="54"/>
        <v>0</v>
      </c>
      <c r="CX70" s="170">
        <f t="shared" si="54"/>
        <v>0</v>
      </c>
      <c r="CY70" s="170">
        <f t="shared" si="54"/>
        <v>0</v>
      </c>
      <c r="CZ70" s="171">
        <f t="shared" si="38"/>
        <v>0</v>
      </c>
      <c r="DB70" s="170">
        <f t="shared" si="55"/>
        <v>0</v>
      </c>
      <c r="DC70" s="170">
        <f t="shared" si="55"/>
        <v>0</v>
      </c>
      <c r="DD70" s="170">
        <f t="shared" si="55"/>
        <v>0</v>
      </c>
      <c r="DE70" s="170">
        <f t="shared" si="55"/>
        <v>0</v>
      </c>
      <c r="DF70" s="170">
        <f t="shared" si="55"/>
        <v>0</v>
      </c>
      <c r="DG70" s="170">
        <f t="shared" si="55"/>
        <v>0</v>
      </c>
      <c r="DH70" s="170">
        <f t="shared" si="55"/>
        <v>0</v>
      </c>
      <c r="DI70" s="170">
        <f t="shared" si="55"/>
        <v>0</v>
      </c>
      <c r="DJ70" s="170">
        <f t="shared" si="55"/>
        <v>0</v>
      </c>
      <c r="DK70" s="170">
        <f t="shared" si="55"/>
        <v>0</v>
      </c>
      <c r="DL70" s="171">
        <f t="shared" si="40"/>
        <v>0</v>
      </c>
      <c r="DN70" s="170">
        <f t="shared" si="46"/>
        <v>0</v>
      </c>
      <c r="DO70" s="170">
        <f t="shared" si="46"/>
        <v>0</v>
      </c>
      <c r="DP70" s="170">
        <f t="shared" si="46"/>
        <v>0</v>
      </c>
      <c r="DQ70" s="170">
        <f t="shared" si="46"/>
        <v>0</v>
      </c>
      <c r="DR70" s="170">
        <f t="shared" si="46"/>
        <v>0</v>
      </c>
      <c r="DS70" s="170">
        <f t="shared" si="44"/>
        <v>0</v>
      </c>
      <c r="DT70" s="170">
        <f t="shared" si="44"/>
        <v>0</v>
      </c>
      <c r="DU70" s="170">
        <f t="shared" si="44"/>
        <v>0</v>
      </c>
      <c r="DV70" s="170">
        <f t="shared" si="44"/>
        <v>0</v>
      </c>
      <c r="DW70" s="170">
        <f t="shared" si="44"/>
        <v>0</v>
      </c>
      <c r="DX70" s="171">
        <f t="shared" si="41"/>
        <v>0</v>
      </c>
      <c r="DZ70" s="170">
        <f t="shared" si="47"/>
        <v>0</v>
      </c>
      <c r="EA70" s="170">
        <f t="shared" si="47"/>
        <v>0</v>
      </c>
      <c r="EB70" s="170">
        <f t="shared" si="47"/>
        <v>0</v>
      </c>
      <c r="EC70" s="170">
        <f t="shared" si="47"/>
        <v>0</v>
      </c>
      <c r="ED70" s="170">
        <f t="shared" si="47"/>
        <v>0</v>
      </c>
      <c r="EE70" s="170">
        <f t="shared" si="45"/>
        <v>0</v>
      </c>
      <c r="EF70" s="170">
        <f t="shared" si="45"/>
        <v>0</v>
      </c>
      <c r="EG70" s="170">
        <f t="shared" si="45"/>
        <v>0</v>
      </c>
      <c r="EH70" s="170">
        <f t="shared" si="45"/>
        <v>0</v>
      </c>
      <c r="EI70" s="170">
        <f t="shared" si="45"/>
        <v>0</v>
      </c>
      <c r="EJ70" s="171">
        <f t="shared" si="42"/>
        <v>0</v>
      </c>
    </row>
    <row r="71" spans="2:140" ht="12.95" customHeight="1" x14ac:dyDescent="0.2">
      <c r="B71" s="115" t="str">
        <f>'2. Grunddata'!C$9</f>
        <v>Husdjurens utfodring och vård</v>
      </c>
      <c r="C71" s="147"/>
      <c r="D71" s="147"/>
      <c r="E71" s="209">
        <f t="shared" si="43"/>
        <v>0</v>
      </c>
      <c r="F71" s="488" t="s">
        <v>19</v>
      </c>
      <c r="G71" s="136"/>
      <c r="H71" s="136"/>
      <c r="I71" s="136"/>
      <c r="J71" s="136"/>
      <c r="K71" s="136"/>
      <c r="L71" s="136"/>
      <c r="M71" s="136"/>
      <c r="N71" s="136"/>
      <c r="O71" s="136"/>
      <c r="P71" s="136"/>
      <c r="Q71" s="547">
        <f t="shared" si="24"/>
        <v>0</v>
      </c>
      <c r="R71" s="286">
        <f>(SUMIF('3. Partner'!K$13:K$87,B71,'3. Partner'!H$13:H$87))</f>
        <v>0</v>
      </c>
      <c r="S71" s="286">
        <f>(SUMIF('3. Partner'!K$13:K$87,B71,'3. Partner'!I$13:I$87))</f>
        <v>0</v>
      </c>
      <c r="T71" s="287">
        <f>IF(F71="NEJ",0,IF('2. Grunddata'!C$15="Lön+Drift",'2. Grunddata'!C$14,0)+IF('2. Grunddata'!C$15="Lön+Drift+Utrustning+Lokal",'2. Grunddata'!C$14,0))</f>
        <v>0</v>
      </c>
      <c r="U71" s="227"/>
      <c r="V71" s="225">
        <f t="shared" si="50"/>
        <v>0</v>
      </c>
      <c r="W71" s="225">
        <f t="shared" si="50"/>
        <v>0</v>
      </c>
      <c r="X71" s="225">
        <f t="shared" si="50"/>
        <v>0</v>
      </c>
      <c r="Y71" s="225">
        <f t="shared" si="50"/>
        <v>0</v>
      </c>
      <c r="Z71" s="225">
        <f t="shared" si="50"/>
        <v>0</v>
      </c>
      <c r="AA71" s="225">
        <f t="shared" si="50"/>
        <v>0</v>
      </c>
      <c r="AB71" s="225">
        <f t="shared" si="50"/>
        <v>0</v>
      </c>
      <c r="AC71" s="225">
        <f t="shared" si="50"/>
        <v>0</v>
      </c>
      <c r="AD71" s="225">
        <f t="shared" si="50"/>
        <v>0</v>
      </c>
      <c r="AE71" s="225">
        <f t="shared" si="50"/>
        <v>0</v>
      </c>
      <c r="AF71" s="226">
        <f t="shared" si="26"/>
        <v>0</v>
      </c>
      <c r="AG71" s="227"/>
      <c r="AH71" s="225">
        <f t="shared" si="51"/>
        <v>0</v>
      </c>
      <c r="AI71" s="225">
        <f t="shared" si="51"/>
        <v>0</v>
      </c>
      <c r="AJ71" s="225">
        <f t="shared" si="51"/>
        <v>0</v>
      </c>
      <c r="AK71" s="225">
        <f t="shared" si="51"/>
        <v>0</v>
      </c>
      <c r="AL71" s="225">
        <f t="shared" si="51"/>
        <v>0</v>
      </c>
      <c r="AM71" s="225">
        <f t="shared" si="51"/>
        <v>0</v>
      </c>
      <c r="AN71" s="225">
        <f t="shared" si="51"/>
        <v>0</v>
      </c>
      <c r="AO71" s="225">
        <f t="shared" si="51"/>
        <v>0</v>
      </c>
      <c r="AP71" s="225">
        <f t="shared" si="51"/>
        <v>0</v>
      </c>
      <c r="AQ71" s="225">
        <f t="shared" si="51"/>
        <v>0</v>
      </c>
      <c r="AR71" s="226">
        <f t="shared" si="28"/>
        <v>0</v>
      </c>
      <c r="AS71" s="227"/>
      <c r="AT71" s="225">
        <f t="shared" si="52"/>
        <v>0</v>
      </c>
      <c r="AU71" s="225">
        <f t="shared" si="52"/>
        <v>0</v>
      </c>
      <c r="AV71" s="225">
        <f t="shared" si="52"/>
        <v>0</v>
      </c>
      <c r="AW71" s="225">
        <f t="shared" si="52"/>
        <v>0</v>
      </c>
      <c r="AX71" s="225">
        <f t="shared" si="52"/>
        <v>0</v>
      </c>
      <c r="AY71" s="225">
        <f t="shared" si="52"/>
        <v>0</v>
      </c>
      <c r="AZ71" s="225">
        <f t="shared" si="52"/>
        <v>0</v>
      </c>
      <c r="BA71" s="225">
        <f t="shared" si="52"/>
        <v>0</v>
      </c>
      <c r="BB71" s="225">
        <f t="shared" si="52"/>
        <v>0</v>
      </c>
      <c r="BC71" s="225">
        <f t="shared" si="52"/>
        <v>0</v>
      </c>
      <c r="BD71" s="226">
        <f t="shared" si="30"/>
        <v>0</v>
      </c>
      <c r="BE71" s="227"/>
      <c r="BF71" s="225">
        <f t="shared" si="31"/>
        <v>0</v>
      </c>
      <c r="BG71" s="225">
        <f t="shared" si="31"/>
        <v>0</v>
      </c>
      <c r="BH71" s="225">
        <f t="shared" si="31"/>
        <v>0</v>
      </c>
      <c r="BI71" s="225">
        <f t="shared" si="31"/>
        <v>0</v>
      </c>
      <c r="BJ71" s="225">
        <f t="shared" si="48"/>
        <v>0</v>
      </c>
      <c r="BK71" s="225">
        <f t="shared" si="48"/>
        <v>0</v>
      </c>
      <c r="BL71" s="225">
        <f t="shared" si="48"/>
        <v>0</v>
      </c>
      <c r="BM71" s="225">
        <f t="shared" si="48"/>
        <v>0</v>
      </c>
      <c r="BN71" s="225">
        <f t="shared" si="48"/>
        <v>0</v>
      </c>
      <c r="BO71" s="225">
        <f t="shared" si="48"/>
        <v>0</v>
      </c>
      <c r="BP71" s="226">
        <f t="shared" si="32"/>
        <v>0</v>
      </c>
      <c r="BQ71" s="227"/>
      <c r="BR71" s="225">
        <f t="shared" si="53"/>
        <v>0</v>
      </c>
      <c r="BS71" s="225">
        <f t="shared" si="53"/>
        <v>0</v>
      </c>
      <c r="BT71" s="225">
        <f t="shared" si="53"/>
        <v>0</v>
      </c>
      <c r="BU71" s="225">
        <f t="shared" si="53"/>
        <v>0</v>
      </c>
      <c r="BV71" s="225">
        <f t="shared" si="53"/>
        <v>0</v>
      </c>
      <c r="BW71" s="225">
        <f t="shared" si="53"/>
        <v>0</v>
      </c>
      <c r="BX71" s="225">
        <f t="shared" si="53"/>
        <v>0</v>
      </c>
      <c r="BY71" s="225">
        <f t="shared" si="53"/>
        <v>0</v>
      </c>
      <c r="BZ71" s="225">
        <f t="shared" si="53"/>
        <v>0</v>
      </c>
      <c r="CA71" s="225">
        <f t="shared" si="53"/>
        <v>0</v>
      </c>
      <c r="CB71" s="226">
        <f t="shared" si="34"/>
        <v>0</v>
      </c>
      <c r="CC71" s="227"/>
      <c r="CD71" s="225">
        <f t="shared" si="35"/>
        <v>0</v>
      </c>
      <c r="CE71" s="225">
        <f t="shared" si="35"/>
        <v>0</v>
      </c>
      <c r="CF71" s="225">
        <f t="shared" si="35"/>
        <v>0</v>
      </c>
      <c r="CG71" s="225">
        <f t="shared" si="35"/>
        <v>0</v>
      </c>
      <c r="CH71" s="225">
        <f t="shared" si="49"/>
        <v>0</v>
      </c>
      <c r="CI71" s="225">
        <f t="shared" si="49"/>
        <v>0</v>
      </c>
      <c r="CJ71" s="225">
        <f t="shared" si="49"/>
        <v>0</v>
      </c>
      <c r="CK71" s="225">
        <f t="shared" si="49"/>
        <v>0</v>
      </c>
      <c r="CL71" s="225">
        <f t="shared" si="49"/>
        <v>0</v>
      </c>
      <c r="CM71" s="225">
        <f t="shared" si="49"/>
        <v>0</v>
      </c>
      <c r="CN71" s="226">
        <f t="shared" si="36"/>
        <v>0</v>
      </c>
      <c r="CO71" s="227"/>
      <c r="CP71" s="225">
        <f t="shared" si="54"/>
        <v>0</v>
      </c>
      <c r="CQ71" s="225">
        <f t="shared" si="54"/>
        <v>0</v>
      </c>
      <c r="CR71" s="225">
        <f t="shared" si="54"/>
        <v>0</v>
      </c>
      <c r="CS71" s="225">
        <f t="shared" si="54"/>
        <v>0</v>
      </c>
      <c r="CT71" s="225">
        <f t="shared" si="54"/>
        <v>0</v>
      </c>
      <c r="CU71" s="225">
        <f t="shared" si="54"/>
        <v>0</v>
      </c>
      <c r="CV71" s="225">
        <f t="shared" si="54"/>
        <v>0</v>
      </c>
      <c r="CW71" s="225">
        <f t="shared" si="54"/>
        <v>0</v>
      </c>
      <c r="CX71" s="225">
        <f t="shared" si="54"/>
        <v>0</v>
      </c>
      <c r="CY71" s="225">
        <f t="shared" si="54"/>
        <v>0</v>
      </c>
      <c r="CZ71" s="226">
        <f t="shared" si="38"/>
        <v>0</v>
      </c>
      <c r="DA71" s="227"/>
      <c r="DB71" s="225">
        <f t="shared" si="55"/>
        <v>0</v>
      </c>
      <c r="DC71" s="225">
        <f t="shared" si="55"/>
        <v>0</v>
      </c>
      <c r="DD71" s="225">
        <f t="shared" si="55"/>
        <v>0</v>
      </c>
      <c r="DE71" s="225">
        <f t="shared" si="55"/>
        <v>0</v>
      </c>
      <c r="DF71" s="225">
        <f t="shared" si="55"/>
        <v>0</v>
      </c>
      <c r="DG71" s="225">
        <f t="shared" si="55"/>
        <v>0</v>
      </c>
      <c r="DH71" s="225">
        <f t="shared" si="55"/>
        <v>0</v>
      </c>
      <c r="DI71" s="225">
        <f t="shared" si="55"/>
        <v>0</v>
      </c>
      <c r="DJ71" s="225">
        <f t="shared" si="55"/>
        <v>0</v>
      </c>
      <c r="DK71" s="225">
        <f t="shared" si="55"/>
        <v>0</v>
      </c>
      <c r="DL71" s="226">
        <f t="shared" si="40"/>
        <v>0</v>
      </c>
      <c r="DM71" s="227"/>
      <c r="DN71" s="225">
        <f t="shared" si="46"/>
        <v>0</v>
      </c>
      <c r="DO71" s="225">
        <f t="shared" si="46"/>
        <v>0</v>
      </c>
      <c r="DP71" s="225">
        <f t="shared" si="46"/>
        <v>0</v>
      </c>
      <c r="DQ71" s="225">
        <f t="shared" si="46"/>
        <v>0</v>
      </c>
      <c r="DR71" s="225">
        <f t="shared" si="46"/>
        <v>0</v>
      </c>
      <c r="DS71" s="225">
        <f t="shared" si="44"/>
        <v>0</v>
      </c>
      <c r="DT71" s="225">
        <f t="shared" si="44"/>
        <v>0</v>
      </c>
      <c r="DU71" s="225">
        <f t="shared" si="44"/>
        <v>0</v>
      </c>
      <c r="DV71" s="225">
        <f t="shared" si="44"/>
        <v>0</v>
      </c>
      <c r="DW71" s="225">
        <f t="shared" si="44"/>
        <v>0</v>
      </c>
      <c r="DX71" s="226">
        <f t="shared" si="41"/>
        <v>0</v>
      </c>
      <c r="DY71" s="227"/>
      <c r="DZ71" s="225">
        <f t="shared" si="47"/>
        <v>0</v>
      </c>
      <c r="EA71" s="225">
        <f t="shared" si="47"/>
        <v>0</v>
      </c>
      <c r="EB71" s="225">
        <f t="shared" si="47"/>
        <v>0</v>
      </c>
      <c r="EC71" s="225">
        <f t="shared" si="47"/>
        <v>0</v>
      </c>
      <c r="ED71" s="225">
        <f t="shared" si="47"/>
        <v>0</v>
      </c>
      <c r="EE71" s="225">
        <f t="shared" si="45"/>
        <v>0</v>
      </c>
      <c r="EF71" s="225">
        <f t="shared" si="45"/>
        <v>0</v>
      </c>
      <c r="EG71" s="225">
        <f t="shared" si="45"/>
        <v>0</v>
      </c>
      <c r="EH71" s="225">
        <f t="shared" si="45"/>
        <v>0</v>
      </c>
      <c r="EI71" s="225">
        <f t="shared" si="45"/>
        <v>0</v>
      </c>
      <c r="EJ71" s="226">
        <f t="shared" si="42"/>
        <v>0</v>
      </c>
    </row>
    <row r="72" spans="2:140" ht="12.95" customHeight="1" x14ac:dyDescent="0.2">
      <c r="B72" s="109" t="str">
        <f>'2. Grunddata'!C$9</f>
        <v>Husdjurens utfodring och vård</v>
      </c>
      <c r="C72" s="110"/>
      <c r="D72" s="110"/>
      <c r="E72" s="185">
        <f t="shared" si="43"/>
        <v>0</v>
      </c>
      <c r="F72" s="489" t="s">
        <v>19</v>
      </c>
      <c r="G72" s="111"/>
      <c r="H72" s="111"/>
      <c r="I72" s="111"/>
      <c r="J72" s="111"/>
      <c r="K72" s="111"/>
      <c r="L72" s="111"/>
      <c r="M72" s="111"/>
      <c r="N72" s="111"/>
      <c r="O72" s="111"/>
      <c r="P72" s="111"/>
      <c r="Q72" s="546">
        <f t="shared" si="24"/>
        <v>0</v>
      </c>
      <c r="R72" s="186">
        <f>(SUMIF('3. Partner'!K$13:K$87,B72,'3. Partner'!H$13:H$87))</f>
        <v>0</v>
      </c>
      <c r="S72" s="186">
        <f>(SUMIF('3. Partner'!K$13:K$87,B72,'3. Partner'!I$13:I$87))</f>
        <v>0</v>
      </c>
      <c r="T72" s="206">
        <f>IF(F72="NEJ",0,IF('2. Grunddata'!C$15="Lön+Drift",'2. Grunddata'!C$14,0)+IF('2. Grunddata'!C$15="Lön+Drift+Utrustning+Lokal",'2. Grunddata'!C$14,0))</f>
        <v>0</v>
      </c>
      <c r="V72" s="170">
        <f t="shared" si="50"/>
        <v>0</v>
      </c>
      <c r="W72" s="170">
        <f t="shared" si="50"/>
        <v>0</v>
      </c>
      <c r="X72" s="170">
        <f t="shared" si="50"/>
        <v>0</v>
      </c>
      <c r="Y72" s="170">
        <f t="shared" si="50"/>
        <v>0</v>
      </c>
      <c r="Z72" s="170">
        <f t="shared" si="50"/>
        <v>0</v>
      </c>
      <c r="AA72" s="170">
        <f t="shared" si="50"/>
        <v>0</v>
      </c>
      <c r="AB72" s="170">
        <f t="shared" si="50"/>
        <v>0</v>
      </c>
      <c r="AC72" s="170">
        <f t="shared" si="50"/>
        <v>0</v>
      </c>
      <c r="AD72" s="170">
        <f t="shared" si="50"/>
        <v>0</v>
      </c>
      <c r="AE72" s="170">
        <f t="shared" si="50"/>
        <v>0</v>
      </c>
      <c r="AF72" s="171">
        <f t="shared" si="26"/>
        <v>0</v>
      </c>
      <c r="AH72" s="170">
        <f t="shared" si="51"/>
        <v>0</v>
      </c>
      <c r="AI72" s="170">
        <f t="shared" si="51"/>
        <v>0</v>
      </c>
      <c r="AJ72" s="170">
        <f t="shared" si="51"/>
        <v>0</v>
      </c>
      <c r="AK72" s="170">
        <f t="shared" si="51"/>
        <v>0</v>
      </c>
      <c r="AL72" s="170">
        <f t="shared" si="51"/>
        <v>0</v>
      </c>
      <c r="AM72" s="170">
        <f t="shared" si="51"/>
        <v>0</v>
      </c>
      <c r="AN72" s="170">
        <f t="shared" si="51"/>
        <v>0</v>
      </c>
      <c r="AO72" s="170">
        <f t="shared" si="51"/>
        <v>0</v>
      </c>
      <c r="AP72" s="170">
        <f t="shared" si="51"/>
        <v>0</v>
      </c>
      <c r="AQ72" s="170">
        <f t="shared" si="51"/>
        <v>0</v>
      </c>
      <c r="AR72" s="171">
        <f t="shared" si="28"/>
        <v>0</v>
      </c>
      <c r="AT72" s="170">
        <f t="shared" si="52"/>
        <v>0</v>
      </c>
      <c r="AU72" s="170">
        <f t="shared" si="52"/>
        <v>0</v>
      </c>
      <c r="AV72" s="170">
        <f t="shared" si="52"/>
        <v>0</v>
      </c>
      <c r="AW72" s="170">
        <f t="shared" si="52"/>
        <v>0</v>
      </c>
      <c r="AX72" s="170">
        <f t="shared" si="52"/>
        <v>0</v>
      </c>
      <c r="AY72" s="170">
        <f t="shared" si="52"/>
        <v>0</v>
      </c>
      <c r="AZ72" s="170">
        <f t="shared" si="52"/>
        <v>0</v>
      </c>
      <c r="BA72" s="170">
        <f t="shared" si="52"/>
        <v>0</v>
      </c>
      <c r="BB72" s="170">
        <f t="shared" si="52"/>
        <v>0</v>
      </c>
      <c r="BC72" s="170">
        <f t="shared" si="52"/>
        <v>0</v>
      </c>
      <c r="BD72" s="171">
        <f t="shared" si="30"/>
        <v>0</v>
      </c>
      <c r="BF72" s="170">
        <f t="shared" si="31"/>
        <v>0</v>
      </c>
      <c r="BG72" s="170">
        <f t="shared" si="31"/>
        <v>0</v>
      </c>
      <c r="BH72" s="170">
        <f t="shared" si="31"/>
        <v>0</v>
      </c>
      <c r="BI72" s="170">
        <f t="shared" si="31"/>
        <v>0</v>
      </c>
      <c r="BJ72" s="170">
        <f t="shared" si="48"/>
        <v>0</v>
      </c>
      <c r="BK72" s="170">
        <f t="shared" si="48"/>
        <v>0</v>
      </c>
      <c r="BL72" s="170">
        <f t="shared" si="48"/>
        <v>0</v>
      </c>
      <c r="BM72" s="170">
        <f t="shared" si="48"/>
        <v>0</v>
      </c>
      <c r="BN72" s="170">
        <f t="shared" si="48"/>
        <v>0</v>
      </c>
      <c r="BO72" s="170">
        <f t="shared" si="48"/>
        <v>0</v>
      </c>
      <c r="BP72" s="171">
        <f t="shared" si="32"/>
        <v>0</v>
      </c>
      <c r="BR72" s="170">
        <f t="shared" si="53"/>
        <v>0</v>
      </c>
      <c r="BS72" s="170">
        <f t="shared" si="53"/>
        <v>0</v>
      </c>
      <c r="BT72" s="170">
        <f t="shared" si="53"/>
        <v>0</v>
      </c>
      <c r="BU72" s="170">
        <f t="shared" si="53"/>
        <v>0</v>
      </c>
      <c r="BV72" s="170">
        <f t="shared" si="53"/>
        <v>0</v>
      </c>
      <c r="BW72" s="170">
        <f t="shared" si="53"/>
        <v>0</v>
      </c>
      <c r="BX72" s="170">
        <f t="shared" si="53"/>
        <v>0</v>
      </c>
      <c r="BY72" s="170">
        <f t="shared" si="53"/>
        <v>0</v>
      </c>
      <c r="BZ72" s="170">
        <f t="shared" si="53"/>
        <v>0</v>
      </c>
      <c r="CA72" s="170">
        <f t="shared" si="53"/>
        <v>0</v>
      </c>
      <c r="CB72" s="171">
        <f t="shared" si="34"/>
        <v>0</v>
      </c>
      <c r="CD72" s="170">
        <f t="shared" si="35"/>
        <v>0</v>
      </c>
      <c r="CE72" s="170">
        <f t="shared" si="35"/>
        <v>0</v>
      </c>
      <c r="CF72" s="170">
        <f t="shared" si="35"/>
        <v>0</v>
      </c>
      <c r="CG72" s="170">
        <f t="shared" si="35"/>
        <v>0</v>
      </c>
      <c r="CH72" s="170">
        <f t="shared" si="49"/>
        <v>0</v>
      </c>
      <c r="CI72" s="170">
        <f t="shared" si="49"/>
        <v>0</v>
      </c>
      <c r="CJ72" s="170">
        <f t="shared" si="49"/>
        <v>0</v>
      </c>
      <c r="CK72" s="170">
        <f t="shared" si="49"/>
        <v>0</v>
      </c>
      <c r="CL72" s="170">
        <f t="shared" si="49"/>
        <v>0</v>
      </c>
      <c r="CM72" s="170">
        <f t="shared" si="49"/>
        <v>0</v>
      </c>
      <c r="CN72" s="171">
        <f t="shared" si="36"/>
        <v>0</v>
      </c>
      <c r="CP72" s="170">
        <f t="shared" si="54"/>
        <v>0</v>
      </c>
      <c r="CQ72" s="170">
        <f t="shared" si="54"/>
        <v>0</v>
      </c>
      <c r="CR72" s="170">
        <f t="shared" si="54"/>
        <v>0</v>
      </c>
      <c r="CS72" s="170">
        <f t="shared" si="54"/>
        <v>0</v>
      </c>
      <c r="CT72" s="170">
        <f t="shared" si="54"/>
        <v>0</v>
      </c>
      <c r="CU72" s="170">
        <f t="shared" si="54"/>
        <v>0</v>
      </c>
      <c r="CV72" s="170">
        <f t="shared" si="54"/>
        <v>0</v>
      </c>
      <c r="CW72" s="170">
        <f t="shared" si="54"/>
        <v>0</v>
      </c>
      <c r="CX72" s="170">
        <f t="shared" si="54"/>
        <v>0</v>
      </c>
      <c r="CY72" s="170">
        <f t="shared" si="54"/>
        <v>0</v>
      </c>
      <c r="CZ72" s="171">
        <f t="shared" si="38"/>
        <v>0</v>
      </c>
      <c r="DB72" s="170">
        <f t="shared" si="55"/>
        <v>0</v>
      </c>
      <c r="DC72" s="170">
        <f t="shared" si="55"/>
        <v>0</v>
      </c>
      <c r="DD72" s="170">
        <f t="shared" si="55"/>
        <v>0</v>
      </c>
      <c r="DE72" s="170">
        <f t="shared" si="55"/>
        <v>0</v>
      </c>
      <c r="DF72" s="170">
        <f t="shared" si="55"/>
        <v>0</v>
      </c>
      <c r="DG72" s="170">
        <f t="shared" si="55"/>
        <v>0</v>
      </c>
      <c r="DH72" s="170">
        <f t="shared" si="55"/>
        <v>0</v>
      </c>
      <c r="DI72" s="170">
        <f t="shared" si="55"/>
        <v>0</v>
      </c>
      <c r="DJ72" s="170">
        <f t="shared" si="55"/>
        <v>0</v>
      </c>
      <c r="DK72" s="170">
        <f t="shared" si="55"/>
        <v>0</v>
      </c>
      <c r="DL72" s="171">
        <f t="shared" si="40"/>
        <v>0</v>
      </c>
      <c r="DN72" s="170">
        <f t="shared" si="46"/>
        <v>0</v>
      </c>
      <c r="DO72" s="170">
        <f t="shared" si="46"/>
        <v>0</v>
      </c>
      <c r="DP72" s="170">
        <f t="shared" si="46"/>
        <v>0</v>
      </c>
      <c r="DQ72" s="170">
        <f t="shared" si="46"/>
        <v>0</v>
      </c>
      <c r="DR72" s="170">
        <f t="shared" si="46"/>
        <v>0</v>
      </c>
      <c r="DS72" s="170">
        <f t="shared" si="44"/>
        <v>0</v>
      </c>
      <c r="DT72" s="170">
        <f t="shared" si="44"/>
        <v>0</v>
      </c>
      <c r="DU72" s="170">
        <f t="shared" si="44"/>
        <v>0</v>
      </c>
      <c r="DV72" s="170">
        <f t="shared" si="44"/>
        <v>0</v>
      </c>
      <c r="DW72" s="170">
        <f t="shared" si="44"/>
        <v>0</v>
      </c>
      <c r="DX72" s="171">
        <f t="shared" si="41"/>
        <v>0</v>
      </c>
      <c r="DZ72" s="170">
        <f t="shared" si="47"/>
        <v>0</v>
      </c>
      <c r="EA72" s="170">
        <f t="shared" si="47"/>
        <v>0</v>
      </c>
      <c r="EB72" s="170">
        <f t="shared" si="47"/>
        <v>0</v>
      </c>
      <c r="EC72" s="170">
        <f t="shared" si="47"/>
        <v>0</v>
      </c>
      <c r="ED72" s="170">
        <f t="shared" si="47"/>
        <v>0</v>
      </c>
      <c r="EE72" s="170">
        <f t="shared" si="45"/>
        <v>0</v>
      </c>
      <c r="EF72" s="170">
        <f t="shared" si="45"/>
        <v>0</v>
      </c>
      <c r="EG72" s="170">
        <f t="shared" si="45"/>
        <v>0</v>
      </c>
      <c r="EH72" s="170">
        <f t="shared" si="45"/>
        <v>0</v>
      </c>
      <c r="EI72" s="170">
        <f t="shared" si="45"/>
        <v>0</v>
      </c>
      <c r="EJ72" s="171">
        <f t="shared" si="42"/>
        <v>0</v>
      </c>
    </row>
    <row r="73" spans="2:140" ht="12.95" customHeight="1" x14ac:dyDescent="0.2">
      <c r="B73" s="115" t="str">
        <f>'2. Grunddata'!C$9</f>
        <v>Husdjurens utfodring och vård</v>
      </c>
      <c r="C73" s="147"/>
      <c r="D73" s="147"/>
      <c r="E73" s="209">
        <f t="shared" si="43"/>
        <v>0</v>
      </c>
      <c r="F73" s="488" t="s">
        <v>19</v>
      </c>
      <c r="G73" s="136"/>
      <c r="H73" s="136"/>
      <c r="I73" s="136"/>
      <c r="J73" s="136"/>
      <c r="K73" s="136"/>
      <c r="L73" s="136"/>
      <c r="M73" s="136"/>
      <c r="N73" s="136"/>
      <c r="O73" s="136"/>
      <c r="P73" s="136"/>
      <c r="Q73" s="547">
        <f t="shared" si="24"/>
        <v>0</v>
      </c>
      <c r="R73" s="286">
        <f>(SUMIF('3. Partner'!K$13:K$87,B73,'3. Partner'!H$13:H$87))</f>
        <v>0</v>
      </c>
      <c r="S73" s="286">
        <f>(SUMIF('3. Partner'!K$13:K$87,B73,'3. Partner'!I$13:I$87))</f>
        <v>0</v>
      </c>
      <c r="T73" s="287">
        <f>IF(F73="NEJ",0,IF('2. Grunddata'!C$15="Lön+Drift",'2. Grunddata'!C$14,0)+IF('2. Grunddata'!C$15="Lön+Drift+Utrustning+Lokal",'2. Grunddata'!C$14,0))</f>
        <v>0</v>
      </c>
      <c r="U73" s="227"/>
      <c r="V73" s="225">
        <f t="shared" si="50"/>
        <v>0</v>
      </c>
      <c r="W73" s="225">
        <f t="shared" si="50"/>
        <v>0</v>
      </c>
      <c r="X73" s="225">
        <f t="shared" si="50"/>
        <v>0</v>
      </c>
      <c r="Y73" s="225">
        <f t="shared" si="50"/>
        <v>0</v>
      </c>
      <c r="Z73" s="225">
        <f t="shared" si="50"/>
        <v>0</v>
      </c>
      <c r="AA73" s="225">
        <f t="shared" si="50"/>
        <v>0</v>
      </c>
      <c r="AB73" s="225">
        <f t="shared" si="50"/>
        <v>0</v>
      </c>
      <c r="AC73" s="225">
        <f t="shared" si="50"/>
        <v>0</v>
      </c>
      <c r="AD73" s="225">
        <f t="shared" si="50"/>
        <v>0</v>
      </c>
      <c r="AE73" s="225">
        <f t="shared" si="50"/>
        <v>0</v>
      </c>
      <c r="AF73" s="226">
        <f t="shared" si="26"/>
        <v>0</v>
      </c>
      <c r="AG73" s="227"/>
      <c r="AH73" s="225">
        <f t="shared" si="51"/>
        <v>0</v>
      </c>
      <c r="AI73" s="225">
        <f t="shared" si="51"/>
        <v>0</v>
      </c>
      <c r="AJ73" s="225">
        <f t="shared" si="51"/>
        <v>0</v>
      </c>
      <c r="AK73" s="225">
        <f t="shared" si="51"/>
        <v>0</v>
      </c>
      <c r="AL73" s="225">
        <f t="shared" si="51"/>
        <v>0</v>
      </c>
      <c r="AM73" s="225">
        <f t="shared" si="51"/>
        <v>0</v>
      </c>
      <c r="AN73" s="225">
        <f t="shared" si="51"/>
        <v>0</v>
      </c>
      <c r="AO73" s="225">
        <f t="shared" si="51"/>
        <v>0</v>
      </c>
      <c r="AP73" s="225">
        <f t="shared" si="51"/>
        <v>0</v>
      </c>
      <c r="AQ73" s="225">
        <f t="shared" si="51"/>
        <v>0</v>
      </c>
      <c r="AR73" s="226">
        <f t="shared" si="28"/>
        <v>0</v>
      </c>
      <c r="AS73" s="227"/>
      <c r="AT73" s="225">
        <f t="shared" si="52"/>
        <v>0</v>
      </c>
      <c r="AU73" s="225">
        <f t="shared" si="52"/>
        <v>0</v>
      </c>
      <c r="AV73" s="225">
        <f t="shared" si="52"/>
        <v>0</v>
      </c>
      <c r="AW73" s="225">
        <f t="shared" si="52"/>
        <v>0</v>
      </c>
      <c r="AX73" s="225">
        <f t="shared" si="52"/>
        <v>0</v>
      </c>
      <c r="AY73" s="225">
        <f t="shared" si="52"/>
        <v>0</v>
      </c>
      <c r="AZ73" s="225">
        <f t="shared" si="52"/>
        <v>0</v>
      </c>
      <c r="BA73" s="225">
        <f t="shared" si="52"/>
        <v>0</v>
      </c>
      <c r="BB73" s="225">
        <f t="shared" si="52"/>
        <v>0</v>
      </c>
      <c r="BC73" s="225">
        <f t="shared" si="52"/>
        <v>0</v>
      </c>
      <c r="BD73" s="226">
        <f t="shared" si="30"/>
        <v>0</v>
      </c>
      <c r="BE73" s="227"/>
      <c r="BF73" s="225">
        <f t="shared" si="31"/>
        <v>0</v>
      </c>
      <c r="BG73" s="225">
        <f t="shared" si="31"/>
        <v>0</v>
      </c>
      <c r="BH73" s="225">
        <f t="shared" si="31"/>
        <v>0</v>
      </c>
      <c r="BI73" s="225">
        <f t="shared" si="31"/>
        <v>0</v>
      </c>
      <c r="BJ73" s="225">
        <f t="shared" si="48"/>
        <v>0</v>
      </c>
      <c r="BK73" s="225">
        <f t="shared" si="48"/>
        <v>0</v>
      </c>
      <c r="BL73" s="225">
        <f t="shared" si="48"/>
        <v>0</v>
      </c>
      <c r="BM73" s="225">
        <f t="shared" si="48"/>
        <v>0</v>
      </c>
      <c r="BN73" s="225">
        <f t="shared" si="48"/>
        <v>0</v>
      </c>
      <c r="BO73" s="225">
        <f t="shared" si="48"/>
        <v>0</v>
      </c>
      <c r="BP73" s="226">
        <f t="shared" si="32"/>
        <v>0</v>
      </c>
      <c r="BQ73" s="227"/>
      <c r="BR73" s="225">
        <f t="shared" si="53"/>
        <v>0</v>
      </c>
      <c r="BS73" s="225">
        <f t="shared" si="53"/>
        <v>0</v>
      </c>
      <c r="BT73" s="225">
        <f t="shared" si="53"/>
        <v>0</v>
      </c>
      <c r="BU73" s="225">
        <f t="shared" si="53"/>
        <v>0</v>
      </c>
      <c r="BV73" s="225">
        <f t="shared" si="53"/>
        <v>0</v>
      </c>
      <c r="BW73" s="225">
        <f t="shared" si="53"/>
        <v>0</v>
      </c>
      <c r="BX73" s="225">
        <f t="shared" si="53"/>
        <v>0</v>
      </c>
      <c r="BY73" s="225">
        <f t="shared" si="53"/>
        <v>0</v>
      </c>
      <c r="BZ73" s="225">
        <f t="shared" si="53"/>
        <v>0</v>
      </c>
      <c r="CA73" s="225">
        <f t="shared" si="53"/>
        <v>0</v>
      </c>
      <c r="CB73" s="226">
        <f t="shared" si="34"/>
        <v>0</v>
      </c>
      <c r="CC73" s="227"/>
      <c r="CD73" s="225">
        <f t="shared" si="35"/>
        <v>0</v>
      </c>
      <c r="CE73" s="225">
        <f t="shared" si="35"/>
        <v>0</v>
      </c>
      <c r="CF73" s="225">
        <f t="shared" si="35"/>
        <v>0</v>
      </c>
      <c r="CG73" s="225">
        <f t="shared" si="35"/>
        <v>0</v>
      </c>
      <c r="CH73" s="225">
        <f t="shared" si="49"/>
        <v>0</v>
      </c>
      <c r="CI73" s="225">
        <f t="shared" si="49"/>
        <v>0</v>
      </c>
      <c r="CJ73" s="225">
        <f t="shared" si="49"/>
        <v>0</v>
      </c>
      <c r="CK73" s="225">
        <f t="shared" si="49"/>
        <v>0</v>
      </c>
      <c r="CL73" s="225">
        <f t="shared" si="49"/>
        <v>0</v>
      </c>
      <c r="CM73" s="225">
        <f t="shared" si="49"/>
        <v>0</v>
      </c>
      <c r="CN73" s="226">
        <f t="shared" si="36"/>
        <v>0</v>
      </c>
      <c r="CO73" s="227"/>
      <c r="CP73" s="225">
        <f t="shared" si="54"/>
        <v>0</v>
      </c>
      <c r="CQ73" s="225">
        <f t="shared" si="54"/>
        <v>0</v>
      </c>
      <c r="CR73" s="225">
        <f t="shared" si="54"/>
        <v>0</v>
      </c>
      <c r="CS73" s="225">
        <f t="shared" si="54"/>
        <v>0</v>
      </c>
      <c r="CT73" s="225">
        <f t="shared" si="54"/>
        <v>0</v>
      </c>
      <c r="CU73" s="225">
        <f t="shared" si="54"/>
        <v>0</v>
      </c>
      <c r="CV73" s="225">
        <f t="shared" si="54"/>
        <v>0</v>
      </c>
      <c r="CW73" s="225">
        <f t="shared" si="54"/>
        <v>0</v>
      </c>
      <c r="CX73" s="225">
        <f t="shared" si="54"/>
        <v>0</v>
      </c>
      <c r="CY73" s="225">
        <f t="shared" si="54"/>
        <v>0</v>
      </c>
      <c r="CZ73" s="226">
        <f t="shared" si="38"/>
        <v>0</v>
      </c>
      <c r="DA73" s="227"/>
      <c r="DB73" s="225">
        <f t="shared" si="55"/>
        <v>0</v>
      </c>
      <c r="DC73" s="225">
        <f t="shared" si="55"/>
        <v>0</v>
      </c>
      <c r="DD73" s="225">
        <f t="shared" si="55"/>
        <v>0</v>
      </c>
      <c r="DE73" s="225">
        <f t="shared" si="55"/>
        <v>0</v>
      </c>
      <c r="DF73" s="225">
        <f t="shared" si="55"/>
        <v>0</v>
      </c>
      <c r="DG73" s="225">
        <f t="shared" si="55"/>
        <v>0</v>
      </c>
      <c r="DH73" s="225">
        <f t="shared" si="55"/>
        <v>0</v>
      </c>
      <c r="DI73" s="225">
        <f t="shared" si="55"/>
        <v>0</v>
      </c>
      <c r="DJ73" s="225">
        <f t="shared" si="55"/>
        <v>0</v>
      </c>
      <c r="DK73" s="225">
        <f t="shared" si="55"/>
        <v>0</v>
      </c>
      <c r="DL73" s="226">
        <f t="shared" si="40"/>
        <v>0</v>
      </c>
      <c r="DM73" s="227"/>
      <c r="DN73" s="225">
        <f t="shared" si="46"/>
        <v>0</v>
      </c>
      <c r="DO73" s="225">
        <f t="shared" si="46"/>
        <v>0</v>
      </c>
      <c r="DP73" s="225">
        <f t="shared" si="46"/>
        <v>0</v>
      </c>
      <c r="DQ73" s="225">
        <f t="shared" si="46"/>
        <v>0</v>
      </c>
      <c r="DR73" s="225">
        <f t="shared" si="46"/>
        <v>0</v>
      </c>
      <c r="DS73" s="225">
        <f t="shared" si="44"/>
        <v>0</v>
      </c>
      <c r="DT73" s="225">
        <f t="shared" si="44"/>
        <v>0</v>
      </c>
      <c r="DU73" s="225">
        <f t="shared" si="44"/>
        <v>0</v>
      </c>
      <c r="DV73" s="225">
        <f t="shared" si="44"/>
        <v>0</v>
      </c>
      <c r="DW73" s="225">
        <f t="shared" si="44"/>
        <v>0</v>
      </c>
      <c r="DX73" s="226">
        <f t="shared" si="41"/>
        <v>0</v>
      </c>
      <c r="DY73" s="227"/>
      <c r="DZ73" s="225">
        <f t="shared" si="47"/>
        <v>0</v>
      </c>
      <c r="EA73" s="225">
        <f t="shared" si="47"/>
        <v>0</v>
      </c>
      <c r="EB73" s="225">
        <f t="shared" si="47"/>
        <v>0</v>
      </c>
      <c r="EC73" s="225">
        <f t="shared" si="47"/>
        <v>0</v>
      </c>
      <c r="ED73" s="225">
        <f t="shared" si="47"/>
        <v>0</v>
      </c>
      <c r="EE73" s="225">
        <f t="shared" si="45"/>
        <v>0</v>
      </c>
      <c r="EF73" s="225">
        <f t="shared" si="45"/>
        <v>0</v>
      </c>
      <c r="EG73" s="225">
        <f t="shared" si="45"/>
        <v>0</v>
      </c>
      <c r="EH73" s="225">
        <f t="shared" si="45"/>
        <v>0</v>
      </c>
      <c r="EI73" s="225">
        <f t="shared" si="45"/>
        <v>0</v>
      </c>
      <c r="EJ73" s="226">
        <f t="shared" si="42"/>
        <v>0</v>
      </c>
    </row>
    <row r="74" spans="2:140" ht="12.95" customHeight="1" x14ac:dyDescent="0.2">
      <c r="B74" s="109" t="str">
        <f>'2. Grunddata'!C$9</f>
        <v>Husdjurens utfodring och vård</v>
      </c>
      <c r="C74" s="110"/>
      <c r="D74" s="110"/>
      <c r="E74" s="185">
        <f t="shared" si="43"/>
        <v>0</v>
      </c>
      <c r="F74" s="489" t="s">
        <v>19</v>
      </c>
      <c r="G74" s="111"/>
      <c r="H74" s="111"/>
      <c r="I74" s="111"/>
      <c r="J74" s="111"/>
      <c r="K74" s="111"/>
      <c r="L74" s="111"/>
      <c r="M74" s="111"/>
      <c r="N74" s="111"/>
      <c r="O74" s="111"/>
      <c r="P74" s="111"/>
      <c r="Q74" s="546">
        <f t="shared" si="24"/>
        <v>0</v>
      </c>
      <c r="R74" s="186">
        <f>(SUMIF('3. Partner'!K$13:K$87,B74,'3. Partner'!H$13:H$87))</f>
        <v>0</v>
      </c>
      <c r="S74" s="186">
        <f>(SUMIF('3. Partner'!K$13:K$87,B74,'3. Partner'!I$13:I$87))</f>
        <v>0</v>
      </c>
      <c r="T74" s="206">
        <f>IF(F74="NEJ",0,IF('2. Grunddata'!C$15="Lön+Drift",'2. Grunddata'!C$14,0)+IF('2. Grunddata'!C$15="Lön+Drift+Utrustning+Lokal",'2. Grunddata'!C$14,0))</f>
        <v>0</v>
      </c>
      <c r="V74" s="170">
        <f t="shared" si="50"/>
        <v>0</v>
      </c>
      <c r="W74" s="170">
        <f t="shared" si="50"/>
        <v>0</v>
      </c>
      <c r="X74" s="170">
        <f t="shared" si="50"/>
        <v>0</v>
      </c>
      <c r="Y74" s="170">
        <f t="shared" si="50"/>
        <v>0</v>
      </c>
      <c r="Z74" s="170">
        <f t="shared" si="50"/>
        <v>0</v>
      </c>
      <c r="AA74" s="170">
        <f t="shared" si="50"/>
        <v>0</v>
      </c>
      <c r="AB74" s="170">
        <f t="shared" si="50"/>
        <v>0</v>
      </c>
      <c r="AC74" s="170">
        <f t="shared" si="50"/>
        <v>0</v>
      </c>
      <c r="AD74" s="170">
        <f t="shared" si="50"/>
        <v>0</v>
      </c>
      <c r="AE74" s="170">
        <f t="shared" si="50"/>
        <v>0</v>
      </c>
      <c r="AF74" s="171">
        <f t="shared" si="26"/>
        <v>0</v>
      </c>
      <c r="AH74" s="170">
        <f t="shared" si="51"/>
        <v>0</v>
      </c>
      <c r="AI74" s="170">
        <f t="shared" si="51"/>
        <v>0</v>
      </c>
      <c r="AJ74" s="170">
        <f t="shared" si="51"/>
        <v>0</v>
      </c>
      <c r="AK74" s="170">
        <f t="shared" si="51"/>
        <v>0</v>
      </c>
      <c r="AL74" s="170">
        <f t="shared" si="51"/>
        <v>0</v>
      </c>
      <c r="AM74" s="170">
        <f t="shared" si="51"/>
        <v>0</v>
      </c>
      <c r="AN74" s="170">
        <f t="shared" si="51"/>
        <v>0</v>
      </c>
      <c r="AO74" s="170">
        <f t="shared" si="51"/>
        <v>0</v>
      </c>
      <c r="AP74" s="170">
        <f t="shared" si="51"/>
        <v>0</v>
      </c>
      <c r="AQ74" s="170">
        <f t="shared" si="51"/>
        <v>0</v>
      </c>
      <c r="AR74" s="171">
        <f t="shared" si="28"/>
        <v>0</v>
      </c>
      <c r="AT74" s="170">
        <f t="shared" si="52"/>
        <v>0</v>
      </c>
      <c r="AU74" s="170">
        <f t="shared" si="52"/>
        <v>0</v>
      </c>
      <c r="AV74" s="170">
        <f t="shared" si="52"/>
        <v>0</v>
      </c>
      <c r="AW74" s="170">
        <f t="shared" si="52"/>
        <v>0</v>
      </c>
      <c r="AX74" s="170">
        <f t="shared" si="52"/>
        <v>0</v>
      </c>
      <c r="AY74" s="170">
        <f t="shared" si="52"/>
        <v>0</v>
      </c>
      <c r="AZ74" s="170">
        <f t="shared" si="52"/>
        <v>0</v>
      </c>
      <c r="BA74" s="170">
        <f t="shared" si="52"/>
        <v>0</v>
      </c>
      <c r="BB74" s="170">
        <f t="shared" si="52"/>
        <v>0</v>
      </c>
      <c r="BC74" s="170">
        <f t="shared" si="52"/>
        <v>0</v>
      </c>
      <c r="BD74" s="171">
        <f t="shared" si="30"/>
        <v>0</v>
      </c>
      <c r="BF74" s="170">
        <f t="shared" si="31"/>
        <v>0</v>
      </c>
      <c r="BG74" s="170">
        <f t="shared" si="31"/>
        <v>0</v>
      </c>
      <c r="BH74" s="170">
        <f t="shared" si="31"/>
        <v>0</v>
      </c>
      <c r="BI74" s="170">
        <f t="shared" si="31"/>
        <v>0</v>
      </c>
      <c r="BJ74" s="170">
        <f t="shared" si="48"/>
        <v>0</v>
      </c>
      <c r="BK74" s="170">
        <f t="shared" si="48"/>
        <v>0</v>
      </c>
      <c r="BL74" s="170">
        <f t="shared" si="48"/>
        <v>0</v>
      </c>
      <c r="BM74" s="170">
        <f t="shared" si="48"/>
        <v>0</v>
      </c>
      <c r="BN74" s="170">
        <f t="shared" si="48"/>
        <v>0</v>
      </c>
      <c r="BO74" s="170">
        <f t="shared" si="48"/>
        <v>0</v>
      </c>
      <c r="BP74" s="171">
        <f t="shared" si="32"/>
        <v>0</v>
      </c>
      <c r="BR74" s="170">
        <f t="shared" si="53"/>
        <v>0</v>
      </c>
      <c r="BS74" s="170">
        <f t="shared" si="53"/>
        <v>0</v>
      </c>
      <c r="BT74" s="170">
        <f t="shared" si="53"/>
        <v>0</v>
      </c>
      <c r="BU74" s="170">
        <f t="shared" si="53"/>
        <v>0</v>
      </c>
      <c r="BV74" s="170">
        <f t="shared" si="53"/>
        <v>0</v>
      </c>
      <c r="BW74" s="170">
        <f t="shared" si="53"/>
        <v>0</v>
      </c>
      <c r="BX74" s="170">
        <f t="shared" si="53"/>
        <v>0</v>
      </c>
      <c r="BY74" s="170">
        <f t="shared" si="53"/>
        <v>0</v>
      </c>
      <c r="BZ74" s="170">
        <f t="shared" si="53"/>
        <v>0</v>
      </c>
      <c r="CA74" s="170">
        <f t="shared" si="53"/>
        <v>0</v>
      </c>
      <c r="CB74" s="171">
        <f t="shared" si="34"/>
        <v>0</v>
      </c>
      <c r="CD74" s="170">
        <f t="shared" si="35"/>
        <v>0</v>
      </c>
      <c r="CE74" s="170">
        <f t="shared" si="35"/>
        <v>0</v>
      </c>
      <c r="CF74" s="170">
        <f t="shared" si="35"/>
        <v>0</v>
      </c>
      <c r="CG74" s="170">
        <f t="shared" si="35"/>
        <v>0</v>
      </c>
      <c r="CH74" s="170">
        <f t="shared" si="49"/>
        <v>0</v>
      </c>
      <c r="CI74" s="170">
        <f t="shared" si="49"/>
        <v>0</v>
      </c>
      <c r="CJ74" s="170">
        <f t="shared" si="49"/>
        <v>0</v>
      </c>
      <c r="CK74" s="170">
        <f t="shared" si="49"/>
        <v>0</v>
      </c>
      <c r="CL74" s="170">
        <f t="shared" si="49"/>
        <v>0</v>
      </c>
      <c r="CM74" s="170">
        <f t="shared" si="49"/>
        <v>0</v>
      </c>
      <c r="CN74" s="171">
        <f t="shared" si="36"/>
        <v>0</v>
      </c>
      <c r="CP74" s="170">
        <f t="shared" si="54"/>
        <v>0</v>
      </c>
      <c r="CQ74" s="170">
        <f t="shared" si="54"/>
        <v>0</v>
      </c>
      <c r="CR74" s="170">
        <f t="shared" si="54"/>
        <v>0</v>
      </c>
      <c r="CS74" s="170">
        <f t="shared" si="54"/>
        <v>0</v>
      </c>
      <c r="CT74" s="170">
        <f t="shared" si="54"/>
        <v>0</v>
      </c>
      <c r="CU74" s="170">
        <f t="shared" si="54"/>
        <v>0</v>
      </c>
      <c r="CV74" s="170">
        <f t="shared" si="54"/>
        <v>0</v>
      </c>
      <c r="CW74" s="170">
        <f t="shared" si="54"/>
        <v>0</v>
      </c>
      <c r="CX74" s="170">
        <f t="shared" si="54"/>
        <v>0</v>
      </c>
      <c r="CY74" s="170">
        <f t="shared" si="54"/>
        <v>0</v>
      </c>
      <c r="CZ74" s="171">
        <f t="shared" si="38"/>
        <v>0</v>
      </c>
      <c r="DB74" s="170">
        <f t="shared" si="55"/>
        <v>0</v>
      </c>
      <c r="DC74" s="170">
        <f t="shared" si="55"/>
        <v>0</v>
      </c>
      <c r="DD74" s="170">
        <f t="shared" si="55"/>
        <v>0</v>
      </c>
      <c r="DE74" s="170">
        <f t="shared" si="55"/>
        <v>0</v>
      </c>
      <c r="DF74" s="170">
        <f t="shared" si="55"/>
        <v>0</v>
      </c>
      <c r="DG74" s="170">
        <f t="shared" si="55"/>
        <v>0</v>
      </c>
      <c r="DH74" s="170">
        <f t="shared" si="55"/>
        <v>0</v>
      </c>
      <c r="DI74" s="170">
        <f t="shared" si="55"/>
        <v>0</v>
      </c>
      <c r="DJ74" s="170">
        <f t="shared" si="55"/>
        <v>0</v>
      </c>
      <c r="DK74" s="170">
        <f t="shared" si="55"/>
        <v>0</v>
      </c>
      <c r="DL74" s="171">
        <f t="shared" si="40"/>
        <v>0</v>
      </c>
      <c r="DN74" s="170">
        <f t="shared" si="46"/>
        <v>0</v>
      </c>
      <c r="DO74" s="170">
        <f t="shared" si="46"/>
        <v>0</v>
      </c>
      <c r="DP74" s="170">
        <f t="shared" si="46"/>
        <v>0</v>
      </c>
      <c r="DQ74" s="170">
        <f t="shared" si="46"/>
        <v>0</v>
      </c>
      <c r="DR74" s="170">
        <f t="shared" si="46"/>
        <v>0</v>
      </c>
      <c r="DS74" s="170">
        <f t="shared" si="44"/>
        <v>0</v>
      </c>
      <c r="DT74" s="170">
        <f t="shared" si="44"/>
        <v>0</v>
      </c>
      <c r="DU74" s="170">
        <f t="shared" si="44"/>
        <v>0</v>
      </c>
      <c r="DV74" s="170">
        <f t="shared" si="44"/>
        <v>0</v>
      </c>
      <c r="DW74" s="170">
        <f t="shared" si="44"/>
        <v>0</v>
      </c>
      <c r="DX74" s="171">
        <f t="shared" si="41"/>
        <v>0</v>
      </c>
      <c r="DZ74" s="170">
        <f t="shared" si="47"/>
        <v>0</v>
      </c>
      <c r="EA74" s="170">
        <f t="shared" si="47"/>
        <v>0</v>
      </c>
      <c r="EB74" s="170">
        <f t="shared" si="47"/>
        <v>0</v>
      </c>
      <c r="EC74" s="170">
        <f t="shared" si="47"/>
        <v>0</v>
      </c>
      <c r="ED74" s="170">
        <f t="shared" si="47"/>
        <v>0</v>
      </c>
      <c r="EE74" s="170">
        <f t="shared" si="45"/>
        <v>0</v>
      </c>
      <c r="EF74" s="170">
        <f t="shared" si="45"/>
        <v>0</v>
      </c>
      <c r="EG74" s="170">
        <f t="shared" si="45"/>
        <v>0</v>
      </c>
      <c r="EH74" s="170">
        <f t="shared" si="45"/>
        <v>0</v>
      </c>
      <c r="EI74" s="170">
        <f t="shared" si="45"/>
        <v>0</v>
      </c>
      <c r="EJ74" s="171">
        <f t="shared" si="42"/>
        <v>0</v>
      </c>
    </row>
    <row r="75" spans="2:140" ht="12.95" customHeight="1" x14ac:dyDescent="0.2">
      <c r="B75" s="115" t="str">
        <f>'2. Grunddata'!C$9</f>
        <v>Husdjurens utfodring och vård</v>
      </c>
      <c r="C75" s="147"/>
      <c r="D75" s="147"/>
      <c r="E75" s="209">
        <f t="shared" si="43"/>
        <v>0</v>
      </c>
      <c r="F75" s="488" t="s">
        <v>19</v>
      </c>
      <c r="G75" s="136"/>
      <c r="H75" s="136"/>
      <c r="I75" s="136"/>
      <c r="J75" s="136"/>
      <c r="K75" s="136"/>
      <c r="L75" s="136"/>
      <c r="M75" s="136"/>
      <c r="N75" s="136"/>
      <c r="O75" s="136"/>
      <c r="P75" s="136"/>
      <c r="Q75" s="547">
        <f t="shared" si="24"/>
        <v>0</v>
      </c>
      <c r="R75" s="286">
        <f>(SUMIF('3. Partner'!K$13:K$87,B75,'3. Partner'!H$13:H$87))</f>
        <v>0</v>
      </c>
      <c r="S75" s="286">
        <f>(SUMIF('3. Partner'!K$13:K$87,B75,'3. Partner'!I$13:I$87))</f>
        <v>0</v>
      </c>
      <c r="T75" s="287">
        <f>IF(F75="NEJ",0,IF('2. Grunddata'!C$15="Lön+Drift",'2. Grunddata'!C$14,0)+IF('2. Grunddata'!C$15="Lön+Drift+Utrustning+Lokal",'2. Grunddata'!C$14,0))</f>
        <v>0</v>
      </c>
      <c r="U75" s="227"/>
      <c r="V75" s="225">
        <f t="shared" si="50"/>
        <v>0</v>
      </c>
      <c r="W75" s="225">
        <f t="shared" si="50"/>
        <v>0</v>
      </c>
      <c r="X75" s="225">
        <f t="shared" si="50"/>
        <v>0</v>
      </c>
      <c r="Y75" s="225">
        <f t="shared" si="50"/>
        <v>0</v>
      </c>
      <c r="Z75" s="225">
        <f t="shared" si="50"/>
        <v>0</v>
      </c>
      <c r="AA75" s="225">
        <f t="shared" si="50"/>
        <v>0</v>
      </c>
      <c r="AB75" s="225">
        <f t="shared" si="50"/>
        <v>0</v>
      </c>
      <c r="AC75" s="225">
        <f t="shared" si="50"/>
        <v>0</v>
      </c>
      <c r="AD75" s="225">
        <f t="shared" si="50"/>
        <v>0</v>
      </c>
      <c r="AE75" s="225">
        <f t="shared" si="50"/>
        <v>0</v>
      </c>
      <c r="AF75" s="226">
        <f t="shared" si="26"/>
        <v>0</v>
      </c>
      <c r="AG75" s="227"/>
      <c r="AH75" s="225">
        <f t="shared" si="51"/>
        <v>0</v>
      </c>
      <c r="AI75" s="225">
        <f t="shared" si="51"/>
        <v>0</v>
      </c>
      <c r="AJ75" s="225">
        <f t="shared" si="51"/>
        <v>0</v>
      </c>
      <c r="AK75" s="225">
        <f t="shared" si="51"/>
        <v>0</v>
      </c>
      <c r="AL75" s="225">
        <f t="shared" si="51"/>
        <v>0</v>
      </c>
      <c r="AM75" s="225">
        <f t="shared" si="51"/>
        <v>0</v>
      </c>
      <c r="AN75" s="225">
        <f t="shared" si="51"/>
        <v>0</v>
      </c>
      <c r="AO75" s="225">
        <f t="shared" si="51"/>
        <v>0</v>
      </c>
      <c r="AP75" s="225">
        <f t="shared" si="51"/>
        <v>0</v>
      </c>
      <c r="AQ75" s="225">
        <f t="shared" si="51"/>
        <v>0</v>
      </c>
      <c r="AR75" s="226">
        <f t="shared" si="28"/>
        <v>0</v>
      </c>
      <c r="AS75" s="227"/>
      <c r="AT75" s="225">
        <f t="shared" si="52"/>
        <v>0</v>
      </c>
      <c r="AU75" s="225">
        <f t="shared" si="52"/>
        <v>0</v>
      </c>
      <c r="AV75" s="225">
        <f t="shared" si="52"/>
        <v>0</v>
      </c>
      <c r="AW75" s="225">
        <f t="shared" si="52"/>
        <v>0</v>
      </c>
      <c r="AX75" s="225">
        <f t="shared" si="52"/>
        <v>0</v>
      </c>
      <c r="AY75" s="225">
        <f t="shared" si="52"/>
        <v>0</v>
      </c>
      <c r="AZ75" s="225">
        <f t="shared" si="52"/>
        <v>0</v>
      </c>
      <c r="BA75" s="225">
        <f t="shared" si="52"/>
        <v>0</v>
      </c>
      <c r="BB75" s="225">
        <f t="shared" si="52"/>
        <v>0</v>
      </c>
      <c r="BC75" s="225">
        <f t="shared" si="52"/>
        <v>0</v>
      </c>
      <c r="BD75" s="226">
        <f t="shared" si="30"/>
        <v>0</v>
      </c>
      <c r="BE75" s="227"/>
      <c r="BF75" s="225">
        <f t="shared" si="31"/>
        <v>0</v>
      </c>
      <c r="BG75" s="225">
        <f t="shared" si="31"/>
        <v>0</v>
      </c>
      <c r="BH75" s="225">
        <f t="shared" si="31"/>
        <v>0</v>
      </c>
      <c r="BI75" s="225">
        <f t="shared" si="31"/>
        <v>0</v>
      </c>
      <c r="BJ75" s="225">
        <f t="shared" si="48"/>
        <v>0</v>
      </c>
      <c r="BK75" s="225">
        <f t="shared" si="48"/>
        <v>0</v>
      </c>
      <c r="BL75" s="225">
        <f t="shared" si="48"/>
        <v>0</v>
      </c>
      <c r="BM75" s="225">
        <f t="shared" si="48"/>
        <v>0</v>
      </c>
      <c r="BN75" s="225">
        <f t="shared" si="48"/>
        <v>0</v>
      </c>
      <c r="BO75" s="225">
        <f t="shared" si="48"/>
        <v>0</v>
      </c>
      <c r="BP75" s="226">
        <f t="shared" si="32"/>
        <v>0</v>
      </c>
      <c r="BQ75" s="227"/>
      <c r="BR75" s="225">
        <f t="shared" si="53"/>
        <v>0</v>
      </c>
      <c r="BS75" s="225">
        <f t="shared" si="53"/>
        <v>0</v>
      </c>
      <c r="BT75" s="225">
        <f t="shared" si="53"/>
        <v>0</v>
      </c>
      <c r="BU75" s="225">
        <f t="shared" si="53"/>
        <v>0</v>
      </c>
      <c r="BV75" s="225">
        <f t="shared" si="53"/>
        <v>0</v>
      </c>
      <c r="BW75" s="225">
        <f t="shared" si="53"/>
        <v>0</v>
      </c>
      <c r="BX75" s="225">
        <f t="shared" si="53"/>
        <v>0</v>
      </c>
      <c r="BY75" s="225">
        <f t="shared" si="53"/>
        <v>0</v>
      </c>
      <c r="BZ75" s="225">
        <f t="shared" si="53"/>
        <v>0</v>
      </c>
      <c r="CA75" s="225">
        <f t="shared" si="53"/>
        <v>0</v>
      </c>
      <c r="CB75" s="226">
        <f t="shared" si="34"/>
        <v>0</v>
      </c>
      <c r="CC75" s="227"/>
      <c r="CD75" s="225">
        <f t="shared" si="35"/>
        <v>0</v>
      </c>
      <c r="CE75" s="225">
        <f t="shared" si="35"/>
        <v>0</v>
      </c>
      <c r="CF75" s="225">
        <f t="shared" si="35"/>
        <v>0</v>
      </c>
      <c r="CG75" s="225">
        <f t="shared" si="35"/>
        <v>0</v>
      </c>
      <c r="CH75" s="225">
        <f t="shared" si="49"/>
        <v>0</v>
      </c>
      <c r="CI75" s="225">
        <f t="shared" si="49"/>
        <v>0</v>
      </c>
      <c r="CJ75" s="225">
        <f t="shared" si="49"/>
        <v>0</v>
      </c>
      <c r="CK75" s="225">
        <f t="shared" si="49"/>
        <v>0</v>
      </c>
      <c r="CL75" s="225">
        <f t="shared" si="49"/>
        <v>0</v>
      </c>
      <c r="CM75" s="225">
        <f t="shared" si="49"/>
        <v>0</v>
      </c>
      <c r="CN75" s="226">
        <f t="shared" si="36"/>
        <v>0</v>
      </c>
      <c r="CO75" s="227"/>
      <c r="CP75" s="225">
        <f t="shared" si="54"/>
        <v>0</v>
      </c>
      <c r="CQ75" s="225">
        <f t="shared" si="54"/>
        <v>0</v>
      </c>
      <c r="CR75" s="225">
        <f t="shared" si="54"/>
        <v>0</v>
      </c>
      <c r="CS75" s="225">
        <f t="shared" si="54"/>
        <v>0</v>
      </c>
      <c r="CT75" s="225">
        <f t="shared" si="54"/>
        <v>0</v>
      </c>
      <c r="CU75" s="225">
        <f t="shared" si="54"/>
        <v>0</v>
      </c>
      <c r="CV75" s="225">
        <f t="shared" si="54"/>
        <v>0</v>
      </c>
      <c r="CW75" s="225">
        <f t="shared" si="54"/>
        <v>0</v>
      </c>
      <c r="CX75" s="225">
        <f t="shared" si="54"/>
        <v>0</v>
      </c>
      <c r="CY75" s="225">
        <f t="shared" si="54"/>
        <v>0</v>
      </c>
      <c r="CZ75" s="226">
        <f t="shared" si="38"/>
        <v>0</v>
      </c>
      <c r="DA75" s="227"/>
      <c r="DB75" s="225">
        <f t="shared" si="55"/>
        <v>0</v>
      </c>
      <c r="DC75" s="225">
        <f t="shared" si="55"/>
        <v>0</v>
      </c>
      <c r="DD75" s="225">
        <f t="shared" si="55"/>
        <v>0</v>
      </c>
      <c r="DE75" s="225">
        <f t="shared" si="55"/>
        <v>0</v>
      </c>
      <c r="DF75" s="225">
        <f t="shared" si="55"/>
        <v>0</v>
      </c>
      <c r="DG75" s="225">
        <f t="shared" si="55"/>
        <v>0</v>
      </c>
      <c r="DH75" s="225">
        <f t="shared" si="55"/>
        <v>0</v>
      </c>
      <c r="DI75" s="225">
        <f t="shared" si="55"/>
        <v>0</v>
      </c>
      <c r="DJ75" s="225">
        <f t="shared" si="55"/>
        <v>0</v>
      </c>
      <c r="DK75" s="225">
        <f t="shared" si="55"/>
        <v>0</v>
      </c>
      <c r="DL75" s="226">
        <f t="shared" si="40"/>
        <v>0</v>
      </c>
      <c r="DM75" s="227"/>
      <c r="DN75" s="225">
        <f t="shared" si="46"/>
        <v>0</v>
      </c>
      <c r="DO75" s="225">
        <f t="shared" si="46"/>
        <v>0</v>
      </c>
      <c r="DP75" s="225">
        <f t="shared" si="46"/>
        <v>0</v>
      </c>
      <c r="DQ75" s="225">
        <f t="shared" si="46"/>
        <v>0</v>
      </c>
      <c r="DR75" s="225">
        <f t="shared" si="46"/>
        <v>0</v>
      </c>
      <c r="DS75" s="225">
        <f t="shared" si="46"/>
        <v>0</v>
      </c>
      <c r="DT75" s="225">
        <f t="shared" si="46"/>
        <v>0</v>
      </c>
      <c r="DU75" s="225">
        <f t="shared" si="46"/>
        <v>0</v>
      </c>
      <c r="DV75" s="225">
        <f t="shared" si="46"/>
        <v>0</v>
      </c>
      <c r="DW75" s="225">
        <f t="shared" si="46"/>
        <v>0</v>
      </c>
      <c r="DX75" s="226">
        <f t="shared" si="41"/>
        <v>0</v>
      </c>
      <c r="DY75" s="227"/>
      <c r="DZ75" s="225">
        <f t="shared" si="47"/>
        <v>0</v>
      </c>
      <c r="EA75" s="225">
        <f t="shared" si="47"/>
        <v>0</v>
      </c>
      <c r="EB75" s="225">
        <f t="shared" si="47"/>
        <v>0</v>
      </c>
      <c r="EC75" s="225">
        <f t="shared" si="47"/>
        <v>0</v>
      </c>
      <c r="ED75" s="225">
        <f t="shared" si="47"/>
        <v>0</v>
      </c>
      <c r="EE75" s="225">
        <f t="shared" si="47"/>
        <v>0</v>
      </c>
      <c r="EF75" s="225">
        <f t="shared" si="47"/>
        <v>0</v>
      </c>
      <c r="EG75" s="225">
        <f t="shared" si="47"/>
        <v>0</v>
      </c>
      <c r="EH75" s="225">
        <f t="shared" si="47"/>
        <v>0</v>
      </c>
      <c r="EI75" s="225">
        <f t="shared" si="47"/>
        <v>0</v>
      </c>
      <c r="EJ75" s="226">
        <f t="shared" si="42"/>
        <v>0</v>
      </c>
    </row>
    <row r="76" spans="2:140" ht="12.95" customHeight="1" x14ac:dyDescent="0.2">
      <c r="B76" s="109" t="str">
        <f>'2. Grunddata'!C$9</f>
        <v>Husdjurens utfodring och vård</v>
      </c>
      <c r="C76" s="110"/>
      <c r="D76" s="110"/>
      <c r="E76" s="185">
        <f t="shared" si="43"/>
        <v>0</v>
      </c>
      <c r="F76" s="489" t="s">
        <v>19</v>
      </c>
      <c r="G76" s="111"/>
      <c r="H76" s="111"/>
      <c r="I76" s="111"/>
      <c r="J76" s="111"/>
      <c r="K76" s="111"/>
      <c r="L76" s="111"/>
      <c r="M76" s="111"/>
      <c r="N76" s="111"/>
      <c r="O76" s="111"/>
      <c r="P76" s="111"/>
      <c r="Q76" s="546">
        <f t="shared" si="24"/>
        <v>0</v>
      </c>
      <c r="R76" s="186">
        <f>(SUMIF('3. Partner'!K$13:K$87,B76,'3. Partner'!H$13:H$87))</f>
        <v>0</v>
      </c>
      <c r="S76" s="186">
        <f>(SUMIF('3. Partner'!K$13:K$87,B76,'3. Partner'!I$13:I$87))</f>
        <v>0</v>
      </c>
      <c r="T76" s="206">
        <f>IF(F76="NEJ",0,IF('2. Grunddata'!C$15="Lön+Drift",'2. Grunddata'!C$14,0)+IF('2. Grunddata'!C$15="Lön+Drift+Utrustning+Lokal",'2. Grunddata'!C$14,0))</f>
        <v>0</v>
      </c>
      <c r="V76" s="170">
        <f t="shared" si="50"/>
        <v>0</v>
      </c>
      <c r="W76" s="170">
        <f t="shared" si="50"/>
        <v>0</v>
      </c>
      <c r="X76" s="170">
        <f t="shared" si="50"/>
        <v>0</v>
      </c>
      <c r="Y76" s="170">
        <f t="shared" si="50"/>
        <v>0</v>
      </c>
      <c r="Z76" s="170">
        <f t="shared" si="50"/>
        <v>0</v>
      </c>
      <c r="AA76" s="170">
        <f t="shared" si="50"/>
        <v>0</v>
      </c>
      <c r="AB76" s="170">
        <f t="shared" si="50"/>
        <v>0</v>
      </c>
      <c r="AC76" s="170">
        <f t="shared" si="50"/>
        <v>0</v>
      </c>
      <c r="AD76" s="170">
        <f t="shared" si="50"/>
        <v>0</v>
      </c>
      <c r="AE76" s="170">
        <f t="shared" si="50"/>
        <v>0</v>
      </c>
      <c r="AF76" s="171">
        <f t="shared" si="26"/>
        <v>0</v>
      </c>
      <c r="AH76" s="170">
        <f t="shared" si="51"/>
        <v>0</v>
      </c>
      <c r="AI76" s="170">
        <f t="shared" si="51"/>
        <v>0</v>
      </c>
      <c r="AJ76" s="170">
        <f t="shared" si="51"/>
        <v>0</v>
      </c>
      <c r="AK76" s="170">
        <f t="shared" si="51"/>
        <v>0</v>
      </c>
      <c r="AL76" s="170">
        <f t="shared" si="51"/>
        <v>0</v>
      </c>
      <c r="AM76" s="170">
        <f t="shared" si="51"/>
        <v>0</v>
      </c>
      <c r="AN76" s="170">
        <f t="shared" si="51"/>
        <v>0</v>
      </c>
      <c r="AO76" s="170">
        <f t="shared" si="51"/>
        <v>0</v>
      </c>
      <c r="AP76" s="170">
        <f t="shared" si="51"/>
        <v>0</v>
      </c>
      <c r="AQ76" s="170">
        <f t="shared" si="51"/>
        <v>0</v>
      </c>
      <c r="AR76" s="171">
        <f t="shared" si="28"/>
        <v>0</v>
      </c>
      <c r="AT76" s="170">
        <f t="shared" si="52"/>
        <v>0</v>
      </c>
      <c r="AU76" s="170">
        <f t="shared" si="52"/>
        <v>0</v>
      </c>
      <c r="AV76" s="170">
        <f t="shared" si="52"/>
        <v>0</v>
      </c>
      <c r="AW76" s="170">
        <f t="shared" si="52"/>
        <v>0</v>
      </c>
      <c r="AX76" s="170">
        <f t="shared" si="52"/>
        <v>0</v>
      </c>
      <c r="AY76" s="170">
        <f t="shared" si="52"/>
        <v>0</v>
      </c>
      <c r="AZ76" s="170">
        <f t="shared" si="52"/>
        <v>0</v>
      </c>
      <c r="BA76" s="170">
        <f t="shared" si="52"/>
        <v>0</v>
      </c>
      <c r="BB76" s="170">
        <f t="shared" si="52"/>
        <v>0</v>
      </c>
      <c r="BC76" s="170">
        <f t="shared" si="52"/>
        <v>0</v>
      </c>
      <c r="BD76" s="171">
        <f t="shared" si="30"/>
        <v>0</v>
      </c>
      <c r="BF76" s="170">
        <f t="shared" si="31"/>
        <v>0</v>
      </c>
      <c r="BG76" s="170">
        <f t="shared" si="31"/>
        <v>0</v>
      </c>
      <c r="BH76" s="170">
        <f t="shared" si="31"/>
        <v>0</v>
      </c>
      <c r="BI76" s="170">
        <f t="shared" si="31"/>
        <v>0</v>
      </c>
      <c r="BJ76" s="170">
        <f t="shared" si="48"/>
        <v>0</v>
      </c>
      <c r="BK76" s="170">
        <f t="shared" si="48"/>
        <v>0</v>
      </c>
      <c r="BL76" s="170">
        <f t="shared" si="48"/>
        <v>0</v>
      </c>
      <c r="BM76" s="170">
        <f t="shared" si="48"/>
        <v>0</v>
      </c>
      <c r="BN76" s="170">
        <f t="shared" si="48"/>
        <v>0</v>
      </c>
      <c r="BO76" s="170">
        <f t="shared" si="48"/>
        <v>0</v>
      </c>
      <c r="BP76" s="171">
        <f t="shared" si="32"/>
        <v>0</v>
      </c>
      <c r="BR76" s="170">
        <f t="shared" si="53"/>
        <v>0</v>
      </c>
      <c r="BS76" s="170">
        <f t="shared" si="53"/>
        <v>0</v>
      </c>
      <c r="BT76" s="170">
        <f t="shared" si="53"/>
        <v>0</v>
      </c>
      <c r="BU76" s="170">
        <f t="shared" si="53"/>
        <v>0</v>
      </c>
      <c r="BV76" s="170">
        <f t="shared" si="53"/>
        <v>0</v>
      </c>
      <c r="BW76" s="170">
        <f t="shared" si="53"/>
        <v>0</v>
      </c>
      <c r="BX76" s="170">
        <f t="shared" si="53"/>
        <v>0</v>
      </c>
      <c r="BY76" s="170">
        <f t="shared" si="53"/>
        <v>0</v>
      </c>
      <c r="BZ76" s="170">
        <f t="shared" si="53"/>
        <v>0</v>
      </c>
      <c r="CA76" s="170">
        <f t="shared" si="53"/>
        <v>0</v>
      </c>
      <c r="CB76" s="171">
        <f t="shared" si="34"/>
        <v>0</v>
      </c>
      <c r="CD76" s="170">
        <f t="shared" si="35"/>
        <v>0</v>
      </c>
      <c r="CE76" s="170">
        <f t="shared" si="35"/>
        <v>0</v>
      </c>
      <c r="CF76" s="170">
        <f t="shared" si="35"/>
        <v>0</v>
      </c>
      <c r="CG76" s="170">
        <f t="shared" si="35"/>
        <v>0</v>
      </c>
      <c r="CH76" s="170">
        <f t="shared" si="49"/>
        <v>0</v>
      </c>
      <c r="CI76" s="170">
        <f t="shared" si="49"/>
        <v>0</v>
      </c>
      <c r="CJ76" s="170">
        <f t="shared" si="49"/>
        <v>0</v>
      </c>
      <c r="CK76" s="170">
        <f t="shared" si="49"/>
        <v>0</v>
      </c>
      <c r="CL76" s="170">
        <f t="shared" si="49"/>
        <v>0</v>
      </c>
      <c r="CM76" s="170">
        <f t="shared" si="49"/>
        <v>0</v>
      </c>
      <c r="CN76" s="171">
        <f t="shared" si="36"/>
        <v>0</v>
      </c>
      <c r="CP76" s="170">
        <f t="shared" si="54"/>
        <v>0</v>
      </c>
      <c r="CQ76" s="170">
        <f t="shared" si="54"/>
        <v>0</v>
      </c>
      <c r="CR76" s="170">
        <f t="shared" si="54"/>
        <v>0</v>
      </c>
      <c r="CS76" s="170">
        <f t="shared" si="54"/>
        <v>0</v>
      </c>
      <c r="CT76" s="170">
        <f t="shared" si="54"/>
        <v>0</v>
      </c>
      <c r="CU76" s="170">
        <f t="shared" si="54"/>
        <v>0</v>
      </c>
      <c r="CV76" s="170">
        <f t="shared" si="54"/>
        <v>0</v>
      </c>
      <c r="CW76" s="170">
        <f t="shared" si="54"/>
        <v>0</v>
      </c>
      <c r="CX76" s="170">
        <f t="shared" si="54"/>
        <v>0</v>
      </c>
      <c r="CY76" s="170">
        <f t="shared" si="54"/>
        <v>0</v>
      </c>
      <c r="CZ76" s="171">
        <f t="shared" si="38"/>
        <v>0</v>
      </c>
      <c r="DB76" s="170">
        <f t="shared" si="55"/>
        <v>0</v>
      </c>
      <c r="DC76" s="170">
        <f t="shared" si="55"/>
        <v>0</v>
      </c>
      <c r="DD76" s="170">
        <f t="shared" si="55"/>
        <v>0</v>
      </c>
      <c r="DE76" s="170">
        <f t="shared" si="55"/>
        <v>0</v>
      </c>
      <c r="DF76" s="170">
        <f t="shared" si="55"/>
        <v>0</v>
      </c>
      <c r="DG76" s="170">
        <f t="shared" si="55"/>
        <v>0</v>
      </c>
      <c r="DH76" s="170">
        <f t="shared" si="55"/>
        <v>0</v>
      </c>
      <c r="DI76" s="170">
        <f t="shared" si="55"/>
        <v>0</v>
      </c>
      <c r="DJ76" s="170">
        <f t="shared" si="55"/>
        <v>0</v>
      </c>
      <c r="DK76" s="170">
        <f t="shared" si="55"/>
        <v>0</v>
      </c>
      <c r="DL76" s="171">
        <f t="shared" si="40"/>
        <v>0</v>
      </c>
      <c r="DN76" s="170">
        <f t="shared" ref="DN76:DW101" si="56">V76+AT76+BR76</f>
        <v>0</v>
      </c>
      <c r="DO76" s="170">
        <f t="shared" si="56"/>
        <v>0</v>
      </c>
      <c r="DP76" s="170">
        <f t="shared" si="56"/>
        <v>0</v>
      </c>
      <c r="DQ76" s="170">
        <f t="shared" si="56"/>
        <v>0</v>
      </c>
      <c r="DR76" s="170">
        <f t="shared" si="56"/>
        <v>0</v>
      </c>
      <c r="DS76" s="170">
        <f t="shared" si="56"/>
        <v>0</v>
      </c>
      <c r="DT76" s="170">
        <f t="shared" si="56"/>
        <v>0</v>
      </c>
      <c r="DU76" s="170">
        <f t="shared" si="56"/>
        <v>0</v>
      </c>
      <c r="DV76" s="170">
        <f t="shared" si="56"/>
        <v>0</v>
      </c>
      <c r="DW76" s="170">
        <f t="shared" si="56"/>
        <v>0</v>
      </c>
      <c r="DX76" s="171">
        <f t="shared" si="41"/>
        <v>0</v>
      </c>
      <c r="DZ76" s="170">
        <f t="shared" ref="DZ76:EI101" si="57">AH76+BF76+CD76</f>
        <v>0</v>
      </c>
      <c r="EA76" s="170">
        <f t="shared" si="57"/>
        <v>0</v>
      </c>
      <c r="EB76" s="170">
        <f t="shared" si="57"/>
        <v>0</v>
      </c>
      <c r="EC76" s="170">
        <f t="shared" si="57"/>
        <v>0</v>
      </c>
      <c r="ED76" s="170">
        <f t="shared" si="57"/>
        <v>0</v>
      </c>
      <c r="EE76" s="170">
        <f t="shared" si="57"/>
        <v>0</v>
      </c>
      <c r="EF76" s="170">
        <f t="shared" si="57"/>
        <v>0</v>
      </c>
      <c r="EG76" s="170">
        <f t="shared" si="57"/>
        <v>0</v>
      </c>
      <c r="EH76" s="170">
        <f t="shared" si="57"/>
        <v>0</v>
      </c>
      <c r="EI76" s="170">
        <f t="shared" si="57"/>
        <v>0</v>
      </c>
      <c r="EJ76" s="171">
        <f t="shared" si="42"/>
        <v>0</v>
      </c>
    </row>
    <row r="77" spans="2:140" ht="12.95" customHeight="1" x14ac:dyDescent="0.2">
      <c r="B77" s="115" t="str">
        <f>'2. Grunddata'!C$9</f>
        <v>Husdjurens utfodring och vård</v>
      </c>
      <c r="C77" s="147"/>
      <c r="D77" s="147"/>
      <c r="E77" s="209">
        <f t="shared" si="43"/>
        <v>0</v>
      </c>
      <c r="F77" s="488" t="s">
        <v>19</v>
      </c>
      <c r="G77" s="136"/>
      <c r="H77" s="136"/>
      <c r="I77" s="136"/>
      <c r="J77" s="136"/>
      <c r="K77" s="136"/>
      <c r="L77" s="136"/>
      <c r="M77" s="136"/>
      <c r="N77" s="136"/>
      <c r="O77" s="136"/>
      <c r="P77" s="136"/>
      <c r="Q77" s="547">
        <f t="shared" si="24"/>
        <v>0</v>
      </c>
      <c r="R77" s="286">
        <f>(SUMIF('3. Partner'!K$13:K$87,B77,'3. Partner'!H$13:H$87))</f>
        <v>0</v>
      </c>
      <c r="S77" s="286">
        <f>(SUMIF('3. Partner'!K$13:K$87,B77,'3. Partner'!I$13:I$87))</f>
        <v>0</v>
      </c>
      <c r="T77" s="287">
        <f>IF(F77="NEJ",0,IF('2. Grunddata'!C$15="Lön+Drift",'2. Grunddata'!C$14,0)+IF('2. Grunddata'!C$15="Lön+Drift+Utrustning+Lokal",'2. Grunddata'!C$14,0))</f>
        <v>0</v>
      </c>
      <c r="U77" s="227"/>
      <c r="V77" s="225">
        <f t="shared" si="50"/>
        <v>0</v>
      </c>
      <c r="W77" s="225">
        <f t="shared" si="50"/>
        <v>0</v>
      </c>
      <c r="X77" s="225">
        <f t="shared" si="50"/>
        <v>0</v>
      </c>
      <c r="Y77" s="225">
        <f t="shared" si="50"/>
        <v>0</v>
      </c>
      <c r="Z77" s="225">
        <f t="shared" si="50"/>
        <v>0</v>
      </c>
      <c r="AA77" s="225">
        <f t="shared" si="50"/>
        <v>0</v>
      </c>
      <c r="AB77" s="225">
        <f t="shared" si="50"/>
        <v>0</v>
      </c>
      <c r="AC77" s="225">
        <f t="shared" si="50"/>
        <v>0</v>
      </c>
      <c r="AD77" s="225">
        <f t="shared" si="50"/>
        <v>0</v>
      </c>
      <c r="AE77" s="225">
        <f t="shared" si="50"/>
        <v>0</v>
      </c>
      <c r="AF77" s="226">
        <f t="shared" si="26"/>
        <v>0</v>
      </c>
      <c r="AG77" s="227"/>
      <c r="AH77" s="225">
        <f t="shared" si="51"/>
        <v>0</v>
      </c>
      <c r="AI77" s="225">
        <f t="shared" si="51"/>
        <v>0</v>
      </c>
      <c r="AJ77" s="225">
        <f t="shared" si="51"/>
        <v>0</v>
      </c>
      <c r="AK77" s="225">
        <f t="shared" si="51"/>
        <v>0</v>
      </c>
      <c r="AL77" s="225">
        <f t="shared" si="51"/>
        <v>0</v>
      </c>
      <c r="AM77" s="225">
        <f t="shared" si="51"/>
        <v>0</v>
      </c>
      <c r="AN77" s="225">
        <f t="shared" si="51"/>
        <v>0</v>
      </c>
      <c r="AO77" s="225">
        <f t="shared" si="51"/>
        <v>0</v>
      </c>
      <c r="AP77" s="225">
        <f t="shared" si="51"/>
        <v>0</v>
      </c>
      <c r="AQ77" s="225">
        <f t="shared" si="51"/>
        <v>0</v>
      </c>
      <c r="AR77" s="226">
        <f t="shared" si="28"/>
        <v>0</v>
      </c>
      <c r="AS77" s="227"/>
      <c r="AT77" s="225">
        <f t="shared" si="52"/>
        <v>0</v>
      </c>
      <c r="AU77" s="225">
        <f t="shared" si="52"/>
        <v>0</v>
      </c>
      <c r="AV77" s="225">
        <f t="shared" si="52"/>
        <v>0</v>
      </c>
      <c r="AW77" s="225">
        <f t="shared" si="52"/>
        <v>0</v>
      </c>
      <c r="AX77" s="225">
        <f t="shared" si="52"/>
        <v>0</v>
      </c>
      <c r="AY77" s="225">
        <f t="shared" si="52"/>
        <v>0</v>
      </c>
      <c r="AZ77" s="225">
        <f t="shared" si="52"/>
        <v>0</v>
      </c>
      <c r="BA77" s="225">
        <f t="shared" si="52"/>
        <v>0</v>
      </c>
      <c r="BB77" s="225">
        <f t="shared" si="52"/>
        <v>0</v>
      </c>
      <c r="BC77" s="225">
        <f t="shared" si="52"/>
        <v>0</v>
      </c>
      <c r="BD77" s="226">
        <f t="shared" si="30"/>
        <v>0</v>
      </c>
      <c r="BE77" s="227"/>
      <c r="BF77" s="225">
        <f t="shared" si="31"/>
        <v>0</v>
      </c>
      <c r="BG77" s="225">
        <f t="shared" si="31"/>
        <v>0</v>
      </c>
      <c r="BH77" s="225">
        <f t="shared" si="31"/>
        <v>0</v>
      </c>
      <c r="BI77" s="225">
        <f t="shared" si="31"/>
        <v>0</v>
      </c>
      <c r="BJ77" s="225">
        <f t="shared" si="48"/>
        <v>0</v>
      </c>
      <c r="BK77" s="225">
        <f t="shared" si="48"/>
        <v>0</v>
      </c>
      <c r="BL77" s="225">
        <f t="shared" si="48"/>
        <v>0</v>
      </c>
      <c r="BM77" s="225">
        <f t="shared" si="48"/>
        <v>0</v>
      </c>
      <c r="BN77" s="225">
        <f t="shared" si="48"/>
        <v>0</v>
      </c>
      <c r="BO77" s="225">
        <f t="shared" si="48"/>
        <v>0</v>
      </c>
      <c r="BP77" s="226">
        <f t="shared" si="32"/>
        <v>0</v>
      </c>
      <c r="BQ77" s="227"/>
      <c r="BR77" s="225">
        <f t="shared" si="53"/>
        <v>0</v>
      </c>
      <c r="BS77" s="225">
        <f t="shared" si="53"/>
        <v>0</v>
      </c>
      <c r="BT77" s="225">
        <f t="shared" si="53"/>
        <v>0</v>
      </c>
      <c r="BU77" s="225">
        <f t="shared" si="53"/>
        <v>0</v>
      </c>
      <c r="BV77" s="225">
        <f t="shared" si="53"/>
        <v>0</v>
      </c>
      <c r="BW77" s="225">
        <f t="shared" si="53"/>
        <v>0</v>
      </c>
      <c r="BX77" s="225">
        <f t="shared" si="53"/>
        <v>0</v>
      </c>
      <c r="BY77" s="225">
        <f t="shared" si="53"/>
        <v>0</v>
      </c>
      <c r="BZ77" s="225">
        <f t="shared" si="53"/>
        <v>0</v>
      </c>
      <c r="CA77" s="225">
        <f t="shared" si="53"/>
        <v>0</v>
      </c>
      <c r="CB77" s="226">
        <f t="shared" si="34"/>
        <v>0</v>
      </c>
      <c r="CC77" s="227"/>
      <c r="CD77" s="225">
        <f t="shared" si="35"/>
        <v>0</v>
      </c>
      <c r="CE77" s="225">
        <f t="shared" si="35"/>
        <v>0</v>
      </c>
      <c r="CF77" s="225">
        <f t="shared" si="35"/>
        <v>0</v>
      </c>
      <c r="CG77" s="225">
        <f t="shared" si="35"/>
        <v>0</v>
      </c>
      <c r="CH77" s="225">
        <f t="shared" si="49"/>
        <v>0</v>
      </c>
      <c r="CI77" s="225">
        <f t="shared" si="49"/>
        <v>0</v>
      </c>
      <c r="CJ77" s="225">
        <f t="shared" si="49"/>
        <v>0</v>
      </c>
      <c r="CK77" s="225">
        <f t="shared" si="49"/>
        <v>0</v>
      </c>
      <c r="CL77" s="225">
        <f t="shared" si="49"/>
        <v>0</v>
      </c>
      <c r="CM77" s="225">
        <f t="shared" si="49"/>
        <v>0</v>
      </c>
      <c r="CN77" s="226">
        <f t="shared" si="36"/>
        <v>0</v>
      </c>
      <c r="CO77" s="227"/>
      <c r="CP77" s="225">
        <f t="shared" si="54"/>
        <v>0</v>
      </c>
      <c r="CQ77" s="225">
        <f t="shared" si="54"/>
        <v>0</v>
      </c>
      <c r="CR77" s="225">
        <f t="shared" si="54"/>
        <v>0</v>
      </c>
      <c r="CS77" s="225">
        <f t="shared" si="54"/>
        <v>0</v>
      </c>
      <c r="CT77" s="225">
        <f t="shared" si="54"/>
        <v>0</v>
      </c>
      <c r="CU77" s="225">
        <f t="shared" si="54"/>
        <v>0</v>
      </c>
      <c r="CV77" s="225">
        <f t="shared" si="54"/>
        <v>0</v>
      </c>
      <c r="CW77" s="225">
        <f t="shared" si="54"/>
        <v>0</v>
      </c>
      <c r="CX77" s="225">
        <f t="shared" si="54"/>
        <v>0</v>
      </c>
      <c r="CY77" s="225">
        <f t="shared" si="54"/>
        <v>0</v>
      </c>
      <c r="CZ77" s="226">
        <f t="shared" si="38"/>
        <v>0</v>
      </c>
      <c r="DA77" s="227"/>
      <c r="DB77" s="225">
        <f t="shared" si="55"/>
        <v>0</v>
      </c>
      <c r="DC77" s="225">
        <f t="shared" si="55"/>
        <v>0</v>
      </c>
      <c r="DD77" s="225">
        <f t="shared" si="55"/>
        <v>0</v>
      </c>
      <c r="DE77" s="225">
        <f t="shared" si="55"/>
        <v>0</v>
      </c>
      <c r="DF77" s="225">
        <f t="shared" si="55"/>
        <v>0</v>
      </c>
      <c r="DG77" s="225">
        <f t="shared" si="55"/>
        <v>0</v>
      </c>
      <c r="DH77" s="225">
        <f t="shared" si="55"/>
        <v>0</v>
      </c>
      <c r="DI77" s="225">
        <f t="shared" si="55"/>
        <v>0</v>
      </c>
      <c r="DJ77" s="225">
        <f t="shared" si="55"/>
        <v>0</v>
      </c>
      <c r="DK77" s="225">
        <f t="shared" si="55"/>
        <v>0</v>
      </c>
      <c r="DL77" s="226">
        <f t="shared" si="40"/>
        <v>0</v>
      </c>
      <c r="DM77" s="227"/>
      <c r="DN77" s="225">
        <f t="shared" si="56"/>
        <v>0</v>
      </c>
      <c r="DO77" s="225">
        <f t="shared" si="56"/>
        <v>0</v>
      </c>
      <c r="DP77" s="225">
        <f t="shared" si="56"/>
        <v>0</v>
      </c>
      <c r="DQ77" s="225">
        <f t="shared" si="56"/>
        <v>0</v>
      </c>
      <c r="DR77" s="225">
        <f t="shared" si="56"/>
        <v>0</v>
      </c>
      <c r="DS77" s="225">
        <f t="shared" si="56"/>
        <v>0</v>
      </c>
      <c r="DT77" s="225">
        <f t="shared" si="56"/>
        <v>0</v>
      </c>
      <c r="DU77" s="225">
        <f t="shared" si="56"/>
        <v>0</v>
      </c>
      <c r="DV77" s="225">
        <f t="shared" si="56"/>
        <v>0</v>
      </c>
      <c r="DW77" s="225">
        <f t="shared" si="56"/>
        <v>0</v>
      </c>
      <c r="DX77" s="226">
        <f t="shared" si="41"/>
        <v>0</v>
      </c>
      <c r="DY77" s="227"/>
      <c r="DZ77" s="225">
        <f t="shared" si="57"/>
        <v>0</v>
      </c>
      <c r="EA77" s="225">
        <f t="shared" si="57"/>
        <v>0</v>
      </c>
      <c r="EB77" s="225">
        <f t="shared" si="57"/>
        <v>0</v>
      </c>
      <c r="EC77" s="225">
        <f t="shared" si="57"/>
        <v>0</v>
      </c>
      <c r="ED77" s="225">
        <f t="shared" si="57"/>
        <v>0</v>
      </c>
      <c r="EE77" s="225">
        <f t="shared" si="57"/>
        <v>0</v>
      </c>
      <c r="EF77" s="225">
        <f t="shared" si="57"/>
        <v>0</v>
      </c>
      <c r="EG77" s="225">
        <f t="shared" si="57"/>
        <v>0</v>
      </c>
      <c r="EH77" s="225">
        <f t="shared" si="57"/>
        <v>0</v>
      </c>
      <c r="EI77" s="225">
        <f t="shared" si="57"/>
        <v>0</v>
      </c>
      <c r="EJ77" s="226">
        <f t="shared" si="42"/>
        <v>0</v>
      </c>
    </row>
    <row r="78" spans="2:140" ht="12.95" customHeight="1" x14ac:dyDescent="0.2">
      <c r="B78" s="109" t="str">
        <f>'2. Grunddata'!C$9</f>
        <v>Husdjurens utfodring och vård</v>
      </c>
      <c r="C78" s="110"/>
      <c r="D78" s="110"/>
      <c r="E78" s="185">
        <f t="shared" si="43"/>
        <v>0</v>
      </c>
      <c r="F78" s="489" t="s">
        <v>19</v>
      </c>
      <c r="G78" s="111"/>
      <c r="H78" s="111"/>
      <c r="I78" s="111"/>
      <c r="J78" s="111"/>
      <c r="K78" s="111"/>
      <c r="L78" s="111"/>
      <c r="M78" s="111"/>
      <c r="N78" s="111"/>
      <c r="O78" s="111"/>
      <c r="P78" s="111"/>
      <c r="Q78" s="546">
        <f t="shared" si="24"/>
        <v>0</v>
      </c>
      <c r="R78" s="186">
        <f>(SUMIF('3. Partner'!K$13:K$87,B78,'3. Partner'!H$13:H$87))</f>
        <v>0</v>
      </c>
      <c r="S78" s="186">
        <f>(SUMIF('3. Partner'!K$13:K$87,B78,'3. Partner'!I$13:I$87))</f>
        <v>0</v>
      </c>
      <c r="T78" s="206">
        <f>IF(F78="NEJ",0,IF('2. Grunddata'!C$15="Lön+Drift",'2. Grunddata'!C$14,0)+IF('2. Grunddata'!C$15="Lön+Drift+Utrustning+Lokal",'2. Grunddata'!C$14,0))</f>
        <v>0</v>
      </c>
      <c r="V78" s="170">
        <f t="shared" si="50"/>
        <v>0</v>
      </c>
      <c r="W78" s="170">
        <f t="shared" si="50"/>
        <v>0</v>
      </c>
      <c r="X78" s="170">
        <f t="shared" si="50"/>
        <v>0</v>
      </c>
      <c r="Y78" s="170">
        <f t="shared" si="50"/>
        <v>0</v>
      </c>
      <c r="Z78" s="170">
        <f t="shared" si="50"/>
        <v>0</v>
      </c>
      <c r="AA78" s="170">
        <f t="shared" si="50"/>
        <v>0</v>
      </c>
      <c r="AB78" s="170">
        <f t="shared" si="50"/>
        <v>0</v>
      </c>
      <c r="AC78" s="170">
        <f t="shared" si="50"/>
        <v>0</v>
      </c>
      <c r="AD78" s="170">
        <f t="shared" si="50"/>
        <v>0</v>
      </c>
      <c r="AE78" s="170">
        <f t="shared" si="50"/>
        <v>0</v>
      </c>
      <c r="AF78" s="171">
        <f t="shared" si="26"/>
        <v>0</v>
      </c>
      <c r="AH78" s="170">
        <f t="shared" si="51"/>
        <v>0</v>
      </c>
      <c r="AI78" s="170">
        <f t="shared" si="51"/>
        <v>0</v>
      </c>
      <c r="AJ78" s="170">
        <f t="shared" si="51"/>
        <v>0</v>
      </c>
      <c r="AK78" s="170">
        <f t="shared" si="51"/>
        <v>0</v>
      </c>
      <c r="AL78" s="170">
        <f t="shared" si="51"/>
        <v>0</v>
      </c>
      <c r="AM78" s="170">
        <f t="shared" si="51"/>
        <v>0</v>
      </c>
      <c r="AN78" s="170">
        <f t="shared" si="51"/>
        <v>0</v>
      </c>
      <c r="AO78" s="170">
        <f t="shared" si="51"/>
        <v>0</v>
      </c>
      <c r="AP78" s="170">
        <f t="shared" si="51"/>
        <v>0</v>
      </c>
      <c r="AQ78" s="170">
        <f t="shared" si="51"/>
        <v>0</v>
      </c>
      <c r="AR78" s="171">
        <f t="shared" si="28"/>
        <v>0</v>
      </c>
      <c r="AT78" s="170">
        <f t="shared" si="52"/>
        <v>0</v>
      </c>
      <c r="AU78" s="170">
        <f t="shared" si="52"/>
        <v>0</v>
      </c>
      <c r="AV78" s="170">
        <f t="shared" si="52"/>
        <v>0</v>
      </c>
      <c r="AW78" s="170">
        <f t="shared" si="52"/>
        <v>0</v>
      </c>
      <c r="AX78" s="170">
        <f t="shared" si="52"/>
        <v>0</v>
      </c>
      <c r="AY78" s="170">
        <f t="shared" si="52"/>
        <v>0</v>
      </c>
      <c r="AZ78" s="170">
        <f t="shared" si="52"/>
        <v>0</v>
      </c>
      <c r="BA78" s="170">
        <f t="shared" si="52"/>
        <v>0</v>
      </c>
      <c r="BB78" s="170">
        <f t="shared" si="52"/>
        <v>0</v>
      </c>
      <c r="BC78" s="170">
        <f t="shared" si="52"/>
        <v>0</v>
      </c>
      <c r="BD78" s="171">
        <f t="shared" si="30"/>
        <v>0</v>
      </c>
      <c r="BF78" s="170">
        <f t="shared" si="31"/>
        <v>0</v>
      </c>
      <c r="BG78" s="170">
        <f t="shared" si="31"/>
        <v>0</v>
      </c>
      <c r="BH78" s="170">
        <f t="shared" si="31"/>
        <v>0</v>
      </c>
      <c r="BI78" s="170">
        <f t="shared" si="31"/>
        <v>0</v>
      </c>
      <c r="BJ78" s="170">
        <f t="shared" si="48"/>
        <v>0</v>
      </c>
      <c r="BK78" s="170">
        <f t="shared" si="48"/>
        <v>0</v>
      </c>
      <c r="BL78" s="170">
        <f t="shared" si="48"/>
        <v>0</v>
      </c>
      <c r="BM78" s="170">
        <f t="shared" si="48"/>
        <v>0</v>
      </c>
      <c r="BN78" s="170">
        <f t="shared" si="48"/>
        <v>0</v>
      </c>
      <c r="BO78" s="170">
        <f t="shared" si="48"/>
        <v>0</v>
      </c>
      <c r="BP78" s="171">
        <f t="shared" si="32"/>
        <v>0</v>
      </c>
      <c r="BR78" s="170">
        <f t="shared" si="53"/>
        <v>0</v>
      </c>
      <c r="BS78" s="170">
        <f t="shared" si="53"/>
        <v>0</v>
      </c>
      <c r="BT78" s="170">
        <f t="shared" si="53"/>
        <v>0</v>
      </c>
      <c r="BU78" s="170">
        <f t="shared" si="53"/>
        <v>0</v>
      </c>
      <c r="BV78" s="170">
        <f t="shared" si="53"/>
        <v>0</v>
      </c>
      <c r="BW78" s="170">
        <f t="shared" si="53"/>
        <v>0</v>
      </c>
      <c r="BX78" s="170">
        <f t="shared" si="53"/>
        <v>0</v>
      </c>
      <c r="BY78" s="170">
        <f t="shared" si="53"/>
        <v>0</v>
      </c>
      <c r="BZ78" s="170">
        <f t="shared" si="53"/>
        <v>0</v>
      </c>
      <c r="CA78" s="170">
        <f t="shared" si="53"/>
        <v>0</v>
      </c>
      <c r="CB78" s="171">
        <f t="shared" si="34"/>
        <v>0</v>
      </c>
      <c r="CD78" s="170">
        <f t="shared" si="35"/>
        <v>0</v>
      </c>
      <c r="CE78" s="170">
        <f t="shared" si="35"/>
        <v>0</v>
      </c>
      <c r="CF78" s="170">
        <f t="shared" si="35"/>
        <v>0</v>
      </c>
      <c r="CG78" s="170">
        <f t="shared" si="35"/>
        <v>0</v>
      </c>
      <c r="CH78" s="170">
        <f t="shared" si="49"/>
        <v>0</v>
      </c>
      <c r="CI78" s="170">
        <f t="shared" si="49"/>
        <v>0</v>
      </c>
      <c r="CJ78" s="170">
        <f t="shared" si="49"/>
        <v>0</v>
      </c>
      <c r="CK78" s="170">
        <f t="shared" si="49"/>
        <v>0</v>
      </c>
      <c r="CL78" s="170">
        <f t="shared" si="49"/>
        <v>0</v>
      </c>
      <c r="CM78" s="170">
        <f t="shared" si="49"/>
        <v>0</v>
      </c>
      <c r="CN78" s="171">
        <f t="shared" si="36"/>
        <v>0</v>
      </c>
      <c r="CP78" s="170">
        <f t="shared" si="54"/>
        <v>0</v>
      </c>
      <c r="CQ78" s="170">
        <f t="shared" si="54"/>
        <v>0</v>
      </c>
      <c r="CR78" s="170">
        <f t="shared" si="54"/>
        <v>0</v>
      </c>
      <c r="CS78" s="170">
        <f t="shared" si="54"/>
        <v>0</v>
      </c>
      <c r="CT78" s="170">
        <f t="shared" si="54"/>
        <v>0</v>
      </c>
      <c r="CU78" s="170">
        <f t="shared" si="54"/>
        <v>0</v>
      </c>
      <c r="CV78" s="170">
        <f t="shared" si="54"/>
        <v>0</v>
      </c>
      <c r="CW78" s="170">
        <f t="shared" si="54"/>
        <v>0</v>
      </c>
      <c r="CX78" s="170">
        <f t="shared" si="54"/>
        <v>0</v>
      </c>
      <c r="CY78" s="170">
        <f t="shared" si="54"/>
        <v>0</v>
      </c>
      <c r="CZ78" s="171">
        <f t="shared" si="38"/>
        <v>0</v>
      </c>
      <c r="DB78" s="170">
        <f t="shared" si="55"/>
        <v>0</v>
      </c>
      <c r="DC78" s="170">
        <f t="shared" si="55"/>
        <v>0</v>
      </c>
      <c r="DD78" s="170">
        <f t="shared" si="55"/>
        <v>0</v>
      </c>
      <c r="DE78" s="170">
        <f t="shared" si="55"/>
        <v>0</v>
      </c>
      <c r="DF78" s="170">
        <f t="shared" si="55"/>
        <v>0</v>
      </c>
      <c r="DG78" s="170">
        <f t="shared" si="55"/>
        <v>0</v>
      </c>
      <c r="DH78" s="170">
        <f t="shared" si="55"/>
        <v>0</v>
      </c>
      <c r="DI78" s="170">
        <f t="shared" si="55"/>
        <v>0</v>
      </c>
      <c r="DJ78" s="170">
        <f t="shared" si="55"/>
        <v>0</v>
      </c>
      <c r="DK78" s="170">
        <f t="shared" si="55"/>
        <v>0</v>
      </c>
      <c r="DL78" s="171">
        <f t="shared" si="40"/>
        <v>0</v>
      </c>
      <c r="DN78" s="170">
        <f t="shared" si="56"/>
        <v>0</v>
      </c>
      <c r="DO78" s="170">
        <f t="shared" si="56"/>
        <v>0</v>
      </c>
      <c r="DP78" s="170">
        <f t="shared" si="56"/>
        <v>0</v>
      </c>
      <c r="DQ78" s="170">
        <f t="shared" si="56"/>
        <v>0</v>
      </c>
      <c r="DR78" s="170">
        <f t="shared" si="56"/>
        <v>0</v>
      </c>
      <c r="DS78" s="170">
        <f t="shared" si="56"/>
        <v>0</v>
      </c>
      <c r="DT78" s="170">
        <f t="shared" si="56"/>
        <v>0</v>
      </c>
      <c r="DU78" s="170">
        <f t="shared" si="56"/>
        <v>0</v>
      </c>
      <c r="DV78" s="170">
        <f t="shared" si="56"/>
        <v>0</v>
      </c>
      <c r="DW78" s="170">
        <f t="shared" si="56"/>
        <v>0</v>
      </c>
      <c r="DX78" s="171">
        <f t="shared" si="41"/>
        <v>0</v>
      </c>
      <c r="DZ78" s="170">
        <f t="shared" si="57"/>
        <v>0</v>
      </c>
      <c r="EA78" s="170">
        <f t="shared" si="57"/>
        <v>0</v>
      </c>
      <c r="EB78" s="170">
        <f t="shared" si="57"/>
        <v>0</v>
      </c>
      <c r="EC78" s="170">
        <f t="shared" si="57"/>
        <v>0</v>
      </c>
      <c r="ED78" s="170">
        <f t="shared" si="57"/>
        <v>0</v>
      </c>
      <c r="EE78" s="170">
        <f t="shared" si="57"/>
        <v>0</v>
      </c>
      <c r="EF78" s="170">
        <f t="shared" si="57"/>
        <v>0</v>
      </c>
      <c r="EG78" s="170">
        <f t="shared" si="57"/>
        <v>0</v>
      </c>
      <c r="EH78" s="170">
        <f t="shared" si="57"/>
        <v>0</v>
      </c>
      <c r="EI78" s="170">
        <f t="shared" si="57"/>
        <v>0</v>
      </c>
      <c r="EJ78" s="171">
        <f t="shared" si="42"/>
        <v>0</v>
      </c>
    </row>
    <row r="79" spans="2:140" ht="12.95" customHeight="1" x14ac:dyDescent="0.2">
      <c r="B79" s="115" t="str">
        <f>'2. Grunddata'!C$9</f>
        <v>Husdjurens utfodring och vård</v>
      </c>
      <c r="C79" s="147"/>
      <c r="D79" s="147"/>
      <c r="E79" s="209">
        <f t="shared" si="43"/>
        <v>0</v>
      </c>
      <c r="F79" s="488" t="s">
        <v>19</v>
      </c>
      <c r="G79" s="136"/>
      <c r="H79" s="136"/>
      <c r="I79" s="136"/>
      <c r="J79" s="136"/>
      <c r="K79" s="136"/>
      <c r="L79" s="136"/>
      <c r="M79" s="136"/>
      <c r="N79" s="136"/>
      <c r="O79" s="136"/>
      <c r="P79" s="136"/>
      <c r="Q79" s="547">
        <f t="shared" si="24"/>
        <v>0</v>
      </c>
      <c r="R79" s="286">
        <f>(SUMIF('3. Partner'!K$13:K$87,B79,'3. Partner'!H$13:H$87))</f>
        <v>0</v>
      </c>
      <c r="S79" s="286">
        <f>(SUMIF('3. Partner'!K$13:K$87,B79,'3. Partner'!I$13:I$87))</f>
        <v>0</v>
      </c>
      <c r="T79" s="287">
        <f>IF(F79="NEJ",0,IF('2. Grunddata'!C$15="Lön+Drift",'2. Grunddata'!C$14,0)+IF('2. Grunddata'!C$15="Lön+Drift+Utrustning+Lokal",'2. Grunddata'!C$14,0))</f>
        <v>0</v>
      </c>
      <c r="U79" s="227"/>
      <c r="V79" s="225">
        <f t="shared" si="50"/>
        <v>0</v>
      </c>
      <c r="W79" s="225">
        <f t="shared" si="50"/>
        <v>0</v>
      </c>
      <c r="X79" s="225">
        <f t="shared" si="50"/>
        <v>0</v>
      </c>
      <c r="Y79" s="225">
        <f t="shared" si="50"/>
        <v>0</v>
      </c>
      <c r="Z79" s="225">
        <f t="shared" si="50"/>
        <v>0</v>
      </c>
      <c r="AA79" s="225">
        <f t="shared" si="50"/>
        <v>0</v>
      </c>
      <c r="AB79" s="225">
        <f t="shared" si="50"/>
        <v>0</v>
      </c>
      <c r="AC79" s="225">
        <f t="shared" si="50"/>
        <v>0</v>
      </c>
      <c r="AD79" s="225">
        <f t="shared" si="50"/>
        <v>0</v>
      </c>
      <c r="AE79" s="225">
        <f t="shared" si="50"/>
        <v>0</v>
      </c>
      <c r="AF79" s="226">
        <f t="shared" si="26"/>
        <v>0</v>
      </c>
      <c r="AG79" s="227"/>
      <c r="AH79" s="225">
        <f t="shared" si="51"/>
        <v>0</v>
      </c>
      <c r="AI79" s="225">
        <f t="shared" si="51"/>
        <v>0</v>
      </c>
      <c r="AJ79" s="225">
        <f t="shared" si="51"/>
        <v>0</v>
      </c>
      <c r="AK79" s="225">
        <f t="shared" si="51"/>
        <v>0</v>
      </c>
      <c r="AL79" s="225">
        <f t="shared" si="51"/>
        <v>0</v>
      </c>
      <c r="AM79" s="225">
        <f t="shared" si="51"/>
        <v>0</v>
      </c>
      <c r="AN79" s="225">
        <f t="shared" si="51"/>
        <v>0</v>
      </c>
      <c r="AO79" s="225">
        <f t="shared" si="51"/>
        <v>0</v>
      </c>
      <c r="AP79" s="225">
        <f t="shared" si="51"/>
        <v>0</v>
      </c>
      <c r="AQ79" s="225">
        <f t="shared" si="51"/>
        <v>0</v>
      </c>
      <c r="AR79" s="226">
        <f t="shared" si="28"/>
        <v>0</v>
      </c>
      <c r="AS79" s="227"/>
      <c r="AT79" s="225">
        <f t="shared" si="52"/>
        <v>0</v>
      </c>
      <c r="AU79" s="225">
        <f t="shared" si="52"/>
        <v>0</v>
      </c>
      <c r="AV79" s="225">
        <f t="shared" si="52"/>
        <v>0</v>
      </c>
      <c r="AW79" s="225">
        <f t="shared" si="52"/>
        <v>0</v>
      </c>
      <c r="AX79" s="225">
        <f t="shared" si="52"/>
        <v>0</v>
      </c>
      <c r="AY79" s="225">
        <f t="shared" si="52"/>
        <v>0</v>
      </c>
      <c r="AZ79" s="225">
        <f t="shared" si="52"/>
        <v>0</v>
      </c>
      <c r="BA79" s="225">
        <f t="shared" si="52"/>
        <v>0</v>
      </c>
      <c r="BB79" s="225">
        <f t="shared" si="52"/>
        <v>0</v>
      </c>
      <c r="BC79" s="225">
        <f t="shared" si="52"/>
        <v>0</v>
      </c>
      <c r="BD79" s="226">
        <f t="shared" si="30"/>
        <v>0</v>
      </c>
      <c r="BE79" s="227"/>
      <c r="BF79" s="225">
        <f t="shared" si="31"/>
        <v>0</v>
      </c>
      <c r="BG79" s="225">
        <f t="shared" si="31"/>
        <v>0</v>
      </c>
      <c r="BH79" s="225">
        <f t="shared" si="31"/>
        <v>0</v>
      </c>
      <c r="BI79" s="225">
        <f t="shared" si="31"/>
        <v>0</v>
      </c>
      <c r="BJ79" s="225">
        <f t="shared" si="48"/>
        <v>0</v>
      </c>
      <c r="BK79" s="225">
        <f t="shared" si="48"/>
        <v>0</v>
      </c>
      <c r="BL79" s="225">
        <f t="shared" si="48"/>
        <v>0</v>
      </c>
      <c r="BM79" s="225">
        <f t="shared" si="48"/>
        <v>0</v>
      </c>
      <c r="BN79" s="225">
        <f t="shared" si="48"/>
        <v>0</v>
      </c>
      <c r="BO79" s="225">
        <f t="shared" si="48"/>
        <v>0</v>
      </c>
      <c r="BP79" s="226">
        <f t="shared" si="32"/>
        <v>0</v>
      </c>
      <c r="BQ79" s="227"/>
      <c r="BR79" s="225">
        <f t="shared" si="53"/>
        <v>0</v>
      </c>
      <c r="BS79" s="225">
        <f t="shared" si="53"/>
        <v>0</v>
      </c>
      <c r="BT79" s="225">
        <f t="shared" si="53"/>
        <v>0</v>
      </c>
      <c r="BU79" s="225">
        <f t="shared" si="53"/>
        <v>0</v>
      </c>
      <c r="BV79" s="225">
        <f t="shared" si="53"/>
        <v>0</v>
      </c>
      <c r="BW79" s="225">
        <f t="shared" si="53"/>
        <v>0</v>
      </c>
      <c r="BX79" s="225">
        <f t="shared" si="53"/>
        <v>0</v>
      </c>
      <c r="BY79" s="225">
        <f t="shared" si="53"/>
        <v>0</v>
      </c>
      <c r="BZ79" s="225">
        <f t="shared" si="53"/>
        <v>0</v>
      </c>
      <c r="CA79" s="225">
        <f t="shared" si="53"/>
        <v>0</v>
      </c>
      <c r="CB79" s="226">
        <f t="shared" si="34"/>
        <v>0</v>
      </c>
      <c r="CC79" s="227"/>
      <c r="CD79" s="225">
        <f t="shared" si="35"/>
        <v>0</v>
      </c>
      <c r="CE79" s="225">
        <f t="shared" si="35"/>
        <v>0</v>
      </c>
      <c r="CF79" s="225">
        <f t="shared" si="35"/>
        <v>0</v>
      </c>
      <c r="CG79" s="225">
        <f t="shared" si="35"/>
        <v>0</v>
      </c>
      <c r="CH79" s="225">
        <f t="shared" si="49"/>
        <v>0</v>
      </c>
      <c r="CI79" s="225">
        <f t="shared" si="49"/>
        <v>0</v>
      </c>
      <c r="CJ79" s="225">
        <f t="shared" si="49"/>
        <v>0</v>
      </c>
      <c r="CK79" s="225">
        <f t="shared" si="49"/>
        <v>0</v>
      </c>
      <c r="CL79" s="225">
        <f t="shared" si="49"/>
        <v>0</v>
      </c>
      <c r="CM79" s="225">
        <f t="shared" si="49"/>
        <v>0</v>
      </c>
      <c r="CN79" s="226">
        <f t="shared" si="36"/>
        <v>0</v>
      </c>
      <c r="CO79" s="227"/>
      <c r="CP79" s="225">
        <f t="shared" si="54"/>
        <v>0</v>
      </c>
      <c r="CQ79" s="225">
        <f t="shared" si="54"/>
        <v>0</v>
      </c>
      <c r="CR79" s="225">
        <f t="shared" si="54"/>
        <v>0</v>
      </c>
      <c r="CS79" s="225">
        <f t="shared" si="54"/>
        <v>0</v>
      </c>
      <c r="CT79" s="225">
        <f t="shared" si="54"/>
        <v>0</v>
      </c>
      <c r="CU79" s="225">
        <f t="shared" si="54"/>
        <v>0</v>
      </c>
      <c r="CV79" s="225">
        <f t="shared" si="54"/>
        <v>0</v>
      </c>
      <c r="CW79" s="225">
        <f t="shared" si="54"/>
        <v>0</v>
      </c>
      <c r="CX79" s="225">
        <f t="shared" si="54"/>
        <v>0</v>
      </c>
      <c r="CY79" s="225">
        <f t="shared" si="54"/>
        <v>0</v>
      </c>
      <c r="CZ79" s="226">
        <f t="shared" si="38"/>
        <v>0</v>
      </c>
      <c r="DA79" s="227"/>
      <c r="DB79" s="225">
        <f t="shared" si="55"/>
        <v>0</v>
      </c>
      <c r="DC79" s="225">
        <f t="shared" si="55"/>
        <v>0</v>
      </c>
      <c r="DD79" s="225">
        <f t="shared" si="55"/>
        <v>0</v>
      </c>
      <c r="DE79" s="225">
        <f t="shared" si="55"/>
        <v>0</v>
      </c>
      <c r="DF79" s="225">
        <f t="shared" si="55"/>
        <v>0</v>
      </c>
      <c r="DG79" s="225">
        <f t="shared" si="55"/>
        <v>0</v>
      </c>
      <c r="DH79" s="225">
        <f t="shared" si="55"/>
        <v>0</v>
      </c>
      <c r="DI79" s="225">
        <f t="shared" si="55"/>
        <v>0</v>
      </c>
      <c r="DJ79" s="225">
        <f t="shared" si="55"/>
        <v>0</v>
      </c>
      <c r="DK79" s="225">
        <f t="shared" si="55"/>
        <v>0</v>
      </c>
      <c r="DL79" s="226">
        <f t="shared" si="40"/>
        <v>0</v>
      </c>
      <c r="DM79" s="227"/>
      <c r="DN79" s="225">
        <f t="shared" si="56"/>
        <v>0</v>
      </c>
      <c r="DO79" s="225">
        <f t="shared" si="56"/>
        <v>0</v>
      </c>
      <c r="DP79" s="225">
        <f t="shared" si="56"/>
        <v>0</v>
      </c>
      <c r="DQ79" s="225">
        <f t="shared" si="56"/>
        <v>0</v>
      </c>
      <c r="DR79" s="225">
        <f t="shared" si="56"/>
        <v>0</v>
      </c>
      <c r="DS79" s="225">
        <f t="shared" si="56"/>
        <v>0</v>
      </c>
      <c r="DT79" s="225">
        <f t="shared" si="56"/>
        <v>0</v>
      </c>
      <c r="DU79" s="225">
        <f t="shared" si="56"/>
        <v>0</v>
      </c>
      <c r="DV79" s="225">
        <f t="shared" si="56"/>
        <v>0</v>
      </c>
      <c r="DW79" s="225">
        <f t="shared" si="56"/>
        <v>0</v>
      </c>
      <c r="DX79" s="226">
        <f t="shared" si="41"/>
        <v>0</v>
      </c>
      <c r="DY79" s="227"/>
      <c r="DZ79" s="225">
        <f t="shared" si="57"/>
        <v>0</v>
      </c>
      <c r="EA79" s="225">
        <f t="shared" si="57"/>
        <v>0</v>
      </c>
      <c r="EB79" s="225">
        <f t="shared" si="57"/>
        <v>0</v>
      </c>
      <c r="EC79" s="225">
        <f t="shared" si="57"/>
        <v>0</v>
      </c>
      <c r="ED79" s="225">
        <f t="shared" si="57"/>
        <v>0</v>
      </c>
      <c r="EE79" s="225">
        <f t="shared" si="57"/>
        <v>0</v>
      </c>
      <c r="EF79" s="225">
        <f t="shared" si="57"/>
        <v>0</v>
      </c>
      <c r="EG79" s="225">
        <f t="shared" si="57"/>
        <v>0</v>
      </c>
      <c r="EH79" s="225">
        <f t="shared" si="57"/>
        <v>0</v>
      </c>
      <c r="EI79" s="225">
        <f t="shared" si="57"/>
        <v>0</v>
      </c>
      <c r="EJ79" s="226">
        <f t="shared" si="42"/>
        <v>0</v>
      </c>
    </row>
    <row r="80" spans="2:140" ht="12.95" customHeight="1" x14ac:dyDescent="0.2">
      <c r="B80" s="109" t="str">
        <f>'2. Grunddata'!C$9</f>
        <v>Husdjurens utfodring och vård</v>
      </c>
      <c r="C80" s="110"/>
      <c r="D80" s="110"/>
      <c r="E80" s="185">
        <f t="shared" si="43"/>
        <v>0</v>
      </c>
      <c r="F80" s="489" t="s">
        <v>19</v>
      </c>
      <c r="G80" s="111"/>
      <c r="H80" s="111"/>
      <c r="I80" s="111"/>
      <c r="J80" s="111"/>
      <c r="K80" s="111"/>
      <c r="L80" s="111"/>
      <c r="M80" s="111"/>
      <c r="N80" s="111"/>
      <c r="O80" s="111"/>
      <c r="P80" s="111"/>
      <c r="Q80" s="546">
        <f t="shared" si="24"/>
        <v>0</v>
      </c>
      <c r="R80" s="186">
        <f>(SUMIF('3. Partner'!K$13:K$87,B80,'3. Partner'!H$13:H$87))</f>
        <v>0</v>
      </c>
      <c r="S80" s="186">
        <f>(SUMIF('3. Partner'!K$13:K$87,B80,'3. Partner'!I$13:I$87))</f>
        <v>0</v>
      </c>
      <c r="T80" s="206">
        <f>IF(F80="NEJ",0,IF('2. Grunddata'!C$15="Lön+Drift",'2. Grunddata'!C$14,0)+IF('2. Grunddata'!C$15="Lön+Drift+Utrustning+Lokal",'2. Grunddata'!C$14,0))</f>
        <v>0</v>
      </c>
      <c r="V80" s="170">
        <f t="shared" si="50"/>
        <v>0</v>
      </c>
      <c r="W80" s="170">
        <f t="shared" si="50"/>
        <v>0</v>
      </c>
      <c r="X80" s="170">
        <f t="shared" si="50"/>
        <v>0</v>
      </c>
      <c r="Y80" s="170">
        <f t="shared" si="50"/>
        <v>0</v>
      </c>
      <c r="Z80" s="170">
        <f t="shared" si="50"/>
        <v>0</v>
      </c>
      <c r="AA80" s="170">
        <f t="shared" si="50"/>
        <v>0</v>
      </c>
      <c r="AB80" s="170">
        <f t="shared" si="50"/>
        <v>0</v>
      </c>
      <c r="AC80" s="170">
        <f t="shared" si="50"/>
        <v>0</v>
      </c>
      <c r="AD80" s="170">
        <f t="shared" si="50"/>
        <v>0</v>
      </c>
      <c r="AE80" s="170">
        <f t="shared" si="50"/>
        <v>0</v>
      </c>
      <c r="AF80" s="171">
        <f t="shared" si="26"/>
        <v>0</v>
      </c>
      <c r="AH80" s="170">
        <f t="shared" si="51"/>
        <v>0</v>
      </c>
      <c r="AI80" s="170">
        <f t="shared" si="51"/>
        <v>0</v>
      </c>
      <c r="AJ80" s="170">
        <f t="shared" si="51"/>
        <v>0</v>
      </c>
      <c r="AK80" s="170">
        <f t="shared" si="51"/>
        <v>0</v>
      </c>
      <c r="AL80" s="170">
        <f t="shared" si="51"/>
        <v>0</v>
      </c>
      <c r="AM80" s="170">
        <f t="shared" si="51"/>
        <v>0</v>
      </c>
      <c r="AN80" s="170">
        <f t="shared" si="51"/>
        <v>0</v>
      </c>
      <c r="AO80" s="170">
        <f t="shared" si="51"/>
        <v>0</v>
      </c>
      <c r="AP80" s="170">
        <f t="shared" si="51"/>
        <v>0</v>
      </c>
      <c r="AQ80" s="170">
        <f t="shared" si="51"/>
        <v>0</v>
      </c>
      <c r="AR80" s="171">
        <f t="shared" si="28"/>
        <v>0</v>
      </c>
      <c r="AT80" s="170">
        <f t="shared" si="52"/>
        <v>0</v>
      </c>
      <c r="AU80" s="170">
        <f t="shared" si="52"/>
        <v>0</v>
      </c>
      <c r="AV80" s="170">
        <f t="shared" si="52"/>
        <v>0</v>
      </c>
      <c r="AW80" s="170">
        <f t="shared" si="52"/>
        <v>0</v>
      </c>
      <c r="AX80" s="170">
        <f t="shared" si="52"/>
        <v>0</v>
      </c>
      <c r="AY80" s="170">
        <f t="shared" si="52"/>
        <v>0</v>
      </c>
      <c r="AZ80" s="170">
        <f t="shared" si="52"/>
        <v>0</v>
      </c>
      <c r="BA80" s="170">
        <f t="shared" si="52"/>
        <v>0</v>
      </c>
      <c r="BB80" s="170">
        <f t="shared" si="52"/>
        <v>0</v>
      </c>
      <c r="BC80" s="170">
        <f t="shared" si="52"/>
        <v>0</v>
      </c>
      <c r="BD80" s="171">
        <f t="shared" si="30"/>
        <v>0</v>
      </c>
      <c r="BF80" s="170">
        <f t="shared" si="31"/>
        <v>0</v>
      </c>
      <c r="BG80" s="170">
        <f t="shared" si="31"/>
        <v>0</v>
      </c>
      <c r="BH80" s="170">
        <f t="shared" si="31"/>
        <v>0</v>
      </c>
      <c r="BI80" s="170">
        <f t="shared" si="31"/>
        <v>0</v>
      </c>
      <c r="BJ80" s="170">
        <f t="shared" si="48"/>
        <v>0</v>
      </c>
      <c r="BK80" s="170">
        <f t="shared" si="48"/>
        <v>0</v>
      </c>
      <c r="BL80" s="170">
        <f t="shared" si="48"/>
        <v>0</v>
      </c>
      <c r="BM80" s="170">
        <f t="shared" si="48"/>
        <v>0</v>
      </c>
      <c r="BN80" s="170">
        <f t="shared" si="48"/>
        <v>0</v>
      </c>
      <c r="BO80" s="170">
        <f t="shared" si="48"/>
        <v>0</v>
      </c>
      <c r="BP80" s="171">
        <f t="shared" si="32"/>
        <v>0</v>
      </c>
      <c r="BR80" s="170">
        <f t="shared" si="53"/>
        <v>0</v>
      </c>
      <c r="BS80" s="170">
        <f t="shared" si="53"/>
        <v>0</v>
      </c>
      <c r="BT80" s="170">
        <f t="shared" si="53"/>
        <v>0</v>
      </c>
      <c r="BU80" s="170">
        <f t="shared" si="53"/>
        <v>0</v>
      </c>
      <c r="BV80" s="170">
        <f t="shared" si="53"/>
        <v>0</v>
      </c>
      <c r="BW80" s="170">
        <f t="shared" si="53"/>
        <v>0</v>
      </c>
      <c r="BX80" s="170">
        <f t="shared" si="53"/>
        <v>0</v>
      </c>
      <c r="BY80" s="170">
        <f t="shared" si="53"/>
        <v>0</v>
      </c>
      <c r="BZ80" s="170">
        <f t="shared" si="53"/>
        <v>0</v>
      </c>
      <c r="CA80" s="170">
        <f t="shared" si="53"/>
        <v>0</v>
      </c>
      <c r="CB80" s="171">
        <f t="shared" si="34"/>
        <v>0</v>
      </c>
      <c r="CD80" s="170">
        <f t="shared" si="35"/>
        <v>0</v>
      </c>
      <c r="CE80" s="170">
        <f t="shared" si="35"/>
        <v>0</v>
      </c>
      <c r="CF80" s="170">
        <f t="shared" si="35"/>
        <v>0</v>
      </c>
      <c r="CG80" s="170">
        <f t="shared" si="35"/>
        <v>0</v>
      </c>
      <c r="CH80" s="170">
        <f t="shared" si="49"/>
        <v>0</v>
      </c>
      <c r="CI80" s="170">
        <f t="shared" si="49"/>
        <v>0</v>
      </c>
      <c r="CJ80" s="170">
        <f t="shared" si="49"/>
        <v>0</v>
      </c>
      <c r="CK80" s="170">
        <f t="shared" si="49"/>
        <v>0</v>
      </c>
      <c r="CL80" s="170">
        <f t="shared" si="49"/>
        <v>0</v>
      </c>
      <c r="CM80" s="170">
        <f t="shared" si="49"/>
        <v>0</v>
      </c>
      <c r="CN80" s="171">
        <f t="shared" si="36"/>
        <v>0</v>
      </c>
      <c r="CP80" s="170">
        <f t="shared" si="54"/>
        <v>0</v>
      </c>
      <c r="CQ80" s="170">
        <f t="shared" si="54"/>
        <v>0</v>
      </c>
      <c r="CR80" s="170">
        <f t="shared" si="54"/>
        <v>0</v>
      </c>
      <c r="CS80" s="170">
        <f t="shared" si="54"/>
        <v>0</v>
      </c>
      <c r="CT80" s="170">
        <f t="shared" si="54"/>
        <v>0</v>
      </c>
      <c r="CU80" s="170">
        <f t="shared" si="54"/>
        <v>0</v>
      </c>
      <c r="CV80" s="170">
        <f t="shared" si="54"/>
        <v>0</v>
      </c>
      <c r="CW80" s="170">
        <f t="shared" si="54"/>
        <v>0</v>
      </c>
      <c r="CX80" s="170">
        <f t="shared" si="54"/>
        <v>0</v>
      </c>
      <c r="CY80" s="170">
        <f t="shared" si="54"/>
        <v>0</v>
      </c>
      <c r="CZ80" s="171">
        <f t="shared" si="38"/>
        <v>0</v>
      </c>
      <c r="DB80" s="170">
        <f t="shared" si="55"/>
        <v>0</v>
      </c>
      <c r="DC80" s="170">
        <f t="shared" si="55"/>
        <v>0</v>
      </c>
      <c r="DD80" s="170">
        <f t="shared" si="55"/>
        <v>0</v>
      </c>
      <c r="DE80" s="170">
        <f t="shared" si="55"/>
        <v>0</v>
      </c>
      <c r="DF80" s="170">
        <f t="shared" si="55"/>
        <v>0</v>
      </c>
      <c r="DG80" s="170">
        <f t="shared" si="55"/>
        <v>0</v>
      </c>
      <c r="DH80" s="170">
        <f t="shared" si="55"/>
        <v>0</v>
      </c>
      <c r="DI80" s="170">
        <f t="shared" si="55"/>
        <v>0</v>
      </c>
      <c r="DJ80" s="170">
        <f t="shared" si="55"/>
        <v>0</v>
      </c>
      <c r="DK80" s="170">
        <f t="shared" si="55"/>
        <v>0</v>
      </c>
      <c r="DL80" s="171">
        <f t="shared" si="40"/>
        <v>0</v>
      </c>
      <c r="DN80" s="170">
        <f t="shared" si="56"/>
        <v>0</v>
      </c>
      <c r="DO80" s="170">
        <f t="shared" si="56"/>
        <v>0</v>
      </c>
      <c r="DP80" s="170">
        <f t="shared" si="56"/>
        <v>0</v>
      </c>
      <c r="DQ80" s="170">
        <f t="shared" si="56"/>
        <v>0</v>
      </c>
      <c r="DR80" s="170">
        <f t="shared" si="56"/>
        <v>0</v>
      </c>
      <c r="DS80" s="170">
        <f t="shared" si="56"/>
        <v>0</v>
      </c>
      <c r="DT80" s="170">
        <f t="shared" si="56"/>
        <v>0</v>
      </c>
      <c r="DU80" s="170">
        <f t="shared" si="56"/>
        <v>0</v>
      </c>
      <c r="DV80" s="170">
        <f t="shared" si="56"/>
        <v>0</v>
      </c>
      <c r="DW80" s="170">
        <f t="shared" si="56"/>
        <v>0</v>
      </c>
      <c r="DX80" s="171">
        <f t="shared" si="41"/>
        <v>0</v>
      </c>
      <c r="DZ80" s="170">
        <f t="shared" si="57"/>
        <v>0</v>
      </c>
      <c r="EA80" s="170">
        <f t="shared" si="57"/>
        <v>0</v>
      </c>
      <c r="EB80" s="170">
        <f t="shared" si="57"/>
        <v>0</v>
      </c>
      <c r="EC80" s="170">
        <f t="shared" si="57"/>
        <v>0</v>
      </c>
      <c r="ED80" s="170">
        <f t="shared" si="57"/>
        <v>0</v>
      </c>
      <c r="EE80" s="170">
        <f t="shared" si="57"/>
        <v>0</v>
      </c>
      <c r="EF80" s="170">
        <f t="shared" si="57"/>
        <v>0</v>
      </c>
      <c r="EG80" s="170">
        <f t="shared" si="57"/>
        <v>0</v>
      </c>
      <c r="EH80" s="170">
        <f t="shared" si="57"/>
        <v>0</v>
      </c>
      <c r="EI80" s="170">
        <f t="shared" si="57"/>
        <v>0</v>
      </c>
      <c r="EJ80" s="171">
        <f t="shared" si="42"/>
        <v>0</v>
      </c>
    </row>
    <row r="81" spans="2:140" ht="12.95" customHeight="1" x14ac:dyDescent="0.2">
      <c r="B81" s="115" t="str">
        <f>'2. Grunddata'!C$9</f>
        <v>Husdjurens utfodring och vård</v>
      </c>
      <c r="C81" s="147"/>
      <c r="D81" s="147"/>
      <c r="E81" s="209">
        <f t="shared" si="43"/>
        <v>0</v>
      </c>
      <c r="F81" s="488" t="s">
        <v>19</v>
      </c>
      <c r="G81" s="136"/>
      <c r="H81" s="136"/>
      <c r="I81" s="136"/>
      <c r="J81" s="136"/>
      <c r="K81" s="136"/>
      <c r="L81" s="136"/>
      <c r="M81" s="136"/>
      <c r="N81" s="136"/>
      <c r="O81" s="136"/>
      <c r="P81" s="136"/>
      <c r="Q81" s="547">
        <f t="shared" si="24"/>
        <v>0</v>
      </c>
      <c r="R81" s="286">
        <f>(SUMIF('3. Partner'!K$13:K$87,B81,'3. Partner'!H$13:H$87))</f>
        <v>0</v>
      </c>
      <c r="S81" s="286">
        <f>(SUMIF('3. Partner'!K$13:K$87,B81,'3. Partner'!I$13:I$87))</f>
        <v>0</v>
      </c>
      <c r="T81" s="287">
        <f>IF(F81="NEJ",0,IF('2. Grunddata'!C$15="Lön+Drift",'2. Grunddata'!C$14,0)+IF('2. Grunddata'!C$15="Lön+Drift+Utrustning+Lokal",'2. Grunddata'!C$14,0))</f>
        <v>0</v>
      </c>
      <c r="U81" s="227"/>
      <c r="V81" s="225">
        <f t="shared" si="50"/>
        <v>0</v>
      </c>
      <c r="W81" s="225">
        <f t="shared" si="50"/>
        <v>0</v>
      </c>
      <c r="X81" s="225">
        <f t="shared" si="50"/>
        <v>0</v>
      </c>
      <c r="Y81" s="225">
        <f t="shared" si="50"/>
        <v>0</v>
      </c>
      <c r="Z81" s="225">
        <f t="shared" si="50"/>
        <v>0</v>
      </c>
      <c r="AA81" s="225">
        <f t="shared" si="50"/>
        <v>0</v>
      </c>
      <c r="AB81" s="225">
        <f t="shared" si="50"/>
        <v>0</v>
      </c>
      <c r="AC81" s="225">
        <f t="shared" si="50"/>
        <v>0</v>
      </c>
      <c r="AD81" s="225">
        <f t="shared" si="50"/>
        <v>0</v>
      </c>
      <c r="AE81" s="225">
        <f t="shared" si="50"/>
        <v>0</v>
      </c>
      <c r="AF81" s="226">
        <f t="shared" si="26"/>
        <v>0</v>
      </c>
      <c r="AG81" s="227"/>
      <c r="AH81" s="225">
        <f t="shared" si="51"/>
        <v>0</v>
      </c>
      <c r="AI81" s="225">
        <f t="shared" si="51"/>
        <v>0</v>
      </c>
      <c r="AJ81" s="225">
        <f t="shared" si="51"/>
        <v>0</v>
      </c>
      <c r="AK81" s="225">
        <f t="shared" si="51"/>
        <v>0</v>
      </c>
      <c r="AL81" s="225">
        <f t="shared" si="51"/>
        <v>0</v>
      </c>
      <c r="AM81" s="225">
        <f t="shared" si="51"/>
        <v>0</v>
      </c>
      <c r="AN81" s="225">
        <f t="shared" si="51"/>
        <v>0</v>
      </c>
      <c r="AO81" s="225">
        <f t="shared" si="51"/>
        <v>0</v>
      </c>
      <c r="AP81" s="225">
        <f t="shared" si="51"/>
        <v>0</v>
      </c>
      <c r="AQ81" s="225">
        <f t="shared" si="51"/>
        <v>0</v>
      </c>
      <c r="AR81" s="226">
        <f t="shared" si="28"/>
        <v>0</v>
      </c>
      <c r="AS81" s="227"/>
      <c r="AT81" s="225">
        <f t="shared" si="52"/>
        <v>0</v>
      </c>
      <c r="AU81" s="225">
        <f t="shared" si="52"/>
        <v>0</v>
      </c>
      <c r="AV81" s="225">
        <f t="shared" si="52"/>
        <v>0</v>
      </c>
      <c r="AW81" s="225">
        <f t="shared" si="52"/>
        <v>0</v>
      </c>
      <c r="AX81" s="225">
        <f t="shared" si="52"/>
        <v>0</v>
      </c>
      <c r="AY81" s="225">
        <f t="shared" si="52"/>
        <v>0</v>
      </c>
      <c r="AZ81" s="225">
        <f t="shared" si="52"/>
        <v>0</v>
      </c>
      <c r="BA81" s="225">
        <f t="shared" si="52"/>
        <v>0</v>
      </c>
      <c r="BB81" s="225">
        <f t="shared" si="52"/>
        <v>0</v>
      </c>
      <c r="BC81" s="225">
        <f t="shared" si="52"/>
        <v>0</v>
      </c>
      <c r="BD81" s="226">
        <f t="shared" si="30"/>
        <v>0</v>
      </c>
      <c r="BE81" s="227"/>
      <c r="BF81" s="225">
        <f t="shared" si="31"/>
        <v>0</v>
      </c>
      <c r="BG81" s="225">
        <f t="shared" si="31"/>
        <v>0</v>
      </c>
      <c r="BH81" s="225">
        <f t="shared" si="31"/>
        <v>0</v>
      </c>
      <c r="BI81" s="225">
        <f t="shared" si="31"/>
        <v>0</v>
      </c>
      <c r="BJ81" s="225">
        <f t="shared" si="48"/>
        <v>0</v>
      </c>
      <c r="BK81" s="225">
        <f t="shared" si="48"/>
        <v>0</v>
      </c>
      <c r="BL81" s="225">
        <f t="shared" si="48"/>
        <v>0</v>
      </c>
      <c r="BM81" s="225">
        <f t="shared" si="48"/>
        <v>0</v>
      </c>
      <c r="BN81" s="225">
        <f t="shared" si="48"/>
        <v>0</v>
      </c>
      <c r="BO81" s="225">
        <f t="shared" si="48"/>
        <v>0</v>
      </c>
      <c r="BP81" s="226">
        <f t="shared" si="32"/>
        <v>0</v>
      </c>
      <c r="BQ81" s="227"/>
      <c r="BR81" s="225">
        <f t="shared" si="53"/>
        <v>0</v>
      </c>
      <c r="BS81" s="225">
        <f t="shared" si="53"/>
        <v>0</v>
      </c>
      <c r="BT81" s="225">
        <f t="shared" si="53"/>
        <v>0</v>
      </c>
      <c r="BU81" s="225">
        <f t="shared" si="53"/>
        <v>0</v>
      </c>
      <c r="BV81" s="225">
        <f t="shared" si="53"/>
        <v>0</v>
      </c>
      <c r="BW81" s="225">
        <f t="shared" si="53"/>
        <v>0</v>
      </c>
      <c r="BX81" s="225">
        <f t="shared" si="53"/>
        <v>0</v>
      </c>
      <c r="BY81" s="225">
        <f t="shared" si="53"/>
        <v>0</v>
      </c>
      <c r="BZ81" s="225">
        <f t="shared" si="53"/>
        <v>0</v>
      </c>
      <c r="CA81" s="225">
        <f t="shared" si="53"/>
        <v>0</v>
      </c>
      <c r="CB81" s="226">
        <f t="shared" si="34"/>
        <v>0</v>
      </c>
      <c r="CC81" s="227"/>
      <c r="CD81" s="225">
        <f t="shared" si="35"/>
        <v>0</v>
      </c>
      <c r="CE81" s="225">
        <f t="shared" si="35"/>
        <v>0</v>
      </c>
      <c r="CF81" s="225">
        <f t="shared" si="35"/>
        <v>0</v>
      </c>
      <c r="CG81" s="225">
        <f t="shared" si="35"/>
        <v>0</v>
      </c>
      <c r="CH81" s="225">
        <f t="shared" si="49"/>
        <v>0</v>
      </c>
      <c r="CI81" s="225">
        <f t="shared" si="49"/>
        <v>0</v>
      </c>
      <c r="CJ81" s="225">
        <f t="shared" si="49"/>
        <v>0</v>
      </c>
      <c r="CK81" s="225">
        <f t="shared" si="49"/>
        <v>0</v>
      </c>
      <c r="CL81" s="225">
        <f t="shared" si="49"/>
        <v>0</v>
      </c>
      <c r="CM81" s="225">
        <f t="shared" si="49"/>
        <v>0</v>
      </c>
      <c r="CN81" s="226">
        <f t="shared" si="36"/>
        <v>0</v>
      </c>
      <c r="CO81" s="227"/>
      <c r="CP81" s="225">
        <f t="shared" si="54"/>
        <v>0</v>
      </c>
      <c r="CQ81" s="225">
        <f t="shared" si="54"/>
        <v>0</v>
      </c>
      <c r="CR81" s="225">
        <f t="shared" si="54"/>
        <v>0</v>
      </c>
      <c r="CS81" s="225">
        <f t="shared" si="54"/>
        <v>0</v>
      </c>
      <c r="CT81" s="225">
        <f t="shared" si="54"/>
        <v>0</v>
      </c>
      <c r="CU81" s="225">
        <f t="shared" si="54"/>
        <v>0</v>
      </c>
      <c r="CV81" s="225">
        <f t="shared" si="54"/>
        <v>0</v>
      </c>
      <c r="CW81" s="225">
        <f t="shared" si="54"/>
        <v>0</v>
      </c>
      <c r="CX81" s="225">
        <f t="shared" si="54"/>
        <v>0</v>
      </c>
      <c r="CY81" s="225">
        <f t="shared" si="54"/>
        <v>0</v>
      </c>
      <c r="CZ81" s="226">
        <f t="shared" si="38"/>
        <v>0</v>
      </c>
      <c r="DA81" s="227"/>
      <c r="DB81" s="225">
        <f t="shared" si="55"/>
        <v>0</v>
      </c>
      <c r="DC81" s="225">
        <f t="shared" si="55"/>
        <v>0</v>
      </c>
      <c r="DD81" s="225">
        <f t="shared" si="55"/>
        <v>0</v>
      </c>
      <c r="DE81" s="225">
        <f t="shared" si="55"/>
        <v>0</v>
      </c>
      <c r="DF81" s="225">
        <f t="shared" si="55"/>
        <v>0</v>
      </c>
      <c r="DG81" s="225">
        <f t="shared" si="55"/>
        <v>0</v>
      </c>
      <c r="DH81" s="225">
        <f t="shared" si="55"/>
        <v>0</v>
      </c>
      <c r="DI81" s="225">
        <f t="shared" si="55"/>
        <v>0</v>
      </c>
      <c r="DJ81" s="225">
        <f t="shared" si="55"/>
        <v>0</v>
      </c>
      <c r="DK81" s="225">
        <f t="shared" si="55"/>
        <v>0</v>
      </c>
      <c r="DL81" s="226">
        <f t="shared" si="40"/>
        <v>0</v>
      </c>
      <c r="DM81" s="227"/>
      <c r="DN81" s="225">
        <f t="shared" si="56"/>
        <v>0</v>
      </c>
      <c r="DO81" s="225">
        <f t="shared" si="56"/>
        <v>0</v>
      </c>
      <c r="DP81" s="225">
        <f t="shared" si="56"/>
        <v>0</v>
      </c>
      <c r="DQ81" s="225">
        <f t="shared" si="56"/>
        <v>0</v>
      </c>
      <c r="DR81" s="225">
        <f t="shared" si="56"/>
        <v>0</v>
      </c>
      <c r="DS81" s="225">
        <f t="shared" si="56"/>
        <v>0</v>
      </c>
      <c r="DT81" s="225">
        <f t="shared" si="56"/>
        <v>0</v>
      </c>
      <c r="DU81" s="225">
        <f t="shared" si="56"/>
        <v>0</v>
      </c>
      <c r="DV81" s="225">
        <f t="shared" si="56"/>
        <v>0</v>
      </c>
      <c r="DW81" s="225">
        <f t="shared" si="56"/>
        <v>0</v>
      </c>
      <c r="DX81" s="226">
        <f t="shared" si="41"/>
        <v>0</v>
      </c>
      <c r="DY81" s="227"/>
      <c r="DZ81" s="225">
        <f t="shared" si="57"/>
        <v>0</v>
      </c>
      <c r="EA81" s="225">
        <f t="shared" si="57"/>
        <v>0</v>
      </c>
      <c r="EB81" s="225">
        <f t="shared" si="57"/>
        <v>0</v>
      </c>
      <c r="EC81" s="225">
        <f t="shared" si="57"/>
        <v>0</v>
      </c>
      <c r="ED81" s="225">
        <f t="shared" si="57"/>
        <v>0</v>
      </c>
      <c r="EE81" s="225">
        <f t="shared" si="57"/>
        <v>0</v>
      </c>
      <c r="EF81" s="225">
        <f t="shared" si="57"/>
        <v>0</v>
      </c>
      <c r="EG81" s="225">
        <f t="shared" si="57"/>
        <v>0</v>
      </c>
      <c r="EH81" s="225">
        <f t="shared" si="57"/>
        <v>0</v>
      </c>
      <c r="EI81" s="225">
        <f t="shared" si="57"/>
        <v>0</v>
      </c>
      <c r="EJ81" s="226">
        <f t="shared" si="42"/>
        <v>0</v>
      </c>
    </row>
    <row r="82" spans="2:140" ht="12.95" customHeight="1" x14ac:dyDescent="0.2">
      <c r="B82" s="109" t="str">
        <f>'2. Grunddata'!C$9</f>
        <v>Husdjurens utfodring och vård</v>
      </c>
      <c r="C82" s="110"/>
      <c r="D82" s="110"/>
      <c r="E82" s="185">
        <f t="shared" si="43"/>
        <v>0</v>
      </c>
      <c r="F82" s="489" t="s">
        <v>19</v>
      </c>
      <c r="G82" s="111"/>
      <c r="H82" s="111"/>
      <c r="I82" s="111"/>
      <c r="J82" s="111"/>
      <c r="K82" s="111"/>
      <c r="L82" s="111"/>
      <c r="M82" s="111"/>
      <c r="N82" s="111"/>
      <c r="O82" s="111"/>
      <c r="P82" s="111"/>
      <c r="Q82" s="546">
        <f t="shared" si="24"/>
        <v>0</v>
      </c>
      <c r="R82" s="186">
        <f>(SUMIF('3. Partner'!K$13:K$87,B82,'3. Partner'!H$13:H$87))</f>
        <v>0</v>
      </c>
      <c r="S82" s="186">
        <f>(SUMIF('3. Partner'!K$13:K$87,B82,'3. Partner'!I$13:I$87))</f>
        <v>0</v>
      </c>
      <c r="T82" s="206">
        <f>IF(F82="NEJ",0,IF('2. Grunddata'!C$15="Lön+Drift",'2. Grunddata'!C$14,0)+IF('2. Grunddata'!C$15="Lön+Drift+Utrustning+Lokal",'2. Grunddata'!C$14,0))</f>
        <v>0</v>
      </c>
      <c r="V82" s="170">
        <f t="shared" si="50"/>
        <v>0</v>
      </c>
      <c r="W82" s="170">
        <f t="shared" si="50"/>
        <v>0</v>
      </c>
      <c r="X82" s="170">
        <f t="shared" si="50"/>
        <v>0</v>
      </c>
      <c r="Y82" s="170">
        <f t="shared" si="50"/>
        <v>0</v>
      </c>
      <c r="Z82" s="170">
        <f t="shared" si="50"/>
        <v>0</v>
      </c>
      <c r="AA82" s="170">
        <f t="shared" si="50"/>
        <v>0</v>
      </c>
      <c r="AB82" s="170">
        <f t="shared" si="50"/>
        <v>0</v>
      </c>
      <c r="AC82" s="170">
        <f t="shared" si="50"/>
        <v>0</v>
      </c>
      <c r="AD82" s="170">
        <f t="shared" si="50"/>
        <v>0</v>
      </c>
      <c r="AE82" s="170">
        <f t="shared" si="50"/>
        <v>0</v>
      </c>
      <c r="AF82" s="171">
        <f t="shared" si="26"/>
        <v>0</v>
      </c>
      <c r="AH82" s="170">
        <f t="shared" si="51"/>
        <v>0</v>
      </c>
      <c r="AI82" s="170">
        <f t="shared" si="51"/>
        <v>0</v>
      </c>
      <c r="AJ82" s="170">
        <f t="shared" si="51"/>
        <v>0</v>
      </c>
      <c r="AK82" s="170">
        <f t="shared" si="51"/>
        <v>0</v>
      </c>
      <c r="AL82" s="170">
        <f t="shared" si="51"/>
        <v>0</v>
      </c>
      <c r="AM82" s="170">
        <f t="shared" si="51"/>
        <v>0</v>
      </c>
      <c r="AN82" s="170">
        <f t="shared" si="51"/>
        <v>0</v>
      </c>
      <c r="AO82" s="170">
        <f t="shared" si="51"/>
        <v>0</v>
      </c>
      <c r="AP82" s="170">
        <f t="shared" si="51"/>
        <v>0</v>
      </c>
      <c r="AQ82" s="170">
        <f t="shared" si="51"/>
        <v>0</v>
      </c>
      <c r="AR82" s="171">
        <f t="shared" si="28"/>
        <v>0</v>
      </c>
      <c r="AT82" s="170">
        <f t="shared" si="52"/>
        <v>0</v>
      </c>
      <c r="AU82" s="170">
        <f t="shared" si="52"/>
        <v>0</v>
      </c>
      <c r="AV82" s="170">
        <f t="shared" si="52"/>
        <v>0</v>
      </c>
      <c r="AW82" s="170">
        <f t="shared" si="52"/>
        <v>0</v>
      </c>
      <c r="AX82" s="170">
        <f t="shared" si="52"/>
        <v>0</v>
      </c>
      <c r="AY82" s="170">
        <f t="shared" si="52"/>
        <v>0</v>
      </c>
      <c r="AZ82" s="170">
        <f t="shared" si="52"/>
        <v>0</v>
      </c>
      <c r="BA82" s="170">
        <f t="shared" si="52"/>
        <v>0</v>
      </c>
      <c r="BB82" s="170">
        <f t="shared" si="52"/>
        <v>0</v>
      </c>
      <c r="BC82" s="170">
        <f t="shared" si="52"/>
        <v>0</v>
      </c>
      <c r="BD82" s="171">
        <f t="shared" si="30"/>
        <v>0</v>
      </c>
      <c r="BF82" s="170">
        <f t="shared" si="31"/>
        <v>0</v>
      </c>
      <c r="BG82" s="170">
        <f t="shared" si="31"/>
        <v>0</v>
      </c>
      <c r="BH82" s="170">
        <f t="shared" si="31"/>
        <v>0</v>
      </c>
      <c r="BI82" s="170">
        <f t="shared" si="31"/>
        <v>0</v>
      </c>
      <c r="BJ82" s="170">
        <f t="shared" si="48"/>
        <v>0</v>
      </c>
      <c r="BK82" s="170">
        <f t="shared" si="48"/>
        <v>0</v>
      </c>
      <c r="BL82" s="170">
        <f t="shared" si="48"/>
        <v>0</v>
      </c>
      <c r="BM82" s="170">
        <f t="shared" si="48"/>
        <v>0</v>
      </c>
      <c r="BN82" s="170">
        <f t="shared" si="48"/>
        <v>0</v>
      </c>
      <c r="BO82" s="170">
        <f t="shared" si="48"/>
        <v>0</v>
      </c>
      <c r="BP82" s="171">
        <f t="shared" si="32"/>
        <v>0</v>
      </c>
      <c r="BR82" s="170">
        <f t="shared" si="53"/>
        <v>0</v>
      </c>
      <c r="BS82" s="170">
        <f t="shared" si="53"/>
        <v>0</v>
      </c>
      <c r="BT82" s="170">
        <f t="shared" si="53"/>
        <v>0</v>
      </c>
      <c r="BU82" s="170">
        <f t="shared" si="53"/>
        <v>0</v>
      </c>
      <c r="BV82" s="170">
        <f t="shared" si="53"/>
        <v>0</v>
      </c>
      <c r="BW82" s="170">
        <f t="shared" si="53"/>
        <v>0</v>
      </c>
      <c r="BX82" s="170">
        <f t="shared" si="53"/>
        <v>0</v>
      </c>
      <c r="BY82" s="170">
        <f t="shared" si="53"/>
        <v>0</v>
      </c>
      <c r="BZ82" s="170">
        <f t="shared" si="53"/>
        <v>0</v>
      </c>
      <c r="CA82" s="170">
        <f t="shared" si="53"/>
        <v>0</v>
      </c>
      <c r="CB82" s="171">
        <f t="shared" si="34"/>
        <v>0</v>
      </c>
      <c r="CD82" s="170">
        <f t="shared" si="35"/>
        <v>0</v>
      </c>
      <c r="CE82" s="170">
        <f t="shared" si="35"/>
        <v>0</v>
      </c>
      <c r="CF82" s="170">
        <f t="shared" si="35"/>
        <v>0</v>
      </c>
      <c r="CG82" s="170">
        <f t="shared" si="35"/>
        <v>0</v>
      </c>
      <c r="CH82" s="170">
        <f t="shared" si="49"/>
        <v>0</v>
      </c>
      <c r="CI82" s="170">
        <f t="shared" si="49"/>
        <v>0</v>
      </c>
      <c r="CJ82" s="170">
        <f t="shared" si="49"/>
        <v>0</v>
      </c>
      <c r="CK82" s="170">
        <f t="shared" si="49"/>
        <v>0</v>
      </c>
      <c r="CL82" s="170">
        <f t="shared" si="49"/>
        <v>0</v>
      </c>
      <c r="CM82" s="170">
        <f t="shared" si="49"/>
        <v>0</v>
      </c>
      <c r="CN82" s="171">
        <f t="shared" si="36"/>
        <v>0</v>
      </c>
      <c r="CP82" s="170">
        <f t="shared" si="54"/>
        <v>0</v>
      </c>
      <c r="CQ82" s="170">
        <f t="shared" si="54"/>
        <v>0</v>
      </c>
      <c r="CR82" s="170">
        <f t="shared" si="54"/>
        <v>0</v>
      </c>
      <c r="CS82" s="170">
        <f t="shared" si="54"/>
        <v>0</v>
      </c>
      <c r="CT82" s="170">
        <f t="shared" si="54"/>
        <v>0</v>
      </c>
      <c r="CU82" s="170">
        <f t="shared" si="54"/>
        <v>0</v>
      </c>
      <c r="CV82" s="170">
        <f t="shared" si="54"/>
        <v>0</v>
      </c>
      <c r="CW82" s="170">
        <f t="shared" si="54"/>
        <v>0</v>
      </c>
      <c r="CX82" s="170">
        <f t="shared" si="54"/>
        <v>0</v>
      </c>
      <c r="CY82" s="170">
        <f t="shared" si="54"/>
        <v>0</v>
      </c>
      <c r="CZ82" s="171">
        <f t="shared" si="38"/>
        <v>0</v>
      </c>
      <c r="DB82" s="170">
        <f t="shared" si="55"/>
        <v>0</v>
      </c>
      <c r="DC82" s="170">
        <f t="shared" si="55"/>
        <v>0</v>
      </c>
      <c r="DD82" s="170">
        <f t="shared" si="55"/>
        <v>0</v>
      </c>
      <c r="DE82" s="170">
        <f t="shared" si="55"/>
        <v>0</v>
      </c>
      <c r="DF82" s="170">
        <f t="shared" si="55"/>
        <v>0</v>
      </c>
      <c r="DG82" s="170">
        <f t="shared" si="55"/>
        <v>0</v>
      </c>
      <c r="DH82" s="170">
        <f t="shared" si="55"/>
        <v>0</v>
      </c>
      <c r="DI82" s="170">
        <f t="shared" si="55"/>
        <v>0</v>
      </c>
      <c r="DJ82" s="170">
        <f t="shared" si="55"/>
        <v>0</v>
      </c>
      <c r="DK82" s="170">
        <f t="shared" si="55"/>
        <v>0</v>
      </c>
      <c r="DL82" s="171">
        <f t="shared" si="40"/>
        <v>0</v>
      </c>
      <c r="DN82" s="170">
        <f t="shared" si="56"/>
        <v>0</v>
      </c>
      <c r="DO82" s="170">
        <f t="shared" si="56"/>
        <v>0</v>
      </c>
      <c r="DP82" s="170">
        <f t="shared" si="56"/>
        <v>0</v>
      </c>
      <c r="DQ82" s="170">
        <f t="shared" si="56"/>
        <v>0</v>
      </c>
      <c r="DR82" s="170">
        <f t="shared" si="56"/>
        <v>0</v>
      </c>
      <c r="DS82" s="170">
        <f t="shared" si="56"/>
        <v>0</v>
      </c>
      <c r="DT82" s="170">
        <f t="shared" si="56"/>
        <v>0</v>
      </c>
      <c r="DU82" s="170">
        <f t="shared" si="56"/>
        <v>0</v>
      </c>
      <c r="DV82" s="170">
        <f t="shared" si="56"/>
        <v>0</v>
      </c>
      <c r="DW82" s="170">
        <f t="shared" si="56"/>
        <v>0</v>
      </c>
      <c r="DX82" s="171">
        <f t="shared" si="41"/>
        <v>0</v>
      </c>
      <c r="DZ82" s="170">
        <f t="shared" si="57"/>
        <v>0</v>
      </c>
      <c r="EA82" s="170">
        <f t="shared" si="57"/>
        <v>0</v>
      </c>
      <c r="EB82" s="170">
        <f t="shared" si="57"/>
        <v>0</v>
      </c>
      <c r="EC82" s="170">
        <f t="shared" si="57"/>
        <v>0</v>
      </c>
      <c r="ED82" s="170">
        <f t="shared" si="57"/>
        <v>0</v>
      </c>
      <c r="EE82" s="170">
        <f t="shared" si="57"/>
        <v>0</v>
      </c>
      <c r="EF82" s="170">
        <f t="shared" si="57"/>
        <v>0</v>
      </c>
      <c r="EG82" s="170">
        <f t="shared" si="57"/>
        <v>0</v>
      </c>
      <c r="EH82" s="170">
        <f t="shared" si="57"/>
        <v>0</v>
      </c>
      <c r="EI82" s="170">
        <f t="shared" si="57"/>
        <v>0</v>
      </c>
      <c r="EJ82" s="171">
        <f t="shared" si="42"/>
        <v>0</v>
      </c>
    </row>
    <row r="83" spans="2:140" ht="12.95" customHeight="1" x14ac:dyDescent="0.2">
      <c r="B83" s="115" t="str">
        <f>'2. Grunddata'!C$9</f>
        <v>Husdjurens utfodring och vård</v>
      </c>
      <c r="C83" s="147"/>
      <c r="D83" s="147"/>
      <c r="E83" s="209">
        <f t="shared" ref="E83:E101" si="58">E$16</f>
        <v>0</v>
      </c>
      <c r="F83" s="488" t="s">
        <v>19</v>
      </c>
      <c r="G83" s="136"/>
      <c r="H83" s="136"/>
      <c r="I83" s="136"/>
      <c r="J83" s="136"/>
      <c r="K83" s="136"/>
      <c r="L83" s="136"/>
      <c r="M83" s="136"/>
      <c r="N83" s="136"/>
      <c r="O83" s="136"/>
      <c r="P83" s="136"/>
      <c r="Q83" s="547">
        <f t="shared" ref="Q83:Q101" si="59">SUM(G83:P83)</f>
        <v>0</v>
      </c>
      <c r="R83" s="286">
        <f>(SUMIF('3. Partner'!K$13:K$87,B83,'3. Partner'!H$13:H$87))</f>
        <v>0</v>
      </c>
      <c r="S83" s="286">
        <f>(SUMIF('3. Partner'!K$13:K$87,B83,'3. Partner'!I$13:I$87))</f>
        <v>0</v>
      </c>
      <c r="T83" s="287">
        <f>IF(F83="NEJ",0,IF('2. Grunddata'!C$15="Lön+Drift",'2. Grunddata'!C$14,0)+IF('2. Grunddata'!C$15="Lön+Drift+Utrustning+Lokal",'2. Grunddata'!C$14,0))</f>
        <v>0</v>
      </c>
      <c r="U83" s="227"/>
      <c r="V83" s="225">
        <f t="shared" si="50"/>
        <v>0</v>
      </c>
      <c r="W83" s="225">
        <f t="shared" si="50"/>
        <v>0</v>
      </c>
      <c r="X83" s="225">
        <f t="shared" si="50"/>
        <v>0</v>
      </c>
      <c r="Y83" s="225">
        <f t="shared" si="50"/>
        <v>0</v>
      </c>
      <c r="Z83" s="225">
        <f t="shared" si="50"/>
        <v>0</v>
      </c>
      <c r="AA83" s="225">
        <f t="shared" ref="AA83:AE101" si="60">L83*(1-$E83)</f>
        <v>0</v>
      </c>
      <c r="AB83" s="225">
        <f t="shared" si="60"/>
        <v>0</v>
      </c>
      <c r="AC83" s="225">
        <f t="shared" si="60"/>
        <v>0</v>
      </c>
      <c r="AD83" s="225">
        <f t="shared" si="60"/>
        <v>0</v>
      </c>
      <c r="AE83" s="225">
        <f t="shared" si="60"/>
        <v>0</v>
      </c>
      <c r="AF83" s="226">
        <f t="shared" ref="AF83:AF101" si="61">SUM(V83:AE83)</f>
        <v>0</v>
      </c>
      <c r="AG83" s="227"/>
      <c r="AH83" s="225">
        <f t="shared" si="51"/>
        <v>0</v>
      </c>
      <c r="AI83" s="225">
        <f t="shared" si="51"/>
        <v>0</v>
      </c>
      <c r="AJ83" s="225">
        <f t="shared" si="51"/>
        <v>0</v>
      </c>
      <c r="AK83" s="225">
        <f t="shared" si="51"/>
        <v>0</v>
      </c>
      <c r="AL83" s="225">
        <f t="shared" si="51"/>
        <v>0</v>
      </c>
      <c r="AM83" s="225">
        <f t="shared" ref="AM83:AQ101" si="62">L83*$E83</f>
        <v>0</v>
      </c>
      <c r="AN83" s="225">
        <f t="shared" si="62"/>
        <v>0</v>
      </c>
      <c r="AO83" s="225">
        <f t="shared" si="62"/>
        <v>0</v>
      </c>
      <c r="AP83" s="225">
        <f t="shared" si="62"/>
        <v>0</v>
      </c>
      <c r="AQ83" s="225">
        <f t="shared" si="62"/>
        <v>0</v>
      </c>
      <c r="AR83" s="226">
        <f t="shared" ref="AR83:AR101" si="63">SUM(AH83:AQ83)</f>
        <v>0</v>
      </c>
      <c r="AS83" s="227"/>
      <c r="AT83" s="225">
        <f t="shared" si="52"/>
        <v>0</v>
      </c>
      <c r="AU83" s="225">
        <f t="shared" si="52"/>
        <v>0</v>
      </c>
      <c r="AV83" s="225">
        <f t="shared" si="52"/>
        <v>0</v>
      </c>
      <c r="AW83" s="225">
        <f t="shared" si="52"/>
        <v>0</v>
      </c>
      <c r="AX83" s="225">
        <f t="shared" si="52"/>
        <v>0</v>
      </c>
      <c r="AY83" s="225">
        <f t="shared" ref="AY83:BC101" si="64">$R83*AA83</f>
        <v>0</v>
      </c>
      <c r="AZ83" s="225">
        <f t="shared" si="64"/>
        <v>0</v>
      </c>
      <c r="BA83" s="225">
        <f t="shared" si="64"/>
        <v>0</v>
      </c>
      <c r="BB83" s="225">
        <f t="shared" si="64"/>
        <v>0</v>
      </c>
      <c r="BC83" s="225">
        <f t="shared" si="64"/>
        <v>0</v>
      </c>
      <c r="BD83" s="226">
        <f t="shared" ref="BD83:BD101" si="65">SUM(AT83:BC83)</f>
        <v>0</v>
      </c>
      <c r="BE83" s="227"/>
      <c r="BF83" s="225">
        <f t="shared" ref="BF83:BL101" si="66">$R83*AH83</f>
        <v>0</v>
      </c>
      <c r="BG83" s="225">
        <f t="shared" si="66"/>
        <v>0</v>
      </c>
      <c r="BH83" s="225">
        <f t="shared" si="66"/>
        <v>0</v>
      </c>
      <c r="BI83" s="225">
        <f t="shared" si="66"/>
        <v>0</v>
      </c>
      <c r="BJ83" s="225">
        <f t="shared" si="48"/>
        <v>0</v>
      </c>
      <c r="BK83" s="225">
        <f t="shared" si="48"/>
        <v>0</v>
      </c>
      <c r="BL83" s="225">
        <f t="shared" si="48"/>
        <v>0</v>
      </c>
      <c r="BM83" s="225">
        <f t="shared" si="48"/>
        <v>0</v>
      </c>
      <c r="BN83" s="225">
        <f t="shared" si="48"/>
        <v>0</v>
      </c>
      <c r="BO83" s="225">
        <f t="shared" si="48"/>
        <v>0</v>
      </c>
      <c r="BP83" s="226">
        <f t="shared" ref="BP83:BP101" si="67">SUM(BF83:BO83)</f>
        <v>0</v>
      </c>
      <c r="BQ83" s="227"/>
      <c r="BR83" s="225">
        <f t="shared" si="53"/>
        <v>0</v>
      </c>
      <c r="BS83" s="225">
        <f t="shared" si="53"/>
        <v>0</v>
      </c>
      <c r="BT83" s="225">
        <f t="shared" si="53"/>
        <v>0</v>
      </c>
      <c r="BU83" s="225">
        <f t="shared" si="53"/>
        <v>0</v>
      </c>
      <c r="BV83" s="225">
        <f t="shared" si="53"/>
        <v>0</v>
      </c>
      <c r="BW83" s="225">
        <f t="shared" ref="BW83:CA101" si="68">$S83*AA83</f>
        <v>0</v>
      </c>
      <c r="BX83" s="225">
        <f t="shared" si="68"/>
        <v>0</v>
      </c>
      <c r="BY83" s="225">
        <f t="shared" si="68"/>
        <v>0</v>
      </c>
      <c r="BZ83" s="225">
        <f t="shared" si="68"/>
        <v>0</v>
      </c>
      <c r="CA83" s="225">
        <f t="shared" si="68"/>
        <v>0</v>
      </c>
      <c r="CB83" s="226">
        <f t="shared" ref="CB83:CB101" si="69">SUM(BR83:CA83)</f>
        <v>0</v>
      </c>
      <c r="CC83" s="227"/>
      <c r="CD83" s="225">
        <f t="shared" ref="CD83:CJ101" si="70">$S83*AH83</f>
        <v>0</v>
      </c>
      <c r="CE83" s="225">
        <f t="shared" si="70"/>
        <v>0</v>
      </c>
      <c r="CF83" s="225">
        <f t="shared" si="70"/>
        <v>0</v>
      </c>
      <c r="CG83" s="225">
        <f t="shared" si="70"/>
        <v>0</v>
      </c>
      <c r="CH83" s="225">
        <f t="shared" si="49"/>
        <v>0</v>
      </c>
      <c r="CI83" s="225">
        <f t="shared" si="49"/>
        <v>0</v>
      </c>
      <c r="CJ83" s="225">
        <f t="shared" si="49"/>
        <v>0</v>
      </c>
      <c r="CK83" s="225">
        <f t="shared" si="49"/>
        <v>0</v>
      </c>
      <c r="CL83" s="225">
        <f t="shared" si="49"/>
        <v>0</v>
      </c>
      <c r="CM83" s="225">
        <f t="shared" si="49"/>
        <v>0</v>
      </c>
      <c r="CN83" s="226">
        <f t="shared" ref="CN83:CN101" si="71">SUM(CD83:CM83)</f>
        <v>0</v>
      </c>
      <c r="CO83" s="227"/>
      <c r="CP83" s="225">
        <f t="shared" si="54"/>
        <v>0</v>
      </c>
      <c r="CQ83" s="225">
        <f t="shared" si="54"/>
        <v>0</v>
      </c>
      <c r="CR83" s="225">
        <f t="shared" si="54"/>
        <v>0</v>
      </c>
      <c r="CS83" s="225">
        <f t="shared" si="54"/>
        <v>0</v>
      </c>
      <c r="CT83" s="225">
        <f t="shared" si="54"/>
        <v>0</v>
      </c>
      <c r="CU83" s="225">
        <f t="shared" ref="CU83:CY101" si="72">IF($F83="JA",$T83*AA83,0)</f>
        <v>0</v>
      </c>
      <c r="CV83" s="225">
        <f t="shared" si="72"/>
        <v>0</v>
      </c>
      <c r="CW83" s="225">
        <f t="shared" si="72"/>
        <v>0</v>
      </c>
      <c r="CX83" s="225">
        <f t="shared" si="72"/>
        <v>0</v>
      </c>
      <c r="CY83" s="225">
        <f t="shared" si="72"/>
        <v>0</v>
      </c>
      <c r="CZ83" s="226">
        <f t="shared" ref="CZ83:CZ101" si="73">SUM(CP83:CY83)</f>
        <v>0</v>
      </c>
      <c r="DA83" s="227"/>
      <c r="DB83" s="225">
        <f t="shared" si="55"/>
        <v>0</v>
      </c>
      <c r="DC83" s="225">
        <f t="shared" si="55"/>
        <v>0</v>
      </c>
      <c r="DD83" s="225">
        <f t="shared" si="55"/>
        <v>0</v>
      </c>
      <c r="DE83" s="225">
        <f t="shared" si="55"/>
        <v>0</v>
      </c>
      <c r="DF83" s="225">
        <f t="shared" si="55"/>
        <v>0</v>
      </c>
      <c r="DG83" s="225">
        <f t="shared" ref="DG83:DK101" si="74">AY83+BW83-CU83</f>
        <v>0</v>
      </c>
      <c r="DH83" s="225">
        <f t="shared" si="74"/>
        <v>0</v>
      </c>
      <c r="DI83" s="225">
        <f t="shared" si="74"/>
        <v>0</v>
      </c>
      <c r="DJ83" s="225">
        <f t="shared" si="74"/>
        <v>0</v>
      </c>
      <c r="DK83" s="225">
        <f t="shared" si="74"/>
        <v>0</v>
      </c>
      <c r="DL83" s="226">
        <f t="shared" ref="DL83:DL101" si="75">SUM(DB83:DK83)</f>
        <v>0</v>
      </c>
      <c r="DM83" s="227"/>
      <c r="DN83" s="225">
        <f t="shared" si="56"/>
        <v>0</v>
      </c>
      <c r="DO83" s="225">
        <f t="shared" si="56"/>
        <v>0</v>
      </c>
      <c r="DP83" s="225">
        <f t="shared" si="56"/>
        <v>0</v>
      </c>
      <c r="DQ83" s="225">
        <f t="shared" si="56"/>
        <v>0</v>
      </c>
      <c r="DR83" s="225">
        <f t="shared" si="56"/>
        <v>0</v>
      </c>
      <c r="DS83" s="225">
        <f t="shared" si="56"/>
        <v>0</v>
      </c>
      <c r="DT83" s="225">
        <f t="shared" si="56"/>
        <v>0</v>
      </c>
      <c r="DU83" s="225">
        <f t="shared" si="56"/>
        <v>0</v>
      </c>
      <c r="DV83" s="225">
        <f t="shared" si="56"/>
        <v>0</v>
      </c>
      <c r="DW83" s="225">
        <f t="shared" si="56"/>
        <v>0</v>
      </c>
      <c r="DX83" s="226">
        <f t="shared" ref="DX83:DX101" si="76">SUM(DN83:DW83)</f>
        <v>0</v>
      </c>
      <c r="DY83" s="227"/>
      <c r="DZ83" s="225">
        <f t="shared" si="57"/>
        <v>0</v>
      </c>
      <c r="EA83" s="225">
        <f t="shared" si="57"/>
        <v>0</v>
      </c>
      <c r="EB83" s="225">
        <f t="shared" si="57"/>
        <v>0</v>
      </c>
      <c r="EC83" s="225">
        <f t="shared" si="57"/>
        <v>0</v>
      </c>
      <c r="ED83" s="225">
        <f t="shared" si="57"/>
        <v>0</v>
      </c>
      <c r="EE83" s="225">
        <f t="shared" si="57"/>
        <v>0</v>
      </c>
      <c r="EF83" s="225">
        <f t="shared" si="57"/>
        <v>0</v>
      </c>
      <c r="EG83" s="225">
        <f t="shared" si="57"/>
        <v>0</v>
      </c>
      <c r="EH83" s="225">
        <f t="shared" si="57"/>
        <v>0</v>
      </c>
      <c r="EI83" s="225">
        <f t="shared" si="57"/>
        <v>0</v>
      </c>
      <c r="EJ83" s="226">
        <f t="shared" ref="EJ83:EJ101" si="77">SUM(DZ83:EI83)</f>
        <v>0</v>
      </c>
    </row>
    <row r="84" spans="2:140" ht="12.95" customHeight="1" x14ac:dyDescent="0.2">
      <c r="B84" s="109" t="str">
        <f>'2. Grunddata'!C$9</f>
        <v>Husdjurens utfodring och vård</v>
      </c>
      <c r="C84" s="110"/>
      <c r="D84" s="110"/>
      <c r="E84" s="185">
        <f t="shared" si="58"/>
        <v>0</v>
      </c>
      <c r="F84" s="489" t="s">
        <v>19</v>
      </c>
      <c r="G84" s="111"/>
      <c r="H84" s="111"/>
      <c r="I84" s="111"/>
      <c r="J84" s="111"/>
      <c r="K84" s="111"/>
      <c r="L84" s="111"/>
      <c r="M84" s="111"/>
      <c r="N84" s="111"/>
      <c r="O84" s="111"/>
      <c r="P84" s="111"/>
      <c r="Q84" s="546">
        <f t="shared" si="59"/>
        <v>0</v>
      </c>
      <c r="R84" s="186">
        <f>(SUMIF('3. Partner'!K$13:K$87,B84,'3. Partner'!H$13:H$87))</f>
        <v>0</v>
      </c>
      <c r="S84" s="186">
        <f>(SUMIF('3. Partner'!K$13:K$87,B84,'3. Partner'!I$13:I$87))</f>
        <v>0</v>
      </c>
      <c r="T84" s="206">
        <f>IF(F84="NEJ",0,IF('2. Grunddata'!C$15="Lön+Drift",'2. Grunddata'!C$14,0)+IF('2. Grunddata'!C$15="Lön+Drift+Utrustning+Lokal",'2. Grunddata'!C$14,0))</f>
        <v>0</v>
      </c>
      <c r="V84" s="170">
        <f t="shared" ref="V84:Z101" si="78">G84*(1-$E84)</f>
        <v>0</v>
      </c>
      <c r="W84" s="170">
        <f t="shared" si="78"/>
        <v>0</v>
      </c>
      <c r="X84" s="170">
        <f t="shared" si="78"/>
        <v>0</v>
      </c>
      <c r="Y84" s="170">
        <f t="shared" si="78"/>
        <v>0</v>
      </c>
      <c r="Z84" s="170">
        <f t="shared" si="78"/>
        <v>0</v>
      </c>
      <c r="AA84" s="170">
        <f t="shared" si="60"/>
        <v>0</v>
      </c>
      <c r="AB84" s="170">
        <f t="shared" si="60"/>
        <v>0</v>
      </c>
      <c r="AC84" s="170">
        <f t="shared" si="60"/>
        <v>0</v>
      </c>
      <c r="AD84" s="170">
        <f t="shared" si="60"/>
        <v>0</v>
      </c>
      <c r="AE84" s="170">
        <f t="shared" si="60"/>
        <v>0</v>
      </c>
      <c r="AF84" s="171">
        <f t="shared" si="61"/>
        <v>0</v>
      </c>
      <c r="AH84" s="170">
        <f t="shared" ref="AH84:AL101" si="79">G84*$E84</f>
        <v>0</v>
      </c>
      <c r="AI84" s="170">
        <f t="shared" si="79"/>
        <v>0</v>
      </c>
      <c r="AJ84" s="170">
        <f t="shared" si="79"/>
        <v>0</v>
      </c>
      <c r="AK84" s="170">
        <f t="shared" si="79"/>
        <v>0</v>
      </c>
      <c r="AL84" s="170">
        <f t="shared" si="79"/>
        <v>0</v>
      </c>
      <c r="AM84" s="170">
        <f t="shared" si="62"/>
        <v>0</v>
      </c>
      <c r="AN84" s="170">
        <f t="shared" si="62"/>
        <v>0</v>
      </c>
      <c r="AO84" s="170">
        <f t="shared" si="62"/>
        <v>0</v>
      </c>
      <c r="AP84" s="170">
        <f t="shared" si="62"/>
        <v>0</v>
      </c>
      <c r="AQ84" s="170">
        <f t="shared" si="62"/>
        <v>0</v>
      </c>
      <c r="AR84" s="171">
        <f t="shared" si="63"/>
        <v>0</v>
      </c>
      <c r="AT84" s="170">
        <f t="shared" ref="AT84:AX101" si="80">$R84*V84</f>
        <v>0</v>
      </c>
      <c r="AU84" s="170">
        <f t="shared" si="80"/>
        <v>0</v>
      </c>
      <c r="AV84" s="170">
        <f t="shared" si="80"/>
        <v>0</v>
      </c>
      <c r="AW84" s="170">
        <f t="shared" si="80"/>
        <v>0</v>
      </c>
      <c r="AX84" s="170">
        <f t="shared" si="80"/>
        <v>0</v>
      </c>
      <c r="AY84" s="170">
        <f t="shared" si="64"/>
        <v>0</v>
      </c>
      <c r="AZ84" s="170">
        <f t="shared" si="64"/>
        <v>0</v>
      </c>
      <c r="BA84" s="170">
        <f t="shared" si="64"/>
        <v>0</v>
      </c>
      <c r="BB84" s="170">
        <f t="shared" si="64"/>
        <v>0</v>
      </c>
      <c r="BC84" s="170">
        <f t="shared" si="64"/>
        <v>0</v>
      </c>
      <c r="BD84" s="171">
        <f t="shared" si="65"/>
        <v>0</v>
      </c>
      <c r="BF84" s="170">
        <f t="shared" si="66"/>
        <v>0</v>
      </c>
      <c r="BG84" s="170">
        <f t="shared" si="66"/>
        <v>0</v>
      </c>
      <c r="BH84" s="170">
        <f t="shared" si="66"/>
        <v>0</v>
      </c>
      <c r="BI84" s="170">
        <f t="shared" si="66"/>
        <v>0</v>
      </c>
      <c r="BJ84" s="170">
        <f t="shared" si="48"/>
        <v>0</v>
      </c>
      <c r="BK84" s="170">
        <f t="shared" si="48"/>
        <v>0</v>
      </c>
      <c r="BL84" s="170">
        <f t="shared" si="48"/>
        <v>0</v>
      </c>
      <c r="BM84" s="170">
        <f t="shared" si="48"/>
        <v>0</v>
      </c>
      <c r="BN84" s="170">
        <f t="shared" si="48"/>
        <v>0</v>
      </c>
      <c r="BO84" s="170">
        <f t="shared" si="48"/>
        <v>0</v>
      </c>
      <c r="BP84" s="171">
        <f t="shared" si="67"/>
        <v>0</v>
      </c>
      <c r="BR84" s="170">
        <f t="shared" ref="BR84:BV101" si="81">$S84*V84</f>
        <v>0</v>
      </c>
      <c r="BS84" s="170">
        <f t="shared" si="81"/>
        <v>0</v>
      </c>
      <c r="BT84" s="170">
        <f t="shared" si="81"/>
        <v>0</v>
      </c>
      <c r="BU84" s="170">
        <f t="shared" si="81"/>
        <v>0</v>
      </c>
      <c r="BV84" s="170">
        <f t="shared" si="81"/>
        <v>0</v>
      </c>
      <c r="BW84" s="170">
        <f t="shared" si="68"/>
        <v>0</v>
      </c>
      <c r="BX84" s="170">
        <f t="shared" si="68"/>
        <v>0</v>
      </c>
      <c r="BY84" s="170">
        <f t="shared" si="68"/>
        <v>0</v>
      </c>
      <c r="BZ84" s="170">
        <f t="shared" si="68"/>
        <v>0</v>
      </c>
      <c r="CA84" s="170">
        <f t="shared" si="68"/>
        <v>0</v>
      </c>
      <c r="CB84" s="171">
        <f t="shared" si="69"/>
        <v>0</v>
      </c>
      <c r="CD84" s="170">
        <f t="shared" si="70"/>
        <v>0</v>
      </c>
      <c r="CE84" s="170">
        <f t="shared" si="70"/>
        <v>0</v>
      </c>
      <c r="CF84" s="170">
        <f t="shared" si="70"/>
        <v>0</v>
      </c>
      <c r="CG84" s="170">
        <f t="shared" si="70"/>
        <v>0</v>
      </c>
      <c r="CH84" s="170">
        <f t="shared" si="49"/>
        <v>0</v>
      </c>
      <c r="CI84" s="170">
        <f t="shared" si="49"/>
        <v>0</v>
      </c>
      <c r="CJ84" s="170">
        <f t="shared" si="49"/>
        <v>0</v>
      </c>
      <c r="CK84" s="170">
        <f t="shared" si="49"/>
        <v>0</v>
      </c>
      <c r="CL84" s="170">
        <f t="shared" si="49"/>
        <v>0</v>
      </c>
      <c r="CM84" s="170">
        <f t="shared" si="49"/>
        <v>0</v>
      </c>
      <c r="CN84" s="171">
        <f t="shared" si="71"/>
        <v>0</v>
      </c>
      <c r="CP84" s="170">
        <f t="shared" ref="CP84:CT101" si="82">IF($F84="JA",$T84*V84,0)</f>
        <v>0</v>
      </c>
      <c r="CQ84" s="170">
        <f t="shared" si="82"/>
        <v>0</v>
      </c>
      <c r="CR84" s="170">
        <f t="shared" si="82"/>
        <v>0</v>
      </c>
      <c r="CS84" s="170">
        <f t="shared" si="82"/>
        <v>0</v>
      </c>
      <c r="CT84" s="170">
        <f t="shared" si="82"/>
        <v>0</v>
      </c>
      <c r="CU84" s="170">
        <f t="shared" si="72"/>
        <v>0</v>
      </c>
      <c r="CV84" s="170">
        <f t="shared" si="72"/>
        <v>0</v>
      </c>
      <c r="CW84" s="170">
        <f t="shared" si="72"/>
        <v>0</v>
      </c>
      <c r="CX84" s="170">
        <f t="shared" si="72"/>
        <v>0</v>
      </c>
      <c r="CY84" s="170">
        <f t="shared" si="72"/>
        <v>0</v>
      </c>
      <c r="CZ84" s="171">
        <f t="shared" si="73"/>
        <v>0</v>
      </c>
      <c r="DB84" s="170">
        <f t="shared" ref="DB84:DF101" si="83">AT84+BR84-CP84</f>
        <v>0</v>
      </c>
      <c r="DC84" s="170">
        <f t="shared" si="83"/>
        <v>0</v>
      </c>
      <c r="DD84" s="170">
        <f t="shared" si="83"/>
        <v>0</v>
      </c>
      <c r="DE84" s="170">
        <f t="shared" si="83"/>
        <v>0</v>
      </c>
      <c r="DF84" s="170">
        <f t="shared" si="83"/>
        <v>0</v>
      </c>
      <c r="DG84" s="170">
        <f t="shared" si="74"/>
        <v>0</v>
      </c>
      <c r="DH84" s="170">
        <f t="shared" si="74"/>
        <v>0</v>
      </c>
      <c r="DI84" s="170">
        <f t="shared" si="74"/>
        <v>0</v>
      </c>
      <c r="DJ84" s="170">
        <f t="shared" si="74"/>
        <v>0</v>
      </c>
      <c r="DK84" s="170">
        <f t="shared" si="74"/>
        <v>0</v>
      </c>
      <c r="DL84" s="171">
        <f t="shared" si="75"/>
        <v>0</v>
      </c>
      <c r="DN84" s="170">
        <f t="shared" si="56"/>
        <v>0</v>
      </c>
      <c r="DO84" s="170">
        <f t="shared" si="56"/>
        <v>0</v>
      </c>
      <c r="DP84" s="170">
        <f t="shared" si="56"/>
        <v>0</v>
      </c>
      <c r="DQ84" s="170">
        <f t="shared" si="56"/>
        <v>0</v>
      </c>
      <c r="DR84" s="170">
        <f t="shared" si="56"/>
        <v>0</v>
      </c>
      <c r="DS84" s="170">
        <f t="shared" si="56"/>
        <v>0</v>
      </c>
      <c r="DT84" s="170">
        <f t="shared" si="56"/>
        <v>0</v>
      </c>
      <c r="DU84" s="170">
        <f t="shared" si="56"/>
        <v>0</v>
      </c>
      <c r="DV84" s="170">
        <f t="shared" si="56"/>
        <v>0</v>
      </c>
      <c r="DW84" s="170">
        <f t="shared" si="56"/>
        <v>0</v>
      </c>
      <c r="DX84" s="171">
        <f t="shared" si="76"/>
        <v>0</v>
      </c>
      <c r="DZ84" s="170">
        <f t="shared" si="57"/>
        <v>0</v>
      </c>
      <c r="EA84" s="170">
        <f t="shared" si="57"/>
        <v>0</v>
      </c>
      <c r="EB84" s="170">
        <f t="shared" si="57"/>
        <v>0</v>
      </c>
      <c r="EC84" s="170">
        <f t="shared" si="57"/>
        <v>0</v>
      </c>
      <c r="ED84" s="170">
        <f t="shared" si="57"/>
        <v>0</v>
      </c>
      <c r="EE84" s="170">
        <f t="shared" si="57"/>
        <v>0</v>
      </c>
      <c r="EF84" s="170">
        <f t="shared" si="57"/>
        <v>0</v>
      </c>
      <c r="EG84" s="170">
        <f t="shared" si="57"/>
        <v>0</v>
      </c>
      <c r="EH84" s="170">
        <f t="shared" si="57"/>
        <v>0</v>
      </c>
      <c r="EI84" s="170">
        <f t="shared" si="57"/>
        <v>0</v>
      </c>
      <c r="EJ84" s="171">
        <f t="shared" si="77"/>
        <v>0</v>
      </c>
    </row>
    <row r="85" spans="2:140" ht="12.95" customHeight="1" x14ac:dyDescent="0.2">
      <c r="B85" s="115" t="str">
        <f>'2. Grunddata'!C$9</f>
        <v>Husdjurens utfodring och vård</v>
      </c>
      <c r="C85" s="147"/>
      <c r="D85" s="147"/>
      <c r="E85" s="209">
        <f t="shared" si="58"/>
        <v>0</v>
      </c>
      <c r="F85" s="488" t="s">
        <v>19</v>
      </c>
      <c r="G85" s="136"/>
      <c r="H85" s="136"/>
      <c r="I85" s="136"/>
      <c r="J85" s="136"/>
      <c r="K85" s="136"/>
      <c r="L85" s="136"/>
      <c r="M85" s="136"/>
      <c r="N85" s="136"/>
      <c r="O85" s="136"/>
      <c r="P85" s="136"/>
      <c r="Q85" s="547">
        <f t="shared" si="59"/>
        <v>0</v>
      </c>
      <c r="R85" s="286">
        <f>(SUMIF('3. Partner'!K$13:K$87,B85,'3. Partner'!H$13:H$87))</f>
        <v>0</v>
      </c>
      <c r="S85" s="286">
        <f>(SUMIF('3. Partner'!K$13:K$87,B85,'3. Partner'!I$13:I$87))</f>
        <v>0</v>
      </c>
      <c r="T85" s="287">
        <f>IF(F85="NEJ",0,IF('2. Grunddata'!C$15="Lön+Drift",'2. Grunddata'!C$14,0)+IF('2. Grunddata'!C$15="Lön+Drift+Utrustning+Lokal",'2. Grunddata'!C$14,0))</f>
        <v>0</v>
      </c>
      <c r="U85" s="227"/>
      <c r="V85" s="225">
        <f t="shared" si="78"/>
        <v>0</v>
      </c>
      <c r="W85" s="225">
        <f t="shared" si="78"/>
        <v>0</v>
      </c>
      <c r="X85" s="225">
        <f t="shared" si="78"/>
        <v>0</v>
      </c>
      <c r="Y85" s="225">
        <f t="shared" si="78"/>
        <v>0</v>
      </c>
      <c r="Z85" s="225">
        <f t="shared" si="78"/>
        <v>0</v>
      </c>
      <c r="AA85" s="225">
        <f t="shared" si="60"/>
        <v>0</v>
      </c>
      <c r="AB85" s="225">
        <f t="shared" si="60"/>
        <v>0</v>
      </c>
      <c r="AC85" s="225">
        <f t="shared" si="60"/>
        <v>0</v>
      </c>
      <c r="AD85" s="225">
        <f t="shared" si="60"/>
        <v>0</v>
      </c>
      <c r="AE85" s="225">
        <f t="shared" si="60"/>
        <v>0</v>
      </c>
      <c r="AF85" s="226">
        <f t="shared" si="61"/>
        <v>0</v>
      </c>
      <c r="AG85" s="227"/>
      <c r="AH85" s="225">
        <f t="shared" si="79"/>
        <v>0</v>
      </c>
      <c r="AI85" s="225">
        <f t="shared" si="79"/>
        <v>0</v>
      </c>
      <c r="AJ85" s="225">
        <f t="shared" si="79"/>
        <v>0</v>
      </c>
      <c r="AK85" s="225">
        <f t="shared" si="79"/>
        <v>0</v>
      </c>
      <c r="AL85" s="225">
        <f t="shared" si="79"/>
        <v>0</v>
      </c>
      <c r="AM85" s="225">
        <f t="shared" si="62"/>
        <v>0</v>
      </c>
      <c r="AN85" s="225">
        <f t="shared" si="62"/>
        <v>0</v>
      </c>
      <c r="AO85" s="225">
        <f t="shared" si="62"/>
        <v>0</v>
      </c>
      <c r="AP85" s="225">
        <f t="shared" si="62"/>
        <v>0</v>
      </c>
      <c r="AQ85" s="225">
        <f t="shared" si="62"/>
        <v>0</v>
      </c>
      <c r="AR85" s="226">
        <f t="shared" si="63"/>
        <v>0</v>
      </c>
      <c r="AS85" s="227"/>
      <c r="AT85" s="225">
        <f t="shared" si="80"/>
        <v>0</v>
      </c>
      <c r="AU85" s="225">
        <f t="shared" si="80"/>
        <v>0</v>
      </c>
      <c r="AV85" s="225">
        <f t="shared" si="80"/>
        <v>0</v>
      </c>
      <c r="AW85" s="225">
        <f t="shared" si="80"/>
        <v>0</v>
      </c>
      <c r="AX85" s="225">
        <f t="shared" si="80"/>
        <v>0</v>
      </c>
      <c r="AY85" s="225">
        <f t="shared" si="64"/>
        <v>0</v>
      </c>
      <c r="AZ85" s="225">
        <f t="shared" si="64"/>
        <v>0</v>
      </c>
      <c r="BA85" s="225">
        <f t="shared" si="64"/>
        <v>0</v>
      </c>
      <c r="BB85" s="225">
        <f t="shared" si="64"/>
        <v>0</v>
      </c>
      <c r="BC85" s="225">
        <f t="shared" si="64"/>
        <v>0</v>
      </c>
      <c r="BD85" s="226">
        <f t="shared" si="65"/>
        <v>0</v>
      </c>
      <c r="BE85" s="227"/>
      <c r="BF85" s="225">
        <f t="shared" si="66"/>
        <v>0</v>
      </c>
      <c r="BG85" s="225">
        <f t="shared" si="66"/>
        <v>0</v>
      </c>
      <c r="BH85" s="225">
        <f t="shared" si="66"/>
        <v>0</v>
      </c>
      <c r="BI85" s="225">
        <f t="shared" si="66"/>
        <v>0</v>
      </c>
      <c r="BJ85" s="225">
        <f t="shared" si="48"/>
        <v>0</v>
      </c>
      <c r="BK85" s="225">
        <f t="shared" si="48"/>
        <v>0</v>
      </c>
      <c r="BL85" s="225">
        <f t="shared" si="48"/>
        <v>0</v>
      </c>
      <c r="BM85" s="225">
        <f t="shared" si="48"/>
        <v>0</v>
      </c>
      <c r="BN85" s="225">
        <f t="shared" si="48"/>
        <v>0</v>
      </c>
      <c r="BO85" s="225">
        <f t="shared" si="48"/>
        <v>0</v>
      </c>
      <c r="BP85" s="226">
        <f t="shared" si="67"/>
        <v>0</v>
      </c>
      <c r="BQ85" s="227"/>
      <c r="BR85" s="225">
        <f t="shared" si="81"/>
        <v>0</v>
      </c>
      <c r="BS85" s="225">
        <f t="shared" si="81"/>
        <v>0</v>
      </c>
      <c r="BT85" s="225">
        <f t="shared" si="81"/>
        <v>0</v>
      </c>
      <c r="BU85" s="225">
        <f t="shared" si="81"/>
        <v>0</v>
      </c>
      <c r="BV85" s="225">
        <f t="shared" si="81"/>
        <v>0</v>
      </c>
      <c r="BW85" s="225">
        <f t="shared" si="68"/>
        <v>0</v>
      </c>
      <c r="BX85" s="225">
        <f t="shared" si="68"/>
        <v>0</v>
      </c>
      <c r="BY85" s="225">
        <f t="shared" si="68"/>
        <v>0</v>
      </c>
      <c r="BZ85" s="225">
        <f t="shared" si="68"/>
        <v>0</v>
      </c>
      <c r="CA85" s="225">
        <f t="shared" si="68"/>
        <v>0</v>
      </c>
      <c r="CB85" s="226">
        <f t="shared" si="69"/>
        <v>0</v>
      </c>
      <c r="CC85" s="227"/>
      <c r="CD85" s="225">
        <f t="shared" si="70"/>
        <v>0</v>
      </c>
      <c r="CE85" s="225">
        <f t="shared" si="70"/>
        <v>0</v>
      </c>
      <c r="CF85" s="225">
        <f t="shared" si="70"/>
        <v>0</v>
      </c>
      <c r="CG85" s="225">
        <f t="shared" si="70"/>
        <v>0</v>
      </c>
      <c r="CH85" s="225">
        <f t="shared" si="49"/>
        <v>0</v>
      </c>
      <c r="CI85" s="225">
        <f t="shared" si="49"/>
        <v>0</v>
      </c>
      <c r="CJ85" s="225">
        <f t="shared" si="49"/>
        <v>0</v>
      </c>
      <c r="CK85" s="225">
        <f t="shared" si="49"/>
        <v>0</v>
      </c>
      <c r="CL85" s="225">
        <f t="shared" si="49"/>
        <v>0</v>
      </c>
      <c r="CM85" s="225">
        <f t="shared" si="49"/>
        <v>0</v>
      </c>
      <c r="CN85" s="226">
        <f t="shared" si="71"/>
        <v>0</v>
      </c>
      <c r="CO85" s="227"/>
      <c r="CP85" s="225">
        <f t="shared" si="82"/>
        <v>0</v>
      </c>
      <c r="CQ85" s="225">
        <f t="shared" si="82"/>
        <v>0</v>
      </c>
      <c r="CR85" s="225">
        <f t="shared" si="82"/>
        <v>0</v>
      </c>
      <c r="CS85" s="225">
        <f t="shared" si="82"/>
        <v>0</v>
      </c>
      <c r="CT85" s="225">
        <f t="shared" si="82"/>
        <v>0</v>
      </c>
      <c r="CU85" s="225">
        <f t="shared" si="72"/>
        <v>0</v>
      </c>
      <c r="CV85" s="225">
        <f t="shared" si="72"/>
        <v>0</v>
      </c>
      <c r="CW85" s="225">
        <f t="shared" si="72"/>
        <v>0</v>
      </c>
      <c r="CX85" s="225">
        <f t="shared" si="72"/>
        <v>0</v>
      </c>
      <c r="CY85" s="225">
        <f t="shared" si="72"/>
        <v>0</v>
      </c>
      <c r="CZ85" s="226">
        <f t="shared" si="73"/>
        <v>0</v>
      </c>
      <c r="DA85" s="227"/>
      <c r="DB85" s="225">
        <f t="shared" si="83"/>
        <v>0</v>
      </c>
      <c r="DC85" s="225">
        <f t="shared" si="83"/>
        <v>0</v>
      </c>
      <c r="DD85" s="225">
        <f t="shared" si="83"/>
        <v>0</v>
      </c>
      <c r="DE85" s="225">
        <f t="shared" si="83"/>
        <v>0</v>
      </c>
      <c r="DF85" s="225">
        <f t="shared" si="83"/>
        <v>0</v>
      </c>
      <c r="DG85" s="225">
        <f t="shared" si="74"/>
        <v>0</v>
      </c>
      <c r="DH85" s="225">
        <f t="shared" si="74"/>
        <v>0</v>
      </c>
      <c r="DI85" s="225">
        <f t="shared" si="74"/>
        <v>0</v>
      </c>
      <c r="DJ85" s="225">
        <f t="shared" si="74"/>
        <v>0</v>
      </c>
      <c r="DK85" s="225">
        <f t="shared" si="74"/>
        <v>0</v>
      </c>
      <c r="DL85" s="226">
        <f t="shared" si="75"/>
        <v>0</v>
      </c>
      <c r="DM85" s="227"/>
      <c r="DN85" s="225">
        <f t="shared" si="56"/>
        <v>0</v>
      </c>
      <c r="DO85" s="225">
        <f t="shared" si="56"/>
        <v>0</v>
      </c>
      <c r="DP85" s="225">
        <f t="shared" si="56"/>
        <v>0</v>
      </c>
      <c r="DQ85" s="225">
        <f t="shared" si="56"/>
        <v>0</v>
      </c>
      <c r="DR85" s="225">
        <f t="shared" si="56"/>
        <v>0</v>
      </c>
      <c r="DS85" s="225">
        <f t="shared" si="56"/>
        <v>0</v>
      </c>
      <c r="DT85" s="225">
        <f t="shared" si="56"/>
        <v>0</v>
      </c>
      <c r="DU85" s="225">
        <f t="shared" si="56"/>
        <v>0</v>
      </c>
      <c r="DV85" s="225">
        <f t="shared" si="56"/>
        <v>0</v>
      </c>
      <c r="DW85" s="225">
        <f t="shared" si="56"/>
        <v>0</v>
      </c>
      <c r="DX85" s="226">
        <f t="shared" si="76"/>
        <v>0</v>
      </c>
      <c r="DY85" s="227"/>
      <c r="DZ85" s="225">
        <f t="shared" si="57"/>
        <v>0</v>
      </c>
      <c r="EA85" s="225">
        <f t="shared" si="57"/>
        <v>0</v>
      </c>
      <c r="EB85" s="225">
        <f t="shared" si="57"/>
        <v>0</v>
      </c>
      <c r="EC85" s="225">
        <f t="shared" si="57"/>
        <v>0</v>
      </c>
      <c r="ED85" s="225">
        <f t="shared" si="57"/>
        <v>0</v>
      </c>
      <c r="EE85" s="225">
        <f t="shared" si="57"/>
        <v>0</v>
      </c>
      <c r="EF85" s="225">
        <f t="shared" si="57"/>
        <v>0</v>
      </c>
      <c r="EG85" s="225">
        <f t="shared" si="57"/>
        <v>0</v>
      </c>
      <c r="EH85" s="225">
        <f t="shared" si="57"/>
        <v>0</v>
      </c>
      <c r="EI85" s="225">
        <f t="shared" si="57"/>
        <v>0</v>
      </c>
      <c r="EJ85" s="226">
        <f t="shared" si="77"/>
        <v>0</v>
      </c>
    </row>
    <row r="86" spans="2:140" ht="12.95" customHeight="1" x14ac:dyDescent="0.2">
      <c r="B86" s="109" t="str">
        <f>'2. Grunddata'!C$9</f>
        <v>Husdjurens utfodring och vård</v>
      </c>
      <c r="C86" s="110"/>
      <c r="D86" s="110"/>
      <c r="E86" s="185">
        <f t="shared" si="58"/>
        <v>0</v>
      </c>
      <c r="F86" s="489" t="s">
        <v>19</v>
      </c>
      <c r="G86" s="111"/>
      <c r="H86" s="111"/>
      <c r="I86" s="111"/>
      <c r="J86" s="111"/>
      <c r="K86" s="111"/>
      <c r="L86" s="111"/>
      <c r="M86" s="111"/>
      <c r="N86" s="111"/>
      <c r="O86" s="111"/>
      <c r="P86" s="111"/>
      <c r="Q86" s="546">
        <f t="shared" si="59"/>
        <v>0</v>
      </c>
      <c r="R86" s="186">
        <f>(SUMIF('3. Partner'!K$13:K$87,B86,'3. Partner'!H$13:H$87))</f>
        <v>0</v>
      </c>
      <c r="S86" s="186">
        <f>(SUMIF('3. Partner'!K$13:K$87,B86,'3. Partner'!I$13:I$87))</f>
        <v>0</v>
      </c>
      <c r="T86" s="206">
        <f>IF(F86="NEJ",0,IF('2. Grunddata'!C$15="Lön+Drift",'2. Grunddata'!C$14,0)+IF('2. Grunddata'!C$15="Lön+Drift+Utrustning+Lokal",'2. Grunddata'!C$14,0))</f>
        <v>0</v>
      </c>
      <c r="V86" s="170">
        <f t="shared" si="78"/>
        <v>0</v>
      </c>
      <c r="W86" s="170">
        <f t="shared" si="78"/>
        <v>0</v>
      </c>
      <c r="X86" s="170">
        <f t="shared" si="78"/>
        <v>0</v>
      </c>
      <c r="Y86" s="170">
        <f t="shared" si="78"/>
        <v>0</v>
      </c>
      <c r="Z86" s="170">
        <f t="shared" si="78"/>
        <v>0</v>
      </c>
      <c r="AA86" s="170">
        <f t="shared" si="60"/>
        <v>0</v>
      </c>
      <c r="AB86" s="170">
        <f t="shared" si="60"/>
        <v>0</v>
      </c>
      <c r="AC86" s="170">
        <f t="shared" si="60"/>
        <v>0</v>
      </c>
      <c r="AD86" s="170">
        <f t="shared" si="60"/>
        <v>0</v>
      </c>
      <c r="AE86" s="170">
        <f t="shared" si="60"/>
        <v>0</v>
      </c>
      <c r="AF86" s="171">
        <f t="shared" si="61"/>
        <v>0</v>
      </c>
      <c r="AH86" s="170">
        <f t="shared" si="79"/>
        <v>0</v>
      </c>
      <c r="AI86" s="170">
        <f t="shared" si="79"/>
        <v>0</v>
      </c>
      <c r="AJ86" s="170">
        <f t="shared" si="79"/>
        <v>0</v>
      </c>
      <c r="AK86" s="170">
        <f t="shared" si="79"/>
        <v>0</v>
      </c>
      <c r="AL86" s="170">
        <f t="shared" si="79"/>
        <v>0</v>
      </c>
      <c r="AM86" s="170">
        <f t="shared" si="62"/>
        <v>0</v>
      </c>
      <c r="AN86" s="170">
        <f t="shared" si="62"/>
        <v>0</v>
      </c>
      <c r="AO86" s="170">
        <f t="shared" si="62"/>
        <v>0</v>
      </c>
      <c r="AP86" s="170">
        <f t="shared" si="62"/>
        <v>0</v>
      </c>
      <c r="AQ86" s="170">
        <f t="shared" si="62"/>
        <v>0</v>
      </c>
      <c r="AR86" s="171">
        <f t="shared" si="63"/>
        <v>0</v>
      </c>
      <c r="AT86" s="170">
        <f t="shared" si="80"/>
        <v>0</v>
      </c>
      <c r="AU86" s="170">
        <f t="shared" si="80"/>
        <v>0</v>
      </c>
      <c r="AV86" s="170">
        <f t="shared" si="80"/>
        <v>0</v>
      </c>
      <c r="AW86" s="170">
        <f t="shared" si="80"/>
        <v>0</v>
      </c>
      <c r="AX86" s="170">
        <f t="shared" si="80"/>
        <v>0</v>
      </c>
      <c r="AY86" s="170">
        <f t="shared" si="64"/>
        <v>0</v>
      </c>
      <c r="AZ86" s="170">
        <f t="shared" si="64"/>
        <v>0</v>
      </c>
      <c r="BA86" s="170">
        <f t="shared" si="64"/>
        <v>0</v>
      </c>
      <c r="BB86" s="170">
        <f t="shared" si="64"/>
        <v>0</v>
      </c>
      <c r="BC86" s="170">
        <f t="shared" si="64"/>
        <v>0</v>
      </c>
      <c r="BD86" s="171">
        <f t="shared" si="65"/>
        <v>0</v>
      </c>
      <c r="BF86" s="170">
        <f t="shared" si="66"/>
        <v>0</v>
      </c>
      <c r="BG86" s="170">
        <f t="shared" si="66"/>
        <v>0</v>
      </c>
      <c r="BH86" s="170">
        <f t="shared" si="66"/>
        <v>0</v>
      </c>
      <c r="BI86" s="170">
        <f t="shared" si="66"/>
        <v>0</v>
      </c>
      <c r="BJ86" s="170">
        <f t="shared" si="48"/>
        <v>0</v>
      </c>
      <c r="BK86" s="170">
        <f t="shared" si="48"/>
        <v>0</v>
      </c>
      <c r="BL86" s="170">
        <f t="shared" si="48"/>
        <v>0</v>
      </c>
      <c r="BM86" s="170">
        <f t="shared" si="48"/>
        <v>0</v>
      </c>
      <c r="BN86" s="170">
        <f t="shared" si="48"/>
        <v>0</v>
      </c>
      <c r="BO86" s="170">
        <f t="shared" si="48"/>
        <v>0</v>
      </c>
      <c r="BP86" s="171">
        <f t="shared" si="67"/>
        <v>0</v>
      </c>
      <c r="BR86" s="170">
        <f t="shared" si="81"/>
        <v>0</v>
      </c>
      <c r="BS86" s="170">
        <f t="shared" si="81"/>
        <v>0</v>
      </c>
      <c r="BT86" s="170">
        <f t="shared" si="81"/>
        <v>0</v>
      </c>
      <c r="BU86" s="170">
        <f t="shared" si="81"/>
        <v>0</v>
      </c>
      <c r="BV86" s="170">
        <f t="shared" si="81"/>
        <v>0</v>
      </c>
      <c r="BW86" s="170">
        <f t="shared" si="68"/>
        <v>0</v>
      </c>
      <c r="BX86" s="170">
        <f t="shared" si="68"/>
        <v>0</v>
      </c>
      <c r="BY86" s="170">
        <f t="shared" si="68"/>
        <v>0</v>
      </c>
      <c r="BZ86" s="170">
        <f t="shared" si="68"/>
        <v>0</v>
      </c>
      <c r="CA86" s="170">
        <f t="shared" si="68"/>
        <v>0</v>
      </c>
      <c r="CB86" s="171">
        <f t="shared" si="69"/>
        <v>0</v>
      </c>
      <c r="CD86" s="170">
        <f t="shared" si="70"/>
        <v>0</v>
      </c>
      <c r="CE86" s="170">
        <f t="shared" si="70"/>
        <v>0</v>
      </c>
      <c r="CF86" s="170">
        <f t="shared" si="70"/>
        <v>0</v>
      </c>
      <c r="CG86" s="170">
        <f t="shared" si="70"/>
        <v>0</v>
      </c>
      <c r="CH86" s="170">
        <f t="shared" si="49"/>
        <v>0</v>
      </c>
      <c r="CI86" s="170">
        <f t="shared" si="49"/>
        <v>0</v>
      </c>
      <c r="CJ86" s="170">
        <f t="shared" si="49"/>
        <v>0</v>
      </c>
      <c r="CK86" s="170">
        <f t="shared" si="49"/>
        <v>0</v>
      </c>
      <c r="CL86" s="170">
        <f t="shared" si="49"/>
        <v>0</v>
      </c>
      <c r="CM86" s="170">
        <f t="shared" si="49"/>
        <v>0</v>
      </c>
      <c r="CN86" s="171">
        <f t="shared" si="71"/>
        <v>0</v>
      </c>
      <c r="CP86" s="170">
        <f t="shared" si="82"/>
        <v>0</v>
      </c>
      <c r="CQ86" s="170">
        <f t="shared" si="82"/>
        <v>0</v>
      </c>
      <c r="CR86" s="170">
        <f t="shared" si="82"/>
        <v>0</v>
      </c>
      <c r="CS86" s="170">
        <f t="shared" si="82"/>
        <v>0</v>
      </c>
      <c r="CT86" s="170">
        <f t="shared" si="82"/>
        <v>0</v>
      </c>
      <c r="CU86" s="170">
        <f t="shared" si="72"/>
        <v>0</v>
      </c>
      <c r="CV86" s="170">
        <f t="shared" si="72"/>
        <v>0</v>
      </c>
      <c r="CW86" s="170">
        <f t="shared" si="72"/>
        <v>0</v>
      </c>
      <c r="CX86" s="170">
        <f t="shared" si="72"/>
        <v>0</v>
      </c>
      <c r="CY86" s="170">
        <f t="shared" si="72"/>
        <v>0</v>
      </c>
      <c r="CZ86" s="171">
        <f t="shared" si="73"/>
        <v>0</v>
      </c>
      <c r="DB86" s="170">
        <f t="shared" si="83"/>
        <v>0</v>
      </c>
      <c r="DC86" s="170">
        <f t="shared" si="83"/>
        <v>0</v>
      </c>
      <c r="DD86" s="170">
        <f t="shared" si="83"/>
        <v>0</v>
      </c>
      <c r="DE86" s="170">
        <f t="shared" si="83"/>
        <v>0</v>
      </c>
      <c r="DF86" s="170">
        <f t="shared" si="83"/>
        <v>0</v>
      </c>
      <c r="DG86" s="170">
        <f t="shared" si="74"/>
        <v>0</v>
      </c>
      <c r="DH86" s="170">
        <f t="shared" si="74"/>
        <v>0</v>
      </c>
      <c r="DI86" s="170">
        <f t="shared" si="74"/>
        <v>0</v>
      </c>
      <c r="DJ86" s="170">
        <f t="shared" si="74"/>
        <v>0</v>
      </c>
      <c r="DK86" s="170">
        <f t="shared" si="74"/>
        <v>0</v>
      </c>
      <c r="DL86" s="171">
        <f t="shared" si="75"/>
        <v>0</v>
      </c>
      <c r="DN86" s="170">
        <f t="shared" si="56"/>
        <v>0</v>
      </c>
      <c r="DO86" s="170">
        <f t="shared" si="56"/>
        <v>0</v>
      </c>
      <c r="DP86" s="170">
        <f t="shared" si="56"/>
        <v>0</v>
      </c>
      <c r="DQ86" s="170">
        <f t="shared" si="56"/>
        <v>0</v>
      </c>
      <c r="DR86" s="170">
        <f t="shared" si="56"/>
        <v>0</v>
      </c>
      <c r="DS86" s="170">
        <f t="shared" si="56"/>
        <v>0</v>
      </c>
      <c r="DT86" s="170">
        <f t="shared" si="56"/>
        <v>0</v>
      </c>
      <c r="DU86" s="170">
        <f t="shared" si="56"/>
        <v>0</v>
      </c>
      <c r="DV86" s="170">
        <f t="shared" si="56"/>
        <v>0</v>
      </c>
      <c r="DW86" s="170">
        <f t="shared" si="56"/>
        <v>0</v>
      </c>
      <c r="DX86" s="171">
        <f t="shared" si="76"/>
        <v>0</v>
      </c>
      <c r="DZ86" s="170">
        <f t="shared" si="57"/>
        <v>0</v>
      </c>
      <c r="EA86" s="170">
        <f t="shared" si="57"/>
        <v>0</v>
      </c>
      <c r="EB86" s="170">
        <f t="shared" si="57"/>
        <v>0</v>
      </c>
      <c r="EC86" s="170">
        <f t="shared" si="57"/>
        <v>0</v>
      </c>
      <c r="ED86" s="170">
        <f t="shared" si="57"/>
        <v>0</v>
      </c>
      <c r="EE86" s="170">
        <f t="shared" si="57"/>
        <v>0</v>
      </c>
      <c r="EF86" s="170">
        <f t="shared" si="57"/>
        <v>0</v>
      </c>
      <c r="EG86" s="170">
        <f t="shared" si="57"/>
        <v>0</v>
      </c>
      <c r="EH86" s="170">
        <f t="shared" si="57"/>
        <v>0</v>
      </c>
      <c r="EI86" s="170">
        <f t="shared" si="57"/>
        <v>0</v>
      </c>
      <c r="EJ86" s="171">
        <f t="shared" si="77"/>
        <v>0</v>
      </c>
    </row>
    <row r="87" spans="2:140" ht="12.95" customHeight="1" x14ac:dyDescent="0.2">
      <c r="B87" s="115" t="str">
        <f>'2. Grunddata'!C$9</f>
        <v>Husdjurens utfodring och vård</v>
      </c>
      <c r="C87" s="147"/>
      <c r="D87" s="147"/>
      <c r="E87" s="209">
        <f t="shared" si="58"/>
        <v>0</v>
      </c>
      <c r="F87" s="488" t="s">
        <v>19</v>
      </c>
      <c r="G87" s="136"/>
      <c r="H87" s="136"/>
      <c r="I87" s="136"/>
      <c r="J87" s="136"/>
      <c r="K87" s="136"/>
      <c r="L87" s="136"/>
      <c r="M87" s="136"/>
      <c r="N87" s="136"/>
      <c r="O87" s="136"/>
      <c r="P87" s="136"/>
      <c r="Q87" s="547">
        <f t="shared" si="59"/>
        <v>0</v>
      </c>
      <c r="R87" s="286">
        <f>(SUMIF('3. Partner'!K$13:K$87,B87,'3. Partner'!H$13:H$87))</f>
        <v>0</v>
      </c>
      <c r="S87" s="286">
        <f>(SUMIF('3. Partner'!K$13:K$87,B87,'3. Partner'!I$13:I$87))</f>
        <v>0</v>
      </c>
      <c r="T87" s="287">
        <f>IF(F87="NEJ",0,IF('2. Grunddata'!C$15="Lön+Drift",'2. Grunddata'!C$14,0)+IF('2. Grunddata'!C$15="Lön+Drift+Utrustning+Lokal",'2. Grunddata'!C$14,0))</f>
        <v>0</v>
      </c>
      <c r="U87" s="227"/>
      <c r="V87" s="225">
        <f t="shared" si="78"/>
        <v>0</v>
      </c>
      <c r="W87" s="225">
        <f t="shared" si="78"/>
        <v>0</v>
      </c>
      <c r="X87" s="225">
        <f t="shared" si="78"/>
        <v>0</v>
      </c>
      <c r="Y87" s="225">
        <f t="shared" si="78"/>
        <v>0</v>
      </c>
      <c r="Z87" s="225">
        <f t="shared" si="78"/>
        <v>0</v>
      </c>
      <c r="AA87" s="225">
        <f t="shared" si="60"/>
        <v>0</v>
      </c>
      <c r="AB87" s="225">
        <f t="shared" si="60"/>
        <v>0</v>
      </c>
      <c r="AC87" s="225">
        <f t="shared" si="60"/>
        <v>0</v>
      </c>
      <c r="AD87" s="225">
        <f t="shared" si="60"/>
        <v>0</v>
      </c>
      <c r="AE87" s="225">
        <f t="shared" si="60"/>
        <v>0</v>
      </c>
      <c r="AF87" s="226">
        <f t="shared" si="61"/>
        <v>0</v>
      </c>
      <c r="AG87" s="227"/>
      <c r="AH87" s="225">
        <f t="shared" si="79"/>
        <v>0</v>
      </c>
      <c r="AI87" s="225">
        <f t="shared" si="79"/>
        <v>0</v>
      </c>
      <c r="AJ87" s="225">
        <f t="shared" si="79"/>
        <v>0</v>
      </c>
      <c r="AK87" s="225">
        <f t="shared" si="79"/>
        <v>0</v>
      </c>
      <c r="AL87" s="225">
        <f t="shared" si="79"/>
        <v>0</v>
      </c>
      <c r="AM87" s="225">
        <f t="shared" si="62"/>
        <v>0</v>
      </c>
      <c r="AN87" s="225">
        <f t="shared" si="62"/>
        <v>0</v>
      </c>
      <c r="AO87" s="225">
        <f t="shared" si="62"/>
        <v>0</v>
      </c>
      <c r="AP87" s="225">
        <f t="shared" si="62"/>
        <v>0</v>
      </c>
      <c r="AQ87" s="225">
        <f t="shared" si="62"/>
        <v>0</v>
      </c>
      <c r="AR87" s="226">
        <f t="shared" si="63"/>
        <v>0</v>
      </c>
      <c r="AS87" s="227"/>
      <c r="AT87" s="225">
        <f t="shared" si="80"/>
        <v>0</v>
      </c>
      <c r="AU87" s="225">
        <f t="shared" si="80"/>
        <v>0</v>
      </c>
      <c r="AV87" s="225">
        <f t="shared" si="80"/>
        <v>0</v>
      </c>
      <c r="AW87" s="225">
        <f t="shared" si="80"/>
        <v>0</v>
      </c>
      <c r="AX87" s="225">
        <f t="shared" si="80"/>
        <v>0</v>
      </c>
      <c r="AY87" s="225">
        <f t="shared" si="64"/>
        <v>0</v>
      </c>
      <c r="AZ87" s="225">
        <f t="shared" si="64"/>
        <v>0</v>
      </c>
      <c r="BA87" s="225">
        <f t="shared" si="64"/>
        <v>0</v>
      </c>
      <c r="BB87" s="225">
        <f t="shared" si="64"/>
        <v>0</v>
      </c>
      <c r="BC87" s="225">
        <f t="shared" si="64"/>
        <v>0</v>
      </c>
      <c r="BD87" s="226">
        <f t="shared" si="65"/>
        <v>0</v>
      </c>
      <c r="BE87" s="227"/>
      <c r="BF87" s="225">
        <f t="shared" si="66"/>
        <v>0</v>
      </c>
      <c r="BG87" s="225">
        <f t="shared" si="66"/>
        <v>0</v>
      </c>
      <c r="BH87" s="225">
        <f t="shared" si="66"/>
        <v>0</v>
      </c>
      <c r="BI87" s="225">
        <f t="shared" si="66"/>
        <v>0</v>
      </c>
      <c r="BJ87" s="225">
        <f t="shared" si="48"/>
        <v>0</v>
      </c>
      <c r="BK87" s="225">
        <f t="shared" si="48"/>
        <v>0</v>
      </c>
      <c r="BL87" s="225">
        <f t="shared" si="48"/>
        <v>0</v>
      </c>
      <c r="BM87" s="225">
        <f t="shared" si="48"/>
        <v>0</v>
      </c>
      <c r="BN87" s="225">
        <f t="shared" si="48"/>
        <v>0</v>
      </c>
      <c r="BO87" s="225">
        <f t="shared" si="48"/>
        <v>0</v>
      </c>
      <c r="BP87" s="226">
        <f t="shared" si="67"/>
        <v>0</v>
      </c>
      <c r="BQ87" s="227"/>
      <c r="BR87" s="225">
        <f t="shared" si="81"/>
        <v>0</v>
      </c>
      <c r="BS87" s="225">
        <f t="shared" si="81"/>
        <v>0</v>
      </c>
      <c r="BT87" s="225">
        <f t="shared" si="81"/>
        <v>0</v>
      </c>
      <c r="BU87" s="225">
        <f t="shared" si="81"/>
        <v>0</v>
      </c>
      <c r="BV87" s="225">
        <f t="shared" si="81"/>
        <v>0</v>
      </c>
      <c r="BW87" s="225">
        <f t="shared" si="68"/>
        <v>0</v>
      </c>
      <c r="BX87" s="225">
        <f t="shared" si="68"/>
        <v>0</v>
      </c>
      <c r="BY87" s="225">
        <f t="shared" si="68"/>
        <v>0</v>
      </c>
      <c r="BZ87" s="225">
        <f t="shared" si="68"/>
        <v>0</v>
      </c>
      <c r="CA87" s="225">
        <f t="shared" si="68"/>
        <v>0</v>
      </c>
      <c r="CB87" s="226">
        <f t="shared" si="69"/>
        <v>0</v>
      </c>
      <c r="CC87" s="227"/>
      <c r="CD87" s="225">
        <f t="shared" si="70"/>
        <v>0</v>
      </c>
      <c r="CE87" s="225">
        <f t="shared" si="70"/>
        <v>0</v>
      </c>
      <c r="CF87" s="225">
        <f t="shared" si="70"/>
        <v>0</v>
      </c>
      <c r="CG87" s="225">
        <f t="shared" si="70"/>
        <v>0</v>
      </c>
      <c r="CH87" s="225">
        <f t="shared" si="49"/>
        <v>0</v>
      </c>
      <c r="CI87" s="225">
        <f t="shared" si="49"/>
        <v>0</v>
      </c>
      <c r="CJ87" s="225">
        <f t="shared" si="49"/>
        <v>0</v>
      </c>
      <c r="CK87" s="225">
        <f t="shared" si="49"/>
        <v>0</v>
      </c>
      <c r="CL87" s="225">
        <f t="shared" si="49"/>
        <v>0</v>
      </c>
      <c r="CM87" s="225">
        <f t="shared" si="49"/>
        <v>0</v>
      </c>
      <c r="CN87" s="226">
        <f t="shared" si="71"/>
        <v>0</v>
      </c>
      <c r="CO87" s="227"/>
      <c r="CP87" s="225">
        <f t="shared" si="82"/>
        <v>0</v>
      </c>
      <c r="CQ87" s="225">
        <f t="shared" si="82"/>
        <v>0</v>
      </c>
      <c r="CR87" s="225">
        <f t="shared" si="82"/>
        <v>0</v>
      </c>
      <c r="CS87" s="225">
        <f t="shared" si="82"/>
        <v>0</v>
      </c>
      <c r="CT87" s="225">
        <f t="shared" si="82"/>
        <v>0</v>
      </c>
      <c r="CU87" s="225">
        <f t="shared" si="72"/>
        <v>0</v>
      </c>
      <c r="CV87" s="225">
        <f t="shared" si="72"/>
        <v>0</v>
      </c>
      <c r="CW87" s="225">
        <f t="shared" si="72"/>
        <v>0</v>
      </c>
      <c r="CX87" s="225">
        <f t="shared" si="72"/>
        <v>0</v>
      </c>
      <c r="CY87" s="225">
        <f t="shared" si="72"/>
        <v>0</v>
      </c>
      <c r="CZ87" s="226">
        <f t="shared" si="73"/>
        <v>0</v>
      </c>
      <c r="DA87" s="227"/>
      <c r="DB87" s="225">
        <f t="shared" si="83"/>
        <v>0</v>
      </c>
      <c r="DC87" s="225">
        <f t="shared" si="83"/>
        <v>0</v>
      </c>
      <c r="DD87" s="225">
        <f t="shared" si="83"/>
        <v>0</v>
      </c>
      <c r="DE87" s="225">
        <f t="shared" si="83"/>
        <v>0</v>
      </c>
      <c r="DF87" s="225">
        <f t="shared" si="83"/>
        <v>0</v>
      </c>
      <c r="DG87" s="225">
        <f t="shared" si="74"/>
        <v>0</v>
      </c>
      <c r="DH87" s="225">
        <f t="shared" si="74"/>
        <v>0</v>
      </c>
      <c r="DI87" s="225">
        <f t="shared" si="74"/>
        <v>0</v>
      </c>
      <c r="DJ87" s="225">
        <f t="shared" si="74"/>
        <v>0</v>
      </c>
      <c r="DK87" s="225">
        <f t="shared" si="74"/>
        <v>0</v>
      </c>
      <c r="DL87" s="226">
        <f t="shared" si="75"/>
        <v>0</v>
      </c>
      <c r="DM87" s="227"/>
      <c r="DN87" s="225">
        <f t="shared" si="56"/>
        <v>0</v>
      </c>
      <c r="DO87" s="225">
        <f t="shared" si="56"/>
        <v>0</v>
      </c>
      <c r="DP87" s="225">
        <f t="shared" si="56"/>
        <v>0</v>
      </c>
      <c r="DQ87" s="225">
        <f t="shared" si="56"/>
        <v>0</v>
      </c>
      <c r="DR87" s="225">
        <f t="shared" si="56"/>
        <v>0</v>
      </c>
      <c r="DS87" s="225">
        <f t="shared" si="56"/>
        <v>0</v>
      </c>
      <c r="DT87" s="225">
        <f t="shared" si="56"/>
        <v>0</v>
      </c>
      <c r="DU87" s="225">
        <f t="shared" si="56"/>
        <v>0</v>
      </c>
      <c r="DV87" s="225">
        <f t="shared" si="56"/>
        <v>0</v>
      </c>
      <c r="DW87" s="225">
        <f t="shared" si="56"/>
        <v>0</v>
      </c>
      <c r="DX87" s="226">
        <f t="shared" si="76"/>
        <v>0</v>
      </c>
      <c r="DY87" s="227"/>
      <c r="DZ87" s="225">
        <f t="shared" si="57"/>
        <v>0</v>
      </c>
      <c r="EA87" s="225">
        <f t="shared" si="57"/>
        <v>0</v>
      </c>
      <c r="EB87" s="225">
        <f t="shared" si="57"/>
        <v>0</v>
      </c>
      <c r="EC87" s="225">
        <f t="shared" si="57"/>
        <v>0</v>
      </c>
      <c r="ED87" s="225">
        <f t="shared" si="57"/>
        <v>0</v>
      </c>
      <c r="EE87" s="225">
        <f t="shared" si="57"/>
        <v>0</v>
      </c>
      <c r="EF87" s="225">
        <f t="shared" si="57"/>
        <v>0</v>
      </c>
      <c r="EG87" s="225">
        <f t="shared" si="57"/>
        <v>0</v>
      </c>
      <c r="EH87" s="225">
        <f t="shared" si="57"/>
        <v>0</v>
      </c>
      <c r="EI87" s="225">
        <f t="shared" si="57"/>
        <v>0</v>
      </c>
      <c r="EJ87" s="226">
        <f t="shared" si="77"/>
        <v>0</v>
      </c>
    </row>
    <row r="88" spans="2:140" ht="12.95" customHeight="1" x14ac:dyDescent="0.2">
      <c r="B88" s="109" t="str">
        <f>'2. Grunddata'!C$9</f>
        <v>Husdjurens utfodring och vård</v>
      </c>
      <c r="C88" s="110"/>
      <c r="D88" s="110"/>
      <c r="E88" s="185">
        <f t="shared" si="58"/>
        <v>0</v>
      </c>
      <c r="F88" s="489" t="s">
        <v>19</v>
      </c>
      <c r="G88" s="111"/>
      <c r="H88" s="111"/>
      <c r="I88" s="111"/>
      <c r="J88" s="111"/>
      <c r="K88" s="111"/>
      <c r="L88" s="111"/>
      <c r="M88" s="111"/>
      <c r="N88" s="111"/>
      <c r="O88" s="111"/>
      <c r="P88" s="111"/>
      <c r="Q88" s="546">
        <f t="shared" si="59"/>
        <v>0</v>
      </c>
      <c r="R88" s="186">
        <f>(SUMIF('3. Partner'!K$13:K$87,B88,'3. Partner'!H$13:H$87))</f>
        <v>0</v>
      </c>
      <c r="S88" s="186">
        <f>(SUMIF('3. Partner'!K$13:K$87,B88,'3. Partner'!I$13:I$87))</f>
        <v>0</v>
      </c>
      <c r="T88" s="206">
        <f>IF(F88="NEJ",0,IF('2. Grunddata'!C$15="Lön+Drift",'2. Grunddata'!C$14,0)+IF('2. Grunddata'!C$15="Lön+Drift+Utrustning+Lokal",'2. Grunddata'!C$14,0))</f>
        <v>0</v>
      </c>
      <c r="V88" s="170">
        <f t="shared" si="78"/>
        <v>0</v>
      </c>
      <c r="W88" s="170">
        <f t="shared" si="78"/>
        <v>0</v>
      </c>
      <c r="X88" s="170">
        <f t="shared" si="78"/>
        <v>0</v>
      </c>
      <c r="Y88" s="170">
        <f t="shared" si="78"/>
        <v>0</v>
      </c>
      <c r="Z88" s="170">
        <f t="shared" si="78"/>
        <v>0</v>
      </c>
      <c r="AA88" s="170">
        <f t="shared" si="60"/>
        <v>0</v>
      </c>
      <c r="AB88" s="170">
        <f t="shared" si="60"/>
        <v>0</v>
      </c>
      <c r="AC88" s="170">
        <f t="shared" si="60"/>
        <v>0</v>
      </c>
      <c r="AD88" s="170">
        <f t="shared" si="60"/>
        <v>0</v>
      </c>
      <c r="AE88" s="170">
        <f t="shared" si="60"/>
        <v>0</v>
      </c>
      <c r="AF88" s="171">
        <f t="shared" si="61"/>
        <v>0</v>
      </c>
      <c r="AH88" s="170">
        <f t="shared" si="79"/>
        <v>0</v>
      </c>
      <c r="AI88" s="170">
        <f t="shared" si="79"/>
        <v>0</v>
      </c>
      <c r="AJ88" s="170">
        <f t="shared" si="79"/>
        <v>0</v>
      </c>
      <c r="AK88" s="170">
        <f t="shared" si="79"/>
        <v>0</v>
      </c>
      <c r="AL88" s="170">
        <f t="shared" si="79"/>
        <v>0</v>
      </c>
      <c r="AM88" s="170">
        <f t="shared" si="62"/>
        <v>0</v>
      </c>
      <c r="AN88" s="170">
        <f t="shared" si="62"/>
        <v>0</v>
      </c>
      <c r="AO88" s="170">
        <f t="shared" si="62"/>
        <v>0</v>
      </c>
      <c r="AP88" s="170">
        <f t="shared" si="62"/>
        <v>0</v>
      </c>
      <c r="AQ88" s="170">
        <f t="shared" si="62"/>
        <v>0</v>
      </c>
      <c r="AR88" s="171">
        <f t="shared" si="63"/>
        <v>0</v>
      </c>
      <c r="AT88" s="170">
        <f t="shared" si="80"/>
        <v>0</v>
      </c>
      <c r="AU88" s="170">
        <f t="shared" si="80"/>
        <v>0</v>
      </c>
      <c r="AV88" s="170">
        <f t="shared" si="80"/>
        <v>0</v>
      </c>
      <c r="AW88" s="170">
        <f t="shared" si="80"/>
        <v>0</v>
      </c>
      <c r="AX88" s="170">
        <f t="shared" si="80"/>
        <v>0</v>
      </c>
      <c r="AY88" s="170">
        <f t="shared" si="64"/>
        <v>0</v>
      </c>
      <c r="AZ88" s="170">
        <f t="shared" si="64"/>
        <v>0</v>
      </c>
      <c r="BA88" s="170">
        <f t="shared" si="64"/>
        <v>0</v>
      </c>
      <c r="BB88" s="170">
        <f t="shared" si="64"/>
        <v>0</v>
      </c>
      <c r="BC88" s="170">
        <f t="shared" si="64"/>
        <v>0</v>
      </c>
      <c r="BD88" s="171">
        <f t="shared" si="65"/>
        <v>0</v>
      </c>
      <c r="BF88" s="170">
        <f t="shared" si="66"/>
        <v>0</v>
      </c>
      <c r="BG88" s="170">
        <f t="shared" si="66"/>
        <v>0</v>
      </c>
      <c r="BH88" s="170">
        <f t="shared" si="66"/>
        <v>0</v>
      </c>
      <c r="BI88" s="170">
        <f t="shared" si="66"/>
        <v>0</v>
      </c>
      <c r="BJ88" s="170">
        <f t="shared" si="48"/>
        <v>0</v>
      </c>
      <c r="BK88" s="170">
        <f t="shared" si="48"/>
        <v>0</v>
      </c>
      <c r="BL88" s="170">
        <f t="shared" si="48"/>
        <v>0</v>
      </c>
      <c r="BM88" s="170">
        <f t="shared" ref="BM88:BO101" si="84">$R88*AO88</f>
        <v>0</v>
      </c>
      <c r="BN88" s="170">
        <f t="shared" si="84"/>
        <v>0</v>
      </c>
      <c r="BO88" s="170">
        <f t="shared" si="84"/>
        <v>0</v>
      </c>
      <c r="BP88" s="171">
        <f t="shared" si="67"/>
        <v>0</v>
      </c>
      <c r="BR88" s="170">
        <f t="shared" si="81"/>
        <v>0</v>
      </c>
      <c r="BS88" s="170">
        <f t="shared" si="81"/>
        <v>0</v>
      </c>
      <c r="BT88" s="170">
        <f t="shared" si="81"/>
        <v>0</v>
      </c>
      <c r="BU88" s="170">
        <f t="shared" si="81"/>
        <v>0</v>
      </c>
      <c r="BV88" s="170">
        <f t="shared" si="81"/>
        <v>0</v>
      </c>
      <c r="BW88" s="170">
        <f t="shared" si="68"/>
        <v>0</v>
      </c>
      <c r="BX88" s="170">
        <f t="shared" si="68"/>
        <v>0</v>
      </c>
      <c r="BY88" s="170">
        <f t="shared" si="68"/>
        <v>0</v>
      </c>
      <c r="BZ88" s="170">
        <f t="shared" si="68"/>
        <v>0</v>
      </c>
      <c r="CA88" s="170">
        <f t="shared" si="68"/>
        <v>0</v>
      </c>
      <c r="CB88" s="171">
        <f t="shared" si="69"/>
        <v>0</v>
      </c>
      <c r="CD88" s="170">
        <f t="shared" si="70"/>
        <v>0</v>
      </c>
      <c r="CE88" s="170">
        <f t="shared" si="70"/>
        <v>0</v>
      </c>
      <c r="CF88" s="170">
        <f t="shared" si="70"/>
        <v>0</v>
      </c>
      <c r="CG88" s="170">
        <f t="shared" si="70"/>
        <v>0</v>
      </c>
      <c r="CH88" s="170">
        <f t="shared" si="49"/>
        <v>0</v>
      </c>
      <c r="CI88" s="170">
        <f t="shared" si="49"/>
        <v>0</v>
      </c>
      <c r="CJ88" s="170">
        <f t="shared" si="49"/>
        <v>0</v>
      </c>
      <c r="CK88" s="170">
        <f t="shared" ref="CK88:CM101" si="85">$S88*AO88</f>
        <v>0</v>
      </c>
      <c r="CL88" s="170">
        <f t="shared" si="85"/>
        <v>0</v>
      </c>
      <c r="CM88" s="170">
        <f t="shared" si="85"/>
        <v>0</v>
      </c>
      <c r="CN88" s="171">
        <f t="shared" si="71"/>
        <v>0</v>
      </c>
      <c r="CP88" s="170">
        <f t="shared" si="82"/>
        <v>0</v>
      </c>
      <c r="CQ88" s="170">
        <f t="shared" si="82"/>
        <v>0</v>
      </c>
      <c r="CR88" s="170">
        <f t="shared" si="82"/>
        <v>0</v>
      </c>
      <c r="CS88" s="170">
        <f t="shared" si="82"/>
        <v>0</v>
      </c>
      <c r="CT88" s="170">
        <f t="shared" si="82"/>
        <v>0</v>
      </c>
      <c r="CU88" s="170">
        <f t="shared" si="72"/>
        <v>0</v>
      </c>
      <c r="CV88" s="170">
        <f t="shared" si="72"/>
        <v>0</v>
      </c>
      <c r="CW88" s="170">
        <f t="shared" si="72"/>
        <v>0</v>
      </c>
      <c r="CX88" s="170">
        <f t="shared" si="72"/>
        <v>0</v>
      </c>
      <c r="CY88" s="170">
        <f t="shared" si="72"/>
        <v>0</v>
      </c>
      <c r="CZ88" s="171">
        <f t="shared" si="73"/>
        <v>0</v>
      </c>
      <c r="DB88" s="170">
        <f t="shared" si="83"/>
        <v>0</v>
      </c>
      <c r="DC88" s="170">
        <f t="shared" si="83"/>
        <v>0</v>
      </c>
      <c r="DD88" s="170">
        <f t="shared" si="83"/>
        <v>0</v>
      </c>
      <c r="DE88" s="170">
        <f t="shared" si="83"/>
        <v>0</v>
      </c>
      <c r="DF88" s="170">
        <f t="shared" si="83"/>
        <v>0</v>
      </c>
      <c r="DG88" s="170">
        <f t="shared" si="74"/>
        <v>0</v>
      </c>
      <c r="DH88" s="170">
        <f t="shared" si="74"/>
        <v>0</v>
      </c>
      <c r="DI88" s="170">
        <f t="shared" si="74"/>
        <v>0</v>
      </c>
      <c r="DJ88" s="170">
        <f t="shared" si="74"/>
        <v>0</v>
      </c>
      <c r="DK88" s="170">
        <f t="shared" si="74"/>
        <v>0</v>
      </c>
      <c r="DL88" s="171">
        <f t="shared" si="75"/>
        <v>0</v>
      </c>
      <c r="DN88" s="170">
        <f t="shared" si="56"/>
        <v>0</v>
      </c>
      <c r="DO88" s="170">
        <f t="shared" si="56"/>
        <v>0</v>
      </c>
      <c r="DP88" s="170">
        <f t="shared" si="56"/>
        <v>0</v>
      </c>
      <c r="DQ88" s="170">
        <f t="shared" si="56"/>
        <v>0</v>
      </c>
      <c r="DR88" s="170">
        <f t="shared" si="56"/>
        <v>0</v>
      </c>
      <c r="DS88" s="170">
        <f t="shared" si="56"/>
        <v>0</v>
      </c>
      <c r="DT88" s="170">
        <f t="shared" si="56"/>
        <v>0</v>
      </c>
      <c r="DU88" s="170">
        <f t="shared" si="56"/>
        <v>0</v>
      </c>
      <c r="DV88" s="170">
        <f t="shared" si="56"/>
        <v>0</v>
      </c>
      <c r="DW88" s="170">
        <f t="shared" si="56"/>
        <v>0</v>
      </c>
      <c r="DX88" s="171">
        <f t="shared" si="76"/>
        <v>0</v>
      </c>
      <c r="DZ88" s="170">
        <f t="shared" si="57"/>
        <v>0</v>
      </c>
      <c r="EA88" s="170">
        <f t="shared" si="57"/>
        <v>0</v>
      </c>
      <c r="EB88" s="170">
        <f t="shared" si="57"/>
        <v>0</v>
      </c>
      <c r="EC88" s="170">
        <f t="shared" si="57"/>
        <v>0</v>
      </c>
      <c r="ED88" s="170">
        <f t="shared" si="57"/>
        <v>0</v>
      </c>
      <c r="EE88" s="170">
        <f t="shared" si="57"/>
        <v>0</v>
      </c>
      <c r="EF88" s="170">
        <f t="shared" si="57"/>
        <v>0</v>
      </c>
      <c r="EG88" s="170">
        <f t="shared" si="57"/>
        <v>0</v>
      </c>
      <c r="EH88" s="170">
        <f t="shared" si="57"/>
        <v>0</v>
      </c>
      <c r="EI88" s="170">
        <f t="shared" si="57"/>
        <v>0</v>
      </c>
      <c r="EJ88" s="171">
        <f t="shared" si="77"/>
        <v>0</v>
      </c>
    </row>
    <row r="89" spans="2:140" ht="12.95" customHeight="1" x14ac:dyDescent="0.2">
      <c r="B89" s="115" t="str">
        <f>'2. Grunddata'!C$9</f>
        <v>Husdjurens utfodring och vård</v>
      </c>
      <c r="C89" s="147"/>
      <c r="D89" s="147"/>
      <c r="E89" s="209">
        <f t="shared" si="58"/>
        <v>0</v>
      </c>
      <c r="F89" s="488" t="s">
        <v>19</v>
      </c>
      <c r="G89" s="136"/>
      <c r="H89" s="136"/>
      <c r="I89" s="136"/>
      <c r="J89" s="136"/>
      <c r="K89" s="136"/>
      <c r="L89" s="136"/>
      <c r="M89" s="136"/>
      <c r="N89" s="136"/>
      <c r="O89" s="136"/>
      <c r="P89" s="136"/>
      <c r="Q89" s="547">
        <f t="shared" si="59"/>
        <v>0</v>
      </c>
      <c r="R89" s="286">
        <f>(SUMIF('3. Partner'!K$13:K$87,B89,'3. Partner'!H$13:H$87))</f>
        <v>0</v>
      </c>
      <c r="S89" s="286">
        <f>(SUMIF('3. Partner'!K$13:K$87,B89,'3. Partner'!I$13:I$87))</f>
        <v>0</v>
      </c>
      <c r="T89" s="287">
        <f>IF(F89="NEJ",0,IF('2. Grunddata'!C$15="Lön+Drift",'2. Grunddata'!C$14,0)+IF('2. Grunddata'!C$15="Lön+Drift+Utrustning+Lokal",'2. Grunddata'!C$14,0))</f>
        <v>0</v>
      </c>
      <c r="U89" s="227"/>
      <c r="V89" s="225">
        <f t="shared" si="78"/>
        <v>0</v>
      </c>
      <c r="W89" s="225">
        <f t="shared" si="78"/>
        <v>0</v>
      </c>
      <c r="X89" s="225">
        <f t="shared" si="78"/>
        <v>0</v>
      </c>
      <c r="Y89" s="225">
        <f t="shared" si="78"/>
        <v>0</v>
      </c>
      <c r="Z89" s="225">
        <f t="shared" si="78"/>
        <v>0</v>
      </c>
      <c r="AA89" s="225">
        <f t="shared" si="60"/>
        <v>0</v>
      </c>
      <c r="AB89" s="225">
        <f t="shared" si="60"/>
        <v>0</v>
      </c>
      <c r="AC89" s="225">
        <f t="shared" si="60"/>
        <v>0</v>
      </c>
      <c r="AD89" s="225">
        <f t="shared" si="60"/>
        <v>0</v>
      </c>
      <c r="AE89" s="225">
        <f t="shared" si="60"/>
        <v>0</v>
      </c>
      <c r="AF89" s="226">
        <f t="shared" si="61"/>
        <v>0</v>
      </c>
      <c r="AG89" s="227"/>
      <c r="AH89" s="225">
        <f t="shared" si="79"/>
        <v>0</v>
      </c>
      <c r="AI89" s="225">
        <f t="shared" si="79"/>
        <v>0</v>
      </c>
      <c r="AJ89" s="225">
        <f t="shared" si="79"/>
        <v>0</v>
      </c>
      <c r="AK89" s="225">
        <f t="shared" si="79"/>
        <v>0</v>
      </c>
      <c r="AL89" s="225">
        <f t="shared" si="79"/>
        <v>0</v>
      </c>
      <c r="AM89" s="225">
        <f t="shared" si="62"/>
        <v>0</v>
      </c>
      <c r="AN89" s="225">
        <f t="shared" si="62"/>
        <v>0</v>
      </c>
      <c r="AO89" s="225">
        <f t="shared" si="62"/>
        <v>0</v>
      </c>
      <c r="AP89" s="225">
        <f t="shared" si="62"/>
        <v>0</v>
      </c>
      <c r="AQ89" s="225">
        <f t="shared" si="62"/>
        <v>0</v>
      </c>
      <c r="AR89" s="226">
        <f t="shared" si="63"/>
        <v>0</v>
      </c>
      <c r="AS89" s="227"/>
      <c r="AT89" s="225">
        <f t="shared" si="80"/>
        <v>0</v>
      </c>
      <c r="AU89" s="225">
        <f t="shared" si="80"/>
        <v>0</v>
      </c>
      <c r="AV89" s="225">
        <f t="shared" si="80"/>
        <v>0</v>
      </c>
      <c r="AW89" s="225">
        <f t="shared" si="80"/>
        <v>0</v>
      </c>
      <c r="AX89" s="225">
        <f t="shared" si="80"/>
        <v>0</v>
      </c>
      <c r="AY89" s="225">
        <f t="shared" si="64"/>
        <v>0</v>
      </c>
      <c r="AZ89" s="225">
        <f t="shared" si="64"/>
        <v>0</v>
      </c>
      <c r="BA89" s="225">
        <f t="shared" si="64"/>
        <v>0</v>
      </c>
      <c r="BB89" s="225">
        <f t="shared" si="64"/>
        <v>0</v>
      </c>
      <c r="BC89" s="225">
        <f t="shared" si="64"/>
        <v>0</v>
      </c>
      <c r="BD89" s="226">
        <f t="shared" si="65"/>
        <v>0</v>
      </c>
      <c r="BE89" s="227"/>
      <c r="BF89" s="225">
        <f t="shared" si="66"/>
        <v>0</v>
      </c>
      <c r="BG89" s="225">
        <f t="shared" si="66"/>
        <v>0</v>
      </c>
      <c r="BH89" s="225">
        <f t="shared" si="66"/>
        <v>0</v>
      </c>
      <c r="BI89" s="225">
        <f t="shared" si="66"/>
        <v>0</v>
      </c>
      <c r="BJ89" s="225">
        <f t="shared" si="66"/>
        <v>0</v>
      </c>
      <c r="BK89" s="225">
        <f t="shared" si="66"/>
        <v>0</v>
      </c>
      <c r="BL89" s="225">
        <f t="shared" si="66"/>
        <v>0</v>
      </c>
      <c r="BM89" s="225">
        <f t="shared" si="84"/>
        <v>0</v>
      </c>
      <c r="BN89" s="225">
        <f t="shared" si="84"/>
        <v>0</v>
      </c>
      <c r="BO89" s="225">
        <f t="shared" si="84"/>
        <v>0</v>
      </c>
      <c r="BP89" s="226">
        <f t="shared" si="67"/>
        <v>0</v>
      </c>
      <c r="BQ89" s="227"/>
      <c r="BR89" s="225">
        <f t="shared" si="81"/>
        <v>0</v>
      </c>
      <c r="BS89" s="225">
        <f t="shared" si="81"/>
        <v>0</v>
      </c>
      <c r="BT89" s="225">
        <f t="shared" si="81"/>
        <v>0</v>
      </c>
      <c r="BU89" s="225">
        <f t="shared" si="81"/>
        <v>0</v>
      </c>
      <c r="BV89" s="225">
        <f t="shared" si="81"/>
        <v>0</v>
      </c>
      <c r="BW89" s="225">
        <f t="shared" si="68"/>
        <v>0</v>
      </c>
      <c r="BX89" s="225">
        <f t="shared" si="68"/>
        <v>0</v>
      </c>
      <c r="BY89" s="225">
        <f t="shared" si="68"/>
        <v>0</v>
      </c>
      <c r="BZ89" s="225">
        <f t="shared" si="68"/>
        <v>0</v>
      </c>
      <c r="CA89" s="225">
        <f t="shared" si="68"/>
        <v>0</v>
      </c>
      <c r="CB89" s="226">
        <f t="shared" si="69"/>
        <v>0</v>
      </c>
      <c r="CC89" s="227"/>
      <c r="CD89" s="225">
        <f t="shared" si="70"/>
        <v>0</v>
      </c>
      <c r="CE89" s="225">
        <f t="shared" si="70"/>
        <v>0</v>
      </c>
      <c r="CF89" s="225">
        <f t="shared" si="70"/>
        <v>0</v>
      </c>
      <c r="CG89" s="225">
        <f t="shared" si="70"/>
        <v>0</v>
      </c>
      <c r="CH89" s="225">
        <f t="shared" si="70"/>
        <v>0</v>
      </c>
      <c r="CI89" s="225">
        <f t="shared" si="70"/>
        <v>0</v>
      </c>
      <c r="CJ89" s="225">
        <f t="shared" si="70"/>
        <v>0</v>
      </c>
      <c r="CK89" s="225">
        <f t="shared" si="85"/>
        <v>0</v>
      </c>
      <c r="CL89" s="225">
        <f t="shared" si="85"/>
        <v>0</v>
      </c>
      <c r="CM89" s="225">
        <f t="shared" si="85"/>
        <v>0</v>
      </c>
      <c r="CN89" s="226">
        <f t="shared" si="71"/>
        <v>0</v>
      </c>
      <c r="CO89" s="227"/>
      <c r="CP89" s="225">
        <f t="shared" si="82"/>
        <v>0</v>
      </c>
      <c r="CQ89" s="225">
        <f t="shared" si="82"/>
        <v>0</v>
      </c>
      <c r="CR89" s="225">
        <f t="shared" si="82"/>
        <v>0</v>
      </c>
      <c r="CS89" s="225">
        <f t="shared" si="82"/>
        <v>0</v>
      </c>
      <c r="CT89" s="225">
        <f t="shared" si="82"/>
        <v>0</v>
      </c>
      <c r="CU89" s="225">
        <f t="shared" si="72"/>
        <v>0</v>
      </c>
      <c r="CV89" s="225">
        <f t="shared" si="72"/>
        <v>0</v>
      </c>
      <c r="CW89" s="225">
        <f t="shared" si="72"/>
        <v>0</v>
      </c>
      <c r="CX89" s="225">
        <f t="shared" si="72"/>
        <v>0</v>
      </c>
      <c r="CY89" s="225">
        <f t="shared" si="72"/>
        <v>0</v>
      </c>
      <c r="CZ89" s="226">
        <f t="shared" si="73"/>
        <v>0</v>
      </c>
      <c r="DA89" s="227"/>
      <c r="DB89" s="225">
        <f t="shared" si="83"/>
        <v>0</v>
      </c>
      <c r="DC89" s="225">
        <f t="shared" si="83"/>
        <v>0</v>
      </c>
      <c r="DD89" s="225">
        <f t="shared" si="83"/>
        <v>0</v>
      </c>
      <c r="DE89" s="225">
        <f t="shared" si="83"/>
        <v>0</v>
      </c>
      <c r="DF89" s="225">
        <f t="shared" si="83"/>
        <v>0</v>
      </c>
      <c r="DG89" s="225">
        <f t="shared" si="74"/>
        <v>0</v>
      </c>
      <c r="DH89" s="225">
        <f t="shared" si="74"/>
        <v>0</v>
      </c>
      <c r="DI89" s="225">
        <f t="shared" si="74"/>
        <v>0</v>
      </c>
      <c r="DJ89" s="225">
        <f t="shared" si="74"/>
        <v>0</v>
      </c>
      <c r="DK89" s="225">
        <f t="shared" si="74"/>
        <v>0</v>
      </c>
      <c r="DL89" s="226">
        <f t="shared" si="75"/>
        <v>0</v>
      </c>
      <c r="DM89" s="227"/>
      <c r="DN89" s="225">
        <f t="shared" si="56"/>
        <v>0</v>
      </c>
      <c r="DO89" s="225">
        <f t="shared" si="56"/>
        <v>0</v>
      </c>
      <c r="DP89" s="225">
        <f t="shared" si="56"/>
        <v>0</v>
      </c>
      <c r="DQ89" s="225">
        <f t="shared" si="56"/>
        <v>0</v>
      </c>
      <c r="DR89" s="225">
        <f t="shared" si="56"/>
        <v>0</v>
      </c>
      <c r="DS89" s="225">
        <f t="shared" si="56"/>
        <v>0</v>
      </c>
      <c r="DT89" s="225">
        <f t="shared" si="56"/>
        <v>0</v>
      </c>
      <c r="DU89" s="225">
        <f t="shared" si="56"/>
        <v>0</v>
      </c>
      <c r="DV89" s="225">
        <f t="shared" si="56"/>
        <v>0</v>
      </c>
      <c r="DW89" s="225">
        <f t="shared" si="56"/>
        <v>0</v>
      </c>
      <c r="DX89" s="226">
        <f t="shared" si="76"/>
        <v>0</v>
      </c>
      <c r="DY89" s="227"/>
      <c r="DZ89" s="225">
        <f t="shared" si="57"/>
        <v>0</v>
      </c>
      <c r="EA89" s="225">
        <f t="shared" si="57"/>
        <v>0</v>
      </c>
      <c r="EB89" s="225">
        <f t="shared" si="57"/>
        <v>0</v>
      </c>
      <c r="EC89" s="225">
        <f t="shared" si="57"/>
        <v>0</v>
      </c>
      <c r="ED89" s="225">
        <f t="shared" si="57"/>
        <v>0</v>
      </c>
      <c r="EE89" s="225">
        <f t="shared" si="57"/>
        <v>0</v>
      </c>
      <c r="EF89" s="225">
        <f t="shared" si="57"/>
        <v>0</v>
      </c>
      <c r="EG89" s="225">
        <f t="shared" si="57"/>
        <v>0</v>
      </c>
      <c r="EH89" s="225">
        <f t="shared" si="57"/>
        <v>0</v>
      </c>
      <c r="EI89" s="225">
        <f t="shared" si="57"/>
        <v>0</v>
      </c>
      <c r="EJ89" s="226">
        <f t="shared" si="77"/>
        <v>0</v>
      </c>
    </row>
    <row r="90" spans="2:140" ht="12.95" customHeight="1" x14ac:dyDescent="0.2">
      <c r="B90" s="109" t="str">
        <f>'2. Grunddata'!C$9</f>
        <v>Husdjurens utfodring och vård</v>
      </c>
      <c r="C90" s="110"/>
      <c r="D90" s="110"/>
      <c r="E90" s="185">
        <f t="shared" si="58"/>
        <v>0</v>
      </c>
      <c r="F90" s="489" t="s">
        <v>19</v>
      </c>
      <c r="G90" s="111"/>
      <c r="H90" s="111"/>
      <c r="I90" s="111"/>
      <c r="J90" s="111"/>
      <c r="K90" s="111"/>
      <c r="L90" s="111"/>
      <c r="M90" s="111"/>
      <c r="N90" s="111"/>
      <c r="O90" s="111"/>
      <c r="P90" s="111"/>
      <c r="Q90" s="546">
        <f t="shared" si="59"/>
        <v>0</v>
      </c>
      <c r="R90" s="186">
        <f>(SUMIF('3. Partner'!K$13:K$87,B90,'3. Partner'!H$13:H$87))</f>
        <v>0</v>
      </c>
      <c r="S90" s="186">
        <f>(SUMIF('3. Partner'!K$13:K$87,B90,'3. Partner'!I$13:I$87))</f>
        <v>0</v>
      </c>
      <c r="T90" s="206">
        <f>IF(F90="NEJ",0,IF('2. Grunddata'!C$15="Lön+Drift",'2. Grunddata'!C$14,0)+IF('2. Grunddata'!C$15="Lön+Drift+Utrustning+Lokal",'2. Grunddata'!C$14,0))</f>
        <v>0</v>
      </c>
      <c r="V90" s="170">
        <f t="shared" si="78"/>
        <v>0</v>
      </c>
      <c r="W90" s="170">
        <f t="shared" si="78"/>
        <v>0</v>
      </c>
      <c r="X90" s="170">
        <f t="shared" si="78"/>
        <v>0</v>
      </c>
      <c r="Y90" s="170">
        <f t="shared" si="78"/>
        <v>0</v>
      </c>
      <c r="Z90" s="170">
        <f t="shared" si="78"/>
        <v>0</v>
      </c>
      <c r="AA90" s="170">
        <f t="shared" si="60"/>
        <v>0</v>
      </c>
      <c r="AB90" s="170">
        <f t="shared" si="60"/>
        <v>0</v>
      </c>
      <c r="AC90" s="170">
        <f t="shared" si="60"/>
        <v>0</v>
      </c>
      <c r="AD90" s="170">
        <f t="shared" si="60"/>
        <v>0</v>
      </c>
      <c r="AE90" s="170">
        <f t="shared" si="60"/>
        <v>0</v>
      </c>
      <c r="AF90" s="171">
        <f t="shared" si="61"/>
        <v>0</v>
      </c>
      <c r="AH90" s="170">
        <f t="shared" si="79"/>
        <v>0</v>
      </c>
      <c r="AI90" s="170">
        <f t="shared" si="79"/>
        <v>0</v>
      </c>
      <c r="AJ90" s="170">
        <f t="shared" si="79"/>
        <v>0</v>
      </c>
      <c r="AK90" s="170">
        <f t="shared" si="79"/>
        <v>0</v>
      </c>
      <c r="AL90" s="170">
        <f t="shared" si="79"/>
        <v>0</v>
      </c>
      <c r="AM90" s="170">
        <f t="shared" si="62"/>
        <v>0</v>
      </c>
      <c r="AN90" s="170">
        <f t="shared" si="62"/>
        <v>0</v>
      </c>
      <c r="AO90" s="170">
        <f t="shared" si="62"/>
        <v>0</v>
      </c>
      <c r="AP90" s="170">
        <f t="shared" si="62"/>
        <v>0</v>
      </c>
      <c r="AQ90" s="170">
        <f t="shared" si="62"/>
        <v>0</v>
      </c>
      <c r="AR90" s="171">
        <f t="shared" si="63"/>
        <v>0</v>
      </c>
      <c r="AT90" s="170">
        <f t="shared" si="80"/>
        <v>0</v>
      </c>
      <c r="AU90" s="170">
        <f t="shared" si="80"/>
        <v>0</v>
      </c>
      <c r="AV90" s="170">
        <f t="shared" si="80"/>
        <v>0</v>
      </c>
      <c r="AW90" s="170">
        <f t="shared" si="80"/>
        <v>0</v>
      </c>
      <c r="AX90" s="170">
        <f t="shared" si="80"/>
        <v>0</v>
      </c>
      <c r="AY90" s="170">
        <f t="shared" si="64"/>
        <v>0</v>
      </c>
      <c r="AZ90" s="170">
        <f t="shared" si="64"/>
        <v>0</v>
      </c>
      <c r="BA90" s="170">
        <f t="shared" si="64"/>
        <v>0</v>
      </c>
      <c r="BB90" s="170">
        <f t="shared" si="64"/>
        <v>0</v>
      </c>
      <c r="BC90" s="170">
        <f t="shared" si="64"/>
        <v>0</v>
      </c>
      <c r="BD90" s="171">
        <f t="shared" si="65"/>
        <v>0</v>
      </c>
      <c r="BF90" s="170">
        <f t="shared" si="66"/>
        <v>0</v>
      </c>
      <c r="BG90" s="170">
        <f t="shared" si="66"/>
        <v>0</v>
      </c>
      <c r="BH90" s="170">
        <f t="shared" si="66"/>
        <v>0</v>
      </c>
      <c r="BI90" s="170">
        <f t="shared" si="66"/>
        <v>0</v>
      </c>
      <c r="BJ90" s="170">
        <f t="shared" si="66"/>
        <v>0</v>
      </c>
      <c r="BK90" s="170">
        <f t="shared" si="66"/>
        <v>0</v>
      </c>
      <c r="BL90" s="170">
        <f t="shared" si="66"/>
        <v>0</v>
      </c>
      <c r="BM90" s="170">
        <f t="shared" si="84"/>
        <v>0</v>
      </c>
      <c r="BN90" s="170">
        <f t="shared" si="84"/>
        <v>0</v>
      </c>
      <c r="BO90" s="170">
        <f t="shared" si="84"/>
        <v>0</v>
      </c>
      <c r="BP90" s="171">
        <f t="shared" si="67"/>
        <v>0</v>
      </c>
      <c r="BR90" s="170">
        <f t="shared" si="81"/>
        <v>0</v>
      </c>
      <c r="BS90" s="170">
        <f t="shared" si="81"/>
        <v>0</v>
      </c>
      <c r="BT90" s="170">
        <f t="shared" si="81"/>
        <v>0</v>
      </c>
      <c r="BU90" s="170">
        <f t="shared" si="81"/>
        <v>0</v>
      </c>
      <c r="BV90" s="170">
        <f t="shared" si="81"/>
        <v>0</v>
      </c>
      <c r="BW90" s="170">
        <f t="shared" si="68"/>
        <v>0</v>
      </c>
      <c r="BX90" s="170">
        <f t="shared" si="68"/>
        <v>0</v>
      </c>
      <c r="BY90" s="170">
        <f t="shared" si="68"/>
        <v>0</v>
      </c>
      <c r="BZ90" s="170">
        <f t="shared" si="68"/>
        <v>0</v>
      </c>
      <c r="CA90" s="170">
        <f t="shared" si="68"/>
        <v>0</v>
      </c>
      <c r="CB90" s="171">
        <f t="shared" si="69"/>
        <v>0</v>
      </c>
      <c r="CD90" s="170">
        <f t="shared" si="70"/>
        <v>0</v>
      </c>
      <c r="CE90" s="170">
        <f t="shared" si="70"/>
        <v>0</v>
      </c>
      <c r="CF90" s="170">
        <f t="shared" si="70"/>
        <v>0</v>
      </c>
      <c r="CG90" s="170">
        <f t="shared" si="70"/>
        <v>0</v>
      </c>
      <c r="CH90" s="170">
        <f t="shared" si="70"/>
        <v>0</v>
      </c>
      <c r="CI90" s="170">
        <f t="shared" si="70"/>
        <v>0</v>
      </c>
      <c r="CJ90" s="170">
        <f t="shared" si="70"/>
        <v>0</v>
      </c>
      <c r="CK90" s="170">
        <f t="shared" si="85"/>
        <v>0</v>
      </c>
      <c r="CL90" s="170">
        <f t="shared" si="85"/>
        <v>0</v>
      </c>
      <c r="CM90" s="170">
        <f t="shared" si="85"/>
        <v>0</v>
      </c>
      <c r="CN90" s="171">
        <f t="shared" si="71"/>
        <v>0</v>
      </c>
      <c r="CP90" s="170">
        <f t="shared" si="82"/>
        <v>0</v>
      </c>
      <c r="CQ90" s="170">
        <f t="shared" si="82"/>
        <v>0</v>
      </c>
      <c r="CR90" s="170">
        <f t="shared" si="82"/>
        <v>0</v>
      </c>
      <c r="CS90" s="170">
        <f t="shared" si="82"/>
        <v>0</v>
      </c>
      <c r="CT90" s="170">
        <f t="shared" si="82"/>
        <v>0</v>
      </c>
      <c r="CU90" s="170">
        <f t="shared" si="72"/>
        <v>0</v>
      </c>
      <c r="CV90" s="170">
        <f t="shared" si="72"/>
        <v>0</v>
      </c>
      <c r="CW90" s="170">
        <f t="shared" si="72"/>
        <v>0</v>
      </c>
      <c r="CX90" s="170">
        <f t="shared" si="72"/>
        <v>0</v>
      </c>
      <c r="CY90" s="170">
        <f t="shared" si="72"/>
        <v>0</v>
      </c>
      <c r="CZ90" s="171">
        <f t="shared" si="73"/>
        <v>0</v>
      </c>
      <c r="DB90" s="170">
        <f t="shared" si="83"/>
        <v>0</v>
      </c>
      <c r="DC90" s="170">
        <f t="shared" si="83"/>
        <v>0</v>
      </c>
      <c r="DD90" s="170">
        <f t="shared" si="83"/>
        <v>0</v>
      </c>
      <c r="DE90" s="170">
        <f t="shared" si="83"/>
        <v>0</v>
      </c>
      <c r="DF90" s="170">
        <f t="shared" si="83"/>
        <v>0</v>
      </c>
      <c r="DG90" s="170">
        <f t="shared" si="74"/>
        <v>0</v>
      </c>
      <c r="DH90" s="170">
        <f t="shared" si="74"/>
        <v>0</v>
      </c>
      <c r="DI90" s="170">
        <f t="shared" si="74"/>
        <v>0</v>
      </c>
      <c r="DJ90" s="170">
        <f t="shared" si="74"/>
        <v>0</v>
      </c>
      <c r="DK90" s="170">
        <f t="shared" si="74"/>
        <v>0</v>
      </c>
      <c r="DL90" s="171">
        <f t="shared" si="75"/>
        <v>0</v>
      </c>
      <c r="DN90" s="170">
        <f t="shared" si="56"/>
        <v>0</v>
      </c>
      <c r="DO90" s="170">
        <f t="shared" si="56"/>
        <v>0</v>
      </c>
      <c r="DP90" s="170">
        <f t="shared" si="56"/>
        <v>0</v>
      </c>
      <c r="DQ90" s="170">
        <f t="shared" si="56"/>
        <v>0</v>
      </c>
      <c r="DR90" s="170">
        <f t="shared" si="56"/>
        <v>0</v>
      </c>
      <c r="DS90" s="170">
        <f t="shared" si="56"/>
        <v>0</v>
      </c>
      <c r="DT90" s="170">
        <f t="shared" si="56"/>
        <v>0</v>
      </c>
      <c r="DU90" s="170">
        <f t="shared" si="56"/>
        <v>0</v>
      </c>
      <c r="DV90" s="170">
        <f t="shared" si="56"/>
        <v>0</v>
      </c>
      <c r="DW90" s="170">
        <f t="shared" si="56"/>
        <v>0</v>
      </c>
      <c r="DX90" s="171">
        <f t="shared" si="76"/>
        <v>0</v>
      </c>
      <c r="DZ90" s="170">
        <f t="shared" si="57"/>
        <v>0</v>
      </c>
      <c r="EA90" s="170">
        <f t="shared" si="57"/>
        <v>0</v>
      </c>
      <c r="EB90" s="170">
        <f t="shared" si="57"/>
        <v>0</v>
      </c>
      <c r="EC90" s="170">
        <f t="shared" si="57"/>
        <v>0</v>
      </c>
      <c r="ED90" s="170">
        <f t="shared" si="57"/>
        <v>0</v>
      </c>
      <c r="EE90" s="170">
        <f t="shared" si="57"/>
        <v>0</v>
      </c>
      <c r="EF90" s="170">
        <f t="shared" si="57"/>
        <v>0</v>
      </c>
      <c r="EG90" s="170">
        <f t="shared" si="57"/>
        <v>0</v>
      </c>
      <c r="EH90" s="170">
        <f t="shared" si="57"/>
        <v>0</v>
      </c>
      <c r="EI90" s="170">
        <f t="shared" si="57"/>
        <v>0</v>
      </c>
      <c r="EJ90" s="171">
        <f t="shared" si="77"/>
        <v>0</v>
      </c>
    </row>
    <row r="91" spans="2:140" ht="12.95" customHeight="1" x14ac:dyDescent="0.2">
      <c r="B91" s="115" t="str">
        <f>'2. Grunddata'!C$9</f>
        <v>Husdjurens utfodring och vård</v>
      </c>
      <c r="C91" s="147"/>
      <c r="D91" s="147"/>
      <c r="E91" s="209">
        <f t="shared" si="58"/>
        <v>0</v>
      </c>
      <c r="F91" s="488" t="s">
        <v>19</v>
      </c>
      <c r="G91" s="136"/>
      <c r="H91" s="136"/>
      <c r="I91" s="136"/>
      <c r="J91" s="136"/>
      <c r="K91" s="136"/>
      <c r="L91" s="136"/>
      <c r="M91" s="136"/>
      <c r="N91" s="136"/>
      <c r="O91" s="136"/>
      <c r="P91" s="136"/>
      <c r="Q91" s="547">
        <f t="shared" si="59"/>
        <v>0</v>
      </c>
      <c r="R91" s="286">
        <f>(SUMIF('3. Partner'!K$13:K$87,B91,'3. Partner'!H$13:H$87))</f>
        <v>0</v>
      </c>
      <c r="S91" s="286">
        <f>(SUMIF('3. Partner'!K$13:K$87,B91,'3. Partner'!I$13:I$87))</f>
        <v>0</v>
      </c>
      <c r="T91" s="287">
        <f>IF(F91="NEJ",0,IF('2. Grunddata'!C$15="Lön+Drift",'2. Grunddata'!C$14,0)+IF('2. Grunddata'!C$15="Lön+Drift+Utrustning+Lokal",'2. Grunddata'!C$14,0))</f>
        <v>0</v>
      </c>
      <c r="U91" s="227"/>
      <c r="V91" s="225">
        <f t="shared" si="78"/>
        <v>0</v>
      </c>
      <c r="W91" s="225">
        <f t="shared" si="78"/>
        <v>0</v>
      </c>
      <c r="X91" s="225">
        <f t="shared" si="78"/>
        <v>0</v>
      </c>
      <c r="Y91" s="225">
        <f t="shared" si="78"/>
        <v>0</v>
      </c>
      <c r="Z91" s="225">
        <f t="shared" si="78"/>
        <v>0</v>
      </c>
      <c r="AA91" s="225">
        <f t="shared" si="60"/>
        <v>0</v>
      </c>
      <c r="AB91" s="225">
        <f t="shared" si="60"/>
        <v>0</v>
      </c>
      <c r="AC91" s="225">
        <f t="shared" si="60"/>
        <v>0</v>
      </c>
      <c r="AD91" s="225">
        <f t="shared" si="60"/>
        <v>0</v>
      </c>
      <c r="AE91" s="225">
        <f t="shared" si="60"/>
        <v>0</v>
      </c>
      <c r="AF91" s="226">
        <f t="shared" si="61"/>
        <v>0</v>
      </c>
      <c r="AG91" s="227"/>
      <c r="AH91" s="225">
        <f t="shared" si="79"/>
        <v>0</v>
      </c>
      <c r="AI91" s="225">
        <f t="shared" si="79"/>
        <v>0</v>
      </c>
      <c r="AJ91" s="225">
        <f t="shared" si="79"/>
        <v>0</v>
      </c>
      <c r="AK91" s="225">
        <f t="shared" si="79"/>
        <v>0</v>
      </c>
      <c r="AL91" s="225">
        <f t="shared" si="79"/>
        <v>0</v>
      </c>
      <c r="AM91" s="225">
        <f t="shared" si="62"/>
        <v>0</v>
      </c>
      <c r="AN91" s="225">
        <f t="shared" si="62"/>
        <v>0</v>
      </c>
      <c r="AO91" s="225">
        <f t="shared" si="62"/>
        <v>0</v>
      </c>
      <c r="AP91" s="225">
        <f t="shared" si="62"/>
        <v>0</v>
      </c>
      <c r="AQ91" s="225">
        <f t="shared" si="62"/>
        <v>0</v>
      </c>
      <c r="AR91" s="226">
        <f t="shared" si="63"/>
        <v>0</v>
      </c>
      <c r="AS91" s="227"/>
      <c r="AT91" s="225">
        <f t="shared" si="80"/>
        <v>0</v>
      </c>
      <c r="AU91" s="225">
        <f t="shared" si="80"/>
        <v>0</v>
      </c>
      <c r="AV91" s="225">
        <f t="shared" si="80"/>
        <v>0</v>
      </c>
      <c r="AW91" s="225">
        <f t="shared" si="80"/>
        <v>0</v>
      </c>
      <c r="AX91" s="225">
        <f t="shared" si="80"/>
        <v>0</v>
      </c>
      <c r="AY91" s="225">
        <f t="shared" si="64"/>
        <v>0</v>
      </c>
      <c r="AZ91" s="225">
        <f t="shared" si="64"/>
        <v>0</v>
      </c>
      <c r="BA91" s="225">
        <f t="shared" si="64"/>
        <v>0</v>
      </c>
      <c r="BB91" s="225">
        <f t="shared" si="64"/>
        <v>0</v>
      </c>
      <c r="BC91" s="225">
        <f t="shared" si="64"/>
        <v>0</v>
      </c>
      <c r="BD91" s="226">
        <f t="shared" si="65"/>
        <v>0</v>
      </c>
      <c r="BE91" s="227"/>
      <c r="BF91" s="225">
        <f t="shared" si="66"/>
        <v>0</v>
      </c>
      <c r="BG91" s="225">
        <f t="shared" si="66"/>
        <v>0</v>
      </c>
      <c r="BH91" s="225">
        <f t="shared" si="66"/>
        <v>0</v>
      </c>
      <c r="BI91" s="225">
        <f t="shared" si="66"/>
        <v>0</v>
      </c>
      <c r="BJ91" s="225">
        <f t="shared" si="66"/>
        <v>0</v>
      </c>
      <c r="BK91" s="225">
        <f t="shared" si="66"/>
        <v>0</v>
      </c>
      <c r="BL91" s="225">
        <f t="shared" si="66"/>
        <v>0</v>
      </c>
      <c r="BM91" s="225">
        <f t="shared" si="84"/>
        <v>0</v>
      </c>
      <c r="BN91" s="225">
        <f t="shared" si="84"/>
        <v>0</v>
      </c>
      <c r="BO91" s="225">
        <f t="shared" si="84"/>
        <v>0</v>
      </c>
      <c r="BP91" s="226">
        <f t="shared" si="67"/>
        <v>0</v>
      </c>
      <c r="BQ91" s="227"/>
      <c r="BR91" s="225">
        <f t="shared" si="81"/>
        <v>0</v>
      </c>
      <c r="BS91" s="225">
        <f t="shared" si="81"/>
        <v>0</v>
      </c>
      <c r="BT91" s="225">
        <f t="shared" si="81"/>
        <v>0</v>
      </c>
      <c r="BU91" s="225">
        <f t="shared" si="81"/>
        <v>0</v>
      </c>
      <c r="BV91" s="225">
        <f t="shared" si="81"/>
        <v>0</v>
      </c>
      <c r="BW91" s="225">
        <f t="shared" si="68"/>
        <v>0</v>
      </c>
      <c r="BX91" s="225">
        <f t="shared" si="68"/>
        <v>0</v>
      </c>
      <c r="BY91" s="225">
        <f t="shared" si="68"/>
        <v>0</v>
      </c>
      <c r="BZ91" s="225">
        <f t="shared" si="68"/>
        <v>0</v>
      </c>
      <c r="CA91" s="225">
        <f t="shared" si="68"/>
        <v>0</v>
      </c>
      <c r="CB91" s="226">
        <f t="shared" si="69"/>
        <v>0</v>
      </c>
      <c r="CC91" s="227"/>
      <c r="CD91" s="225">
        <f t="shared" si="70"/>
        <v>0</v>
      </c>
      <c r="CE91" s="225">
        <f t="shared" si="70"/>
        <v>0</v>
      </c>
      <c r="CF91" s="225">
        <f t="shared" si="70"/>
        <v>0</v>
      </c>
      <c r="CG91" s="225">
        <f t="shared" si="70"/>
        <v>0</v>
      </c>
      <c r="CH91" s="225">
        <f t="shared" si="70"/>
        <v>0</v>
      </c>
      <c r="CI91" s="225">
        <f t="shared" si="70"/>
        <v>0</v>
      </c>
      <c r="CJ91" s="225">
        <f t="shared" si="70"/>
        <v>0</v>
      </c>
      <c r="CK91" s="225">
        <f t="shared" si="85"/>
        <v>0</v>
      </c>
      <c r="CL91" s="225">
        <f t="shared" si="85"/>
        <v>0</v>
      </c>
      <c r="CM91" s="225">
        <f t="shared" si="85"/>
        <v>0</v>
      </c>
      <c r="CN91" s="226">
        <f t="shared" si="71"/>
        <v>0</v>
      </c>
      <c r="CO91" s="227"/>
      <c r="CP91" s="225">
        <f t="shared" si="82"/>
        <v>0</v>
      </c>
      <c r="CQ91" s="225">
        <f t="shared" si="82"/>
        <v>0</v>
      </c>
      <c r="CR91" s="225">
        <f t="shared" si="82"/>
        <v>0</v>
      </c>
      <c r="CS91" s="225">
        <f t="shared" si="82"/>
        <v>0</v>
      </c>
      <c r="CT91" s="225">
        <f t="shared" si="82"/>
        <v>0</v>
      </c>
      <c r="CU91" s="225">
        <f t="shared" si="72"/>
        <v>0</v>
      </c>
      <c r="CV91" s="225">
        <f t="shared" si="72"/>
        <v>0</v>
      </c>
      <c r="CW91" s="225">
        <f t="shared" si="72"/>
        <v>0</v>
      </c>
      <c r="CX91" s="225">
        <f t="shared" si="72"/>
        <v>0</v>
      </c>
      <c r="CY91" s="225">
        <f t="shared" si="72"/>
        <v>0</v>
      </c>
      <c r="CZ91" s="226">
        <f t="shared" si="73"/>
        <v>0</v>
      </c>
      <c r="DA91" s="227"/>
      <c r="DB91" s="225">
        <f t="shared" si="83"/>
        <v>0</v>
      </c>
      <c r="DC91" s="225">
        <f t="shared" si="83"/>
        <v>0</v>
      </c>
      <c r="DD91" s="225">
        <f t="shared" si="83"/>
        <v>0</v>
      </c>
      <c r="DE91" s="225">
        <f t="shared" si="83"/>
        <v>0</v>
      </c>
      <c r="DF91" s="225">
        <f t="shared" si="83"/>
        <v>0</v>
      </c>
      <c r="DG91" s="225">
        <f t="shared" si="74"/>
        <v>0</v>
      </c>
      <c r="DH91" s="225">
        <f t="shared" si="74"/>
        <v>0</v>
      </c>
      <c r="DI91" s="225">
        <f t="shared" si="74"/>
        <v>0</v>
      </c>
      <c r="DJ91" s="225">
        <f t="shared" si="74"/>
        <v>0</v>
      </c>
      <c r="DK91" s="225">
        <f t="shared" si="74"/>
        <v>0</v>
      </c>
      <c r="DL91" s="226">
        <f t="shared" si="75"/>
        <v>0</v>
      </c>
      <c r="DM91" s="227"/>
      <c r="DN91" s="225">
        <f t="shared" si="56"/>
        <v>0</v>
      </c>
      <c r="DO91" s="225">
        <f t="shared" si="56"/>
        <v>0</v>
      </c>
      <c r="DP91" s="225">
        <f t="shared" si="56"/>
        <v>0</v>
      </c>
      <c r="DQ91" s="225">
        <f t="shared" si="56"/>
        <v>0</v>
      </c>
      <c r="DR91" s="225">
        <f t="shared" si="56"/>
        <v>0</v>
      </c>
      <c r="DS91" s="225">
        <f t="shared" si="56"/>
        <v>0</v>
      </c>
      <c r="DT91" s="225">
        <f t="shared" si="56"/>
        <v>0</v>
      </c>
      <c r="DU91" s="225">
        <f t="shared" si="56"/>
        <v>0</v>
      </c>
      <c r="DV91" s="225">
        <f t="shared" si="56"/>
        <v>0</v>
      </c>
      <c r="DW91" s="225">
        <f t="shared" si="56"/>
        <v>0</v>
      </c>
      <c r="DX91" s="226">
        <f t="shared" si="76"/>
        <v>0</v>
      </c>
      <c r="DY91" s="227"/>
      <c r="DZ91" s="225">
        <f t="shared" si="57"/>
        <v>0</v>
      </c>
      <c r="EA91" s="225">
        <f t="shared" si="57"/>
        <v>0</v>
      </c>
      <c r="EB91" s="225">
        <f t="shared" si="57"/>
        <v>0</v>
      </c>
      <c r="EC91" s="225">
        <f t="shared" si="57"/>
        <v>0</v>
      </c>
      <c r="ED91" s="225">
        <f t="shared" si="57"/>
        <v>0</v>
      </c>
      <c r="EE91" s="225">
        <f t="shared" si="57"/>
        <v>0</v>
      </c>
      <c r="EF91" s="225">
        <f t="shared" si="57"/>
        <v>0</v>
      </c>
      <c r="EG91" s="225">
        <f t="shared" si="57"/>
        <v>0</v>
      </c>
      <c r="EH91" s="225">
        <f t="shared" si="57"/>
        <v>0</v>
      </c>
      <c r="EI91" s="225">
        <f t="shared" si="57"/>
        <v>0</v>
      </c>
      <c r="EJ91" s="226">
        <f t="shared" si="77"/>
        <v>0</v>
      </c>
    </row>
    <row r="92" spans="2:140" ht="12.95" customHeight="1" x14ac:dyDescent="0.2">
      <c r="B92" s="109" t="str">
        <f>'2. Grunddata'!C$9</f>
        <v>Husdjurens utfodring och vård</v>
      </c>
      <c r="C92" s="110"/>
      <c r="D92" s="110"/>
      <c r="E92" s="185">
        <f t="shared" si="58"/>
        <v>0</v>
      </c>
      <c r="F92" s="489" t="s">
        <v>19</v>
      </c>
      <c r="G92" s="111"/>
      <c r="H92" s="111"/>
      <c r="I92" s="111"/>
      <c r="J92" s="111"/>
      <c r="K92" s="111"/>
      <c r="L92" s="111"/>
      <c r="M92" s="111"/>
      <c r="N92" s="111"/>
      <c r="O92" s="111"/>
      <c r="P92" s="111"/>
      <c r="Q92" s="546">
        <f t="shared" si="59"/>
        <v>0</v>
      </c>
      <c r="R92" s="186">
        <f>(SUMIF('3. Partner'!K$13:K$87,B92,'3. Partner'!H$13:H$87))</f>
        <v>0</v>
      </c>
      <c r="S92" s="186">
        <f>(SUMIF('3. Partner'!K$13:K$87,B92,'3. Partner'!I$13:I$87))</f>
        <v>0</v>
      </c>
      <c r="T92" s="206">
        <f>IF(F92="NEJ",0,IF('2. Grunddata'!C$15="Lön+Drift",'2. Grunddata'!C$14,0)+IF('2. Grunddata'!C$15="Lön+Drift+Utrustning+Lokal",'2. Grunddata'!C$14,0))</f>
        <v>0</v>
      </c>
      <c r="V92" s="170">
        <f t="shared" si="78"/>
        <v>0</v>
      </c>
      <c r="W92" s="170">
        <f t="shared" si="78"/>
        <v>0</v>
      </c>
      <c r="X92" s="170">
        <f t="shared" si="78"/>
        <v>0</v>
      </c>
      <c r="Y92" s="170">
        <f t="shared" si="78"/>
        <v>0</v>
      </c>
      <c r="Z92" s="170">
        <f t="shared" si="78"/>
        <v>0</v>
      </c>
      <c r="AA92" s="170">
        <f t="shared" si="60"/>
        <v>0</v>
      </c>
      <c r="AB92" s="170">
        <f t="shared" si="60"/>
        <v>0</v>
      </c>
      <c r="AC92" s="170">
        <f t="shared" si="60"/>
        <v>0</v>
      </c>
      <c r="AD92" s="170">
        <f t="shared" si="60"/>
        <v>0</v>
      </c>
      <c r="AE92" s="170">
        <f t="shared" si="60"/>
        <v>0</v>
      </c>
      <c r="AF92" s="171">
        <f t="shared" si="61"/>
        <v>0</v>
      </c>
      <c r="AH92" s="170">
        <f t="shared" si="79"/>
        <v>0</v>
      </c>
      <c r="AI92" s="170">
        <f t="shared" si="79"/>
        <v>0</v>
      </c>
      <c r="AJ92" s="170">
        <f t="shared" si="79"/>
        <v>0</v>
      </c>
      <c r="AK92" s="170">
        <f t="shared" si="79"/>
        <v>0</v>
      </c>
      <c r="AL92" s="170">
        <f t="shared" si="79"/>
        <v>0</v>
      </c>
      <c r="AM92" s="170">
        <f t="shared" si="62"/>
        <v>0</v>
      </c>
      <c r="AN92" s="170">
        <f t="shared" si="62"/>
        <v>0</v>
      </c>
      <c r="AO92" s="170">
        <f t="shared" si="62"/>
        <v>0</v>
      </c>
      <c r="AP92" s="170">
        <f t="shared" si="62"/>
        <v>0</v>
      </c>
      <c r="AQ92" s="170">
        <f t="shared" si="62"/>
        <v>0</v>
      </c>
      <c r="AR92" s="171">
        <f t="shared" si="63"/>
        <v>0</v>
      </c>
      <c r="AT92" s="170">
        <f t="shared" si="80"/>
        <v>0</v>
      </c>
      <c r="AU92" s="170">
        <f t="shared" si="80"/>
        <v>0</v>
      </c>
      <c r="AV92" s="170">
        <f t="shared" si="80"/>
        <v>0</v>
      </c>
      <c r="AW92" s="170">
        <f t="shared" si="80"/>
        <v>0</v>
      </c>
      <c r="AX92" s="170">
        <f t="shared" si="80"/>
        <v>0</v>
      </c>
      <c r="AY92" s="170">
        <f t="shared" si="64"/>
        <v>0</v>
      </c>
      <c r="AZ92" s="170">
        <f t="shared" si="64"/>
        <v>0</v>
      </c>
      <c r="BA92" s="170">
        <f t="shared" si="64"/>
        <v>0</v>
      </c>
      <c r="BB92" s="170">
        <f t="shared" si="64"/>
        <v>0</v>
      </c>
      <c r="BC92" s="170">
        <f t="shared" si="64"/>
        <v>0</v>
      </c>
      <c r="BD92" s="171">
        <f t="shared" si="65"/>
        <v>0</v>
      </c>
      <c r="BF92" s="170">
        <f t="shared" si="66"/>
        <v>0</v>
      </c>
      <c r="BG92" s="170">
        <f t="shared" si="66"/>
        <v>0</v>
      </c>
      <c r="BH92" s="170">
        <f t="shared" si="66"/>
        <v>0</v>
      </c>
      <c r="BI92" s="170">
        <f t="shared" si="66"/>
        <v>0</v>
      </c>
      <c r="BJ92" s="170">
        <f t="shared" si="66"/>
        <v>0</v>
      </c>
      <c r="BK92" s="170">
        <f t="shared" si="66"/>
        <v>0</v>
      </c>
      <c r="BL92" s="170">
        <f t="shared" si="66"/>
        <v>0</v>
      </c>
      <c r="BM92" s="170">
        <f t="shared" si="84"/>
        <v>0</v>
      </c>
      <c r="BN92" s="170">
        <f t="shared" si="84"/>
        <v>0</v>
      </c>
      <c r="BO92" s="170">
        <f t="shared" si="84"/>
        <v>0</v>
      </c>
      <c r="BP92" s="171">
        <f t="shared" si="67"/>
        <v>0</v>
      </c>
      <c r="BR92" s="170">
        <f t="shared" si="81"/>
        <v>0</v>
      </c>
      <c r="BS92" s="170">
        <f t="shared" si="81"/>
        <v>0</v>
      </c>
      <c r="BT92" s="170">
        <f t="shared" si="81"/>
        <v>0</v>
      </c>
      <c r="BU92" s="170">
        <f t="shared" si="81"/>
        <v>0</v>
      </c>
      <c r="BV92" s="170">
        <f t="shared" si="81"/>
        <v>0</v>
      </c>
      <c r="BW92" s="170">
        <f t="shared" si="68"/>
        <v>0</v>
      </c>
      <c r="BX92" s="170">
        <f t="shared" si="68"/>
        <v>0</v>
      </c>
      <c r="BY92" s="170">
        <f t="shared" si="68"/>
        <v>0</v>
      </c>
      <c r="BZ92" s="170">
        <f t="shared" si="68"/>
        <v>0</v>
      </c>
      <c r="CA92" s="170">
        <f t="shared" si="68"/>
        <v>0</v>
      </c>
      <c r="CB92" s="171">
        <f t="shared" si="69"/>
        <v>0</v>
      </c>
      <c r="CD92" s="170">
        <f t="shared" si="70"/>
        <v>0</v>
      </c>
      <c r="CE92" s="170">
        <f t="shared" si="70"/>
        <v>0</v>
      </c>
      <c r="CF92" s="170">
        <f t="shared" si="70"/>
        <v>0</v>
      </c>
      <c r="CG92" s="170">
        <f t="shared" si="70"/>
        <v>0</v>
      </c>
      <c r="CH92" s="170">
        <f t="shared" si="70"/>
        <v>0</v>
      </c>
      <c r="CI92" s="170">
        <f t="shared" si="70"/>
        <v>0</v>
      </c>
      <c r="CJ92" s="170">
        <f t="shared" si="70"/>
        <v>0</v>
      </c>
      <c r="CK92" s="170">
        <f t="shared" si="85"/>
        <v>0</v>
      </c>
      <c r="CL92" s="170">
        <f t="shared" si="85"/>
        <v>0</v>
      </c>
      <c r="CM92" s="170">
        <f t="shared" si="85"/>
        <v>0</v>
      </c>
      <c r="CN92" s="171">
        <f t="shared" si="71"/>
        <v>0</v>
      </c>
      <c r="CP92" s="170">
        <f t="shared" si="82"/>
        <v>0</v>
      </c>
      <c r="CQ92" s="170">
        <f t="shared" si="82"/>
        <v>0</v>
      </c>
      <c r="CR92" s="170">
        <f t="shared" si="82"/>
        <v>0</v>
      </c>
      <c r="CS92" s="170">
        <f t="shared" si="82"/>
        <v>0</v>
      </c>
      <c r="CT92" s="170">
        <f t="shared" si="82"/>
        <v>0</v>
      </c>
      <c r="CU92" s="170">
        <f t="shared" si="72"/>
        <v>0</v>
      </c>
      <c r="CV92" s="170">
        <f t="shared" si="72"/>
        <v>0</v>
      </c>
      <c r="CW92" s="170">
        <f t="shared" si="72"/>
        <v>0</v>
      </c>
      <c r="CX92" s="170">
        <f t="shared" si="72"/>
        <v>0</v>
      </c>
      <c r="CY92" s="170">
        <f t="shared" si="72"/>
        <v>0</v>
      </c>
      <c r="CZ92" s="171">
        <f t="shared" si="73"/>
        <v>0</v>
      </c>
      <c r="DB92" s="170">
        <f t="shared" si="83"/>
        <v>0</v>
      </c>
      <c r="DC92" s="170">
        <f t="shared" si="83"/>
        <v>0</v>
      </c>
      <c r="DD92" s="170">
        <f t="shared" si="83"/>
        <v>0</v>
      </c>
      <c r="DE92" s="170">
        <f t="shared" si="83"/>
        <v>0</v>
      </c>
      <c r="DF92" s="170">
        <f t="shared" si="83"/>
        <v>0</v>
      </c>
      <c r="DG92" s="170">
        <f t="shared" si="74"/>
        <v>0</v>
      </c>
      <c r="DH92" s="170">
        <f t="shared" si="74"/>
        <v>0</v>
      </c>
      <c r="DI92" s="170">
        <f t="shared" si="74"/>
        <v>0</v>
      </c>
      <c r="DJ92" s="170">
        <f t="shared" si="74"/>
        <v>0</v>
      </c>
      <c r="DK92" s="170">
        <f t="shared" si="74"/>
        <v>0</v>
      </c>
      <c r="DL92" s="171">
        <f t="shared" si="75"/>
        <v>0</v>
      </c>
      <c r="DN92" s="170">
        <f t="shared" si="56"/>
        <v>0</v>
      </c>
      <c r="DO92" s="170">
        <f t="shared" si="56"/>
        <v>0</v>
      </c>
      <c r="DP92" s="170">
        <f t="shared" si="56"/>
        <v>0</v>
      </c>
      <c r="DQ92" s="170">
        <f t="shared" si="56"/>
        <v>0</v>
      </c>
      <c r="DR92" s="170">
        <f t="shared" si="56"/>
        <v>0</v>
      </c>
      <c r="DS92" s="170">
        <f t="shared" si="56"/>
        <v>0</v>
      </c>
      <c r="DT92" s="170">
        <f t="shared" si="56"/>
        <v>0</v>
      </c>
      <c r="DU92" s="170">
        <f t="shared" si="56"/>
        <v>0</v>
      </c>
      <c r="DV92" s="170">
        <f t="shared" si="56"/>
        <v>0</v>
      </c>
      <c r="DW92" s="170">
        <f t="shared" si="56"/>
        <v>0</v>
      </c>
      <c r="DX92" s="171">
        <f t="shared" si="76"/>
        <v>0</v>
      </c>
      <c r="DZ92" s="170">
        <f t="shared" si="57"/>
        <v>0</v>
      </c>
      <c r="EA92" s="170">
        <f t="shared" si="57"/>
        <v>0</v>
      </c>
      <c r="EB92" s="170">
        <f t="shared" si="57"/>
        <v>0</v>
      </c>
      <c r="EC92" s="170">
        <f t="shared" si="57"/>
        <v>0</v>
      </c>
      <c r="ED92" s="170">
        <f t="shared" si="57"/>
        <v>0</v>
      </c>
      <c r="EE92" s="170">
        <f t="shared" si="57"/>
        <v>0</v>
      </c>
      <c r="EF92" s="170">
        <f t="shared" si="57"/>
        <v>0</v>
      </c>
      <c r="EG92" s="170">
        <f t="shared" si="57"/>
        <v>0</v>
      </c>
      <c r="EH92" s="170">
        <f t="shared" si="57"/>
        <v>0</v>
      </c>
      <c r="EI92" s="170">
        <f t="shared" si="57"/>
        <v>0</v>
      </c>
      <c r="EJ92" s="171">
        <f t="shared" si="77"/>
        <v>0</v>
      </c>
    </row>
    <row r="93" spans="2:140" ht="12.95" customHeight="1" x14ac:dyDescent="0.2">
      <c r="B93" s="115" t="str">
        <f>'2. Grunddata'!C$9</f>
        <v>Husdjurens utfodring och vård</v>
      </c>
      <c r="C93" s="147"/>
      <c r="D93" s="147"/>
      <c r="E93" s="209">
        <f t="shared" si="58"/>
        <v>0</v>
      </c>
      <c r="F93" s="488" t="s">
        <v>19</v>
      </c>
      <c r="G93" s="136"/>
      <c r="H93" s="136"/>
      <c r="I93" s="136"/>
      <c r="J93" s="136"/>
      <c r="K93" s="136"/>
      <c r="L93" s="136"/>
      <c r="M93" s="136"/>
      <c r="N93" s="136"/>
      <c r="O93" s="136"/>
      <c r="P93" s="136"/>
      <c r="Q93" s="547">
        <f t="shared" si="59"/>
        <v>0</v>
      </c>
      <c r="R93" s="286">
        <f>(SUMIF('3. Partner'!K$13:K$87,B93,'3. Partner'!H$13:H$87))</f>
        <v>0</v>
      </c>
      <c r="S93" s="286">
        <f>(SUMIF('3. Partner'!K$13:K$87,B93,'3. Partner'!I$13:I$87))</f>
        <v>0</v>
      </c>
      <c r="T93" s="287">
        <f>IF(F93="NEJ",0,IF('2. Grunddata'!C$15="Lön+Drift",'2. Grunddata'!C$14,0)+IF('2. Grunddata'!C$15="Lön+Drift+Utrustning+Lokal",'2. Grunddata'!C$14,0))</f>
        <v>0</v>
      </c>
      <c r="U93" s="227"/>
      <c r="V93" s="225">
        <f t="shared" si="78"/>
        <v>0</v>
      </c>
      <c r="W93" s="225">
        <f t="shared" si="78"/>
        <v>0</v>
      </c>
      <c r="X93" s="225">
        <f t="shared" si="78"/>
        <v>0</v>
      </c>
      <c r="Y93" s="225">
        <f t="shared" si="78"/>
        <v>0</v>
      </c>
      <c r="Z93" s="225">
        <f t="shared" si="78"/>
        <v>0</v>
      </c>
      <c r="AA93" s="225">
        <f t="shared" si="60"/>
        <v>0</v>
      </c>
      <c r="AB93" s="225">
        <f t="shared" si="60"/>
        <v>0</v>
      </c>
      <c r="AC93" s="225">
        <f t="shared" si="60"/>
        <v>0</v>
      </c>
      <c r="AD93" s="225">
        <f t="shared" si="60"/>
        <v>0</v>
      </c>
      <c r="AE93" s="225">
        <f t="shared" si="60"/>
        <v>0</v>
      </c>
      <c r="AF93" s="226">
        <f t="shared" si="61"/>
        <v>0</v>
      </c>
      <c r="AG93" s="227"/>
      <c r="AH93" s="225">
        <f t="shared" si="79"/>
        <v>0</v>
      </c>
      <c r="AI93" s="225">
        <f t="shared" si="79"/>
        <v>0</v>
      </c>
      <c r="AJ93" s="225">
        <f t="shared" si="79"/>
        <v>0</v>
      </c>
      <c r="AK93" s="225">
        <f t="shared" si="79"/>
        <v>0</v>
      </c>
      <c r="AL93" s="225">
        <f t="shared" si="79"/>
        <v>0</v>
      </c>
      <c r="AM93" s="225">
        <f t="shared" si="62"/>
        <v>0</v>
      </c>
      <c r="AN93" s="225">
        <f t="shared" si="62"/>
        <v>0</v>
      </c>
      <c r="AO93" s="225">
        <f t="shared" si="62"/>
        <v>0</v>
      </c>
      <c r="AP93" s="225">
        <f t="shared" si="62"/>
        <v>0</v>
      </c>
      <c r="AQ93" s="225">
        <f t="shared" si="62"/>
        <v>0</v>
      </c>
      <c r="AR93" s="226">
        <f t="shared" si="63"/>
        <v>0</v>
      </c>
      <c r="AS93" s="227"/>
      <c r="AT93" s="225">
        <f t="shared" si="80"/>
        <v>0</v>
      </c>
      <c r="AU93" s="225">
        <f t="shared" si="80"/>
        <v>0</v>
      </c>
      <c r="AV93" s="225">
        <f t="shared" si="80"/>
        <v>0</v>
      </c>
      <c r="AW93" s="225">
        <f t="shared" si="80"/>
        <v>0</v>
      </c>
      <c r="AX93" s="225">
        <f t="shared" si="80"/>
        <v>0</v>
      </c>
      <c r="AY93" s="225">
        <f t="shared" si="64"/>
        <v>0</v>
      </c>
      <c r="AZ93" s="225">
        <f t="shared" si="64"/>
        <v>0</v>
      </c>
      <c r="BA93" s="225">
        <f t="shared" si="64"/>
        <v>0</v>
      </c>
      <c r="BB93" s="225">
        <f t="shared" si="64"/>
        <v>0</v>
      </c>
      <c r="BC93" s="225">
        <f t="shared" si="64"/>
        <v>0</v>
      </c>
      <c r="BD93" s="226">
        <f t="shared" si="65"/>
        <v>0</v>
      </c>
      <c r="BE93" s="227"/>
      <c r="BF93" s="225">
        <f t="shared" si="66"/>
        <v>0</v>
      </c>
      <c r="BG93" s="225">
        <f t="shared" si="66"/>
        <v>0</v>
      </c>
      <c r="BH93" s="225">
        <f t="shared" si="66"/>
        <v>0</v>
      </c>
      <c r="BI93" s="225">
        <f t="shared" si="66"/>
        <v>0</v>
      </c>
      <c r="BJ93" s="225">
        <f t="shared" si="66"/>
        <v>0</v>
      </c>
      <c r="BK93" s="225">
        <f t="shared" si="66"/>
        <v>0</v>
      </c>
      <c r="BL93" s="225">
        <f t="shared" si="66"/>
        <v>0</v>
      </c>
      <c r="BM93" s="225">
        <f t="shared" si="84"/>
        <v>0</v>
      </c>
      <c r="BN93" s="225">
        <f t="shared" si="84"/>
        <v>0</v>
      </c>
      <c r="BO93" s="225">
        <f t="shared" si="84"/>
        <v>0</v>
      </c>
      <c r="BP93" s="226">
        <f t="shared" si="67"/>
        <v>0</v>
      </c>
      <c r="BQ93" s="227"/>
      <c r="BR93" s="225">
        <f t="shared" si="81"/>
        <v>0</v>
      </c>
      <c r="BS93" s="225">
        <f t="shared" si="81"/>
        <v>0</v>
      </c>
      <c r="BT93" s="225">
        <f t="shared" si="81"/>
        <v>0</v>
      </c>
      <c r="BU93" s="225">
        <f t="shared" si="81"/>
        <v>0</v>
      </c>
      <c r="BV93" s="225">
        <f t="shared" si="81"/>
        <v>0</v>
      </c>
      <c r="BW93" s="225">
        <f t="shared" si="68"/>
        <v>0</v>
      </c>
      <c r="BX93" s="225">
        <f t="shared" si="68"/>
        <v>0</v>
      </c>
      <c r="BY93" s="225">
        <f t="shared" si="68"/>
        <v>0</v>
      </c>
      <c r="BZ93" s="225">
        <f t="shared" si="68"/>
        <v>0</v>
      </c>
      <c r="CA93" s="225">
        <f t="shared" si="68"/>
        <v>0</v>
      </c>
      <c r="CB93" s="226">
        <f t="shared" si="69"/>
        <v>0</v>
      </c>
      <c r="CC93" s="227"/>
      <c r="CD93" s="225">
        <f t="shared" si="70"/>
        <v>0</v>
      </c>
      <c r="CE93" s="225">
        <f t="shared" si="70"/>
        <v>0</v>
      </c>
      <c r="CF93" s="225">
        <f t="shared" si="70"/>
        <v>0</v>
      </c>
      <c r="CG93" s="225">
        <f t="shared" si="70"/>
        <v>0</v>
      </c>
      <c r="CH93" s="225">
        <f t="shared" si="70"/>
        <v>0</v>
      </c>
      <c r="CI93" s="225">
        <f t="shared" si="70"/>
        <v>0</v>
      </c>
      <c r="CJ93" s="225">
        <f t="shared" si="70"/>
        <v>0</v>
      </c>
      <c r="CK93" s="225">
        <f t="shared" si="85"/>
        <v>0</v>
      </c>
      <c r="CL93" s="225">
        <f t="shared" si="85"/>
        <v>0</v>
      </c>
      <c r="CM93" s="225">
        <f t="shared" si="85"/>
        <v>0</v>
      </c>
      <c r="CN93" s="226">
        <f t="shared" si="71"/>
        <v>0</v>
      </c>
      <c r="CO93" s="227"/>
      <c r="CP93" s="225">
        <f t="shared" si="82"/>
        <v>0</v>
      </c>
      <c r="CQ93" s="225">
        <f t="shared" si="82"/>
        <v>0</v>
      </c>
      <c r="CR93" s="225">
        <f t="shared" si="82"/>
        <v>0</v>
      </c>
      <c r="CS93" s="225">
        <f t="shared" si="82"/>
        <v>0</v>
      </c>
      <c r="CT93" s="225">
        <f t="shared" si="82"/>
        <v>0</v>
      </c>
      <c r="CU93" s="225">
        <f t="shared" si="72"/>
        <v>0</v>
      </c>
      <c r="CV93" s="225">
        <f t="shared" si="72"/>
        <v>0</v>
      </c>
      <c r="CW93" s="225">
        <f t="shared" si="72"/>
        <v>0</v>
      </c>
      <c r="CX93" s="225">
        <f t="shared" si="72"/>
        <v>0</v>
      </c>
      <c r="CY93" s="225">
        <f t="shared" si="72"/>
        <v>0</v>
      </c>
      <c r="CZ93" s="226">
        <f t="shared" si="73"/>
        <v>0</v>
      </c>
      <c r="DA93" s="227"/>
      <c r="DB93" s="225">
        <f t="shared" si="83"/>
        <v>0</v>
      </c>
      <c r="DC93" s="225">
        <f t="shared" si="83"/>
        <v>0</v>
      </c>
      <c r="DD93" s="225">
        <f t="shared" si="83"/>
        <v>0</v>
      </c>
      <c r="DE93" s="225">
        <f t="shared" si="83"/>
        <v>0</v>
      </c>
      <c r="DF93" s="225">
        <f t="shared" si="83"/>
        <v>0</v>
      </c>
      <c r="DG93" s="225">
        <f t="shared" si="74"/>
        <v>0</v>
      </c>
      <c r="DH93" s="225">
        <f t="shared" si="74"/>
        <v>0</v>
      </c>
      <c r="DI93" s="225">
        <f t="shared" si="74"/>
        <v>0</v>
      </c>
      <c r="DJ93" s="225">
        <f t="shared" si="74"/>
        <v>0</v>
      </c>
      <c r="DK93" s="225">
        <f t="shared" si="74"/>
        <v>0</v>
      </c>
      <c r="DL93" s="226">
        <f t="shared" si="75"/>
        <v>0</v>
      </c>
      <c r="DM93" s="227"/>
      <c r="DN93" s="225">
        <f t="shared" si="56"/>
        <v>0</v>
      </c>
      <c r="DO93" s="225">
        <f t="shared" si="56"/>
        <v>0</v>
      </c>
      <c r="DP93" s="225">
        <f t="shared" si="56"/>
        <v>0</v>
      </c>
      <c r="DQ93" s="225">
        <f t="shared" si="56"/>
        <v>0</v>
      </c>
      <c r="DR93" s="225">
        <f t="shared" si="56"/>
        <v>0</v>
      </c>
      <c r="DS93" s="225">
        <f t="shared" si="56"/>
        <v>0</v>
      </c>
      <c r="DT93" s="225">
        <f t="shared" si="56"/>
        <v>0</v>
      </c>
      <c r="DU93" s="225">
        <f t="shared" si="56"/>
        <v>0</v>
      </c>
      <c r="DV93" s="225">
        <f t="shared" si="56"/>
        <v>0</v>
      </c>
      <c r="DW93" s="225">
        <f t="shared" si="56"/>
        <v>0</v>
      </c>
      <c r="DX93" s="226">
        <f t="shared" si="76"/>
        <v>0</v>
      </c>
      <c r="DY93" s="227"/>
      <c r="DZ93" s="225">
        <f t="shared" si="57"/>
        <v>0</v>
      </c>
      <c r="EA93" s="225">
        <f t="shared" si="57"/>
        <v>0</v>
      </c>
      <c r="EB93" s="225">
        <f t="shared" si="57"/>
        <v>0</v>
      </c>
      <c r="EC93" s="225">
        <f t="shared" si="57"/>
        <v>0</v>
      </c>
      <c r="ED93" s="225">
        <f t="shared" si="57"/>
        <v>0</v>
      </c>
      <c r="EE93" s="225">
        <f t="shared" si="57"/>
        <v>0</v>
      </c>
      <c r="EF93" s="225">
        <f t="shared" si="57"/>
        <v>0</v>
      </c>
      <c r="EG93" s="225">
        <f t="shared" si="57"/>
        <v>0</v>
      </c>
      <c r="EH93" s="225">
        <f t="shared" si="57"/>
        <v>0</v>
      </c>
      <c r="EI93" s="225">
        <f t="shared" si="57"/>
        <v>0</v>
      </c>
      <c r="EJ93" s="226">
        <f t="shared" si="77"/>
        <v>0</v>
      </c>
    </row>
    <row r="94" spans="2:140" ht="12.95" customHeight="1" x14ac:dyDescent="0.2">
      <c r="B94" s="109" t="str">
        <f>'2. Grunddata'!C$9</f>
        <v>Husdjurens utfodring och vård</v>
      </c>
      <c r="C94" s="110"/>
      <c r="D94" s="110"/>
      <c r="E94" s="185">
        <f t="shared" si="58"/>
        <v>0</v>
      </c>
      <c r="F94" s="489" t="s">
        <v>19</v>
      </c>
      <c r="G94" s="111"/>
      <c r="H94" s="111"/>
      <c r="I94" s="111"/>
      <c r="J94" s="111"/>
      <c r="K94" s="111"/>
      <c r="L94" s="111"/>
      <c r="M94" s="111"/>
      <c r="N94" s="111"/>
      <c r="O94" s="111"/>
      <c r="P94" s="111"/>
      <c r="Q94" s="546">
        <f t="shared" si="59"/>
        <v>0</v>
      </c>
      <c r="R94" s="186">
        <f>(SUMIF('3. Partner'!K$13:K$87,B94,'3. Partner'!H$13:H$87))</f>
        <v>0</v>
      </c>
      <c r="S94" s="186">
        <f>(SUMIF('3. Partner'!K$13:K$87,B94,'3. Partner'!I$13:I$87))</f>
        <v>0</v>
      </c>
      <c r="T94" s="206">
        <f>IF(F94="NEJ",0,IF('2. Grunddata'!C$15="Lön+Drift",'2. Grunddata'!C$14,0)+IF('2. Grunddata'!C$15="Lön+Drift+Utrustning+Lokal",'2. Grunddata'!C$14,0))</f>
        <v>0</v>
      </c>
      <c r="V94" s="170">
        <f t="shared" si="78"/>
        <v>0</v>
      </c>
      <c r="W94" s="170">
        <f t="shared" si="78"/>
        <v>0</v>
      </c>
      <c r="X94" s="170">
        <f t="shared" si="78"/>
        <v>0</v>
      </c>
      <c r="Y94" s="170">
        <f t="shared" si="78"/>
        <v>0</v>
      </c>
      <c r="Z94" s="170">
        <f t="shared" si="78"/>
        <v>0</v>
      </c>
      <c r="AA94" s="170">
        <f t="shared" si="60"/>
        <v>0</v>
      </c>
      <c r="AB94" s="170">
        <f t="shared" si="60"/>
        <v>0</v>
      </c>
      <c r="AC94" s="170">
        <f t="shared" si="60"/>
        <v>0</v>
      </c>
      <c r="AD94" s="170">
        <f t="shared" si="60"/>
        <v>0</v>
      </c>
      <c r="AE94" s="170">
        <f t="shared" si="60"/>
        <v>0</v>
      </c>
      <c r="AF94" s="171">
        <f t="shared" si="61"/>
        <v>0</v>
      </c>
      <c r="AH94" s="170">
        <f t="shared" si="79"/>
        <v>0</v>
      </c>
      <c r="AI94" s="170">
        <f t="shared" si="79"/>
        <v>0</v>
      </c>
      <c r="AJ94" s="170">
        <f t="shared" si="79"/>
        <v>0</v>
      </c>
      <c r="AK94" s="170">
        <f t="shared" si="79"/>
        <v>0</v>
      </c>
      <c r="AL94" s="170">
        <f t="shared" si="79"/>
        <v>0</v>
      </c>
      <c r="AM94" s="170">
        <f t="shared" si="62"/>
        <v>0</v>
      </c>
      <c r="AN94" s="170">
        <f t="shared" si="62"/>
        <v>0</v>
      </c>
      <c r="AO94" s="170">
        <f t="shared" si="62"/>
        <v>0</v>
      </c>
      <c r="AP94" s="170">
        <f t="shared" si="62"/>
        <v>0</v>
      </c>
      <c r="AQ94" s="170">
        <f t="shared" si="62"/>
        <v>0</v>
      </c>
      <c r="AR94" s="171">
        <f t="shared" si="63"/>
        <v>0</v>
      </c>
      <c r="AT94" s="170">
        <f t="shared" si="80"/>
        <v>0</v>
      </c>
      <c r="AU94" s="170">
        <f t="shared" si="80"/>
        <v>0</v>
      </c>
      <c r="AV94" s="170">
        <f t="shared" si="80"/>
        <v>0</v>
      </c>
      <c r="AW94" s="170">
        <f t="shared" si="80"/>
        <v>0</v>
      </c>
      <c r="AX94" s="170">
        <f t="shared" si="80"/>
        <v>0</v>
      </c>
      <c r="AY94" s="170">
        <f t="shared" si="64"/>
        <v>0</v>
      </c>
      <c r="AZ94" s="170">
        <f t="shared" si="64"/>
        <v>0</v>
      </c>
      <c r="BA94" s="170">
        <f t="shared" si="64"/>
        <v>0</v>
      </c>
      <c r="BB94" s="170">
        <f t="shared" si="64"/>
        <v>0</v>
      </c>
      <c r="BC94" s="170">
        <f t="shared" si="64"/>
        <v>0</v>
      </c>
      <c r="BD94" s="171">
        <f t="shared" si="65"/>
        <v>0</v>
      </c>
      <c r="BF94" s="170">
        <f t="shared" si="66"/>
        <v>0</v>
      </c>
      <c r="BG94" s="170">
        <f t="shared" si="66"/>
        <v>0</v>
      </c>
      <c r="BH94" s="170">
        <f t="shared" si="66"/>
        <v>0</v>
      </c>
      <c r="BI94" s="170">
        <f t="shared" si="66"/>
        <v>0</v>
      </c>
      <c r="BJ94" s="170">
        <f t="shared" si="66"/>
        <v>0</v>
      </c>
      <c r="BK94" s="170">
        <f t="shared" si="66"/>
        <v>0</v>
      </c>
      <c r="BL94" s="170">
        <f t="shared" si="66"/>
        <v>0</v>
      </c>
      <c r="BM94" s="170">
        <f t="shared" si="84"/>
        <v>0</v>
      </c>
      <c r="BN94" s="170">
        <f t="shared" si="84"/>
        <v>0</v>
      </c>
      <c r="BO94" s="170">
        <f t="shared" si="84"/>
        <v>0</v>
      </c>
      <c r="BP94" s="171">
        <f t="shared" si="67"/>
        <v>0</v>
      </c>
      <c r="BR94" s="170">
        <f t="shared" si="81"/>
        <v>0</v>
      </c>
      <c r="BS94" s="170">
        <f t="shared" si="81"/>
        <v>0</v>
      </c>
      <c r="BT94" s="170">
        <f t="shared" si="81"/>
        <v>0</v>
      </c>
      <c r="BU94" s="170">
        <f t="shared" si="81"/>
        <v>0</v>
      </c>
      <c r="BV94" s="170">
        <f t="shared" si="81"/>
        <v>0</v>
      </c>
      <c r="BW94" s="170">
        <f t="shared" si="68"/>
        <v>0</v>
      </c>
      <c r="BX94" s="170">
        <f t="shared" si="68"/>
        <v>0</v>
      </c>
      <c r="BY94" s="170">
        <f t="shared" si="68"/>
        <v>0</v>
      </c>
      <c r="BZ94" s="170">
        <f t="shared" si="68"/>
        <v>0</v>
      </c>
      <c r="CA94" s="170">
        <f t="shared" si="68"/>
        <v>0</v>
      </c>
      <c r="CB94" s="171">
        <f t="shared" si="69"/>
        <v>0</v>
      </c>
      <c r="CD94" s="170">
        <f t="shared" si="70"/>
        <v>0</v>
      </c>
      <c r="CE94" s="170">
        <f t="shared" si="70"/>
        <v>0</v>
      </c>
      <c r="CF94" s="170">
        <f t="shared" si="70"/>
        <v>0</v>
      </c>
      <c r="CG94" s="170">
        <f t="shared" si="70"/>
        <v>0</v>
      </c>
      <c r="CH94" s="170">
        <f t="shared" si="70"/>
        <v>0</v>
      </c>
      <c r="CI94" s="170">
        <f t="shared" si="70"/>
        <v>0</v>
      </c>
      <c r="CJ94" s="170">
        <f t="shared" si="70"/>
        <v>0</v>
      </c>
      <c r="CK94" s="170">
        <f t="shared" si="85"/>
        <v>0</v>
      </c>
      <c r="CL94" s="170">
        <f t="shared" si="85"/>
        <v>0</v>
      </c>
      <c r="CM94" s="170">
        <f t="shared" si="85"/>
        <v>0</v>
      </c>
      <c r="CN94" s="171">
        <f t="shared" si="71"/>
        <v>0</v>
      </c>
      <c r="CP94" s="170">
        <f t="shared" si="82"/>
        <v>0</v>
      </c>
      <c r="CQ94" s="170">
        <f t="shared" si="82"/>
        <v>0</v>
      </c>
      <c r="CR94" s="170">
        <f t="shared" si="82"/>
        <v>0</v>
      </c>
      <c r="CS94" s="170">
        <f t="shared" si="82"/>
        <v>0</v>
      </c>
      <c r="CT94" s="170">
        <f t="shared" si="82"/>
        <v>0</v>
      </c>
      <c r="CU94" s="170">
        <f t="shared" si="72"/>
        <v>0</v>
      </c>
      <c r="CV94" s="170">
        <f t="shared" si="72"/>
        <v>0</v>
      </c>
      <c r="CW94" s="170">
        <f t="shared" si="72"/>
        <v>0</v>
      </c>
      <c r="CX94" s="170">
        <f t="shared" si="72"/>
        <v>0</v>
      </c>
      <c r="CY94" s="170">
        <f t="shared" si="72"/>
        <v>0</v>
      </c>
      <c r="CZ94" s="171">
        <f t="shared" si="73"/>
        <v>0</v>
      </c>
      <c r="DB94" s="170">
        <f t="shared" si="83"/>
        <v>0</v>
      </c>
      <c r="DC94" s="170">
        <f t="shared" si="83"/>
        <v>0</v>
      </c>
      <c r="DD94" s="170">
        <f t="shared" si="83"/>
        <v>0</v>
      </c>
      <c r="DE94" s="170">
        <f t="shared" si="83"/>
        <v>0</v>
      </c>
      <c r="DF94" s="170">
        <f t="shared" si="83"/>
        <v>0</v>
      </c>
      <c r="DG94" s="170">
        <f t="shared" si="74"/>
        <v>0</v>
      </c>
      <c r="DH94" s="170">
        <f t="shared" si="74"/>
        <v>0</v>
      </c>
      <c r="DI94" s="170">
        <f t="shared" si="74"/>
        <v>0</v>
      </c>
      <c r="DJ94" s="170">
        <f t="shared" si="74"/>
        <v>0</v>
      </c>
      <c r="DK94" s="170">
        <f t="shared" si="74"/>
        <v>0</v>
      </c>
      <c r="DL94" s="171">
        <f t="shared" si="75"/>
        <v>0</v>
      </c>
      <c r="DN94" s="170">
        <f t="shared" si="56"/>
        <v>0</v>
      </c>
      <c r="DO94" s="170">
        <f t="shared" si="56"/>
        <v>0</v>
      </c>
      <c r="DP94" s="170">
        <f t="shared" si="56"/>
        <v>0</v>
      </c>
      <c r="DQ94" s="170">
        <f t="shared" si="56"/>
        <v>0</v>
      </c>
      <c r="DR94" s="170">
        <f t="shared" si="56"/>
        <v>0</v>
      </c>
      <c r="DS94" s="170">
        <f t="shared" si="56"/>
        <v>0</v>
      </c>
      <c r="DT94" s="170">
        <f t="shared" si="56"/>
        <v>0</v>
      </c>
      <c r="DU94" s="170">
        <f t="shared" si="56"/>
        <v>0</v>
      </c>
      <c r="DV94" s="170">
        <f t="shared" si="56"/>
        <v>0</v>
      </c>
      <c r="DW94" s="170">
        <f t="shared" si="56"/>
        <v>0</v>
      </c>
      <c r="DX94" s="171">
        <f t="shared" si="76"/>
        <v>0</v>
      </c>
      <c r="DZ94" s="170">
        <f t="shared" si="57"/>
        <v>0</v>
      </c>
      <c r="EA94" s="170">
        <f t="shared" si="57"/>
        <v>0</v>
      </c>
      <c r="EB94" s="170">
        <f t="shared" si="57"/>
        <v>0</v>
      </c>
      <c r="EC94" s="170">
        <f t="shared" si="57"/>
        <v>0</v>
      </c>
      <c r="ED94" s="170">
        <f t="shared" si="57"/>
        <v>0</v>
      </c>
      <c r="EE94" s="170">
        <f t="shared" si="57"/>
        <v>0</v>
      </c>
      <c r="EF94" s="170">
        <f t="shared" si="57"/>
        <v>0</v>
      </c>
      <c r="EG94" s="170">
        <f t="shared" si="57"/>
        <v>0</v>
      </c>
      <c r="EH94" s="170">
        <f t="shared" si="57"/>
        <v>0</v>
      </c>
      <c r="EI94" s="170">
        <f t="shared" si="57"/>
        <v>0</v>
      </c>
      <c r="EJ94" s="171">
        <f t="shared" si="77"/>
        <v>0</v>
      </c>
    </row>
    <row r="95" spans="2:140" ht="12.95" customHeight="1" x14ac:dyDescent="0.2">
      <c r="B95" s="115" t="str">
        <f>'2. Grunddata'!C$9</f>
        <v>Husdjurens utfodring och vård</v>
      </c>
      <c r="C95" s="147"/>
      <c r="D95" s="147"/>
      <c r="E95" s="209">
        <f t="shared" si="58"/>
        <v>0</v>
      </c>
      <c r="F95" s="488" t="s">
        <v>19</v>
      </c>
      <c r="G95" s="136"/>
      <c r="H95" s="136"/>
      <c r="I95" s="136"/>
      <c r="J95" s="136"/>
      <c r="K95" s="136"/>
      <c r="L95" s="136"/>
      <c r="M95" s="136"/>
      <c r="N95" s="136"/>
      <c r="O95" s="136"/>
      <c r="P95" s="136"/>
      <c r="Q95" s="547">
        <f t="shared" si="59"/>
        <v>0</v>
      </c>
      <c r="R95" s="286">
        <f>(SUMIF('3. Partner'!K$13:K$87,B95,'3. Partner'!H$13:H$87))</f>
        <v>0</v>
      </c>
      <c r="S95" s="286">
        <f>(SUMIF('3. Partner'!K$13:K$87,B95,'3. Partner'!I$13:I$87))</f>
        <v>0</v>
      </c>
      <c r="T95" s="287">
        <f>IF(F95="NEJ",0,IF('2. Grunddata'!C$15="Lön+Drift",'2. Grunddata'!C$14,0)+IF('2. Grunddata'!C$15="Lön+Drift+Utrustning+Lokal",'2. Grunddata'!C$14,0))</f>
        <v>0</v>
      </c>
      <c r="U95" s="227"/>
      <c r="V95" s="225">
        <f t="shared" si="78"/>
        <v>0</v>
      </c>
      <c r="W95" s="225">
        <f t="shared" si="78"/>
        <v>0</v>
      </c>
      <c r="X95" s="225">
        <f t="shared" si="78"/>
        <v>0</v>
      </c>
      <c r="Y95" s="225">
        <f t="shared" si="78"/>
        <v>0</v>
      </c>
      <c r="Z95" s="225">
        <f t="shared" si="78"/>
        <v>0</v>
      </c>
      <c r="AA95" s="225">
        <f t="shared" si="60"/>
        <v>0</v>
      </c>
      <c r="AB95" s="225">
        <f t="shared" si="60"/>
        <v>0</v>
      </c>
      <c r="AC95" s="225">
        <f t="shared" si="60"/>
        <v>0</v>
      </c>
      <c r="AD95" s="225">
        <f t="shared" si="60"/>
        <v>0</v>
      </c>
      <c r="AE95" s="225">
        <f t="shared" si="60"/>
        <v>0</v>
      </c>
      <c r="AF95" s="226">
        <f t="shared" si="61"/>
        <v>0</v>
      </c>
      <c r="AG95" s="227"/>
      <c r="AH95" s="225">
        <f t="shared" si="79"/>
        <v>0</v>
      </c>
      <c r="AI95" s="225">
        <f t="shared" si="79"/>
        <v>0</v>
      </c>
      <c r="AJ95" s="225">
        <f t="shared" si="79"/>
        <v>0</v>
      </c>
      <c r="AK95" s="225">
        <f t="shared" si="79"/>
        <v>0</v>
      </c>
      <c r="AL95" s="225">
        <f t="shared" si="79"/>
        <v>0</v>
      </c>
      <c r="AM95" s="225">
        <f t="shared" si="62"/>
        <v>0</v>
      </c>
      <c r="AN95" s="225">
        <f t="shared" si="62"/>
        <v>0</v>
      </c>
      <c r="AO95" s="225">
        <f t="shared" si="62"/>
        <v>0</v>
      </c>
      <c r="AP95" s="225">
        <f t="shared" si="62"/>
        <v>0</v>
      </c>
      <c r="AQ95" s="225">
        <f t="shared" si="62"/>
        <v>0</v>
      </c>
      <c r="AR95" s="226">
        <f t="shared" si="63"/>
        <v>0</v>
      </c>
      <c r="AS95" s="227"/>
      <c r="AT95" s="225">
        <f t="shared" si="80"/>
        <v>0</v>
      </c>
      <c r="AU95" s="225">
        <f t="shared" si="80"/>
        <v>0</v>
      </c>
      <c r="AV95" s="225">
        <f t="shared" si="80"/>
        <v>0</v>
      </c>
      <c r="AW95" s="225">
        <f t="shared" si="80"/>
        <v>0</v>
      </c>
      <c r="AX95" s="225">
        <f t="shared" si="80"/>
        <v>0</v>
      </c>
      <c r="AY95" s="225">
        <f t="shared" si="64"/>
        <v>0</v>
      </c>
      <c r="AZ95" s="225">
        <f t="shared" si="64"/>
        <v>0</v>
      </c>
      <c r="BA95" s="225">
        <f t="shared" si="64"/>
        <v>0</v>
      </c>
      <c r="BB95" s="225">
        <f t="shared" si="64"/>
        <v>0</v>
      </c>
      <c r="BC95" s="225">
        <f t="shared" si="64"/>
        <v>0</v>
      </c>
      <c r="BD95" s="226">
        <f t="shared" si="65"/>
        <v>0</v>
      </c>
      <c r="BE95" s="227"/>
      <c r="BF95" s="225">
        <f t="shared" si="66"/>
        <v>0</v>
      </c>
      <c r="BG95" s="225">
        <f t="shared" si="66"/>
        <v>0</v>
      </c>
      <c r="BH95" s="225">
        <f t="shared" si="66"/>
        <v>0</v>
      </c>
      <c r="BI95" s="225">
        <f t="shared" si="66"/>
        <v>0</v>
      </c>
      <c r="BJ95" s="225">
        <f t="shared" si="66"/>
        <v>0</v>
      </c>
      <c r="BK95" s="225">
        <f t="shared" si="66"/>
        <v>0</v>
      </c>
      <c r="BL95" s="225">
        <f t="shared" si="66"/>
        <v>0</v>
      </c>
      <c r="BM95" s="225">
        <f t="shared" si="84"/>
        <v>0</v>
      </c>
      <c r="BN95" s="225">
        <f t="shared" si="84"/>
        <v>0</v>
      </c>
      <c r="BO95" s="225">
        <f t="shared" si="84"/>
        <v>0</v>
      </c>
      <c r="BP95" s="226">
        <f t="shared" si="67"/>
        <v>0</v>
      </c>
      <c r="BQ95" s="227"/>
      <c r="BR95" s="225">
        <f t="shared" si="81"/>
        <v>0</v>
      </c>
      <c r="BS95" s="225">
        <f t="shared" si="81"/>
        <v>0</v>
      </c>
      <c r="BT95" s="225">
        <f t="shared" si="81"/>
        <v>0</v>
      </c>
      <c r="BU95" s="225">
        <f t="shared" si="81"/>
        <v>0</v>
      </c>
      <c r="BV95" s="225">
        <f t="shared" si="81"/>
        <v>0</v>
      </c>
      <c r="BW95" s="225">
        <f t="shared" si="68"/>
        <v>0</v>
      </c>
      <c r="BX95" s="225">
        <f t="shared" si="68"/>
        <v>0</v>
      </c>
      <c r="BY95" s="225">
        <f t="shared" si="68"/>
        <v>0</v>
      </c>
      <c r="BZ95" s="225">
        <f t="shared" si="68"/>
        <v>0</v>
      </c>
      <c r="CA95" s="225">
        <f t="shared" si="68"/>
        <v>0</v>
      </c>
      <c r="CB95" s="226">
        <f t="shared" si="69"/>
        <v>0</v>
      </c>
      <c r="CC95" s="227"/>
      <c r="CD95" s="225">
        <f t="shared" si="70"/>
        <v>0</v>
      </c>
      <c r="CE95" s="225">
        <f t="shared" si="70"/>
        <v>0</v>
      </c>
      <c r="CF95" s="225">
        <f t="shared" si="70"/>
        <v>0</v>
      </c>
      <c r="CG95" s="225">
        <f t="shared" si="70"/>
        <v>0</v>
      </c>
      <c r="CH95" s="225">
        <f t="shared" si="70"/>
        <v>0</v>
      </c>
      <c r="CI95" s="225">
        <f t="shared" si="70"/>
        <v>0</v>
      </c>
      <c r="CJ95" s="225">
        <f t="shared" si="70"/>
        <v>0</v>
      </c>
      <c r="CK95" s="225">
        <f t="shared" si="85"/>
        <v>0</v>
      </c>
      <c r="CL95" s="225">
        <f t="shared" si="85"/>
        <v>0</v>
      </c>
      <c r="CM95" s="225">
        <f t="shared" si="85"/>
        <v>0</v>
      </c>
      <c r="CN95" s="226">
        <f t="shared" si="71"/>
        <v>0</v>
      </c>
      <c r="CO95" s="227"/>
      <c r="CP95" s="225">
        <f t="shared" si="82"/>
        <v>0</v>
      </c>
      <c r="CQ95" s="225">
        <f t="shared" si="82"/>
        <v>0</v>
      </c>
      <c r="CR95" s="225">
        <f t="shared" si="82"/>
        <v>0</v>
      </c>
      <c r="CS95" s="225">
        <f t="shared" si="82"/>
        <v>0</v>
      </c>
      <c r="CT95" s="225">
        <f t="shared" si="82"/>
        <v>0</v>
      </c>
      <c r="CU95" s="225">
        <f t="shared" si="72"/>
        <v>0</v>
      </c>
      <c r="CV95" s="225">
        <f t="shared" si="72"/>
        <v>0</v>
      </c>
      <c r="CW95" s="225">
        <f t="shared" si="72"/>
        <v>0</v>
      </c>
      <c r="CX95" s="225">
        <f t="shared" si="72"/>
        <v>0</v>
      </c>
      <c r="CY95" s="225">
        <f t="shared" si="72"/>
        <v>0</v>
      </c>
      <c r="CZ95" s="226">
        <f t="shared" si="73"/>
        <v>0</v>
      </c>
      <c r="DA95" s="227"/>
      <c r="DB95" s="225">
        <f t="shared" si="83"/>
        <v>0</v>
      </c>
      <c r="DC95" s="225">
        <f t="shared" si="83"/>
        <v>0</v>
      </c>
      <c r="DD95" s="225">
        <f t="shared" si="83"/>
        <v>0</v>
      </c>
      <c r="DE95" s="225">
        <f t="shared" si="83"/>
        <v>0</v>
      </c>
      <c r="DF95" s="225">
        <f t="shared" si="83"/>
        <v>0</v>
      </c>
      <c r="DG95" s="225">
        <f t="shared" si="74"/>
        <v>0</v>
      </c>
      <c r="DH95" s="225">
        <f t="shared" si="74"/>
        <v>0</v>
      </c>
      <c r="DI95" s="225">
        <f t="shared" si="74"/>
        <v>0</v>
      </c>
      <c r="DJ95" s="225">
        <f t="shared" si="74"/>
        <v>0</v>
      </c>
      <c r="DK95" s="225">
        <f t="shared" si="74"/>
        <v>0</v>
      </c>
      <c r="DL95" s="226">
        <f t="shared" si="75"/>
        <v>0</v>
      </c>
      <c r="DM95" s="227"/>
      <c r="DN95" s="225">
        <f t="shared" si="56"/>
        <v>0</v>
      </c>
      <c r="DO95" s="225">
        <f t="shared" si="56"/>
        <v>0</v>
      </c>
      <c r="DP95" s="225">
        <f t="shared" si="56"/>
        <v>0</v>
      </c>
      <c r="DQ95" s="225">
        <f t="shared" si="56"/>
        <v>0</v>
      </c>
      <c r="DR95" s="225">
        <f t="shared" si="56"/>
        <v>0</v>
      </c>
      <c r="DS95" s="225">
        <f t="shared" si="56"/>
        <v>0</v>
      </c>
      <c r="DT95" s="225">
        <f t="shared" si="56"/>
        <v>0</v>
      </c>
      <c r="DU95" s="225">
        <f t="shared" si="56"/>
        <v>0</v>
      </c>
      <c r="DV95" s="225">
        <f t="shared" si="56"/>
        <v>0</v>
      </c>
      <c r="DW95" s="225">
        <f t="shared" si="56"/>
        <v>0</v>
      </c>
      <c r="DX95" s="226">
        <f t="shared" si="76"/>
        <v>0</v>
      </c>
      <c r="DY95" s="227"/>
      <c r="DZ95" s="225">
        <f t="shared" si="57"/>
        <v>0</v>
      </c>
      <c r="EA95" s="225">
        <f t="shared" si="57"/>
        <v>0</v>
      </c>
      <c r="EB95" s="225">
        <f t="shared" si="57"/>
        <v>0</v>
      </c>
      <c r="EC95" s="225">
        <f t="shared" si="57"/>
        <v>0</v>
      </c>
      <c r="ED95" s="225">
        <f t="shared" si="57"/>
        <v>0</v>
      </c>
      <c r="EE95" s="225">
        <f t="shared" si="57"/>
        <v>0</v>
      </c>
      <c r="EF95" s="225">
        <f t="shared" si="57"/>
        <v>0</v>
      </c>
      <c r="EG95" s="225">
        <f t="shared" si="57"/>
        <v>0</v>
      </c>
      <c r="EH95" s="225">
        <f t="shared" si="57"/>
        <v>0</v>
      </c>
      <c r="EI95" s="225">
        <f t="shared" si="57"/>
        <v>0</v>
      </c>
      <c r="EJ95" s="226">
        <f t="shared" si="77"/>
        <v>0</v>
      </c>
    </row>
    <row r="96" spans="2:140" ht="12.95" customHeight="1" x14ac:dyDescent="0.2">
      <c r="B96" s="109" t="str">
        <f>'2. Grunddata'!C$9</f>
        <v>Husdjurens utfodring och vård</v>
      </c>
      <c r="C96" s="110"/>
      <c r="D96" s="110"/>
      <c r="E96" s="185">
        <f t="shared" si="58"/>
        <v>0</v>
      </c>
      <c r="F96" s="489" t="s">
        <v>19</v>
      </c>
      <c r="G96" s="111"/>
      <c r="H96" s="111"/>
      <c r="I96" s="111"/>
      <c r="J96" s="111"/>
      <c r="K96" s="111"/>
      <c r="L96" s="111"/>
      <c r="M96" s="111"/>
      <c r="N96" s="111"/>
      <c r="O96" s="111"/>
      <c r="P96" s="111"/>
      <c r="Q96" s="546">
        <f t="shared" si="59"/>
        <v>0</v>
      </c>
      <c r="R96" s="186">
        <f>(SUMIF('3. Partner'!K$13:K$87,B96,'3. Partner'!H$13:H$87))</f>
        <v>0</v>
      </c>
      <c r="S96" s="186">
        <f>(SUMIF('3. Partner'!K$13:K$87,B96,'3. Partner'!I$13:I$87))</f>
        <v>0</v>
      </c>
      <c r="T96" s="206">
        <f>IF(F96="NEJ",0,IF('2. Grunddata'!C$15="Lön+Drift",'2. Grunddata'!C$14,0)+IF('2. Grunddata'!C$15="Lön+Drift+Utrustning+Lokal",'2. Grunddata'!C$14,0))</f>
        <v>0</v>
      </c>
      <c r="V96" s="170">
        <f t="shared" si="78"/>
        <v>0</v>
      </c>
      <c r="W96" s="170">
        <f t="shared" si="78"/>
        <v>0</v>
      </c>
      <c r="X96" s="170">
        <f t="shared" si="78"/>
        <v>0</v>
      </c>
      <c r="Y96" s="170">
        <f t="shared" si="78"/>
        <v>0</v>
      </c>
      <c r="Z96" s="170">
        <f t="shared" si="78"/>
        <v>0</v>
      </c>
      <c r="AA96" s="170">
        <f t="shared" si="60"/>
        <v>0</v>
      </c>
      <c r="AB96" s="170">
        <f t="shared" si="60"/>
        <v>0</v>
      </c>
      <c r="AC96" s="170">
        <f t="shared" si="60"/>
        <v>0</v>
      </c>
      <c r="AD96" s="170">
        <f t="shared" si="60"/>
        <v>0</v>
      </c>
      <c r="AE96" s="170">
        <f t="shared" si="60"/>
        <v>0</v>
      </c>
      <c r="AF96" s="171">
        <f t="shared" si="61"/>
        <v>0</v>
      </c>
      <c r="AH96" s="170">
        <f t="shared" si="79"/>
        <v>0</v>
      </c>
      <c r="AI96" s="170">
        <f t="shared" si="79"/>
        <v>0</v>
      </c>
      <c r="AJ96" s="170">
        <f t="shared" si="79"/>
        <v>0</v>
      </c>
      <c r="AK96" s="170">
        <f t="shared" si="79"/>
        <v>0</v>
      </c>
      <c r="AL96" s="170">
        <f t="shared" si="79"/>
        <v>0</v>
      </c>
      <c r="AM96" s="170">
        <f t="shared" si="62"/>
        <v>0</v>
      </c>
      <c r="AN96" s="170">
        <f t="shared" si="62"/>
        <v>0</v>
      </c>
      <c r="AO96" s="170">
        <f t="shared" si="62"/>
        <v>0</v>
      </c>
      <c r="AP96" s="170">
        <f t="shared" si="62"/>
        <v>0</v>
      </c>
      <c r="AQ96" s="170">
        <f t="shared" si="62"/>
        <v>0</v>
      </c>
      <c r="AR96" s="171">
        <f t="shared" si="63"/>
        <v>0</v>
      </c>
      <c r="AT96" s="170">
        <f t="shared" si="80"/>
        <v>0</v>
      </c>
      <c r="AU96" s="170">
        <f t="shared" si="80"/>
        <v>0</v>
      </c>
      <c r="AV96" s="170">
        <f t="shared" si="80"/>
        <v>0</v>
      </c>
      <c r="AW96" s="170">
        <f t="shared" si="80"/>
        <v>0</v>
      </c>
      <c r="AX96" s="170">
        <f t="shared" si="80"/>
        <v>0</v>
      </c>
      <c r="AY96" s="170">
        <f t="shared" si="64"/>
        <v>0</v>
      </c>
      <c r="AZ96" s="170">
        <f t="shared" si="64"/>
        <v>0</v>
      </c>
      <c r="BA96" s="170">
        <f t="shared" si="64"/>
        <v>0</v>
      </c>
      <c r="BB96" s="170">
        <f t="shared" si="64"/>
        <v>0</v>
      </c>
      <c r="BC96" s="170">
        <f t="shared" si="64"/>
        <v>0</v>
      </c>
      <c r="BD96" s="171">
        <f t="shared" si="65"/>
        <v>0</v>
      </c>
      <c r="BF96" s="170">
        <f t="shared" si="66"/>
        <v>0</v>
      </c>
      <c r="BG96" s="170">
        <f t="shared" si="66"/>
        <v>0</v>
      </c>
      <c r="BH96" s="170">
        <f t="shared" si="66"/>
        <v>0</v>
      </c>
      <c r="BI96" s="170">
        <f t="shared" si="66"/>
        <v>0</v>
      </c>
      <c r="BJ96" s="170">
        <f t="shared" si="66"/>
        <v>0</v>
      </c>
      <c r="BK96" s="170">
        <f t="shared" si="66"/>
        <v>0</v>
      </c>
      <c r="BL96" s="170">
        <f t="shared" si="66"/>
        <v>0</v>
      </c>
      <c r="BM96" s="170">
        <f t="shared" si="84"/>
        <v>0</v>
      </c>
      <c r="BN96" s="170">
        <f t="shared" si="84"/>
        <v>0</v>
      </c>
      <c r="BO96" s="170">
        <f t="shared" si="84"/>
        <v>0</v>
      </c>
      <c r="BP96" s="171">
        <f t="shared" si="67"/>
        <v>0</v>
      </c>
      <c r="BR96" s="170">
        <f t="shared" si="81"/>
        <v>0</v>
      </c>
      <c r="BS96" s="170">
        <f t="shared" si="81"/>
        <v>0</v>
      </c>
      <c r="BT96" s="170">
        <f t="shared" si="81"/>
        <v>0</v>
      </c>
      <c r="BU96" s="170">
        <f t="shared" si="81"/>
        <v>0</v>
      </c>
      <c r="BV96" s="170">
        <f t="shared" si="81"/>
        <v>0</v>
      </c>
      <c r="BW96" s="170">
        <f t="shared" si="68"/>
        <v>0</v>
      </c>
      <c r="BX96" s="170">
        <f t="shared" si="68"/>
        <v>0</v>
      </c>
      <c r="BY96" s="170">
        <f t="shared" si="68"/>
        <v>0</v>
      </c>
      <c r="BZ96" s="170">
        <f t="shared" si="68"/>
        <v>0</v>
      </c>
      <c r="CA96" s="170">
        <f t="shared" si="68"/>
        <v>0</v>
      </c>
      <c r="CB96" s="171">
        <f t="shared" si="69"/>
        <v>0</v>
      </c>
      <c r="CD96" s="170">
        <f t="shared" si="70"/>
        <v>0</v>
      </c>
      <c r="CE96" s="170">
        <f t="shared" si="70"/>
        <v>0</v>
      </c>
      <c r="CF96" s="170">
        <f t="shared" si="70"/>
        <v>0</v>
      </c>
      <c r="CG96" s="170">
        <f t="shared" si="70"/>
        <v>0</v>
      </c>
      <c r="CH96" s="170">
        <f t="shared" si="70"/>
        <v>0</v>
      </c>
      <c r="CI96" s="170">
        <f t="shared" si="70"/>
        <v>0</v>
      </c>
      <c r="CJ96" s="170">
        <f t="shared" si="70"/>
        <v>0</v>
      </c>
      <c r="CK96" s="170">
        <f t="shared" si="85"/>
        <v>0</v>
      </c>
      <c r="CL96" s="170">
        <f t="shared" si="85"/>
        <v>0</v>
      </c>
      <c r="CM96" s="170">
        <f t="shared" si="85"/>
        <v>0</v>
      </c>
      <c r="CN96" s="171">
        <f t="shared" si="71"/>
        <v>0</v>
      </c>
      <c r="CP96" s="170">
        <f t="shared" si="82"/>
        <v>0</v>
      </c>
      <c r="CQ96" s="170">
        <f t="shared" si="82"/>
        <v>0</v>
      </c>
      <c r="CR96" s="170">
        <f t="shared" si="82"/>
        <v>0</v>
      </c>
      <c r="CS96" s="170">
        <f t="shared" si="82"/>
        <v>0</v>
      </c>
      <c r="CT96" s="170">
        <f t="shared" si="82"/>
        <v>0</v>
      </c>
      <c r="CU96" s="170">
        <f t="shared" si="72"/>
        <v>0</v>
      </c>
      <c r="CV96" s="170">
        <f t="shared" si="72"/>
        <v>0</v>
      </c>
      <c r="CW96" s="170">
        <f t="shared" si="72"/>
        <v>0</v>
      </c>
      <c r="CX96" s="170">
        <f t="shared" si="72"/>
        <v>0</v>
      </c>
      <c r="CY96" s="170">
        <f t="shared" si="72"/>
        <v>0</v>
      </c>
      <c r="CZ96" s="171">
        <f t="shared" si="73"/>
        <v>0</v>
      </c>
      <c r="DB96" s="170">
        <f t="shared" si="83"/>
        <v>0</v>
      </c>
      <c r="DC96" s="170">
        <f t="shared" si="83"/>
        <v>0</v>
      </c>
      <c r="DD96" s="170">
        <f t="shared" si="83"/>
        <v>0</v>
      </c>
      <c r="DE96" s="170">
        <f t="shared" si="83"/>
        <v>0</v>
      </c>
      <c r="DF96" s="170">
        <f t="shared" si="83"/>
        <v>0</v>
      </c>
      <c r="DG96" s="170">
        <f t="shared" si="74"/>
        <v>0</v>
      </c>
      <c r="DH96" s="170">
        <f t="shared" si="74"/>
        <v>0</v>
      </c>
      <c r="DI96" s="170">
        <f t="shared" si="74"/>
        <v>0</v>
      </c>
      <c r="DJ96" s="170">
        <f t="shared" si="74"/>
        <v>0</v>
      </c>
      <c r="DK96" s="170">
        <f t="shared" si="74"/>
        <v>0</v>
      </c>
      <c r="DL96" s="171">
        <f t="shared" si="75"/>
        <v>0</v>
      </c>
      <c r="DN96" s="170">
        <f t="shared" si="56"/>
        <v>0</v>
      </c>
      <c r="DO96" s="170">
        <f t="shared" si="56"/>
        <v>0</v>
      </c>
      <c r="DP96" s="170">
        <f t="shared" si="56"/>
        <v>0</v>
      </c>
      <c r="DQ96" s="170">
        <f t="shared" si="56"/>
        <v>0</v>
      </c>
      <c r="DR96" s="170">
        <f t="shared" si="56"/>
        <v>0</v>
      </c>
      <c r="DS96" s="170">
        <f t="shared" si="56"/>
        <v>0</v>
      </c>
      <c r="DT96" s="170">
        <f t="shared" si="56"/>
        <v>0</v>
      </c>
      <c r="DU96" s="170">
        <f t="shared" si="56"/>
        <v>0</v>
      </c>
      <c r="DV96" s="170">
        <f t="shared" si="56"/>
        <v>0</v>
      </c>
      <c r="DW96" s="170">
        <f t="shared" si="56"/>
        <v>0</v>
      </c>
      <c r="DX96" s="171">
        <f t="shared" si="76"/>
        <v>0</v>
      </c>
      <c r="DZ96" s="170">
        <f t="shared" si="57"/>
        <v>0</v>
      </c>
      <c r="EA96" s="170">
        <f t="shared" si="57"/>
        <v>0</v>
      </c>
      <c r="EB96" s="170">
        <f t="shared" si="57"/>
        <v>0</v>
      </c>
      <c r="EC96" s="170">
        <f t="shared" si="57"/>
        <v>0</v>
      </c>
      <c r="ED96" s="170">
        <f t="shared" si="57"/>
        <v>0</v>
      </c>
      <c r="EE96" s="170">
        <f t="shared" si="57"/>
        <v>0</v>
      </c>
      <c r="EF96" s="170">
        <f t="shared" si="57"/>
        <v>0</v>
      </c>
      <c r="EG96" s="170">
        <f t="shared" si="57"/>
        <v>0</v>
      </c>
      <c r="EH96" s="170">
        <f t="shared" si="57"/>
        <v>0</v>
      </c>
      <c r="EI96" s="170">
        <f t="shared" si="57"/>
        <v>0</v>
      </c>
      <c r="EJ96" s="171">
        <f t="shared" si="77"/>
        <v>0</v>
      </c>
    </row>
    <row r="97" spans="2:140" ht="12.95" customHeight="1" x14ac:dyDescent="0.2">
      <c r="B97" s="115" t="str">
        <f>'2. Grunddata'!C$9</f>
        <v>Husdjurens utfodring och vård</v>
      </c>
      <c r="C97" s="147"/>
      <c r="D97" s="147"/>
      <c r="E97" s="209">
        <f t="shared" si="58"/>
        <v>0</v>
      </c>
      <c r="F97" s="488" t="s">
        <v>19</v>
      </c>
      <c r="G97" s="136"/>
      <c r="H97" s="136"/>
      <c r="I97" s="136"/>
      <c r="J97" s="136"/>
      <c r="K97" s="136"/>
      <c r="L97" s="136"/>
      <c r="M97" s="136"/>
      <c r="N97" s="136"/>
      <c r="O97" s="136"/>
      <c r="P97" s="136"/>
      <c r="Q97" s="547">
        <f t="shared" si="59"/>
        <v>0</v>
      </c>
      <c r="R97" s="286">
        <f>(SUMIF('3. Partner'!K$13:K$87,B97,'3. Partner'!H$13:H$87))</f>
        <v>0</v>
      </c>
      <c r="S97" s="286">
        <f>(SUMIF('3. Partner'!K$13:K$87,B97,'3. Partner'!I$13:I$87))</f>
        <v>0</v>
      </c>
      <c r="T97" s="287">
        <f>IF(F97="NEJ",0,IF('2. Grunddata'!C$15="Lön+Drift",'2. Grunddata'!C$14,0)+IF('2. Grunddata'!C$15="Lön+Drift+Utrustning+Lokal",'2. Grunddata'!C$14,0))</f>
        <v>0</v>
      </c>
      <c r="U97" s="227"/>
      <c r="V97" s="225">
        <f t="shared" si="78"/>
        <v>0</v>
      </c>
      <c r="W97" s="225">
        <f t="shared" si="78"/>
        <v>0</v>
      </c>
      <c r="X97" s="225">
        <f t="shared" si="78"/>
        <v>0</v>
      </c>
      <c r="Y97" s="225">
        <f t="shared" si="78"/>
        <v>0</v>
      </c>
      <c r="Z97" s="225">
        <f t="shared" si="78"/>
        <v>0</v>
      </c>
      <c r="AA97" s="225">
        <f t="shared" si="60"/>
        <v>0</v>
      </c>
      <c r="AB97" s="225">
        <f t="shared" si="60"/>
        <v>0</v>
      </c>
      <c r="AC97" s="225">
        <f t="shared" si="60"/>
        <v>0</v>
      </c>
      <c r="AD97" s="225">
        <f t="shared" si="60"/>
        <v>0</v>
      </c>
      <c r="AE97" s="225">
        <f t="shared" si="60"/>
        <v>0</v>
      </c>
      <c r="AF97" s="226">
        <f t="shared" si="61"/>
        <v>0</v>
      </c>
      <c r="AG97" s="227"/>
      <c r="AH97" s="225">
        <f t="shared" si="79"/>
        <v>0</v>
      </c>
      <c r="AI97" s="225">
        <f t="shared" si="79"/>
        <v>0</v>
      </c>
      <c r="AJ97" s="225">
        <f t="shared" si="79"/>
        <v>0</v>
      </c>
      <c r="AK97" s="225">
        <f t="shared" si="79"/>
        <v>0</v>
      </c>
      <c r="AL97" s="225">
        <f t="shared" si="79"/>
        <v>0</v>
      </c>
      <c r="AM97" s="225">
        <f t="shared" si="62"/>
        <v>0</v>
      </c>
      <c r="AN97" s="225">
        <f t="shared" si="62"/>
        <v>0</v>
      </c>
      <c r="AO97" s="225">
        <f t="shared" si="62"/>
        <v>0</v>
      </c>
      <c r="AP97" s="225">
        <f t="shared" si="62"/>
        <v>0</v>
      </c>
      <c r="AQ97" s="225">
        <f t="shared" si="62"/>
        <v>0</v>
      </c>
      <c r="AR97" s="226">
        <f t="shared" si="63"/>
        <v>0</v>
      </c>
      <c r="AS97" s="227"/>
      <c r="AT97" s="225">
        <f t="shared" si="80"/>
        <v>0</v>
      </c>
      <c r="AU97" s="225">
        <f t="shared" si="80"/>
        <v>0</v>
      </c>
      <c r="AV97" s="225">
        <f t="shared" si="80"/>
        <v>0</v>
      </c>
      <c r="AW97" s="225">
        <f t="shared" si="80"/>
        <v>0</v>
      </c>
      <c r="AX97" s="225">
        <f t="shared" si="80"/>
        <v>0</v>
      </c>
      <c r="AY97" s="225">
        <f t="shared" si="64"/>
        <v>0</v>
      </c>
      <c r="AZ97" s="225">
        <f t="shared" si="64"/>
        <v>0</v>
      </c>
      <c r="BA97" s="225">
        <f t="shared" si="64"/>
        <v>0</v>
      </c>
      <c r="BB97" s="225">
        <f t="shared" si="64"/>
        <v>0</v>
      </c>
      <c r="BC97" s="225">
        <f t="shared" si="64"/>
        <v>0</v>
      </c>
      <c r="BD97" s="226">
        <f t="shared" si="65"/>
        <v>0</v>
      </c>
      <c r="BE97" s="227"/>
      <c r="BF97" s="225">
        <f t="shared" si="66"/>
        <v>0</v>
      </c>
      <c r="BG97" s="225">
        <f t="shared" si="66"/>
        <v>0</v>
      </c>
      <c r="BH97" s="225">
        <f t="shared" si="66"/>
        <v>0</v>
      </c>
      <c r="BI97" s="225">
        <f t="shared" si="66"/>
        <v>0</v>
      </c>
      <c r="BJ97" s="225">
        <f t="shared" si="66"/>
        <v>0</v>
      </c>
      <c r="BK97" s="225">
        <f t="shared" si="66"/>
        <v>0</v>
      </c>
      <c r="BL97" s="225">
        <f t="shared" si="66"/>
        <v>0</v>
      </c>
      <c r="BM97" s="225">
        <f t="shared" si="84"/>
        <v>0</v>
      </c>
      <c r="BN97" s="225">
        <f t="shared" si="84"/>
        <v>0</v>
      </c>
      <c r="BO97" s="225">
        <f t="shared" si="84"/>
        <v>0</v>
      </c>
      <c r="BP97" s="226">
        <f t="shared" si="67"/>
        <v>0</v>
      </c>
      <c r="BQ97" s="227"/>
      <c r="BR97" s="225">
        <f t="shared" si="81"/>
        <v>0</v>
      </c>
      <c r="BS97" s="225">
        <f t="shared" si="81"/>
        <v>0</v>
      </c>
      <c r="BT97" s="225">
        <f t="shared" si="81"/>
        <v>0</v>
      </c>
      <c r="BU97" s="225">
        <f t="shared" si="81"/>
        <v>0</v>
      </c>
      <c r="BV97" s="225">
        <f t="shared" si="81"/>
        <v>0</v>
      </c>
      <c r="BW97" s="225">
        <f t="shared" si="68"/>
        <v>0</v>
      </c>
      <c r="BX97" s="225">
        <f t="shared" si="68"/>
        <v>0</v>
      </c>
      <c r="BY97" s="225">
        <f t="shared" si="68"/>
        <v>0</v>
      </c>
      <c r="BZ97" s="225">
        <f t="shared" si="68"/>
        <v>0</v>
      </c>
      <c r="CA97" s="225">
        <f t="shared" si="68"/>
        <v>0</v>
      </c>
      <c r="CB97" s="226">
        <f t="shared" si="69"/>
        <v>0</v>
      </c>
      <c r="CC97" s="227"/>
      <c r="CD97" s="225">
        <f t="shared" si="70"/>
        <v>0</v>
      </c>
      <c r="CE97" s="225">
        <f t="shared" si="70"/>
        <v>0</v>
      </c>
      <c r="CF97" s="225">
        <f t="shared" si="70"/>
        <v>0</v>
      </c>
      <c r="CG97" s="225">
        <f t="shared" si="70"/>
        <v>0</v>
      </c>
      <c r="CH97" s="225">
        <f t="shared" si="70"/>
        <v>0</v>
      </c>
      <c r="CI97" s="225">
        <f t="shared" si="70"/>
        <v>0</v>
      </c>
      <c r="CJ97" s="225">
        <f t="shared" si="70"/>
        <v>0</v>
      </c>
      <c r="CK97" s="225">
        <f t="shared" si="85"/>
        <v>0</v>
      </c>
      <c r="CL97" s="225">
        <f t="shared" si="85"/>
        <v>0</v>
      </c>
      <c r="CM97" s="225">
        <f t="shared" si="85"/>
        <v>0</v>
      </c>
      <c r="CN97" s="226">
        <f t="shared" si="71"/>
        <v>0</v>
      </c>
      <c r="CO97" s="227"/>
      <c r="CP97" s="225">
        <f t="shared" si="82"/>
        <v>0</v>
      </c>
      <c r="CQ97" s="225">
        <f t="shared" si="82"/>
        <v>0</v>
      </c>
      <c r="CR97" s="225">
        <f t="shared" si="82"/>
        <v>0</v>
      </c>
      <c r="CS97" s="225">
        <f t="shared" si="82"/>
        <v>0</v>
      </c>
      <c r="CT97" s="225">
        <f t="shared" si="82"/>
        <v>0</v>
      </c>
      <c r="CU97" s="225">
        <f t="shared" si="72"/>
        <v>0</v>
      </c>
      <c r="CV97" s="225">
        <f t="shared" si="72"/>
        <v>0</v>
      </c>
      <c r="CW97" s="225">
        <f t="shared" si="72"/>
        <v>0</v>
      </c>
      <c r="CX97" s="225">
        <f t="shared" si="72"/>
        <v>0</v>
      </c>
      <c r="CY97" s="225">
        <f t="shared" si="72"/>
        <v>0</v>
      </c>
      <c r="CZ97" s="226">
        <f t="shared" si="73"/>
        <v>0</v>
      </c>
      <c r="DA97" s="227"/>
      <c r="DB97" s="225">
        <f t="shared" si="83"/>
        <v>0</v>
      </c>
      <c r="DC97" s="225">
        <f t="shared" si="83"/>
        <v>0</v>
      </c>
      <c r="DD97" s="225">
        <f t="shared" si="83"/>
        <v>0</v>
      </c>
      <c r="DE97" s="225">
        <f t="shared" si="83"/>
        <v>0</v>
      </c>
      <c r="DF97" s="225">
        <f t="shared" si="83"/>
        <v>0</v>
      </c>
      <c r="DG97" s="225">
        <f t="shared" si="74"/>
        <v>0</v>
      </c>
      <c r="DH97" s="225">
        <f t="shared" si="74"/>
        <v>0</v>
      </c>
      <c r="DI97" s="225">
        <f t="shared" si="74"/>
        <v>0</v>
      </c>
      <c r="DJ97" s="225">
        <f t="shared" si="74"/>
        <v>0</v>
      </c>
      <c r="DK97" s="225">
        <f t="shared" si="74"/>
        <v>0</v>
      </c>
      <c r="DL97" s="226">
        <f t="shared" si="75"/>
        <v>0</v>
      </c>
      <c r="DM97" s="227"/>
      <c r="DN97" s="225">
        <f t="shared" si="56"/>
        <v>0</v>
      </c>
      <c r="DO97" s="225">
        <f t="shared" si="56"/>
        <v>0</v>
      </c>
      <c r="DP97" s="225">
        <f t="shared" si="56"/>
        <v>0</v>
      </c>
      <c r="DQ97" s="225">
        <f t="shared" si="56"/>
        <v>0</v>
      </c>
      <c r="DR97" s="225">
        <f t="shared" si="56"/>
        <v>0</v>
      </c>
      <c r="DS97" s="225">
        <f t="shared" si="56"/>
        <v>0</v>
      </c>
      <c r="DT97" s="225">
        <f t="shared" si="56"/>
        <v>0</v>
      </c>
      <c r="DU97" s="225">
        <f t="shared" si="56"/>
        <v>0</v>
      </c>
      <c r="DV97" s="225">
        <f t="shared" si="56"/>
        <v>0</v>
      </c>
      <c r="DW97" s="225">
        <f t="shared" si="56"/>
        <v>0</v>
      </c>
      <c r="DX97" s="226">
        <f t="shared" si="76"/>
        <v>0</v>
      </c>
      <c r="DY97" s="227"/>
      <c r="DZ97" s="225">
        <f t="shared" si="57"/>
        <v>0</v>
      </c>
      <c r="EA97" s="225">
        <f t="shared" si="57"/>
        <v>0</v>
      </c>
      <c r="EB97" s="225">
        <f t="shared" si="57"/>
        <v>0</v>
      </c>
      <c r="EC97" s="225">
        <f t="shared" si="57"/>
        <v>0</v>
      </c>
      <c r="ED97" s="225">
        <f t="shared" si="57"/>
        <v>0</v>
      </c>
      <c r="EE97" s="225">
        <f t="shared" si="57"/>
        <v>0</v>
      </c>
      <c r="EF97" s="225">
        <f t="shared" si="57"/>
        <v>0</v>
      </c>
      <c r="EG97" s="225">
        <f t="shared" si="57"/>
        <v>0</v>
      </c>
      <c r="EH97" s="225">
        <f t="shared" si="57"/>
        <v>0</v>
      </c>
      <c r="EI97" s="225">
        <f t="shared" si="57"/>
        <v>0</v>
      </c>
      <c r="EJ97" s="226">
        <f t="shared" si="77"/>
        <v>0</v>
      </c>
    </row>
    <row r="98" spans="2:140" ht="12.95" customHeight="1" x14ac:dyDescent="0.2">
      <c r="B98" s="109" t="str">
        <f>'2. Grunddata'!C$9</f>
        <v>Husdjurens utfodring och vård</v>
      </c>
      <c r="C98" s="110"/>
      <c r="D98" s="110"/>
      <c r="E98" s="185">
        <f t="shared" si="58"/>
        <v>0</v>
      </c>
      <c r="F98" s="489" t="s">
        <v>19</v>
      </c>
      <c r="G98" s="111"/>
      <c r="H98" s="111"/>
      <c r="I98" s="111"/>
      <c r="J98" s="111"/>
      <c r="K98" s="111"/>
      <c r="L98" s="111"/>
      <c r="M98" s="111"/>
      <c r="N98" s="111"/>
      <c r="O98" s="111"/>
      <c r="P98" s="111"/>
      <c r="Q98" s="546">
        <f t="shared" si="59"/>
        <v>0</v>
      </c>
      <c r="R98" s="186">
        <f>(SUMIF('3. Partner'!K$13:K$87,B98,'3. Partner'!H$13:H$87))</f>
        <v>0</v>
      </c>
      <c r="S98" s="186">
        <f>(SUMIF('3. Partner'!K$13:K$87,B98,'3. Partner'!I$13:I$87))</f>
        <v>0</v>
      </c>
      <c r="T98" s="206">
        <f>IF(F98="NEJ",0,IF('2. Grunddata'!C$15="Lön+Drift",'2. Grunddata'!C$14,0)+IF('2. Grunddata'!C$15="Lön+Drift+Utrustning+Lokal",'2. Grunddata'!C$14,0))</f>
        <v>0</v>
      </c>
      <c r="V98" s="170">
        <f t="shared" si="78"/>
        <v>0</v>
      </c>
      <c r="W98" s="170">
        <f t="shared" si="78"/>
        <v>0</v>
      </c>
      <c r="X98" s="170">
        <f t="shared" si="78"/>
        <v>0</v>
      </c>
      <c r="Y98" s="170">
        <f t="shared" si="78"/>
        <v>0</v>
      </c>
      <c r="Z98" s="170">
        <f t="shared" si="78"/>
        <v>0</v>
      </c>
      <c r="AA98" s="170">
        <f t="shared" si="60"/>
        <v>0</v>
      </c>
      <c r="AB98" s="170">
        <f t="shared" si="60"/>
        <v>0</v>
      </c>
      <c r="AC98" s="170">
        <f t="shared" si="60"/>
        <v>0</v>
      </c>
      <c r="AD98" s="170">
        <f t="shared" si="60"/>
        <v>0</v>
      </c>
      <c r="AE98" s="170">
        <f t="shared" si="60"/>
        <v>0</v>
      </c>
      <c r="AF98" s="171">
        <f t="shared" si="61"/>
        <v>0</v>
      </c>
      <c r="AH98" s="170">
        <f t="shared" si="79"/>
        <v>0</v>
      </c>
      <c r="AI98" s="170">
        <f t="shared" si="79"/>
        <v>0</v>
      </c>
      <c r="AJ98" s="170">
        <f t="shared" si="79"/>
        <v>0</v>
      </c>
      <c r="AK98" s="170">
        <f t="shared" si="79"/>
        <v>0</v>
      </c>
      <c r="AL98" s="170">
        <f t="shared" si="79"/>
        <v>0</v>
      </c>
      <c r="AM98" s="170">
        <f t="shared" si="62"/>
        <v>0</v>
      </c>
      <c r="AN98" s="170">
        <f t="shared" si="62"/>
        <v>0</v>
      </c>
      <c r="AO98" s="170">
        <f t="shared" si="62"/>
        <v>0</v>
      </c>
      <c r="AP98" s="170">
        <f t="shared" si="62"/>
        <v>0</v>
      </c>
      <c r="AQ98" s="170">
        <f t="shared" si="62"/>
        <v>0</v>
      </c>
      <c r="AR98" s="171">
        <f t="shared" si="63"/>
        <v>0</v>
      </c>
      <c r="AT98" s="170">
        <f t="shared" si="80"/>
        <v>0</v>
      </c>
      <c r="AU98" s="170">
        <f t="shared" si="80"/>
        <v>0</v>
      </c>
      <c r="AV98" s="170">
        <f t="shared" si="80"/>
        <v>0</v>
      </c>
      <c r="AW98" s="170">
        <f t="shared" si="80"/>
        <v>0</v>
      </c>
      <c r="AX98" s="170">
        <f t="shared" si="80"/>
        <v>0</v>
      </c>
      <c r="AY98" s="170">
        <f t="shared" si="64"/>
        <v>0</v>
      </c>
      <c r="AZ98" s="170">
        <f t="shared" si="64"/>
        <v>0</v>
      </c>
      <c r="BA98" s="170">
        <f t="shared" si="64"/>
        <v>0</v>
      </c>
      <c r="BB98" s="170">
        <f t="shared" si="64"/>
        <v>0</v>
      </c>
      <c r="BC98" s="170">
        <f t="shared" si="64"/>
        <v>0</v>
      </c>
      <c r="BD98" s="171">
        <f t="shared" si="65"/>
        <v>0</v>
      </c>
      <c r="BF98" s="170">
        <f t="shared" si="66"/>
        <v>0</v>
      </c>
      <c r="BG98" s="170">
        <f t="shared" si="66"/>
        <v>0</v>
      </c>
      <c r="BH98" s="170">
        <f t="shared" si="66"/>
        <v>0</v>
      </c>
      <c r="BI98" s="170">
        <f t="shared" si="66"/>
        <v>0</v>
      </c>
      <c r="BJ98" s="170">
        <f t="shared" si="66"/>
        <v>0</v>
      </c>
      <c r="BK98" s="170">
        <f t="shared" si="66"/>
        <v>0</v>
      </c>
      <c r="BL98" s="170">
        <f t="shared" si="66"/>
        <v>0</v>
      </c>
      <c r="BM98" s="170">
        <f t="shared" si="84"/>
        <v>0</v>
      </c>
      <c r="BN98" s="170">
        <f t="shared" si="84"/>
        <v>0</v>
      </c>
      <c r="BO98" s="170">
        <f t="shared" si="84"/>
        <v>0</v>
      </c>
      <c r="BP98" s="171">
        <f t="shared" si="67"/>
        <v>0</v>
      </c>
      <c r="BR98" s="170">
        <f t="shared" si="81"/>
        <v>0</v>
      </c>
      <c r="BS98" s="170">
        <f t="shared" si="81"/>
        <v>0</v>
      </c>
      <c r="BT98" s="170">
        <f t="shared" si="81"/>
        <v>0</v>
      </c>
      <c r="BU98" s="170">
        <f t="shared" si="81"/>
        <v>0</v>
      </c>
      <c r="BV98" s="170">
        <f t="shared" si="81"/>
        <v>0</v>
      </c>
      <c r="BW98" s="170">
        <f t="shared" si="68"/>
        <v>0</v>
      </c>
      <c r="BX98" s="170">
        <f t="shared" si="68"/>
        <v>0</v>
      </c>
      <c r="BY98" s="170">
        <f t="shared" si="68"/>
        <v>0</v>
      </c>
      <c r="BZ98" s="170">
        <f t="shared" si="68"/>
        <v>0</v>
      </c>
      <c r="CA98" s="170">
        <f t="shared" si="68"/>
        <v>0</v>
      </c>
      <c r="CB98" s="171">
        <f t="shared" si="69"/>
        <v>0</v>
      </c>
      <c r="CD98" s="170">
        <f t="shared" si="70"/>
        <v>0</v>
      </c>
      <c r="CE98" s="170">
        <f t="shared" si="70"/>
        <v>0</v>
      </c>
      <c r="CF98" s="170">
        <f t="shared" si="70"/>
        <v>0</v>
      </c>
      <c r="CG98" s="170">
        <f t="shared" si="70"/>
        <v>0</v>
      </c>
      <c r="CH98" s="170">
        <f t="shared" si="70"/>
        <v>0</v>
      </c>
      <c r="CI98" s="170">
        <f t="shared" si="70"/>
        <v>0</v>
      </c>
      <c r="CJ98" s="170">
        <f t="shared" si="70"/>
        <v>0</v>
      </c>
      <c r="CK98" s="170">
        <f t="shared" si="85"/>
        <v>0</v>
      </c>
      <c r="CL98" s="170">
        <f t="shared" si="85"/>
        <v>0</v>
      </c>
      <c r="CM98" s="170">
        <f t="shared" si="85"/>
        <v>0</v>
      </c>
      <c r="CN98" s="171">
        <f t="shared" si="71"/>
        <v>0</v>
      </c>
      <c r="CP98" s="170">
        <f t="shared" si="82"/>
        <v>0</v>
      </c>
      <c r="CQ98" s="170">
        <f t="shared" si="82"/>
        <v>0</v>
      </c>
      <c r="CR98" s="170">
        <f t="shared" si="82"/>
        <v>0</v>
      </c>
      <c r="CS98" s="170">
        <f t="shared" si="82"/>
        <v>0</v>
      </c>
      <c r="CT98" s="170">
        <f t="shared" si="82"/>
        <v>0</v>
      </c>
      <c r="CU98" s="170">
        <f t="shared" si="72"/>
        <v>0</v>
      </c>
      <c r="CV98" s="170">
        <f t="shared" si="72"/>
        <v>0</v>
      </c>
      <c r="CW98" s="170">
        <f t="shared" si="72"/>
        <v>0</v>
      </c>
      <c r="CX98" s="170">
        <f t="shared" si="72"/>
        <v>0</v>
      </c>
      <c r="CY98" s="170">
        <f t="shared" si="72"/>
        <v>0</v>
      </c>
      <c r="CZ98" s="171">
        <f t="shared" si="73"/>
        <v>0</v>
      </c>
      <c r="DB98" s="170">
        <f t="shared" si="83"/>
        <v>0</v>
      </c>
      <c r="DC98" s="170">
        <f t="shared" si="83"/>
        <v>0</v>
      </c>
      <c r="DD98" s="170">
        <f t="shared" si="83"/>
        <v>0</v>
      </c>
      <c r="DE98" s="170">
        <f t="shared" si="83"/>
        <v>0</v>
      </c>
      <c r="DF98" s="170">
        <f t="shared" si="83"/>
        <v>0</v>
      </c>
      <c r="DG98" s="170">
        <f t="shared" si="74"/>
        <v>0</v>
      </c>
      <c r="DH98" s="170">
        <f t="shared" si="74"/>
        <v>0</v>
      </c>
      <c r="DI98" s="170">
        <f t="shared" si="74"/>
        <v>0</v>
      </c>
      <c r="DJ98" s="170">
        <f t="shared" si="74"/>
        <v>0</v>
      </c>
      <c r="DK98" s="170">
        <f t="shared" si="74"/>
        <v>0</v>
      </c>
      <c r="DL98" s="171">
        <f t="shared" si="75"/>
        <v>0</v>
      </c>
      <c r="DN98" s="170">
        <f t="shared" si="56"/>
        <v>0</v>
      </c>
      <c r="DO98" s="170">
        <f t="shared" si="56"/>
        <v>0</v>
      </c>
      <c r="DP98" s="170">
        <f t="shared" si="56"/>
        <v>0</v>
      </c>
      <c r="DQ98" s="170">
        <f t="shared" si="56"/>
        <v>0</v>
      </c>
      <c r="DR98" s="170">
        <f t="shared" si="56"/>
        <v>0</v>
      </c>
      <c r="DS98" s="170">
        <f t="shared" si="56"/>
        <v>0</v>
      </c>
      <c r="DT98" s="170">
        <f t="shared" si="56"/>
        <v>0</v>
      </c>
      <c r="DU98" s="170">
        <f t="shared" si="56"/>
        <v>0</v>
      </c>
      <c r="DV98" s="170">
        <f t="shared" si="56"/>
        <v>0</v>
      </c>
      <c r="DW98" s="170">
        <f t="shared" si="56"/>
        <v>0</v>
      </c>
      <c r="DX98" s="171">
        <f t="shared" si="76"/>
        <v>0</v>
      </c>
      <c r="DZ98" s="170">
        <f t="shared" si="57"/>
        <v>0</v>
      </c>
      <c r="EA98" s="170">
        <f t="shared" si="57"/>
        <v>0</v>
      </c>
      <c r="EB98" s="170">
        <f t="shared" si="57"/>
        <v>0</v>
      </c>
      <c r="EC98" s="170">
        <f t="shared" si="57"/>
        <v>0</v>
      </c>
      <c r="ED98" s="170">
        <f t="shared" si="57"/>
        <v>0</v>
      </c>
      <c r="EE98" s="170">
        <f t="shared" si="57"/>
        <v>0</v>
      </c>
      <c r="EF98" s="170">
        <f t="shared" si="57"/>
        <v>0</v>
      </c>
      <c r="EG98" s="170">
        <f t="shared" si="57"/>
        <v>0</v>
      </c>
      <c r="EH98" s="170">
        <f t="shared" si="57"/>
        <v>0</v>
      </c>
      <c r="EI98" s="170">
        <f t="shared" si="57"/>
        <v>0</v>
      </c>
      <c r="EJ98" s="171">
        <f t="shared" si="77"/>
        <v>0</v>
      </c>
    </row>
    <row r="99" spans="2:140" ht="12.95" customHeight="1" x14ac:dyDescent="0.2">
      <c r="B99" s="115" t="str">
        <f>'2. Grunddata'!C$9</f>
        <v>Husdjurens utfodring och vård</v>
      </c>
      <c r="C99" s="147"/>
      <c r="D99" s="147"/>
      <c r="E99" s="209">
        <f t="shared" si="58"/>
        <v>0</v>
      </c>
      <c r="F99" s="488" t="s">
        <v>19</v>
      </c>
      <c r="G99" s="136"/>
      <c r="H99" s="136"/>
      <c r="I99" s="136"/>
      <c r="J99" s="136"/>
      <c r="K99" s="136"/>
      <c r="L99" s="136"/>
      <c r="M99" s="136"/>
      <c r="N99" s="136"/>
      <c r="O99" s="136"/>
      <c r="P99" s="136"/>
      <c r="Q99" s="547">
        <f t="shared" si="59"/>
        <v>0</v>
      </c>
      <c r="R99" s="286">
        <f>(SUMIF('3. Partner'!K$13:K$87,B99,'3. Partner'!H$13:H$87))</f>
        <v>0</v>
      </c>
      <c r="S99" s="286">
        <f>(SUMIF('3. Partner'!K$13:K$87,B99,'3. Partner'!I$13:I$87))</f>
        <v>0</v>
      </c>
      <c r="T99" s="287">
        <f>IF(F99="NEJ",0,IF('2. Grunddata'!C$15="Lön+Drift",'2. Grunddata'!C$14,0)+IF('2. Grunddata'!C$15="Lön+Drift+Utrustning+Lokal",'2. Grunddata'!C$14,0))</f>
        <v>0</v>
      </c>
      <c r="U99" s="227"/>
      <c r="V99" s="225">
        <f t="shared" si="78"/>
        <v>0</v>
      </c>
      <c r="W99" s="225">
        <f t="shared" si="78"/>
        <v>0</v>
      </c>
      <c r="X99" s="225">
        <f t="shared" si="78"/>
        <v>0</v>
      </c>
      <c r="Y99" s="225">
        <f t="shared" si="78"/>
        <v>0</v>
      </c>
      <c r="Z99" s="225">
        <f t="shared" si="78"/>
        <v>0</v>
      </c>
      <c r="AA99" s="225">
        <f t="shared" si="60"/>
        <v>0</v>
      </c>
      <c r="AB99" s="225">
        <f t="shared" si="60"/>
        <v>0</v>
      </c>
      <c r="AC99" s="225">
        <f t="shared" si="60"/>
        <v>0</v>
      </c>
      <c r="AD99" s="225">
        <f t="shared" si="60"/>
        <v>0</v>
      </c>
      <c r="AE99" s="225">
        <f t="shared" si="60"/>
        <v>0</v>
      </c>
      <c r="AF99" s="226">
        <f t="shared" si="61"/>
        <v>0</v>
      </c>
      <c r="AG99" s="227"/>
      <c r="AH99" s="225">
        <f t="shared" si="79"/>
        <v>0</v>
      </c>
      <c r="AI99" s="225">
        <f t="shared" si="79"/>
        <v>0</v>
      </c>
      <c r="AJ99" s="225">
        <f t="shared" si="79"/>
        <v>0</v>
      </c>
      <c r="AK99" s="225">
        <f t="shared" si="79"/>
        <v>0</v>
      </c>
      <c r="AL99" s="225">
        <f t="shared" si="79"/>
        <v>0</v>
      </c>
      <c r="AM99" s="225">
        <f t="shared" si="62"/>
        <v>0</v>
      </c>
      <c r="AN99" s="225">
        <f t="shared" si="62"/>
        <v>0</v>
      </c>
      <c r="AO99" s="225">
        <f t="shared" si="62"/>
        <v>0</v>
      </c>
      <c r="AP99" s="225">
        <f t="shared" si="62"/>
        <v>0</v>
      </c>
      <c r="AQ99" s="225">
        <f t="shared" si="62"/>
        <v>0</v>
      </c>
      <c r="AR99" s="226">
        <f t="shared" si="63"/>
        <v>0</v>
      </c>
      <c r="AS99" s="227"/>
      <c r="AT99" s="225">
        <f t="shared" si="80"/>
        <v>0</v>
      </c>
      <c r="AU99" s="225">
        <f t="shared" si="80"/>
        <v>0</v>
      </c>
      <c r="AV99" s="225">
        <f t="shared" si="80"/>
        <v>0</v>
      </c>
      <c r="AW99" s="225">
        <f t="shared" si="80"/>
        <v>0</v>
      </c>
      <c r="AX99" s="225">
        <f t="shared" si="80"/>
        <v>0</v>
      </c>
      <c r="AY99" s="225">
        <f t="shared" si="64"/>
        <v>0</v>
      </c>
      <c r="AZ99" s="225">
        <f t="shared" si="64"/>
        <v>0</v>
      </c>
      <c r="BA99" s="225">
        <f t="shared" si="64"/>
        <v>0</v>
      </c>
      <c r="BB99" s="225">
        <f t="shared" si="64"/>
        <v>0</v>
      </c>
      <c r="BC99" s="225">
        <f t="shared" si="64"/>
        <v>0</v>
      </c>
      <c r="BD99" s="226">
        <f t="shared" si="65"/>
        <v>0</v>
      </c>
      <c r="BE99" s="227"/>
      <c r="BF99" s="225">
        <f t="shared" si="66"/>
        <v>0</v>
      </c>
      <c r="BG99" s="225">
        <f t="shared" si="66"/>
        <v>0</v>
      </c>
      <c r="BH99" s="225">
        <f t="shared" si="66"/>
        <v>0</v>
      </c>
      <c r="BI99" s="225">
        <f t="shared" si="66"/>
        <v>0</v>
      </c>
      <c r="BJ99" s="225">
        <f t="shared" si="66"/>
        <v>0</v>
      </c>
      <c r="BK99" s="225">
        <f t="shared" si="66"/>
        <v>0</v>
      </c>
      <c r="BL99" s="225">
        <f t="shared" si="66"/>
        <v>0</v>
      </c>
      <c r="BM99" s="225">
        <f t="shared" si="84"/>
        <v>0</v>
      </c>
      <c r="BN99" s="225">
        <f t="shared" si="84"/>
        <v>0</v>
      </c>
      <c r="BO99" s="225">
        <f t="shared" si="84"/>
        <v>0</v>
      </c>
      <c r="BP99" s="226">
        <f t="shared" si="67"/>
        <v>0</v>
      </c>
      <c r="BQ99" s="227"/>
      <c r="BR99" s="225">
        <f t="shared" si="81"/>
        <v>0</v>
      </c>
      <c r="BS99" s="225">
        <f t="shared" si="81"/>
        <v>0</v>
      </c>
      <c r="BT99" s="225">
        <f t="shared" si="81"/>
        <v>0</v>
      </c>
      <c r="BU99" s="225">
        <f t="shared" si="81"/>
        <v>0</v>
      </c>
      <c r="BV99" s="225">
        <f t="shared" si="81"/>
        <v>0</v>
      </c>
      <c r="BW99" s="225">
        <f t="shared" si="68"/>
        <v>0</v>
      </c>
      <c r="BX99" s="225">
        <f t="shared" si="68"/>
        <v>0</v>
      </c>
      <c r="BY99" s="225">
        <f t="shared" si="68"/>
        <v>0</v>
      </c>
      <c r="BZ99" s="225">
        <f t="shared" si="68"/>
        <v>0</v>
      </c>
      <c r="CA99" s="225">
        <f t="shared" si="68"/>
        <v>0</v>
      </c>
      <c r="CB99" s="226">
        <f t="shared" si="69"/>
        <v>0</v>
      </c>
      <c r="CC99" s="227"/>
      <c r="CD99" s="225">
        <f t="shared" si="70"/>
        <v>0</v>
      </c>
      <c r="CE99" s="225">
        <f t="shared" si="70"/>
        <v>0</v>
      </c>
      <c r="CF99" s="225">
        <f t="shared" si="70"/>
        <v>0</v>
      </c>
      <c r="CG99" s="225">
        <f t="shared" si="70"/>
        <v>0</v>
      </c>
      <c r="CH99" s="225">
        <f t="shared" si="70"/>
        <v>0</v>
      </c>
      <c r="CI99" s="225">
        <f t="shared" si="70"/>
        <v>0</v>
      </c>
      <c r="CJ99" s="225">
        <f t="shared" si="70"/>
        <v>0</v>
      </c>
      <c r="CK99" s="225">
        <f t="shared" si="85"/>
        <v>0</v>
      </c>
      <c r="CL99" s="225">
        <f t="shared" si="85"/>
        <v>0</v>
      </c>
      <c r="CM99" s="225">
        <f t="shared" si="85"/>
        <v>0</v>
      </c>
      <c r="CN99" s="226">
        <f t="shared" si="71"/>
        <v>0</v>
      </c>
      <c r="CO99" s="227"/>
      <c r="CP99" s="225">
        <f t="shared" si="82"/>
        <v>0</v>
      </c>
      <c r="CQ99" s="225">
        <f t="shared" si="82"/>
        <v>0</v>
      </c>
      <c r="CR99" s="225">
        <f t="shared" si="82"/>
        <v>0</v>
      </c>
      <c r="CS99" s="225">
        <f t="shared" si="82"/>
        <v>0</v>
      </c>
      <c r="CT99" s="225">
        <f t="shared" si="82"/>
        <v>0</v>
      </c>
      <c r="CU99" s="225">
        <f t="shared" si="72"/>
        <v>0</v>
      </c>
      <c r="CV99" s="225">
        <f t="shared" si="72"/>
        <v>0</v>
      </c>
      <c r="CW99" s="225">
        <f t="shared" si="72"/>
        <v>0</v>
      </c>
      <c r="CX99" s="225">
        <f t="shared" si="72"/>
        <v>0</v>
      </c>
      <c r="CY99" s="225">
        <f t="shared" si="72"/>
        <v>0</v>
      </c>
      <c r="CZ99" s="226">
        <f t="shared" si="73"/>
        <v>0</v>
      </c>
      <c r="DA99" s="227"/>
      <c r="DB99" s="225">
        <f t="shared" si="83"/>
        <v>0</v>
      </c>
      <c r="DC99" s="225">
        <f t="shared" si="83"/>
        <v>0</v>
      </c>
      <c r="DD99" s="225">
        <f t="shared" si="83"/>
        <v>0</v>
      </c>
      <c r="DE99" s="225">
        <f t="shared" si="83"/>
        <v>0</v>
      </c>
      <c r="DF99" s="225">
        <f t="shared" si="83"/>
        <v>0</v>
      </c>
      <c r="DG99" s="225">
        <f t="shared" si="74"/>
        <v>0</v>
      </c>
      <c r="DH99" s="225">
        <f t="shared" si="74"/>
        <v>0</v>
      </c>
      <c r="DI99" s="225">
        <f t="shared" si="74"/>
        <v>0</v>
      </c>
      <c r="DJ99" s="225">
        <f t="shared" si="74"/>
        <v>0</v>
      </c>
      <c r="DK99" s="225">
        <f t="shared" si="74"/>
        <v>0</v>
      </c>
      <c r="DL99" s="226">
        <f t="shared" si="75"/>
        <v>0</v>
      </c>
      <c r="DM99" s="227"/>
      <c r="DN99" s="225">
        <f t="shared" si="56"/>
        <v>0</v>
      </c>
      <c r="DO99" s="225">
        <f t="shared" si="56"/>
        <v>0</v>
      </c>
      <c r="DP99" s="225">
        <f t="shared" si="56"/>
        <v>0</v>
      </c>
      <c r="DQ99" s="225">
        <f t="shared" si="56"/>
        <v>0</v>
      </c>
      <c r="DR99" s="225">
        <f t="shared" si="56"/>
        <v>0</v>
      </c>
      <c r="DS99" s="225">
        <f t="shared" si="56"/>
        <v>0</v>
      </c>
      <c r="DT99" s="225">
        <f t="shared" si="56"/>
        <v>0</v>
      </c>
      <c r="DU99" s="225">
        <f t="shared" si="56"/>
        <v>0</v>
      </c>
      <c r="DV99" s="225">
        <f t="shared" si="56"/>
        <v>0</v>
      </c>
      <c r="DW99" s="225">
        <f t="shared" si="56"/>
        <v>0</v>
      </c>
      <c r="DX99" s="226">
        <f t="shared" si="76"/>
        <v>0</v>
      </c>
      <c r="DY99" s="227"/>
      <c r="DZ99" s="225">
        <f t="shared" si="57"/>
        <v>0</v>
      </c>
      <c r="EA99" s="225">
        <f t="shared" si="57"/>
        <v>0</v>
      </c>
      <c r="EB99" s="225">
        <f t="shared" si="57"/>
        <v>0</v>
      </c>
      <c r="EC99" s="225">
        <f t="shared" si="57"/>
        <v>0</v>
      </c>
      <c r="ED99" s="225">
        <f t="shared" si="57"/>
        <v>0</v>
      </c>
      <c r="EE99" s="225">
        <f t="shared" si="57"/>
        <v>0</v>
      </c>
      <c r="EF99" s="225">
        <f t="shared" si="57"/>
        <v>0</v>
      </c>
      <c r="EG99" s="225">
        <f t="shared" si="57"/>
        <v>0</v>
      </c>
      <c r="EH99" s="225">
        <f t="shared" si="57"/>
        <v>0</v>
      </c>
      <c r="EI99" s="225">
        <f t="shared" si="57"/>
        <v>0</v>
      </c>
      <c r="EJ99" s="226">
        <f t="shared" si="77"/>
        <v>0</v>
      </c>
    </row>
    <row r="100" spans="2:140" ht="12.95" customHeight="1" x14ac:dyDescent="0.2">
      <c r="B100" s="109" t="str">
        <f>'2. Grunddata'!C$9</f>
        <v>Husdjurens utfodring och vård</v>
      </c>
      <c r="C100" s="110"/>
      <c r="D100" s="110"/>
      <c r="E100" s="185">
        <f t="shared" si="58"/>
        <v>0</v>
      </c>
      <c r="F100" s="489" t="s">
        <v>19</v>
      </c>
      <c r="G100" s="111"/>
      <c r="H100" s="111"/>
      <c r="I100" s="111"/>
      <c r="J100" s="111"/>
      <c r="K100" s="111"/>
      <c r="L100" s="111"/>
      <c r="M100" s="111"/>
      <c r="N100" s="111"/>
      <c r="O100" s="111"/>
      <c r="P100" s="111"/>
      <c r="Q100" s="546">
        <f t="shared" si="59"/>
        <v>0</v>
      </c>
      <c r="R100" s="186">
        <f>(SUMIF('3. Partner'!K$13:K$87,B100,'3. Partner'!H$13:H$87))</f>
        <v>0</v>
      </c>
      <c r="S100" s="186">
        <f>(SUMIF('3. Partner'!K$13:K$87,B100,'3. Partner'!I$13:I$87))</f>
        <v>0</v>
      </c>
      <c r="T100" s="206">
        <f>IF(F100="NEJ",0,IF('2. Grunddata'!C$15="Lön+Drift",'2. Grunddata'!C$14,0)+IF('2. Grunddata'!C$15="Lön+Drift+Utrustning+Lokal",'2. Grunddata'!C$14,0))</f>
        <v>0</v>
      </c>
      <c r="V100" s="170">
        <f t="shared" si="78"/>
        <v>0</v>
      </c>
      <c r="W100" s="170">
        <f t="shared" si="78"/>
        <v>0</v>
      </c>
      <c r="X100" s="170">
        <f t="shared" si="78"/>
        <v>0</v>
      </c>
      <c r="Y100" s="170">
        <f t="shared" si="78"/>
        <v>0</v>
      </c>
      <c r="Z100" s="170">
        <f t="shared" si="78"/>
        <v>0</v>
      </c>
      <c r="AA100" s="170">
        <f t="shared" si="60"/>
        <v>0</v>
      </c>
      <c r="AB100" s="170">
        <f t="shared" si="60"/>
        <v>0</v>
      </c>
      <c r="AC100" s="170">
        <f t="shared" si="60"/>
        <v>0</v>
      </c>
      <c r="AD100" s="170">
        <f t="shared" si="60"/>
        <v>0</v>
      </c>
      <c r="AE100" s="170">
        <f t="shared" si="60"/>
        <v>0</v>
      </c>
      <c r="AF100" s="171">
        <f t="shared" si="61"/>
        <v>0</v>
      </c>
      <c r="AH100" s="170">
        <f t="shared" si="79"/>
        <v>0</v>
      </c>
      <c r="AI100" s="170">
        <f t="shared" si="79"/>
        <v>0</v>
      </c>
      <c r="AJ100" s="170">
        <f t="shared" si="79"/>
        <v>0</v>
      </c>
      <c r="AK100" s="170">
        <f t="shared" si="79"/>
        <v>0</v>
      </c>
      <c r="AL100" s="170">
        <f t="shared" si="79"/>
        <v>0</v>
      </c>
      <c r="AM100" s="170">
        <f t="shared" si="62"/>
        <v>0</v>
      </c>
      <c r="AN100" s="170">
        <f t="shared" si="62"/>
        <v>0</v>
      </c>
      <c r="AO100" s="170">
        <f t="shared" si="62"/>
        <v>0</v>
      </c>
      <c r="AP100" s="170">
        <f t="shared" si="62"/>
        <v>0</v>
      </c>
      <c r="AQ100" s="170">
        <f t="shared" si="62"/>
        <v>0</v>
      </c>
      <c r="AR100" s="171">
        <f t="shared" si="63"/>
        <v>0</v>
      </c>
      <c r="AT100" s="170">
        <f t="shared" si="80"/>
        <v>0</v>
      </c>
      <c r="AU100" s="170">
        <f t="shared" si="80"/>
        <v>0</v>
      </c>
      <c r="AV100" s="170">
        <f t="shared" si="80"/>
        <v>0</v>
      </c>
      <c r="AW100" s="170">
        <f t="shared" si="80"/>
        <v>0</v>
      </c>
      <c r="AX100" s="170">
        <f t="shared" si="80"/>
        <v>0</v>
      </c>
      <c r="AY100" s="170">
        <f t="shared" si="64"/>
        <v>0</v>
      </c>
      <c r="AZ100" s="170">
        <f t="shared" si="64"/>
        <v>0</v>
      </c>
      <c r="BA100" s="170">
        <f t="shared" si="64"/>
        <v>0</v>
      </c>
      <c r="BB100" s="170">
        <f t="shared" si="64"/>
        <v>0</v>
      </c>
      <c r="BC100" s="170">
        <f t="shared" si="64"/>
        <v>0</v>
      </c>
      <c r="BD100" s="171">
        <f t="shared" si="65"/>
        <v>0</v>
      </c>
      <c r="BF100" s="170">
        <f t="shared" si="66"/>
        <v>0</v>
      </c>
      <c r="BG100" s="170">
        <f t="shared" si="66"/>
        <v>0</v>
      </c>
      <c r="BH100" s="170">
        <f t="shared" si="66"/>
        <v>0</v>
      </c>
      <c r="BI100" s="170">
        <f t="shared" si="66"/>
        <v>0</v>
      </c>
      <c r="BJ100" s="170">
        <f t="shared" si="66"/>
        <v>0</v>
      </c>
      <c r="BK100" s="170">
        <f t="shared" si="66"/>
        <v>0</v>
      </c>
      <c r="BL100" s="170">
        <f t="shared" si="66"/>
        <v>0</v>
      </c>
      <c r="BM100" s="170">
        <f t="shared" si="84"/>
        <v>0</v>
      </c>
      <c r="BN100" s="170">
        <f t="shared" si="84"/>
        <v>0</v>
      </c>
      <c r="BO100" s="170">
        <f t="shared" si="84"/>
        <v>0</v>
      </c>
      <c r="BP100" s="171">
        <f t="shared" si="67"/>
        <v>0</v>
      </c>
      <c r="BR100" s="170">
        <f t="shared" si="81"/>
        <v>0</v>
      </c>
      <c r="BS100" s="170">
        <f t="shared" si="81"/>
        <v>0</v>
      </c>
      <c r="BT100" s="170">
        <f t="shared" si="81"/>
        <v>0</v>
      </c>
      <c r="BU100" s="170">
        <f t="shared" si="81"/>
        <v>0</v>
      </c>
      <c r="BV100" s="170">
        <f t="shared" si="81"/>
        <v>0</v>
      </c>
      <c r="BW100" s="170">
        <f t="shared" si="68"/>
        <v>0</v>
      </c>
      <c r="BX100" s="170">
        <f t="shared" si="68"/>
        <v>0</v>
      </c>
      <c r="BY100" s="170">
        <f t="shared" si="68"/>
        <v>0</v>
      </c>
      <c r="BZ100" s="170">
        <f t="shared" si="68"/>
        <v>0</v>
      </c>
      <c r="CA100" s="170">
        <f t="shared" si="68"/>
        <v>0</v>
      </c>
      <c r="CB100" s="171">
        <f t="shared" si="69"/>
        <v>0</v>
      </c>
      <c r="CD100" s="170">
        <f t="shared" si="70"/>
        <v>0</v>
      </c>
      <c r="CE100" s="170">
        <f t="shared" si="70"/>
        <v>0</v>
      </c>
      <c r="CF100" s="170">
        <f t="shared" si="70"/>
        <v>0</v>
      </c>
      <c r="CG100" s="170">
        <f t="shared" si="70"/>
        <v>0</v>
      </c>
      <c r="CH100" s="170">
        <f t="shared" si="70"/>
        <v>0</v>
      </c>
      <c r="CI100" s="170">
        <f t="shared" si="70"/>
        <v>0</v>
      </c>
      <c r="CJ100" s="170">
        <f t="shared" si="70"/>
        <v>0</v>
      </c>
      <c r="CK100" s="170">
        <f t="shared" si="85"/>
        <v>0</v>
      </c>
      <c r="CL100" s="170">
        <f t="shared" si="85"/>
        <v>0</v>
      </c>
      <c r="CM100" s="170">
        <f t="shared" si="85"/>
        <v>0</v>
      </c>
      <c r="CN100" s="171">
        <f t="shared" si="71"/>
        <v>0</v>
      </c>
      <c r="CP100" s="170">
        <f t="shared" si="82"/>
        <v>0</v>
      </c>
      <c r="CQ100" s="170">
        <f t="shared" si="82"/>
        <v>0</v>
      </c>
      <c r="CR100" s="170">
        <f t="shared" si="82"/>
        <v>0</v>
      </c>
      <c r="CS100" s="170">
        <f t="shared" si="82"/>
        <v>0</v>
      </c>
      <c r="CT100" s="170">
        <f t="shared" si="82"/>
        <v>0</v>
      </c>
      <c r="CU100" s="170">
        <f t="shared" si="72"/>
        <v>0</v>
      </c>
      <c r="CV100" s="170">
        <f t="shared" si="72"/>
        <v>0</v>
      </c>
      <c r="CW100" s="170">
        <f t="shared" si="72"/>
        <v>0</v>
      </c>
      <c r="CX100" s="170">
        <f t="shared" si="72"/>
        <v>0</v>
      </c>
      <c r="CY100" s="170">
        <f t="shared" si="72"/>
        <v>0</v>
      </c>
      <c r="CZ100" s="171">
        <f t="shared" si="73"/>
        <v>0</v>
      </c>
      <c r="DB100" s="170">
        <f t="shared" si="83"/>
        <v>0</v>
      </c>
      <c r="DC100" s="170">
        <f t="shared" si="83"/>
        <v>0</v>
      </c>
      <c r="DD100" s="170">
        <f t="shared" si="83"/>
        <v>0</v>
      </c>
      <c r="DE100" s="170">
        <f t="shared" si="83"/>
        <v>0</v>
      </c>
      <c r="DF100" s="170">
        <f t="shared" si="83"/>
        <v>0</v>
      </c>
      <c r="DG100" s="170">
        <f t="shared" si="74"/>
        <v>0</v>
      </c>
      <c r="DH100" s="170">
        <f t="shared" si="74"/>
        <v>0</v>
      </c>
      <c r="DI100" s="170">
        <f t="shared" si="74"/>
        <v>0</v>
      </c>
      <c r="DJ100" s="170">
        <f t="shared" si="74"/>
        <v>0</v>
      </c>
      <c r="DK100" s="170">
        <f t="shared" si="74"/>
        <v>0</v>
      </c>
      <c r="DL100" s="171">
        <f t="shared" si="75"/>
        <v>0</v>
      </c>
      <c r="DN100" s="170">
        <f t="shared" si="56"/>
        <v>0</v>
      </c>
      <c r="DO100" s="170">
        <f t="shared" si="56"/>
        <v>0</v>
      </c>
      <c r="DP100" s="170">
        <f t="shared" si="56"/>
        <v>0</v>
      </c>
      <c r="DQ100" s="170">
        <f t="shared" si="56"/>
        <v>0</v>
      </c>
      <c r="DR100" s="170">
        <f t="shared" si="56"/>
        <v>0</v>
      </c>
      <c r="DS100" s="170">
        <f t="shared" si="56"/>
        <v>0</v>
      </c>
      <c r="DT100" s="170">
        <f t="shared" si="56"/>
        <v>0</v>
      </c>
      <c r="DU100" s="170">
        <f t="shared" si="56"/>
        <v>0</v>
      </c>
      <c r="DV100" s="170">
        <f t="shared" si="56"/>
        <v>0</v>
      </c>
      <c r="DW100" s="170">
        <f t="shared" si="56"/>
        <v>0</v>
      </c>
      <c r="DX100" s="171">
        <f t="shared" si="76"/>
        <v>0</v>
      </c>
      <c r="DZ100" s="170">
        <f t="shared" si="57"/>
        <v>0</v>
      </c>
      <c r="EA100" s="170">
        <f t="shared" si="57"/>
        <v>0</v>
      </c>
      <c r="EB100" s="170">
        <f t="shared" si="57"/>
        <v>0</v>
      </c>
      <c r="EC100" s="170">
        <f t="shared" si="57"/>
        <v>0</v>
      </c>
      <c r="ED100" s="170">
        <f t="shared" si="57"/>
        <v>0</v>
      </c>
      <c r="EE100" s="170">
        <f t="shared" si="57"/>
        <v>0</v>
      </c>
      <c r="EF100" s="170">
        <f t="shared" si="57"/>
        <v>0</v>
      </c>
      <c r="EG100" s="170">
        <f t="shared" si="57"/>
        <v>0</v>
      </c>
      <c r="EH100" s="170">
        <f t="shared" si="57"/>
        <v>0</v>
      </c>
      <c r="EI100" s="170">
        <f t="shared" si="57"/>
        <v>0</v>
      </c>
      <c r="EJ100" s="171">
        <f t="shared" si="77"/>
        <v>0</v>
      </c>
    </row>
    <row r="101" spans="2:140" ht="12.95" customHeight="1" x14ac:dyDescent="0.2">
      <c r="B101" s="115" t="str">
        <f>'2. Grunddata'!C$9</f>
        <v>Husdjurens utfodring och vård</v>
      </c>
      <c r="C101" s="147"/>
      <c r="D101" s="147"/>
      <c r="E101" s="209">
        <f t="shared" si="58"/>
        <v>0</v>
      </c>
      <c r="F101" s="488" t="s">
        <v>19</v>
      </c>
      <c r="G101" s="136"/>
      <c r="H101" s="136"/>
      <c r="I101" s="136"/>
      <c r="J101" s="136"/>
      <c r="K101" s="136"/>
      <c r="L101" s="136"/>
      <c r="M101" s="136"/>
      <c r="N101" s="136"/>
      <c r="O101" s="136"/>
      <c r="P101" s="136"/>
      <c r="Q101" s="547">
        <f t="shared" si="59"/>
        <v>0</v>
      </c>
      <c r="R101" s="286">
        <f>(SUMIF('3. Partner'!K$13:K$87,B101,'3. Partner'!H$13:H$87))</f>
        <v>0</v>
      </c>
      <c r="S101" s="286">
        <f>(SUMIF('3. Partner'!K$13:K$87,B101,'3. Partner'!I$13:I$87))</f>
        <v>0</v>
      </c>
      <c r="T101" s="287">
        <f>IF(F101="NEJ",0,IF('2. Grunddata'!C$15="Lön+Drift",'2. Grunddata'!C$14,0)+IF('2. Grunddata'!C$15="Lön+Drift+Utrustning+Lokal",'2. Grunddata'!C$14,0))</f>
        <v>0</v>
      </c>
      <c r="U101" s="227"/>
      <c r="V101" s="225">
        <f t="shared" si="78"/>
        <v>0</v>
      </c>
      <c r="W101" s="225">
        <f t="shared" si="78"/>
        <v>0</v>
      </c>
      <c r="X101" s="225">
        <f t="shared" si="78"/>
        <v>0</v>
      </c>
      <c r="Y101" s="225">
        <f t="shared" si="78"/>
        <v>0</v>
      </c>
      <c r="Z101" s="225">
        <f t="shared" si="78"/>
        <v>0</v>
      </c>
      <c r="AA101" s="225">
        <f t="shared" si="60"/>
        <v>0</v>
      </c>
      <c r="AB101" s="225">
        <f t="shared" si="60"/>
        <v>0</v>
      </c>
      <c r="AC101" s="225">
        <f t="shared" si="60"/>
        <v>0</v>
      </c>
      <c r="AD101" s="225">
        <f t="shared" si="60"/>
        <v>0</v>
      </c>
      <c r="AE101" s="225">
        <f t="shared" si="60"/>
        <v>0</v>
      </c>
      <c r="AF101" s="226">
        <f t="shared" si="61"/>
        <v>0</v>
      </c>
      <c r="AG101" s="227"/>
      <c r="AH101" s="225">
        <f t="shared" si="79"/>
        <v>0</v>
      </c>
      <c r="AI101" s="225">
        <f t="shared" si="79"/>
        <v>0</v>
      </c>
      <c r="AJ101" s="225">
        <f t="shared" si="79"/>
        <v>0</v>
      </c>
      <c r="AK101" s="225">
        <f t="shared" si="79"/>
        <v>0</v>
      </c>
      <c r="AL101" s="225">
        <f t="shared" si="79"/>
        <v>0</v>
      </c>
      <c r="AM101" s="225">
        <f t="shared" si="62"/>
        <v>0</v>
      </c>
      <c r="AN101" s="225">
        <f t="shared" si="62"/>
        <v>0</v>
      </c>
      <c r="AO101" s="225">
        <f t="shared" si="62"/>
        <v>0</v>
      </c>
      <c r="AP101" s="225">
        <f t="shared" si="62"/>
        <v>0</v>
      </c>
      <c r="AQ101" s="225">
        <f t="shared" si="62"/>
        <v>0</v>
      </c>
      <c r="AR101" s="226">
        <f t="shared" si="63"/>
        <v>0</v>
      </c>
      <c r="AS101" s="227"/>
      <c r="AT101" s="225">
        <f t="shared" si="80"/>
        <v>0</v>
      </c>
      <c r="AU101" s="225">
        <f t="shared" si="80"/>
        <v>0</v>
      </c>
      <c r="AV101" s="225">
        <f t="shared" si="80"/>
        <v>0</v>
      </c>
      <c r="AW101" s="225">
        <f t="shared" si="80"/>
        <v>0</v>
      </c>
      <c r="AX101" s="225">
        <f t="shared" si="80"/>
        <v>0</v>
      </c>
      <c r="AY101" s="225">
        <f t="shared" si="64"/>
        <v>0</v>
      </c>
      <c r="AZ101" s="225">
        <f t="shared" si="64"/>
        <v>0</v>
      </c>
      <c r="BA101" s="225">
        <f t="shared" si="64"/>
        <v>0</v>
      </c>
      <c r="BB101" s="225">
        <f t="shared" si="64"/>
        <v>0</v>
      </c>
      <c r="BC101" s="225">
        <f t="shared" si="64"/>
        <v>0</v>
      </c>
      <c r="BD101" s="226">
        <f t="shared" si="65"/>
        <v>0</v>
      </c>
      <c r="BE101" s="227"/>
      <c r="BF101" s="225">
        <f t="shared" si="66"/>
        <v>0</v>
      </c>
      <c r="BG101" s="225">
        <f t="shared" si="66"/>
        <v>0</v>
      </c>
      <c r="BH101" s="225">
        <f t="shared" si="66"/>
        <v>0</v>
      </c>
      <c r="BI101" s="225">
        <f t="shared" si="66"/>
        <v>0</v>
      </c>
      <c r="BJ101" s="225">
        <f t="shared" si="66"/>
        <v>0</v>
      </c>
      <c r="BK101" s="225">
        <f t="shared" si="66"/>
        <v>0</v>
      </c>
      <c r="BL101" s="225">
        <f t="shared" si="66"/>
        <v>0</v>
      </c>
      <c r="BM101" s="225">
        <f t="shared" si="84"/>
        <v>0</v>
      </c>
      <c r="BN101" s="225">
        <f t="shared" si="84"/>
        <v>0</v>
      </c>
      <c r="BO101" s="225">
        <f t="shared" si="84"/>
        <v>0</v>
      </c>
      <c r="BP101" s="226">
        <f t="shared" si="67"/>
        <v>0</v>
      </c>
      <c r="BQ101" s="227"/>
      <c r="BR101" s="225">
        <f t="shared" si="81"/>
        <v>0</v>
      </c>
      <c r="BS101" s="225">
        <f t="shared" si="81"/>
        <v>0</v>
      </c>
      <c r="BT101" s="225">
        <f t="shared" si="81"/>
        <v>0</v>
      </c>
      <c r="BU101" s="225">
        <f t="shared" si="81"/>
        <v>0</v>
      </c>
      <c r="BV101" s="225">
        <f t="shared" si="81"/>
        <v>0</v>
      </c>
      <c r="BW101" s="225">
        <f t="shared" si="68"/>
        <v>0</v>
      </c>
      <c r="BX101" s="225">
        <f t="shared" si="68"/>
        <v>0</v>
      </c>
      <c r="BY101" s="225">
        <f t="shared" si="68"/>
        <v>0</v>
      </c>
      <c r="BZ101" s="225">
        <f t="shared" si="68"/>
        <v>0</v>
      </c>
      <c r="CA101" s="225">
        <f t="shared" si="68"/>
        <v>0</v>
      </c>
      <c r="CB101" s="226">
        <f t="shared" si="69"/>
        <v>0</v>
      </c>
      <c r="CC101" s="227"/>
      <c r="CD101" s="225">
        <f t="shared" si="70"/>
        <v>0</v>
      </c>
      <c r="CE101" s="225">
        <f t="shared" si="70"/>
        <v>0</v>
      </c>
      <c r="CF101" s="225">
        <f t="shared" si="70"/>
        <v>0</v>
      </c>
      <c r="CG101" s="225">
        <f t="shared" si="70"/>
        <v>0</v>
      </c>
      <c r="CH101" s="225">
        <f t="shared" si="70"/>
        <v>0</v>
      </c>
      <c r="CI101" s="225">
        <f t="shared" si="70"/>
        <v>0</v>
      </c>
      <c r="CJ101" s="225">
        <f t="shared" si="70"/>
        <v>0</v>
      </c>
      <c r="CK101" s="225">
        <f t="shared" si="85"/>
        <v>0</v>
      </c>
      <c r="CL101" s="225">
        <f t="shared" si="85"/>
        <v>0</v>
      </c>
      <c r="CM101" s="225">
        <f t="shared" si="85"/>
        <v>0</v>
      </c>
      <c r="CN101" s="226">
        <f t="shared" si="71"/>
        <v>0</v>
      </c>
      <c r="CO101" s="227"/>
      <c r="CP101" s="225">
        <f t="shared" si="82"/>
        <v>0</v>
      </c>
      <c r="CQ101" s="225">
        <f t="shared" si="82"/>
        <v>0</v>
      </c>
      <c r="CR101" s="225">
        <f t="shared" si="82"/>
        <v>0</v>
      </c>
      <c r="CS101" s="225">
        <f t="shared" si="82"/>
        <v>0</v>
      </c>
      <c r="CT101" s="225">
        <f t="shared" si="82"/>
        <v>0</v>
      </c>
      <c r="CU101" s="225">
        <f t="shared" si="72"/>
        <v>0</v>
      </c>
      <c r="CV101" s="225">
        <f t="shared" si="72"/>
        <v>0</v>
      </c>
      <c r="CW101" s="225">
        <f t="shared" si="72"/>
        <v>0</v>
      </c>
      <c r="CX101" s="225">
        <f t="shared" si="72"/>
        <v>0</v>
      </c>
      <c r="CY101" s="225">
        <f t="shared" si="72"/>
        <v>0</v>
      </c>
      <c r="CZ101" s="226">
        <f t="shared" si="73"/>
        <v>0</v>
      </c>
      <c r="DA101" s="227"/>
      <c r="DB101" s="225">
        <f t="shared" si="83"/>
        <v>0</v>
      </c>
      <c r="DC101" s="225">
        <f t="shared" si="83"/>
        <v>0</v>
      </c>
      <c r="DD101" s="225">
        <f t="shared" si="83"/>
        <v>0</v>
      </c>
      <c r="DE101" s="225">
        <f t="shared" si="83"/>
        <v>0</v>
      </c>
      <c r="DF101" s="225">
        <f t="shared" si="83"/>
        <v>0</v>
      </c>
      <c r="DG101" s="225">
        <f t="shared" si="74"/>
        <v>0</v>
      </c>
      <c r="DH101" s="225">
        <f t="shared" si="74"/>
        <v>0</v>
      </c>
      <c r="DI101" s="225">
        <f t="shared" si="74"/>
        <v>0</v>
      </c>
      <c r="DJ101" s="225">
        <f t="shared" si="74"/>
        <v>0</v>
      </c>
      <c r="DK101" s="225">
        <f t="shared" si="74"/>
        <v>0</v>
      </c>
      <c r="DL101" s="226">
        <f t="shared" si="75"/>
        <v>0</v>
      </c>
      <c r="DM101" s="227"/>
      <c r="DN101" s="225">
        <f t="shared" si="56"/>
        <v>0</v>
      </c>
      <c r="DO101" s="225">
        <f t="shared" si="56"/>
        <v>0</v>
      </c>
      <c r="DP101" s="225">
        <f t="shared" si="56"/>
        <v>0</v>
      </c>
      <c r="DQ101" s="225">
        <f t="shared" si="56"/>
        <v>0</v>
      </c>
      <c r="DR101" s="225">
        <f t="shared" si="56"/>
        <v>0</v>
      </c>
      <c r="DS101" s="225">
        <f t="shared" ref="DS101:DW101" si="86">AA101+AY101+BW101</f>
        <v>0</v>
      </c>
      <c r="DT101" s="225">
        <f t="shared" si="86"/>
        <v>0</v>
      </c>
      <c r="DU101" s="225">
        <f t="shared" si="86"/>
        <v>0</v>
      </c>
      <c r="DV101" s="225">
        <f t="shared" si="86"/>
        <v>0</v>
      </c>
      <c r="DW101" s="225">
        <f t="shared" si="86"/>
        <v>0</v>
      </c>
      <c r="DX101" s="226">
        <f t="shared" si="76"/>
        <v>0</v>
      </c>
      <c r="DY101" s="227"/>
      <c r="DZ101" s="225">
        <f t="shared" si="57"/>
        <v>0</v>
      </c>
      <c r="EA101" s="225">
        <f t="shared" si="57"/>
        <v>0</v>
      </c>
      <c r="EB101" s="225">
        <f t="shared" si="57"/>
        <v>0</v>
      </c>
      <c r="EC101" s="225">
        <f t="shared" si="57"/>
        <v>0</v>
      </c>
      <c r="ED101" s="225">
        <f t="shared" si="57"/>
        <v>0</v>
      </c>
      <c r="EE101" s="225">
        <f t="shared" ref="EE101:EI101" si="87">AM101+BK101+CI101</f>
        <v>0</v>
      </c>
      <c r="EF101" s="225">
        <f t="shared" si="87"/>
        <v>0</v>
      </c>
      <c r="EG101" s="225">
        <f t="shared" si="87"/>
        <v>0</v>
      </c>
      <c r="EH101" s="225">
        <f t="shared" si="87"/>
        <v>0</v>
      </c>
      <c r="EI101" s="225">
        <f t="shared" si="87"/>
        <v>0</v>
      </c>
      <c r="EJ101" s="226">
        <f t="shared" si="77"/>
        <v>0</v>
      </c>
    </row>
    <row r="102" spans="2:140" ht="12.95" customHeight="1" x14ac:dyDescent="0.2">
      <c r="B102" s="306" t="s">
        <v>178</v>
      </c>
      <c r="C102" s="281"/>
      <c r="D102" s="281"/>
      <c r="E102" s="304"/>
      <c r="F102" s="304"/>
      <c r="G102" s="187">
        <f t="shared" ref="G102:Q102" si="88">SUM(G18:G101)</f>
        <v>300000</v>
      </c>
      <c r="H102" s="187">
        <f t="shared" si="88"/>
        <v>350000</v>
      </c>
      <c r="I102" s="187">
        <f t="shared" si="88"/>
        <v>225000</v>
      </c>
      <c r="J102" s="187">
        <f t="shared" si="88"/>
        <v>0</v>
      </c>
      <c r="K102" s="187">
        <f t="shared" si="88"/>
        <v>0</v>
      </c>
      <c r="L102" s="187">
        <f t="shared" si="88"/>
        <v>0</v>
      </c>
      <c r="M102" s="187">
        <f t="shared" si="88"/>
        <v>0</v>
      </c>
      <c r="N102" s="187">
        <f t="shared" si="88"/>
        <v>0</v>
      </c>
      <c r="O102" s="187">
        <f t="shared" si="88"/>
        <v>0</v>
      </c>
      <c r="P102" s="187">
        <f t="shared" si="88"/>
        <v>0</v>
      </c>
      <c r="Q102" s="187">
        <f t="shared" si="88"/>
        <v>875000</v>
      </c>
      <c r="R102" s="187"/>
      <c r="S102" s="187"/>
      <c r="T102" s="187"/>
      <c r="U102" s="245"/>
      <c r="V102" s="187">
        <f t="shared" ref="V102:AF102" si="89">SUM(V18:V101)</f>
        <v>300000</v>
      </c>
      <c r="W102" s="187">
        <f t="shared" si="89"/>
        <v>350000</v>
      </c>
      <c r="X102" s="187">
        <f t="shared" si="89"/>
        <v>225000</v>
      </c>
      <c r="Y102" s="187">
        <f t="shared" si="89"/>
        <v>0</v>
      </c>
      <c r="Z102" s="187">
        <f t="shared" si="89"/>
        <v>0</v>
      </c>
      <c r="AA102" s="187">
        <f t="shared" si="89"/>
        <v>0</v>
      </c>
      <c r="AB102" s="187">
        <f t="shared" si="89"/>
        <v>0</v>
      </c>
      <c r="AC102" s="187">
        <f t="shared" si="89"/>
        <v>0</v>
      </c>
      <c r="AD102" s="187">
        <f t="shared" si="89"/>
        <v>0</v>
      </c>
      <c r="AE102" s="187">
        <f t="shared" si="89"/>
        <v>0</v>
      </c>
      <c r="AF102" s="187">
        <f t="shared" si="89"/>
        <v>875000</v>
      </c>
      <c r="AG102" s="245"/>
      <c r="AH102" s="187">
        <f t="shared" ref="AH102:AR102" si="90">SUM(AH18:AH101)</f>
        <v>0</v>
      </c>
      <c r="AI102" s="187">
        <f t="shared" si="90"/>
        <v>0</v>
      </c>
      <c r="AJ102" s="187">
        <f t="shared" si="90"/>
        <v>0</v>
      </c>
      <c r="AK102" s="187">
        <f t="shared" si="90"/>
        <v>0</v>
      </c>
      <c r="AL102" s="187">
        <f t="shared" si="90"/>
        <v>0</v>
      </c>
      <c r="AM102" s="187">
        <f t="shared" si="90"/>
        <v>0</v>
      </c>
      <c r="AN102" s="187">
        <f t="shared" si="90"/>
        <v>0</v>
      </c>
      <c r="AO102" s="187">
        <f t="shared" si="90"/>
        <v>0</v>
      </c>
      <c r="AP102" s="187">
        <f t="shared" si="90"/>
        <v>0</v>
      </c>
      <c r="AQ102" s="187">
        <f t="shared" si="90"/>
        <v>0</v>
      </c>
      <c r="AR102" s="187">
        <f t="shared" si="90"/>
        <v>0</v>
      </c>
      <c r="AS102" s="187"/>
      <c r="AT102" s="187">
        <f t="shared" ref="AT102:BD102" si="91">SUM(AT18:AT101)</f>
        <v>0</v>
      </c>
      <c r="AU102" s="187">
        <f t="shared" si="91"/>
        <v>0</v>
      </c>
      <c r="AV102" s="187">
        <f t="shared" si="91"/>
        <v>0</v>
      </c>
      <c r="AW102" s="187">
        <f t="shared" si="91"/>
        <v>0</v>
      </c>
      <c r="AX102" s="187">
        <f t="shared" si="91"/>
        <v>0</v>
      </c>
      <c r="AY102" s="187">
        <f t="shared" si="91"/>
        <v>0</v>
      </c>
      <c r="AZ102" s="187">
        <f t="shared" si="91"/>
        <v>0</v>
      </c>
      <c r="BA102" s="187">
        <f t="shared" si="91"/>
        <v>0</v>
      </c>
      <c r="BB102" s="187">
        <f t="shared" si="91"/>
        <v>0</v>
      </c>
      <c r="BC102" s="187">
        <f t="shared" si="91"/>
        <v>0</v>
      </c>
      <c r="BD102" s="187">
        <f t="shared" si="91"/>
        <v>0</v>
      </c>
      <c r="BE102" s="281"/>
      <c r="BF102" s="187">
        <f t="shared" ref="BF102:BP102" si="92">SUM(BF18:BF101)</f>
        <v>0</v>
      </c>
      <c r="BG102" s="187">
        <f t="shared" si="92"/>
        <v>0</v>
      </c>
      <c r="BH102" s="187">
        <f t="shared" si="92"/>
        <v>0</v>
      </c>
      <c r="BI102" s="187">
        <f t="shared" si="92"/>
        <v>0</v>
      </c>
      <c r="BJ102" s="187">
        <f t="shared" si="92"/>
        <v>0</v>
      </c>
      <c r="BK102" s="187">
        <f t="shared" si="92"/>
        <v>0</v>
      </c>
      <c r="BL102" s="187">
        <f t="shared" si="92"/>
        <v>0</v>
      </c>
      <c r="BM102" s="187">
        <f t="shared" si="92"/>
        <v>0</v>
      </c>
      <c r="BN102" s="187">
        <f t="shared" si="92"/>
        <v>0</v>
      </c>
      <c r="BO102" s="187">
        <f t="shared" si="92"/>
        <v>0</v>
      </c>
      <c r="BP102" s="187">
        <f t="shared" si="92"/>
        <v>0</v>
      </c>
      <c r="BQ102" s="281"/>
      <c r="BR102" s="187">
        <f t="shared" ref="BR102:CB102" si="93">SUM(BR18:BR101)</f>
        <v>0</v>
      </c>
      <c r="BS102" s="187">
        <f t="shared" si="93"/>
        <v>0</v>
      </c>
      <c r="BT102" s="187">
        <f t="shared" si="93"/>
        <v>0</v>
      </c>
      <c r="BU102" s="187">
        <f t="shared" si="93"/>
        <v>0</v>
      </c>
      <c r="BV102" s="187">
        <f t="shared" si="93"/>
        <v>0</v>
      </c>
      <c r="BW102" s="187">
        <f t="shared" si="93"/>
        <v>0</v>
      </c>
      <c r="BX102" s="187">
        <f t="shared" si="93"/>
        <v>0</v>
      </c>
      <c r="BY102" s="187">
        <f t="shared" si="93"/>
        <v>0</v>
      </c>
      <c r="BZ102" s="187">
        <f t="shared" si="93"/>
        <v>0</v>
      </c>
      <c r="CA102" s="187">
        <f t="shared" si="93"/>
        <v>0</v>
      </c>
      <c r="CB102" s="187">
        <f t="shared" si="93"/>
        <v>0</v>
      </c>
      <c r="CC102" s="281"/>
      <c r="CD102" s="187">
        <f t="shared" ref="CD102:CN102" si="94">SUM(CD18:CD101)</f>
        <v>0</v>
      </c>
      <c r="CE102" s="187">
        <f t="shared" si="94"/>
        <v>0</v>
      </c>
      <c r="CF102" s="187">
        <f t="shared" si="94"/>
        <v>0</v>
      </c>
      <c r="CG102" s="187">
        <f t="shared" si="94"/>
        <v>0</v>
      </c>
      <c r="CH102" s="187">
        <f t="shared" si="94"/>
        <v>0</v>
      </c>
      <c r="CI102" s="187">
        <f t="shared" si="94"/>
        <v>0</v>
      </c>
      <c r="CJ102" s="187">
        <f t="shared" si="94"/>
        <v>0</v>
      </c>
      <c r="CK102" s="187">
        <f t="shared" si="94"/>
        <v>0</v>
      </c>
      <c r="CL102" s="187">
        <f t="shared" si="94"/>
        <v>0</v>
      </c>
      <c r="CM102" s="187">
        <f t="shared" si="94"/>
        <v>0</v>
      </c>
      <c r="CN102" s="187">
        <f t="shared" si="94"/>
        <v>0</v>
      </c>
      <c r="CO102" s="281"/>
      <c r="CP102" s="187">
        <f t="shared" ref="CP102:CZ102" si="95">SUM(CP18:CP101)</f>
        <v>0</v>
      </c>
      <c r="CQ102" s="187">
        <f t="shared" si="95"/>
        <v>0</v>
      </c>
      <c r="CR102" s="187">
        <f t="shared" si="95"/>
        <v>0</v>
      </c>
      <c r="CS102" s="187">
        <f t="shared" si="95"/>
        <v>0</v>
      </c>
      <c r="CT102" s="187">
        <f t="shared" si="95"/>
        <v>0</v>
      </c>
      <c r="CU102" s="187">
        <f t="shared" si="95"/>
        <v>0</v>
      </c>
      <c r="CV102" s="187">
        <f t="shared" si="95"/>
        <v>0</v>
      </c>
      <c r="CW102" s="187">
        <f t="shared" si="95"/>
        <v>0</v>
      </c>
      <c r="CX102" s="187">
        <f t="shared" si="95"/>
        <v>0</v>
      </c>
      <c r="CY102" s="187">
        <f t="shared" si="95"/>
        <v>0</v>
      </c>
      <c r="CZ102" s="187">
        <f t="shared" si="95"/>
        <v>0</v>
      </c>
      <c r="DA102" s="281"/>
      <c r="DB102" s="187">
        <f t="shared" ref="DB102:DL102" si="96">SUM(DB18:DB101)</f>
        <v>0</v>
      </c>
      <c r="DC102" s="187">
        <f t="shared" si="96"/>
        <v>0</v>
      </c>
      <c r="DD102" s="187">
        <f t="shared" si="96"/>
        <v>0</v>
      </c>
      <c r="DE102" s="187">
        <f t="shared" si="96"/>
        <v>0</v>
      </c>
      <c r="DF102" s="187">
        <f t="shared" si="96"/>
        <v>0</v>
      </c>
      <c r="DG102" s="187">
        <f t="shared" si="96"/>
        <v>0</v>
      </c>
      <c r="DH102" s="187">
        <f t="shared" si="96"/>
        <v>0</v>
      </c>
      <c r="DI102" s="187">
        <f t="shared" si="96"/>
        <v>0</v>
      </c>
      <c r="DJ102" s="187">
        <f t="shared" si="96"/>
        <v>0</v>
      </c>
      <c r="DK102" s="187">
        <f t="shared" si="96"/>
        <v>0</v>
      </c>
      <c r="DL102" s="187">
        <f t="shared" si="96"/>
        <v>0</v>
      </c>
      <c r="DM102" s="281"/>
      <c r="DN102" s="187">
        <f t="shared" ref="DN102:DX102" si="97">SUM(DN18:DN101)</f>
        <v>300000</v>
      </c>
      <c r="DO102" s="187">
        <f t="shared" si="97"/>
        <v>350000</v>
      </c>
      <c r="DP102" s="187">
        <f t="shared" si="97"/>
        <v>225000</v>
      </c>
      <c r="DQ102" s="187">
        <f t="shared" si="97"/>
        <v>0</v>
      </c>
      <c r="DR102" s="187">
        <f t="shared" si="97"/>
        <v>0</v>
      </c>
      <c r="DS102" s="187">
        <f t="shared" si="97"/>
        <v>0</v>
      </c>
      <c r="DT102" s="187">
        <f t="shared" si="97"/>
        <v>0</v>
      </c>
      <c r="DU102" s="187">
        <f t="shared" si="97"/>
        <v>0</v>
      </c>
      <c r="DV102" s="187">
        <f t="shared" si="97"/>
        <v>0</v>
      </c>
      <c r="DW102" s="187">
        <f t="shared" si="97"/>
        <v>0</v>
      </c>
      <c r="DX102" s="187">
        <f t="shared" si="97"/>
        <v>875000</v>
      </c>
      <c r="DY102" s="281"/>
      <c r="DZ102" s="187">
        <f t="shared" ref="DZ102:EJ102" si="98">SUM(DZ18:DZ101)</f>
        <v>0</v>
      </c>
      <c r="EA102" s="187">
        <f t="shared" si="98"/>
        <v>0</v>
      </c>
      <c r="EB102" s="187">
        <f t="shared" si="98"/>
        <v>0</v>
      </c>
      <c r="EC102" s="187">
        <f t="shared" si="98"/>
        <v>0</v>
      </c>
      <c r="ED102" s="187">
        <f t="shared" si="98"/>
        <v>0</v>
      </c>
      <c r="EE102" s="187">
        <f t="shared" si="98"/>
        <v>0</v>
      </c>
      <c r="EF102" s="187">
        <f t="shared" si="98"/>
        <v>0</v>
      </c>
      <c r="EG102" s="187">
        <f t="shared" si="98"/>
        <v>0</v>
      </c>
      <c r="EH102" s="187">
        <f t="shared" si="98"/>
        <v>0</v>
      </c>
      <c r="EI102" s="187">
        <f t="shared" si="98"/>
        <v>0</v>
      </c>
      <c r="EJ102" s="187">
        <f t="shared" si="98"/>
        <v>0</v>
      </c>
    </row>
  </sheetData>
  <sheetProtection formatCells="0"/>
  <dataConsolidate/>
  <mergeCells count="10">
    <mergeCell ref="G11:G15"/>
    <mergeCell ref="E2:J2"/>
    <mergeCell ref="E4:Q5"/>
    <mergeCell ref="E7:Q9"/>
    <mergeCell ref="B11:B16"/>
    <mergeCell ref="C11:C16"/>
    <mergeCell ref="D11:D16"/>
    <mergeCell ref="E11:E15"/>
    <mergeCell ref="F11:F15"/>
    <mergeCell ref="O2:Q2"/>
  </mergeCells>
  <dataValidations count="1">
    <dataValidation type="list" allowBlank="1" showInputMessage="1" showErrorMessage="1" sqref="F18:F101">
      <formula1>$T$9:$T$10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D18:D101</xm:sqref>
        </x14:dataValidation>
        <x14:dataValidation type="list" allowBlank="1" showInputMessage="1" showErrorMessage="1" errorTitle="Data restriktion" error="Bara institutionsval från rullist är tillåtet.">
          <x14:formula1>
            <xm:f>'3. Partner'!$K$13:$K$87</xm:f>
          </x14:formula1>
          <xm:sqref>B18:B101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A3"/>
  </sheetPr>
  <dimension ref="A2:EW50"/>
  <sheetViews>
    <sheetView showGridLines="0" zoomScaleNormal="100" workbookViewId="0">
      <pane ySplit="16" topLeftCell="A17" activePane="bottomLeft" state="frozen"/>
      <selection pane="bottomLeft" activeCell="C18" sqref="C18"/>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140625" style="64" customWidth="1" collapsed="1"/>
    <col min="6" max="6" width="8.85546875" style="64" customWidth="1" collapsed="1"/>
    <col min="7" max="7" width="9.7109375" style="64" customWidth="1" collapsed="1"/>
    <col min="8" max="8" width="11.7109375" style="64" customWidth="1"/>
    <col min="9" max="9" width="11" style="64" customWidth="1"/>
    <col min="10" max="10" width="10.85546875" style="64" customWidth="1"/>
    <col min="11" max="11" width="11" style="64" customWidth="1"/>
    <col min="12" max="12" width="11" style="64" customWidth="1" collapsed="1"/>
    <col min="13" max="18" width="11" style="64" customWidth="1"/>
    <col min="19" max="19" width="11.85546875" style="64" customWidth="1"/>
    <col min="20" max="20" width="3.7109375" style="64" hidden="1" customWidth="1"/>
    <col min="21" max="21" width="9.85546875" style="64" hidden="1" customWidth="1"/>
    <col min="22" max="22" width="3.5703125" style="64" hidden="1" customWidth="1"/>
    <col min="23" max="32" width="11" style="64" hidden="1" customWidth="1"/>
    <col min="33" max="33" width="11.85546875" style="64" hidden="1" customWidth="1"/>
    <col min="34" max="34" width="3.5703125" style="64" hidden="1" customWidth="1"/>
    <col min="35" max="37" width="11.28515625" style="64" hidden="1" customWidth="1"/>
    <col min="38" max="39" width="11.42578125" style="64" hidden="1" customWidth="1"/>
    <col min="40" max="41" width="11.28515625" style="64" hidden="1" customWidth="1"/>
    <col min="42" max="42" width="11.140625" style="64" hidden="1" customWidth="1"/>
    <col min="43" max="44" width="11.28515625" style="64" hidden="1" customWidth="1"/>
    <col min="45" max="45" width="12.42578125" style="64" hidden="1" customWidth="1"/>
    <col min="46" max="46" width="3.5703125" style="64" hidden="1" customWidth="1" collapsed="1"/>
    <col min="47" max="57" width="11.28515625" style="64" hidden="1" customWidth="1" collapsed="1"/>
    <col min="58" max="58" width="3.5703125" style="64" hidden="1" customWidth="1" collapsed="1"/>
    <col min="59" max="69" width="11.28515625" style="64" hidden="1" customWidth="1" collapsed="1"/>
    <col min="70" max="75" width="11.28515625" style="64" customWidth="1"/>
    <col min="76" max="153" width="9.140625" style="64"/>
    <col min="154" max="16384" width="9.140625" style="64" collapsed="1"/>
  </cols>
  <sheetData>
    <row r="2" spans="2:69" s="63" customFormat="1" ht="15.75" x14ac:dyDescent="0.25">
      <c r="B2" s="296" t="s">
        <v>12</v>
      </c>
      <c r="C2" s="8" t="s">
        <v>225</v>
      </c>
      <c r="E2" s="695" t="s">
        <v>16</v>
      </c>
      <c r="F2" s="633"/>
      <c r="G2" s="633"/>
      <c r="H2" s="633"/>
      <c r="I2" s="633"/>
      <c r="J2" s="633"/>
      <c r="Q2" s="694" t="str">
        <f>'1. Instruktion'!M2</f>
        <v>projektkalkyl@slu.se 2021-01-07</v>
      </c>
      <c r="R2" s="633"/>
      <c r="S2" s="633"/>
    </row>
    <row r="3" spans="2:69" s="63" customFormat="1" ht="13.5" customHeight="1" x14ac:dyDescent="0.25">
      <c r="B3" s="69"/>
      <c r="C3" s="8"/>
      <c r="D3" s="78"/>
      <c r="E3" s="163"/>
      <c r="F3" s="542"/>
      <c r="G3" s="542"/>
      <c r="H3" s="11"/>
    </row>
    <row r="4" spans="2:69" s="63" customFormat="1" ht="13.5" customHeight="1" x14ac:dyDescent="0.2">
      <c r="B4" s="140" t="s">
        <v>165</v>
      </c>
      <c r="C4" s="491" t="str">
        <f>'2. Grunddata'!C7</f>
        <v>Hitta den oförklariga faktorn i matrix</v>
      </c>
      <c r="D4" s="119" t="s">
        <v>150</v>
      </c>
      <c r="E4" s="717" t="s">
        <v>340</v>
      </c>
      <c r="F4" s="718"/>
      <c r="G4" s="718"/>
      <c r="H4" s="718"/>
      <c r="I4" s="718"/>
      <c r="J4" s="718"/>
      <c r="K4" s="718"/>
      <c r="L4" s="718"/>
      <c r="M4" s="718"/>
      <c r="N4" s="718"/>
      <c r="O4" s="718"/>
      <c r="P4" s="718"/>
      <c r="Q4" s="718"/>
      <c r="R4" s="718"/>
      <c r="S4" s="718"/>
    </row>
    <row r="5" spans="2:69" s="63" customFormat="1" ht="13.5" customHeight="1" x14ac:dyDescent="0.2">
      <c r="B5" s="140" t="s">
        <v>122</v>
      </c>
      <c r="C5" s="491" t="str">
        <f>IF('2. Grunddata'!$C$6="ANSÖKAN","ANSÖKAN",(IF('2. Grunddata'!$C$6="KONTRAKT","KONTRAKT","")))</f>
        <v>ANSÖKAN</v>
      </c>
      <c r="D5" s="64"/>
      <c r="E5" s="623"/>
      <c r="F5" s="623"/>
      <c r="G5" s="623"/>
      <c r="H5" s="623"/>
      <c r="I5" s="623"/>
      <c r="J5" s="623"/>
      <c r="K5" s="623"/>
      <c r="L5" s="623"/>
      <c r="M5" s="623"/>
      <c r="N5" s="623"/>
      <c r="O5" s="623"/>
      <c r="P5" s="623"/>
      <c r="Q5" s="623"/>
      <c r="R5" s="623"/>
      <c r="S5" s="623"/>
    </row>
    <row r="6" spans="2:69" s="63" customFormat="1" ht="13.5" customHeight="1" x14ac:dyDescent="0.2">
      <c r="B6" s="62" t="s">
        <v>254</v>
      </c>
      <c r="C6" s="491" t="str">
        <f>'2. Grunddata'!C8</f>
        <v>Stina</v>
      </c>
      <c r="D6" s="119" t="s">
        <v>150</v>
      </c>
      <c r="E6" s="140" t="s">
        <v>191</v>
      </c>
      <c r="F6" s="714" t="s">
        <v>190</v>
      </c>
      <c r="G6" s="633"/>
      <c r="H6" s="633"/>
      <c r="I6" s="633"/>
      <c r="J6" s="633"/>
    </row>
    <row r="7" spans="2:69" s="63" customFormat="1" ht="13.5" customHeight="1" x14ac:dyDescent="0.2">
      <c r="B7" s="140" t="s">
        <v>156</v>
      </c>
      <c r="C7" s="492" t="str">
        <f>'2. Grunddata'!C17</f>
        <v>SEK</v>
      </c>
    </row>
    <row r="8" spans="2:69" s="63" customFormat="1" ht="13.5" customHeight="1" x14ac:dyDescent="0.2">
      <c r="B8" s="142"/>
      <c r="C8" s="143" t="s">
        <v>137</v>
      </c>
      <c r="F8" s="165"/>
      <c r="G8" s="64"/>
      <c r="H8" s="508"/>
      <c r="AH8" s="174"/>
    </row>
    <row r="9" spans="2:69" s="63" customFormat="1" ht="13.5" customHeight="1" x14ac:dyDescent="0.2">
      <c r="B9" s="142"/>
      <c r="C9" s="143"/>
      <c r="E9" s="164"/>
      <c r="F9" s="165"/>
      <c r="G9" s="64"/>
      <c r="H9" s="508"/>
      <c r="AH9" s="174"/>
    </row>
    <row r="10" spans="2:69" s="63" customFormat="1" ht="12.95" customHeight="1" x14ac:dyDescent="0.2">
      <c r="B10" s="703" t="s">
        <v>344</v>
      </c>
      <c r="C10" s="705" t="s">
        <v>30</v>
      </c>
      <c r="D10" s="713" t="s">
        <v>136</v>
      </c>
      <c r="E10" s="703" t="s">
        <v>319</v>
      </c>
      <c r="F10" s="715" t="s">
        <v>32</v>
      </c>
      <c r="G10" s="713" t="s">
        <v>33</v>
      </c>
      <c r="H10" s="716" t="s">
        <v>34</v>
      </c>
      <c r="I10" s="712" t="s">
        <v>36</v>
      </c>
      <c r="J10" s="476" t="str">
        <f>'2. Grunddata'!C17</f>
        <v>SEK</v>
      </c>
      <c r="K10" s="94"/>
      <c r="L10" s="94"/>
      <c r="M10" s="94"/>
      <c r="N10" s="94"/>
      <c r="O10" s="94"/>
      <c r="P10" s="94"/>
      <c r="Q10" s="94"/>
      <c r="R10" s="94"/>
      <c r="S10" s="211"/>
      <c r="U10" s="86" t="s">
        <v>151</v>
      </c>
      <c r="V10" s="84"/>
      <c r="W10" s="179" t="s">
        <v>36</v>
      </c>
      <c r="X10" s="91" t="str">
        <f>'2. Grunddata'!C17</f>
        <v>SEK</v>
      </c>
      <c r="Y10" s="94"/>
      <c r="Z10" s="94"/>
      <c r="AA10" s="94"/>
      <c r="AB10" s="94"/>
      <c r="AC10" s="94"/>
      <c r="AD10" s="94"/>
      <c r="AE10" s="94"/>
      <c r="AF10" s="94"/>
      <c r="AG10" s="211"/>
      <c r="AH10" s="174"/>
      <c r="AI10" s="179" t="s">
        <v>36</v>
      </c>
      <c r="AJ10" s="91" t="str">
        <f>'2. Grunddata'!C17</f>
        <v>SEK</v>
      </c>
      <c r="AK10" s="94"/>
      <c r="AL10" s="94"/>
      <c r="AM10" s="94"/>
      <c r="AN10" s="94"/>
      <c r="AO10" s="94"/>
      <c r="AP10" s="94"/>
      <c r="AQ10" s="94"/>
      <c r="AR10" s="94"/>
      <c r="AS10" s="211"/>
      <c r="AU10" s="179" t="s">
        <v>36</v>
      </c>
      <c r="AV10" s="91" t="str">
        <f>'2. Grunddata'!C17</f>
        <v>SEK</v>
      </c>
      <c r="AW10" s="94"/>
      <c r="AX10" s="94"/>
      <c r="AY10" s="94"/>
      <c r="AZ10" s="94"/>
      <c r="BA10" s="94"/>
      <c r="BB10" s="94"/>
      <c r="BC10" s="94"/>
      <c r="BD10" s="94"/>
      <c r="BE10" s="211"/>
      <c r="BG10" s="179" t="s">
        <v>36</v>
      </c>
      <c r="BH10" s="91" t="str">
        <f>'2. Grunddata'!C17</f>
        <v>SEK</v>
      </c>
      <c r="BI10" s="94"/>
      <c r="BJ10" s="94"/>
      <c r="BK10" s="94"/>
      <c r="BL10" s="94"/>
      <c r="BM10" s="94"/>
      <c r="BN10" s="94"/>
      <c r="BO10" s="94"/>
      <c r="BP10" s="94"/>
      <c r="BQ10" s="211"/>
    </row>
    <row r="11" spans="2:69" s="63" customFormat="1" ht="12.95" customHeight="1" x14ac:dyDescent="0.2">
      <c r="B11" s="704"/>
      <c r="C11" s="706"/>
      <c r="D11" s="706"/>
      <c r="E11" s="704"/>
      <c r="F11" s="706"/>
      <c r="G11" s="706"/>
      <c r="H11" s="706"/>
      <c r="I11" s="708"/>
      <c r="J11" s="84"/>
      <c r="K11" s="84"/>
      <c r="L11" s="84"/>
      <c r="M11" s="84"/>
      <c r="N11" s="84"/>
      <c r="O11" s="84"/>
      <c r="P11" s="84"/>
      <c r="Q11" s="84"/>
      <c r="R11" s="84"/>
      <c r="S11" s="212"/>
      <c r="U11" s="96" t="s">
        <v>152</v>
      </c>
      <c r="V11" s="84"/>
      <c r="W11" s="125"/>
      <c r="X11" s="84"/>
      <c r="Y11" s="84"/>
      <c r="Z11" s="84"/>
      <c r="AA11" s="84"/>
      <c r="AB11" s="84"/>
      <c r="AC11" s="84"/>
      <c r="AD11" s="84"/>
      <c r="AE11" s="84"/>
      <c r="AF11" s="84"/>
      <c r="AG11" s="212"/>
      <c r="AH11" s="174"/>
      <c r="AI11" s="125"/>
      <c r="AJ11" s="84"/>
      <c r="AK11" s="84"/>
      <c r="AL11" s="84"/>
      <c r="AM11" s="84"/>
      <c r="AN11" s="84"/>
      <c r="AO11" s="84"/>
      <c r="AP11" s="84"/>
      <c r="AQ11" s="84"/>
      <c r="AR11" s="84"/>
      <c r="AS11" s="212"/>
      <c r="AU11" s="125"/>
      <c r="AV11" s="84"/>
      <c r="AW11" s="84"/>
      <c r="AX11" s="84"/>
      <c r="AY11" s="84"/>
      <c r="AZ11" s="84"/>
      <c r="BA11" s="84"/>
      <c r="BB11" s="84"/>
      <c r="BC11" s="84"/>
      <c r="BD11" s="84"/>
      <c r="BE11" s="212"/>
      <c r="BG11" s="125"/>
      <c r="BH11" s="84"/>
      <c r="BI11" s="84"/>
      <c r="BJ11" s="84"/>
      <c r="BK11" s="84"/>
      <c r="BL11" s="84"/>
      <c r="BM11" s="84"/>
      <c r="BN11" s="84"/>
      <c r="BO11" s="84"/>
      <c r="BP11" s="84"/>
      <c r="BQ11" s="212"/>
    </row>
    <row r="12" spans="2:69" s="63" customFormat="1" ht="12.95" customHeight="1" x14ac:dyDescent="0.2">
      <c r="B12" s="704"/>
      <c r="C12" s="706"/>
      <c r="D12" s="706"/>
      <c r="E12" s="704"/>
      <c r="F12" s="706"/>
      <c r="G12" s="706"/>
      <c r="H12" s="706"/>
      <c r="I12" s="708"/>
      <c r="J12" s="84"/>
      <c r="K12" s="84"/>
      <c r="L12" s="84"/>
      <c r="M12" s="84"/>
      <c r="N12" s="84"/>
      <c r="O12" s="84"/>
      <c r="P12" s="84"/>
      <c r="Q12" s="84"/>
      <c r="R12" s="84"/>
      <c r="S12" s="212"/>
      <c r="U12" s="96" t="s">
        <v>153</v>
      </c>
      <c r="V12" s="84"/>
      <c r="W12" s="125" t="s">
        <v>192</v>
      </c>
      <c r="X12" s="84"/>
      <c r="Y12" s="84"/>
      <c r="Z12" s="84"/>
      <c r="AA12" s="84"/>
      <c r="AB12" s="84"/>
      <c r="AC12" s="84"/>
      <c r="AD12" s="84"/>
      <c r="AE12" s="84"/>
      <c r="AF12" s="84"/>
      <c r="AG12" s="212"/>
      <c r="AH12" s="174"/>
      <c r="AI12" s="125" t="s">
        <v>193</v>
      </c>
      <c r="AJ12" s="84"/>
      <c r="AK12" s="84"/>
      <c r="AL12" s="84"/>
      <c r="AM12" s="84"/>
      <c r="AN12" s="84"/>
      <c r="AO12" s="84"/>
      <c r="AP12" s="84"/>
      <c r="AQ12" s="84"/>
      <c r="AR12" s="84"/>
      <c r="AS12" s="212"/>
      <c r="AU12" s="125" t="s">
        <v>171</v>
      </c>
      <c r="AV12" s="84"/>
      <c r="AW12" s="84"/>
      <c r="AX12" s="84"/>
      <c r="AY12" s="84"/>
      <c r="AZ12" s="84"/>
      <c r="BA12" s="84"/>
      <c r="BB12" s="84"/>
      <c r="BC12" s="84"/>
      <c r="BD12" s="84"/>
      <c r="BE12" s="212"/>
      <c r="BG12" s="125" t="s">
        <v>185</v>
      </c>
      <c r="BH12" s="84"/>
      <c r="BI12" s="84"/>
      <c r="BJ12" s="84"/>
      <c r="BK12" s="84"/>
      <c r="BL12" s="84"/>
      <c r="BM12" s="84"/>
      <c r="BN12" s="84"/>
      <c r="BO12" s="84"/>
      <c r="BP12" s="84"/>
      <c r="BQ12" s="212"/>
    </row>
    <row r="13" spans="2:69" s="63" customFormat="1" ht="12.95" customHeight="1" x14ac:dyDescent="0.2">
      <c r="B13" s="704"/>
      <c r="C13" s="706"/>
      <c r="D13" s="706"/>
      <c r="E13" s="704"/>
      <c r="F13" s="706"/>
      <c r="G13" s="706"/>
      <c r="H13" s="706"/>
      <c r="I13" s="708"/>
      <c r="J13" s="84"/>
      <c r="K13" s="84"/>
      <c r="L13" s="84"/>
      <c r="M13" s="84"/>
      <c r="N13" s="84"/>
      <c r="O13" s="84"/>
      <c r="P13" s="84"/>
      <c r="Q13" s="84"/>
      <c r="R13" s="84"/>
      <c r="S13" s="212"/>
      <c r="U13" s="96"/>
      <c r="V13" s="84"/>
      <c r="W13" s="125"/>
      <c r="X13" s="84"/>
      <c r="Y13" s="84"/>
      <c r="Z13" s="84"/>
      <c r="AA13" s="84"/>
      <c r="AB13" s="84"/>
      <c r="AC13" s="84"/>
      <c r="AD13" s="84"/>
      <c r="AE13" s="84"/>
      <c r="AF13" s="84"/>
      <c r="AG13" s="212"/>
      <c r="AI13" s="125"/>
      <c r="AJ13" s="84"/>
      <c r="AK13" s="84"/>
      <c r="AL13" s="84"/>
      <c r="AM13" s="84"/>
      <c r="AN13" s="84"/>
      <c r="AO13" s="84"/>
      <c r="AP13" s="84"/>
      <c r="AQ13" s="84"/>
      <c r="AR13" s="84"/>
      <c r="AS13" s="212"/>
      <c r="AU13" s="125"/>
      <c r="AV13" s="84"/>
      <c r="AW13" s="84"/>
      <c r="AX13" s="84"/>
      <c r="AY13" s="84"/>
      <c r="AZ13" s="84"/>
      <c r="BA13" s="84"/>
      <c r="BB13" s="84"/>
      <c r="BC13" s="84"/>
      <c r="BD13" s="84"/>
      <c r="BE13" s="212"/>
      <c r="BG13" s="125"/>
      <c r="BH13" s="84"/>
      <c r="BI13" s="84"/>
      <c r="BJ13" s="84"/>
      <c r="BK13" s="84"/>
      <c r="BL13" s="84"/>
      <c r="BM13" s="84"/>
      <c r="BN13" s="84"/>
      <c r="BO13" s="84"/>
      <c r="BP13" s="84"/>
      <c r="BQ13" s="212"/>
    </row>
    <row r="14" spans="2:69" ht="12.95" customHeight="1" x14ac:dyDescent="0.2">
      <c r="B14" s="704"/>
      <c r="C14" s="706"/>
      <c r="D14" s="706"/>
      <c r="E14" s="676"/>
      <c r="F14" s="706"/>
      <c r="G14" s="706"/>
      <c r="H14" s="706"/>
      <c r="I14" s="709"/>
      <c r="J14" s="235"/>
      <c r="K14" s="235"/>
      <c r="L14" s="235"/>
      <c r="M14" s="235"/>
      <c r="N14" s="235"/>
      <c r="O14" s="235"/>
      <c r="P14" s="235"/>
      <c r="Q14" s="235"/>
      <c r="R14" s="235"/>
      <c r="S14" s="236"/>
      <c r="T14" s="162"/>
      <c r="U14" s="291"/>
      <c r="V14" s="166"/>
      <c r="W14" s="234"/>
      <c r="X14" s="235"/>
      <c r="Y14" s="235"/>
      <c r="Z14" s="235"/>
      <c r="AA14" s="235"/>
      <c r="AB14" s="235"/>
      <c r="AC14" s="235"/>
      <c r="AD14" s="235"/>
      <c r="AE14" s="235"/>
      <c r="AF14" s="235"/>
      <c r="AG14" s="101"/>
      <c r="AI14" s="99"/>
      <c r="AJ14" s="100"/>
      <c r="AK14" s="100"/>
      <c r="AL14" s="100"/>
      <c r="AM14" s="100"/>
      <c r="AN14" s="100"/>
      <c r="AO14" s="100"/>
      <c r="AP14" s="100"/>
      <c r="AQ14" s="100"/>
      <c r="AR14" s="100"/>
      <c r="AS14" s="101"/>
      <c r="AU14" s="99"/>
      <c r="AV14" s="100"/>
      <c r="AW14" s="100"/>
      <c r="AX14" s="100"/>
      <c r="AY14" s="100"/>
      <c r="AZ14" s="100"/>
      <c r="BA14" s="100"/>
      <c r="BB14" s="100"/>
      <c r="BC14" s="100"/>
      <c r="BD14" s="100"/>
      <c r="BE14" s="101"/>
      <c r="BG14" s="99"/>
      <c r="BH14" s="100"/>
      <c r="BI14" s="100"/>
      <c r="BJ14" s="100"/>
      <c r="BK14" s="100"/>
      <c r="BL14" s="100"/>
      <c r="BM14" s="100"/>
      <c r="BN14" s="100"/>
      <c r="BO14" s="100"/>
      <c r="BP14" s="100"/>
      <c r="BQ14" s="101"/>
    </row>
    <row r="15" spans="2:69" ht="12.95" customHeight="1" x14ac:dyDescent="0.2">
      <c r="B15" s="676"/>
      <c r="C15" s="687"/>
      <c r="D15" s="687"/>
      <c r="E15" s="548">
        <v>0</v>
      </c>
      <c r="F15" s="687"/>
      <c r="G15" s="687"/>
      <c r="H15" s="213" t="str">
        <f>'2. Grunddata'!C17</f>
        <v>SEK</v>
      </c>
      <c r="I15" s="106">
        <f>'5. Lön'!G23</f>
        <v>2022</v>
      </c>
      <c r="J15" s="106">
        <f>'5. Lön'!H23</f>
        <v>2023</v>
      </c>
      <c r="K15" s="106">
        <f>'5. Lön'!I23</f>
        <v>2024</v>
      </c>
      <c r="L15" s="106" t="str">
        <f>'5. Lön'!J23</f>
        <v/>
      </c>
      <c r="M15" s="106" t="str">
        <f>'5. Lön'!K23</f>
        <v/>
      </c>
      <c r="N15" s="106" t="str">
        <f>'5. Lön'!L23</f>
        <v/>
      </c>
      <c r="O15" s="106" t="str">
        <f>'5. Lön'!M23</f>
        <v/>
      </c>
      <c r="P15" s="106" t="str">
        <f>'5. Lön'!N23</f>
        <v/>
      </c>
      <c r="Q15" s="106" t="str">
        <f>'5. Lön'!O23</f>
        <v/>
      </c>
      <c r="R15" s="106" t="str">
        <f>'5. Lön'!P23</f>
        <v/>
      </c>
      <c r="S15" s="215" t="s">
        <v>2</v>
      </c>
      <c r="U15" s="214" t="s">
        <v>0</v>
      </c>
      <c r="V15" s="92"/>
      <c r="W15" s="106">
        <f t="shared" ref="W15:AF15" si="0">I15</f>
        <v>2022</v>
      </c>
      <c r="X15" s="106">
        <f t="shared" si="0"/>
        <v>2023</v>
      </c>
      <c r="Y15" s="106">
        <f t="shared" si="0"/>
        <v>2024</v>
      </c>
      <c r="Z15" s="106" t="str">
        <f t="shared" si="0"/>
        <v/>
      </c>
      <c r="AA15" s="106" t="str">
        <f t="shared" si="0"/>
        <v/>
      </c>
      <c r="AB15" s="106" t="str">
        <f t="shared" si="0"/>
        <v/>
      </c>
      <c r="AC15" s="106" t="str">
        <f t="shared" si="0"/>
        <v/>
      </c>
      <c r="AD15" s="106" t="str">
        <f t="shared" si="0"/>
        <v/>
      </c>
      <c r="AE15" s="106" t="str">
        <f t="shared" si="0"/>
        <v/>
      </c>
      <c r="AF15" s="106" t="str">
        <f t="shared" si="0"/>
        <v/>
      </c>
      <c r="AG15" s="215" t="s">
        <v>2</v>
      </c>
      <c r="AI15" s="238">
        <f t="shared" ref="AI15:AR15" si="1">I15</f>
        <v>2022</v>
      </c>
      <c r="AJ15" s="238">
        <f t="shared" si="1"/>
        <v>2023</v>
      </c>
      <c r="AK15" s="238">
        <f t="shared" si="1"/>
        <v>2024</v>
      </c>
      <c r="AL15" s="238" t="str">
        <f t="shared" si="1"/>
        <v/>
      </c>
      <c r="AM15" s="238" t="str">
        <f t="shared" si="1"/>
        <v/>
      </c>
      <c r="AN15" s="238" t="str">
        <f t="shared" si="1"/>
        <v/>
      </c>
      <c r="AO15" s="238" t="str">
        <f t="shared" si="1"/>
        <v/>
      </c>
      <c r="AP15" s="238" t="str">
        <f t="shared" si="1"/>
        <v/>
      </c>
      <c r="AQ15" s="238" t="str">
        <f t="shared" si="1"/>
        <v/>
      </c>
      <c r="AR15" s="238" t="str">
        <f t="shared" si="1"/>
        <v/>
      </c>
      <c r="AS15" s="215" t="s">
        <v>2</v>
      </c>
      <c r="AU15" s="238">
        <f t="shared" ref="AU15:BD15" si="2">I15</f>
        <v>2022</v>
      </c>
      <c r="AV15" s="238">
        <f t="shared" si="2"/>
        <v>2023</v>
      </c>
      <c r="AW15" s="238">
        <f t="shared" si="2"/>
        <v>2024</v>
      </c>
      <c r="AX15" s="238" t="str">
        <f t="shared" si="2"/>
        <v/>
      </c>
      <c r="AY15" s="238" t="str">
        <f t="shared" si="2"/>
        <v/>
      </c>
      <c r="AZ15" s="238" t="str">
        <f t="shared" si="2"/>
        <v/>
      </c>
      <c r="BA15" s="238" t="str">
        <f t="shared" si="2"/>
        <v/>
      </c>
      <c r="BB15" s="238" t="str">
        <f t="shared" si="2"/>
        <v/>
      </c>
      <c r="BC15" s="238" t="str">
        <f t="shared" si="2"/>
        <v/>
      </c>
      <c r="BD15" s="238" t="str">
        <f t="shared" si="2"/>
        <v/>
      </c>
      <c r="BE15" s="215" t="s">
        <v>2</v>
      </c>
      <c r="BG15" s="238">
        <f t="shared" ref="BG15:BP15" si="3">I15</f>
        <v>2022</v>
      </c>
      <c r="BH15" s="238">
        <f t="shared" si="3"/>
        <v>2023</v>
      </c>
      <c r="BI15" s="238">
        <f t="shared" si="3"/>
        <v>2024</v>
      </c>
      <c r="BJ15" s="238" t="str">
        <f t="shared" si="3"/>
        <v/>
      </c>
      <c r="BK15" s="238" t="str">
        <f t="shared" si="3"/>
        <v/>
      </c>
      <c r="BL15" s="238" t="str">
        <f t="shared" si="3"/>
        <v/>
      </c>
      <c r="BM15" s="238" t="str">
        <f t="shared" si="3"/>
        <v/>
      </c>
      <c r="BN15" s="238" t="str">
        <f t="shared" si="3"/>
        <v/>
      </c>
      <c r="BO15" s="238" t="str">
        <f t="shared" si="3"/>
        <v/>
      </c>
      <c r="BP15" s="238" t="str">
        <f t="shared" si="3"/>
        <v/>
      </c>
      <c r="BQ15" s="215" t="s">
        <v>2</v>
      </c>
    </row>
    <row r="16" spans="2:69" ht="12.95" customHeight="1" x14ac:dyDescent="0.2">
      <c r="B16" s="199" t="s">
        <v>178</v>
      </c>
      <c r="C16" s="194"/>
      <c r="D16" s="543"/>
      <c r="E16" s="544"/>
      <c r="F16" s="217"/>
      <c r="G16" s="217"/>
      <c r="H16" s="217"/>
      <c r="I16" s="217">
        <f>IF(I50=0,"",I50)</f>
        <v>20000</v>
      </c>
      <c r="J16" s="205" t="str">
        <f t="shared" ref="J16:AS16" si="4">IF(J50=0,"",J50)</f>
        <v/>
      </c>
      <c r="K16" s="205" t="str">
        <f t="shared" si="4"/>
        <v/>
      </c>
      <c r="L16" s="205" t="str">
        <f t="shared" si="4"/>
        <v/>
      </c>
      <c r="M16" s="205" t="str">
        <f t="shared" si="4"/>
        <v/>
      </c>
      <c r="N16" s="205" t="str">
        <f t="shared" si="4"/>
        <v/>
      </c>
      <c r="O16" s="205" t="str">
        <f t="shared" si="4"/>
        <v/>
      </c>
      <c r="P16" s="205" t="str">
        <f t="shared" si="4"/>
        <v/>
      </c>
      <c r="Q16" s="205" t="str">
        <f t="shared" si="4"/>
        <v/>
      </c>
      <c r="R16" s="205" t="str">
        <f t="shared" si="4"/>
        <v/>
      </c>
      <c r="S16" s="216">
        <f t="shared" si="4"/>
        <v>20000</v>
      </c>
      <c r="T16" s="222"/>
      <c r="U16" s="216"/>
      <c r="V16" s="222"/>
      <c r="W16" s="216">
        <f t="shared" si="4"/>
        <v>20000</v>
      </c>
      <c r="X16" s="205" t="str">
        <f t="shared" si="4"/>
        <v/>
      </c>
      <c r="Y16" s="205" t="str">
        <f t="shared" si="4"/>
        <v/>
      </c>
      <c r="Z16" s="205" t="str">
        <f t="shared" si="4"/>
        <v/>
      </c>
      <c r="AA16" s="205" t="str">
        <f t="shared" si="4"/>
        <v/>
      </c>
      <c r="AB16" s="205" t="str">
        <f t="shared" si="4"/>
        <v/>
      </c>
      <c r="AC16" s="205" t="str">
        <f t="shared" si="4"/>
        <v/>
      </c>
      <c r="AD16" s="205" t="str">
        <f t="shared" si="4"/>
        <v/>
      </c>
      <c r="AE16" s="205" t="str">
        <f t="shared" si="4"/>
        <v/>
      </c>
      <c r="AF16" s="205" t="str">
        <f t="shared" si="4"/>
        <v/>
      </c>
      <c r="AG16" s="216">
        <f t="shared" si="4"/>
        <v>20000</v>
      </c>
      <c r="AH16" s="222"/>
      <c r="AI16" s="216" t="str">
        <f t="shared" si="4"/>
        <v/>
      </c>
      <c r="AJ16" s="205" t="str">
        <f t="shared" si="4"/>
        <v/>
      </c>
      <c r="AK16" s="205" t="str">
        <f t="shared" si="4"/>
        <v/>
      </c>
      <c r="AL16" s="205" t="str">
        <f t="shared" si="4"/>
        <v/>
      </c>
      <c r="AM16" s="205" t="str">
        <f t="shared" si="4"/>
        <v/>
      </c>
      <c r="AN16" s="205" t="str">
        <f t="shared" si="4"/>
        <v/>
      </c>
      <c r="AO16" s="205" t="str">
        <f t="shared" si="4"/>
        <v/>
      </c>
      <c r="AP16" s="205" t="str">
        <f t="shared" si="4"/>
        <v/>
      </c>
      <c r="AQ16" s="205" t="str">
        <f t="shared" si="4"/>
        <v/>
      </c>
      <c r="AR16" s="205" t="str">
        <f t="shared" si="4"/>
        <v/>
      </c>
      <c r="AS16" s="216" t="str">
        <f t="shared" si="4"/>
        <v/>
      </c>
      <c r="AT16" s="222"/>
      <c r="AU16" s="216" t="str">
        <f t="shared" ref="AU16:BQ16" si="5">IF(AU50=0,"",AU50)</f>
        <v/>
      </c>
      <c r="AV16" s="205" t="str">
        <f t="shared" si="5"/>
        <v/>
      </c>
      <c r="AW16" s="205" t="str">
        <f t="shared" si="5"/>
        <v/>
      </c>
      <c r="AX16" s="205" t="str">
        <f t="shared" si="5"/>
        <v/>
      </c>
      <c r="AY16" s="205" t="str">
        <f t="shared" si="5"/>
        <v/>
      </c>
      <c r="AZ16" s="205" t="str">
        <f t="shared" si="5"/>
        <v/>
      </c>
      <c r="BA16" s="205" t="str">
        <f t="shared" si="5"/>
        <v/>
      </c>
      <c r="BB16" s="205" t="str">
        <f t="shared" si="5"/>
        <v/>
      </c>
      <c r="BC16" s="205" t="str">
        <f t="shared" si="5"/>
        <v/>
      </c>
      <c r="BD16" s="205" t="str">
        <f t="shared" si="5"/>
        <v/>
      </c>
      <c r="BE16" s="216" t="str">
        <f t="shared" si="5"/>
        <v/>
      </c>
      <c r="BF16" s="222"/>
      <c r="BG16" s="216" t="str">
        <f t="shared" si="5"/>
        <v/>
      </c>
      <c r="BH16" s="205" t="str">
        <f t="shared" si="5"/>
        <v/>
      </c>
      <c r="BI16" s="205" t="str">
        <f t="shared" si="5"/>
        <v/>
      </c>
      <c r="BJ16" s="205" t="str">
        <f t="shared" si="5"/>
        <v/>
      </c>
      <c r="BK16" s="205" t="str">
        <f t="shared" si="5"/>
        <v/>
      </c>
      <c r="BL16" s="205" t="str">
        <f t="shared" si="5"/>
        <v/>
      </c>
      <c r="BM16" s="205" t="str">
        <f t="shared" si="5"/>
        <v/>
      </c>
      <c r="BN16" s="205" t="str">
        <f t="shared" si="5"/>
        <v/>
      </c>
      <c r="BO16" s="205" t="str">
        <f t="shared" si="5"/>
        <v/>
      </c>
      <c r="BP16" s="205" t="str">
        <f t="shared" si="5"/>
        <v/>
      </c>
      <c r="BQ16" s="216" t="str">
        <f t="shared" si="5"/>
        <v/>
      </c>
    </row>
    <row r="17" spans="2:69" ht="12.95" customHeight="1" x14ac:dyDescent="0.2">
      <c r="B17" s="202" t="str">
        <f>'2. Grunddata'!C$9</f>
        <v>Husdjurens utfodring och vård</v>
      </c>
      <c r="C17" s="219" t="s">
        <v>347</v>
      </c>
      <c r="D17" s="219"/>
      <c r="E17" s="220">
        <f>E$15</f>
        <v>0</v>
      </c>
      <c r="F17" s="300">
        <v>2022</v>
      </c>
      <c r="G17" s="221">
        <v>1</v>
      </c>
      <c r="H17" s="221">
        <v>20000</v>
      </c>
      <c r="I17" s="170">
        <f>IF(AND(ISNUMBER($F17),ISNUMBER($G17),ISNUMBER($H17)),IF(AND(I$15&gt;=$F17,I$15&lt;=YEAR('2. Grunddata'!$C$21),I$15&lt;=($F17+$G17-1)),$H17/$G17,0),0)</f>
        <v>20000</v>
      </c>
      <c r="J17" s="170">
        <f>IF(AND(ISNUMBER($F17),ISNUMBER($G17),ISNUMBER($H17)),IF(AND(J$15&gt;=$F17,J$15&lt;=YEAR('2. Grunddata'!$C$21),J$15&lt;=($F17+$G17-1)),$H17/$G17,0),0)</f>
        <v>0</v>
      </c>
      <c r="K17" s="170">
        <f>IF(AND(ISNUMBER($F17),ISNUMBER($G17),ISNUMBER($H17)),IF(AND(K$15&gt;=$F17,K$15&lt;=YEAR('2. Grunddata'!$C$21),K$15&lt;=($F17+$G17-1)),$H17/$G17,0),0)</f>
        <v>0</v>
      </c>
      <c r="L17" s="170">
        <f>IF(AND(ISNUMBER($F17),ISNUMBER($G17),ISNUMBER($H17)),IF(AND(L$15&gt;=$F17,L$15&lt;=YEAR('2. Grunddata'!$C$21),L$15&lt;=($F17+$G17-1)),$H17/$G17,0),0)</f>
        <v>0</v>
      </c>
      <c r="M17" s="170">
        <f>IF(AND(ISNUMBER($F17),ISNUMBER($G17),ISNUMBER($H17)),IF(AND(M$15&gt;=$F17,M$15&lt;=YEAR('2. Grunddata'!$C$21),M$15&lt;=($F17+$G17-1)),$H17/$G17,0),0)</f>
        <v>0</v>
      </c>
      <c r="N17" s="170">
        <f>IF(AND(ISNUMBER($F17),ISNUMBER($G17),ISNUMBER($H17)),IF(AND(N$15&gt;=$F17,N$15&lt;=YEAR('2. Grunddata'!$C$21),N$15&lt;=($F17+$G17-1)),$H17/$G17,0),0)</f>
        <v>0</v>
      </c>
      <c r="O17" s="170">
        <f>IF(AND(ISNUMBER($F17),ISNUMBER($G17),ISNUMBER($H17)),IF(AND(O$15&gt;=$F17,O$15&lt;=YEAR('2. Grunddata'!$C$21),O$15&lt;=($F17+$G17-1)),$H17/$G17,0),0)</f>
        <v>0</v>
      </c>
      <c r="P17" s="170">
        <f>IF(AND(ISNUMBER($F17),ISNUMBER($G17),ISNUMBER($H17)),IF(AND(P$15&gt;=$F17,P$15&lt;=YEAR('2. Grunddata'!$C$21),P$15&lt;=($F17+$G17-1)),$H17/$G17,0),0)</f>
        <v>0</v>
      </c>
      <c r="Q17" s="170">
        <f>IF(AND(ISNUMBER($F17),ISNUMBER($G17),ISNUMBER($H17)),IF(AND(Q$15&gt;=$F17,Q$15&lt;=YEAR('2. Grunddata'!$C$21),Q$15&lt;=($F17+$G17-1)),$H17/$G17,0),0)</f>
        <v>0</v>
      </c>
      <c r="R17" s="170">
        <f>IF(AND(ISNUMBER($F17),ISNUMBER($G17),ISNUMBER($H17)),IF(AND(R$15&gt;=$F17,R$15&lt;=YEAR('2. Grunddata'!$C$21),R$15&lt;=($F17+$G17-1)),$H17/$G17,0),0)</f>
        <v>0</v>
      </c>
      <c r="S17" s="171">
        <f>SUM(I17:R17)</f>
        <v>20000</v>
      </c>
      <c r="U17" s="206">
        <f>IF('2. Grunddata'!C$15="Lön+Drift+Utrustning+Lokal",'2. Grunddata'!C$14,0)</f>
        <v>0</v>
      </c>
      <c r="V17" s="214"/>
      <c r="W17" s="170">
        <f t="shared" ref="W17:AF17" si="6">I17*(1-$E17)</f>
        <v>20000</v>
      </c>
      <c r="X17" s="170">
        <f t="shared" si="6"/>
        <v>0</v>
      </c>
      <c r="Y17" s="170">
        <f t="shared" si="6"/>
        <v>0</v>
      </c>
      <c r="Z17" s="170">
        <f t="shared" si="6"/>
        <v>0</v>
      </c>
      <c r="AA17" s="170">
        <f t="shared" si="6"/>
        <v>0</v>
      </c>
      <c r="AB17" s="170">
        <f t="shared" si="6"/>
        <v>0</v>
      </c>
      <c r="AC17" s="170">
        <f t="shared" si="6"/>
        <v>0</v>
      </c>
      <c r="AD17" s="170">
        <f t="shared" si="6"/>
        <v>0</v>
      </c>
      <c r="AE17" s="170">
        <f t="shared" si="6"/>
        <v>0</v>
      </c>
      <c r="AF17" s="170">
        <f t="shared" si="6"/>
        <v>0</v>
      </c>
      <c r="AG17" s="171">
        <f>SUM(W17:AF17)</f>
        <v>20000</v>
      </c>
      <c r="AI17" s="170">
        <f t="shared" ref="AI17:AR17" si="7">$E17*I17</f>
        <v>0</v>
      </c>
      <c r="AJ17" s="170">
        <f t="shared" si="7"/>
        <v>0</v>
      </c>
      <c r="AK17" s="170">
        <f t="shared" si="7"/>
        <v>0</v>
      </c>
      <c r="AL17" s="170">
        <f t="shared" si="7"/>
        <v>0</v>
      </c>
      <c r="AM17" s="170">
        <f t="shared" si="7"/>
        <v>0</v>
      </c>
      <c r="AN17" s="170">
        <f t="shared" si="7"/>
        <v>0</v>
      </c>
      <c r="AO17" s="170">
        <f t="shared" si="7"/>
        <v>0</v>
      </c>
      <c r="AP17" s="170">
        <f t="shared" si="7"/>
        <v>0</v>
      </c>
      <c r="AQ17" s="170">
        <f t="shared" si="7"/>
        <v>0</v>
      </c>
      <c r="AR17" s="170">
        <f t="shared" si="7"/>
        <v>0</v>
      </c>
      <c r="AS17" s="171">
        <f>SUM(AI17:AR17)</f>
        <v>0</v>
      </c>
      <c r="AU17" s="170">
        <f>$U17*W17</f>
        <v>0</v>
      </c>
      <c r="AV17" s="170">
        <f t="shared" ref="AV17:BD17" si="8">$U17*X17</f>
        <v>0</v>
      </c>
      <c r="AW17" s="170">
        <f t="shared" si="8"/>
        <v>0</v>
      </c>
      <c r="AX17" s="170">
        <f t="shared" si="8"/>
        <v>0</v>
      </c>
      <c r="AY17" s="170">
        <f t="shared" si="8"/>
        <v>0</v>
      </c>
      <c r="AZ17" s="170">
        <f t="shared" si="8"/>
        <v>0</v>
      </c>
      <c r="BA17" s="170">
        <f t="shared" si="8"/>
        <v>0</v>
      </c>
      <c r="BB17" s="170">
        <f t="shared" si="8"/>
        <v>0</v>
      </c>
      <c r="BC17" s="170">
        <f t="shared" si="8"/>
        <v>0</v>
      </c>
      <c r="BD17" s="170">
        <f t="shared" si="8"/>
        <v>0</v>
      </c>
      <c r="BE17" s="171">
        <f>SUM(AU17:BD17)</f>
        <v>0</v>
      </c>
      <c r="BG17" s="170">
        <f>0-AU17</f>
        <v>0</v>
      </c>
      <c r="BH17" s="170">
        <f t="shared" ref="BH17:BP17" si="9">0-AV17</f>
        <v>0</v>
      </c>
      <c r="BI17" s="170">
        <f t="shared" si="9"/>
        <v>0</v>
      </c>
      <c r="BJ17" s="170">
        <f t="shared" si="9"/>
        <v>0</v>
      </c>
      <c r="BK17" s="170">
        <f t="shared" si="9"/>
        <v>0</v>
      </c>
      <c r="BL17" s="170">
        <f t="shared" si="9"/>
        <v>0</v>
      </c>
      <c r="BM17" s="170">
        <f t="shared" si="9"/>
        <v>0</v>
      </c>
      <c r="BN17" s="170">
        <f t="shared" si="9"/>
        <v>0</v>
      </c>
      <c r="BO17" s="170">
        <f t="shared" si="9"/>
        <v>0</v>
      </c>
      <c r="BP17" s="170">
        <f t="shared" si="9"/>
        <v>0</v>
      </c>
      <c r="BQ17" s="171">
        <f>SUM(BG17:BP17)</f>
        <v>0</v>
      </c>
    </row>
    <row r="18" spans="2:69" ht="12.95" customHeight="1" x14ac:dyDescent="0.2">
      <c r="B18" s="115" t="str">
        <f>'2. Grunddata'!C$9</f>
        <v>Husdjurens utfodring och vård</v>
      </c>
      <c r="C18" s="207"/>
      <c r="D18" s="208"/>
      <c r="E18" s="209">
        <f t="shared" ref="E18:E49" si="10">E$15</f>
        <v>0</v>
      </c>
      <c r="F18" s="301"/>
      <c r="G18" s="210"/>
      <c r="H18" s="210"/>
      <c r="I18" s="225">
        <f>IF(AND(ISNUMBER($F18),ISNUMBER($G18),ISNUMBER($H18)),IF(AND(I$15&gt;=$F18,I$15&lt;=YEAR('2. Grunddata'!$C$21),I$15&lt;=($F18+$G18-1)),$H18/$G18,0),0)</f>
        <v>0</v>
      </c>
      <c r="J18" s="225">
        <f>IF(AND(ISNUMBER($F18),ISNUMBER($G18),ISNUMBER($H18)),IF(AND(J$15&gt;=$F18,J$15&lt;=YEAR('2. Grunddata'!$C$21),J$15&lt;=($F18+$G18-1)),$H18/$G18,0),0)</f>
        <v>0</v>
      </c>
      <c r="K18" s="225">
        <f>IF(AND(ISNUMBER($F18),ISNUMBER($G18),ISNUMBER($H18)),IF(AND(K$15&gt;=$F18,K$15&lt;=YEAR('2. Grunddata'!$C$21),K$15&lt;=($F18+$G18-1)),$H18/$G18,0),0)</f>
        <v>0</v>
      </c>
      <c r="L18" s="225">
        <f>IF(AND(ISNUMBER($F18),ISNUMBER($G18),ISNUMBER($H18)),IF(AND(L$15&gt;=$F18,L$15&lt;=YEAR('2. Grunddata'!$C$21),L$15&lt;=($F18+$G18-1)),$H18/$G18,0),0)</f>
        <v>0</v>
      </c>
      <c r="M18" s="225">
        <f>IF(AND(ISNUMBER($F18),ISNUMBER($G18),ISNUMBER($H18)),IF(AND(M$15&gt;=$F18,M$15&lt;=YEAR('2. Grunddata'!$C$21),M$15&lt;=($F18+$G18-1)),$H18/$G18,0),0)</f>
        <v>0</v>
      </c>
      <c r="N18" s="225">
        <f>IF(AND(ISNUMBER($F18),ISNUMBER($G18),ISNUMBER($H18)),IF(AND(N$15&gt;=$F18,N$15&lt;=YEAR('2. Grunddata'!$C$21),N$15&lt;=($F18+$G18-1)),$H18/$G18,0),0)</f>
        <v>0</v>
      </c>
      <c r="O18" s="225">
        <f>IF(AND(ISNUMBER($F18),ISNUMBER($G18),ISNUMBER($H18)),IF(AND(O$15&gt;=$F18,O$15&lt;=YEAR('2. Grunddata'!$C$21),O$15&lt;=($F18+$G18-1)),$H18/$G18,0),0)</f>
        <v>0</v>
      </c>
      <c r="P18" s="225">
        <f>IF(AND(ISNUMBER($F18),ISNUMBER($G18),ISNUMBER($H18)),IF(AND(P$15&gt;=$F18,P$15&lt;=YEAR('2. Grunddata'!$C$21),P$15&lt;=($F18+$G18-1)),$H18/$G18,0),0)</f>
        <v>0</v>
      </c>
      <c r="Q18" s="225">
        <f>IF(AND(ISNUMBER($F18),ISNUMBER($G18),ISNUMBER($H18)),IF(AND(Q$15&gt;=$F18,Q$15&lt;=YEAR('2. Grunddata'!$C$21),Q$15&lt;=($F18+$G18-1)),$H18/$G18,0),0)</f>
        <v>0</v>
      </c>
      <c r="R18" s="225">
        <f>IF(AND(ISNUMBER($F18),ISNUMBER($G18),ISNUMBER($H18)),IF(AND(R$15&gt;=$F18,R$15&lt;=YEAR('2. Grunddata'!$C$21),R$15&lt;=($F18+$G18-1)),$H18/$G18,0),0)</f>
        <v>0</v>
      </c>
      <c r="S18" s="226">
        <f t="shared" ref="S18:S49" si="11">SUM(I18:R18)</f>
        <v>0</v>
      </c>
      <c r="T18" s="227"/>
      <c r="U18" s="287">
        <f>IF('2. Grunddata'!C$15="Lön+Drift+Utrustning+Lokal",'2. Grunddata'!C$14,0)</f>
        <v>0</v>
      </c>
      <c r="V18" s="290"/>
      <c r="W18" s="225">
        <f t="shared" ref="W18:W49" si="12">I18*(1-$E18)</f>
        <v>0</v>
      </c>
      <c r="X18" s="225">
        <f t="shared" ref="X18:X49" si="13">J18*(1-$E18)</f>
        <v>0</v>
      </c>
      <c r="Y18" s="225">
        <f t="shared" ref="Y18:Y49" si="14">K18*(1-$E18)</f>
        <v>0</v>
      </c>
      <c r="Z18" s="225">
        <f t="shared" ref="Z18:Z49" si="15">L18*(1-$E18)</f>
        <v>0</v>
      </c>
      <c r="AA18" s="225">
        <f t="shared" ref="AA18:AA49" si="16">M18*(1-$E18)</f>
        <v>0</v>
      </c>
      <c r="AB18" s="225">
        <f t="shared" ref="AB18:AB49" si="17">N18*(1-$E18)</f>
        <v>0</v>
      </c>
      <c r="AC18" s="225">
        <f t="shared" ref="AC18:AC49" si="18">O18*(1-$E18)</f>
        <v>0</v>
      </c>
      <c r="AD18" s="225">
        <f t="shared" ref="AD18:AD49" si="19">P18*(1-$E18)</f>
        <v>0</v>
      </c>
      <c r="AE18" s="225">
        <f t="shared" ref="AE18:AE49" si="20">Q18*(1-$E18)</f>
        <v>0</v>
      </c>
      <c r="AF18" s="225">
        <f t="shared" ref="AF18:AF49" si="21">R18*(1-$E18)</f>
        <v>0</v>
      </c>
      <c r="AG18" s="226">
        <f t="shared" ref="AG18:AG49" si="22">SUM(W18:AF18)</f>
        <v>0</v>
      </c>
      <c r="AH18" s="227"/>
      <c r="AI18" s="225">
        <f t="shared" ref="AI18:AI49" si="23">$E18*I18</f>
        <v>0</v>
      </c>
      <c r="AJ18" s="225">
        <f t="shared" ref="AJ18:AJ49" si="24">$E18*J18</f>
        <v>0</v>
      </c>
      <c r="AK18" s="225">
        <f t="shared" ref="AK18:AK49" si="25">$E18*K18</f>
        <v>0</v>
      </c>
      <c r="AL18" s="225">
        <f t="shared" ref="AL18:AL49" si="26">$E18*L18</f>
        <v>0</v>
      </c>
      <c r="AM18" s="225">
        <f t="shared" ref="AM18:AM49" si="27">$E18*M18</f>
        <v>0</v>
      </c>
      <c r="AN18" s="225">
        <f t="shared" ref="AN18:AN49" si="28">$E18*N18</f>
        <v>0</v>
      </c>
      <c r="AO18" s="225">
        <f t="shared" ref="AO18:AO49" si="29">$E18*O18</f>
        <v>0</v>
      </c>
      <c r="AP18" s="225">
        <f t="shared" ref="AP18:AP49" si="30">$E18*P18</f>
        <v>0</v>
      </c>
      <c r="AQ18" s="225">
        <f t="shared" ref="AQ18:AQ49" si="31">$E18*Q18</f>
        <v>0</v>
      </c>
      <c r="AR18" s="225">
        <f t="shared" ref="AR18:AR49" si="32">$E18*R18</f>
        <v>0</v>
      </c>
      <c r="AS18" s="226">
        <f t="shared" ref="AS18:AS49" si="33">SUM(AI18:AR18)</f>
        <v>0</v>
      </c>
      <c r="AT18" s="227"/>
      <c r="AU18" s="225">
        <f t="shared" ref="AU18:AU49" si="34">$U18*W18</f>
        <v>0</v>
      </c>
      <c r="AV18" s="225">
        <f t="shared" ref="AV18:AV49" si="35">$U18*X18</f>
        <v>0</v>
      </c>
      <c r="AW18" s="225">
        <f t="shared" ref="AW18:AW49" si="36">$U18*Y18</f>
        <v>0</v>
      </c>
      <c r="AX18" s="225">
        <f t="shared" ref="AX18:AX49" si="37">$U18*Z18</f>
        <v>0</v>
      </c>
      <c r="AY18" s="225">
        <f t="shared" ref="AY18:AY49" si="38">$U18*AA18</f>
        <v>0</v>
      </c>
      <c r="AZ18" s="225">
        <f t="shared" ref="AZ18:AZ49" si="39">$U18*AB18</f>
        <v>0</v>
      </c>
      <c r="BA18" s="225">
        <f t="shared" ref="BA18:BA49" si="40">$U18*AC18</f>
        <v>0</v>
      </c>
      <c r="BB18" s="225">
        <f t="shared" ref="BB18:BB49" si="41">$U18*AD18</f>
        <v>0</v>
      </c>
      <c r="BC18" s="225">
        <f t="shared" ref="BC18:BC49" si="42">$U18*AE18</f>
        <v>0</v>
      </c>
      <c r="BD18" s="225">
        <f t="shared" ref="BD18:BD49" si="43">$U18*AF18</f>
        <v>0</v>
      </c>
      <c r="BE18" s="226">
        <f t="shared" ref="BE18:BE49" si="44">SUM(AU18:BD18)</f>
        <v>0</v>
      </c>
      <c r="BF18" s="227"/>
      <c r="BG18" s="225">
        <f t="shared" ref="BG18:BG49" si="45">0-AU18</f>
        <v>0</v>
      </c>
      <c r="BH18" s="225">
        <f t="shared" ref="BH18:BH49" si="46">0-AV18</f>
        <v>0</v>
      </c>
      <c r="BI18" s="225">
        <f t="shared" ref="BI18:BI49" si="47">0-AW18</f>
        <v>0</v>
      </c>
      <c r="BJ18" s="225">
        <f t="shared" ref="BJ18:BJ49" si="48">0-AX18</f>
        <v>0</v>
      </c>
      <c r="BK18" s="225">
        <f t="shared" ref="BK18:BK49" si="49">0-AY18</f>
        <v>0</v>
      </c>
      <c r="BL18" s="225">
        <f t="shared" ref="BL18:BL49" si="50">0-AZ18</f>
        <v>0</v>
      </c>
      <c r="BM18" s="225">
        <f t="shared" ref="BM18:BM49" si="51">0-BA18</f>
        <v>0</v>
      </c>
      <c r="BN18" s="225">
        <f t="shared" ref="BN18:BN49" si="52">0-BB18</f>
        <v>0</v>
      </c>
      <c r="BO18" s="225">
        <f t="shared" ref="BO18:BO49" si="53">0-BC18</f>
        <v>0</v>
      </c>
      <c r="BP18" s="225">
        <f t="shared" ref="BP18:BP49" si="54">0-BD18</f>
        <v>0</v>
      </c>
      <c r="BQ18" s="226">
        <f t="shared" ref="BQ18:BQ49" si="55">SUM(BG18:BP18)</f>
        <v>0</v>
      </c>
    </row>
    <row r="19" spans="2:69" ht="12.95" customHeight="1" x14ac:dyDescent="0.2">
      <c r="B19" s="109" t="str">
        <f>'2. Grunddata'!C$9</f>
        <v>Husdjurens utfodring och vård</v>
      </c>
      <c r="C19" s="172"/>
      <c r="D19" s="173"/>
      <c r="E19" s="185">
        <f t="shared" si="10"/>
        <v>0</v>
      </c>
      <c r="F19" s="302"/>
      <c r="G19" s="169"/>
      <c r="H19" s="169"/>
      <c r="I19" s="170">
        <f>IF(AND(ISNUMBER($F19),ISNUMBER($G19),ISNUMBER($H19)),IF(AND(I$15&gt;=$F19,I$15&lt;=YEAR('2. Grunddata'!$C$21),I$15&lt;=($F19+$G19-1)),$H19/$G19,0),0)</f>
        <v>0</v>
      </c>
      <c r="J19" s="170">
        <f>IF(AND(ISNUMBER($F19),ISNUMBER($G19),ISNUMBER($H19)),IF(AND(J$15&gt;=$F19,J$15&lt;=YEAR('2. Grunddata'!$C$21),J$15&lt;=($F19+$G19-1)),$H19/$G19,0),0)</f>
        <v>0</v>
      </c>
      <c r="K19" s="170">
        <f>IF(AND(ISNUMBER($F19),ISNUMBER($G19),ISNUMBER($H19)),IF(AND(K$15&gt;=$F19,K$15&lt;=YEAR('2. Grunddata'!$C$21),K$15&lt;=($F19+$G19-1)),$H19/$G19,0),0)</f>
        <v>0</v>
      </c>
      <c r="L19" s="170">
        <f>IF(AND(ISNUMBER($F19),ISNUMBER($G19),ISNUMBER($H19)),IF(AND(L$15&gt;=$F19,L$15&lt;=YEAR('2. Grunddata'!$C$21),L$15&lt;=($F19+$G19-1)),$H19/$G19,0),0)</f>
        <v>0</v>
      </c>
      <c r="M19" s="170">
        <f>IF(AND(ISNUMBER($F19),ISNUMBER($G19),ISNUMBER($H19)),IF(AND(M$15&gt;=$F19,M$15&lt;=YEAR('2. Grunddata'!$C$21),M$15&lt;=($F19+$G19-1)),$H19/$G19,0),0)</f>
        <v>0</v>
      </c>
      <c r="N19" s="170">
        <f>IF(AND(ISNUMBER($F19),ISNUMBER($G19),ISNUMBER($H19)),IF(AND(N$15&gt;=$F19,N$15&lt;=YEAR('2. Grunddata'!$C$21),N$15&lt;=($F19+$G19-1)),$H19/$G19,0),0)</f>
        <v>0</v>
      </c>
      <c r="O19" s="170">
        <f>IF(AND(ISNUMBER($F19),ISNUMBER($G19),ISNUMBER($H19)),IF(AND(O$15&gt;=$F19,O$15&lt;=YEAR('2. Grunddata'!$C$21),O$15&lt;=($F19+$G19-1)),$H19/$G19,0),0)</f>
        <v>0</v>
      </c>
      <c r="P19" s="170">
        <f>IF(AND(ISNUMBER($F19),ISNUMBER($G19),ISNUMBER($H19)),IF(AND(P$15&gt;=$F19,P$15&lt;=YEAR('2. Grunddata'!$C$21),P$15&lt;=($F19+$G19-1)),$H19/$G19,0),0)</f>
        <v>0</v>
      </c>
      <c r="Q19" s="170">
        <f>IF(AND(ISNUMBER($F19),ISNUMBER($G19),ISNUMBER($H19)),IF(AND(Q$15&gt;=$F19,Q$15&lt;=YEAR('2. Grunddata'!$C$21),Q$15&lt;=($F19+$G19-1)),$H19/$G19,0),0)</f>
        <v>0</v>
      </c>
      <c r="R19" s="170">
        <f>IF(AND(ISNUMBER($F19),ISNUMBER($G19),ISNUMBER($H19)),IF(AND(R$15&gt;=$F19,R$15&lt;=YEAR('2. Grunddata'!$C$21),R$15&lt;=($F19+$G19-1)),$H19/$G19,0),0)</f>
        <v>0</v>
      </c>
      <c r="S19" s="171">
        <f t="shared" si="11"/>
        <v>0</v>
      </c>
      <c r="U19" s="206">
        <f>IF('2. Grunddata'!C$15="Lön+Drift+Utrustning+Lokal",'2. Grunddata'!C$14,0)</f>
        <v>0</v>
      </c>
      <c r="V19" s="289"/>
      <c r="W19" s="170">
        <f t="shared" si="12"/>
        <v>0</v>
      </c>
      <c r="X19" s="170">
        <f t="shared" si="13"/>
        <v>0</v>
      </c>
      <c r="Y19" s="170">
        <f t="shared" si="14"/>
        <v>0</v>
      </c>
      <c r="Z19" s="170">
        <f t="shared" si="15"/>
        <v>0</v>
      </c>
      <c r="AA19" s="170">
        <f t="shared" si="16"/>
        <v>0</v>
      </c>
      <c r="AB19" s="170">
        <f t="shared" si="17"/>
        <v>0</v>
      </c>
      <c r="AC19" s="170">
        <f t="shared" si="18"/>
        <v>0</v>
      </c>
      <c r="AD19" s="170">
        <f t="shared" si="19"/>
        <v>0</v>
      </c>
      <c r="AE19" s="170">
        <f t="shared" si="20"/>
        <v>0</v>
      </c>
      <c r="AF19" s="170">
        <f t="shared" si="21"/>
        <v>0</v>
      </c>
      <c r="AG19" s="171">
        <f t="shared" si="22"/>
        <v>0</v>
      </c>
      <c r="AI19" s="170">
        <f t="shared" si="23"/>
        <v>0</v>
      </c>
      <c r="AJ19" s="170">
        <f t="shared" si="24"/>
        <v>0</v>
      </c>
      <c r="AK19" s="170">
        <f t="shared" si="25"/>
        <v>0</v>
      </c>
      <c r="AL19" s="170">
        <f t="shared" si="26"/>
        <v>0</v>
      </c>
      <c r="AM19" s="170">
        <f t="shared" si="27"/>
        <v>0</v>
      </c>
      <c r="AN19" s="170">
        <f t="shared" si="28"/>
        <v>0</v>
      </c>
      <c r="AO19" s="170">
        <f t="shared" si="29"/>
        <v>0</v>
      </c>
      <c r="AP19" s="170">
        <f t="shared" si="30"/>
        <v>0</v>
      </c>
      <c r="AQ19" s="170">
        <f t="shared" si="31"/>
        <v>0</v>
      </c>
      <c r="AR19" s="170">
        <f t="shared" si="32"/>
        <v>0</v>
      </c>
      <c r="AS19" s="171">
        <f t="shared" si="33"/>
        <v>0</v>
      </c>
      <c r="AU19" s="170">
        <f t="shared" si="34"/>
        <v>0</v>
      </c>
      <c r="AV19" s="170">
        <f t="shared" si="35"/>
        <v>0</v>
      </c>
      <c r="AW19" s="170">
        <f t="shared" si="36"/>
        <v>0</v>
      </c>
      <c r="AX19" s="170">
        <f t="shared" si="37"/>
        <v>0</v>
      </c>
      <c r="AY19" s="170">
        <f t="shared" si="38"/>
        <v>0</v>
      </c>
      <c r="AZ19" s="170">
        <f t="shared" si="39"/>
        <v>0</v>
      </c>
      <c r="BA19" s="170">
        <f t="shared" si="40"/>
        <v>0</v>
      </c>
      <c r="BB19" s="170">
        <f t="shared" si="41"/>
        <v>0</v>
      </c>
      <c r="BC19" s="170">
        <f t="shared" si="42"/>
        <v>0</v>
      </c>
      <c r="BD19" s="170">
        <f t="shared" si="43"/>
        <v>0</v>
      </c>
      <c r="BE19" s="171">
        <f t="shared" si="44"/>
        <v>0</v>
      </c>
      <c r="BG19" s="170">
        <f t="shared" si="45"/>
        <v>0</v>
      </c>
      <c r="BH19" s="170">
        <f t="shared" si="46"/>
        <v>0</v>
      </c>
      <c r="BI19" s="170">
        <f t="shared" si="47"/>
        <v>0</v>
      </c>
      <c r="BJ19" s="170">
        <f t="shared" si="48"/>
        <v>0</v>
      </c>
      <c r="BK19" s="170">
        <f t="shared" si="49"/>
        <v>0</v>
      </c>
      <c r="BL19" s="170">
        <f t="shared" si="50"/>
        <v>0</v>
      </c>
      <c r="BM19" s="170">
        <f t="shared" si="51"/>
        <v>0</v>
      </c>
      <c r="BN19" s="170">
        <f t="shared" si="52"/>
        <v>0</v>
      </c>
      <c r="BO19" s="170">
        <f t="shared" si="53"/>
        <v>0</v>
      </c>
      <c r="BP19" s="170">
        <f t="shared" si="54"/>
        <v>0</v>
      </c>
      <c r="BQ19" s="171">
        <f t="shared" si="55"/>
        <v>0</v>
      </c>
    </row>
    <row r="20" spans="2:69" ht="12.95" customHeight="1" x14ac:dyDescent="0.2">
      <c r="B20" s="115" t="str">
        <f>'2. Grunddata'!C$9</f>
        <v>Husdjurens utfodring och vård</v>
      </c>
      <c r="C20" s="207"/>
      <c r="D20" s="208"/>
      <c r="E20" s="209">
        <f t="shared" si="10"/>
        <v>0</v>
      </c>
      <c r="F20" s="301"/>
      <c r="G20" s="210"/>
      <c r="H20" s="210"/>
      <c r="I20" s="225">
        <f>IF(AND(ISNUMBER($F20),ISNUMBER($G20),ISNUMBER($H20)),IF(AND(I$15&gt;=$F20,I$15&lt;=YEAR('2. Grunddata'!$C$21),I$15&lt;=($F20+$G20-1)),$H20/$G20,0),0)</f>
        <v>0</v>
      </c>
      <c r="J20" s="225">
        <f>IF(AND(ISNUMBER($F20),ISNUMBER($G20),ISNUMBER($H20)),IF(AND(J$15&gt;=$F20,J$15&lt;=YEAR('2. Grunddata'!$C$21),J$15&lt;=($F20+$G20-1)),$H20/$G20,0),0)</f>
        <v>0</v>
      </c>
      <c r="K20" s="225">
        <f>IF(AND(ISNUMBER($F20),ISNUMBER($G20),ISNUMBER($H20)),IF(AND(K$15&gt;=$F20,K$15&lt;=YEAR('2. Grunddata'!$C$21),K$15&lt;=($F20+$G20-1)),$H20/$G20,0),0)</f>
        <v>0</v>
      </c>
      <c r="L20" s="225">
        <f>IF(AND(ISNUMBER($F20),ISNUMBER($G20),ISNUMBER($H20)),IF(AND(L$15&gt;=$F20,L$15&lt;=YEAR('2. Grunddata'!$C$21),L$15&lt;=($F20+$G20-1)),$H20/$G20,0),0)</f>
        <v>0</v>
      </c>
      <c r="M20" s="225">
        <f>IF(AND(ISNUMBER($F20),ISNUMBER($G20),ISNUMBER($H20)),IF(AND(M$15&gt;=$F20,M$15&lt;=YEAR('2. Grunddata'!$C$21),M$15&lt;=($F20+$G20-1)),$H20/$G20,0),0)</f>
        <v>0</v>
      </c>
      <c r="N20" s="225">
        <f>IF(AND(ISNUMBER($F20),ISNUMBER($G20),ISNUMBER($H20)),IF(AND(N$15&gt;=$F20,N$15&lt;=YEAR('2. Grunddata'!$C$21),N$15&lt;=($F20+$G20-1)),$H20/$G20,0),0)</f>
        <v>0</v>
      </c>
      <c r="O20" s="225">
        <f>IF(AND(ISNUMBER($F20),ISNUMBER($G20),ISNUMBER($H20)),IF(AND(O$15&gt;=$F20,O$15&lt;=YEAR('2. Grunddata'!$C$21),O$15&lt;=($F20+$G20-1)),$H20/$G20,0),0)</f>
        <v>0</v>
      </c>
      <c r="P20" s="225">
        <f>IF(AND(ISNUMBER($F20),ISNUMBER($G20),ISNUMBER($H20)),IF(AND(P$15&gt;=$F20,P$15&lt;=YEAR('2. Grunddata'!$C$21),P$15&lt;=($F20+$G20-1)),$H20/$G20,0),0)</f>
        <v>0</v>
      </c>
      <c r="Q20" s="225">
        <f>IF(AND(ISNUMBER($F20),ISNUMBER($G20),ISNUMBER($H20)),IF(AND(Q$15&gt;=$F20,Q$15&lt;=YEAR('2. Grunddata'!$C$21),Q$15&lt;=($F20+$G20-1)),$H20/$G20,0),0)</f>
        <v>0</v>
      </c>
      <c r="R20" s="225">
        <f>IF(AND(ISNUMBER($F20),ISNUMBER($G20),ISNUMBER($H20)),IF(AND(R$15&gt;=$F20,R$15&lt;=YEAR('2. Grunddata'!$C$21),R$15&lt;=($F20+$G20-1)),$H20/$G20,0),0)</f>
        <v>0</v>
      </c>
      <c r="S20" s="226">
        <f t="shared" si="11"/>
        <v>0</v>
      </c>
      <c r="T20" s="227"/>
      <c r="U20" s="287">
        <f>IF('2. Grunddata'!C$15="Lön+Drift+Utrustning+Lokal",'2. Grunddata'!C$14,0)</f>
        <v>0</v>
      </c>
      <c r="V20" s="290"/>
      <c r="W20" s="225">
        <f t="shared" si="12"/>
        <v>0</v>
      </c>
      <c r="X20" s="225">
        <f t="shared" si="13"/>
        <v>0</v>
      </c>
      <c r="Y20" s="225">
        <f t="shared" si="14"/>
        <v>0</v>
      </c>
      <c r="Z20" s="225">
        <f t="shared" si="15"/>
        <v>0</v>
      </c>
      <c r="AA20" s="225">
        <f t="shared" si="16"/>
        <v>0</v>
      </c>
      <c r="AB20" s="225">
        <f t="shared" si="17"/>
        <v>0</v>
      </c>
      <c r="AC20" s="225">
        <f t="shared" si="18"/>
        <v>0</v>
      </c>
      <c r="AD20" s="225">
        <f t="shared" si="19"/>
        <v>0</v>
      </c>
      <c r="AE20" s="225">
        <f t="shared" si="20"/>
        <v>0</v>
      </c>
      <c r="AF20" s="225">
        <f t="shared" si="21"/>
        <v>0</v>
      </c>
      <c r="AG20" s="226">
        <f t="shared" si="22"/>
        <v>0</v>
      </c>
      <c r="AH20" s="227"/>
      <c r="AI20" s="225">
        <f t="shared" si="23"/>
        <v>0</v>
      </c>
      <c r="AJ20" s="225">
        <f t="shared" si="24"/>
        <v>0</v>
      </c>
      <c r="AK20" s="225">
        <f t="shared" si="25"/>
        <v>0</v>
      </c>
      <c r="AL20" s="225">
        <f t="shared" si="26"/>
        <v>0</v>
      </c>
      <c r="AM20" s="225">
        <f t="shared" si="27"/>
        <v>0</v>
      </c>
      <c r="AN20" s="225">
        <f t="shared" si="28"/>
        <v>0</v>
      </c>
      <c r="AO20" s="225">
        <f t="shared" si="29"/>
        <v>0</v>
      </c>
      <c r="AP20" s="225">
        <f t="shared" si="30"/>
        <v>0</v>
      </c>
      <c r="AQ20" s="225">
        <f t="shared" si="31"/>
        <v>0</v>
      </c>
      <c r="AR20" s="225">
        <f t="shared" si="32"/>
        <v>0</v>
      </c>
      <c r="AS20" s="226">
        <f t="shared" si="33"/>
        <v>0</v>
      </c>
      <c r="AT20" s="227"/>
      <c r="AU20" s="225">
        <f t="shared" si="34"/>
        <v>0</v>
      </c>
      <c r="AV20" s="225">
        <f t="shared" si="35"/>
        <v>0</v>
      </c>
      <c r="AW20" s="225">
        <f t="shared" si="36"/>
        <v>0</v>
      </c>
      <c r="AX20" s="225">
        <f t="shared" si="37"/>
        <v>0</v>
      </c>
      <c r="AY20" s="225">
        <f t="shared" si="38"/>
        <v>0</v>
      </c>
      <c r="AZ20" s="225">
        <f t="shared" si="39"/>
        <v>0</v>
      </c>
      <c r="BA20" s="225">
        <f t="shared" si="40"/>
        <v>0</v>
      </c>
      <c r="BB20" s="225">
        <f t="shared" si="41"/>
        <v>0</v>
      </c>
      <c r="BC20" s="225">
        <f t="shared" si="42"/>
        <v>0</v>
      </c>
      <c r="BD20" s="225">
        <f t="shared" si="43"/>
        <v>0</v>
      </c>
      <c r="BE20" s="226">
        <f t="shared" si="44"/>
        <v>0</v>
      </c>
      <c r="BF20" s="227"/>
      <c r="BG20" s="225">
        <f t="shared" si="45"/>
        <v>0</v>
      </c>
      <c r="BH20" s="225">
        <f t="shared" si="46"/>
        <v>0</v>
      </c>
      <c r="BI20" s="225">
        <f t="shared" si="47"/>
        <v>0</v>
      </c>
      <c r="BJ20" s="225">
        <f t="shared" si="48"/>
        <v>0</v>
      </c>
      <c r="BK20" s="225">
        <f t="shared" si="49"/>
        <v>0</v>
      </c>
      <c r="BL20" s="225">
        <f t="shared" si="50"/>
        <v>0</v>
      </c>
      <c r="BM20" s="225">
        <f t="shared" si="51"/>
        <v>0</v>
      </c>
      <c r="BN20" s="225">
        <f t="shared" si="52"/>
        <v>0</v>
      </c>
      <c r="BO20" s="225">
        <f t="shared" si="53"/>
        <v>0</v>
      </c>
      <c r="BP20" s="225">
        <f t="shared" si="54"/>
        <v>0</v>
      </c>
      <c r="BQ20" s="226">
        <f t="shared" si="55"/>
        <v>0</v>
      </c>
    </row>
    <row r="21" spans="2:69" ht="12.95" customHeight="1" x14ac:dyDescent="0.2">
      <c r="B21" s="109" t="str">
        <f>'2. Grunddata'!C$9</f>
        <v>Husdjurens utfodring och vård</v>
      </c>
      <c r="C21" s="172"/>
      <c r="D21" s="173"/>
      <c r="E21" s="185">
        <f t="shared" si="10"/>
        <v>0</v>
      </c>
      <c r="F21" s="302"/>
      <c r="G21" s="169"/>
      <c r="H21" s="169"/>
      <c r="I21" s="170">
        <f>IF(AND(ISNUMBER($F21),ISNUMBER($G21),ISNUMBER($H21)),IF(AND(I$15&gt;=$F21,I$15&lt;=YEAR('2. Grunddata'!$C$21),I$15&lt;=($F21+$G21-1)),$H21/$G21,0),0)</f>
        <v>0</v>
      </c>
      <c r="J21" s="170">
        <f>IF(AND(ISNUMBER($F21),ISNUMBER($G21),ISNUMBER($H21)),IF(AND(J$15&gt;=$F21,J$15&lt;=YEAR('2. Grunddata'!$C$21),J$15&lt;=($F21+$G21-1)),$H21/$G21,0),0)</f>
        <v>0</v>
      </c>
      <c r="K21" s="170">
        <f>IF(AND(ISNUMBER($F21),ISNUMBER($G21),ISNUMBER($H21)),IF(AND(K$15&gt;=$F21,K$15&lt;=YEAR('2. Grunddata'!$C$21),K$15&lt;=($F21+$G21-1)),$H21/$G21,0),0)</f>
        <v>0</v>
      </c>
      <c r="L21" s="170">
        <f>IF(AND(ISNUMBER($F21),ISNUMBER($G21),ISNUMBER($H21)),IF(AND(L$15&gt;=$F21,L$15&lt;=YEAR('2. Grunddata'!$C$21),L$15&lt;=($F21+$G21-1)),$H21/$G21,0),0)</f>
        <v>0</v>
      </c>
      <c r="M21" s="170">
        <f>IF(AND(ISNUMBER($F21),ISNUMBER($G21),ISNUMBER($H21)),IF(AND(M$15&gt;=$F21,M$15&lt;=YEAR('2. Grunddata'!$C$21),M$15&lt;=($F21+$G21-1)),$H21/$G21,0),0)</f>
        <v>0</v>
      </c>
      <c r="N21" s="170">
        <f>IF(AND(ISNUMBER($F21),ISNUMBER($G21),ISNUMBER($H21)),IF(AND(N$15&gt;=$F21,N$15&lt;=YEAR('2. Grunddata'!$C$21),N$15&lt;=($F21+$G21-1)),$H21/$G21,0),0)</f>
        <v>0</v>
      </c>
      <c r="O21" s="170">
        <f>IF(AND(ISNUMBER($F21),ISNUMBER($G21),ISNUMBER($H21)),IF(AND(O$15&gt;=$F21,O$15&lt;=YEAR('2. Grunddata'!$C$21),O$15&lt;=($F21+$G21-1)),$H21/$G21,0),0)</f>
        <v>0</v>
      </c>
      <c r="P21" s="170">
        <f>IF(AND(ISNUMBER($F21),ISNUMBER($G21),ISNUMBER($H21)),IF(AND(P$15&gt;=$F21,P$15&lt;=YEAR('2. Grunddata'!$C$21),P$15&lt;=($F21+$G21-1)),$H21/$G21,0),0)</f>
        <v>0</v>
      </c>
      <c r="Q21" s="170">
        <f>IF(AND(ISNUMBER($F21),ISNUMBER($G21),ISNUMBER($H21)),IF(AND(Q$15&gt;=$F21,Q$15&lt;=YEAR('2. Grunddata'!$C$21),Q$15&lt;=($F21+$G21-1)),$H21/$G21,0),0)</f>
        <v>0</v>
      </c>
      <c r="R21" s="170">
        <f>IF(AND(ISNUMBER($F21),ISNUMBER($G21),ISNUMBER($H21)),IF(AND(R$15&gt;=$F21,R$15&lt;=YEAR('2. Grunddata'!$C$21),R$15&lt;=($F21+$G21-1)),$H21/$G21,0),0)</f>
        <v>0</v>
      </c>
      <c r="S21" s="171">
        <f t="shared" si="11"/>
        <v>0</v>
      </c>
      <c r="U21" s="206">
        <f>IF('2. Grunddata'!C$15="Lön+Drift+Utrustning+Lokal",'2. Grunddata'!C$14,0)</f>
        <v>0</v>
      </c>
      <c r="V21" s="289"/>
      <c r="W21" s="170">
        <f t="shared" si="12"/>
        <v>0</v>
      </c>
      <c r="X21" s="170">
        <f t="shared" si="13"/>
        <v>0</v>
      </c>
      <c r="Y21" s="170">
        <f t="shared" si="14"/>
        <v>0</v>
      </c>
      <c r="Z21" s="170">
        <f t="shared" si="15"/>
        <v>0</v>
      </c>
      <c r="AA21" s="170">
        <f t="shared" si="16"/>
        <v>0</v>
      </c>
      <c r="AB21" s="170">
        <f t="shared" si="17"/>
        <v>0</v>
      </c>
      <c r="AC21" s="170">
        <f t="shared" si="18"/>
        <v>0</v>
      </c>
      <c r="AD21" s="170">
        <f t="shared" si="19"/>
        <v>0</v>
      </c>
      <c r="AE21" s="170">
        <f t="shared" si="20"/>
        <v>0</v>
      </c>
      <c r="AF21" s="170">
        <f t="shared" si="21"/>
        <v>0</v>
      </c>
      <c r="AG21" s="171">
        <f t="shared" si="22"/>
        <v>0</v>
      </c>
      <c r="AI21" s="170">
        <f t="shared" si="23"/>
        <v>0</v>
      </c>
      <c r="AJ21" s="170">
        <f t="shared" si="24"/>
        <v>0</v>
      </c>
      <c r="AK21" s="170">
        <f t="shared" si="25"/>
        <v>0</v>
      </c>
      <c r="AL21" s="170">
        <f t="shared" si="26"/>
        <v>0</v>
      </c>
      <c r="AM21" s="170">
        <f t="shared" si="27"/>
        <v>0</v>
      </c>
      <c r="AN21" s="170">
        <f t="shared" si="28"/>
        <v>0</v>
      </c>
      <c r="AO21" s="170">
        <f t="shared" si="29"/>
        <v>0</v>
      </c>
      <c r="AP21" s="170">
        <f t="shared" si="30"/>
        <v>0</v>
      </c>
      <c r="AQ21" s="170">
        <f t="shared" si="31"/>
        <v>0</v>
      </c>
      <c r="AR21" s="170">
        <f t="shared" si="32"/>
        <v>0</v>
      </c>
      <c r="AS21" s="171">
        <f t="shared" si="33"/>
        <v>0</v>
      </c>
      <c r="AU21" s="170">
        <f t="shared" si="34"/>
        <v>0</v>
      </c>
      <c r="AV21" s="170">
        <f t="shared" si="35"/>
        <v>0</v>
      </c>
      <c r="AW21" s="170">
        <f t="shared" si="36"/>
        <v>0</v>
      </c>
      <c r="AX21" s="170">
        <f t="shared" si="37"/>
        <v>0</v>
      </c>
      <c r="AY21" s="170">
        <f t="shared" si="38"/>
        <v>0</v>
      </c>
      <c r="AZ21" s="170">
        <f t="shared" si="39"/>
        <v>0</v>
      </c>
      <c r="BA21" s="170">
        <f t="shared" si="40"/>
        <v>0</v>
      </c>
      <c r="BB21" s="170">
        <f t="shared" si="41"/>
        <v>0</v>
      </c>
      <c r="BC21" s="170">
        <f t="shared" si="42"/>
        <v>0</v>
      </c>
      <c r="BD21" s="170">
        <f t="shared" si="43"/>
        <v>0</v>
      </c>
      <c r="BE21" s="171">
        <f t="shared" si="44"/>
        <v>0</v>
      </c>
      <c r="BG21" s="170">
        <f t="shared" si="45"/>
        <v>0</v>
      </c>
      <c r="BH21" s="170">
        <f t="shared" si="46"/>
        <v>0</v>
      </c>
      <c r="BI21" s="170">
        <f t="shared" si="47"/>
        <v>0</v>
      </c>
      <c r="BJ21" s="170">
        <f t="shared" si="48"/>
        <v>0</v>
      </c>
      <c r="BK21" s="170">
        <f t="shared" si="49"/>
        <v>0</v>
      </c>
      <c r="BL21" s="170">
        <f t="shared" si="50"/>
        <v>0</v>
      </c>
      <c r="BM21" s="170">
        <f t="shared" si="51"/>
        <v>0</v>
      </c>
      <c r="BN21" s="170">
        <f t="shared" si="52"/>
        <v>0</v>
      </c>
      <c r="BO21" s="170">
        <f t="shared" si="53"/>
        <v>0</v>
      </c>
      <c r="BP21" s="170">
        <f t="shared" si="54"/>
        <v>0</v>
      </c>
      <c r="BQ21" s="171">
        <f t="shared" si="55"/>
        <v>0</v>
      </c>
    </row>
    <row r="22" spans="2:69" ht="12.95" customHeight="1" x14ac:dyDescent="0.2">
      <c r="B22" s="115" t="str">
        <f>'2. Grunddata'!C$9</f>
        <v>Husdjurens utfodring och vård</v>
      </c>
      <c r="C22" s="207"/>
      <c r="D22" s="208"/>
      <c r="E22" s="209">
        <f t="shared" si="10"/>
        <v>0</v>
      </c>
      <c r="F22" s="301"/>
      <c r="G22" s="210"/>
      <c r="H22" s="210"/>
      <c r="I22" s="225">
        <f>IF(AND(ISNUMBER($F22),ISNUMBER($G22),ISNUMBER($H22)),IF(AND(I$15&gt;=$F22,I$15&lt;=YEAR('2. Grunddata'!$C$21),I$15&lt;=($F22+$G22-1)),$H22/$G22,0),0)</f>
        <v>0</v>
      </c>
      <c r="J22" s="225">
        <f>IF(AND(ISNUMBER($F22),ISNUMBER($G22),ISNUMBER($H22)),IF(AND(J$15&gt;=$F22,J$15&lt;=YEAR('2. Grunddata'!$C$21),J$15&lt;=($F22+$G22-1)),$H22/$G22,0),0)</f>
        <v>0</v>
      </c>
      <c r="K22" s="225">
        <f>IF(AND(ISNUMBER($F22),ISNUMBER($G22),ISNUMBER($H22)),IF(AND(K$15&gt;=$F22,K$15&lt;=YEAR('2. Grunddata'!$C$21),K$15&lt;=($F22+$G22-1)),$H22/$G22,0),0)</f>
        <v>0</v>
      </c>
      <c r="L22" s="225">
        <f>IF(AND(ISNUMBER($F22),ISNUMBER($G22),ISNUMBER($H22)),IF(AND(L$15&gt;=$F22,L$15&lt;=YEAR('2. Grunddata'!$C$21),L$15&lt;=($F22+$G22-1)),$H22/$G22,0),0)</f>
        <v>0</v>
      </c>
      <c r="M22" s="225">
        <f>IF(AND(ISNUMBER($F22),ISNUMBER($G22),ISNUMBER($H22)),IF(AND(M$15&gt;=$F22,M$15&lt;=YEAR('2. Grunddata'!$C$21),M$15&lt;=($F22+$G22-1)),$H22/$G22,0),0)</f>
        <v>0</v>
      </c>
      <c r="N22" s="225">
        <f>IF(AND(ISNUMBER($F22),ISNUMBER($G22),ISNUMBER($H22)),IF(AND(N$15&gt;=$F22,N$15&lt;=YEAR('2. Grunddata'!$C$21),N$15&lt;=($F22+$G22-1)),$H22/$G22,0),0)</f>
        <v>0</v>
      </c>
      <c r="O22" s="225">
        <f>IF(AND(ISNUMBER($F22),ISNUMBER($G22),ISNUMBER($H22)),IF(AND(O$15&gt;=$F22,O$15&lt;=YEAR('2. Grunddata'!$C$21),O$15&lt;=($F22+$G22-1)),$H22/$G22,0),0)</f>
        <v>0</v>
      </c>
      <c r="P22" s="225">
        <f>IF(AND(ISNUMBER($F22),ISNUMBER($G22),ISNUMBER($H22)),IF(AND(P$15&gt;=$F22,P$15&lt;=YEAR('2. Grunddata'!$C$21),P$15&lt;=($F22+$G22-1)),$H22/$G22,0),0)</f>
        <v>0</v>
      </c>
      <c r="Q22" s="225">
        <f>IF(AND(ISNUMBER($F22),ISNUMBER($G22),ISNUMBER($H22)),IF(AND(Q$15&gt;=$F22,Q$15&lt;=YEAR('2. Grunddata'!$C$21),Q$15&lt;=($F22+$G22-1)),$H22/$G22,0),0)</f>
        <v>0</v>
      </c>
      <c r="R22" s="225">
        <f>IF(AND(ISNUMBER($F22),ISNUMBER($G22),ISNUMBER($H22)),IF(AND(R$15&gt;=$F22,R$15&lt;=YEAR('2. Grunddata'!$C$21),R$15&lt;=($F22+$G22-1)),$H22/$G22,0),0)</f>
        <v>0</v>
      </c>
      <c r="S22" s="226">
        <f t="shared" si="11"/>
        <v>0</v>
      </c>
      <c r="T22" s="227"/>
      <c r="U22" s="287">
        <f>IF('2. Grunddata'!C$15="Lön+Drift+Utrustning+Lokal",'2. Grunddata'!C$14,0)</f>
        <v>0</v>
      </c>
      <c r="V22" s="290"/>
      <c r="W22" s="225">
        <f t="shared" si="12"/>
        <v>0</v>
      </c>
      <c r="X22" s="225">
        <f t="shared" si="13"/>
        <v>0</v>
      </c>
      <c r="Y22" s="225">
        <f t="shared" si="14"/>
        <v>0</v>
      </c>
      <c r="Z22" s="225">
        <f t="shared" si="15"/>
        <v>0</v>
      </c>
      <c r="AA22" s="225">
        <f t="shared" si="16"/>
        <v>0</v>
      </c>
      <c r="AB22" s="225">
        <f t="shared" si="17"/>
        <v>0</v>
      </c>
      <c r="AC22" s="225">
        <f t="shared" si="18"/>
        <v>0</v>
      </c>
      <c r="AD22" s="225">
        <f t="shared" si="19"/>
        <v>0</v>
      </c>
      <c r="AE22" s="225">
        <f t="shared" si="20"/>
        <v>0</v>
      </c>
      <c r="AF22" s="225">
        <f t="shared" si="21"/>
        <v>0</v>
      </c>
      <c r="AG22" s="226">
        <f t="shared" si="22"/>
        <v>0</v>
      </c>
      <c r="AH22" s="227"/>
      <c r="AI22" s="225">
        <f t="shared" si="23"/>
        <v>0</v>
      </c>
      <c r="AJ22" s="225">
        <f t="shared" si="24"/>
        <v>0</v>
      </c>
      <c r="AK22" s="225">
        <f t="shared" si="25"/>
        <v>0</v>
      </c>
      <c r="AL22" s="225">
        <f t="shared" si="26"/>
        <v>0</v>
      </c>
      <c r="AM22" s="225">
        <f t="shared" si="27"/>
        <v>0</v>
      </c>
      <c r="AN22" s="225">
        <f t="shared" si="28"/>
        <v>0</v>
      </c>
      <c r="AO22" s="225">
        <f t="shared" si="29"/>
        <v>0</v>
      </c>
      <c r="AP22" s="225">
        <f t="shared" si="30"/>
        <v>0</v>
      </c>
      <c r="AQ22" s="225">
        <f t="shared" si="31"/>
        <v>0</v>
      </c>
      <c r="AR22" s="225">
        <f t="shared" si="32"/>
        <v>0</v>
      </c>
      <c r="AS22" s="226">
        <f t="shared" si="33"/>
        <v>0</v>
      </c>
      <c r="AT22" s="227"/>
      <c r="AU22" s="225">
        <f t="shared" si="34"/>
        <v>0</v>
      </c>
      <c r="AV22" s="225">
        <f t="shared" si="35"/>
        <v>0</v>
      </c>
      <c r="AW22" s="225">
        <f t="shared" si="36"/>
        <v>0</v>
      </c>
      <c r="AX22" s="225">
        <f t="shared" si="37"/>
        <v>0</v>
      </c>
      <c r="AY22" s="225">
        <f t="shared" si="38"/>
        <v>0</v>
      </c>
      <c r="AZ22" s="225">
        <f t="shared" si="39"/>
        <v>0</v>
      </c>
      <c r="BA22" s="225">
        <f t="shared" si="40"/>
        <v>0</v>
      </c>
      <c r="BB22" s="225">
        <f t="shared" si="41"/>
        <v>0</v>
      </c>
      <c r="BC22" s="225">
        <f t="shared" si="42"/>
        <v>0</v>
      </c>
      <c r="BD22" s="225">
        <f t="shared" si="43"/>
        <v>0</v>
      </c>
      <c r="BE22" s="226">
        <f t="shared" si="44"/>
        <v>0</v>
      </c>
      <c r="BF22" s="227"/>
      <c r="BG22" s="225">
        <f t="shared" si="45"/>
        <v>0</v>
      </c>
      <c r="BH22" s="225">
        <f t="shared" si="46"/>
        <v>0</v>
      </c>
      <c r="BI22" s="225">
        <f t="shared" si="47"/>
        <v>0</v>
      </c>
      <c r="BJ22" s="225">
        <f t="shared" si="48"/>
        <v>0</v>
      </c>
      <c r="BK22" s="225">
        <f t="shared" si="49"/>
        <v>0</v>
      </c>
      <c r="BL22" s="225">
        <f t="shared" si="50"/>
        <v>0</v>
      </c>
      <c r="BM22" s="225">
        <f t="shared" si="51"/>
        <v>0</v>
      </c>
      <c r="BN22" s="225">
        <f t="shared" si="52"/>
        <v>0</v>
      </c>
      <c r="BO22" s="225">
        <f t="shared" si="53"/>
        <v>0</v>
      </c>
      <c r="BP22" s="225">
        <f t="shared" si="54"/>
        <v>0</v>
      </c>
      <c r="BQ22" s="226">
        <f t="shared" si="55"/>
        <v>0</v>
      </c>
    </row>
    <row r="23" spans="2:69" ht="12.95" customHeight="1" x14ac:dyDescent="0.2">
      <c r="B23" s="109" t="str">
        <f>'2. Grunddata'!C$9</f>
        <v>Husdjurens utfodring och vård</v>
      </c>
      <c r="C23" s="172"/>
      <c r="D23" s="173"/>
      <c r="E23" s="185">
        <f t="shared" si="10"/>
        <v>0</v>
      </c>
      <c r="F23" s="302"/>
      <c r="G23" s="169"/>
      <c r="H23" s="169"/>
      <c r="I23" s="170">
        <f>IF(AND(ISNUMBER($F23),ISNUMBER($G23),ISNUMBER($H23)),IF(AND(I$15&gt;=$F23,I$15&lt;=YEAR('2. Grunddata'!$C$21),I$15&lt;=($F23+$G23-1)),$H23/$G23,0),0)</f>
        <v>0</v>
      </c>
      <c r="J23" s="170">
        <f>IF(AND(ISNUMBER($F23),ISNUMBER($G23),ISNUMBER($H23)),IF(AND(J$15&gt;=$F23,J$15&lt;=YEAR('2. Grunddata'!$C$21),J$15&lt;=($F23+$G23-1)),$H23/$G23,0),0)</f>
        <v>0</v>
      </c>
      <c r="K23" s="170">
        <f>IF(AND(ISNUMBER($F23),ISNUMBER($G23),ISNUMBER($H23)),IF(AND(K$15&gt;=$F23,K$15&lt;=YEAR('2. Grunddata'!$C$21),K$15&lt;=($F23+$G23-1)),$H23/$G23,0),0)</f>
        <v>0</v>
      </c>
      <c r="L23" s="170">
        <f>IF(AND(ISNUMBER($F23),ISNUMBER($G23),ISNUMBER($H23)),IF(AND(L$15&gt;=$F23,L$15&lt;=YEAR('2. Grunddata'!$C$21),L$15&lt;=($F23+$G23-1)),$H23/$G23,0),0)</f>
        <v>0</v>
      </c>
      <c r="M23" s="170">
        <f>IF(AND(ISNUMBER($F23),ISNUMBER($G23),ISNUMBER($H23)),IF(AND(M$15&gt;=$F23,M$15&lt;=YEAR('2. Grunddata'!$C$21),M$15&lt;=($F23+$G23-1)),$H23/$G23,0),0)</f>
        <v>0</v>
      </c>
      <c r="N23" s="170">
        <f>IF(AND(ISNUMBER($F23),ISNUMBER($G23),ISNUMBER($H23)),IF(AND(N$15&gt;=$F23,N$15&lt;=YEAR('2. Grunddata'!$C$21),N$15&lt;=($F23+$G23-1)),$H23/$G23,0),0)</f>
        <v>0</v>
      </c>
      <c r="O23" s="170">
        <f>IF(AND(ISNUMBER($F23),ISNUMBER($G23),ISNUMBER($H23)),IF(AND(O$15&gt;=$F23,O$15&lt;=YEAR('2. Grunddata'!$C$21),O$15&lt;=($F23+$G23-1)),$H23/$G23,0),0)</f>
        <v>0</v>
      </c>
      <c r="P23" s="170">
        <f>IF(AND(ISNUMBER($F23),ISNUMBER($G23),ISNUMBER($H23)),IF(AND(P$15&gt;=$F23,P$15&lt;=YEAR('2. Grunddata'!$C$21),P$15&lt;=($F23+$G23-1)),$H23/$G23,0),0)</f>
        <v>0</v>
      </c>
      <c r="Q23" s="170">
        <f>IF(AND(ISNUMBER($F23),ISNUMBER($G23),ISNUMBER($H23)),IF(AND(Q$15&gt;=$F23,Q$15&lt;=YEAR('2. Grunddata'!$C$21),Q$15&lt;=($F23+$G23-1)),$H23/$G23,0),0)</f>
        <v>0</v>
      </c>
      <c r="R23" s="170">
        <f>IF(AND(ISNUMBER($F23),ISNUMBER($G23),ISNUMBER($H23)),IF(AND(R$15&gt;=$F23,R$15&lt;=YEAR('2. Grunddata'!$C$21),R$15&lt;=($F23+$G23-1)),$H23/$G23,0),0)</f>
        <v>0</v>
      </c>
      <c r="S23" s="171">
        <f t="shared" si="11"/>
        <v>0</v>
      </c>
      <c r="U23" s="206">
        <f>IF('2. Grunddata'!C$15="Lön+Drift+Utrustning+Lokal",'2. Grunddata'!C$14,0)</f>
        <v>0</v>
      </c>
      <c r="V23" s="289"/>
      <c r="W23" s="170">
        <f t="shared" si="12"/>
        <v>0</v>
      </c>
      <c r="X23" s="170">
        <f t="shared" si="13"/>
        <v>0</v>
      </c>
      <c r="Y23" s="170">
        <f t="shared" si="14"/>
        <v>0</v>
      </c>
      <c r="Z23" s="170">
        <f t="shared" si="15"/>
        <v>0</v>
      </c>
      <c r="AA23" s="170">
        <f t="shared" si="16"/>
        <v>0</v>
      </c>
      <c r="AB23" s="170">
        <f t="shared" si="17"/>
        <v>0</v>
      </c>
      <c r="AC23" s="170">
        <f t="shared" si="18"/>
        <v>0</v>
      </c>
      <c r="AD23" s="170">
        <f t="shared" si="19"/>
        <v>0</v>
      </c>
      <c r="AE23" s="170">
        <f t="shared" si="20"/>
        <v>0</v>
      </c>
      <c r="AF23" s="170">
        <f t="shared" si="21"/>
        <v>0</v>
      </c>
      <c r="AG23" s="171">
        <f t="shared" si="22"/>
        <v>0</v>
      </c>
      <c r="AI23" s="170">
        <f t="shared" si="23"/>
        <v>0</v>
      </c>
      <c r="AJ23" s="170">
        <f t="shared" si="24"/>
        <v>0</v>
      </c>
      <c r="AK23" s="170">
        <f t="shared" si="25"/>
        <v>0</v>
      </c>
      <c r="AL23" s="170">
        <f t="shared" si="26"/>
        <v>0</v>
      </c>
      <c r="AM23" s="170">
        <f t="shared" si="27"/>
        <v>0</v>
      </c>
      <c r="AN23" s="170">
        <f t="shared" si="28"/>
        <v>0</v>
      </c>
      <c r="AO23" s="170">
        <f t="shared" si="29"/>
        <v>0</v>
      </c>
      <c r="AP23" s="170">
        <f t="shared" si="30"/>
        <v>0</v>
      </c>
      <c r="AQ23" s="170">
        <f t="shared" si="31"/>
        <v>0</v>
      </c>
      <c r="AR23" s="170">
        <f t="shared" si="32"/>
        <v>0</v>
      </c>
      <c r="AS23" s="171">
        <f t="shared" si="33"/>
        <v>0</v>
      </c>
      <c r="AU23" s="170">
        <f t="shared" si="34"/>
        <v>0</v>
      </c>
      <c r="AV23" s="170">
        <f t="shared" si="35"/>
        <v>0</v>
      </c>
      <c r="AW23" s="170">
        <f t="shared" si="36"/>
        <v>0</v>
      </c>
      <c r="AX23" s="170">
        <f t="shared" si="37"/>
        <v>0</v>
      </c>
      <c r="AY23" s="170">
        <f t="shared" si="38"/>
        <v>0</v>
      </c>
      <c r="AZ23" s="170">
        <f t="shared" si="39"/>
        <v>0</v>
      </c>
      <c r="BA23" s="170">
        <f t="shared" si="40"/>
        <v>0</v>
      </c>
      <c r="BB23" s="170">
        <f t="shared" si="41"/>
        <v>0</v>
      </c>
      <c r="BC23" s="170">
        <f t="shared" si="42"/>
        <v>0</v>
      </c>
      <c r="BD23" s="170">
        <f t="shared" si="43"/>
        <v>0</v>
      </c>
      <c r="BE23" s="171">
        <f t="shared" si="44"/>
        <v>0</v>
      </c>
      <c r="BG23" s="170">
        <f t="shared" si="45"/>
        <v>0</v>
      </c>
      <c r="BH23" s="170">
        <f t="shared" si="46"/>
        <v>0</v>
      </c>
      <c r="BI23" s="170">
        <f t="shared" si="47"/>
        <v>0</v>
      </c>
      <c r="BJ23" s="170">
        <f t="shared" si="48"/>
        <v>0</v>
      </c>
      <c r="BK23" s="170">
        <f t="shared" si="49"/>
        <v>0</v>
      </c>
      <c r="BL23" s="170">
        <f t="shared" si="50"/>
        <v>0</v>
      </c>
      <c r="BM23" s="170">
        <f t="shared" si="51"/>
        <v>0</v>
      </c>
      <c r="BN23" s="170">
        <f t="shared" si="52"/>
        <v>0</v>
      </c>
      <c r="BO23" s="170">
        <f t="shared" si="53"/>
        <v>0</v>
      </c>
      <c r="BP23" s="170">
        <f t="shared" si="54"/>
        <v>0</v>
      </c>
      <c r="BQ23" s="171">
        <f t="shared" si="55"/>
        <v>0</v>
      </c>
    </row>
    <row r="24" spans="2:69" ht="12.95" customHeight="1" x14ac:dyDescent="0.2">
      <c r="B24" s="115" t="str">
        <f>'2. Grunddata'!C$9</f>
        <v>Husdjurens utfodring och vård</v>
      </c>
      <c r="C24" s="208"/>
      <c r="D24" s="208"/>
      <c r="E24" s="209">
        <f t="shared" si="10"/>
        <v>0</v>
      </c>
      <c r="F24" s="301"/>
      <c r="G24" s="210"/>
      <c r="H24" s="210"/>
      <c r="I24" s="225">
        <f>IF(AND(ISNUMBER($F24),ISNUMBER($G24),ISNUMBER($H24)),IF(AND(I$15&gt;=$F24,I$15&lt;=YEAR('2. Grunddata'!$C$21),I$15&lt;=($F24+$G24-1)),$H24/$G24,0),0)</f>
        <v>0</v>
      </c>
      <c r="J24" s="225">
        <f>IF(AND(ISNUMBER($F24),ISNUMBER($G24),ISNUMBER($H24)),IF(AND(J$15&gt;=$F24,J$15&lt;=YEAR('2. Grunddata'!$C$21),J$15&lt;=($F24+$G24-1)),$H24/$G24,0),0)</f>
        <v>0</v>
      </c>
      <c r="K24" s="225">
        <f>IF(AND(ISNUMBER($F24),ISNUMBER($G24),ISNUMBER($H24)),IF(AND(K$15&gt;=$F24,K$15&lt;=YEAR('2. Grunddata'!$C$21),K$15&lt;=($F24+$G24-1)),$H24/$G24,0),0)</f>
        <v>0</v>
      </c>
      <c r="L24" s="225">
        <f>IF(AND(ISNUMBER($F24),ISNUMBER($G24),ISNUMBER($H24)),IF(AND(L$15&gt;=$F24,L$15&lt;=YEAR('2. Grunddata'!$C$21),L$15&lt;=($F24+$G24-1)),$H24/$G24,0),0)</f>
        <v>0</v>
      </c>
      <c r="M24" s="225">
        <f>IF(AND(ISNUMBER($F24),ISNUMBER($G24),ISNUMBER($H24)),IF(AND(M$15&gt;=$F24,M$15&lt;=YEAR('2. Grunddata'!$C$21),M$15&lt;=($F24+$G24-1)),$H24/$G24,0),0)</f>
        <v>0</v>
      </c>
      <c r="N24" s="225">
        <f>IF(AND(ISNUMBER($F24),ISNUMBER($G24),ISNUMBER($H24)),IF(AND(N$15&gt;=$F24,N$15&lt;=YEAR('2. Grunddata'!$C$21),N$15&lt;=($F24+$G24-1)),$H24/$G24,0),0)</f>
        <v>0</v>
      </c>
      <c r="O24" s="225">
        <f>IF(AND(ISNUMBER($F24),ISNUMBER($G24),ISNUMBER($H24)),IF(AND(O$15&gt;=$F24,O$15&lt;=YEAR('2. Grunddata'!$C$21),O$15&lt;=($F24+$G24-1)),$H24/$G24,0),0)</f>
        <v>0</v>
      </c>
      <c r="P24" s="225">
        <f>IF(AND(ISNUMBER($F24),ISNUMBER($G24),ISNUMBER($H24)),IF(AND(P$15&gt;=$F24,P$15&lt;=YEAR('2. Grunddata'!$C$21),P$15&lt;=($F24+$G24-1)),$H24/$G24,0),0)</f>
        <v>0</v>
      </c>
      <c r="Q24" s="225">
        <f>IF(AND(ISNUMBER($F24),ISNUMBER($G24),ISNUMBER($H24)),IF(AND(Q$15&gt;=$F24,Q$15&lt;=YEAR('2. Grunddata'!$C$21),Q$15&lt;=($F24+$G24-1)),$H24/$G24,0),0)</f>
        <v>0</v>
      </c>
      <c r="R24" s="225">
        <f>IF(AND(ISNUMBER($F24),ISNUMBER($G24),ISNUMBER($H24)),IF(AND(R$15&gt;=$F24,R$15&lt;=YEAR('2. Grunddata'!$C$21),R$15&lt;=($F24+$G24-1)),$H24/$G24,0),0)</f>
        <v>0</v>
      </c>
      <c r="S24" s="226">
        <f t="shared" si="11"/>
        <v>0</v>
      </c>
      <c r="T24" s="227"/>
      <c r="U24" s="287">
        <f>IF('2. Grunddata'!C$15="Lön+Drift+Utrustning+Lokal",'2. Grunddata'!C$14,0)</f>
        <v>0</v>
      </c>
      <c r="V24" s="290"/>
      <c r="W24" s="225">
        <f t="shared" si="12"/>
        <v>0</v>
      </c>
      <c r="X24" s="225">
        <f t="shared" si="13"/>
        <v>0</v>
      </c>
      <c r="Y24" s="225">
        <f t="shared" si="14"/>
        <v>0</v>
      </c>
      <c r="Z24" s="225">
        <f t="shared" si="15"/>
        <v>0</v>
      </c>
      <c r="AA24" s="225">
        <f t="shared" si="16"/>
        <v>0</v>
      </c>
      <c r="AB24" s="225">
        <f t="shared" si="17"/>
        <v>0</v>
      </c>
      <c r="AC24" s="225">
        <f t="shared" si="18"/>
        <v>0</v>
      </c>
      <c r="AD24" s="225">
        <f t="shared" si="19"/>
        <v>0</v>
      </c>
      <c r="AE24" s="225">
        <f t="shared" si="20"/>
        <v>0</v>
      </c>
      <c r="AF24" s="225">
        <f t="shared" si="21"/>
        <v>0</v>
      </c>
      <c r="AG24" s="226">
        <f t="shared" si="22"/>
        <v>0</v>
      </c>
      <c r="AH24" s="227"/>
      <c r="AI24" s="225">
        <f t="shared" si="23"/>
        <v>0</v>
      </c>
      <c r="AJ24" s="225">
        <f t="shared" si="24"/>
        <v>0</v>
      </c>
      <c r="AK24" s="225">
        <f t="shared" si="25"/>
        <v>0</v>
      </c>
      <c r="AL24" s="225">
        <f t="shared" si="26"/>
        <v>0</v>
      </c>
      <c r="AM24" s="225">
        <f t="shared" si="27"/>
        <v>0</v>
      </c>
      <c r="AN24" s="225">
        <f t="shared" si="28"/>
        <v>0</v>
      </c>
      <c r="AO24" s="225">
        <f t="shared" si="29"/>
        <v>0</v>
      </c>
      <c r="AP24" s="225">
        <f t="shared" si="30"/>
        <v>0</v>
      </c>
      <c r="AQ24" s="225">
        <f t="shared" si="31"/>
        <v>0</v>
      </c>
      <c r="AR24" s="225">
        <f t="shared" si="32"/>
        <v>0</v>
      </c>
      <c r="AS24" s="226">
        <f t="shared" si="33"/>
        <v>0</v>
      </c>
      <c r="AT24" s="227"/>
      <c r="AU24" s="225">
        <f t="shared" si="34"/>
        <v>0</v>
      </c>
      <c r="AV24" s="225">
        <f t="shared" si="35"/>
        <v>0</v>
      </c>
      <c r="AW24" s="225">
        <f t="shared" si="36"/>
        <v>0</v>
      </c>
      <c r="AX24" s="225">
        <f t="shared" si="37"/>
        <v>0</v>
      </c>
      <c r="AY24" s="225">
        <f t="shared" si="38"/>
        <v>0</v>
      </c>
      <c r="AZ24" s="225">
        <f t="shared" si="39"/>
        <v>0</v>
      </c>
      <c r="BA24" s="225">
        <f t="shared" si="40"/>
        <v>0</v>
      </c>
      <c r="BB24" s="225">
        <f t="shared" si="41"/>
        <v>0</v>
      </c>
      <c r="BC24" s="225">
        <f t="shared" si="42"/>
        <v>0</v>
      </c>
      <c r="BD24" s="225">
        <f t="shared" si="43"/>
        <v>0</v>
      </c>
      <c r="BE24" s="226">
        <f t="shared" si="44"/>
        <v>0</v>
      </c>
      <c r="BF24" s="227"/>
      <c r="BG24" s="225">
        <f t="shared" si="45"/>
        <v>0</v>
      </c>
      <c r="BH24" s="225">
        <f t="shared" si="46"/>
        <v>0</v>
      </c>
      <c r="BI24" s="225">
        <f t="shared" si="47"/>
        <v>0</v>
      </c>
      <c r="BJ24" s="225">
        <f t="shared" si="48"/>
        <v>0</v>
      </c>
      <c r="BK24" s="225">
        <f t="shared" si="49"/>
        <v>0</v>
      </c>
      <c r="BL24" s="225">
        <f t="shared" si="50"/>
        <v>0</v>
      </c>
      <c r="BM24" s="225">
        <f t="shared" si="51"/>
        <v>0</v>
      </c>
      <c r="BN24" s="225">
        <f t="shared" si="52"/>
        <v>0</v>
      </c>
      <c r="BO24" s="225">
        <f t="shared" si="53"/>
        <v>0</v>
      </c>
      <c r="BP24" s="225">
        <f t="shared" si="54"/>
        <v>0</v>
      </c>
      <c r="BQ24" s="226">
        <f t="shared" si="55"/>
        <v>0</v>
      </c>
    </row>
    <row r="25" spans="2:69" ht="12.95" customHeight="1" x14ac:dyDescent="0.2">
      <c r="B25" s="109" t="str">
        <f>'2. Grunddata'!C$9</f>
        <v>Husdjurens utfodring och vård</v>
      </c>
      <c r="C25" s="173"/>
      <c r="D25" s="173"/>
      <c r="E25" s="185">
        <f t="shared" si="10"/>
        <v>0</v>
      </c>
      <c r="F25" s="302"/>
      <c r="G25" s="169"/>
      <c r="H25" s="169"/>
      <c r="I25" s="170">
        <f>IF(AND(ISNUMBER($F25),ISNUMBER($G25),ISNUMBER($H25)),IF(AND(I$15&gt;=$F25,I$15&lt;=YEAR('2. Grunddata'!$C$21),I$15&lt;=($F25+$G25-1)),$H25/$G25,0),0)</f>
        <v>0</v>
      </c>
      <c r="J25" s="170">
        <f>IF(AND(ISNUMBER($F25),ISNUMBER($G25),ISNUMBER($H25)),IF(AND(J$15&gt;=$F25,J$15&lt;=YEAR('2. Grunddata'!$C$21),J$15&lt;=($F25+$G25-1)),$H25/$G25,0),0)</f>
        <v>0</v>
      </c>
      <c r="K25" s="170">
        <f>IF(AND(ISNUMBER($F25),ISNUMBER($G25),ISNUMBER($H25)),IF(AND(K$15&gt;=$F25,K$15&lt;=YEAR('2. Grunddata'!$C$21),K$15&lt;=($F25+$G25-1)),$H25/$G25,0),0)</f>
        <v>0</v>
      </c>
      <c r="L25" s="170">
        <f>IF(AND(ISNUMBER($F25),ISNUMBER($G25),ISNUMBER($H25)),IF(AND(L$15&gt;=$F25,L$15&lt;=YEAR('2. Grunddata'!$C$21),L$15&lt;=($F25+$G25-1)),$H25/$G25,0),0)</f>
        <v>0</v>
      </c>
      <c r="M25" s="170">
        <f>IF(AND(ISNUMBER($F25),ISNUMBER($G25),ISNUMBER($H25)),IF(AND(M$15&gt;=$F25,M$15&lt;=YEAR('2. Grunddata'!$C$21),M$15&lt;=($F25+$G25-1)),$H25/$G25,0),0)</f>
        <v>0</v>
      </c>
      <c r="N25" s="170">
        <f>IF(AND(ISNUMBER($F25),ISNUMBER($G25),ISNUMBER($H25)),IF(AND(N$15&gt;=$F25,N$15&lt;=YEAR('2. Grunddata'!$C$21),N$15&lt;=($F25+$G25-1)),$H25/$G25,0),0)</f>
        <v>0</v>
      </c>
      <c r="O25" s="170">
        <f>IF(AND(ISNUMBER($F25),ISNUMBER($G25),ISNUMBER($H25)),IF(AND(O$15&gt;=$F25,O$15&lt;=YEAR('2. Grunddata'!$C$21),O$15&lt;=($F25+$G25-1)),$H25/$G25,0),0)</f>
        <v>0</v>
      </c>
      <c r="P25" s="170">
        <f>IF(AND(ISNUMBER($F25),ISNUMBER($G25),ISNUMBER($H25)),IF(AND(P$15&gt;=$F25,P$15&lt;=YEAR('2. Grunddata'!$C$21),P$15&lt;=($F25+$G25-1)),$H25/$G25,0),0)</f>
        <v>0</v>
      </c>
      <c r="Q25" s="170">
        <f>IF(AND(ISNUMBER($F25),ISNUMBER($G25),ISNUMBER($H25)),IF(AND(Q$15&gt;=$F25,Q$15&lt;=YEAR('2. Grunddata'!$C$21),Q$15&lt;=($F25+$G25-1)),$H25/$G25,0),0)</f>
        <v>0</v>
      </c>
      <c r="R25" s="170">
        <f>IF(AND(ISNUMBER($F25),ISNUMBER($G25),ISNUMBER($H25)),IF(AND(R$15&gt;=$F25,R$15&lt;=YEAR('2. Grunddata'!$C$21),R$15&lt;=($F25+$G25-1)),$H25/$G25,0),0)</f>
        <v>0</v>
      </c>
      <c r="S25" s="171">
        <f t="shared" si="11"/>
        <v>0</v>
      </c>
      <c r="U25" s="206">
        <f>IF('2. Grunddata'!C$15="Lön+Drift+Utrustning+Lokal",'2. Grunddata'!C$14,0)</f>
        <v>0</v>
      </c>
      <c r="V25" s="289"/>
      <c r="W25" s="170">
        <f t="shared" si="12"/>
        <v>0</v>
      </c>
      <c r="X25" s="170">
        <f t="shared" si="13"/>
        <v>0</v>
      </c>
      <c r="Y25" s="170">
        <f t="shared" si="14"/>
        <v>0</v>
      </c>
      <c r="Z25" s="170">
        <f t="shared" si="15"/>
        <v>0</v>
      </c>
      <c r="AA25" s="170">
        <f t="shared" si="16"/>
        <v>0</v>
      </c>
      <c r="AB25" s="170">
        <f t="shared" si="17"/>
        <v>0</v>
      </c>
      <c r="AC25" s="170">
        <f t="shared" si="18"/>
        <v>0</v>
      </c>
      <c r="AD25" s="170">
        <f t="shared" si="19"/>
        <v>0</v>
      </c>
      <c r="AE25" s="170">
        <f t="shared" si="20"/>
        <v>0</v>
      </c>
      <c r="AF25" s="170">
        <f t="shared" si="21"/>
        <v>0</v>
      </c>
      <c r="AG25" s="171">
        <f t="shared" si="22"/>
        <v>0</v>
      </c>
      <c r="AI25" s="170">
        <f t="shared" si="23"/>
        <v>0</v>
      </c>
      <c r="AJ25" s="170">
        <f t="shared" si="24"/>
        <v>0</v>
      </c>
      <c r="AK25" s="170">
        <f t="shared" si="25"/>
        <v>0</v>
      </c>
      <c r="AL25" s="170">
        <f t="shared" si="26"/>
        <v>0</v>
      </c>
      <c r="AM25" s="170">
        <f t="shared" si="27"/>
        <v>0</v>
      </c>
      <c r="AN25" s="170">
        <f t="shared" si="28"/>
        <v>0</v>
      </c>
      <c r="AO25" s="170">
        <f t="shared" si="29"/>
        <v>0</v>
      </c>
      <c r="AP25" s="170">
        <f t="shared" si="30"/>
        <v>0</v>
      </c>
      <c r="AQ25" s="170">
        <f t="shared" si="31"/>
        <v>0</v>
      </c>
      <c r="AR25" s="170">
        <f t="shared" si="32"/>
        <v>0</v>
      </c>
      <c r="AS25" s="171">
        <f t="shared" si="33"/>
        <v>0</v>
      </c>
      <c r="AU25" s="170">
        <f t="shared" si="34"/>
        <v>0</v>
      </c>
      <c r="AV25" s="170">
        <f t="shared" si="35"/>
        <v>0</v>
      </c>
      <c r="AW25" s="170">
        <f t="shared" si="36"/>
        <v>0</v>
      </c>
      <c r="AX25" s="170">
        <f t="shared" si="37"/>
        <v>0</v>
      </c>
      <c r="AY25" s="170">
        <f t="shared" si="38"/>
        <v>0</v>
      </c>
      <c r="AZ25" s="170">
        <f t="shared" si="39"/>
        <v>0</v>
      </c>
      <c r="BA25" s="170">
        <f t="shared" si="40"/>
        <v>0</v>
      </c>
      <c r="BB25" s="170">
        <f t="shared" si="41"/>
        <v>0</v>
      </c>
      <c r="BC25" s="170">
        <f t="shared" si="42"/>
        <v>0</v>
      </c>
      <c r="BD25" s="170">
        <f t="shared" si="43"/>
        <v>0</v>
      </c>
      <c r="BE25" s="171">
        <f t="shared" si="44"/>
        <v>0</v>
      </c>
      <c r="BG25" s="170">
        <f t="shared" si="45"/>
        <v>0</v>
      </c>
      <c r="BH25" s="170">
        <f t="shared" si="46"/>
        <v>0</v>
      </c>
      <c r="BI25" s="170">
        <f t="shared" si="47"/>
        <v>0</v>
      </c>
      <c r="BJ25" s="170">
        <f t="shared" si="48"/>
        <v>0</v>
      </c>
      <c r="BK25" s="170">
        <f t="shared" si="49"/>
        <v>0</v>
      </c>
      <c r="BL25" s="170">
        <f t="shared" si="50"/>
        <v>0</v>
      </c>
      <c r="BM25" s="170">
        <f t="shared" si="51"/>
        <v>0</v>
      </c>
      <c r="BN25" s="170">
        <f t="shared" si="52"/>
        <v>0</v>
      </c>
      <c r="BO25" s="170">
        <f t="shared" si="53"/>
        <v>0</v>
      </c>
      <c r="BP25" s="170">
        <f t="shared" si="54"/>
        <v>0</v>
      </c>
      <c r="BQ25" s="171">
        <f t="shared" si="55"/>
        <v>0</v>
      </c>
    </row>
    <row r="26" spans="2:69" ht="12.95" customHeight="1" x14ac:dyDescent="0.2">
      <c r="B26" s="115" t="str">
        <f>'2. Grunddata'!C$9</f>
        <v>Husdjurens utfodring och vård</v>
      </c>
      <c r="C26" s="208"/>
      <c r="D26" s="208"/>
      <c r="E26" s="209">
        <f t="shared" si="10"/>
        <v>0</v>
      </c>
      <c r="F26" s="301"/>
      <c r="G26" s="210"/>
      <c r="H26" s="210"/>
      <c r="I26" s="225">
        <f>IF(AND(ISNUMBER($F26),ISNUMBER($G26),ISNUMBER($H26)),IF(AND(I$15&gt;=$F26,I$15&lt;=YEAR('2. Grunddata'!$C$21),I$15&lt;=($F26+$G26-1)),$H26/$G26,0),0)</f>
        <v>0</v>
      </c>
      <c r="J26" s="225">
        <f>IF(AND(ISNUMBER($F26),ISNUMBER($G26),ISNUMBER($H26)),IF(AND(J$15&gt;=$F26,J$15&lt;=YEAR('2. Grunddata'!$C$21),J$15&lt;=($F26+$G26-1)),$H26/$G26,0),0)</f>
        <v>0</v>
      </c>
      <c r="K26" s="225">
        <f>IF(AND(ISNUMBER($F26),ISNUMBER($G26),ISNUMBER($H26)),IF(AND(K$15&gt;=$F26,K$15&lt;=YEAR('2. Grunddata'!$C$21),K$15&lt;=($F26+$G26-1)),$H26/$G26,0),0)</f>
        <v>0</v>
      </c>
      <c r="L26" s="225">
        <f>IF(AND(ISNUMBER($F26),ISNUMBER($G26),ISNUMBER($H26)),IF(AND(L$15&gt;=$F26,L$15&lt;=YEAR('2. Grunddata'!$C$21),L$15&lt;=($F26+$G26-1)),$H26/$G26,0),0)</f>
        <v>0</v>
      </c>
      <c r="M26" s="225">
        <f>IF(AND(ISNUMBER($F26),ISNUMBER($G26),ISNUMBER($H26)),IF(AND(M$15&gt;=$F26,M$15&lt;=YEAR('2. Grunddata'!$C$21),M$15&lt;=($F26+$G26-1)),$H26/$G26,0),0)</f>
        <v>0</v>
      </c>
      <c r="N26" s="225">
        <f>IF(AND(ISNUMBER($F26),ISNUMBER($G26),ISNUMBER($H26)),IF(AND(N$15&gt;=$F26,N$15&lt;=YEAR('2. Grunddata'!$C$21),N$15&lt;=($F26+$G26-1)),$H26/$G26,0),0)</f>
        <v>0</v>
      </c>
      <c r="O26" s="225">
        <f>IF(AND(ISNUMBER($F26),ISNUMBER($G26),ISNUMBER($H26)),IF(AND(O$15&gt;=$F26,O$15&lt;=YEAR('2. Grunddata'!$C$21),O$15&lt;=($F26+$G26-1)),$H26/$G26,0),0)</f>
        <v>0</v>
      </c>
      <c r="P26" s="225">
        <f>IF(AND(ISNUMBER($F26),ISNUMBER($G26),ISNUMBER($H26)),IF(AND(P$15&gt;=$F26,P$15&lt;=YEAR('2. Grunddata'!$C$21),P$15&lt;=($F26+$G26-1)),$H26/$G26,0),0)</f>
        <v>0</v>
      </c>
      <c r="Q26" s="225">
        <f>IF(AND(ISNUMBER($F26),ISNUMBER($G26),ISNUMBER($H26)),IF(AND(Q$15&gt;=$F26,Q$15&lt;=YEAR('2. Grunddata'!$C$21),Q$15&lt;=($F26+$G26-1)),$H26/$G26,0),0)</f>
        <v>0</v>
      </c>
      <c r="R26" s="225">
        <f>IF(AND(ISNUMBER($F26),ISNUMBER($G26),ISNUMBER($H26)),IF(AND(R$15&gt;=$F26,R$15&lt;=YEAR('2. Grunddata'!$C$21),R$15&lt;=($F26+$G26-1)),$H26/$G26,0),0)</f>
        <v>0</v>
      </c>
      <c r="S26" s="226">
        <f t="shared" si="11"/>
        <v>0</v>
      </c>
      <c r="T26" s="227"/>
      <c r="U26" s="287">
        <f>IF('2. Grunddata'!C$15="Lön+Drift+Utrustning+Lokal",'2. Grunddata'!C$14,0)</f>
        <v>0</v>
      </c>
      <c r="V26" s="290"/>
      <c r="W26" s="225">
        <f t="shared" si="12"/>
        <v>0</v>
      </c>
      <c r="X26" s="225">
        <f t="shared" si="13"/>
        <v>0</v>
      </c>
      <c r="Y26" s="225">
        <f t="shared" si="14"/>
        <v>0</v>
      </c>
      <c r="Z26" s="225">
        <f t="shared" si="15"/>
        <v>0</v>
      </c>
      <c r="AA26" s="225">
        <f t="shared" si="16"/>
        <v>0</v>
      </c>
      <c r="AB26" s="225">
        <f t="shared" si="17"/>
        <v>0</v>
      </c>
      <c r="AC26" s="225">
        <f t="shared" si="18"/>
        <v>0</v>
      </c>
      <c r="AD26" s="225">
        <f t="shared" si="19"/>
        <v>0</v>
      </c>
      <c r="AE26" s="225">
        <f t="shared" si="20"/>
        <v>0</v>
      </c>
      <c r="AF26" s="225">
        <f t="shared" si="21"/>
        <v>0</v>
      </c>
      <c r="AG26" s="226">
        <f t="shared" si="22"/>
        <v>0</v>
      </c>
      <c r="AH26" s="227"/>
      <c r="AI26" s="225">
        <f t="shared" si="23"/>
        <v>0</v>
      </c>
      <c r="AJ26" s="225">
        <f t="shared" si="24"/>
        <v>0</v>
      </c>
      <c r="AK26" s="225">
        <f t="shared" si="25"/>
        <v>0</v>
      </c>
      <c r="AL26" s="225">
        <f t="shared" si="26"/>
        <v>0</v>
      </c>
      <c r="AM26" s="225">
        <f t="shared" si="27"/>
        <v>0</v>
      </c>
      <c r="AN26" s="225">
        <f t="shared" si="28"/>
        <v>0</v>
      </c>
      <c r="AO26" s="225">
        <f t="shared" si="29"/>
        <v>0</v>
      </c>
      <c r="AP26" s="225">
        <f t="shared" si="30"/>
        <v>0</v>
      </c>
      <c r="AQ26" s="225">
        <f t="shared" si="31"/>
        <v>0</v>
      </c>
      <c r="AR26" s="225">
        <f t="shared" si="32"/>
        <v>0</v>
      </c>
      <c r="AS26" s="226">
        <f t="shared" si="33"/>
        <v>0</v>
      </c>
      <c r="AT26" s="227"/>
      <c r="AU26" s="225">
        <f t="shared" si="34"/>
        <v>0</v>
      </c>
      <c r="AV26" s="225">
        <f t="shared" si="35"/>
        <v>0</v>
      </c>
      <c r="AW26" s="225">
        <f t="shared" si="36"/>
        <v>0</v>
      </c>
      <c r="AX26" s="225">
        <f t="shared" si="37"/>
        <v>0</v>
      </c>
      <c r="AY26" s="225">
        <f t="shared" si="38"/>
        <v>0</v>
      </c>
      <c r="AZ26" s="225">
        <f t="shared" si="39"/>
        <v>0</v>
      </c>
      <c r="BA26" s="225">
        <f t="shared" si="40"/>
        <v>0</v>
      </c>
      <c r="BB26" s="225">
        <f t="shared" si="41"/>
        <v>0</v>
      </c>
      <c r="BC26" s="225">
        <f t="shared" si="42"/>
        <v>0</v>
      </c>
      <c r="BD26" s="225">
        <f t="shared" si="43"/>
        <v>0</v>
      </c>
      <c r="BE26" s="226">
        <f t="shared" si="44"/>
        <v>0</v>
      </c>
      <c r="BF26" s="227"/>
      <c r="BG26" s="225">
        <f t="shared" si="45"/>
        <v>0</v>
      </c>
      <c r="BH26" s="225">
        <f t="shared" si="46"/>
        <v>0</v>
      </c>
      <c r="BI26" s="225">
        <f t="shared" si="47"/>
        <v>0</v>
      </c>
      <c r="BJ26" s="225">
        <f t="shared" si="48"/>
        <v>0</v>
      </c>
      <c r="BK26" s="225">
        <f t="shared" si="49"/>
        <v>0</v>
      </c>
      <c r="BL26" s="225">
        <f t="shared" si="50"/>
        <v>0</v>
      </c>
      <c r="BM26" s="225">
        <f t="shared" si="51"/>
        <v>0</v>
      </c>
      <c r="BN26" s="225">
        <f t="shared" si="52"/>
        <v>0</v>
      </c>
      <c r="BO26" s="225">
        <f t="shared" si="53"/>
        <v>0</v>
      </c>
      <c r="BP26" s="225">
        <f t="shared" si="54"/>
        <v>0</v>
      </c>
      <c r="BQ26" s="226">
        <f t="shared" si="55"/>
        <v>0</v>
      </c>
    </row>
    <row r="27" spans="2:69" ht="12.95" customHeight="1" x14ac:dyDescent="0.2">
      <c r="B27" s="109" t="str">
        <f>'2. Grunddata'!C$9</f>
        <v>Husdjurens utfodring och vård</v>
      </c>
      <c r="C27" s="173"/>
      <c r="D27" s="173"/>
      <c r="E27" s="185">
        <f t="shared" si="10"/>
        <v>0</v>
      </c>
      <c r="F27" s="302"/>
      <c r="G27" s="169"/>
      <c r="H27" s="169"/>
      <c r="I27" s="170">
        <f>IF(AND(ISNUMBER($F27),ISNUMBER($G27),ISNUMBER($H27)),IF(AND(I$15&gt;=$F27,I$15&lt;=YEAR('2. Grunddata'!$C$21),I$15&lt;=($F27+$G27-1)),$H27/$G27,0),0)</f>
        <v>0</v>
      </c>
      <c r="J27" s="170">
        <f>IF(AND(ISNUMBER($F27),ISNUMBER($G27),ISNUMBER($H27)),IF(AND(J$15&gt;=$F27,J$15&lt;=YEAR('2. Grunddata'!$C$21),J$15&lt;=($F27+$G27-1)),$H27/$G27,0),0)</f>
        <v>0</v>
      </c>
      <c r="K27" s="170">
        <f>IF(AND(ISNUMBER($F27),ISNUMBER($G27),ISNUMBER($H27)),IF(AND(K$15&gt;=$F27,K$15&lt;=YEAR('2. Grunddata'!$C$21),K$15&lt;=($F27+$G27-1)),$H27/$G27,0),0)</f>
        <v>0</v>
      </c>
      <c r="L27" s="170">
        <f>IF(AND(ISNUMBER($F27),ISNUMBER($G27),ISNUMBER($H27)),IF(AND(L$15&gt;=$F27,L$15&lt;=YEAR('2. Grunddata'!$C$21),L$15&lt;=($F27+$G27-1)),$H27/$G27,0),0)</f>
        <v>0</v>
      </c>
      <c r="M27" s="170">
        <f>IF(AND(ISNUMBER($F27),ISNUMBER($G27),ISNUMBER($H27)),IF(AND(M$15&gt;=$F27,M$15&lt;=YEAR('2. Grunddata'!$C$21),M$15&lt;=($F27+$G27-1)),$H27/$G27,0),0)</f>
        <v>0</v>
      </c>
      <c r="N27" s="170">
        <f>IF(AND(ISNUMBER($F27),ISNUMBER($G27),ISNUMBER($H27)),IF(AND(N$15&gt;=$F27,N$15&lt;=YEAR('2. Grunddata'!$C$21),N$15&lt;=($F27+$G27-1)),$H27/$G27,0),0)</f>
        <v>0</v>
      </c>
      <c r="O27" s="170">
        <f>IF(AND(ISNUMBER($F27),ISNUMBER($G27),ISNUMBER($H27)),IF(AND(O$15&gt;=$F27,O$15&lt;=YEAR('2. Grunddata'!$C$21),O$15&lt;=($F27+$G27-1)),$H27/$G27,0),0)</f>
        <v>0</v>
      </c>
      <c r="P27" s="170">
        <f>IF(AND(ISNUMBER($F27),ISNUMBER($G27),ISNUMBER($H27)),IF(AND(P$15&gt;=$F27,P$15&lt;=YEAR('2. Grunddata'!$C$21),P$15&lt;=($F27+$G27-1)),$H27/$G27,0),0)</f>
        <v>0</v>
      </c>
      <c r="Q27" s="170">
        <f>IF(AND(ISNUMBER($F27),ISNUMBER($G27),ISNUMBER($H27)),IF(AND(Q$15&gt;=$F27,Q$15&lt;=YEAR('2. Grunddata'!$C$21),Q$15&lt;=($F27+$G27-1)),$H27/$G27,0),0)</f>
        <v>0</v>
      </c>
      <c r="R27" s="170">
        <f>IF(AND(ISNUMBER($F27),ISNUMBER($G27),ISNUMBER($H27)),IF(AND(R$15&gt;=$F27,R$15&lt;=YEAR('2. Grunddata'!$C$21),R$15&lt;=($F27+$G27-1)),$H27/$G27,0),0)</f>
        <v>0</v>
      </c>
      <c r="S27" s="171">
        <f t="shared" si="11"/>
        <v>0</v>
      </c>
      <c r="U27" s="206">
        <f>IF('2. Grunddata'!C$15="Lön+Drift+Utrustning+Lokal",'2. Grunddata'!C$14,0)</f>
        <v>0</v>
      </c>
      <c r="V27" s="289"/>
      <c r="W27" s="170">
        <f t="shared" si="12"/>
        <v>0</v>
      </c>
      <c r="X27" s="170">
        <f t="shared" si="13"/>
        <v>0</v>
      </c>
      <c r="Y27" s="170">
        <f t="shared" si="14"/>
        <v>0</v>
      </c>
      <c r="Z27" s="170">
        <f t="shared" si="15"/>
        <v>0</v>
      </c>
      <c r="AA27" s="170">
        <f t="shared" si="16"/>
        <v>0</v>
      </c>
      <c r="AB27" s="170">
        <f t="shared" si="17"/>
        <v>0</v>
      </c>
      <c r="AC27" s="170">
        <f t="shared" si="18"/>
        <v>0</v>
      </c>
      <c r="AD27" s="170">
        <f t="shared" si="19"/>
        <v>0</v>
      </c>
      <c r="AE27" s="170">
        <f t="shared" si="20"/>
        <v>0</v>
      </c>
      <c r="AF27" s="170">
        <f t="shared" si="21"/>
        <v>0</v>
      </c>
      <c r="AG27" s="171">
        <f t="shared" si="22"/>
        <v>0</v>
      </c>
      <c r="AI27" s="170">
        <f t="shared" si="23"/>
        <v>0</v>
      </c>
      <c r="AJ27" s="170">
        <f t="shared" si="24"/>
        <v>0</v>
      </c>
      <c r="AK27" s="170">
        <f t="shared" si="25"/>
        <v>0</v>
      </c>
      <c r="AL27" s="170">
        <f t="shared" si="26"/>
        <v>0</v>
      </c>
      <c r="AM27" s="170">
        <f t="shared" si="27"/>
        <v>0</v>
      </c>
      <c r="AN27" s="170">
        <f t="shared" si="28"/>
        <v>0</v>
      </c>
      <c r="AO27" s="170">
        <f t="shared" si="29"/>
        <v>0</v>
      </c>
      <c r="AP27" s="170">
        <f t="shared" si="30"/>
        <v>0</v>
      </c>
      <c r="AQ27" s="170">
        <f t="shared" si="31"/>
        <v>0</v>
      </c>
      <c r="AR27" s="170">
        <f t="shared" si="32"/>
        <v>0</v>
      </c>
      <c r="AS27" s="171">
        <f t="shared" si="33"/>
        <v>0</v>
      </c>
      <c r="AU27" s="170">
        <f t="shared" si="34"/>
        <v>0</v>
      </c>
      <c r="AV27" s="170">
        <f t="shared" si="35"/>
        <v>0</v>
      </c>
      <c r="AW27" s="170">
        <f t="shared" si="36"/>
        <v>0</v>
      </c>
      <c r="AX27" s="170">
        <f t="shared" si="37"/>
        <v>0</v>
      </c>
      <c r="AY27" s="170">
        <f t="shared" si="38"/>
        <v>0</v>
      </c>
      <c r="AZ27" s="170">
        <f t="shared" si="39"/>
        <v>0</v>
      </c>
      <c r="BA27" s="170">
        <f t="shared" si="40"/>
        <v>0</v>
      </c>
      <c r="BB27" s="170">
        <f t="shared" si="41"/>
        <v>0</v>
      </c>
      <c r="BC27" s="170">
        <f t="shared" si="42"/>
        <v>0</v>
      </c>
      <c r="BD27" s="170">
        <f t="shared" si="43"/>
        <v>0</v>
      </c>
      <c r="BE27" s="171">
        <f t="shared" si="44"/>
        <v>0</v>
      </c>
      <c r="BG27" s="170">
        <f t="shared" si="45"/>
        <v>0</v>
      </c>
      <c r="BH27" s="170">
        <f t="shared" si="46"/>
        <v>0</v>
      </c>
      <c r="BI27" s="170">
        <f t="shared" si="47"/>
        <v>0</v>
      </c>
      <c r="BJ27" s="170">
        <f t="shared" si="48"/>
        <v>0</v>
      </c>
      <c r="BK27" s="170">
        <f t="shared" si="49"/>
        <v>0</v>
      </c>
      <c r="BL27" s="170">
        <f t="shared" si="50"/>
        <v>0</v>
      </c>
      <c r="BM27" s="170">
        <f t="shared" si="51"/>
        <v>0</v>
      </c>
      <c r="BN27" s="170">
        <f t="shared" si="52"/>
        <v>0</v>
      </c>
      <c r="BO27" s="170">
        <f t="shared" si="53"/>
        <v>0</v>
      </c>
      <c r="BP27" s="170">
        <f t="shared" si="54"/>
        <v>0</v>
      </c>
      <c r="BQ27" s="171">
        <f t="shared" si="55"/>
        <v>0</v>
      </c>
    </row>
    <row r="28" spans="2:69" ht="12.95" customHeight="1" x14ac:dyDescent="0.2">
      <c r="B28" s="115" t="str">
        <f>'2. Grunddata'!C$9</f>
        <v>Husdjurens utfodring och vård</v>
      </c>
      <c r="C28" s="207"/>
      <c r="D28" s="208"/>
      <c r="E28" s="209">
        <f t="shared" si="10"/>
        <v>0</v>
      </c>
      <c r="F28" s="301"/>
      <c r="G28" s="210"/>
      <c r="H28" s="210"/>
      <c r="I28" s="225">
        <f>IF(AND(ISNUMBER($F28),ISNUMBER($G28),ISNUMBER($H28)),IF(AND(I$15&gt;=$F28,I$15&lt;=YEAR('2. Grunddata'!$C$21),I$15&lt;=($F28+$G28-1)),$H28/$G28,0),0)</f>
        <v>0</v>
      </c>
      <c r="J28" s="225">
        <f>IF(AND(ISNUMBER($F28),ISNUMBER($G28),ISNUMBER($H28)),IF(AND(J$15&gt;=$F28,J$15&lt;=YEAR('2. Grunddata'!$C$21),J$15&lt;=($F28+$G28-1)),$H28/$G28,0),0)</f>
        <v>0</v>
      </c>
      <c r="K28" s="225">
        <f>IF(AND(ISNUMBER($F28),ISNUMBER($G28),ISNUMBER($H28)),IF(AND(K$15&gt;=$F28,K$15&lt;=YEAR('2. Grunddata'!$C$21),K$15&lt;=($F28+$G28-1)),$H28/$G28,0),0)</f>
        <v>0</v>
      </c>
      <c r="L28" s="225">
        <f>IF(AND(ISNUMBER($F28),ISNUMBER($G28),ISNUMBER($H28)),IF(AND(L$15&gt;=$F28,L$15&lt;=YEAR('2. Grunddata'!$C$21),L$15&lt;=($F28+$G28-1)),$H28/$G28,0),0)</f>
        <v>0</v>
      </c>
      <c r="M28" s="225">
        <f>IF(AND(ISNUMBER($F28),ISNUMBER($G28),ISNUMBER($H28)),IF(AND(M$15&gt;=$F28,M$15&lt;=YEAR('2. Grunddata'!$C$21),M$15&lt;=($F28+$G28-1)),$H28/$G28,0),0)</f>
        <v>0</v>
      </c>
      <c r="N28" s="225">
        <f>IF(AND(ISNUMBER($F28),ISNUMBER($G28),ISNUMBER($H28)),IF(AND(N$15&gt;=$F28,N$15&lt;=YEAR('2. Grunddata'!$C$21),N$15&lt;=($F28+$G28-1)),$H28/$G28,0),0)</f>
        <v>0</v>
      </c>
      <c r="O28" s="225">
        <f>IF(AND(ISNUMBER($F28),ISNUMBER($G28),ISNUMBER($H28)),IF(AND(O$15&gt;=$F28,O$15&lt;=YEAR('2. Grunddata'!$C$21),O$15&lt;=($F28+$G28-1)),$H28/$G28,0),0)</f>
        <v>0</v>
      </c>
      <c r="P28" s="225">
        <f>IF(AND(ISNUMBER($F28),ISNUMBER($G28),ISNUMBER($H28)),IF(AND(P$15&gt;=$F28,P$15&lt;=YEAR('2. Grunddata'!$C$21),P$15&lt;=($F28+$G28-1)),$H28/$G28,0),0)</f>
        <v>0</v>
      </c>
      <c r="Q28" s="225">
        <f>IF(AND(ISNUMBER($F28),ISNUMBER($G28),ISNUMBER($H28)),IF(AND(Q$15&gt;=$F28,Q$15&lt;=YEAR('2. Grunddata'!$C$21),Q$15&lt;=($F28+$G28-1)),$H28/$G28,0),0)</f>
        <v>0</v>
      </c>
      <c r="R28" s="225">
        <f>IF(AND(ISNUMBER($F28),ISNUMBER($G28),ISNUMBER($H28)),IF(AND(R$15&gt;=$F28,R$15&lt;=YEAR('2. Grunddata'!$C$21),R$15&lt;=($F28+$G28-1)),$H28/$G28,0),0)</f>
        <v>0</v>
      </c>
      <c r="S28" s="226">
        <f t="shared" si="11"/>
        <v>0</v>
      </c>
      <c r="T28" s="227"/>
      <c r="U28" s="287">
        <f>IF('2. Grunddata'!C$15="Lön+Drift+Utrustning+Lokal",'2. Grunddata'!C$14,0)</f>
        <v>0</v>
      </c>
      <c r="V28" s="290"/>
      <c r="W28" s="225">
        <f t="shared" si="12"/>
        <v>0</v>
      </c>
      <c r="X28" s="225">
        <f t="shared" si="13"/>
        <v>0</v>
      </c>
      <c r="Y28" s="225">
        <f t="shared" si="14"/>
        <v>0</v>
      </c>
      <c r="Z28" s="225">
        <f t="shared" si="15"/>
        <v>0</v>
      </c>
      <c r="AA28" s="225">
        <f t="shared" si="16"/>
        <v>0</v>
      </c>
      <c r="AB28" s="225">
        <f t="shared" si="17"/>
        <v>0</v>
      </c>
      <c r="AC28" s="225">
        <f t="shared" si="18"/>
        <v>0</v>
      </c>
      <c r="AD28" s="225">
        <f t="shared" si="19"/>
        <v>0</v>
      </c>
      <c r="AE28" s="225">
        <f t="shared" si="20"/>
        <v>0</v>
      </c>
      <c r="AF28" s="225">
        <f t="shared" si="21"/>
        <v>0</v>
      </c>
      <c r="AG28" s="226">
        <f t="shared" si="22"/>
        <v>0</v>
      </c>
      <c r="AH28" s="227"/>
      <c r="AI28" s="225">
        <f t="shared" si="23"/>
        <v>0</v>
      </c>
      <c r="AJ28" s="225">
        <f t="shared" si="24"/>
        <v>0</v>
      </c>
      <c r="AK28" s="225">
        <f t="shared" si="25"/>
        <v>0</v>
      </c>
      <c r="AL28" s="225">
        <f t="shared" si="26"/>
        <v>0</v>
      </c>
      <c r="AM28" s="225">
        <f t="shared" si="27"/>
        <v>0</v>
      </c>
      <c r="AN28" s="225">
        <f t="shared" si="28"/>
        <v>0</v>
      </c>
      <c r="AO28" s="225">
        <f t="shared" si="29"/>
        <v>0</v>
      </c>
      <c r="AP28" s="225">
        <f t="shared" si="30"/>
        <v>0</v>
      </c>
      <c r="AQ28" s="225">
        <f t="shared" si="31"/>
        <v>0</v>
      </c>
      <c r="AR28" s="225">
        <f t="shared" si="32"/>
        <v>0</v>
      </c>
      <c r="AS28" s="226">
        <f t="shared" si="33"/>
        <v>0</v>
      </c>
      <c r="AT28" s="227"/>
      <c r="AU28" s="225">
        <f t="shared" si="34"/>
        <v>0</v>
      </c>
      <c r="AV28" s="225">
        <f t="shared" si="35"/>
        <v>0</v>
      </c>
      <c r="AW28" s="225">
        <f t="shared" si="36"/>
        <v>0</v>
      </c>
      <c r="AX28" s="225">
        <f t="shared" si="37"/>
        <v>0</v>
      </c>
      <c r="AY28" s="225">
        <f t="shared" si="38"/>
        <v>0</v>
      </c>
      <c r="AZ28" s="225">
        <f t="shared" si="39"/>
        <v>0</v>
      </c>
      <c r="BA28" s="225">
        <f t="shared" si="40"/>
        <v>0</v>
      </c>
      <c r="BB28" s="225">
        <f t="shared" si="41"/>
        <v>0</v>
      </c>
      <c r="BC28" s="225">
        <f t="shared" si="42"/>
        <v>0</v>
      </c>
      <c r="BD28" s="225">
        <f t="shared" si="43"/>
        <v>0</v>
      </c>
      <c r="BE28" s="226">
        <f t="shared" si="44"/>
        <v>0</v>
      </c>
      <c r="BF28" s="227"/>
      <c r="BG28" s="225">
        <f t="shared" si="45"/>
        <v>0</v>
      </c>
      <c r="BH28" s="225">
        <f t="shared" si="46"/>
        <v>0</v>
      </c>
      <c r="BI28" s="225">
        <f t="shared" si="47"/>
        <v>0</v>
      </c>
      <c r="BJ28" s="225">
        <f t="shared" si="48"/>
        <v>0</v>
      </c>
      <c r="BK28" s="225">
        <f t="shared" si="49"/>
        <v>0</v>
      </c>
      <c r="BL28" s="225">
        <f t="shared" si="50"/>
        <v>0</v>
      </c>
      <c r="BM28" s="225">
        <f t="shared" si="51"/>
        <v>0</v>
      </c>
      <c r="BN28" s="225">
        <f t="shared" si="52"/>
        <v>0</v>
      </c>
      <c r="BO28" s="225">
        <f t="shared" si="53"/>
        <v>0</v>
      </c>
      <c r="BP28" s="225">
        <f t="shared" si="54"/>
        <v>0</v>
      </c>
      <c r="BQ28" s="226">
        <f t="shared" si="55"/>
        <v>0</v>
      </c>
    </row>
    <row r="29" spans="2:69" ht="12.95" customHeight="1" x14ac:dyDescent="0.2">
      <c r="B29" s="109" t="str">
        <f>'2. Grunddata'!C$9</f>
        <v>Husdjurens utfodring och vård</v>
      </c>
      <c r="C29" s="172"/>
      <c r="D29" s="173"/>
      <c r="E29" s="185">
        <f t="shared" si="10"/>
        <v>0</v>
      </c>
      <c r="F29" s="302"/>
      <c r="G29" s="169"/>
      <c r="H29" s="169"/>
      <c r="I29" s="170">
        <f>IF(AND(ISNUMBER($F29),ISNUMBER($G29),ISNUMBER($H29)),IF(AND(I$15&gt;=$F29,I$15&lt;=YEAR('2. Grunddata'!$C$21),I$15&lt;=($F29+$G29-1)),$H29/$G29,0),0)</f>
        <v>0</v>
      </c>
      <c r="J29" s="170">
        <f>IF(AND(ISNUMBER($F29),ISNUMBER($G29),ISNUMBER($H29)),IF(AND(J$15&gt;=$F29,J$15&lt;=YEAR('2. Grunddata'!$C$21),J$15&lt;=($F29+$G29-1)),$H29/$G29,0),0)</f>
        <v>0</v>
      </c>
      <c r="K29" s="170">
        <f>IF(AND(ISNUMBER($F29),ISNUMBER($G29),ISNUMBER($H29)),IF(AND(K$15&gt;=$F29,K$15&lt;=YEAR('2. Grunddata'!$C$21),K$15&lt;=($F29+$G29-1)),$H29/$G29,0),0)</f>
        <v>0</v>
      </c>
      <c r="L29" s="170">
        <f>IF(AND(ISNUMBER($F29),ISNUMBER($G29),ISNUMBER($H29)),IF(AND(L$15&gt;=$F29,L$15&lt;=YEAR('2. Grunddata'!$C$21),L$15&lt;=($F29+$G29-1)),$H29/$G29,0),0)</f>
        <v>0</v>
      </c>
      <c r="M29" s="170">
        <f>IF(AND(ISNUMBER($F29),ISNUMBER($G29),ISNUMBER($H29)),IF(AND(M$15&gt;=$F29,M$15&lt;=YEAR('2. Grunddata'!$C$21),M$15&lt;=($F29+$G29-1)),$H29/$G29,0),0)</f>
        <v>0</v>
      </c>
      <c r="N29" s="170">
        <f>IF(AND(ISNUMBER($F29),ISNUMBER($G29),ISNUMBER($H29)),IF(AND(N$15&gt;=$F29,N$15&lt;=YEAR('2. Grunddata'!$C$21),N$15&lt;=($F29+$G29-1)),$H29/$G29,0),0)</f>
        <v>0</v>
      </c>
      <c r="O29" s="170">
        <f>IF(AND(ISNUMBER($F29),ISNUMBER($G29),ISNUMBER($H29)),IF(AND(O$15&gt;=$F29,O$15&lt;=YEAR('2. Grunddata'!$C$21),O$15&lt;=($F29+$G29-1)),$H29/$G29,0),0)</f>
        <v>0</v>
      </c>
      <c r="P29" s="170">
        <f>IF(AND(ISNUMBER($F29),ISNUMBER($G29),ISNUMBER($H29)),IF(AND(P$15&gt;=$F29,P$15&lt;=YEAR('2. Grunddata'!$C$21),P$15&lt;=($F29+$G29-1)),$H29/$G29,0),0)</f>
        <v>0</v>
      </c>
      <c r="Q29" s="170">
        <f>IF(AND(ISNUMBER($F29),ISNUMBER($G29),ISNUMBER($H29)),IF(AND(Q$15&gt;=$F29,Q$15&lt;=YEAR('2. Grunddata'!$C$21),Q$15&lt;=($F29+$G29-1)),$H29/$G29,0),0)</f>
        <v>0</v>
      </c>
      <c r="R29" s="170">
        <f>IF(AND(ISNUMBER($F29),ISNUMBER($G29),ISNUMBER($H29)),IF(AND(R$15&gt;=$F29,R$15&lt;=YEAR('2. Grunddata'!$C$21),R$15&lt;=($F29+$G29-1)),$H29/$G29,0),0)</f>
        <v>0</v>
      </c>
      <c r="S29" s="171">
        <f t="shared" si="11"/>
        <v>0</v>
      </c>
      <c r="U29" s="206">
        <f>IF('2. Grunddata'!C$15="Lön+Drift+Utrustning+Lokal",'2. Grunddata'!C$14,0)</f>
        <v>0</v>
      </c>
      <c r="V29" s="289"/>
      <c r="W29" s="170">
        <f t="shared" si="12"/>
        <v>0</v>
      </c>
      <c r="X29" s="170">
        <f t="shared" si="13"/>
        <v>0</v>
      </c>
      <c r="Y29" s="170">
        <f t="shared" si="14"/>
        <v>0</v>
      </c>
      <c r="Z29" s="170">
        <f t="shared" si="15"/>
        <v>0</v>
      </c>
      <c r="AA29" s="170">
        <f t="shared" si="16"/>
        <v>0</v>
      </c>
      <c r="AB29" s="170">
        <f t="shared" si="17"/>
        <v>0</v>
      </c>
      <c r="AC29" s="170">
        <f t="shared" si="18"/>
        <v>0</v>
      </c>
      <c r="AD29" s="170">
        <f t="shared" si="19"/>
        <v>0</v>
      </c>
      <c r="AE29" s="170">
        <f t="shared" si="20"/>
        <v>0</v>
      </c>
      <c r="AF29" s="170">
        <f t="shared" si="21"/>
        <v>0</v>
      </c>
      <c r="AG29" s="171">
        <f t="shared" si="22"/>
        <v>0</v>
      </c>
      <c r="AI29" s="170">
        <f t="shared" si="23"/>
        <v>0</v>
      </c>
      <c r="AJ29" s="170">
        <f t="shared" si="24"/>
        <v>0</v>
      </c>
      <c r="AK29" s="170">
        <f t="shared" si="25"/>
        <v>0</v>
      </c>
      <c r="AL29" s="170">
        <f t="shared" si="26"/>
        <v>0</v>
      </c>
      <c r="AM29" s="170">
        <f t="shared" si="27"/>
        <v>0</v>
      </c>
      <c r="AN29" s="170">
        <f t="shared" si="28"/>
        <v>0</v>
      </c>
      <c r="AO29" s="170">
        <f t="shared" si="29"/>
        <v>0</v>
      </c>
      <c r="AP29" s="170">
        <f t="shared" si="30"/>
        <v>0</v>
      </c>
      <c r="AQ29" s="170">
        <f t="shared" si="31"/>
        <v>0</v>
      </c>
      <c r="AR29" s="170">
        <f t="shared" si="32"/>
        <v>0</v>
      </c>
      <c r="AS29" s="171">
        <f t="shared" si="33"/>
        <v>0</v>
      </c>
      <c r="AU29" s="170">
        <f t="shared" si="34"/>
        <v>0</v>
      </c>
      <c r="AV29" s="170">
        <f t="shared" si="35"/>
        <v>0</v>
      </c>
      <c r="AW29" s="170">
        <f t="shared" si="36"/>
        <v>0</v>
      </c>
      <c r="AX29" s="170">
        <f t="shared" si="37"/>
        <v>0</v>
      </c>
      <c r="AY29" s="170">
        <f t="shared" si="38"/>
        <v>0</v>
      </c>
      <c r="AZ29" s="170">
        <f t="shared" si="39"/>
        <v>0</v>
      </c>
      <c r="BA29" s="170">
        <f t="shared" si="40"/>
        <v>0</v>
      </c>
      <c r="BB29" s="170">
        <f t="shared" si="41"/>
        <v>0</v>
      </c>
      <c r="BC29" s="170">
        <f t="shared" si="42"/>
        <v>0</v>
      </c>
      <c r="BD29" s="170">
        <f t="shared" si="43"/>
        <v>0</v>
      </c>
      <c r="BE29" s="171">
        <f t="shared" si="44"/>
        <v>0</v>
      </c>
      <c r="BG29" s="170">
        <f t="shared" si="45"/>
        <v>0</v>
      </c>
      <c r="BH29" s="170">
        <f t="shared" si="46"/>
        <v>0</v>
      </c>
      <c r="BI29" s="170">
        <f t="shared" si="47"/>
        <v>0</v>
      </c>
      <c r="BJ29" s="170">
        <f t="shared" si="48"/>
        <v>0</v>
      </c>
      <c r="BK29" s="170">
        <f t="shared" si="49"/>
        <v>0</v>
      </c>
      <c r="BL29" s="170">
        <f t="shared" si="50"/>
        <v>0</v>
      </c>
      <c r="BM29" s="170">
        <f t="shared" si="51"/>
        <v>0</v>
      </c>
      <c r="BN29" s="170">
        <f t="shared" si="52"/>
        <v>0</v>
      </c>
      <c r="BO29" s="170">
        <f t="shared" si="53"/>
        <v>0</v>
      </c>
      <c r="BP29" s="170">
        <f t="shared" si="54"/>
        <v>0</v>
      </c>
      <c r="BQ29" s="171">
        <f t="shared" si="55"/>
        <v>0</v>
      </c>
    </row>
    <row r="30" spans="2:69" ht="12.95" customHeight="1" x14ac:dyDescent="0.2">
      <c r="B30" s="115" t="str">
        <f>'2. Grunddata'!C$9</f>
        <v>Husdjurens utfodring och vård</v>
      </c>
      <c r="C30" s="207"/>
      <c r="D30" s="208"/>
      <c r="E30" s="209">
        <f t="shared" si="10"/>
        <v>0</v>
      </c>
      <c r="F30" s="301"/>
      <c r="G30" s="210"/>
      <c r="H30" s="210"/>
      <c r="I30" s="225">
        <f>IF(AND(ISNUMBER($F30),ISNUMBER($G30),ISNUMBER($H30)),IF(AND(I$15&gt;=$F30,I$15&lt;=YEAR('2. Grunddata'!$C$21),I$15&lt;=($F30+$G30-1)),$H30/$G30,0),0)</f>
        <v>0</v>
      </c>
      <c r="J30" s="225">
        <f>IF(AND(ISNUMBER($F30),ISNUMBER($G30),ISNUMBER($H30)),IF(AND(J$15&gt;=$F30,J$15&lt;=YEAR('2. Grunddata'!$C$21),J$15&lt;=($F30+$G30-1)),$H30/$G30,0),0)</f>
        <v>0</v>
      </c>
      <c r="K30" s="225">
        <f>IF(AND(ISNUMBER($F30),ISNUMBER($G30),ISNUMBER($H30)),IF(AND(K$15&gt;=$F30,K$15&lt;=YEAR('2. Grunddata'!$C$21),K$15&lt;=($F30+$G30-1)),$H30/$G30,0),0)</f>
        <v>0</v>
      </c>
      <c r="L30" s="225">
        <f>IF(AND(ISNUMBER($F30),ISNUMBER($G30),ISNUMBER($H30)),IF(AND(L$15&gt;=$F30,L$15&lt;=YEAR('2. Grunddata'!$C$21),L$15&lt;=($F30+$G30-1)),$H30/$G30,0),0)</f>
        <v>0</v>
      </c>
      <c r="M30" s="225">
        <f>IF(AND(ISNUMBER($F30),ISNUMBER($G30),ISNUMBER($H30)),IF(AND(M$15&gt;=$F30,M$15&lt;=YEAR('2. Grunddata'!$C$21),M$15&lt;=($F30+$G30-1)),$H30/$G30,0),0)</f>
        <v>0</v>
      </c>
      <c r="N30" s="225">
        <f>IF(AND(ISNUMBER($F30),ISNUMBER($G30),ISNUMBER($H30)),IF(AND(N$15&gt;=$F30,N$15&lt;=YEAR('2. Grunddata'!$C$21),N$15&lt;=($F30+$G30-1)),$H30/$G30,0),0)</f>
        <v>0</v>
      </c>
      <c r="O30" s="225">
        <f>IF(AND(ISNUMBER($F30),ISNUMBER($G30),ISNUMBER($H30)),IF(AND(O$15&gt;=$F30,O$15&lt;=YEAR('2. Grunddata'!$C$21),O$15&lt;=($F30+$G30-1)),$H30/$G30,0),0)</f>
        <v>0</v>
      </c>
      <c r="P30" s="225">
        <f>IF(AND(ISNUMBER($F30),ISNUMBER($G30),ISNUMBER($H30)),IF(AND(P$15&gt;=$F30,P$15&lt;=YEAR('2. Grunddata'!$C$21),P$15&lt;=($F30+$G30-1)),$H30/$G30,0),0)</f>
        <v>0</v>
      </c>
      <c r="Q30" s="225">
        <f>IF(AND(ISNUMBER($F30),ISNUMBER($G30),ISNUMBER($H30)),IF(AND(Q$15&gt;=$F30,Q$15&lt;=YEAR('2. Grunddata'!$C$21),Q$15&lt;=($F30+$G30-1)),$H30/$G30,0),0)</f>
        <v>0</v>
      </c>
      <c r="R30" s="225">
        <f>IF(AND(ISNUMBER($F30),ISNUMBER($G30),ISNUMBER($H30)),IF(AND(R$15&gt;=$F30,R$15&lt;=YEAR('2. Grunddata'!$C$21),R$15&lt;=($F30+$G30-1)),$H30/$G30,0),0)</f>
        <v>0</v>
      </c>
      <c r="S30" s="226">
        <f t="shared" si="11"/>
        <v>0</v>
      </c>
      <c r="T30" s="227"/>
      <c r="U30" s="287">
        <f>IF('2. Grunddata'!C$15="Lön+Drift+Utrustning+Lokal",'2. Grunddata'!C$14,0)</f>
        <v>0</v>
      </c>
      <c r="V30" s="290"/>
      <c r="W30" s="225">
        <f t="shared" si="12"/>
        <v>0</v>
      </c>
      <c r="X30" s="225">
        <f t="shared" si="13"/>
        <v>0</v>
      </c>
      <c r="Y30" s="225">
        <f t="shared" si="14"/>
        <v>0</v>
      </c>
      <c r="Z30" s="225">
        <f t="shared" si="15"/>
        <v>0</v>
      </c>
      <c r="AA30" s="225">
        <f t="shared" si="16"/>
        <v>0</v>
      </c>
      <c r="AB30" s="225">
        <f t="shared" si="17"/>
        <v>0</v>
      </c>
      <c r="AC30" s="225">
        <f t="shared" si="18"/>
        <v>0</v>
      </c>
      <c r="AD30" s="225">
        <f t="shared" si="19"/>
        <v>0</v>
      </c>
      <c r="AE30" s="225">
        <f t="shared" si="20"/>
        <v>0</v>
      </c>
      <c r="AF30" s="225">
        <f t="shared" si="21"/>
        <v>0</v>
      </c>
      <c r="AG30" s="226">
        <f t="shared" si="22"/>
        <v>0</v>
      </c>
      <c r="AH30" s="227"/>
      <c r="AI30" s="225">
        <f t="shared" si="23"/>
        <v>0</v>
      </c>
      <c r="AJ30" s="225">
        <f t="shared" si="24"/>
        <v>0</v>
      </c>
      <c r="AK30" s="225">
        <f t="shared" si="25"/>
        <v>0</v>
      </c>
      <c r="AL30" s="225">
        <f t="shared" si="26"/>
        <v>0</v>
      </c>
      <c r="AM30" s="225">
        <f t="shared" si="27"/>
        <v>0</v>
      </c>
      <c r="AN30" s="225">
        <f t="shared" si="28"/>
        <v>0</v>
      </c>
      <c r="AO30" s="225">
        <f t="shared" si="29"/>
        <v>0</v>
      </c>
      <c r="AP30" s="225">
        <f t="shared" si="30"/>
        <v>0</v>
      </c>
      <c r="AQ30" s="225">
        <f t="shared" si="31"/>
        <v>0</v>
      </c>
      <c r="AR30" s="225">
        <f t="shared" si="32"/>
        <v>0</v>
      </c>
      <c r="AS30" s="226">
        <f t="shared" si="33"/>
        <v>0</v>
      </c>
      <c r="AT30" s="227"/>
      <c r="AU30" s="225">
        <f t="shared" si="34"/>
        <v>0</v>
      </c>
      <c r="AV30" s="225">
        <f t="shared" si="35"/>
        <v>0</v>
      </c>
      <c r="AW30" s="225">
        <f t="shared" si="36"/>
        <v>0</v>
      </c>
      <c r="AX30" s="225">
        <f t="shared" si="37"/>
        <v>0</v>
      </c>
      <c r="AY30" s="225">
        <f t="shared" si="38"/>
        <v>0</v>
      </c>
      <c r="AZ30" s="225">
        <f t="shared" si="39"/>
        <v>0</v>
      </c>
      <c r="BA30" s="225">
        <f t="shared" si="40"/>
        <v>0</v>
      </c>
      <c r="BB30" s="225">
        <f t="shared" si="41"/>
        <v>0</v>
      </c>
      <c r="BC30" s="225">
        <f t="shared" si="42"/>
        <v>0</v>
      </c>
      <c r="BD30" s="225">
        <f t="shared" si="43"/>
        <v>0</v>
      </c>
      <c r="BE30" s="226">
        <f t="shared" si="44"/>
        <v>0</v>
      </c>
      <c r="BF30" s="227"/>
      <c r="BG30" s="225">
        <f t="shared" si="45"/>
        <v>0</v>
      </c>
      <c r="BH30" s="225">
        <f t="shared" si="46"/>
        <v>0</v>
      </c>
      <c r="BI30" s="225">
        <f t="shared" si="47"/>
        <v>0</v>
      </c>
      <c r="BJ30" s="225">
        <f t="shared" si="48"/>
        <v>0</v>
      </c>
      <c r="BK30" s="225">
        <f t="shared" si="49"/>
        <v>0</v>
      </c>
      <c r="BL30" s="225">
        <f t="shared" si="50"/>
        <v>0</v>
      </c>
      <c r="BM30" s="225">
        <f t="shared" si="51"/>
        <v>0</v>
      </c>
      <c r="BN30" s="225">
        <f t="shared" si="52"/>
        <v>0</v>
      </c>
      <c r="BO30" s="225">
        <f t="shared" si="53"/>
        <v>0</v>
      </c>
      <c r="BP30" s="225">
        <f t="shared" si="54"/>
        <v>0</v>
      </c>
      <c r="BQ30" s="226">
        <f t="shared" si="55"/>
        <v>0</v>
      </c>
    </row>
    <row r="31" spans="2:69" ht="12.95" customHeight="1" x14ac:dyDescent="0.2">
      <c r="B31" s="109" t="str">
        <f>'2. Grunddata'!C$9</f>
        <v>Husdjurens utfodring och vård</v>
      </c>
      <c r="C31" s="172"/>
      <c r="D31" s="173"/>
      <c r="E31" s="185">
        <f t="shared" si="10"/>
        <v>0</v>
      </c>
      <c r="F31" s="302"/>
      <c r="G31" s="169"/>
      <c r="H31" s="169"/>
      <c r="I31" s="170">
        <f>IF(AND(ISNUMBER($F31),ISNUMBER($G31),ISNUMBER($H31)),IF(AND(I$15&gt;=$F31,I$15&lt;=YEAR('2. Grunddata'!$C$21),I$15&lt;=($F31+$G31-1)),$H31/$G31,0),0)</f>
        <v>0</v>
      </c>
      <c r="J31" s="170">
        <f>IF(AND(ISNUMBER($F31),ISNUMBER($G31),ISNUMBER($H31)),IF(AND(J$15&gt;=$F31,J$15&lt;=YEAR('2. Grunddata'!$C$21),J$15&lt;=($F31+$G31-1)),$H31/$G31,0),0)</f>
        <v>0</v>
      </c>
      <c r="K31" s="170">
        <f>IF(AND(ISNUMBER($F31),ISNUMBER($G31),ISNUMBER($H31)),IF(AND(K$15&gt;=$F31,K$15&lt;=YEAR('2. Grunddata'!$C$21),K$15&lt;=($F31+$G31-1)),$H31/$G31,0),0)</f>
        <v>0</v>
      </c>
      <c r="L31" s="170">
        <f>IF(AND(ISNUMBER($F31),ISNUMBER($G31),ISNUMBER($H31)),IF(AND(L$15&gt;=$F31,L$15&lt;=YEAR('2. Grunddata'!$C$21),L$15&lt;=($F31+$G31-1)),$H31/$G31,0),0)</f>
        <v>0</v>
      </c>
      <c r="M31" s="170">
        <f>IF(AND(ISNUMBER($F31),ISNUMBER($G31),ISNUMBER($H31)),IF(AND(M$15&gt;=$F31,M$15&lt;=YEAR('2. Grunddata'!$C$21),M$15&lt;=($F31+$G31-1)),$H31/$G31,0),0)</f>
        <v>0</v>
      </c>
      <c r="N31" s="170">
        <f>IF(AND(ISNUMBER($F31),ISNUMBER($G31),ISNUMBER($H31)),IF(AND(N$15&gt;=$F31,N$15&lt;=YEAR('2. Grunddata'!$C$21),N$15&lt;=($F31+$G31-1)),$H31/$G31,0),0)</f>
        <v>0</v>
      </c>
      <c r="O31" s="170">
        <f>IF(AND(ISNUMBER($F31),ISNUMBER($G31),ISNUMBER($H31)),IF(AND(O$15&gt;=$F31,O$15&lt;=YEAR('2. Grunddata'!$C$21),O$15&lt;=($F31+$G31-1)),$H31/$G31,0),0)</f>
        <v>0</v>
      </c>
      <c r="P31" s="170">
        <f>IF(AND(ISNUMBER($F31),ISNUMBER($G31),ISNUMBER($H31)),IF(AND(P$15&gt;=$F31,P$15&lt;=YEAR('2. Grunddata'!$C$21),P$15&lt;=($F31+$G31-1)),$H31/$G31,0),0)</f>
        <v>0</v>
      </c>
      <c r="Q31" s="170">
        <f>IF(AND(ISNUMBER($F31),ISNUMBER($G31),ISNUMBER($H31)),IF(AND(Q$15&gt;=$F31,Q$15&lt;=YEAR('2. Grunddata'!$C$21),Q$15&lt;=($F31+$G31-1)),$H31/$G31,0),0)</f>
        <v>0</v>
      </c>
      <c r="R31" s="170">
        <f>IF(AND(ISNUMBER($F31),ISNUMBER($G31),ISNUMBER($H31)),IF(AND(R$15&gt;=$F31,R$15&lt;=YEAR('2. Grunddata'!$C$21),R$15&lt;=($F31+$G31-1)),$H31/$G31,0),0)</f>
        <v>0</v>
      </c>
      <c r="S31" s="171">
        <f t="shared" si="11"/>
        <v>0</v>
      </c>
      <c r="U31" s="206">
        <f>IF('2. Grunddata'!C$15="Lön+Drift+Utrustning+Lokal",'2. Grunddata'!C$14,0)</f>
        <v>0</v>
      </c>
      <c r="V31" s="289"/>
      <c r="W31" s="170">
        <f t="shared" si="12"/>
        <v>0</v>
      </c>
      <c r="X31" s="170">
        <f t="shared" si="13"/>
        <v>0</v>
      </c>
      <c r="Y31" s="170">
        <f t="shared" si="14"/>
        <v>0</v>
      </c>
      <c r="Z31" s="170">
        <f t="shared" si="15"/>
        <v>0</v>
      </c>
      <c r="AA31" s="170">
        <f t="shared" si="16"/>
        <v>0</v>
      </c>
      <c r="AB31" s="170">
        <f t="shared" si="17"/>
        <v>0</v>
      </c>
      <c r="AC31" s="170">
        <f t="shared" si="18"/>
        <v>0</v>
      </c>
      <c r="AD31" s="170">
        <f t="shared" si="19"/>
        <v>0</v>
      </c>
      <c r="AE31" s="170">
        <f t="shared" si="20"/>
        <v>0</v>
      </c>
      <c r="AF31" s="170">
        <f t="shared" si="21"/>
        <v>0</v>
      </c>
      <c r="AG31" s="171">
        <f t="shared" si="22"/>
        <v>0</v>
      </c>
      <c r="AI31" s="170">
        <f t="shared" si="23"/>
        <v>0</v>
      </c>
      <c r="AJ31" s="170">
        <f t="shared" si="24"/>
        <v>0</v>
      </c>
      <c r="AK31" s="170">
        <f t="shared" si="25"/>
        <v>0</v>
      </c>
      <c r="AL31" s="170">
        <f t="shared" si="26"/>
        <v>0</v>
      </c>
      <c r="AM31" s="170">
        <f t="shared" si="27"/>
        <v>0</v>
      </c>
      <c r="AN31" s="170">
        <f t="shared" si="28"/>
        <v>0</v>
      </c>
      <c r="AO31" s="170">
        <f t="shared" si="29"/>
        <v>0</v>
      </c>
      <c r="AP31" s="170">
        <f t="shared" si="30"/>
        <v>0</v>
      </c>
      <c r="AQ31" s="170">
        <f t="shared" si="31"/>
        <v>0</v>
      </c>
      <c r="AR31" s="170">
        <f t="shared" si="32"/>
        <v>0</v>
      </c>
      <c r="AS31" s="171">
        <f t="shared" si="33"/>
        <v>0</v>
      </c>
      <c r="AU31" s="170">
        <f t="shared" si="34"/>
        <v>0</v>
      </c>
      <c r="AV31" s="170">
        <f t="shared" si="35"/>
        <v>0</v>
      </c>
      <c r="AW31" s="170">
        <f t="shared" si="36"/>
        <v>0</v>
      </c>
      <c r="AX31" s="170">
        <f t="shared" si="37"/>
        <v>0</v>
      </c>
      <c r="AY31" s="170">
        <f t="shared" si="38"/>
        <v>0</v>
      </c>
      <c r="AZ31" s="170">
        <f t="shared" si="39"/>
        <v>0</v>
      </c>
      <c r="BA31" s="170">
        <f t="shared" si="40"/>
        <v>0</v>
      </c>
      <c r="BB31" s="170">
        <f t="shared" si="41"/>
        <v>0</v>
      </c>
      <c r="BC31" s="170">
        <f t="shared" si="42"/>
        <v>0</v>
      </c>
      <c r="BD31" s="170">
        <f t="shared" si="43"/>
        <v>0</v>
      </c>
      <c r="BE31" s="171">
        <f t="shared" si="44"/>
        <v>0</v>
      </c>
      <c r="BG31" s="170">
        <f t="shared" si="45"/>
        <v>0</v>
      </c>
      <c r="BH31" s="170">
        <f t="shared" si="46"/>
        <v>0</v>
      </c>
      <c r="BI31" s="170">
        <f t="shared" si="47"/>
        <v>0</v>
      </c>
      <c r="BJ31" s="170">
        <f t="shared" si="48"/>
        <v>0</v>
      </c>
      <c r="BK31" s="170">
        <f t="shared" si="49"/>
        <v>0</v>
      </c>
      <c r="BL31" s="170">
        <f t="shared" si="50"/>
        <v>0</v>
      </c>
      <c r="BM31" s="170">
        <f t="shared" si="51"/>
        <v>0</v>
      </c>
      <c r="BN31" s="170">
        <f t="shared" si="52"/>
        <v>0</v>
      </c>
      <c r="BO31" s="170">
        <f t="shared" si="53"/>
        <v>0</v>
      </c>
      <c r="BP31" s="170">
        <f t="shared" si="54"/>
        <v>0</v>
      </c>
      <c r="BQ31" s="171">
        <f t="shared" si="55"/>
        <v>0</v>
      </c>
    </row>
    <row r="32" spans="2:69" ht="12.95" customHeight="1" x14ac:dyDescent="0.2">
      <c r="B32" s="115" t="str">
        <f>'2. Grunddata'!C$9</f>
        <v>Husdjurens utfodring och vård</v>
      </c>
      <c r="C32" s="207"/>
      <c r="D32" s="208"/>
      <c r="E32" s="209">
        <f t="shared" si="10"/>
        <v>0</v>
      </c>
      <c r="F32" s="301"/>
      <c r="G32" s="210"/>
      <c r="H32" s="210"/>
      <c r="I32" s="225">
        <f>IF(AND(ISNUMBER($F32),ISNUMBER($G32),ISNUMBER($H32)),IF(AND(I$15&gt;=$F32,I$15&lt;=YEAR('2. Grunddata'!$C$21),I$15&lt;=($F32+$G32-1)),$H32/$G32,0),0)</f>
        <v>0</v>
      </c>
      <c r="J32" s="225">
        <f>IF(AND(ISNUMBER($F32),ISNUMBER($G32),ISNUMBER($H32)),IF(AND(J$15&gt;=$F32,J$15&lt;=YEAR('2. Grunddata'!$C$21),J$15&lt;=($F32+$G32-1)),$H32/$G32,0),0)</f>
        <v>0</v>
      </c>
      <c r="K32" s="225">
        <f>IF(AND(ISNUMBER($F32),ISNUMBER($G32),ISNUMBER($H32)),IF(AND(K$15&gt;=$F32,K$15&lt;=YEAR('2. Grunddata'!$C$21),K$15&lt;=($F32+$G32-1)),$H32/$G32,0),0)</f>
        <v>0</v>
      </c>
      <c r="L32" s="225">
        <f>IF(AND(ISNUMBER($F32),ISNUMBER($G32),ISNUMBER($H32)),IF(AND(L$15&gt;=$F32,L$15&lt;=YEAR('2. Grunddata'!$C$21),L$15&lt;=($F32+$G32-1)),$H32/$G32,0),0)</f>
        <v>0</v>
      </c>
      <c r="M32" s="225">
        <f>IF(AND(ISNUMBER($F32),ISNUMBER($G32),ISNUMBER($H32)),IF(AND(M$15&gt;=$F32,M$15&lt;=YEAR('2. Grunddata'!$C$21),M$15&lt;=($F32+$G32-1)),$H32/$G32,0),0)</f>
        <v>0</v>
      </c>
      <c r="N32" s="225">
        <f>IF(AND(ISNUMBER($F32),ISNUMBER($G32),ISNUMBER($H32)),IF(AND(N$15&gt;=$F32,N$15&lt;=YEAR('2. Grunddata'!$C$21),N$15&lt;=($F32+$G32-1)),$H32/$G32,0),0)</f>
        <v>0</v>
      </c>
      <c r="O32" s="225">
        <f>IF(AND(ISNUMBER($F32),ISNUMBER($G32),ISNUMBER($H32)),IF(AND(O$15&gt;=$F32,O$15&lt;=YEAR('2. Grunddata'!$C$21),O$15&lt;=($F32+$G32-1)),$H32/$G32,0),0)</f>
        <v>0</v>
      </c>
      <c r="P32" s="225">
        <f>IF(AND(ISNUMBER($F32),ISNUMBER($G32),ISNUMBER($H32)),IF(AND(P$15&gt;=$F32,P$15&lt;=YEAR('2. Grunddata'!$C$21),P$15&lt;=($F32+$G32-1)),$H32/$G32,0),0)</f>
        <v>0</v>
      </c>
      <c r="Q32" s="225">
        <f>IF(AND(ISNUMBER($F32),ISNUMBER($G32),ISNUMBER($H32)),IF(AND(Q$15&gt;=$F32,Q$15&lt;=YEAR('2. Grunddata'!$C$21),Q$15&lt;=($F32+$G32-1)),$H32/$G32,0),0)</f>
        <v>0</v>
      </c>
      <c r="R32" s="225">
        <f>IF(AND(ISNUMBER($F32),ISNUMBER($G32),ISNUMBER($H32)),IF(AND(R$15&gt;=$F32,R$15&lt;=YEAR('2. Grunddata'!$C$21),R$15&lt;=($F32+$G32-1)),$H32/$G32,0),0)</f>
        <v>0</v>
      </c>
      <c r="S32" s="226">
        <f t="shared" si="11"/>
        <v>0</v>
      </c>
      <c r="T32" s="227"/>
      <c r="U32" s="287">
        <f>IF('2. Grunddata'!C$15="Lön+Drift+Utrustning+Lokal",'2. Grunddata'!C$14,0)</f>
        <v>0</v>
      </c>
      <c r="V32" s="290"/>
      <c r="W32" s="225">
        <f t="shared" si="12"/>
        <v>0</v>
      </c>
      <c r="X32" s="225">
        <f t="shared" si="13"/>
        <v>0</v>
      </c>
      <c r="Y32" s="225">
        <f t="shared" si="14"/>
        <v>0</v>
      </c>
      <c r="Z32" s="225">
        <f t="shared" si="15"/>
        <v>0</v>
      </c>
      <c r="AA32" s="225">
        <f t="shared" si="16"/>
        <v>0</v>
      </c>
      <c r="AB32" s="225">
        <f t="shared" si="17"/>
        <v>0</v>
      </c>
      <c r="AC32" s="225">
        <f t="shared" si="18"/>
        <v>0</v>
      </c>
      <c r="AD32" s="225">
        <f t="shared" si="19"/>
        <v>0</v>
      </c>
      <c r="AE32" s="225">
        <f t="shared" si="20"/>
        <v>0</v>
      </c>
      <c r="AF32" s="225">
        <f t="shared" si="21"/>
        <v>0</v>
      </c>
      <c r="AG32" s="226">
        <f t="shared" si="22"/>
        <v>0</v>
      </c>
      <c r="AH32" s="227"/>
      <c r="AI32" s="225">
        <f t="shared" si="23"/>
        <v>0</v>
      </c>
      <c r="AJ32" s="225">
        <f t="shared" si="24"/>
        <v>0</v>
      </c>
      <c r="AK32" s="225">
        <f t="shared" si="25"/>
        <v>0</v>
      </c>
      <c r="AL32" s="225">
        <f t="shared" si="26"/>
        <v>0</v>
      </c>
      <c r="AM32" s="225">
        <f t="shared" si="27"/>
        <v>0</v>
      </c>
      <c r="AN32" s="225">
        <f t="shared" si="28"/>
        <v>0</v>
      </c>
      <c r="AO32" s="225">
        <f t="shared" si="29"/>
        <v>0</v>
      </c>
      <c r="AP32" s="225">
        <f t="shared" si="30"/>
        <v>0</v>
      </c>
      <c r="AQ32" s="225">
        <f t="shared" si="31"/>
        <v>0</v>
      </c>
      <c r="AR32" s="225">
        <f t="shared" si="32"/>
        <v>0</v>
      </c>
      <c r="AS32" s="226">
        <f t="shared" si="33"/>
        <v>0</v>
      </c>
      <c r="AT32" s="227"/>
      <c r="AU32" s="225">
        <f t="shared" si="34"/>
        <v>0</v>
      </c>
      <c r="AV32" s="225">
        <f t="shared" si="35"/>
        <v>0</v>
      </c>
      <c r="AW32" s="225">
        <f t="shared" si="36"/>
        <v>0</v>
      </c>
      <c r="AX32" s="225">
        <f t="shared" si="37"/>
        <v>0</v>
      </c>
      <c r="AY32" s="225">
        <f t="shared" si="38"/>
        <v>0</v>
      </c>
      <c r="AZ32" s="225">
        <f t="shared" si="39"/>
        <v>0</v>
      </c>
      <c r="BA32" s="225">
        <f t="shared" si="40"/>
        <v>0</v>
      </c>
      <c r="BB32" s="225">
        <f t="shared" si="41"/>
        <v>0</v>
      </c>
      <c r="BC32" s="225">
        <f t="shared" si="42"/>
        <v>0</v>
      </c>
      <c r="BD32" s="225">
        <f t="shared" si="43"/>
        <v>0</v>
      </c>
      <c r="BE32" s="226">
        <f t="shared" si="44"/>
        <v>0</v>
      </c>
      <c r="BF32" s="227"/>
      <c r="BG32" s="225">
        <f t="shared" si="45"/>
        <v>0</v>
      </c>
      <c r="BH32" s="225">
        <f t="shared" si="46"/>
        <v>0</v>
      </c>
      <c r="BI32" s="225">
        <f t="shared" si="47"/>
        <v>0</v>
      </c>
      <c r="BJ32" s="225">
        <f t="shared" si="48"/>
        <v>0</v>
      </c>
      <c r="BK32" s="225">
        <f t="shared" si="49"/>
        <v>0</v>
      </c>
      <c r="BL32" s="225">
        <f t="shared" si="50"/>
        <v>0</v>
      </c>
      <c r="BM32" s="225">
        <f t="shared" si="51"/>
        <v>0</v>
      </c>
      <c r="BN32" s="225">
        <f t="shared" si="52"/>
        <v>0</v>
      </c>
      <c r="BO32" s="225">
        <f t="shared" si="53"/>
        <v>0</v>
      </c>
      <c r="BP32" s="225">
        <f t="shared" si="54"/>
        <v>0</v>
      </c>
      <c r="BQ32" s="226">
        <f t="shared" si="55"/>
        <v>0</v>
      </c>
    </row>
    <row r="33" spans="2:69" ht="12.95" customHeight="1" x14ac:dyDescent="0.2">
      <c r="B33" s="109" t="str">
        <f>'2. Grunddata'!C$9</f>
        <v>Husdjurens utfodring och vård</v>
      </c>
      <c r="C33" s="172"/>
      <c r="D33" s="173"/>
      <c r="E33" s="185">
        <f t="shared" si="10"/>
        <v>0</v>
      </c>
      <c r="F33" s="302"/>
      <c r="G33" s="169"/>
      <c r="H33" s="169"/>
      <c r="I33" s="170">
        <f>IF(AND(ISNUMBER($F33),ISNUMBER($G33),ISNUMBER($H33)),IF(AND(I$15&gt;=$F33,I$15&lt;=YEAR('2. Grunddata'!$C$21),I$15&lt;=($F33+$G33-1)),$H33/$G33,0),0)</f>
        <v>0</v>
      </c>
      <c r="J33" s="170">
        <f>IF(AND(ISNUMBER($F33),ISNUMBER($G33),ISNUMBER($H33)),IF(AND(J$15&gt;=$F33,J$15&lt;=YEAR('2. Grunddata'!$C$21),J$15&lt;=($F33+$G33-1)),$H33/$G33,0),0)</f>
        <v>0</v>
      </c>
      <c r="K33" s="170">
        <f>IF(AND(ISNUMBER($F33),ISNUMBER($G33),ISNUMBER($H33)),IF(AND(K$15&gt;=$F33,K$15&lt;=YEAR('2. Grunddata'!$C$21),K$15&lt;=($F33+$G33-1)),$H33/$G33,0),0)</f>
        <v>0</v>
      </c>
      <c r="L33" s="170">
        <f>IF(AND(ISNUMBER($F33),ISNUMBER($G33),ISNUMBER($H33)),IF(AND(L$15&gt;=$F33,L$15&lt;=YEAR('2. Grunddata'!$C$21),L$15&lt;=($F33+$G33-1)),$H33/$G33,0),0)</f>
        <v>0</v>
      </c>
      <c r="M33" s="170">
        <f>IF(AND(ISNUMBER($F33),ISNUMBER($G33),ISNUMBER($H33)),IF(AND(M$15&gt;=$F33,M$15&lt;=YEAR('2. Grunddata'!$C$21),M$15&lt;=($F33+$G33-1)),$H33/$G33,0),0)</f>
        <v>0</v>
      </c>
      <c r="N33" s="170">
        <f>IF(AND(ISNUMBER($F33),ISNUMBER($G33),ISNUMBER($H33)),IF(AND(N$15&gt;=$F33,N$15&lt;=YEAR('2. Grunddata'!$C$21),N$15&lt;=($F33+$G33-1)),$H33/$G33,0),0)</f>
        <v>0</v>
      </c>
      <c r="O33" s="170">
        <f>IF(AND(ISNUMBER($F33),ISNUMBER($G33),ISNUMBER($H33)),IF(AND(O$15&gt;=$F33,O$15&lt;=YEAR('2. Grunddata'!$C$21),O$15&lt;=($F33+$G33-1)),$H33/$G33,0),0)</f>
        <v>0</v>
      </c>
      <c r="P33" s="170">
        <f>IF(AND(ISNUMBER($F33),ISNUMBER($G33),ISNUMBER($H33)),IF(AND(P$15&gt;=$F33,P$15&lt;=YEAR('2. Grunddata'!$C$21),P$15&lt;=($F33+$G33-1)),$H33/$G33,0),0)</f>
        <v>0</v>
      </c>
      <c r="Q33" s="170">
        <f>IF(AND(ISNUMBER($F33),ISNUMBER($G33),ISNUMBER($H33)),IF(AND(Q$15&gt;=$F33,Q$15&lt;=YEAR('2. Grunddata'!$C$21),Q$15&lt;=($F33+$G33-1)),$H33/$G33,0),0)</f>
        <v>0</v>
      </c>
      <c r="R33" s="170">
        <f>IF(AND(ISNUMBER($F33),ISNUMBER($G33),ISNUMBER($H33)),IF(AND(R$15&gt;=$F33,R$15&lt;=YEAR('2. Grunddata'!$C$21),R$15&lt;=($F33+$G33-1)),$H33/$G33,0),0)</f>
        <v>0</v>
      </c>
      <c r="S33" s="171">
        <f t="shared" si="11"/>
        <v>0</v>
      </c>
      <c r="U33" s="206">
        <f>IF('2. Grunddata'!C$15="Lön+Drift+Utrustning+Lokal",'2. Grunddata'!C$14,0)</f>
        <v>0</v>
      </c>
      <c r="V33" s="289"/>
      <c r="W33" s="170">
        <f t="shared" si="12"/>
        <v>0</v>
      </c>
      <c r="X33" s="170">
        <f t="shared" si="13"/>
        <v>0</v>
      </c>
      <c r="Y33" s="170">
        <f t="shared" si="14"/>
        <v>0</v>
      </c>
      <c r="Z33" s="170">
        <f t="shared" si="15"/>
        <v>0</v>
      </c>
      <c r="AA33" s="170">
        <f t="shared" si="16"/>
        <v>0</v>
      </c>
      <c r="AB33" s="170">
        <f t="shared" si="17"/>
        <v>0</v>
      </c>
      <c r="AC33" s="170">
        <f t="shared" si="18"/>
        <v>0</v>
      </c>
      <c r="AD33" s="170">
        <f t="shared" si="19"/>
        <v>0</v>
      </c>
      <c r="AE33" s="170">
        <f t="shared" si="20"/>
        <v>0</v>
      </c>
      <c r="AF33" s="170">
        <f t="shared" si="21"/>
        <v>0</v>
      </c>
      <c r="AG33" s="171">
        <f t="shared" si="22"/>
        <v>0</v>
      </c>
      <c r="AI33" s="170">
        <f t="shared" si="23"/>
        <v>0</v>
      </c>
      <c r="AJ33" s="170">
        <f t="shared" si="24"/>
        <v>0</v>
      </c>
      <c r="AK33" s="170">
        <f t="shared" si="25"/>
        <v>0</v>
      </c>
      <c r="AL33" s="170">
        <f t="shared" si="26"/>
        <v>0</v>
      </c>
      <c r="AM33" s="170">
        <f t="shared" si="27"/>
        <v>0</v>
      </c>
      <c r="AN33" s="170">
        <f t="shared" si="28"/>
        <v>0</v>
      </c>
      <c r="AO33" s="170">
        <f t="shared" si="29"/>
        <v>0</v>
      </c>
      <c r="AP33" s="170">
        <f t="shared" si="30"/>
        <v>0</v>
      </c>
      <c r="AQ33" s="170">
        <f t="shared" si="31"/>
        <v>0</v>
      </c>
      <c r="AR33" s="170">
        <f t="shared" si="32"/>
        <v>0</v>
      </c>
      <c r="AS33" s="171">
        <f t="shared" si="33"/>
        <v>0</v>
      </c>
      <c r="AU33" s="170">
        <f t="shared" si="34"/>
        <v>0</v>
      </c>
      <c r="AV33" s="170">
        <f t="shared" si="35"/>
        <v>0</v>
      </c>
      <c r="AW33" s="170">
        <f t="shared" si="36"/>
        <v>0</v>
      </c>
      <c r="AX33" s="170">
        <f t="shared" si="37"/>
        <v>0</v>
      </c>
      <c r="AY33" s="170">
        <f t="shared" si="38"/>
        <v>0</v>
      </c>
      <c r="AZ33" s="170">
        <f t="shared" si="39"/>
        <v>0</v>
      </c>
      <c r="BA33" s="170">
        <f t="shared" si="40"/>
        <v>0</v>
      </c>
      <c r="BB33" s="170">
        <f t="shared" si="41"/>
        <v>0</v>
      </c>
      <c r="BC33" s="170">
        <f t="shared" si="42"/>
        <v>0</v>
      </c>
      <c r="BD33" s="170">
        <f t="shared" si="43"/>
        <v>0</v>
      </c>
      <c r="BE33" s="171">
        <f t="shared" si="44"/>
        <v>0</v>
      </c>
      <c r="BG33" s="170">
        <f t="shared" si="45"/>
        <v>0</v>
      </c>
      <c r="BH33" s="170">
        <f t="shared" si="46"/>
        <v>0</v>
      </c>
      <c r="BI33" s="170">
        <f t="shared" si="47"/>
        <v>0</v>
      </c>
      <c r="BJ33" s="170">
        <f t="shared" si="48"/>
        <v>0</v>
      </c>
      <c r="BK33" s="170">
        <f t="shared" si="49"/>
        <v>0</v>
      </c>
      <c r="BL33" s="170">
        <f t="shared" si="50"/>
        <v>0</v>
      </c>
      <c r="BM33" s="170">
        <f t="shared" si="51"/>
        <v>0</v>
      </c>
      <c r="BN33" s="170">
        <f t="shared" si="52"/>
        <v>0</v>
      </c>
      <c r="BO33" s="170">
        <f t="shared" si="53"/>
        <v>0</v>
      </c>
      <c r="BP33" s="170">
        <f t="shared" si="54"/>
        <v>0</v>
      </c>
      <c r="BQ33" s="171">
        <f t="shared" si="55"/>
        <v>0</v>
      </c>
    </row>
    <row r="34" spans="2:69" ht="12.95" customHeight="1" x14ac:dyDescent="0.2">
      <c r="B34" s="115" t="str">
        <f>'2. Grunddata'!C$9</f>
        <v>Husdjurens utfodring och vård</v>
      </c>
      <c r="C34" s="207"/>
      <c r="D34" s="208"/>
      <c r="E34" s="209">
        <f t="shared" si="10"/>
        <v>0</v>
      </c>
      <c r="F34" s="301"/>
      <c r="G34" s="210"/>
      <c r="H34" s="210"/>
      <c r="I34" s="225">
        <f>IF(AND(ISNUMBER($F34),ISNUMBER($G34),ISNUMBER($H34)),IF(AND(I$15&gt;=$F34,I$15&lt;=YEAR('2. Grunddata'!$C$21),I$15&lt;=($F34+$G34-1)),$H34/$G34,0),0)</f>
        <v>0</v>
      </c>
      <c r="J34" s="225">
        <f>IF(AND(ISNUMBER($F34),ISNUMBER($G34),ISNUMBER($H34)),IF(AND(J$15&gt;=$F34,J$15&lt;=YEAR('2. Grunddata'!$C$21),J$15&lt;=($F34+$G34-1)),$H34/$G34,0),0)</f>
        <v>0</v>
      </c>
      <c r="K34" s="225">
        <f>IF(AND(ISNUMBER($F34),ISNUMBER($G34),ISNUMBER($H34)),IF(AND(K$15&gt;=$F34,K$15&lt;=YEAR('2. Grunddata'!$C$21),K$15&lt;=($F34+$G34-1)),$H34/$G34,0),0)</f>
        <v>0</v>
      </c>
      <c r="L34" s="225">
        <f>IF(AND(ISNUMBER($F34),ISNUMBER($G34),ISNUMBER($H34)),IF(AND(L$15&gt;=$F34,L$15&lt;=YEAR('2. Grunddata'!$C$21),L$15&lt;=($F34+$G34-1)),$H34/$G34,0),0)</f>
        <v>0</v>
      </c>
      <c r="M34" s="225">
        <f>IF(AND(ISNUMBER($F34),ISNUMBER($G34),ISNUMBER($H34)),IF(AND(M$15&gt;=$F34,M$15&lt;=YEAR('2. Grunddata'!$C$21),M$15&lt;=($F34+$G34-1)),$H34/$G34,0),0)</f>
        <v>0</v>
      </c>
      <c r="N34" s="225">
        <f>IF(AND(ISNUMBER($F34),ISNUMBER($G34),ISNUMBER($H34)),IF(AND(N$15&gt;=$F34,N$15&lt;=YEAR('2. Grunddata'!$C$21),N$15&lt;=($F34+$G34-1)),$H34/$G34,0),0)</f>
        <v>0</v>
      </c>
      <c r="O34" s="225">
        <f>IF(AND(ISNUMBER($F34),ISNUMBER($G34),ISNUMBER($H34)),IF(AND(O$15&gt;=$F34,O$15&lt;=YEAR('2. Grunddata'!$C$21),O$15&lt;=($F34+$G34-1)),$H34/$G34,0),0)</f>
        <v>0</v>
      </c>
      <c r="P34" s="225">
        <f>IF(AND(ISNUMBER($F34),ISNUMBER($G34),ISNUMBER($H34)),IF(AND(P$15&gt;=$F34,P$15&lt;=YEAR('2. Grunddata'!$C$21),P$15&lt;=($F34+$G34-1)),$H34/$G34,0),0)</f>
        <v>0</v>
      </c>
      <c r="Q34" s="225">
        <f>IF(AND(ISNUMBER($F34),ISNUMBER($G34),ISNUMBER($H34)),IF(AND(Q$15&gt;=$F34,Q$15&lt;=YEAR('2. Grunddata'!$C$21),Q$15&lt;=($F34+$G34-1)),$H34/$G34,0),0)</f>
        <v>0</v>
      </c>
      <c r="R34" s="225">
        <f>IF(AND(ISNUMBER($F34),ISNUMBER($G34),ISNUMBER($H34)),IF(AND(R$15&gt;=$F34,R$15&lt;=YEAR('2. Grunddata'!$C$21),R$15&lt;=($F34+$G34-1)),$H34/$G34,0),0)</f>
        <v>0</v>
      </c>
      <c r="S34" s="226">
        <f t="shared" si="11"/>
        <v>0</v>
      </c>
      <c r="T34" s="227"/>
      <c r="U34" s="287">
        <f>IF('2. Grunddata'!C$15="Lön+Drift+Utrustning+Lokal",'2. Grunddata'!C$14,0)</f>
        <v>0</v>
      </c>
      <c r="V34" s="290"/>
      <c r="W34" s="225">
        <f t="shared" si="12"/>
        <v>0</v>
      </c>
      <c r="X34" s="225">
        <f t="shared" si="13"/>
        <v>0</v>
      </c>
      <c r="Y34" s="225">
        <f t="shared" si="14"/>
        <v>0</v>
      </c>
      <c r="Z34" s="225">
        <f t="shared" si="15"/>
        <v>0</v>
      </c>
      <c r="AA34" s="225">
        <f t="shared" si="16"/>
        <v>0</v>
      </c>
      <c r="AB34" s="225">
        <f t="shared" si="17"/>
        <v>0</v>
      </c>
      <c r="AC34" s="225">
        <f t="shared" si="18"/>
        <v>0</v>
      </c>
      <c r="AD34" s="225">
        <f t="shared" si="19"/>
        <v>0</v>
      </c>
      <c r="AE34" s="225">
        <f t="shared" si="20"/>
        <v>0</v>
      </c>
      <c r="AF34" s="225">
        <f t="shared" si="21"/>
        <v>0</v>
      </c>
      <c r="AG34" s="226">
        <f t="shared" si="22"/>
        <v>0</v>
      </c>
      <c r="AH34" s="227"/>
      <c r="AI34" s="225">
        <f t="shared" si="23"/>
        <v>0</v>
      </c>
      <c r="AJ34" s="225">
        <f t="shared" si="24"/>
        <v>0</v>
      </c>
      <c r="AK34" s="225">
        <f t="shared" si="25"/>
        <v>0</v>
      </c>
      <c r="AL34" s="225">
        <f t="shared" si="26"/>
        <v>0</v>
      </c>
      <c r="AM34" s="225">
        <f t="shared" si="27"/>
        <v>0</v>
      </c>
      <c r="AN34" s="225">
        <f t="shared" si="28"/>
        <v>0</v>
      </c>
      <c r="AO34" s="225">
        <f t="shared" si="29"/>
        <v>0</v>
      </c>
      <c r="AP34" s="225">
        <f t="shared" si="30"/>
        <v>0</v>
      </c>
      <c r="AQ34" s="225">
        <f t="shared" si="31"/>
        <v>0</v>
      </c>
      <c r="AR34" s="225">
        <f t="shared" si="32"/>
        <v>0</v>
      </c>
      <c r="AS34" s="226">
        <f t="shared" si="33"/>
        <v>0</v>
      </c>
      <c r="AT34" s="227"/>
      <c r="AU34" s="225">
        <f t="shared" si="34"/>
        <v>0</v>
      </c>
      <c r="AV34" s="225">
        <f t="shared" si="35"/>
        <v>0</v>
      </c>
      <c r="AW34" s="225">
        <f t="shared" si="36"/>
        <v>0</v>
      </c>
      <c r="AX34" s="225">
        <f t="shared" si="37"/>
        <v>0</v>
      </c>
      <c r="AY34" s="225">
        <f t="shared" si="38"/>
        <v>0</v>
      </c>
      <c r="AZ34" s="225">
        <f t="shared" si="39"/>
        <v>0</v>
      </c>
      <c r="BA34" s="225">
        <f t="shared" si="40"/>
        <v>0</v>
      </c>
      <c r="BB34" s="225">
        <f t="shared" si="41"/>
        <v>0</v>
      </c>
      <c r="BC34" s="225">
        <f t="shared" si="42"/>
        <v>0</v>
      </c>
      <c r="BD34" s="225">
        <f t="shared" si="43"/>
        <v>0</v>
      </c>
      <c r="BE34" s="226">
        <f t="shared" si="44"/>
        <v>0</v>
      </c>
      <c r="BF34" s="227"/>
      <c r="BG34" s="225">
        <f t="shared" si="45"/>
        <v>0</v>
      </c>
      <c r="BH34" s="225">
        <f t="shared" si="46"/>
        <v>0</v>
      </c>
      <c r="BI34" s="225">
        <f t="shared" si="47"/>
        <v>0</v>
      </c>
      <c r="BJ34" s="225">
        <f t="shared" si="48"/>
        <v>0</v>
      </c>
      <c r="BK34" s="225">
        <f t="shared" si="49"/>
        <v>0</v>
      </c>
      <c r="BL34" s="225">
        <f t="shared" si="50"/>
        <v>0</v>
      </c>
      <c r="BM34" s="225">
        <f t="shared" si="51"/>
        <v>0</v>
      </c>
      <c r="BN34" s="225">
        <f t="shared" si="52"/>
        <v>0</v>
      </c>
      <c r="BO34" s="225">
        <f t="shared" si="53"/>
        <v>0</v>
      </c>
      <c r="BP34" s="225">
        <f t="shared" si="54"/>
        <v>0</v>
      </c>
      <c r="BQ34" s="226">
        <f t="shared" si="55"/>
        <v>0</v>
      </c>
    </row>
    <row r="35" spans="2:69" ht="12.95" customHeight="1" x14ac:dyDescent="0.2">
      <c r="B35" s="109" t="str">
        <f>'2. Grunddata'!C$9</f>
        <v>Husdjurens utfodring och vård</v>
      </c>
      <c r="C35" s="110"/>
      <c r="D35" s="110"/>
      <c r="E35" s="185">
        <f t="shared" si="10"/>
        <v>0</v>
      </c>
      <c r="F35" s="302"/>
      <c r="G35" s="169"/>
      <c r="H35" s="169"/>
      <c r="I35" s="170">
        <f>IF(AND(ISNUMBER($F35),ISNUMBER($G35),ISNUMBER($H35)),IF(AND(I$15&gt;=$F35,I$15&lt;=YEAR('2. Grunddata'!$C$21),I$15&lt;=($F35+$G35-1)),$H35/$G35,0),0)</f>
        <v>0</v>
      </c>
      <c r="J35" s="170">
        <f>IF(AND(ISNUMBER($F35),ISNUMBER($G35),ISNUMBER($H35)),IF(AND(J$15&gt;=$F35,J$15&lt;=YEAR('2. Grunddata'!$C$21),J$15&lt;=($F35+$G35-1)),$H35/$G35,0),0)</f>
        <v>0</v>
      </c>
      <c r="K35" s="170">
        <f>IF(AND(ISNUMBER($F35),ISNUMBER($G35),ISNUMBER($H35)),IF(AND(K$15&gt;=$F35,K$15&lt;=YEAR('2. Grunddata'!$C$21),K$15&lt;=($F35+$G35-1)),$H35/$G35,0),0)</f>
        <v>0</v>
      </c>
      <c r="L35" s="170">
        <f>IF(AND(ISNUMBER($F35),ISNUMBER($G35),ISNUMBER($H35)),IF(AND(L$15&gt;=$F35,L$15&lt;=YEAR('2. Grunddata'!$C$21),L$15&lt;=($F35+$G35-1)),$H35/$G35,0),0)</f>
        <v>0</v>
      </c>
      <c r="M35" s="170">
        <f>IF(AND(ISNUMBER($F35),ISNUMBER($G35),ISNUMBER($H35)),IF(AND(M$15&gt;=$F35,M$15&lt;=YEAR('2. Grunddata'!$C$21),M$15&lt;=($F35+$G35-1)),$H35/$G35,0),0)</f>
        <v>0</v>
      </c>
      <c r="N35" s="170">
        <f>IF(AND(ISNUMBER($F35),ISNUMBER($G35),ISNUMBER($H35)),IF(AND(N$15&gt;=$F35,N$15&lt;=YEAR('2. Grunddata'!$C$21),N$15&lt;=($F35+$G35-1)),$H35/$G35,0),0)</f>
        <v>0</v>
      </c>
      <c r="O35" s="170">
        <f>IF(AND(ISNUMBER($F35),ISNUMBER($G35),ISNUMBER($H35)),IF(AND(O$15&gt;=$F35,O$15&lt;=YEAR('2. Grunddata'!$C$21),O$15&lt;=($F35+$G35-1)),$H35/$G35,0),0)</f>
        <v>0</v>
      </c>
      <c r="P35" s="170">
        <f>IF(AND(ISNUMBER($F35),ISNUMBER($G35),ISNUMBER($H35)),IF(AND(P$15&gt;=$F35,P$15&lt;=YEAR('2. Grunddata'!$C$21),P$15&lt;=($F35+$G35-1)),$H35/$G35,0),0)</f>
        <v>0</v>
      </c>
      <c r="Q35" s="170">
        <f>IF(AND(ISNUMBER($F35),ISNUMBER($G35),ISNUMBER($H35)),IF(AND(Q$15&gt;=$F35,Q$15&lt;=YEAR('2. Grunddata'!$C$21),Q$15&lt;=($F35+$G35-1)),$H35/$G35,0),0)</f>
        <v>0</v>
      </c>
      <c r="R35" s="170">
        <f>IF(AND(ISNUMBER($F35),ISNUMBER($G35),ISNUMBER($H35)),IF(AND(R$15&gt;=$F35,R$15&lt;=YEAR('2. Grunddata'!$C$21),R$15&lt;=($F35+$G35-1)),$H35/$G35,0),0)</f>
        <v>0</v>
      </c>
      <c r="S35" s="171">
        <f t="shared" si="11"/>
        <v>0</v>
      </c>
      <c r="U35" s="206">
        <f>IF('2. Grunddata'!C$15="Lön+Drift+Utrustning+Lokal",'2. Grunddata'!C$14,0)</f>
        <v>0</v>
      </c>
      <c r="V35" s="289"/>
      <c r="W35" s="170">
        <f t="shared" si="12"/>
        <v>0</v>
      </c>
      <c r="X35" s="170">
        <f t="shared" si="13"/>
        <v>0</v>
      </c>
      <c r="Y35" s="170">
        <f t="shared" si="14"/>
        <v>0</v>
      </c>
      <c r="Z35" s="170">
        <f t="shared" si="15"/>
        <v>0</v>
      </c>
      <c r="AA35" s="170">
        <f t="shared" si="16"/>
        <v>0</v>
      </c>
      <c r="AB35" s="170">
        <f t="shared" si="17"/>
        <v>0</v>
      </c>
      <c r="AC35" s="170">
        <f t="shared" si="18"/>
        <v>0</v>
      </c>
      <c r="AD35" s="170">
        <f t="shared" si="19"/>
        <v>0</v>
      </c>
      <c r="AE35" s="170">
        <f t="shared" si="20"/>
        <v>0</v>
      </c>
      <c r="AF35" s="170">
        <f t="shared" si="21"/>
        <v>0</v>
      </c>
      <c r="AG35" s="171">
        <f t="shared" si="22"/>
        <v>0</v>
      </c>
      <c r="AI35" s="170">
        <f t="shared" si="23"/>
        <v>0</v>
      </c>
      <c r="AJ35" s="170">
        <f t="shared" si="24"/>
        <v>0</v>
      </c>
      <c r="AK35" s="170">
        <f t="shared" si="25"/>
        <v>0</v>
      </c>
      <c r="AL35" s="170">
        <f t="shared" si="26"/>
        <v>0</v>
      </c>
      <c r="AM35" s="170">
        <f t="shared" si="27"/>
        <v>0</v>
      </c>
      <c r="AN35" s="170">
        <f t="shared" si="28"/>
        <v>0</v>
      </c>
      <c r="AO35" s="170">
        <f t="shared" si="29"/>
        <v>0</v>
      </c>
      <c r="AP35" s="170">
        <f t="shared" si="30"/>
        <v>0</v>
      </c>
      <c r="AQ35" s="170">
        <f t="shared" si="31"/>
        <v>0</v>
      </c>
      <c r="AR35" s="170">
        <f t="shared" si="32"/>
        <v>0</v>
      </c>
      <c r="AS35" s="171">
        <f t="shared" si="33"/>
        <v>0</v>
      </c>
      <c r="AU35" s="170">
        <f t="shared" si="34"/>
        <v>0</v>
      </c>
      <c r="AV35" s="170">
        <f t="shared" si="35"/>
        <v>0</v>
      </c>
      <c r="AW35" s="170">
        <f t="shared" si="36"/>
        <v>0</v>
      </c>
      <c r="AX35" s="170">
        <f t="shared" si="37"/>
        <v>0</v>
      </c>
      <c r="AY35" s="170">
        <f t="shared" si="38"/>
        <v>0</v>
      </c>
      <c r="AZ35" s="170">
        <f t="shared" si="39"/>
        <v>0</v>
      </c>
      <c r="BA35" s="170">
        <f t="shared" si="40"/>
        <v>0</v>
      </c>
      <c r="BB35" s="170">
        <f t="shared" si="41"/>
        <v>0</v>
      </c>
      <c r="BC35" s="170">
        <f t="shared" si="42"/>
        <v>0</v>
      </c>
      <c r="BD35" s="170">
        <f t="shared" si="43"/>
        <v>0</v>
      </c>
      <c r="BE35" s="171">
        <f t="shared" si="44"/>
        <v>0</v>
      </c>
      <c r="BG35" s="170">
        <f t="shared" si="45"/>
        <v>0</v>
      </c>
      <c r="BH35" s="170">
        <f t="shared" si="46"/>
        <v>0</v>
      </c>
      <c r="BI35" s="170">
        <f t="shared" si="47"/>
        <v>0</v>
      </c>
      <c r="BJ35" s="170">
        <f t="shared" si="48"/>
        <v>0</v>
      </c>
      <c r="BK35" s="170">
        <f t="shared" si="49"/>
        <v>0</v>
      </c>
      <c r="BL35" s="170">
        <f t="shared" si="50"/>
        <v>0</v>
      </c>
      <c r="BM35" s="170">
        <f t="shared" si="51"/>
        <v>0</v>
      </c>
      <c r="BN35" s="170">
        <f t="shared" si="52"/>
        <v>0</v>
      </c>
      <c r="BO35" s="170">
        <f t="shared" si="53"/>
        <v>0</v>
      </c>
      <c r="BP35" s="170">
        <f t="shared" si="54"/>
        <v>0</v>
      </c>
      <c r="BQ35" s="171">
        <f t="shared" si="55"/>
        <v>0</v>
      </c>
    </row>
    <row r="36" spans="2:69" ht="12.95" customHeight="1" x14ac:dyDescent="0.2">
      <c r="B36" s="115" t="str">
        <f>'2. Grunddata'!C$9</f>
        <v>Husdjurens utfodring och vård</v>
      </c>
      <c r="C36" s="147"/>
      <c r="D36" s="147"/>
      <c r="E36" s="209">
        <f t="shared" si="10"/>
        <v>0</v>
      </c>
      <c r="F36" s="301"/>
      <c r="G36" s="210"/>
      <c r="H36" s="210"/>
      <c r="I36" s="225">
        <f>IF(AND(ISNUMBER($F36),ISNUMBER($G36),ISNUMBER($H36)),IF(AND(I$15&gt;=$F36,I$15&lt;=YEAR('2. Grunddata'!$C$21),I$15&lt;=($F36+$G36-1)),$H36/$G36,0),0)</f>
        <v>0</v>
      </c>
      <c r="J36" s="225">
        <f>IF(AND(ISNUMBER($F36),ISNUMBER($G36),ISNUMBER($H36)),IF(AND(J$15&gt;=$F36,J$15&lt;=YEAR('2. Grunddata'!$C$21),J$15&lt;=($F36+$G36-1)),$H36/$G36,0),0)</f>
        <v>0</v>
      </c>
      <c r="K36" s="225">
        <f>IF(AND(ISNUMBER($F36),ISNUMBER($G36),ISNUMBER($H36)),IF(AND(K$15&gt;=$F36,K$15&lt;=YEAR('2. Grunddata'!$C$21),K$15&lt;=($F36+$G36-1)),$H36/$G36,0),0)</f>
        <v>0</v>
      </c>
      <c r="L36" s="225">
        <f>IF(AND(ISNUMBER($F36),ISNUMBER($G36),ISNUMBER($H36)),IF(AND(L$15&gt;=$F36,L$15&lt;=YEAR('2. Grunddata'!$C$21),L$15&lt;=($F36+$G36-1)),$H36/$G36,0),0)</f>
        <v>0</v>
      </c>
      <c r="M36" s="225">
        <f>IF(AND(ISNUMBER($F36),ISNUMBER($G36),ISNUMBER($H36)),IF(AND(M$15&gt;=$F36,M$15&lt;=YEAR('2. Grunddata'!$C$21),M$15&lt;=($F36+$G36-1)),$H36/$G36,0),0)</f>
        <v>0</v>
      </c>
      <c r="N36" s="225">
        <f>IF(AND(ISNUMBER($F36),ISNUMBER($G36),ISNUMBER($H36)),IF(AND(N$15&gt;=$F36,N$15&lt;=YEAR('2. Grunddata'!$C$21),N$15&lt;=($F36+$G36-1)),$H36/$G36,0),0)</f>
        <v>0</v>
      </c>
      <c r="O36" s="225">
        <f>IF(AND(ISNUMBER($F36),ISNUMBER($G36),ISNUMBER($H36)),IF(AND(O$15&gt;=$F36,O$15&lt;=YEAR('2. Grunddata'!$C$21),O$15&lt;=($F36+$G36-1)),$H36/$G36,0),0)</f>
        <v>0</v>
      </c>
      <c r="P36" s="225">
        <f>IF(AND(ISNUMBER($F36),ISNUMBER($G36),ISNUMBER($H36)),IF(AND(P$15&gt;=$F36,P$15&lt;=YEAR('2. Grunddata'!$C$21),P$15&lt;=($F36+$G36-1)),$H36/$G36,0),0)</f>
        <v>0</v>
      </c>
      <c r="Q36" s="225">
        <f>IF(AND(ISNUMBER($F36),ISNUMBER($G36),ISNUMBER($H36)),IF(AND(Q$15&gt;=$F36,Q$15&lt;=YEAR('2. Grunddata'!$C$21),Q$15&lt;=($F36+$G36-1)),$H36/$G36,0),0)</f>
        <v>0</v>
      </c>
      <c r="R36" s="225">
        <f>IF(AND(ISNUMBER($F36),ISNUMBER($G36),ISNUMBER($H36)),IF(AND(R$15&gt;=$F36,R$15&lt;=YEAR('2. Grunddata'!$C$21),R$15&lt;=($F36+$G36-1)),$H36/$G36,0),0)</f>
        <v>0</v>
      </c>
      <c r="S36" s="226">
        <f t="shared" si="11"/>
        <v>0</v>
      </c>
      <c r="T36" s="227"/>
      <c r="U36" s="287">
        <f>IF('2. Grunddata'!C$15="Lön+Drift+Utrustning+Lokal",'2. Grunddata'!C$14,0)</f>
        <v>0</v>
      </c>
      <c r="V36" s="290"/>
      <c r="W36" s="225">
        <f t="shared" si="12"/>
        <v>0</v>
      </c>
      <c r="X36" s="225">
        <f t="shared" si="13"/>
        <v>0</v>
      </c>
      <c r="Y36" s="225">
        <f t="shared" si="14"/>
        <v>0</v>
      </c>
      <c r="Z36" s="225">
        <f t="shared" si="15"/>
        <v>0</v>
      </c>
      <c r="AA36" s="225">
        <f t="shared" si="16"/>
        <v>0</v>
      </c>
      <c r="AB36" s="225">
        <f t="shared" si="17"/>
        <v>0</v>
      </c>
      <c r="AC36" s="225">
        <f t="shared" si="18"/>
        <v>0</v>
      </c>
      <c r="AD36" s="225">
        <f t="shared" si="19"/>
        <v>0</v>
      </c>
      <c r="AE36" s="225">
        <f t="shared" si="20"/>
        <v>0</v>
      </c>
      <c r="AF36" s="225">
        <f t="shared" si="21"/>
        <v>0</v>
      </c>
      <c r="AG36" s="226">
        <f t="shared" si="22"/>
        <v>0</v>
      </c>
      <c r="AH36" s="227"/>
      <c r="AI36" s="225">
        <f t="shared" si="23"/>
        <v>0</v>
      </c>
      <c r="AJ36" s="225">
        <f t="shared" si="24"/>
        <v>0</v>
      </c>
      <c r="AK36" s="225">
        <f t="shared" si="25"/>
        <v>0</v>
      </c>
      <c r="AL36" s="225">
        <f t="shared" si="26"/>
        <v>0</v>
      </c>
      <c r="AM36" s="225">
        <f t="shared" si="27"/>
        <v>0</v>
      </c>
      <c r="AN36" s="225">
        <f t="shared" si="28"/>
        <v>0</v>
      </c>
      <c r="AO36" s="225">
        <f t="shared" si="29"/>
        <v>0</v>
      </c>
      <c r="AP36" s="225">
        <f t="shared" si="30"/>
        <v>0</v>
      </c>
      <c r="AQ36" s="225">
        <f t="shared" si="31"/>
        <v>0</v>
      </c>
      <c r="AR36" s="225">
        <f t="shared" si="32"/>
        <v>0</v>
      </c>
      <c r="AS36" s="226">
        <f t="shared" si="33"/>
        <v>0</v>
      </c>
      <c r="AT36" s="227"/>
      <c r="AU36" s="225">
        <f t="shared" si="34"/>
        <v>0</v>
      </c>
      <c r="AV36" s="225">
        <f t="shared" si="35"/>
        <v>0</v>
      </c>
      <c r="AW36" s="225">
        <f t="shared" si="36"/>
        <v>0</v>
      </c>
      <c r="AX36" s="225">
        <f t="shared" si="37"/>
        <v>0</v>
      </c>
      <c r="AY36" s="225">
        <f t="shared" si="38"/>
        <v>0</v>
      </c>
      <c r="AZ36" s="225">
        <f t="shared" si="39"/>
        <v>0</v>
      </c>
      <c r="BA36" s="225">
        <f t="shared" si="40"/>
        <v>0</v>
      </c>
      <c r="BB36" s="225">
        <f t="shared" si="41"/>
        <v>0</v>
      </c>
      <c r="BC36" s="225">
        <f t="shared" si="42"/>
        <v>0</v>
      </c>
      <c r="BD36" s="225">
        <f t="shared" si="43"/>
        <v>0</v>
      </c>
      <c r="BE36" s="226">
        <f t="shared" si="44"/>
        <v>0</v>
      </c>
      <c r="BF36" s="227"/>
      <c r="BG36" s="225">
        <f t="shared" si="45"/>
        <v>0</v>
      </c>
      <c r="BH36" s="225">
        <f t="shared" si="46"/>
        <v>0</v>
      </c>
      <c r="BI36" s="225">
        <f t="shared" si="47"/>
        <v>0</v>
      </c>
      <c r="BJ36" s="225">
        <f t="shared" si="48"/>
        <v>0</v>
      </c>
      <c r="BK36" s="225">
        <f t="shared" si="49"/>
        <v>0</v>
      </c>
      <c r="BL36" s="225">
        <f t="shared" si="50"/>
        <v>0</v>
      </c>
      <c r="BM36" s="225">
        <f t="shared" si="51"/>
        <v>0</v>
      </c>
      <c r="BN36" s="225">
        <f t="shared" si="52"/>
        <v>0</v>
      </c>
      <c r="BO36" s="225">
        <f t="shared" si="53"/>
        <v>0</v>
      </c>
      <c r="BP36" s="225">
        <f t="shared" si="54"/>
        <v>0</v>
      </c>
      <c r="BQ36" s="226">
        <f t="shared" si="55"/>
        <v>0</v>
      </c>
    </row>
    <row r="37" spans="2:69" ht="12.95" customHeight="1" x14ac:dyDescent="0.2">
      <c r="B37" s="109" t="str">
        <f>'2. Grunddata'!C$9</f>
        <v>Husdjurens utfodring och vård</v>
      </c>
      <c r="C37" s="110"/>
      <c r="D37" s="110"/>
      <c r="E37" s="185">
        <f t="shared" si="10"/>
        <v>0</v>
      </c>
      <c r="F37" s="302"/>
      <c r="G37" s="169"/>
      <c r="H37" s="169"/>
      <c r="I37" s="170">
        <f>IF(AND(ISNUMBER($F37),ISNUMBER($G37),ISNUMBER($H37)),IF(AND(I$15&gt;=$F37,I$15&lt;=YEAR('2. Grunddata'!$C$21),I$15&lt;=($F37+$G37-1)),$H37/$G37,0),0)</f>
        <v>0</v>
      </c>
      <c r="J37" s="170">
        <f>IF(AND(ISNUMBER($F37),ISNUMBER($G37),ISNUMBER($H37)),IF(AND(J$15&gt;=$F37,J$15&lt;=YEAR('2. Grunddata'!$C$21),J$15&lt;=($F37+$G37-1)),$H37/$G37,0),0)</f>
        <v>0</v>
      </c>
      <c r="K37" s="170">
        <f>IF(AND(ISNUMBER($F37),ISNUMBER($G37),ISNUMBER($H37)),IF(AND(K$15&gt;=$F37,K$15&lt;=YEAR('2. Grunddata'!$C$21),K$15&lt;=($F37+$G37-1)),$H37/$G37,0),0)</f>
        <v>0</v>
      </c>
      <c r="L37" s="170">
        <f>IF(AND(ISNUMBER($F37),ISNUMBER($G37),ISNUMBER($H37)),IF(AND(L$15&gt;=$F37,L$15&lt;=YEAR('2. Grunddata'!$C$21),L$15&lt;=($F37+$G37-1)),$H37/$G37,0),0)</f>
        <v>0</v>
      </c>
      <c r="M37" s="170">
        <f>IF(AND(ISNUMBER($F37),ISNUMBER($G37),ISNUMBER($H37)),IF(AND(M$15&gt;=$F37,M$15&lt;=YEAR('2. Grunddata'!$C$21),M$15&lt;=($F37+$G37-1)),$H37/$G37,0),0)</f>
        <v>0</v>
      </c>
      <c r="N37" s="170">
        <f>IF(AND(ISNUMBER($F37),ISNUMBER($G37),ISNUMBER($H37)),IF(AND(N$15&gt;=$F37,N$15&lt;=YEAR('2. Grunddata'!$C$21),N$15&lt;=($F37+$G37-1)),$H37/$G37,0),0)</f>
        <v>0</v>
      </c>
      <c r="O37" s="170">
        <f>IF(AND(ISNUMBER($F37),ISNUMBER($G37),ISNUMBER($H37)),IF(AND(O$15&gt;=$F37,O$15&lt;=YEAR('2. Grunddata'!$C$21),O$15&lt;=($F37+$G37-1)),$H37/$G37,0),0)</f>
        <v>0</v>
      </c>
      <c r="P37" s="170">
        <f>IF(AND(ISNUMBER($F37),ISNUMBER($G37),ISNUMBER($H37)),IF(AND(P$15&gt;=$F37,P$15&lt;=YEAR('2. Grunddata'!$C$21),P$15&lt;=($F37+$G37-1)),$H37/$G37,0),0)</f>
        <v>0</v>
      </c>
      <c r="Q37" s="170">
        <f>IF(AND(ISNUMBER($F37),ISNUMBER($G37),ISNUMBER($H37)),IF(AND(Q$15&gt;=$F37,Q$15&lt;=YEAR('2. Grunddata'!$C$21),Q$15&lt;=($F37+$G37-1)),$H37/$G37,0),0)</f>
        <v>0</v>
      </c>
      <c r="R37" s="170">
        <f>IF(AND(ISNUMBER($F37),ISNUMBER($G37),ISNUMBER($H37)),IF(AND(R$15&gt;=$F37,R$15&lt;=YEAR('2. Grunddata'!$C$21),R$15&lt;=($F37+$G37-1)),$H37/$G37,0),0)</f>
        <v>0</v>
      </c>
      <c r="S37" s="171">
        <f t="shared" si="11"/>
        <v>0</v>
      </c>
      <c r="U37" s="206">
        <f>IF('2. Grunddata'!C$15="Lön+Drift+Utrustning+Lokal",'2. Grunddata'!C$14,0)</f>
        <v>0</v>
      </c>
      <c r="V37" s="289"/>
      <c r="W37" s="170">
        <f t="shared" si="12"/>
        <v>0</v>
      </c>
      <c r="X37" s="170">
        <f t="shared" si="13"/>
        <v>0</v>
      </c>
      <c r="Y37" s="170">
        <f t="shared" si="14"/>
        <v>0</v>
      </c>
      <c r="Z37" s="170">
        <f t="shared" si="15"/>
        <v>0</v>
      </c>
      <c r="AA37" s="170">
        <f t="shared" si="16"/>
        <v>0</v>
      </c>
      <c r="AB37" s="170">
        <f t="shared" si="17"/>
        <v>0</v>
      </c>
      <c r="AC37" s="170">
        <f t="shared" si="18"/>
        <v>0</v>
      </c>
      <c r="AD37" s="170">
        <f t="shared" si="19"/>
        <v>0</v>
      </c>
      <c r="AE37" s="170">
        <f t="shared" si="20"/>
        <v>0</v>
      </c>
      <c r="AF37" s="170">
        <f t="shared" si="21"/>
        <v>0</v>
      </c>
      <c r="AG37" s="171">
        <f t="shared" si="22"/>
        <v>0</v>
      </c>
      <c r="AI37" s="170">
        <f t="shared" si="23"/>
        <v>0</v>
      </c>
      <c r="AJ37" s="170">
        <f t="shared" si="24"/>
        <v>0</v>
      </c>
      <c r="AK37" s="170">
        <f t="shared" si="25"/>
        <v>0</v>
      </c>
      <c r="AL37" s="170">
        <f t="shared" si="26"/>
        <v>0</v>
      </c>
      <c r="AM37" s="170">
        <f t="shared" si="27"/>
        <v>0</v>
      </c>
      <c r="AN37" s="170">
        <f t="shared" si="28"/>
        <v>0</v>
      </c>
      <c r="AO37" s="170">
        <f t="shared" si="29"/>
        <v>0</v>
      </c>
      <c r="AP37" s="170">
        <f t="shared" si="30"/>
        <v>0</v>
      </c>
      <c r="AQ37" s="170">
        <f t="shared" si="31"/>
        <v>0</v>
      </c>
      <c r="AR37" s="170">
        <f t="shared" si="32"/>
        <v>0</v>
      </c>
      <c r="AS37" s="171">
        <f t="shared" si="33"/>
        <v>0</v>
      </c>
      <c r="AU37" s="170">
        <f t="shared" si="34"/>
        <v>0</v>
      </c>
      <c r="AV37" s="170">
        <f t="shared" si="35"/>
        <v>0</v>
      </c>
      <c r="AW37" s="170">
        <f t="shared" si="36"/>
        <v>0</v>
      </c>
      <c r="AX37" s="170">
        <f t="shared" si="37"/>
        <v>0</v>
      </c>
      <c r="AY37" s="170">
        <f t="shared" si="38"/>
        <v>0</v>
      </c>
      <c r="AZ37" s="170">
        <f t="shared" si="39"/>
        <v>0</v>
      </c>
      <c r="BA37" s="170">
        <f t="shared" si="40"/>
        <v>0</v>
      </c>
      <c r="BB37" s="170">
        <f t="shared" si="41"/>
        <v>0</v>
      </c>
      <c r="BC37" s="170">
        <f t="shared" si="42"/>
        <v>0</v>
      </c>
      <c r="BD37" s="170">
        <f t="shared" si="43"/>
        <v>0</v>
      </c>
      <c r="BE37" s="171">
        <f t="shared" si="44"/>
        <v>0</v>
      </c>
      <c r="BG37" s="170">
        <f t="shared" si="45"/>
        <v>0</v>
      </c>
      <c r="BH37" s="170">
        <f t="shared" si="46"/>
        <v>0</v>
      </c>
      <c r="BI37" s="170">
        <f t="shared" si="47"/>
        <v>0</v>
      </c>
      <c r="BJ37" s="170">
        <f t="shared" si="48"/>
        <v>0</v>
      </c>
      <c r="BK37" s="170">
        <f t="shared" si="49"/>
        <v>0</v>
      </c>
      <c r="BL37" s="170">
        <f t="shared" si="50"/>
        <v>0</v>
      </c>
      <c r="BM37" s="170">
        <f t="shared" si="51"/>
        <v>0</v>
      </c>
      <c r="BN37" s="170">
        <f t="shared" si="52"/>
        <v>0</v>
      </c>
      <c r="BO37" s="170">
        <f t="shared" si="53"/>
        <v>0</v>
      </c>
      <c r="BP37" s="170">
        <f t="shared" si="54"/>
        <v>0</v>
      </c>
      <c r="BQ37" s="171">
        <f t="shared" si="55"/>
        <v>0</v>
      </c>
    </row>
    <row r="38" spans="2:69" ht="12.95" customHeight="1" x14ac:dyDescent="0.2">
      <c r="B38" s="115" t="str">
        <f>'2. Grunddata'!C$9</f>
        <v>Husdjurens utfodring och vård</v>
      </c>
      <c r="C38" s="147"/>
      <c r="D38" s="147"/>
      <c r="E38" s="209">
        <f t="shared" si="10"/>
        <v>0</v>
      </c>
      <c r="F38" s="301"/>
      <c r="G38" s="210"/>
      <c r="H38" s="210"/>
      <c r="I38" s="225">
        <f>IF(AND(ISNUMBER($F38),ISNUMBER($G38),ISNUMBER($H38)),IF(AND(I$15&gt;=$F38,I$15&lt;=YEAR('2. Grunddata'!$C$21),I$15&lt;=($F38+$G38-1)),$H38/$G38,0),0)</f>
        <v>0</v>
      </c>
      <c r="J38" s="225">
        <f>IF(AND(ISNUMBER($F38),ISNUMBER($G38),ISNUMBER($H38)),IF(AND(J$15&gt;=$F38,J$15&lt;=YEAR('2. Grunddata'!$C$21),J$15&lt;=($F38+$G38-1)),$H38/$G38,0),0)</f>
        <v>0</v>
      </c>
      <c r="K38" s="225">
        <f>IF(AND(ISNUMBER($F38),ISNUMBER($G38),ISNUMBER($H38)),IF(AND(K$15&gt;=$F38,K$15&lt;=YEAR('2. Grunddata'!$C$21),K$15&lt;=($F38+$G38-1)),$H38/$G38,0),0)</f>
        <v>0</v>
      </c>
      <c r="L38" s="225">
        <f>IF(AND(ISNUMBER($F38),ISNUMBER($G38),ISNUMBER($H38)),IF(AND(L$15&gt;=$F38,L$15&lt;=YEAR('2. Grunddata'!$C$21),L$15&lt;=($F38+$G38-1)),$H38/$G38,0),0)</f>
        <v>0</v>
      </c>
      <c r="M38" s="225">
        <f>IF(AND(ISNUMBER($F38),ISNUMBER($G38),ISNUMBER($H38)),IF(AND(M$15&gt;=$F38,M$15&lt;=YEAR('2. Grunddata'!$C$21),M$15&lt;=($F38+$G38-1)),$H38/$G38,0),0)</f>
        <v>0</v>
      </c>
      <c r="N38" s="225">
        <f>IF(AND(ISNUMBER($F38),ISNUMBER($G38),ISNUMBER($H38)),IF(AND(N$15&gt;=$F38,N$15&lt;=YEAR('2. Grunddata'!$C$21),N$15&lt;=($F38+$G38-1)),$H38/$G38,0),0)</f>
        <v>0</v>
      </c>
      <c r="O38" s="225">
        <f>IF(AND(ISNUMBER($F38),ISNUMBER($G38),ISNUMBER($H38)),IF(AND(O$15&gt;=$F38,O$15&lt;=YEAR('2. Grunddata'!$C$21),O$15&lt;=($F38+$G38-1)),$H38/$G38,0),0)</f>
        <v>0</v>
      </c>
      <c r="P38" s="225">
        <f>IF(AND(ISNUMBER($F38),ISNUMBER($G38),ISNUMBER($H38)),IF(AND(P$15&gt;=$F38,P$15&lt;=YEAR('2. Grunddata'!$C$21),P$15&lt;=($F38+$G38-1)),$H38/$G38,0),0)</f>
        <v>0</v>
      </c>
      <c r="Q38" s="225">
        <f>IF(AND(ISNUMBER($F38),ISNUMBER($G38),ISNUMBER($H38)),IF(AND(Q$15&gt;=$F38,Q$15&lt;=YEAR('2. Grunddata'!$C$21),Q$15&lt;=($F38+$G38-1)),$H38/$G38,0),0)</f>
        <v>0</v>
      </c>
      <c r="R38" s="225">
        <f>IF(AND(ISNUMBER($F38),ISNUMBER($G38),ISNUMBER($H38)),IF(AND(R$15&gt;=$F38,R$15&lt;=YEAR('2. Grunddata'!$C$21),R$15&lt;=($F38+$G38-1)),$H38/$G38,0),0)</f>
        <v>0</v>
      </c>
      <c r="S38" s="226">
        <f t="shared" si="11"/>
        <v>0</v>
      </c>
      <c r="T38" s="227"/>
      <c r="U38" s="287">
        <f>IF('2. Grunddata'!C$15="Lön+Drift+Utrustning+Lokal",'2. Grunddata'!C$14,0)</f>
        <v>0</v>
      </c>
      <c r="V38" s="290"/>
      <c r="W38" s="225">
        <f t="shared" si="12"/>
        <v>0</v>
      </c>
      <c r="X38" s="225">
        <f t="shared" si="13"/>
        <v>0</v>
      </c>
      <c r="Y38" s="225">
        <f t="shared" si="14"/>
        <v>0</v>
      </c>
      <c r="Z38" s="225">
        <f t="shared" si="15"/>
        <v>0</v>
      </c>
      <c r="AA38" s="225">
        <f t="shared" si="16"/>
        <v>0</v>
      </c>
      <c r="AB38" s="225">
        <f t="shared" si="17"/>
        <v>0</v>
      </c>
      <c r="AC38" s="225">
        <f t="shared" si="18"/>
        <v>0</v>
      </c>
      <c r="AD38" s="225">
        <f t="shared" si="19"/>
        <v>0</v>
      </c>
      <c r="AE38" s="225">
        <f t="shared" si="20"/>
        <v>0</v>
      </c>
      <c r="AF38" s="225">
        <f t="shared" si="21"/>
        <v>0</v>
      </c>
      <c r="AG38" s="226">
        <f t="shared" si="22"/>
        <v>0</v>
      </c>
      <c r="AH38" s="227"/>
      <c r="AI38" s="225">
        <f t="shared" si="23"/>
        <v>0</v>
      </c>
      <c r="AJ38" s="225">
        <f t="shared" si="24"/>
        <v>0</v>
      </c>
      <c r="AK38" s="225">
        <f t="shared" si="25"/>
        <v>0</v>
      </c>
      <c r="AL38" s="225">
        <f t="shared" si="26"/>
        <v>0</v>
      </c>
      <c r="AM38" s="225">
        <f t="shared" si="27"/>
        <v>0</v>
      </c>
      <c r="AN38" s="225">
        <f t="shared" si="28"/>
        <v>0</v>
      </c>
      <c r="AO38" s="225">
        <f t="shared" si="29"/>
        <v>0</v>
      </c>
      <c r="AP38" s="225">
        <f t="shared" si="30"/>
        <v>0</v>
      </c>
      <c r="AQ38" s="225">
        <f t="shared" si="31"/>
        <v>0</v>
      </c>
      <c r="AR38" s="225">
        <f t="shared" si="32"/>
        <v>0</v>
      </c>
      <c r="AS38" s="226">
        <f t="shared" si="33"/>
        <v>0</v>
      </c>
      <c r="AT38" s="227"/>
      <c r="AU38" s="225">
        <f t="shared" si="34"/>
        <v>0</v>
      </c>
      <c r="AV38" s="225">
        <f t="shared" si="35"/>
        <v>0</v>
      </c>
      <c r="AW38" s="225">
        <f t="shared" si="36"/>
        <v>0</v>
      </c>
      <c r="AX38" s="225">
        <f t="shared" si="37"/>
        <v>0</v>
      </c>
      <c r="AY38" s="225">
        <f t="shared" si="38"/>
        <v>0</v>
      </c>
      <c r="AZ38" s="225">
        <f t="shared" si="39"/>
        <v>0</v>
      </c>
      <c r="BA38" s="225">
        <f t="shared" si="40"/>
        <v>0</v>
      </c>
      <c r="BB38" s="225">
        <f t="shared" si="41"/>
        <v>0</v>
      </c>
      <c r="BC38" s="225">
        <f t="shared" si="42"/>
        <v>0</v>
      </c>
      <c r="BD38" s="225">
        <f t="shared" si="43"/>
        <v>0</v>
      </c>
      <c r="BE38" s="226">
        <f t="shared" si="44"/>
        <v>0</v>
      </c>
      <c r="BF38" s="227"/>
      <c r="BG38" s="225">
        <f t="shared" si="45"/>
        <v>0</v>
      </c>
      <c r="BH38" s="225">
        <f t="shared" si="46"/>
        <v>0</v>
      </c>
      <c r="BI38" s="225">
        <f t="shared" si="47"/>
        <v>0</v>
      </c>
      <c r="BJ38" s="225">
        <f t="shared" si="48"/>
        <v>0</v>
      </c>
      <c r="BK38" s="225">
        <f t="shared" si="49"/>
        <v>0</v>
      </c>
      <c r="BL38" s="225">
        <f t="shared" si="50"/>
        <v>0</v>
      </c>
      <c r="BM38" s="225">
        <f t="shared" si="51"/>
        <v>0</v>
      </c>
      <c r="BN38" s="225">
        <f t="shared" si="52"/>
        <v>0</v>
      </c>
      <c r="BO38" s="225">
        <f t="shared" si="53"/>
        <v>0</v>
      </c>
      <c r="BP38" s="225">
        <f t="shared" si="54"/>
        <v>0</v>
      </c>
      <c r="BQ38" s="226">
        <f t="shared" si="55"/>
        <v>0</v>
      </c>
    </row>
    <row r="39" spans="2:69" ht="12.95" customHeight="1" x14ac:dyDescent="0.2">
      <c r="B39" s="109" t="str">
        <f>'2. Grunddata'!C$9</f>
        <v>Husdjurens utfodring och vård</v>
      </c>
      <c r="C39" s="110"/>
      <c r="D39" s="110"/>
      <c r="E39" s="185">
        <f t="shared" si="10"/>
        <v>0</v>
      </c>
      <c r="F39" s="302"/>
      <c r="G39" s="169"/>
      <c r="H39" s="169"/>
      <c r="I39" s="170">
        <f>IF(AND(ISNUMBER($F39),ISNUMBER($G39),ISNUMBER($H39)),IF(AND(I$15&gt;=$F39,I$15&lt;=YEAR('2. Grunddata'!$C$21),I$15&lt;=($F39+$G39-1)),$H39/$G39,0),0)</f>
        <v>0</v>
      </c>
      <c r="J39" s="170">
        <f>IF(AND(ISNUMBER($F39),ISNUMBER($G39),ISNUMBER($H39)),IF(AND(J$15&gt;=$F39,J$15&lt;=YEAR('2. Grunddata'!$C$21),J$15&lt;=($F39+$G39-1)),$H39/$G39,0),0)</f>
        <v>0</v>
      </c>
      <c r="K39" s="170">
        <f>IF(AND(ISNUMBER($F39),ISNUMBER($G39),ISNUMBER($H39)),IF(AND(K$15&gt;=$F39,K$15&lt;=YEAR('2. Grunddata'!$C$21),K$15&lt;=($F39+$G39-1)),$H39/$G39,0),0)</f>
        <v>0</v>
      </c>
      <c r="L39" s="170">
        <f>IF(AND(ISNUMBER($F39),ISNUMBER($G39),ISNUMBER($H39)),IF(AND(L$15&gt;=$F39,L$15&lt;=YEAR('2. Grunddata'!$C$21),L$15&lt;=($F39+$G39-1)),$H39/$G39,0),0)</f>
        <v>0</v>
      </c>
      <c r="M39" s="170">
        <f>IF(AND(ISNUMBER($F39),ISNUMBER($G39),ISNUMBER($H39)),IF(AND(M$15&gt;=$F39,M$15&lt;=YEAR('2. Grunddata'!$C$21),M$15&lt;=($F39+$G39-1)),$H39/$G39,0),0)</f>
        <v>0</v>
      </c>
      <c r="N39" s="170">
        <f>IF(AND(ISNUMBER($F39),ISNUMBER($G39),ISNUMBER($H39)),IF(AND(N$15&gt;=$F39,N$15&lt;=YEAR('2. Grunddata'!$C$21),N$15&lt;=($F39+$G39-1)),$H39/$G39,0),0)</f>
        <v>0</v>
      </c>
      <c r="O39" s="170">
        <f>IF(AND(ISNUMBER($F39),ISNUMBER($G39),ISNUMBER($H39)),IF(AND(O$15&gt;=$F39,O$15&lt;=YEAR('2. Grunddata'!$C$21),O$15&lt;=($F39+$G39-1)),$H39/$G39,0),0)</f>
        <v>0</v>
      </c>
      <c r="P39" s="170">
        <f>IF(AND(ISNUMBER($F39),ISNUMBER($G39),ISNUMBER($H39)),IF(AND(P$15&gt;=$F39,P$15&lt;=YEAR('2. Grunddata'!$C$21),P$15&lt;=($F39+$G39-1)),$H39/$G39,0),0)</f>
        <v>0</v>
      </c>
      <c r="Q39" s="170">
        <f>IF(AND(ISNUMBER($F39),ISNUMBER($G39),ISNUMBER($H39)),IF(AND(Q$15&gt;=$F39,Q$15&lt;=YEAR('2. Grunddata'!$C$21),Q$15&lt;=($F39+$G39-1)),$H39/$G39,0),0)</f>
        <v>0</v>
      </c>
      <c r="R39" s="170">
        <f>IF(AND(ISNUMBER($F39),ISNUMBER($G39),ISNUMBER($H39)),IF(AND(R$15&gt;=$F39,R$15&lt;=YEAR('2. Grunddata'!$C$21),R$15&lt;=($F39+$G39-1)),$H39/$G39,0),0)</f>
        <v>0</v>
      </c>
      <c r="S39" s="171">
        <f t="shared" si="11"/>
        <v>0</v>
      </c>
      <c r="U39" s="206">
        <f>IF('2. Grunddata'!C$15="Lön+Drift+Utrustning+Lokal",'2. Grunddata'!C$14,0)</f>
        <v>0</v>
      </c>
      <c r="V39" s="289"/>
      <c r="W39" s="170">
        <f t="shared" si="12"/>
        <v>0</v>
      </c>
      <c r="X39" s="170">
        <f t="shared" si="13"/>
        <v>0</v>
      </c>
      <c r="Y39" s="170">
        <f t="shared" si="14"/>
        <v>0</v>
      </c>
      <c r="Z39" s="170">
        <f t="shared" si="15"/>
        <v>0</v>
      </c>
      <c r="AA39" s="170">
        <f t="shared" si="16"/>
        <v>0</v>
      </c>
      <c r="AB39" s="170">
        <f t="shared" si="17"/>
        <v>0</v>
      </c>
      <c r="AC39" s="170">
        <f t="shared" si="18"/>
        <v>0</v>
      </c>
      <c r="AD39" s="170">
        <f t="shared" si="19"/>
        <v>0</v>
      </c>
      <c r="AE39" s="170">
        <f t="shared" si="20"/>
        <v>0</v>
      </c>
      <c r="AF39" s="170">
        <f t="shared" si="21"/>
        <v>0</v>
      </c>
      <c r="AG39" s="171">
        <f t="shared" si="22"/>
        <v>0</v>
      </c>
      <c r="AI39" s="170">
        <f t="shared" si="23"/>
        <v>0</v>
      </c>
      <c r="AJ39" s="170">
        <f t="shared" si="24"/>
        <v>0</v>
      </c>
      <c r="AK39" s="170">
        <f t="shared" si="25"/>
        <v>0</v>
      </c>
      <c r="AL39" s="170">
        <f t="shared" si="26"/>
        <v>0</v>
      </c>
      <c r="AM39" s="170">
        <f t="shared" si="27"/>
        <v>0</v>
      </c>
      <c r="AN39" s="170">
        <f t="shared" si="28"/>
        <v>0</v>
      </c>
      <c r="AO39" s="170">
        <f t="shared" si="29"/>
        <v>0</v>
      </c>
      <c r="AP39" s="170">
        <f t="shared" si="30"/>
        <v>0</v>
      </c>
      <c r="AQ39" s="170">
        <f t="shared" si="31"/>
        <v>0</v>
      </c>
      <c r="AR39" s="170">
        <f t="shared" si="32"/>
        <v>0</v>
      </c>
      <c r="AS39" s="171">
        <f t="shared" si="33"/>
        <v>0</v>
      </c>
      <c r="AU39" s="170">
        <f t="shared" si="34"/>
        <v>0</v>
      </c>
      <c r="AV39" s="170">
        <f t="shared" si="35"/>
        <v>0</v>
      </c>
      <c r="AW39" s="170">
        <f t="shared" si="36"/>
        <v>0</v>
      </c>
      <c r="AX39" s="170">
        <f t="shared" si="37"/>
        <v>0</v>
      </c>
      <c r="AY39" s="170">
        <f t="shared" si="38"/>
        <v>0</v>
      </c>
      <c r="AZ39" s="170">
        <f t="shared" si="39"/>
        <v>0</v>
      </c>
      <c r="BA39" s="170">
        <f t="shared" si="40"/>
        <v>0</v>
      </c>
      <c r="BB39" s="170">
        <f t="shared" si="41"/>
        <v>0</v>
      </c>
      <c r="BC39" s="170">
        <f t="shared" si="42"/>
        <v>0</v>
      </c>
      <c r="BD39" s="170">
        <f t="shared" si="43"/>
        <v>0</v>
      </c>
      <c r="BE39" s="171">
        <f t="shared" si="44"/>
        <v>0</v>
      </c>
      <c r="BG39" s="170">
        <f t="shared" si="45"/>
        <v>0</v>
      </c>
      <c r="BH39" s="170">
        <f t="shared" si="46"/>
        <v>0</v>
      </c>
      <c r="BI39" s="170">
        <f t="shared" si="47"/>
        <v>0</v>
      </c>
      <c r="BJ39" s="170">
        <f t="shared" si="48"/>
        <v>0</v>
      </c>
      <c r="BK39" s="170">
        <f t="shared" si="49"/>
        <v>0</v>
      </c>
      <c r="BL39" s="170">
        <f t="shared" si="50"/>
        <v>0</v>
      </c>
      <c r="BM39" s="170">
        <f t="shared" si="51"/>
        <v>0</v>
      </c>
      <c r="BN39" s="170">
        <f t="shared" si="52"/>
        <v>0</v>
      </c>
      <c r="BO39" s="170">
        <f t="shared" si="53"/>
        <v>0</v>
      </c>
      <c r="BP39" s="170">
        <f t="shared" si="54"/>
        <v>0</v>
      </c>
      <c r="BQ39" s="171">
        <f t="shared" si="55"/>
        <v>0</v>
      </c>
    </row>
    <row r="40" spans="2:69" ht="12.95" customHeight="1" x14ac:dyDescent="0.2">
      <c r="B40" s="115" t="str">
        <f>'2. Grunddata'!C$9</f>
        <v>Husdjurens utfodring och vård</v>
      </c>
      <c r="C40" s="147"/>
      <c r="D40" s="147"/>
      <c r="E40" s="209">
        <f t="shared" si="10"/>
        <v>0</v>
      </c>
      <c r="F40" s="301"/>
      <c r="G40" s="210"/>
      <c r="H40" s="210"/>
      <c r="I40" s="225">
        <f>IF(AND(ISNUMBER($F40),ISNUMBER($G40),ISNUMBER($H40)),IF(AND(I$15&gt;=$F40,I$15&lt;=YEAR('2. Grunddata'!$C$21),I$15&lt;=($F40+$G40-1)),$H40/$G40,0),0)</f>
        <v>0</v>
      </c>
      <c r="J40" s="225">
        <f>IF(AND(ISNUMBER($F40),ISNUMBER($G40),ISNUMBER($H40)),IF(AND(J$15&gt;=$F40,J$15&lt;=YEAR('2. Grunddata'!$C$21),J$15&lt;=($F40+$G40-1)),$H40/$G40,0),0)</f>
        <v>0</v>
      </c>
      <c r="K40" s="225">
        <f>IF(AND(ISNUMBER($F40),ISNUMBER($G40),ISNUMBER($H40)),IF(AND(K$15&gt;=$F40,K$15&lt;=YEAR('2. Grunddata'!$C$21),K$15&lt;=($F40+$G40-1)),$H40/$G40,0),0)</f>
        <v>0</v>
      </c>
      <c r="L40" s="225">
        <f>IF(AND(ISNUMBER($F40),ISNUMBER($G40),ISNUMBER($H40)),IF(AND(L$15&gt;=$F40,L$15&lt;=YEAR('2. Grunddata'!$C$21),L$15&lt;=($F40+$G40-1)),$H40/$G40,0),0)</f>
        <v>0</v>
      </c>
      <c r="M40" s="225">
        <f>IF(AND(ISNUMBER($F40),ISNUMBER($G40),ISNUMBER($H40)),IF(AND(M$15&gt;=$F40,M$15&lt;=YEAR('2. Grunddata'!$C$21),M$15&lt;=($F40+$G40-1)),$H40/$G40,0),0)</f>
        <v>0</v>
      </c>
      <c r="N40" s="225">
        <f>IF(AND(ISNUMBER($F40),ISNUMBER($G40),ISNUMBER($H40)),IF(AND(N$15&gt;=$F40,N$15&lt;=YEAR('2. Grunddata'!$C$21),N$15&lt;=($F40+$G40-1)),$H40/$G40,0),0)</f>
        <v>0</v>
      </c>
      <c r="O40" s="225">
        <f>IF(AND(ISNUMBER($F40),ISNUMBER($G40),ISNUMBER($H40)),IF(AND(O$15&gt;=$F40,O$15&lt;=YEAR('2. Grunddata'!$C$21),O$15&lt;=($F40+$G40-1)),$H40/$G40,0),0)</f>
        <v>0</v>
      </c>
      <c r="P40" s="225">
        <f>IF(AND(ISNUMBER($F40),ISNUMBER($G40),ISNUMBER($H40)),IF(AND(P$15&gt;=$F40,P$15&lt;=YEAR('2. Grunddata'!$C$21),P$15&lt;=($F40+$G40-1)),$H40/$G40,0),0)</f>
        <v>0</v>
      </c>
      <c r="Q40" s="225">
        <f>IF(AND(ISNUMBER($F40),ISNUMBER($G40),ISNUMBER($H40)),IF(AND(Q$15&gt;=$F40,Q$15&lt;=YEAR('2. Grunddata'!$C$21),Q$15&lt;=($F40+$G40-1)),$H40/$G40,0),0)</f>
        <v>0</v>
      </c>
      <c r="R40" s="225">
        <f>IF(AND(ISNUMBER($F40),ISNUMBER($G40),ISNUMBER($H40)),IF(AND(R$15&gt;=$F40,R$15&lt;=YEAR('2. Grunddata'!$C$21),R$15&lt;=($F40+$G40-1)),$H40/$G40,0),0)</f>
        <v>0</v>
      </c>
      <c r="S40" s="226">
        <f t="shared" si="11"/>
        <v>0</v>
      </c>
      <c r="T40" s="227"/>
      <c r="U40" s="287">
        <f>IF('2. Grunddata'!C$15="Lön+Drift+Utrustning+Lokal",'2. Grunddata'!C$14,0)</f>
        <v>0</v>
      </c>
      <c r="V40" s="290"/>
      <c r="W40" s="225">
        <f t="shared" si="12"/>
        <v>0</v>
      </c>
      <c r="X40" s="225">
        <f t="shared" si="13"/>
        <v>0</v>
      </c>
      <c r="Y40" s="225">
        <f t="shared" si="14"/>
        <v>0</v>
      </c>
      <c r="Z40" s="225">
        <f t="shared" si="15"/>
        <v>0</v>
      </c>
      <c r="AA40" s="225">
        <f t="shared" si="16"/>
        <v>0</v>
      </c>
      <c r="AB40" s="225">
        <f t="shared" si="17"/>
        <v>0</v>
      </c>
      <c r="AC40" s="225">
        <f t="shared" si="18"/>
        <v>0</v>
      </c>
      <c r="AD40" s="225">
        <f t="shared" si="19"/>
        <v>0</v>
      </c>
      <c r="AE40" s="225">
        <f t="shared" si="20"/>
        <v>0</v>
      </c>
      <c r="AF40" s="225">
        <f t="shared" si="21"/>
        <v>0</v>
      </c>
      <c r="AG40" s="226">
        <f t="shared" si="22"/>
        <v>0</v>
      </c>
      <c r="AH40" s="227"/>
      <c r="AI40" s="225">
        <f t="shared" si="23"/>
        <v>0</v>
      </c>
      <c r="AJ40" s="225">
        <f t="shared" si="24"/>
        <v>0</v>
      </c>
      <c r="AK40" s="225">
        <f t="shared" si="25"/>
        <v>0</v>
      </c>
      <c r="AL40" s="225">
        <f t="shared" si="26"/>
        <v>0</v>
      </c>
      <c r="AM40" s="225">
        <f t="shared" si="27"/>
        <v>0</v>
      </c>
      <c r="AN40" s="225">
        <f t="shared" si="28"/>
        <v>0</v>
      </c>
      <c r="AO40" s="225">
        <f t="shared" si="29"/>
        <v>0</v>
      </c>
      <c r="AP40" s="225">
        <f t="shared" si="30"/>
        <v>0</v>
      </c>
      <c r="AQ40" s="225">
        <f t="shared" si="31"/>
        <v>0</v>
      </c>
      <c r="AR40" s="225">
        <f t="shared" si="32"/>
        <v>0</v>
      </c>
      <c r="AS40" s="226">
        <f t="shared" si="33"/>
        <v>0</v>
      </c>
      <c r="AT40" s="227"/>
      <c r="AU40" s="225">
        <f t="shared" si="34"/>
        <v>0</v>
      </c>
      <c r="AV40" s="225">
        <f t="shared" si="35"/>
        <v>0</v>
      </c>
      <c r="AW40" s="225">
        <f t="shared" si="36"/>
        <v>0</v>
      </c>
      <c r="AX40" s="225">
        <f t="shared" si="37"/>
        <v>0</v>
      </c>
      <c r="AY40" s="225">
        <f t="shared" si="38"/>
        <v>0</v>
      </c>
      <c r="AZ40" s="225">
        <f t="shared" si="39"/>
        <v>0</v>
      </c>
      <c r="BA40" s="225">
        <f t="shared" si="40"/>
        <v>0</v>
      </c>
      <c r="BB40" s="225">
        <f t="shared" si="41"/>
        <v>0</v>
      </c>
      <c r="BC40" s="225">
        <f t="shared" si="42"/>
        <v>0</v>
      </c>
      <c r="BD40" s="225">
        <f t="shared" si="43"/>
        <v>0</v>
      </c>
      <c r="BE40" s="226">
        <f t="shared" si="44"/>
        <v>0</v>
      </c>
      <c r="BF40" s="227"/>
      <c r="BG40" s="225">
        <f t="shared" si="45"/>
        <v>0</v>
      </c>
      <c r="BH40" s="225">
        <f t="shared" si="46"/>
        <v>0</v>
      </c>
      <c r="BI40" s="225">
        <f t="shared" si="47"/>
        <v>0</v>
      </c>
      <c r="BJ40" s="225">
        <f t="shared" si="48"/>
        <v>0</v>
      </c>
      <c r="BK40" s="225">
        <f t="shared" si="49"/>
        <v>0</v>
      </c>
      <c r="BL40" s="225">
        <f t="shared" si="50"/>
        <v>0</v>
      </c>
      <c r="BM40" s="225">
        <f t="shared" si="51"/>
        <v>0</v>
      </c>
      <c r="BN40" s="225">
        <f t="shared" si="52"/>
        <v>0</v>
      </c>
      <c r="BO40" s="225">
        <f t="shared" si="53"/>
        <v>0</v>
      </c>
      <c r="BP40" s="225">
        <f t="shared" si="54"/>
        <v>0</v>
      </c>
      <c r="BQ40" s="226">
        <f t="shared" si="55"/>
        <v>0</v>
      </c>
    </row>
    <row r="41" spans="2:69" ht="12.95" customHeight="1" x14ac:dyDescent="0.2">
      <c r="B41" s="109" t="str">
        <f>'2. Grunddata'!C$9</f>
        <v>Husdjurens utfodring och vård</v>
      </c>
      <c r="C41" s="110"/>
      <c r="D41" s="110"/>
      <c r="E41" s="185">
        <f t="shared" si="10"/>
        <v>0</v>
      </c>
      <c r="F41" s="302"/>
      <c r="G41" s="169"/>
      <c r="H41" s="169"/>
      <c r="I41" s="170">
        <f>IF(AND(ISNUMBER($F41),ISNUMBER($G41),ISNUMBER($H41)),IF(AND(I$15&gt;=$F41,I$15&lt;=YEAR('2. Grunddata'!$C$21),I$15&lt;=($F41+$G41-1)),$H41/$G41,0),0)</f>
        <v>0</v>
      </c>
      <c r="J41" s="170">
        <f>IF(AND(ISNUMBER($F41),ISNUMBER($G41),ISNUMBER($H41)),IF(AND(J$15&gt;=$F41,J$15&lt;=YEAR('2. Grunddata'!$C$21),J$15&lt;=($F41+$G41-1)),$H41/$G41,0),0)</f>
        <v>0</v>
      </c>
      <c r="K41" s="170">
        <f>IF(AND(ISNUMBER($F41),ISNUMBER($G41),ISNUMBER($H41)),IF(AND(K$15&gt;=$F41,K$15&lt;=YEAR('2. Grunddata'!$C$21),K$15&lt;=($F41+$G41-1)),$H41/$G41,0),0)</f>
        <v>0</v>
      </c>
      <c r="L41" s="170">
        <f>IF(AND(ISNUMBER($F41),ISNUMBER($G41),ISNUMBER($H41)),IF(AND(L$15&gt;=$F41,L$15&lt;=YEAR('2. Grunddata'!$C$21),L$15&lt;=($F41+$G41-1)),$H41/$G41,0),0)</f>
        <v>0</v>
      </c>
      <c r="M41" s="170">
        <f>IF(AND(ISNUMBER($F41),ISNUMBER($G41),ISNUMBER($H41)),IF(AND(M$15&gt;=$F41,M$15&lt;=YEAR('2. Grunddata'!$C$21),M$15&lt;=($F41+$G41-1)),$H41/$G41,0),0)</f>
        <v>0</v>
      </c>
      <c r="N41" s="170">
        <f>IF(AND(ISNUMBER($F41),ISNUMBER($G41),ISNUMBER($H41)),IF(AND(N$15&gt;=$F41,N$15&lt;=YEAR('2. Grunddata'!$C$21),N$15&lt;=($F41+$G41-1)),$H41/$G41,0),0)</f>
        <v>0</v>
      </c>
      <c r="O41" s="170">
        <f>IF(AND(ISNUMBER($F41),ISNUMBER($G41),ISNUMBER($H41)),IF(AND(O$15&gt;=$F41,O$15&lt;=YEAR('2. Grunddata'!$C$21),O$15&lt;=($F41+$G41-1)),$H41/$G41,0),0)</f>
        <v>0</v>
      </c>
      <c r="P41" s="170">
        <f>IF(AND(ISNUMBER($F41),ISNUMBER($G41),ISNUMBER($H41)),IF(AND(P$15&gt;=$F41,P$15&lt;=YEAR('2. Grunddata'!$C$21),P$15&lt;=($F41+$G41-1)),$H41/$G41,0),0)</f>
        <v>0</v>
      </c>
      <c r="Q41" s="170">
        <f>IF(AND(ISNUMBER($F41),ISNUMBER($G41),ISNUMBER($H41)),IF(AND(Q$15&gt;=$F41,Q$15&lt;=YEAR('2. Grunddata'!$C$21),Q$15&lt;=($F41+$G41-1)),$H41/$G41,0),0)</f>
        <v>0</v>
      </c>
      <c r="R41" s="170">
        <f>IF(AND(ISNUMBER($F41),ISNUMBER($G41),ISNUMBER($H41)),IF(AND(R$15&gt;=$F41,R$15&lt;=YEAR('2. Grunddata'!$C$21),R$15&lt;=($F41+$G41-1)),$H41/$G41,0),0)</f>
        <v>0</v>
      </c>
      <c r="S41" s="171">
        <f t="shared" si="11"/>
        <v>0</v>
      </c>
      <c r="U41" s="206">
        <f>IF('2. Grunddata'!C$15="Lön+Drift+Utrustning+Lokal",'2. Grunddata'!C$14,0)</f>
        <v>0</v>
      </c>
      <c r="V41" s="289"/>
      <c r="W41" s="170">
        <f t="shared" si="12"/>
        <v>0</v>
      </c>
      <c r="X41" s="170">
        <f t="shared" si="13"/>
        <v>0</v>
      </c>
      <c r="Y41" s="170">
        <f t="shared" si="14"/>
        <v>0</v>
      </c>
      <c r="Z41" s="170">
        <f t="shared" si="15"/>
        <v>0</v>
      </c>
      <c r="AA41" s="170">
        <f t="shared" si="16"/>
        <v>0</v>
      </c>
      <c r="AB41" s="170">
        <f t="shared" si="17"/>
        <v>0</v>
      </c>
      <c r="AC41" s="170">
        <f t="shared" si="18"/>
        <v>0</v>
      </c>
      <c r="AD41" s="170">
        <f t="shared" si="19"/>
        <v>0</v>
      </c>
      <c r="AE41" s="170">
        <f t="shared" si="20"/>
        <v>0</v>
      </c>
      <c r="AF41" s="170">
        <f t="shared" si="21"/>
        <v>0</v>
      </c>
      <c r="AG41" s="171">
        <f t="shared" si="22"/>
        <v>0</v>
      </c>
      <c r="AI41" s="170">
        <f t="shared" si="23"/>
        <v>0</v>
      </c>
      <c r="AJ41" s="170">
        <f t="shared" si="24"/>
        <v>0</v>
      </c>
      <c r="AK41" s="170">
        <f t="shared" si="25"/>
        <v>0</v>
      </c>
      <c r="AL41" s="170">
        <f t="shared" si="26"/>
        <v>0</v>
      </c>
      <c r="AM41" s="170">
        <f t="shared" si="27"/>
        <v>0</v>
      </c>
      <c r="AN41" s="170">
        <f t="shared" si="28"/>
        <v>0</v>
      </c>
      <c r="AO41" s="170">
        <f t="shared" si="29"/>
        <v>0</v>
      </c>
      <c r="AP41" s="170">
        <f t="shared" si="30"/>
        <v>0</v>
      </c>
      <c r="AQ41" s="170">
        <f t="shared" si="31"/>
        <v>0</v>
      </c>
      <c r="AR41" s="170">
        <f t="shared" si="32"/>
        <v>0</v>
      </c>
      <c r="AS41" s="171">
        <f t="shared" si="33"/>
        <v>0</v>
      </c>
      <c r="AU41" s="170">
        <f t="shared" si="34"/>
        <v>0</v>
      </c>
      <c r="AV41" s="170">
        <f t="shared" si="35"/>
        <v>0</v>
      </c>
      <c r="AW41" s="170">
        <f t="shared" si="36"/>
        <v>0</v>
      </c>
      <c r="AX41" s="170">
        <f t="shared" si="37"/>
        <v>0</v>
      </c>
      <c r="AY41" s="170">
        <f t="shared" si="38"/>
        <v>0</v>
      </c>
      <c r="AZ41" s="170">
        <f t="shared" si="39"/>
        <v>0</v>
      </c>
      <c r="BA41" s="170">
        <f t="shared" si="40"/>
        <v>0</v>
      </c>
      <c r="BB41" s="170">
        <f t="shared" si="41"/>
        <v>0</v>
      </c>
      <c r="BC41" s="170">
        <f t="shared" si="42"/>
        <v>0</v>
      </c>
      <c r="BD41" s="170">
        <f t="shared" si="43"/>
        <v>0</v>
      </c>
      <c r="BE41" s="171">
        <f t="shared" si="44"/>
        <v>0</v>
      </c>
      <c r="BG41" s="170">
        <f t="shared" si="45"/>
        <v>0</v>
      </c>
      <c r="BH41" s="170">
        <f t="shared" si="46"/>
        <v>0</v>
      </c>
      <c r="BI41" s="170">
        <f t="shared" si="47"/>
        <v>0</v>
      </c>
      <c r="BJ41" s="170">
        <f t="shared" si="48"/>
        <v>0</v>
      </c>
      <c r="BK41" s="170">
        <f t="shared" si="49"/>
        <v>0</v>
      </c>
      <c r="BL41" s="170">
        <f t="shared" si="50"/>
        <v>0</v>
      </c>
      <c r="BM41" s="170">
        <f t="shared" si="51"/>
        <v>0</v>
      </c>
      <c r="BN41" s="170">
        <f t="shared" si="52"/>
        <v>0</v>
      </c>
      <c r="BO41" s="170">
        <f t="shared" si="53"/>
        <v>0</v>
      </c>
      <c r="BP41" s="170">
        <f t="shared" si="54"/>
        <v>0</v>
      </c>
      <c r="BQ41" s="171">
        <f t="shared" si="55"/>
        <v>0</v>
      </c>
    </row>
    <row r="42" spans="2:69" ht="12.95" customHeight="1" x14ac:dyDescent="0.2">
      <c r="B42" s="115" t="str">
        <f>'2. Grunddata'!C$9</f>
        <v>Husdjurens utfodring och vård</v>
      </c>
      <c r="C42" s="147"/>
      <c r="D42" s="147"/>
      <c r="E42" s="209">
        <f t="shared" si="10"/>
        <v>0</v>
      </c>
      <c r="F42" s="301"/>
      <c r="G42" s="210"/>
      <c r="H42" s="210"/>
      <c r="I42" s="225">
        <f>IF(AND(ISNUMBER($F42),ISNUMBER($G42),ISNUMBER($H42)),IF(AND(I$15&gt;=$F42,I$15&lt;=YEAR('2. Grunddata'!$C$21),I$15&lt;=($F42+$G42-1)),$H42/$G42,0),0)</f>
        <v>0</v>
      </c>
      <c r="J42" s="225">
        <f>IF(AND(ISNUMBER($F42),ISNUMBER($G42),ISNUMBER($H42)),IF(AND(J$15&gt;=$F42,J$15&lt;=YEAR('2. Grunddata'!$C$21),J$15&lt;=($F42+$G42-1)),$H42/$G42,0),0)</f>
        <v>0</v>
      </c>
      <c r="K42" s="225">
        <f>IF(AND(ISNUMBER($F42),ISNUMBER($G42),ISNUMBER($H42)),IF(AND(K$15&gt;=$F42,K$15&lt;=YEAR('2. Grunddata'!$C$21),K$15&lt;=($F42+$G42-1)),$H42/$G42,0),0)</f>
        <v>0</v>
      </c>
      <c r="L42" s="225">
        <f>IF(AND(ISNUMBER($F42),ISNUMBER($G42),ISNUMBER($H42)),IF(AND(L$15&gt;=$F42,L$15&lt;=YEAR('2. Grunddata'!$C$21),L$15&lt;=($F42+$G42-1)),$H42/$G42,0),0)</f>
        <v>0</v>
      </c>
      <c r="M42" s="225">
        <f>IF(AND(ISNUMBER($F42),ISNUMBER($G42),ISNUMBER($H42)),IF(AND(M$15&gt;=$F42,M$15&lt;=YEAR('2. Grunddata'!$C$21),M$15&lt;=($F42+$G42-1)),$H42/$G42,0),0)</f>
        <v>0</v>
      </c>
      <c r="N42" s="225">
        <f>IF(AND(ISNUMBER($F42),ISNUMBER($G42),ISNUMBER($H42)),IF(AND(N$15&gt;=$F42,N$15&lt;=YEAR('2. Grunddata'!$C$21),N$15&lt;=($F42+$G42-1)),$H42/$G42,0),0)</f>
        <v>0</v>
      </c>
      <c r="O42" s="225">
        <f>IF(AND(ISNUMBER($F42),ISNUMBER($G42),ISNUMBER($H42)),IF(AND(O$15&gt;=$F42,O$15&lt;=YEAR('2. Grunddata'!$C$21),O$15&lt;=($F42+$G42-1)),$H42/$G42,0),0)</f>
        <v>0</v>
      </c>
      <c r="P42" s="225">
        <f>IF(AND(ISNUMBER($F42),ISNUMBER($G42),ISNUMBER($H42)),IF(AND(P$15&gt;=$F42,P$15&lt;=YEAR('2. Grunddata'!$C$21),P$15&lt;=($F42+$G42-1)),$H42/$G42,0),0)</f>
        <v>0</v>
      </c>
      <c r="Q42" s="225">
        <f>IF(AND(ISNUMBER($F42),ISNUMBER($G42),ISNUMBER($H42)),IF(AND(Q$15&gt;=$F42,Q$15&lt;=YEAR('2. Grunddata'!$C$21),Q$15&lt;=($F42+$G42-1)),$H42/$G42,0),0)</f>
        <v>0</v>
      </c>
      <c r="R42" s="225">
        <f>IF(AND(ISNUMBER($F42),ISNUMBER($G42),ISNUMBER($H42)),IF(AND(R$15&gt;=$F42,R$15&lt;=YEAR('2. Grunddata'!$C$21),R$15&lt;=($F42+$G42-1)),$H42/$G42,0),0)</f>
        <v>0</v>
      </c>
      <c r="S42" s="226">
        <f t="shared" si="11"/>
        <v>0</v>
      </c>
      <c r="T42" s="227"/>
      <c r="U42" s="287">
        <f>IF('2. Grunddata'!C$15="Lön+Drift+Utrustning+Lokal",'2. Grunddata'!C$14,0)</f>
        <v>0</v>
      </c>
      <c r="V42" s="290"/>
      <c r="W42" s="225">
        <f t="shared" si="12"/>
        <v>0</v>
      </c>
      <c r="X42" s="225">
        <f t="shared" si="13"/>
        <v>0</v>
      </c>
      <c r="Y42" s="225">
        <f t="shared" si="14"/>
        <v>0</v>
      </c>
      <c r="Z42" s="225">
        <f t="shared" si="15"/>
        <v>0</v>
      </c>
      <c r="AA42" s="225">
        <f t="shared" si="16"/>
        <v>0</v>
      </c>
      <c r="AB42" s="225">
        <f t="shared" si="17"/>
        <v>0</v>
      </c>
      <c r="AC42" s="225">
        <f t="shared" si="18"/>
        <v>0</v>
      </c>
      <c r="AD42" s="225">
        <f t="shared" si="19"/>
        <v>0</v>
      </c>
      <c r="AE42" s="225">
        <f t="shared" si="20"/>
        <v>0</v>
      </c>
      <c r="AF42" s="225">
        <f t="shared" si="21"/>
        <v>0</v>
      </c>
      <c r="AG42" s="226">
        <f t="shared" si="22"/>
        <v>0</v>
      </c>
      <c r="AH42" s="227"/>
      <c r="AI42" s="225">
        <f t="shared" si="23"/>
        <v>0</v>
      </c>
      <c r="AJ42" s="225">
        <f t="shared" si="24"/>
        <v>0</v>
      </c>
      <c r="AK42" s="225">
        <f t="shared" si="25"/>
        <v>0</v>
      </c>
      <c r="AL42" s="225">
        <f t="shared" si="26"/>
        <v>0</v>
      </c>
      <c r="AM42" s="225">
        <f t="shared" si="27"/>
        <v>0</v>
      </c>
      <c r="AN42" s="225">
        <f t="shared" si="28"/>
        <v>0</v>
      </c>
      <c r="AO42" s="225">
        <f t="shared" si="29"/>
        <v>0</v>
      </c>
      <c r="AP42" s="225">
        <f t="shared" si="30"/>
        <v>0</v>
      </c>
      <c r="AQ42" s="225">
        <f t="shared" si="31"/>
        <v>0</v>
      </c>
      <c r="AR42" s="225">
        <f t="shared" si="32"/>
        <v>0</v>
      </c>
      <c r="AS42" s="226">
        <f t="shared" si="33"/>
        <v>0</v>
      </c>
      <c r="AT42" s="227"/>
      <c r="AU42" s="225">
        <f t="shared" si="34"/>
        <v>0</v>
      </c>
      <c r="AV42" s="225">
        <f t="shared" si="35"/>
        <v>0</v>
      </c>
      <c r="AW42" s="225">
        <f t="shared" si="36"/>
        <v>0</v>
      </c>
      <c r="AX42" s="225">
        <f t="shared" si="37"/>
        <v>0</v>
      </c>
      <c r="AY42" s="225">
        <f t="shared" si="38"/>
        <v>0</v>
      </c>
      <c r="AZ42" s="225">
        <f t="shared" si="39"/>
        <v>0</v>
      </c>
      <c r="BA42" s="225">
        <f t="shared" si="40"/>
        <v>0</v>
      </c>
      <c r="BB42" s="225">
        <f t="shared" si="41"/>
        <v>0</v>
      </c>
      <c r="BC42" s="225">
        <f t="shared" si="42"/>
        <v>0</v>
      </c>
      <c r="BD42" s="225">
        <f t="shared" si="43"/>
        <v>0</v>
      </c>
      <c r="BE42" s="226">
        <f t="shared" si="44"/>
        <v>0</v>
      </c>
      <c r="BF42" s="227"/>
      <c r="BG42" s="225">
        <f t="shared" si="45"/>
        <v>0</v>
      </c>
      <c r="BH42" s="225">
        <f t="shared" si="46"/>
        <v>0</v>
      </c>
      <c r="BI42" s="225">
        <f t="shared" si="47"/>
        <v>0</v>
      </c>
      <c r="BJ42" s="225">
        <f t="shared" si="48"/>
        <v>0</v>
      </c>
      <c r="BK42" s="225">
        <f t="shared" si="49"/>
        <v>0</v>
      </c>
      <c r="BL42" s="225">
        <f t="shared" si="50"/>
        <v>0</v>
      </c>
      <c r="BM42" s="225">
        <f t="shared" si="51"/>
        <v>0</v>
      </c>
      <c r="BN42" s="225">
        <f t="shared" si="52"/>
        <v>0</v>
      </c>
      <c r="BO42" s="225">
        <f t="shared" si="53"/>
        <v>0</v>
      </c>
      <c r="BP42" s="225">
        <f t="shared" si="54"/>
        <v>0</v>
      </c>
      <c r="BQ42" s="226">
        <f t="shared" si="55"/>
        <v>0</v>
      </c>
    </row>
    <row r="43" spans="2:69" ht="12.95" customHeight="1" x14ac:dyDescent="0.2">
      <c r="B43" s="109" t="str">
        <f>'2. Grunddata'!C$9</f>
        <v>Husdjurens utfodring och vård</v>
      </c>
      <c r="C43" s="110"/>
      <c r="D43" s="110"/>
      <c r="E43" s="185">
        <f t="shared" si="10"/>
        <v>0</v>
      </c>
      <c r="F43" s="302"/>
      <c r="G43" s="169"/>
      <c r="H43" s="169"/>
      <c r="I43" s="170">
        <f>IF(AND(ISNUMBER($F43),ISNUMBER($G43),ISNUMBER($H43)),IF(AND(I$15&gt;=$F43,I$15&lt;=YEAR('2. Grunddata'!$C$21),I$15&lt;=($F43+$G43-1)),$H43/$G43,0),0)</f>
        <v>0</v>
      </c>
      <c r="J43" s="170">
        <f>IF(AND(ISNUMBER($F43),ISNUMBER($G43),ISNUMBER($H43)),IF(AND(J$15&gt;=$F43,J$15&lt;=YEAR('2. Grunddata'!$C$21),J$15&lt;=($F43+$G43-1)),$H43/$G43,0),0)</f>
        <v>0</v>
      </c>
      <c r="K43" s="170">
        <f>IF(AND(ISNUMBER($F43),ISNUMBER($G43),ISNUMBER($H43)),IF(AND(K$15&gt;=$F43,K$15&lt;=YEAR('2. Grunddata'!$C$21),K$15&lt;=($F43+$G43-1)),$H43/$G43,0),0)</f>
        <v>0</v>
      </c>
      <c r="L43" s="170">
        <f>IF(AND(ISNUMBER($F43),ISNUMBER($G43),ISNUMBER($H43)),IF(AND(L$15&gt;=$F43,L$15&lt;=YEAR('2. Grunddata'!$C$21),L$15&lt;=($F43+$G43-1)),$H43/$G43,0),0)</f>
        <v>0</v>
      </c>
      <c r="M43" s="170">
        <f>IF(AND(ISNUMBER($F43),ISNUMBER($G43),ISNUMBER($H43)),IF(AND(M$15&gt;=$F43,M$15&lt;=YEAR('2. Grunddata'!$C$21),M$15&lt;=($F43+$G43-1)),$H43/$G43,0),0)</f>
        <v>0</v>
      </c>
      <c r="N43" s="170">
        <f>IF(AND(ISNUMBER($F43),ISNUMBER($G43),ISNUMBER($H43)),IF(AND(N$15&gt;=$F43,N$15&lt;=YEAR('2. Grunddata'!$C$21),N$15&lt;=($F43+$G43-1)),$H43/$G43,0),0)</f>
        <v>0</v>
      </c>
      <c r="O43" s="170">
        <f>IF(AND(ISNUMBER($F43),ISNUMBER($G43),ISNUMBER($H43)),IF(AND(O$15&gt;=$F43,O$15&lt;=YEAR('2. Grunddata'!$C$21),O$15&lt;=($F43+$G43-1)),$H43/$G43,0),0)</f>
        <v>0</v>
      </c>
      <c r="P43" s="170">
        <f>IF(AND(ISNUMBER($F43),ISNUMBER($G43),ISNUMBER($H43)),IF(AND(P$15&gt;=$F43,P$15&lt;=YEAR('2. Grunddata'!$C$21),P$15&lt;=($F43+$G43-1)),$H43/$G43,0),0)</f>
        <v>0</v>
      </c>
      <c r="Q43" s="170">
        <f>IF(AND(ISNUMBER($F43),ISNUMBER($G43),ISNUMBER($H43)),IF(AND(Q$15&gt;=$F43,Q$15&lt;=YEAR('2. Grunddata'!$C$21),Q$15&lt;=($F43+$G43-1)),$H43/$G43,0),0)</f>
        <v>0</v>
      </c>
      <c r="R43" s="170">
        <f>IF(AND(ISNUMBER($F43),ISNUMBER($G43),ISNUMBER($H43)),IF(AND(R$15&gt;=$F43,R$15&lt;=YEAR('2. Grunddata'!$C$21),R$15&lt;=($F43+$G43-1)),$H43/$G43,0),0)</f>
        <v>0</v>
      </c>
      <c r="S43" s="171">
        <f t="shared" si="11"/>
        <v>0</v>
      </c>
      <c r="U43" s="206">
        <f>IF('2. Grunddata'!C$15="Lön+Drift+Utrustning+Lokal",'2. Grunddata'!C$14,0)</f>
        <v>0</v>
      </c>
      <c r="V43" s="289"/>
      <c r="W43" s="170">
        <f t="shared" si="12"/>
        <v>0</v>
      </c>
      <c r="X43" s="170">
        <f t="shared" si="13"/>
        <v>0</v>
      </c>
      <c r="Y43" s="170">
        <f t="shared" si="14"/>
        <v>0</v>
      </c>
      <c r="Z43" s="170">
        <f t="shared" si="15"/>
        <v>0</v>
      </c>
      <c r="AA43" s="170">
        <f t="shared" si="16"/>
        <v>0</v>
      </c>
      <c r="AB43" s="170">
        <f t="shared" si="17"/>
        <v>0</v>
      </c>
      <c r="AC43" s="170">
        <f t="shared" si="18"/>
        <v>0</v>
      </c>
      <c r="AD43" s="170">
        <f t="shared" si="19"/>
        <v>0</v>
      </c>
      <c r="AE43" s="170">
        <f t="shared" si="20"/>
        <v>0</v>
      </c>
      <c r="AF43" s="170">
        <f t="shared" si="21"/>
        <v>0</v>
      </c>
      <c r="AG43" s="171">
        <f t="shared" si="22"/>
        <v>0</v>
      </c>
      <c r="AI43" s="170">
        <f t="shared" si="23"/>
        <v>0</v>
      </c>
      <c r="AJ43" s="170">
        <f t="shared" si="24"/>
        <v>0</v>
      </c>
      <c r="AK43" s="170">
        <f t="shared" si="25"/>
        <v>0</v>
      </c>
      <c r="AL43" s="170">
        <f t="shared" si="26"/>
        <v>0</v>
      </c>
      <c r="AM43" s="170">
        <f t="shared" si="27"/>
        <v>0</v>
      </c>
      <c r="AN43" s="170">
        <f t="shared" si="28"/>
        <v>0</v>
      </c>
      <c r="AO43" s="170">
        <f t="shared" si="29"/>
        <v>0</v>
      </c>
      <c r="AP43" s="170">
        <f t="shared" si="30"/>
        <v>0</v>
      </c>
      <c r="AQ43" s="170">
        <f t="shared" si="31"/>
        <v>0</v>
      </c>
      <c r="AR43" s="170">
        <f t="shared" si="32"/>
        <v>0</v>
      </c>
      <c r="AS43" s="171">
        <f t="shared" si="33"/>
        <v>0</v>
      </c>
      <c r="AU43" s="170">
        <f t="shared" si="34"/>
        <v>0</v>
      </c>
      <c r="AV43" s="170">
        <f t="shared" si="35"/>
        <v>0</v>
      </c>
      <c r="AW43" s="170">
        <f t="shared" si="36"/>
        <v>0</v>
      </c>
      <c r="AX43" s="170">
        <f t="shared" si="37"/>
        <v>0</v>
      </c>
      <c r="AY43" s="170">
        <f t="shared" si="38"/>
        <v>0</v>
      </c>
      <c r="AZ43" s="170">
        <f t="shared" si="39"/>
        <v>0</v>
      </c>
      <c r="BA43" s="170">
        <f t="shared" si="40"/>
        <v>0</v>
      </c>
      <c r="BB43" s="170">
        <f t="shared" si="41"/>
        <v>0</v>
      </c>
      <c r="BC43" s="170">
        <f t="shared" si="42"/>
        <v>0</v>
      </c>
      <c r="BD43" s="170">
        <f t="shared" si="43"/>
        <v>0</v>
      </c>
      <c r="BE43" s="171">
        <f t="shared" si="44"/>
        <v>0</v>
      </c>
      <c r="BG43" s="170">
        <f t="shared" si="45"/>
        <v>0</v>
      </c>
      <c r="BH43" s="170">
        <f t="shared" si="46"/>
        <v>0</v>
      </c>
      <c r="BI43" s="170">
        <f t="shared" si="47"/>
        <v>0</v>
      </c>
      <c r="BJ43" s="170">
        <f t="shared" si="48"/>
        <v>0</v>
      </c>
      <c r="BK43" s="170">
        <f t="shared" si="49"/>
        <v>0</v>
      </c>
      <c r="BL43" s="170">
        <f t="shared" si="50"/>
        <v>0</v>
      </c>
      <c r="BM43" s="170">
        <f t="shared" si="51"/>
        <v>0</v>
      </c>
      <c r="BN43" s="170">
        <f t="shared" si="52"/>
        <v>0</v>
      </c>
      <c r="BO43" s="170">
        <f t="shared" si="53"/>
        <v>0</v>
      </c>
      <c r="BP43" s="170">
        <f t="shared" si="54"/>
        <v>0</v>
      </c>
      <c r="BQ43" s="171">
        <f t="shared" si="55"/>
        <v>0</v>
      </c>
    </row>
    <row r="44" spans="2:69" ht="12.95" customHeight="1" x14ac:dyDescent="0.2">
      <c r="B44" s="115" t="str">
        <f>'2. Grunddata'!C$9</f>
        <v>Husdjurens utfodring och vård</v>
      </c>
      <c r="C44" s="147"/>
      <c r="D44" s="147"/>
      <c r="E44" s="209">
        <f t="shared" si="10"/>
        <v>0</v>
      </c>
      <c r="F44" s="301"/>
      <c r="G44" s="210"/>
      <c r="H44" s="210"/>
      <c r="I44" s="225">
        <f>IF(AND(ISNUMBER($F44),ISNUMBER($G44),ISNUMBER($H44)),IF(AND(I$15&gt;=$F44,I$15&lt;=YEAR('2. Grunddata'!$C$21),I$15&lt;=($F44+$G44-1)),$H44/$G44,0),0)</f>
        <v>0</v>
      </c>
      <c r="J44" s="225">
        <f>IF(AND(ISNUMBER($F44),ISNUMBER($G44),ISNUMBER($H44)),IF(AND(J$15&gt;=$F44,J$15&lt;=YEAR('2. Grunddata'!$C$21),J$15&lt;=($F44+$G44-1)),$H44/$G44,0),0)</f>
        <v>0</v>
      </c>
      <c r="K44" s="225">
        <f>IF(AND(ISNUMBER($F44),ISNUMBER($G44),ISNUMBER($H44)),IF(AND(K$15&gt;=$F44,K$15&lt;=YEAR('2. Grunddata'!$C$21),K$15&lt;=($F44+$G44-1)),$H44/$G44,0),0)</f>
        <v>0</v>
      </c>
      <c r="L44" s="225">
        <f>IF(AND(ISNUMBER($F44),ISNUMBER($G44),ISNUMBER($H44)),IF(AND(L$15&gt;=$F44,L$15&lt;=YEAR('2. Grunddata'!$C$21),L$15&lt;=($F44+$G44-1)),$H44/$G44,0),0)</f>
        <v>0</v>
      </c>
      <c r="M44" s="225">
        <f>IF(AND(ISNUMBER($F44),ISNUMBER($G44),ISNUMBER($H44)),IF(AND(M$15&gt;=$F44,M$15&lt;=YEAR('2. Grunddata'!$C$21),M$15&lt;=($F44+$G44-1)),$H44/$G44,0),0)</f>
        <v>0</v>
      </c>
      <c r="N44" s="225">
        <f>IF(AND(ISNUMBER($F44),ISNUMBER($G44),ISNUMBER($H44)),IF(AND(N$15&gt;=$F44,N$15&lt;=YEAR('2. Grunddata'!$C$21),N$15&lt;=($F44+$G44-1)),$H44/$G44,0),0)</f>
        <v>0</v>
      </c>
      <c r="O44" s="225">
        <f>IF(AND(ISNUMBER($F44),ISNUMBER($G44),ISNUMBER($H44)),IF(AND(O$15&gt;=$F44,O$15&lt;=YEAR('2. Grunddata'!$C$21),O$15&lt;=($F44+$G44-1)),$H44/$G44,0),0)</f>
        <v>0</v>
      </c>
      <c r="P44" s="225">
        <f>IF(AND(ISNUMBER($F44),ISNUMBER($G44),ISNUMBER($H44)),IF(AND(P$15&gt;=$F44,P$15&lt;=YEAR('2. Grunddata'!$C$21),P$15&lt;=($F44+$G44-1)),$H44/$G44,0),0)</f>
        <v>0</v>
      </c>
      <c r="Q44" s="225">
        <f>IF(AND(ISNUMBER($F44),ISNUMBER($G44),ISNUMBER($H44)),IF(AND(Q$15&gt;=$F44,Q$15&lt;=YEAR('2. Grunddata'!$C$21),Q$15&lt;=($F44+$G44-1)),$H44/$G44,0),0)</f>
        <v>0</v>
      </c>
      <c r="R44" s="225">
        <f>IF(AND(ISNUMBER($F44),ISNUMBER($G44),ISNUMBER($H44)),IF(AND(R$15&gt;=$F44,R$15&lt;=YEAR('2. Grunddata'!$C$21),R$15&lt;=($F44+$G44-1)),$H44/$G44,0),0)</f>
        <v>0</v>
      </c>
      <c r="S44" s="226">
        <f t="shared" si="11"/>
        <v>0</v>
      </c>
      <c r="T44" s="227"/>
      <c r="U44" s="287">
        <f>IF('2. Grunddata'!C$15="Lön+Drift+Utrustning+Lokal",'2. Grunddata'!C$14,0)</f>
        <v>0</v>
      </c>
      <c r="V44" s="290"/>
      <c r="W44" s="225">
        <f t="shared" si="12"/>
        <v>0</v>
      </c>
      <c r="X44" s="225">
        <f t="shared" si="13"/>
        <v>0</v>
      </c>
      <c r="Y44" s="225">
        <f t="shared" si="14"/>
        <v>0</v>
      </c>
      <c r="Z44" s="225">
        <f t="shared" si="15"/>
        <v>0</v>
      </c>
      <c r="AA44" s="225">
        <f t="shared" si="16"/>
        <v>0</v>
      </c>
      <c r="AB44" s="225">
        <f t="shared" si="17"/>
        <v>0</v>
      </c>
      <c r="AC44" s="225">
        <f t="shared" si="18"/>
        <v>0</v>
      </c>
      <c r="AD44" s="225">
        <f t="shared" si="19"/>
        <v>0</v>
      </c>
      <c r="AE44" s="225">
        <f t="shared" si="20"/>
        <v>0</v>
      </c>
      <c r="AF44" s="225">
        <f t="shared" si="21"/>
        <v>0</v>
      </c>
      <c r="AG44" s="226">
        <f t="shared" si="22"/>
        <v>0</v>
      </c>
      <c r="AH44" s="227"/>
      <c r="AI44" s="225">
        <f t="shared" si="23"/>
        <v>0</v>
      </c>
      <c r="AJ44" s="225">
        <f t="shared" si="24"/>
        <v>0</v>
      </c>
      <c r="AK44" s="225">
        <f t="shared" si="25"/>
        <v>0</v>
      </c>
      <c r="AL44" s="225">
        <f t="shared" si="26"/>
        <v>0</v>
      </c>
      <c r="AM44" s="225">
        <f t="shared" si="27"/>
        <v>0</v>
      </c>
      <c r="AN44" s="225">
        <f t="shared" si="28"/>
        <v>0</v>
      </c>
      <c r="AO44" s="225">
        <f t="shared" si="29"/>
        <v>0</v>
      </c>
      <c r="AP44" s="225">
        <f t="shared" si="30"/>
        <v>0</v>
      </c>
      <c r="AQ44" s="225">
        <f t="shared" si="31"/>
        <v>0</v>
      </c>
      <c r="AR44" s="225">
        <f t="shared" si="32"/>
        <v>0</v>
      </c>
      <c r="AS44" s="226">
        <f t="shared" si="33"/>
        <v>0</v>
      </c>
      <c r="AT44" s="227"/>
      <c r="AU44" s="225">
        <f t="shared" si="34"/>
        <v>0</v>
      </c>
      <c r="AV44" s="225">
        <f t="shared" si="35"/>
        <v>0</v>
      </c>
      <c r="AW44" s="225">
        <f t="shared" si="36"/>
        <v>0</v>
      </c>
      <c r="AX44" s="225">
        <f t="shared" si="37"/>
        <v>0</v>
      </c>
      <c r="AY44" s="225">
        <f t="shared" si="38"/>
        <v>0</v>
      </c>
      <c r="AZ44" s="225">
        <f t="shared" si="39"/>
        <v>0</v>
      </c>
      <c r="BA44" s="225">
        <f t="shared" si="40"/>
        <v>0</v>
      </c>
      <c r="BB44" s="225">
        <f t="shared" si="41"/>
        <v>0</v>
      </c>
      <c r="BC44" s="225">
        <f t="shared" si="42"/>
        <v>0</v>
      </c>
      <c r="BD44" s="225">
        <f t="shared" si="43"/>
        <v>0</v>
      </c>
      <c r="BE44" s="226">
        <f t="shared" si="44"/>
        <v>0</v>
      </c>
      <c r="BF44" s="227"/>
      <c r="BG44" s="225">
        <f t="shared" si="45"/>
        <v>0</v>
      </c>
      <c r="BH44" s="225">
        <f t="shared" si="46"/>
        <v>0</v>
      </c>
      <c r="BI44" s="225">
        <f t="shared" si="47"/>
        <v>0</v>
      </c>
      <c r="BJ44" s="225">
        <f t="shared" si="48"/>
        <v>0</v>
      </c>
      <c r="BK44" s="225">
        <f t="shared" si="49"/>
        <v>0</v>
      </c>
      <c r="BL44" s="225">
        <f t="shared" si="50"/>
        <v>0</v>
      </c>
      <c r="BM44" s="225">
        <f t="shared" si="51"/>
        <v>0</v>
      </c>
      <c r="BN44" s="225">
        <f t="shared" si="52"/>
        <v>0</v>
      </c>
      <c r="BO44" s="225">
        <f t="shared" si="53"/>
        <v>0</v>
      </c>
      <c r="BP44" s="225">
        <f t="shared" si="54"/>
        <v>0</v>
      </c>
      <c r="BQ44" s="226">
        <f t="shared" si="55"/>
        <v>0</v>
      </c>
    </row>
    <row r="45" spans="2:69" ht="12.95" customHeight="1" x14ac:dyDescent="0.2">
      <c r="B45" s="109" t="str">
        <f>'2. Grunddata'!C$9</f>
        <v>Husdjurens utfodring och vård</v>
      </c>
      <c r="C45" s="110"/>
      <c r="D45" s="110"/>
      <c r="E45" s="185">
        <f t="shared" si="10"/>
        <v>0</v>
      </c>
      <c r="F45" s="302"/>
      <c r="G45" s="169"/>
      <c r="H45" s="169"/>
      <c r="I45" s="170">
        <f>IF(AND(ISNUMBER($F45),ISNUMBER($G45),ISNUMBER($H45)),IF(AND(I$15&gt;=$F45,I$15&lt;=YEAR('2. Grunddata'!$C$21),I$15&lt;=($F45+$G45-1)),$H45/$G45,0),0)</f>
        <v>0</v>
      </c>
      <c r="J45" s="170">
        <f>IF(AND(ISNUMBER($F45),ISNUMBER($G45),ISNUMBER($H45)),IF(AND(J$15&gt;=$F45,J$15&lt;=YEAR('2. Grunddata'!$C$21),J$15&lt;=($F45+$G45-1)),$H45/$G45,0),0)</f>
        <v>0</v>
      </c>
      <c r="K45" s="170">
        <f>IF(AND(ISNUMBER($F45),ISNUMBER($G45),ISNUMBER($H45)),IF(AND(K$15&gt;=$F45,K$15&lt;=YEAR('2. Grunddata'!$C$21),K$15&lt;=($F45+$G45-1)),$H45/$G45,0),0)</f>
        <v>0</v>
      </c>
      <c r="L45" s="170">
        <f>IF(AND(ISNUMBER($F45),ISNUMBER($G45),ISNUMBER($H45)),IF(AND(L$15&gt;=$F45,L$15&lt;=YEAR('2. Grunddata'!$C$21),L$15&lt;=($F45+$G45-1)),$H45/$G45,0),0)</f>
        <v>0</v>
      </c>
      <c r="M45" s="170">
        <f>IF(AND(ISNUMBER($F45),ISNUMBER($G45),ISNUMBER($H45)),IF(AND(M$15&gt;=$F45,M$15&lt;=YEAR('2. Grunddata'!$C$21),M$15&lt;=($F45+$G45-1)),$H45/$G45,0),0)</f>
        <v>0</v>
      </c>
      <c r="N45" s="170">
        <f>IF(AND(ISNUMBER($F45),ISNUMBER($G45),ISNUMBER($H45)),IF(AND(N$15&gt;=$F45,N$15&lt;=YEAR('2. Grunddata'!$C$21),N$15&lt;=($F45+$G45-1)),$H45/$G45,0),0)</f>
        <v>0</v>
      </c>
      <c r="O45" s="170">
        <f>IF(AND(ISNUMBER($F45),ISNUMBER($G45),ISNUMBER($H45)),IF(AND(O$15&gt;=$F45,O$15&lt;=YEAR('2. Grunddata'!$C$21),O$15&lt;=($F45+$G45-1)),$H45/$G45,0),0)</f>
        <v>0</v>
      </c>
      <c r="P45" s="170">
        <f>IF(AND(ISNUMBER($F45),ISNUMBER($G45),ISNUMBER($H45)),IF(AND(P$15&gt;=$F45,P$15&lt;=YEAR('2. Grunddata'!$C$21),P$15&lt;=($F45+$G45-1)),$H45/$G45,0),0)</f>
        <v>0</v>
      </c>
      <c r="Q45" s="170">
        <f>IF(AND(ISNUMBER($F45),ISNUMBER($G45),ISNUMBER($H45)),IF(AND(Q$15&gt;=$F45,Q$15&lt;=YEAR('2. Grunddata'!$C$21),Q$15&lt;=($F45+$G45-1)),$H45/$G45,0),0)</f>
        <v>0</v>
      </c>
      <c r="R45" s="170">
        <f>IF(AND(ISNUMBER($F45),ISNUMBER($G45),ISNUMBER($H45)),IF(AND(R$15&gt;=$F45,R$15&lt;=YEAR('2. Grunddata'!$C$21),R$15&lt;=($F45+$G45-1)),$H45/$G45,0),0)</f>
        <v>0</v>
      </c>
      <c r="S45" s="171">
        <f t="shared" si="11"/>
        <v>0</v>
      </c>
      <c r="U45" s="206">
        <f>IF('2. Grunddata'!C$15="Lön+Drift+Utrustning+Lokal",'2. Grunddata'!C$14,0)</f>
        <v>0</v>
      </c>
      <c r="V45" s="289"/>
      <c r="W45" s="170">
        <f t="shared" si="12"/>
        <v>0</v>
      </c>
      <c r="X45" s="170">
        <f t="shared" si="13"/>
        <v>0</v>
      </c>
      <c r="Y45" s="170">
        <f t="shared" si="14"/>
        <v>0</v>
      </c>
      <c r="Z45" s="170">
        <f t="shared" si="15"/>
        <v>0</v>
      </c>
      <c r="AA45" s="170">
        <f t="shared" si="16"/>
        <v>0</v>
      </c>
      <c r="AB45" s="170">
        <f t="shared" si="17"/>
        <v>0</v>
      </c>
      <c r="AC45" s="170">
        <f t="shared" si="18"/>
        <v>0</v>
      </c>
      <c r="AD45" s="170">
        <f t="shared" si="19"/>
        <v>0</v>
      </c>
      <c r="AE45" s="170">
        <f t="shared" si="20"/>
        <v>0</v>
      </c>
      <c r="AF45" s="170">
        <f t="shared" si="21"/>
        <v>0</v>
      </c>
      <c r="AG45" s="171">
        <f t="shared" si="22"/>
        <v>0</v>
      </c>
      <c r="AI45" s="170">
        <f t="shared" si="23"/>
        <v>0</v>
      </c>
      <c r="AJ45" s="170">
        <f t="shared" si="24"/>
        <v>0</v>
      </c>
      <c r="AK45" s="170">
        <f t="shared" si="25"/>
        <v>0</v>
      </c>
      <c r="AL45" s="170">
        <f t="shared" si="26"/>
        <v>0</v>
      </c>
      <c r="AM45" s="170">
        <f t="shared" si="27"/>
        <v>0</v>
      </c>
      <c r="AN45" s="170">
        <f t="shared" si="28"/>
        <v>0</v>
      </c>
      <c r="AO45" s="170">
        <f t="shared" si="29"/>
        <v>0</v>
      </c>
      <c r="AP45" s="170">
        <f t="shared" si="30"/>
        <v>0</v>
      </c>
      <c r="AQ45" s="170">
        <f t="shared" si="31"/>
        <v>0</v>
      </c>
      <c r="AR45" s="170">
        <f t="shared" si="32"/>
        <v>0</v>
      </c>
      <c r="AS45" s="171">
        <f t="shared" si="33"/>
        <v>0</v>
      </c>
      <c r="AU45" s="170">
        <f t="shared" si="34"/>
        <v>0</v>
      </c>
      <c r="AV45" s="170">
        <f t="shared" si="35"/>
        <v>0</v>
      </c>
      <c r="AW45" s="170">
        <f t="shared" si="36"/>
        <v>0</v>
      </c>
      <c r="AX45" s="170">
        <f t="shared" si="37"/>
        <v>0</v>
      </c>
      <c r="AY45" s="170">
        <f t="shared" si="38"/>
        <v>0</v>
      </c>
      <c r="AZ45" s="170">
        <f t="shared" si="39"/>
        <v>0</v>
      </c>
      <c r="BA45" s="170">
        <f t="shared" si="40"/>
        <v>0</v>
      </c>
      <c r="BB45" s="170">
        <f t="shared" si="41"/>
        <v>0</v>
      </c>
      <c r="BC45" s="170">
        <f t="shared" si="42"/>
        <v>0</v>
      </c>
      <c r="BD45" s="170">
        <f t="shared" si="43"/>
        <v>0</v>
      </c>
      <c r="BE45" s="171">
        <f t="shared" si="44"/>
        <v>0</v>
      </c>
      <c r="BG45" s="170">
        <f t="shared" si="45"/>
        <v>0</v>
      </c>
      <c r="BH45" s="170">
        <f t="shared" si="46"/>
        <v>0</v>
      </c>
      <c r="BI45" s="170">
        <f t="shared" si="47"/>
        <v>0</v>
      </c>
      <c r="BJ45" s="170">
        <f t="shared" si="48"/>
        <v>0</v>
      </c>
      <c r="BK45" s="170">
        <f t="shared" si="49"/>
        <v>0</v>
      </c>
      <c r="BL45" s="170">
        <f t="shared" si="50"/>
        <v>0</v>
      </c>
      <c r="BM45" s="170">
        <f t="shared" si="51"/>
        <v>0</v>
      </c>
      <c r="BN45" s="170">
        <f t="shared" si="52"/>
        <v>0</v>
      </c>
      <c r="BO45" s="170">
        <f t="shared" si="53"/>
        <v>0</v>
      </c>
      <c r="BP45" s="170">
        <f t="shared" si="54"/>
        <v>0</v>
      </c>
      <c r="BQ45" s="171">
        <f t="shared" si="55"/>
        <v>0</v>
      </c>
    </row>
    <row r="46" spans="2:69" ht="12.95" customHeight="1" x14ac:dyDescent="0.2">
      <c r="B46" s="115" t="str">
        <f>'2. Grunddata'!C$9</f>
        <v>Husdjurens utfodring och vård</v>
      </c>
      <c r="C46" s="147"/>
      <c r="D46" s="147"/>
      <c r="E46" s="209">
        <f t="shared" si="10"/>
        <v>0</v>
      </c>
      <c r="F46" s="301"/>
      <c r="G46" s="210"/>
      <c r="H46" s="210"/>
      <c r="I46" s="225">
        <f>IF(AND(ISNUMBER($F46),ISNUMBER($G46),ISNUMBER($H46)),IF(AND(I$15&gt;=$F46,I$15&lt;=YEAR('2. Grunddata'!$C$21),I$15&lt;=($F46+$G46-1)),$H46/$G46,0),0)</f>
        <v>0</v>
      </c>
      <c r="J46" s="225">
        <f>IF(AND(ISNUMBER($F46),ISNUMBER($G46),ISNUMBER($H46)),IF(AND(J$15&gt;=$F46,J$15&lt;=YEAR('2. Grunddata'!$C$21),J$15&lt;=($F46+$G46-1)),$H46/$G46,0),0)</f>
        <v>0</v>
      </c>
      <c r="K46" s="225">
        <f>IF(AND(ISNUMBER($F46),ISNUMBER($G46),ISNUMBER($H46)),IF(AND(K$15&gt;=$F46,K$15&lt;=YEAR('2. Grunddata'!$C$21),K$15&lt;=($F46+$G46-1)),$H46/$G46,0),0)</f>
        <v>0</v>
      </c>
      <c r="L46" s="225">
        <f>IF(AND(ISNUMBER($F46),ISNUMBER($G46),ISNUMBER($H46)),IF(AND(L$15&gt;=$F46,L$15&lt;=YEAR('2. Grunddata'!$C$21),L$15&lt;=($F46+$G46-1)),$H46/$G46,0),0)</f>
        <v>0</v>
      </c>
      <c r="M46" s="225">
        <f>IF(AND(ISNUMBER($F46),ISNUMBER($G46),ISNUMBER($H46)),IF(AND(M$15&gt;=$F46,M$15&lt;=YEAR('2. Grunddata'!$C$21),M$15&lt;=($F46+$G46-1)),$H46/$G46,0),0)</f>
        <v>0</v>
      </c>
      <c r="N46" s="225">
        <f>IF(AND(ISNUMBER($F46),ISNUMBER($G46),ISNUMBER($H46)),IF(AND(N$15&gt;=$F46,N$15&lt;=YEAR('2. Grunddata'!$C$21),N$15&lt;=($F46+$G46-1)),$H46/$G46,0),0)</f>
        <v>0</v>
      </c>
      <c r="O46" s="225">
        <f>IF(AND(ISNUMBER($F46),ISNUMBER($G46),ISNUMBER($H46)),IF(AND(O$15&gt;=$F46,O$15&lt;=YEAR('2. Grunddata'!$C$21),O$15&lt;=($F46+$G46-1)),$H46/$G46,0),0)</f>
        <v>0</v>
      </c>
      <c r="P46" s="225">
        <f>IF(AND(ISNUMBER($F46),ISNUMBER($G46),ISNUMBER($H46)),IF(AND(P$15&gt;=$F46,P$15&lt;=YEAR('2. Grunddata'!$C$21),P$15&lt;=($F46+$G46-1)),$H46/$G46,0),0)</f>
        <v>0</v>
      </c>
      <c r="Q46" s="225">
        <f>IF(AND(ISNUMBER($F46),ISNUMBER($G46),ISNUMBER($H46)),IF(AND(Q$15&gt;=$F46,Q$15&lt;=YEAR('2. Grunddata'!$C$21),Q$15&lt;=($F46+$G46-1)),$H46/$G46,0),0)</f>
        <v>0</v>
      </c>
      <c r="R46" s="225">
        <f>IF(AND(ISNUMBER($F46),ISNUMBER($G46),ISNUMBER($H46)),IF(AND(R$15&gt;=$F46,R$15&lt;=YEAR('2. Grunddata'!$C$21),R$15&lt;=($F46+$G46-1)),$H46/$G46,0),0)</f>
        <v>0</v>
      </c>
      <c r="S46" s="226">
        <f t="shared" si="11"/>
        <v>0</v>
      </c>
      <c r="T46" s="227"/>
      <c r="U46" s="287">
        <f>IF('2. Grunddata'!C$15="Lön+Drift+Utrustning+Lokal",'2. Grunddata'!C$14,0)</f>
        <v>0</v>
      </c>
      <c r="V46" s="290"/>
      <c r="W46" s="225">
        <f t="shared" si="12"/>
        <v>0</v>
      </c>
      <c r="X46" s="225">
        <f t="shared" si="13"/>
        <v>0</v>
      </c>
      <c r="Y46" s="225">
        <f t="shared" si="14"/>
        <v>0</v>
      </c>
      <c r="Z46" s="225">
        <f t="shared" si="15"/>
        <v>0</v>
      </c>
      <c r="AA46" s="225">
        <f t="shared" si="16"/>
        <v>0</v>
      </c>
      <c r="AB46" s="225">
        <f t="shared" si="17"/>
        <v>0</v>
      </c>
      <c r="AC46" s="225">
        <f t="shared" si="18"/>
        <v>0</v>
      </c>
      <c r="AD46" s="225">
        <f t="shared" si="19"/>
        <v>0</v>
      </c>
      <c r="AE46" s="225">
        <f t="shared" si="20"/>
        <v>0</v>
      </c>
      <c r="AF46" s="225">
        <f t="shared" si="21"/>
        <v>0</v>
      </c>
      <c r="AG46" s="226">
        <f t="shared" si="22"/>
        <v>0</v>
      </c>
      <c r="AH46" s="227"/>
      <c r="AI46" s="225">
        <f t="shared" si="23"/>
        <v>0</v>
      </c>
      <c r="AJ46" s="225">
        <f t="shared" si="24"/>
        <v>0</v>
      </c>
      <c r="AK46" s="225">
        <f t="shared" si="25"/>
        <v>0</v>
      </c>
      <c r="AL46" s="225">
        <f t="shared" si="26"/>
        <v>0</v>
      </c>
      <c r="AM46" s="225">
        <f t="shared" si="27"/>
        <v>0</v>
      </c>
      <c r="AN46" s="225">
        <f t="shared" si="28"/>
        <v>0</v>
      </c>
      <c r="AO46" s="225">
        <f t="shared" si="29"/>
        <v>0</v>
      </c>
      <c r="AP46" s="225">
        <f t="shared" si="30"/>
        <v>0</v>
      </c>
      <c r="AQ46" s="225">
        <f t="shared" si="31"/>
        <v>0</v>
      </c>
      <c r="AR46" s="225">
        <f t="shared" si="32"/>
        <v>0</v>
      </c>
      <c r="AS46" s="226">
        <f t="shared" si="33"/>
        <v>0</v>
      </c>
      <c r="AT46" s="227"/>
      <c r="AU46" s="225">
        <f t="shared" si="34"/>
        <v>0</v>
      </c>
      <c r="AV46" s="225">
        <f t="shared" si="35"/>
        <v>0</v>
      </c>
      <c r="AW46" s="225">
        <f t="shared" si="36"/>
        <v>0</v>
      </c>
      <c r="AX46" s="225">
        <f t="shared" si="37"/>
        <v>0</v>
      </c>
      <c r="AY46" s="225">
        <f t="shared" si="38"/>
        <v>0</v>
      </c>
      <c r="AZ46" s="225">
        <f t="shared" si="39"/>
        <v>0</v>
      </c>
      <c r="BA46" s="225">
        <f t="shared" si="40"/>
        <v>0</v>
      </c>
      <c r="BB46" s="225">
        <f t="shared" si="41"/>
        <v>0</v>
      </c>
      <c r="BC46" s="225">
        <f t="shared" si="42"/>
        <v>0</v>
      </c>
      <c r="BD46" s="225">
        <f t="shared" si="43"/>
        <v>0</v>
      </c>
      <c r="BE46" s="226">
        <f t="shared" si="44"/>
        <v>0</v>
      </c>
      <c r="BF46" s="227"/>
      <c r="BG46" s="225">
        <f t="shared" si="45"/>
        <v>0</v>
      </c>
      <c r="BH46" s="225">
        <f t="shared" si="46"/>
        <v>0</v>
      </c>
      <c r="BI46" s="225">
        <f t="shared" si="47"/>
        <v>0</v>
      </c>
      <c r="BJ46" s="225">
        <f t="shared" si="48"/>
        <v>0</v>
      </c>
      <c r="BK46" s="225">
        <f t="shared" si="49"/>
        <v>0</v>
      </c>
      <c r="BL46" s="225">
        <f t="shared" si="50"/>
        <v>0</v>
      </c>
      <c r="BM46" s="225">
        <f t="shared" si="51"/>
        <v>0</v>
      </c>
      <c r="BN46" s="225">
        <f t="shared" si="52"/>
        <v>0</v>
      </c>
      <c r="BO46" s="225">
        <f t="shared" si="53"/>
        <v>0</v>
      </c>
      <c r="BP46" s="225">
        <f t="shared" si="54"/>
        <v>0</v>
      </c>
      <c r="BQ46" s="226">
        <f t="shared" si="55"/>
        <v>0</v>
      </c>
    </row>
    <row r="47" spans="2:69" ht="12.95" customHeight="1" x14ac:dyDescent="0.2">
      <c r="B47" s="109" t="str">
        <f>'2. Grunddata'!C$9</f>
        <v>Husdjurens utfodring och vård</v>
      </c>
      <c r="C47" s="110"/>
      <c r="D47" s="110"/>
      <c r="E47" s="185">
        <f t="shared" si="10"/>
        <v>0</v>
      </c>
      <c r="F47" s="302"/>
      <c r="G47" s="169"/>
      <c r="H47" s="169"/>
      <c r="I47" s="170">
        <f>IF(AND(ISNUMBER($F47),ISNUMBER($G47),ISNUMBER($H47)),IF(AND(I$15&gt;=$F47,I$15&lt;=YEAR('2. Grunddata'!$C$21),I$15&lt;=($F47+$G47-1)),$H47/$G47,0),0)</f>
        <v>0</v>
      </c>
      <c r="J47" s="170">
        <f>IF(AND(ISNUMBER($F47),ISNUMBER($G47),ISNUMBER($H47)),IF(AND(J$15&gt;=$F47,J$15&lt;=YEAR('2. Grunddata'!$C$21),J$15&lt;=($F47+$G47-1)),$H47/$G47,0),0)</f>
        <v>0</v>
      </c>
      <c r="K47" s="170">
        <f>IF(AND(ISNUMBER($F47),ISNUMBER($G47),ISNUMBER($H47)),IF(AND(K$15&gt;=$F47,K$15&lt;=YEAR('2. Grunddata'!$C$21),K$15&lt;=($F47+$G47-1)),$H47/$G47,0),0)</f>
        <v>0</v>
      </c>
      <c r="L47" s="170">
        <f>IF(AND(ISNUMBER($F47),ISNUMBER($G47),ISNUMBER($H47)),IF(AND(L$15&gt;=$F47,L$15&lt;=YEAR('2. Grunddata'!$C$21),L$15&lt;=($F47+$G47-1)),$H47/$G47,0),0)</f>
        <v>0</v>
      </c>
      <c r="M47" s="170">
        <f>IF(AND(ISNUMBER($F47),ISNUMBER($G47),ISNUMBER($H47)),IF(AND(M$15&gt;=$F47,M$15&lt;=YEAR('2. Grunddata'!$C$21),M$15&lt;=($F47+$G47-1)),$H47/$G47,0),0)</f>
        <v>0</v>
      </c>
      <c r="N47" s="170">
        <f>IF(AND(ISNUMBER($F47),ISNUMBER($G47),ISNUMBER($H47)),IF(AND(N$15&gt;=$F47,N$15&lt;=YEAR('2. Grunddata'!$C$21),N$15&lt;=($F47+$G47-1)),$H47/$G47,0),0)</f>
        <v>0</v>
      </c>
      <c r="O47" s="170">
        <f>IF(AND(ISNUMBER($F47),ISNUMBER($G47),ISNUMBER($H47)),IF(AND(O$15&gt;=$F47,O$15&lt;=YEAR('2. Grunddata'!$C$21),O$15&lt;=($F47+$G47-1)),$H47/$G47,0),0)</f>
        <v>0</v>
      </c>
      <c r="P47" s="170">
        <f>IF(AND(ISNUMBER($F47),ISNUMBER($G47),ISNUMBER($H47)),IF(AND(P$15&gt;=$F47,P$15&lt;=YEAR('2. Grunddata'!$C$21),P$15&lt;=($F47+$G47-1)),$H47/$G47,0),0)</f>
        <v>0</v>
      </c>
      <c r="Q47" s="170">
        <f>IF(AND(ISNUMBER($F47),ISNUMBER($G47),ISNUMBER($H47)),IF(AND(Q$15&gt;=$F47,Q$15&lt;=YEAR('2. Grunddata'!$C$21),Q$15&lt;=($F47+$G47-1)),$H47/$G47,0),0)</f>
        <v>0</v>
      </c>
      <c r="R47" s="170">
        <f>IF(AND(ISNUMBER($F47),ISNUMBER($G47),ISNUMBER($H47)),IF(AND(R$15&gt;=$F47,R$15&lt;=YEAR('2. Grunddata'!$C$21),R$15&lt;=($F47+$G47-1)),$H47/$G47,0),0)</f>
        <v>0</v>
      </c>
      <c r="S47" s="171">
        <f t="shared" si="11"/>
        <v>0</v>
      </c>
      <c r="U47" s="206">
        <f>IF('2. Grunddata'!C$15="Lön+Drift+Utrustning+Lokal",'2. Grunddata'!C$14,0)</f>
        <v>0</v>
      </c>
      <c r="V47" s="289"/>
      <c r="W47" s="170">
        <f t="shared" si="12"/>
        <v>0</v>
      </c>
      <c r="X47" s="170">
        <f t="shared" si="13"/>
        <v>0</v>
      </c>
      <c r="Y47" s="170">
        <f t="shared" si="14"/>
        <v>0</v>
      </c>
      <c r="Z47" s="170">
        <f t="shared" si="15"/>
        <v>0</v>
      </c>
      <c r="AA47" s="170">
        <f t="shared" si="16"/>
        <v>0</v>
      </c>
      <c r="AB47" s="170">
        <f t="shared" si="17"/>
        <v>0</v>
      </c>
      <c r="AC47" s="170">
        <f t="shared" si="18"/>
        <v>0</v>
      </c>
      <c r="AD47" s="170">
        <f t="shared" si="19"/>
        <v>0</v>
      </c>
      <c r="AE47" s="170">
        <f t="shared" si="20"/>
        <v>0</v>
      </c>
      <c r="AF47" s="170">
        <f t="shared" si="21"/>
        <v>0</v>
      </c>
      <c r="AG47" s="171">
        <f t="shared" si="22"/>
        <v>0</v>
      </c>
      <c r="AI47" s="170">
        <f t="shared" si="23"/>
        <v>0</v>
      </c>
      <c r="AJ47" s="170">
        <f t="shared" si="24"/>
        <v>0</v>
      </c>
      <c r="AK47" s="170">
        <f t="shared" si="25"/>
        <v>0</v>
      </c>
      <c r="AL47" s="170">
        <f t="shared" si="26"/>
        <v>0</v>
      </c>
      <c r="AM47" s="170">
        <f t="shared" si="27"/>
        <v>0</v>
      </c>
      <c r="AN47" s="170">
        <f t="shared" si="28"/>
        <v>0</v>
      </c>
      <c r="AO47" s="170">
        <f t="shared" si="29"/>
        <v>0</v>
      </c>
      <c r="AP47" s="170">
        <f t="shared" si="30"/>
        <v>0</v>
      </c>
      <c r="AQ47" s="170">
        <f t="shared" si="31"/>
        <v>0</v>
      </c>
      <c r="AR47" s="170">
        <f t="shared" si="32"/>
        <v>0</v>
      </c>
      <c r="AS47" s="171">
        <f t="shared" si="33"/>
        <v>0</v>
      </c>
      <c r="AU47" s="170">
        <f t="shared" si="34"/>
        <v>0</v>
      </c>
      <c r="AV47" s="170">
        <f t="shared" si="35"/>
        <v>0</v>
      </c>
      <c r="AW47" s="170">
        <f t="shared" si="36"/>
        <v>0</v>
      </c>
      <c r="AX47" s="170">
        <f t="shared" si="37"/>
        <v>0</v>
      </c>
      <c r="AY47" s="170">
        <f t="shared" si="38"/>
        <v>0</v>
      </c>
      <c r="AZ47" s="170">
        <f t="shared" si="39"/>
        <v>0</v>
      </c>
      <c r="BA47" s="170">
        <f t="shared" si="40"/>
        <v>0</v>
      </c>
      <c r="BB47" s="170">
        <f t="shared" si="41"/>
        <v>0</v>
      </c>
      <c r="BC47" s="170">
        <f t="shared" si="42"/>
        <v>0</v>
      </c>
      <c r="BD47" s="170">
        <f t="shared" si="43"/>
        <v>0</v>
      </c>
      <c r="BE47" s="171">
        <f t="shared" si="44"/>
        <v>0</v>
      </c>
      <c r="BG47" s="170">
        <f t="shared" si="45"/>
        <v>0</v>
      </c>
      <c r="BH47" s="170">
        <f t="shared" si="46"/>
        <v>0</v>
      </c>
      <c r="BI47" s="170">
        <f t="shared" si="47"/>
        <v>0</v>
      </c>
      <c r="BJ47" s="170">
        <f t="shared" si="48"/>
        <v>0</v>
      </c>
      <c r="BK47" s="170">
        <f t="shared" si="49"/>
        <v>0</v>
      </c>
      <c r="BL47" s="170">
        <f t="shared" si="50"/>
        <v>0</v>
      </c>
      <c r="BM47" s="170">
        <f t="shared" si="51"/>
        <v>0</v>
      </c>
      <c r="BN47" s="170">
        <f t="shared" si="52"/>
        <v>0</v>
      </c>
      <c r="BO47" s="170">
        <f t="shared" si="53"/>
        <v>0</v>
      </c>
      <c r="BP47" s="170">
        <f t="shared" si="54"/>
        <v>0</v>
      </c>
      <c r="BQ47" s="171">
        <f t="shared" si="55"/>
        <v>0</v>
      </c>
    </row>
    <row r="48" spans="2:69" ht="12.95" customHeight="1" x14ac:dyDescent="0.2">
      <c r="B48" s="115" t="str">
        <f>'2. Grunddata'!C$9</f>
        <v>Husdjurens utfodring och vård</v>
      </c>
      <c r="C48" s="147"/>
      <c r="D48" s="147"/>
      <c r="E48" s="209">
        <f t="shared" si="10"/>
        <v>0</v>
      </c>
      <c r="F48" s="301"/>
      <c r="G48" s="210"/>
      <c r="H48" s="210"/>
      <c r="I48" s="225">
        <f>IF(AND(ISNUMBER($F48),ISNUMBER($G48),ISNUMBER($H48)),IF(AND(I$15&gt;=$F48,I$15&lt;=YEAR('2. Grunddata'!$C$21),I$15&lt;=($F48+$G48-1)),$H48/$G48,0),0)</f>
        <v>0</v>
      </c>
      <c r="J48" s="225">
        <f>IF(AND(ISNUMBER($F48),ISNUMBER($G48),ISNUMBER($H48)),IF(AND(J$15&gt;=$F48,J$15&lt;=YEAR('2. Grunddata'!$C$21),J$15&lt;=($F48+$G48-1)),$H48/$G48,0),0)</f>
        <v>0</v>
      </c>
      <c r="K48" s="225">
        <f>IF(AND(ISNUMBER($F48),ISNUMBER($G48),ISNUMBER($H48)),IF(AND(K$15&gt;=$F48,K$15&lt;=YEAR('2. Grunddata'!$C$21),K$15&lt;=($F48+$G48-1)),$H48/$G48,0),0)</f>
        <v>0</v>
      </c>
      <c r="L48" s="225">
        <f>IF(AND(ISNUMBER($F48),ISNUMBER($G48),ISNUMBER($H48)),IF(AND(L$15&gt;=$F48,L$15&lt;=YEAR('2. Grunddata'!$C$21),L$15&lt;=($F48+$G48-1)),$H48/$G48,0),0)</f>
        <v>0</v>
      </c>
      <c r="M48" s="225">
        <f>IF(AND(ISNUMBER($F48),ISNUMBER($G48),ISNUMBER($H48)),IF(AND(M$15&gt;=$F48,M$15&lt;=YEAR('2. Grunddata'!$C$21),M$15&lt;=($F48+$G48-1)),$H48/$G48,0),0)</f>
        <v>0</v>
      </c>
      <c r="N48" s="225">
        <f>IF(AND(ISNUMBER($F48),ISNUMBER($G48),ISNUMBER($H48)),IF(AND(N$15&gt;=$F48,N$15&lt;=YEAR('2. Grunddata'!$C$21),N$15&lt;=($F48+$G48-1)),$H48/$G48,0),0)</f>
        <v>0</v>
      </c>
      <c r="O48" s="225">
        <f>IF(AND(ISNUMBER($F48),ISNUMBER($G48),ISNUMBER($H48)),IF(AND(O$15&gt;=$F48,O$15&lt;=YEAR('2. Grunddata'!$C$21),O$15&lt;=($F48+$G48-1)),$H48/$G48,0),0)</f>
        <v>0</v>
      </c>
      <c r="P48" s="225">
        <f>IF(AND(ISNUMBER($F48),ISNUMBER($G48),ISNUMBER($H48)),IF(AND(P$15&gt;=$F48,P$15&lt;=YEAR('2. Grunddata'!$C$21),P$15&lt;=($F48+$G48-1)),$H48/$G48,0),0)</f>
        <v>0</v>
      </c>
      <c r="Q48" s="225">
        <f>IF(AND(ISNUMBER($F48),ISNUMBER($G48),ISNUMBER($H48)),IF(AND(Q$15&gt;=$F48,Q$15&lt;=YEAR('2. Grunddata'!$C$21),Q$15&lt;=($F48+$G48-1)),$H48/$G48,0),0)</f>
        <v>0</v>
      </c>
      <c r="R48" s="225">
        <f>IF(AND(ISNUMBER($F48),ISNUMBER($G48),ISNUMBER($H48)),IF(AND(R$15&gt;=$F48,R$15&lt;=YEAR('2. Grunddata'!$C$21),R$15&lt;=($F48+$G48-1)),$H48/$G48,0),0)</f>
        <v>0</v>
      </c>
      <c r="S48" s="226">
        <f t="shared" si="11"/>
        <v>0</v>
      </c>
      <c r="T48" s="227"/>
      <c r="U48" s="287">
        <f>IF('2. Grunddata'!C$15="Lön+Drift+Utrustning+Lokal",'2. Grunddata'!C$14,0)</f>
        <v>0</v>
      </c>
      <c r="V48" s="290"/>
      <c r="W48" s="225">
        <f t="shared" si="12"/>
        <v>0</v>
      </c>
      <c r="X48" s="225">
        <f t="shared" si="13"/>
        <v>0</v>
      </c>
      <c r="Y48" s="225">
        <f t="shared" si="14"/>
        <v>0</v>
      </c>
      <c r="Z48" s="225">
        <f t="shared" si="15"/>
        <v>0</v>
      </c>
      <c r="AA48" s="225">
        <f t="shared" si="16"/>
        <v>0</v>
      </c>
      <c r="AB48" s="225">
        <f t="shared" si="17"/>
        <v>0</v>
      </c>
      <c r="AC48" s="225">
        <f t="shared" si="18"/>
        <v>0</v>
      </c>
      <c r="AD48" s="225">
        <f t="shared" si="19"/>
        <v>0</v>
      </c>
      <c r="AE48" s="225">
        <f t="shared" si="20"/>
        <v>0</v>
      </c>
      <c r="AF48" s="225">
        <f t="shared" si="21"/>
        <v>0</v>
      </c>
      <c r="AG48" s="226">
        <f t="shared" si="22"/>
        <v>0</v>
      </c>
      <c r="AH48" s="227"/>
      <c r="AI48" s="225">
        <f t="shared" si="23"/>
        <v>0</v>
      </c>
      <c r="AJ48" s="225">
        <f t="shared" si="24"/>
        <v>0</v>
      </c>
      <c r="AK48" s="225">
        <f t="shared" si="25"/>
        <v>0</v>
      </c>
      <c r="AL48" s="225">
        <f t="shared" si="26"/>
        <v>0</v>
      </c>
      <c r="AM48" s="225">
        <f t="shared" si="27"/>
        <v>0</v>
      </c>
      <c r="AN48" s="225">
        <f t="shared" si="28"/>
        <v>0</v>
      </c>
      <c r="AO48" s="225">
        <f t="shared" si="29"/>
        <v>0</v>
      </c>
      <c r="AP48" s="225">
        <f t="shared" si="30"/>
        <v>0</v>
      </c>
      <c r="AQ48" s="225">
        <f t="shared" si="31"/>
        <v>0</v>
      </c>
      <c r="AR48" s="225">
        <f t="shared" si="32"/>
        <v>0</v>
      </c>
      <c r="AS48" s="226">
        <f t="shared" si="33"/>
        <v>0</v>
      </c>
      <c r="AT48" s="227"/>
      <c r="AU48" s="225">
        <f t="shared" si="34"/>
        <v>0</v>
      </c>
      <c r="AV48" s="225">
        <f t="shared" si="35"/>
        <v>0</v>
      </c>
      <c r="AW48" s="225">
        <f t="shared" si="36"/>
        <v>0</v>
      </c>
      <c r="AX48" s="225">
        <f t="shared" si="37"/>
        <v>0</v>
      </c>
      <c r="AY48" s="225">
        <f t="shared" si="38"/>
        <v>0</v>
      </c>
      <c r="AZ48" s="225">
        <f t="shared" si="39"/>
        <v>0</v>
      </c>
      <c r="BA48" s="225">
        <f t="shared" si="40"/>
        <v>0</v>
      </c>
      <c r="BB48" s="225">
        <f t="shared" si="41"/>
        <v>0</v>
      </c>
      <c r="BC48" s="225">
        <f t="shared" si="42"/>
        <v>0</v>
      </c>
      <c r="BD48" s="225">
        <f t="shared" si="43"/>
        <v>0</v>
      </c>
      <c r="BE48" s="226">
        <f t="shared" si="44"/>
        <v>0</v>
      </c>
      <c r="BF48" s="227"/>
      <c r="BG48" s="225">
        <f t="shared" si="45"/>
        <v>0</v>
      </c>
      <c r="BH48" s="225">
        <f t="shared" si="46"/>
        <v>0</v>
      </c>
      <c r="BI48" s="225">
        <f t="shared" si="47"/>
        <v>0</v>
      </c>
      <c r="BJ48" s="225">
        <f t="shared" si="48"/>
        <v>0</v>
      </c>
      <c r="BK48" s="225">
        <f t="shared" si="49"/>
        <v>0</v>
      </c>
      <c r="BL48" s="225">
        <f t="shared" si="50"/>
        <v>0</v>
      </c>
      <c r="BM48" s="225">
        <f t="shared" si="51"/>
        <v>0</v>
      </c>
      <c r="BN48" s="225">
        <f t="shared" si="52"/>
        <v>0</v>
      </c>
      <c r="BO48" s="225">
        <f t="shared" si="53"/>
        <v>0</v>
      </c>
      <c r="BP48" s="225">
        <f t="shared" si="54"/>
        <v>0</v>
      </c>
      <c r="BQ48" s="226">
        <f t="shared" si="55"/>
        <v>0</v>
      </c>
    </row>
    <row r="49" spans="2:69" ht="12.95" customHeight="1" x14ac:dyDescent="0.2">
      <c r="B49" s="109" t="str">
        <f>'2. Grunddata'!C$9</f>
        <v>Husdjurens utfodring och vård</v>
      </c>
      <c r="C49" s="110"/>
      <c r="D49" s="110"/>
      <c r="E49" s="185">
        <f t="shared" si="10"/>
        <v>0</v>
      </c>
      <c r="F49" s="302"/>
      <c r="G49" s="169"/>
      <c r="H49" s="169"/>
      <c r="I49" s="170">
        <f>IF(AND(ISNUMBER($F49),ISNUMBER($G49),ISNUMBER($H49)),IF(AND(I$15&gt;=$F49,I$15&lt;=YEAR('2. Grunddata'!$C$21),I$15&lt;=($F49+$G49-1)),$H49/$G49,0),0)</f>
        <v>0</v>
      </c>
      <c r="J49" s="170">
        <f>IF(AND(ISNUMBER($F49),ISNUMBER($G49),ISNUMBER($H49)),IF(AND(J$15&gt;=$F49,J$15&lt;=YEAR('2. Grunddata'!$C$21),J$15&lt;=($F49+$G49-1)),$H49/$G49,0),0)</f>
        <v>0</v>
      </c>
      <c r="K49" s="170">
        <f>IF(AND(ISNUMBER($F49),ISNUMBER($G49),ISNUMBER($H49)),IF(AND(K$15&gt;=$F49,K$15&lt;=YEAR('2. Grunddata'!$C$21),K$15&lt;=($F49+$G49-1)),$H49/$G49,0),0)</f>
        <v>0</v>
      </c>
      <c r="L49" s="170">
        <f>IF(AND(ISNUMBER($F49),ISNUMBER($G49),ISNUMBER($H49)),IF(AND(L$15&gt;=$F49,L$15&lt;=YEAR('2. Grunddata'!$C$21),L$15&lt;=($F49+$G49-1)),$H49/$G49,0),0)</f>
        <v>0</v>
      </c>
      <c r="M49" s="170">
        <f>IF(AND(ISNUMBER($F49),ISNUMBER($G49),ISNUMBER($H49)),IF(AND(M$15&gt;=$F49,M$15&lt;=YEAR('2. Grunddata'!$C$21),M$15&lt;=($F49+$G49-1)),$H49/$G49,0),0)</f>
        <v>0</v>
      </c>
      <c r="N49" s="170">
        <f>IF(AND(ISNUMBER($F49),ISNUMBER($G49),ISNUMBER($H49)),IF(AND(N$15&gt;=$F49,N$15&lt;=YEAR('2. Grunddata'!$C$21),N$15&lt;=($F49+$G49-1)),$H49/$G49,0),0)</f>
        <v>0</v>
      </c>
      <c r="O49" s="170">
        <f>IF(AND(ISNUMBER($F49),ISNUMBER($G49),ISNUMBER($H49)),IF(AND(O$15&gt;=$F49,O$15&lt;=YEAR('2. Grunddata'!$C$21),O$15&lt;=($F49+$G49-1)),$H49/$G49,0),0)</f>
        <v>0</v>
      </c>
      <c r="P49" s="170">
        <f>IF(AND(ISNUMBER($F49),ISNUMBER($G49),ISNUMBER($H49)),IF(AND(P$15&gt;=$F49,P$15&lt;=YEAR('2. Grunddata'!$C$21),P$15&lt;=($F49+$G49-1)),$H49/$G49,0),0)</f>
        <v>0</v>
      </c>
      <c r="Q49" s="170">
        <f>IF(AND(ISNUMBER($F49),ISNUMBER($G49),ISNUMBER($H49)),IF(AND(Q$15&gt;=$F49,Q$15&lt;=YEAR('2. Grunddata'!$C$21),Q$15&lt;=($F49+$G49-1)),$H49/$G49,0),0)</f>
        <v>0</v>
      </c>
      <c r="R49" s="170">
        <f>IF(AND(ISNUMBER($F49),ISNUMBER($G49),ISNUMBER($H49)),IF(AND(R$15&gt;=$F49,R$15&lt;=YEAR('2. Grunddata'!$C$21),R$15&lt;=($F49+$G49-1)),$H49/$G49,0),0)</f>
        <v>0</v>
      </c>
      <c r="S49" s="171">
        <f t="shared" si="11"/>
        <v>0</v>
      </c>
      <c r="U49" s="206">
        <f>IF('2. Grunddata'!C$15="Lön+Drift+Utrustning+Lokal",'2. Grunddata'!C$14,0)</f>
        <v>0</v>
      </c>
      <c r="V49" s="289"/>
      <c r="W49" s="170">
        <f t="shared" si="12"/>
        <v>0</v>
      </c>
      <c r="X49" s="170">
        <f t="shared" si="13"/>
        <v>0</v>
      </c>
      <c r="Y49" s="170">
        <f t="shared" si="14"/>
        <v>0</v>
      </c>
      <c r="Z49" s="170">
        <f t="shared" si="15"/>
        <v>0</v>
      </c>
      <c r="AA49" s="170">
        <f t="shared" si="16"/>
        <v>0</v>
      </c>
      <c r="AB49" s="170">
        <f t="shared" si="17"/>
        <v>0</v>
      </c>
      <c r="AC49" s="170">
        <f t="shared" si="18"/>
        <v>0</v>
      </c>
      <c r="AD49" s="170">
        <f t="shared" si="19"/>
        <v>0</v>
      </c>
      <c r="AE49" s="170">
        <f t="shared" si="20"/>
        <v>0</v>
      </c>
      <c r="AF49" s="170">
        <f t="shared" si="21"/>
        <v>0</v>
      </c>
      <c r="AG49" s="171">
        <f t="shared" si="22"/>
        <v>0</v>
      </c>
      <c r="AI49" s="170">
        <f t="shared" si="23"/>
        <v>0</v>
      </c>
      <c r="AJ49" s="170">
        <f t="shared" si="24"/>
        <v>0</v>
      </c>
      <c r="AK49" s="170">
        <f t="shared" si="25"/>
        <v>0</v>
      </c>
      <c r="AL49" s="170">
        <f t="shared" si="26"/>
        <v>0</v>
      </c>
      <c r="AM49" s="170">
        <f t="shared" si="27"/>
        <v>0</v>
      </c>
      <c r="AN49" s="170">
        <f t="shared" si="28"/>
        <v>0</v>
      </c>
      <c r="AO49" s="170">
        <f t="shared" si="29"/>
        <v>0</v>
      </c>
      <c r="AP49" s="170">
        <f t="shared" si="30"/>
        <v>0</v>
      </c>
      <c r="AQ49" s="170">
        <f t="shared" si="31"/>
        <v>0</v>
      </c>
      <c r="AR49" s="170">
        <f t="shared" si="32"/>
        <v>0</v>
      </c>
      <c r="AS49" s="171">
        <f t="shared" si="33"/>
        <v>0</v>
      </c>
      <c r="AU49" s="170">
        <f t="shared" si="34"/>
        <v>0</v>
      </c>
      <c r="AV49" s="170">
        <f t="shared" si="35"/>
        <v>0</v>
      </c>
      <c r="AW49" s="170">
        <f t="shared" si="36"/>
        <v>0</v>
      </c>
      <c r="AX49" s="170">
        <f t="shared" si="37"/>
        <v>0</v>
      </c>
      <c r="AY49" s="170">
        <f t="shared" si="38"/>
        <v>0</v>
      </c>
      <c r="AZ49" s="170">
        <f t="shared" si="39"/>
        <v>0</v>
      </c>
      <c r="BA49" s="170">
        <f t="shared" si="40"/>
        <v>0</v>
      </c>
      <c r="BB49" s="170">
        <f t="shared" si="41"/>
        <v>0</v>
      </c>
      <c r="BC49" s="170">
        <f t="shared" si="42"/>
        <v>0</v>
      </c>
      <c r="BD49" s="170">
        <f t="shared" si="43"/>
        <v>0</v>
      </c>
      <c r="BE49" s="171">
        <f t="shared" si="44"/>
        <v>0</v>
      </c>
      <c r="BG49" s="170">
        <f t="shared" si="45"/>
        <v>0</v>
      </c>
      <c r="BH49" s="170">
        <f t="shared" si="46"/>
        <v>0</v>
      </c>
      <c r="BI49" s="170">
        <f t="shared" si="47"/>
        <v>0</v>
      </c>
      <c r="BJ49" s="170">
        <f t="shared" si="48"/>
        <v>0</v>
      </c>
      <c r="BK49" s="170">
        <f t="shared" si="49"/>
        <v>0</v>
      </c>
      <c r="BL49" s="170">
        <f t="shared" si="50"/>
        <v>0</v>
      </c>
      <c r="BM49" s="170">
        <f t="shared" si="51"/>
        <v>0</v>
      </c>
      <c r="BN49" s="170">
        <f t="shared" si="52"/>
        <v>0</v>
      </c>
      <c r="BO49" s="170">
        <f t="shared" si="53"/>
        <v>0</v>
      </c>
      <c r="BP49" s="170">
        <f t="shared" si="54"/>
        <v>0</v>
      </c>
      <c r="BQ49" s="171">
        <f t="shared" si="55"/>
        <v>0</v>
      </c>
    </row>
    <row r="50" spans="2:69" ht="12.95" customHeight="1" x14ac:dyDescent="0.2">
      <c r="B50" s="306" t="s">
        <v>178</v>
      </c>
      <c r="C50" s="281"/>
      <c r="D50" s="281"/>
      <c r="E50" s="304"/>
      <c r="F50" s="305"/>
      <c r="G50" s="245"/>
      <c r="H50" s="245"/>
      <c r="I50" s="187">
        <f t="shared" ref="I50:S50" si="56">SUM(I17:I49)</f>
        <v>20000</v>
      </c>
      <c r="J50" s="187">
        <f t="shared" si="56"/>
        <v>0</v>
      </c>
      <c r="K50" s="187">
        <f t="shared" si="56"/>
        <v>0</v>
      </c>
      <c r="L50" s="187">
        <f t="shared" si="56"/>
        <v>0</v>
      </c>
      <c r="M50" s="187">
        <f t="shared" si="56"/>
        <v>0</v>
      </c>
      <c r="N50" s="187">
        <f t="shared" si="56"/>
        <v>0</v>
      </c>
      <c r="O50" s="187">
        <f t="shared" si="56"/>
        <v>0</v>
      </c>
      <c r="P50" s="187">
        <f t="shared" si="56"/>
        <v>0</v>
      </c>
      <c r="Q50" s="187">
        <f t="shared" si="56"/>
        <v>0</v>
      </c>
      <c r="R50" s="187">
        <f t="shared" si="56"/>
        <v>0</v>
      </c>
      <c r="S50" s="187">
        <f t="shared" si="56"/>
        <v>20000</v>
      </c>
      <c r="T50" s="245"/>
      <c r="U50" s="187"/>
      <c r="V50" s="187"/>
      <c r="W50" s="187">
        <f t="shared" ref="W50:AG50" si="57">SUM(W17:W49)</f>
        <v>20000</v>
      </c>
      <c r="X50" s="187">
        <f t="shared" si="57"/>
        <v>0</v>
      </c>
      <c r="Y50" s="187">
        <f t="shared" si="57"/>
        <v>0</v>
      </c>
      <c r="Z50" s="187">
        <f t="shared" si="57"/>
        <v>0</v>
      </c>
      <c r="AA50" s="187">
        <f t="shared" si="57"/>
        <v>0</v>
      </c>
      <c r="AB50" s="187">
        <f t="shared" si="57"/>
        <v>0</v>
      </c>
      <c r="AC50" s="187">
        <f t="shared" si="57"/>
        <v>0</v>
      </c>
      <c r="AD50" s="187">
        <f t="shared" si="57"/>
        <v>0</v>
      </c>
      <c r="AE50" s="187">
        <f t="shared" si="57"/>
        <v>0</v>
      </c>
      <c r="AF50" s="187">
        <f t="shared" si="57"/>
        <v>0</v>
      </c>
      <c r="AG50" s="187">
        <f t="shared" si="57"/>
        <v>20000</v>
      </c>
      <c r="AH50" s="245"/>
      <c r="AI50" s="187">
        <f t="shared" ref="AI50:AS50" si="58">SUM(AI17:AI49)</f>
        <v>0</v>
      </c>
      <c r="AJ50" s="187">
        <f t="shared" si="58"/>
        <v>0</v>
      </c>
      <c r="AK50" s="187">
        <f t="shared" si="58"/>
        <v>0</v>
      </c>
      <c r="AL50" s="187">
        <f t="shared" si="58"/>
        <v>0</v>
      </c>
      <c r="AM50" s="187">
        <f t="shared" si="58"/>
        <v>0</v>
      </c>
      <c r="AN50" s="187">
        <f t="shared" si="58"/>
        <v>0</v>
      </c>
      <c r="AO50" s="187">
        <f t="shared" si="58"/>
        <v>0</v>
      </c>
      <c r="AP50" s="187">
        <f t="shared" si="58"/>
        <v>0</v>
      </c>
      <c r="AQ50" s="187">
        <f t="shared" si="58"/>
        <v>0</v>
      </c>
      <c r="AR50" s="187">
        <f t="shared" si="58"/>
        <v>0</v>
      </c>
      <c r="AS50" s="187">
        <f t="shared" si="58"/>
        <v>0</v>
      </c>
      <c r="AT50" s="281"/>
      <c r="AU50" s="187">
        <f t="shared" ref="AU50:BE50" si="59">SUM(AU17:AU49)</f>
        <v>0</v>
      </c>
      <c r="AV50" s="187">
        <f t="shared" si="59"/>
        <v>0</v>
      </c>
      <c r="AW50" s="187">
        <f t="shared" si="59"/>
        <v>0</v>
      </c>
      <c r="AX50" s="187">
        <f t="shared" si="59"/>
        <v>0</v>
      </c>
      <c r="AY50" s="187">
        <f t="shared" si="59"/>
        <v>0</v>
      </c>
      <c r="AZ50" s="187">
        <f t="shared" si="59"/>
        <v>0</v>
      </c>
      <c r="BA50" s="187">
        <f t="shared" si="59"/>
        <v>0</v>
      </c>
      <c r="BB50" s="187">
        <f t="shared" si="59"/>
        <v>0</v>
      </c>
      <c r="BC50" s="187">
        <f t="shared" si="59"/>
        <v>0</v>
      </c>
      <c r="BD50" s="187">
        <f t="shared" si="59"/>
        <v>0</v>
      </c>
      <c r="BE50" s="187">
        <f t="shared" si="59"/>
        <v>0</v>
      </c>
      <c r="BF50" s="281"/>
      <c r="BG50" s="187">
        <f t="shared" ref="BG50:BQ50" si="60">SUM(BG17:BG49)</f>
        <v>0</v>
      </c>
      <c r="BH50" s="187">
        <f t="shared" si="60"/>
        <v>0</v>
      </c>
      <c r="BI50" s="187">
        <f t="shared" si="60"/>
        <v>0</v>
      </c>
      <c r="BJ50" s="187">
        <f t="shared" si="60"/>
        <v>0</v>
      </c>
      <c r="BK50" s="187">
        <f t="shared" si="60"/>
        <v>0</v>
      </c>
      <c r="BL50" s="187">
        <f t="shared" si="60"/>
        <v>0</v>
      </c>
      <c r="BM50" s="187">
        <f t="shared" si="60"/>
        <v>0</v>
      </c>
      <c r="BN50" s="187">
        <f t="shared" si="60"/>
        <v>0</v>
      </c>
      <c r="BO50" s="187">
        <f t="shared" si="60"/>
        <v>0</v>
      </c>
      <c r="BP50" s="187">
        <f t="shared" si="60"/>
        <v>0</v>
      </c>
      <c r="BQ50" s="187">
        <f t="shared" si="60"/>
        <v>0</v>
      </c>
    </row>
  </sheetData>
  <sheetProtection formatCells="0"/>
  <mergeCells count="12">
    <mergeCell ref="F6:J6"/>
    <mergeCell ref="E2:J2"/>
    <mergeCell ref="B10:B15"/>
    <mergeCell ref="C10:C15"/>
    <mergeCell ref="D10:D15"/>
    <mergeCell ref="E10:E14"/>
    <mergeCell ref="F10:F15"/>
    <mergeCell ref="G10:G15"/>
    <mergeCell ref="H10:H14"/>
    <mergeCell ref="I10:I14"/>
    <mergeCell ref="E4:S4"/>
    <mergeCell ref="Q2:S2"/>
  </mergeCells>
  <hyperlinks>
    <hyperlink ref="N2" r:id="rId1" display="frank.sterner@slu.se"/>
    <hyperlink ref="A5" r:id="rId2" display="Utrustning - avskrivningar  "/>
    <hyperlink ref="F6" r:id="rId3"/>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D17:D49</xm:sqref>
        </x14:dataValidation>
        <x14:dataValidation type="list" allowBlank="1" showInputMessage="1" showErrorMessage="1" errorTitle="Data restriktion" error="Bara institutionsval från rullist är tillåtet.">
          <x14:formula1>
            <xm:f>'3. Partner'!$K$13:$K$87</xm:f>
          </x14:formula1>
          <xm:sqref>B17:B49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A3"/>
  </sheetPr>
  <dimension ref="A2:EW51"/>
  <sheetViews>
    <sheetView showGridLines="0" zoomScaleNormal="100" workbookViewId="0">
      <pane ySplit="17" topLeftCell="A18" activePane="bottomLeft" state="frozen"/>
      <selection pane="bottomLeft" activeCell="B2" sqref="B2"/>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1" style="64" customWidth="1"/>
    <col min="7" max="7" width="10.85546875" style="64" customWidth="1"/>
    <col min="8" max="8" width="11" style="64" customWidth="1"/>
    <col min="9" max="9" width="11" style="64" customWidth="1" collapsed="1"/>
    <col min="10" max="15" width="11" style="64" customWidth="1"/>
    <col min="16" max="16" width="11.85546875" style="64" customWidth="1"/>
    <col min="17" max="17" width="3.7109375" style="64" hidden="1" customWidth="1"/>
    <col min="18" max="18" width="9.85546875" style="64" hidden="1" customWidth="1"/>
    <col min="19" max="19" width="3.7109375" style="64" hidden="1" customWidth="1"/>
    <col min="20" max="29" width="11" style="64" hidden="1" customWidth="1"/>
    <col min="30" max="30" width="11.85546875" style="64" hidden="1" customWidth="1"/>
    <col min="31" max="31" width="3.5703125" style="64" hidden="1" customWidth="1"/>
    <col min="32" max="34" width="11.28515625" style="64" hidden="1" customWidth="1"/>
    <col min="35" max="36" width="11.42578125" style="64" hidden="1" customWidth="1"/>
    <col min="37" max="38" width="11.28515625" style="64" hidden="1" customWidth="1"/>
    <col min="39" max="39" width="11.140625" style="64" hidden="1" customWidth="1"/>
    <col min="40" max="41" width="11.28515625" style="64" hidden="1" customWidth="1"/>
    <col min="42" max="42" width="12.42578125" style="64" hidden="1" customWidth="1"/>
    <col min="43" max="43" width="3.5703125" style="64" hidden="1" customWidth="1" collapsed="1"/>
    <col min="44" max="54" width="11.28515625" style="64" hidden="1" customWidth="1" collapsed="1"/>
    <col min="55" max="55" width="3.5703125" style="64" hidden="1" customWidth="1" collapsed="1"/>
    <col min="56" max="66" width="11.28515625" style="64" hidden="1" customWidth="1" collapsed="1"/>
    <col min="67" max="72" width="11.28515625" style="64" customWidth="1"/>
    <col min="73" max="153" width="9.140625" style="64"/>
    <col min="154" max="16384" width="9.140625" style="64" collapsed="1"/>
  </cols>
  <sheetData>
    <row r="2" spans="2:66" s="63" customFormat="1" ht="15.75" x14ac:dyDescent="0.25">
      <c r="B2" s="296" t="s">
        <v>12</v>
      </c>
      <c r="C2" s="297" t="s">
        <v>226</v>
      </c>
      <c r="E2" s="695" t="s">
        <v>16</v>
      </c>
      <c r="F2" s="633"/>
      <c r="G2" s="633"/>
      <c r="H2" s="633"/>
      <c r="I2" s="633"/>
      <c r="J2" s="633"/>
      <c r="N2" s="694" t="str">
        <f>'1. Instruktion'!M2</f>
        <v>projektkalkyl@slu.se 2021-01-07</v>
      </c>
      <c r="O2" s="633"/>
      <c r="P2" s="633"/>
    </row>
    <row r="3" spans="2:66" s="63" customFormat="1" ht="13.5" customHeight="1" x14ac:dyDescent="0.25">
      <c r="B3" s="69"/>
      <c r="C3" s="8"/>
      <c r="D3" s="78"/>
      <c r="E3" s="163"/>
    </row>
    <row r="4" spans="2:66" s="63" customFormat="1" ht="13.5" customHeight="1" x14ac:dyDescent="0.2">
      <c r="B4" s="140" t="s">
        <v>165</v>
      </c>
      <c r="C4" s="491" t="str">
        <f>'2. Grunddata'!C7</f>
        <v>Hitta den oförklariga faktorn i matrix</v>
      </c>
      <c r="D4" s="119" t="s">
        <v>150</v>
      </c>
      <c r="E4" s="702" t="s">
        <v>324</v>
      </c>
      <c r="F4" s="638"/>
      <c r="G4" s="638"/>
      <c r="H4" s="638"/>
      <c r="I4" s="638"/>
      <c r="J4" s="638"/>
      <c r="K4" s="638"/>
      <c r="L4" s="638"/>
      <c r="M4" s="638"/>
      <c r="N4" s="638"/>
      <c r="O4" s="638"/>
      <c r="P4" s="638"/>
    </row>
    <row r="5" spans="2:66" s="63" customFormat="1" ht="13.5" customHeight="1" x14ac:dyDescent="0.2">
      <c r="B5" s="140" t="s">
        <v>122</v>
      </c>
      <c r="C5" s="491" t="str">
        <f>IF('2. Grunddata'!$C$6="ANSÖKAN","ANSÖKAN",(IF('2. Grunddata'!$C$6="KONTRAKT","KONTRAKT","")))</f>
        <v>ANSÖKAN</v>
      </c>
      <c r="D5" s="64"/>
      <c r="E5" s="638"/>
      <c r="F5" s="638"/>
      <c r="G5" s="638"/>
      <c r="H5" s="638"/>
      <c r="I5" s="638"/>
      <c r="J5" s="638"/>
      <c r="K5" s="638"/>
      <c r="L5" s="638"/>
      <c r="M5" s="638"/>
      <c r="N5" s="638"/>
      <c r="O5" s="638"/>
      <c r="P5" s="638"/>
    </row>
    <row r="6" spans="2:66" s="63" customFormat="1" ht="13.5" customHeight="1" x14ac:dyDescent="0.2">
      <c r="B6" s="62" t="s">
        <v>254</v>
      </c>
      <c r="C6" s="491" t="str">
        <f>'2. Grunddata'!C8</f>
        <v>Stina</v>
      </c>
      <c r="D6" s="78"/>
      <c r="E6" s="177"/>
    </row>
    <row r="7" spans="2:66" s="63" customFormat="1" ht="13.5" customHeight="1" x14ac:dyDescent="0.2">
      <c r="B7" s="140" t="s">
        <v>156</v>
      </c>
      <c r="C7" s="492" t="str">
        <f>'2. Grunddata'!C17</f>
        <v>SEK</v>
      </c>
      <c r="D7" s="119"/>
      <c r="E7" s="140"/>
    </row>
    <row r="8" spans="2:66" s="63" customFormat="1" ht="13.5" customHeight="1" x14ac:dyDescent="0.2">
      <c r="B8" s="142"/>
      <c r="C8" s="143" t="s">
        <v>137</v>
      </c>
      <c r="AE8" s="174"/>
    </row>
    <row r="9" spans="2:66" s="63" customFormat="1" ht="13.5" customHeight="1" x14ac:dyDescent="0.2">
      <c r="B9" s="142"/>
      <c r="C9" s="143"/>
      <c r="E9" s="164"/>
      <c r="AE9" s="174"/>
    </row>
    <row r="10" spans="2:66" s="63" customFormat="1" ht="12.95" customHeight="1" x14ac:dyDescent="0.2">
      <c r="B10" s="703" t="s">
        <v>344</v>
      </c>
      <c r="C10" s="705" t="s">
        <v>31</v>
      </c>
      <c r="D10" s="713" t="s">
        <v>136</v>
      </c>
      <c r="E10" s="703" t="s">
        <v>319</v>
      </c>
      <c r="F10" s="712" t="s">
        <v>34</v>
      </c>
      <c r="G10" s="476" t="str">
        <f>'2. Grunddata'!C17</f>
        <v>SEK</v>
      </c>
      <c r="H10" s="94"/>
      <c r="I10" s="94"/>
      <c r="J10" s="94"/>
      <c r="K10" s="94"/>
      <c r="L10" s="94"/>
      <c r="M10" s="94"/>
      <c r="N10" s="94"/>
      <c r="O10" s="94"/>
      <c r="P10" s="211"/>
      <c r="R10" s="86" t="s">
        <v>151</v>
      </c>
      <c r="T10" s="179" t="s">
        <v>36</v>
      </c>
      <c r="U10" s="91" t="str">
        <f>'2. Grunddata'!C17</f>
        <v>SEK</v>
      </c>
      <c r="V10" s="94"/>
      <c r="W10" s="94"/>
      <c r="X10" s="94"/>
      <c r="Y10" s="94"/>
      <c r="Z10" s="94"/>
      <c r="AA10" s="94"/>
      <c r="AB10" s="94"/>
      <c r="AC10" s="94"/>
      <c r="AD10" s="211"/>
      <c r="AE10" s="174"/>
      <c r="AF10" s="179" t="s">
        <v>36</v>
      </c>
      <c r="AG10" s="91" t="str">
        <f>'2. Grunddata'!C17</f>
        <v>SEK</v>
      </c>
      <c r="AH10" s="94"/>
      <c r="AI10" s="94"/>
      <c r="AJ10" s="94"/>
      <c r="AK10" s="94"/>
      <c r="AL10" s="94"/>
      <c r="AM10" s="94"/>
      <c r="AN10" s="94"/>
      <c r="AO10" s="94"/>
      <c r="AP10" s="211"/>
      <c r="AR10" s="179" t="s">
        <v>36</v>
      </c>
      <c r="AS10" s="91" t="str">
        <f>'2. Grunddata'!C17</f>
        <v>SEK</v>
      </c>
      <c r="AT10" s="94"/>
      <c r="AU10" s="94"/>
      <c r="AV10" s="94"/>
      <c r="AW10" s="94"/>
      <c r="AX10" s="94"/>
      <c r="AY10" s="94"/>
      <c r="AZ10" s="94"/>
      <c r="BA10" s="94"/>
      <c r="BB10" s="211"/>
      <c r="BD10" s="179" t="s">
        <v>36</v>
      </c>
      <c r="BE10" s="91" t="str">
        <f>'2. Grunddata'!C17</f>
        <v>SEK</v>
      </c>
      <c r="BF10" s="94"/>
      <c r="BG10" s="94"/>
      <c r="BH10" s="94"/>
      <c r="BI10" s="94"/>
      <c r="BJ10" s="94"/>
      <c r="BK10" s="94"/>
      <c r="BL10" s="94"/>
      <c r="BM10" s="94"/>
      <c r="BN10" s="211"/>
    </row>
    <row r="11" spans="2:66" s="63" customFormat="1" ht="12.95" customHeight="1" x14ac:dyDescent="0.2">
      <c r="B11" s="704"/>
      <c r="C11" s="706"/>
      <c r="D11" s="706"/>
      <c r="E11" s="704"/>
      <c r="F11" s="708"/>
      <c r="G11" s="84"/>
      <c r="H11" s="84"/>
      <c r="I11" s="84"/>
      <c r="J11" s="84"/>
      <c r="K11" s="84"/>
      <c r="L11" s="84"/>
      <c r="M11" s="84"/>
      <c r="N11" s="84"/>
      <c r="O11" s="84"/>
      <c r="P11" s="212"/>
      <c r="R11" s="96" t="s">
        <v>152</v>
      </c>
      <c r="T11" s="125"/>
      <c r="U11" s="84"/>
      <c r="V11" s="84"/>
      <c r="W11" s="84"/>
      <c r="X11" s="84"/>
      <c r="Y11" s="84"/>
      <c r="Z11" s="84"/>
      <c r="AA11" s="84"/>
      <c r="AB11" s="84"/>
      <c r="AC11" s="84"/>
      <c r="AD11" s="212"/>
      <c r="AE11" s="174"/>
      <c r="AF11" s="125"/>
      <c r="AG11" s="84"/>
      <c r="AH11" s="84"/>
      <c r="AI11" s="84"/>
      <c r="AJ11" s="84"/>
      <c r="AK11" s="84"/>
      <c r="AL11" s="84"/>
      <c r="AM11" s="84"/>
      <c r="AN11" s="84"/>
      <c r="AO11" s="84"/>
      <c r="AP11" s="212"/>
      <c r="AR11" s="125"/>
      <c r="AS11" s="84"/>
      <c r="AT11" s="84"/>
      <c r="AU11" s="84"/>
      <c r="AV11" s="84"/>
      <c r="AW11" s="84"/>
      <c r="AX11" s="84"/>
      <c r="AY11" s="84"/>
      <c r="AZ11" s="84"/>
      <c r="BA11" s="84"/>
      <c r="BB11" s="212"/>
      <c r="BD11" s="125"/>
      <c r="BE11" s="84"/>
      <c r="BF11" s="84"/>
      <c r="BG11" s="84"/>
      <c r="BH11" s="84"/>
      <c r="BI11" s="84"/>
      <c r="BJ11" s="84"/>
      <c r="BK11" s="84"/>
      <c r="BL11" s="84"/>
      <c r="BM11" s="84"/>
      <c r="BN11" s="212"/>
    </row>
    <row r="12" spans="2:66" s="63" customFormat="1" ht="12.95" customHeight="1" x14ac:dyDescent="0.2">
      <c r="B12" s="704"/>
      <c r="C12" s="706"/>
      <c r="D12" s="706"/>
      <c r="E12" s="704"/>
      <c r="F12" s="708"/>
      <c r="G12" s="84"/>
      <c r="H12" s="84"/>
      <c r="I12" s="84"/>
      <c r="J12" s="84"/>
      <c r="K12" s="84"/>
      <c r="L12" s="84"/>
      <c r="M12" s="84"/>
      <c r="N12" s="84"/>
      <c r="O12" s="84"/>
      <c r="P12" s="212"/>
      <c r="R12" s="96" t="s">
        <v>153</v>
      </c>
      <c r="T12" s="125" t="s">
        <v>194</v>
      </c>
      <c r="U12" s="84"/>
      <c r="V12" s="84"/>
      <c r="W12" s="84"/>
      <c r="X12" s="84"/>
      <c r="Y12" s="84"/>
      <c r="Z12" s="84"/>
      <c r="AA12" s="84"/>
      <c r="AB12" s="84"/>
      <c r="AC12" s="84"/>
      <c r="AD12" s="212"/>
      <c r="AE12" s="174"/>
      <c r="AF12" s="125" t="s">
        <v>195</v>
      </c>
      <c r="AG12" s="84"/>
      <c r="AH12" s="84"/>
      <c r="AI12" s="84"/>
      <c r="AJ12" s="84"/>
      <c r="AK12" s="84"/>
      <c r="AL12" s="84"/>
      <c r="AM12" s="84"/>
      <c r="AN12" s="84"/>
      <c r="AO12" s="84"/>
      <c r="AP12" s="212"/>
      <c r="AR12" s="125" t="s">
        <v>171</v>
      </c>
      <c r="AS12" s="84"/>
      <c r="AT12" s="84"/>
      <c r="AU12" s="84"/>
      <c r="AV12" s="84"/>
      <c r="AW12" s="84"/>
      <c r="AX12" s="84"/>
      <c r="AY12" s="84"/>
      <c r="AZ12" s="84"/>
      <c r="BA12" s="84"/>
      <c r="BB12" s="212"/>
      <c r="BD12" s="125" t="s">
        <v>185</v>
      </c>
      <c r="BE12" s="84"/>
      <c r="BF12" s="84"/>
      <c r="BG12" s="84"/>
      <c r="BH12" s="84"/>
      <c r="BI12" s="84"/>
      <c r="BJ12" s="84"/>
      <c r="BK12" s="84"/>
      <c r="BL12" s="84"/>
      <c r="BM12" s="84"/>
      <c r="BN12" s="212"/>
    </row>
    <row r="13" spans="2:66" s="63" customFormat="1" ht="12.95" customHeight="1" x14ac:dyDescent="0.2">
      <c r="B13" s="704"/>
      <c r="C13" s="706"/>
      <c r="D13" s="706"/>
      <c r="E13" s="704"/>
      <c r="F13" s="708"/>
      <c r="G13" s="84"/>
      <c r="H13" s="84"/>
      <c r="I13" s="84"/>
      <c r="J13" s="84"/>
      <c r="K13" s="84"/>
      <c r="L13" s="84"/>
      <c r="M13" s="84"/>
      <c r="N13" s="84"/>
      <c r="O13" s="84"/>
      <c r="P13" s="212"/>
      <c r="R13" s="93"/>
      <c r="T13" s="125"/>
      <c r="U13" s="84"/>
      <c r="V13" s="84"/>
      <c r="W13" s="84"/>
      <c r="X13" s="84"/>
      <c r="Y13" s="84"/>
      <c r="Z13" s="84"/>
      <c r="AA13" s="84"/>
      <c r="AB13" s="84"/>
      <c r="AC13" s="84"/>
      <c r="AD13" s="212"/>
      <c r="AF13" s="125"/>
      <c r="AG13" s="84"/>
      <c r="AH13" s="84"/>
      <c r="AI13" s="84"/>
      <c r="AJ13" s="84"/>
      <c r="AK13" s="84"/>
      <c r="AL13" s="84"/>
      <c r="AM13" s="84"/>
      <c r="AN13" s="84"/>
      <c r="AO13" s="84"/>
      <c r="AP13" s="212"/>
      <c r="AR13" s="125"/>
      <c r="AS13" s="84"/>
      <c r="AT13" s="84"/>
      <c r="AU13" s="84"/>
      <c r="AV13" s="84"/>
      <c r="AW13" s="84"/>
      <c r="AX13" s="84"/>
      <c r="AY13" s="84"/>
      <c r="AZ13" s="84"/>
      <c r="BA13" s="84"/>
      <c r="BB13" s="212"/>
      <c r="BD13" s="125"/>
      <c r="BE13" s="84"/>
      <c r="BF13" s="84"/>
      <c r="BG13" s="84"/>
      <c r="BH13" s="84"/>
      <c r="BI13" s="84"/>
      <c r="BJ13" s="84"/>
      <c r="BK13" s="84"/>
      <c r="BL13" s="84"/>
      <c r="BM13" s="84"/>
      <c r="BN13" s="212"/>
    </row>
    <row r="14" spans="2:66" ht="12.95" customHeight="1" x14ac:dyDescent="0.2">
      <c r="B14" s="704"/>
      <c r="C14" s="706"/>
      <c r="D14" s="706"/>
      <c r="E14" s="676"/>
      <c r="F14" s="709"/>
      <c r="G14" s="235"/>
      <c r="H14" s="235"/>
      <c r="I14" s="235"/>
      <c r="J14" s="235"/>
      <c r="K14" s="235"/>
      <c r="L14" s="235"/>
      <c r="M14" s="235"/>
      <c r="N14" s="235"/>
      <c r="O14" s="235"/>
      <c r="P14" s="236"/>
      <c r="Q14" s="162"/>
      <c r="R14" s="93"/>
      <c r="S14" s="162"/>
      <c r="T14" s="234"/>
      <c r="U14" s="235"/>
      <c r="V14" s="235"/>
      <c r="W14" s="235"/>
      <c r="X14" s="235"/>
      <c r="Y14" s="235"/>
      <c r="Z14" s="235"/>
      <c r="AA14" s="235"/>
      <c r="AB14" s="235"/>
      <c r="AC14" s="235"/>
      <c r="AD14" s="101"/>
      <c r="AF14" s="99"/>
      <c r="AG14" s="100"/>
      <c r="AH14" s="100"/>
      <c r="AI14" s="100"/>
      <c r="AJ14" s="100"/>
      <c r="AK14" s="100"/>
      <c r="AL14" s="100"/>
      <c r="AM14" s="100"/>
      <c r="AN14" s="100"/>
      <c r="AO14" s="100"/>
      <c r="AP14" s="101"/>
      <c r="AR14" s="99"/>
      <c r="AS14" s="100"/>
      <c r="AT14" s="100"/>
      <c r="AU14" s="100"/>
      <c r="AV14" s="100"/>
      <c r="AW14" s="100"/>
      <c r="AX14" s="100"/>
      <c r="AY14" s="100"/>
      <c r="AZ14" s="100"/>
      <c r="BA14" s="100"/>
      <c r="BB14" s="101"/>
      <c r="BD14" s="99"/>
      <c r="BE14" s="100"/>
      <c r="BF14" s="100"/>
      <c r="BG14" s="100"/>
      <c r="BH14" s="100"/>
      <c r="BI14" s="100"/>
      <c r="BJ14" s="100"/>
      <c r="BK14" s="100"/>
      <c r="BL14" s="100"/>
      <c r="BM14" s="100"/>
      <c r="BN14" s="101"/>
    </row>
    <row r="15" spans="2:66" ht="12.95" customHeight="1" x14ac:dyDescent="0.2">
      <c r="B15" s="676"/>
      <c r="C15" s="687"/>
      <c r="D15" s="687"/>
      <c r="E15" s="548">
        <v>0</v>
      </c>
      <c r="F15" s="106">
        <f>'5. Lön'!G23</f>
        <v>2022</v>
      </c>
      <c r="G15" s="106">
        <f>'5. Lön'!H23</f>
        <v>2023</v>
      </c>
      <c r="H15" s="106">
        <f>'5. Lön'!I23</f>
        <v>2024</v>
      </c>
      <c r="I15" s="106" t="str">
        <f>'5. Lön'!J23</f>
        <v/>
      </c>
      <c r="J15" s="106" t="str">
        <f>'5. Lön'!K23</f>
        <v/>
      </c>
      <c r="K15" s="106" t="str">
        <f>'5. Lön'!L23</f>
        <v/>
      </c>
      <c r="L15" s="106" t="str">
        <f>'5. Lön'!M23</f>
        <v/>
      </c>
      <c r="M15" s="106" t="str">
        <f>'5. Lön'!N23</f>
        <v/>
      </c>
      <c r="N15" s="106" t="str">
        <f>'5. Lön'!O23</f>
        <v/>
      </c>
      <c r="O15" s="106" t="str">
        <f>'5. Lön'!P23</f>
        <v/>
      </c>
      <c r="P15" s="215" t="s">
        <v>2</v>
      </c>
      <c r="R15" s="228" t="s">
        <v>0</v>
      </c>
      <c r="T15" s="106">
        <f t="shared" ref="T15:AC15" si="0">F15</f>
        <v>2022</v>
      </c>
      <c r="U15" s="106">
        <f t="shared" si="0"/>
        <v>2023</v>
      </c>
      <c r="V15" s="106">
        <f t="shared" si="0"/>
        <v>2024</v>
      </c>
      <c r="W15" s="106" t="str">
        <f t="shared" si="0"/>
        <v/>
      </c>
      <c r="X15" s="106" t="str">
        <f t="shared" si="0"/>
        <v/>
      </c>
      <c r="Y15" s="106" t="str">
        <f t="shared" si="0"/>
        <v/>
      </c>
      <c r="Z15" s="106" t="str">
        <f t="shared" si="0"/>
        <v/>
      </c>
      <c r="AA15" s="106" t="str">
        <f t="shared" si="0"/>
        <v/>
      </c>
      <c r="AB15" s="106" t="str">
        <f t="shared" si="0"/>
        <v/>
      </c>
      <c r="AC15" s="106" t="str">
        <f t="shared" si="0"/>
        <v/>
      </c>
      <c r="AD15" s="215" t="s">
        <v>2</v>
      </c>
      <c r="AF15" s="238">
        <f t="shared" ref="AF15:AO15" si="1">F15</f>
        <v>2022</v>
      </c>
      <c r="AG15" s="238">
        <f t="shared" si="1"/>
        <v>2023</v>
      </c>
      <c r="AH15" s="238">
        <f t="shared" si="1"/>
        <v>2024</v>
      </c>
      <c r="AI15" s="238" t="str">
        <f t="shared" si="1"/>
        <v/>
      </c>
      <c r="AJ15" s="238" t="str">
        <f t="shared" si="1"/>
        <v/>
      </c>
      <c r="AK15" s="238" t="str">
        <f t="shared" si="1"/>
        <v/>
      </c>
      <c r="AL15" s="238" t="str">
        <f t="shared" si="1"/>
        <v/>
      </c>
      <c r="AM15" s="238" t="str">
        <f t="shared" si="1"/>
        <v/>
      </c>
      <c r="AN15" s="238" t="str">
        <f t="shared" si="1"/>
        <v/>
      </c>
      <c r="AO15" s="238" t="str">
        <f t="shared" si="1"/>
        <v/>
      </c>
      <c r="AP15" s="215" t="s">
        <v>2</v>
      </c>
      <c r="AR15" s="238">
        <f t="shared" ref="AR15:BA15" si="2">F15</f>
        <v>2022</v>
      </c>
      <c r="AS15" s="238">
        <f t="shared" si="2"/>
        <v>2023</v>
      </c>
      <c r="AT15" s="238">
        <f t="shared" si="2"/>
        <v>2024</v>
      </c>
      <c r="AU15" s="238" t="str">
        <f t="shared" si="2"/>
        <v/>
      </c>
      <c r="AV15" s="238" t="str">
        <f t="shared" si="2"/>
        <v/>
      </c>
      <c r="AW15" s="238" t="str">
        <f t="shared" si="2"/>
        <v/>
      </c>
      <c r="AX15" s="238" t="str">
        <f t="shared" si="2"/>
        <v/>
      </c>
      <c r="AY15" s="238" t="str">
        <f t="shared" si="2"/>
        <v/>
      </c>
      <c r="AZ15" s="238" t="str">
        <f t="shared" si="2"/>
        <v/>
      </c>
      <c r="BA15" s="238" t="str">
        <f t="shared" si="2"/>
        <v/>
      </c>
      <c r="BB15" s="215" t="s">
        <v>2</v>
      </c>
      <c r="BD15" s="238">
        <f t="shared" ref="BD15:BM15" si="3">F15</f>
        <v>2022</v>
      </c>
      <c r="BE15" s="238">
        <f t="shared" si="3"/>
        <v>2023</v>
      </c>
      <c r="BF15" s="238">
        <f t="shared" si="3"/>
        <v>2024</v>
      </c>
      <c r="BG15" s="238" t="str">
        <f t="shared" si="3"/>
        <v/>
      </c>
      <c r="BH15" s="238" t="str">
        <f t="shared" si="3"/>
        <v/>
      </c>
      <c r="BI15" s="238" t="str">
        <f t="shared" si="3"/>
        <v/>
      </c>
      <c r="BJ15" s="238" t="str">
        <f t="shared" si="3"/>
        <v/>
      </c>
      <c r="BK15" s="238" t="str">
        <f t="shared" si="3"/>
        <v/>
      </c>
      <c r="BL15" s="238" t="str">
        <f t="shared" si="3"/>
        <v/>
      </c>
      <c r="BM15" s="238" t="str">
        <f t="shared" si="3"/>
        <v/>
      </c>
      <c r="BN15" s="178" t="s">
        <v>2</v>
      </c>
    </row>
    <row r="16" spans="2:66" ht="12.95" customHeight="1" x14ac:dyDescent="0.2">
      <c r="B16" s="199" t="s">
        <v>178</v>
      </c>
      <c r="C16" s="194"/>
      <c r="D16" s="543"/>
      <c r="E16" s="545"/>
      <c r="F16" s="217">
        <f>IF(F51=0,"",F51)</f>
        <v>13462.495245</v>
      </c>
      <c r="G16" s="205">
        <f t="shared" ref="G16:AP16" si="4">IF(G51=0,"",G51)</f>
        <v>13731.745149899998</v>
      </c>
      <c r="H16" s="205">
        <f t="shared" si="4"/>
        <v>28012.760105795998</v>
      </c>
      <c r="I16" s="205" t="str">
        <f t="shared" si="4"/>
        <v/>
      </c>
      <c r="J16" s="205" t="str">
        <f t="shared" si="4"/>
        <v/>
      </c>
      <c r="K16" s="205" t="str">
        <f t="shared" si="4"/>
        <v/>
      </c>
      <c r="L16" s="205" t="str">
        <f t="shared" si="4"/>
        <v/>
      </c>
      <c r="M16" s="205" t="str">
        <f t="shared" si="4"/>
        <v/>
      </c>
      <c r="N16" s="205" t="str">
        <f t="shared" si="4"/>
        <v/>
      </c>
      <c r="O16" s="205" t="str">
        <f t="shared" si="4"/>
        <v/>
      </c>
      <c r="P16" s="216">
        <f t="shared" si="4"/>
        <v>55207.000500695998</v>
      </c>
      <c r="Q16" s="222"/>
      <c r="R16" s="280"/>
      <c r="S16" s="222"/>
      <c r="T16" s="216">
        <f t="shared" si="4"/>
        <v>8974.99683</v>
      </c>
      <c r="U16" s="205">
        <f t="shared" si="4"/>
        <v>9154.4967665999993</v>
      </c>
      <c r="V16" s="205">
        <f t="shared" si="4"/>
        <v>18675.173403863999</v>
      </c>
      <c r="W16" s="205" t="str">
        <f t="shared" si="4"/>
        <v/>
      </c>
      <c r="X16" s="205" t="str">
        <f t="shared" si="4"/>
        <v/>
      </c>
      <c r="Y16" s="205" t="str">
        <f t="shared" si="4"/>
        <v/>
      </c>
      <c r="Z16" s="205" t="str">
        <f t="shared" si="4"/>
        <v/>
      </c>
      <c r="AA16" s="205" t="str">
        <f t="shared" si="4"/>
        <v/>
      </c>
      <c r="AB16" s="205" t="str">
        <f t="shared" si="4"/>
        <v/>
      </c>
      <c r="AC16" s="205" t="str">
        <f t="shared" si="4"/>
        <v/>
      </c>
      <c r="AD16" s="216">
        <f t="shared" si="4"/>
        <v>36804.667000463996</v>
      </c>
      <c r="AE16" s="222"/>
      <c r="AF16" s="216">
        <f t="shared" si="4"/>
        <v>4487.498415</v>
      </c>
      <c r="AG16" s="205">
        <f t="shared" si="4"/>
        <v>4577.2483832999997</v>
      </c>
      <c r="AH16" s="205">
        <f t="shared" si="4"/>
        <v>9337.5867019319994</v>
      </c>
      <c r="AI16" s="205" t="str">
        <f t="shared" si="4"/>
        <v/>
      </c>
      <c r="AJ16" s="205" t="str">
        <f t="shared" si="4"/>
        <v/>
      </c>
      <c r="AK16" s="205" t="str">
        <f t="shared" si="4"/>
        <v/>
      </c>
      <c r="AL16" s="205" t="str">
        <f t="shared" si="4"/>
        <v/>
      </c>
      <c r="AM16" s="205" t="str">
        <f t="shared" si="4"/>
        <v/>
      </c>
      <c r="AN16" s="205" t="str">
        <f t="shared" si="4"/>
        <v/>
      </c>
      <c r="AO16" s="205" t="str">
        <f t="shared" si="4"/>
        <v/>
      </c>
      <c r="AP16" s="216">
        <f t="shared" si="4"/>
        <v>18402.333500231998</v>
      </c>
      <c r="AQ16" s="222"/>
      <c r="AR16" s="216" t="str">
        <f t="shared" ref="AR16:BN16" si="5">IF(AR51=0,"",AR51)</f>
        <v/>
      </c>
      <c r="AS16" s="240" t="str">
        <f t="shared" si="5"/>
        <v/>
      </c>
      <c r="AT16" s="240" t="str">
        <f t="shared" si="5"/>
        <v/>
      </c>
      <c r="AU16" s="240" t="str">
        <f t="shared" si="5"/>
        <v/>
      </c>
      <c r="AV16" s="240" t="str">
        <f t="shared" si="5"/>
        <v/>
      </c>
      <c r="AW16" s="240" t="str">
        <f t="shared" si="5"/>
        <v/>
      </c>
      <c r="AX16" s="240" t="str">
        <f t="shared" si="5"/>
        <v/>
      </c>
      <c r="AY16" s="240" t="str">
        <f t="shared" si="5"/>
        <v/>
      </c>
      <c r="AZ16" s="240" t="str">
        <f t="shared" si="5"/>
        <v/>
      </c>
      <c r="BA16" s="240" t="str">
        <f t="shared" si="5"/>
        <v/>
      </c>
      <c r="BB16" s="216" t="str">
        <f t="shared" si="5"/>
        <v/>
      </c>
      <c r="BC16" s="222"/>
      <c r="BD16" s="216" t="str">
        <f t="shared" si="5"/>
        <v/>
      </c>
      <c r="BE16" s="240" t="str">
        <f t="shared" si="5"/>
        <v/>
      </c>
      <c r="BF16" s="240" t="str">
        <f t="shared" si="5"/>
        <v/>
      </c>
      <c r="BG16" s="240" t="str">
        <f t="shared" si="5"/>
        <v/>
      </c>
      <c r="BH16" s="240" t="str">
        <f t="shared" si="5"/>
        <v/>
      </c>
      <c r="BI16" s="240" t="str">
        <f t="shared" si="5"/>
        <v/>
      </c>
      <c r="BJ16" s="240" t="str">
        <f t="shared" si="5"/>
        <v/>
      </c>
      <c r="BK16" s="240" t="str">
        <f t="shared" si="5"/>
        <v/>
      </c>
      <c r="BL16" s="240" t="str">
        <f t="shared" si="5"/>
        <v/>
      </c>
      <c r="BM16" s="240" t="str">
        <f t="shared" si="5"/>
        <v/>
      </c>
      <c r="BN16" s="204" t="str">
        <f t="shared" si="5"/>
        <v/>
      </c>
    </row>
    <row r="17" spans="2:66" ht="12.95" customHeight="1" x14ac:dyDescent="0.2">
      <c r="B17" s="229" t="s">
        <v>198</v>
      </c>
      <c r="C17" s="230"/>
      <c r="D17" s="549"/>
      <c r="E17" s="550"/>
      <c r="F17" s="233">
        <f>'5. Lön'!CO152+'5. Lön'!DA152+'6. Drift'!BR102+'6. Drift'!CD102</f>
        <v>13462.495245</v>
      </c>
      <c r="G17" s="233">
        <f>'5. Lön'!CP152+'5. Lön'!DB152+'6. Drift'!BS102+'6. Drift'!CE102</f>
        <v>13731.745149899998</v>
      </c>
      <c r="H17" s="233">
        <f>'5. Lön'!CQ152+'5. Lön'!DC152+'6. Drift'!BT102+'6. Drift'!CF102</f>
        <v>28012.760105795998</v>
      </c>
      <c r="I17" s="233">
        <f>'5. Lön'!CR152+'5. Lön'!DD152+'6. Drift'!BU102+'6. Drift'!CG102</f>
        <v>0</v>
      </c>
      <c r="J17" s="233">
        <f>'5. Lön'!CS152+'5. Lön'!DE152+'6. Drift'!BV102+'6. Drift'!CH102</f>
        <v>0</v>
      </c>
      <c r="K17" s="233">
        <f>'5. Lön'!CT152+'5. Lön'!DF152+'6. Drift'!BW102+'6. Drift'!CI102</f>
        <v>0</v>
      </c>
      <c r="L17" s="233">
        <f>'5. Lön'!CU152+'5. Lön'!DG152+'6. Drift'!BX102+'6. Drift'!CJ102</f>
        <v>0</v>
      </c>
      <c r="M17" s="233">
        <f>'5. Lön'!CV152+'5. Lön'!DH152+'6. Drift'!BY102+'6. Drift'!CK102</f>
        <v>0</v>
      </c>
      <c r="N17" s="233">
        <f>'5. Lön'!CW152+'5. Lön'!DI152+'6. Drift'!BZ102+'6. Drift'!CL102</f>
        <v>0</v>
      </c>
      <c r="O17" s="233">
        <f>'5. Lön'!CX152+'5. Lön'!DJ152+'6. Drift'!CA102+'6. Drift'!CM102</f>
        <v>0</v>
      </c>
      <c r="P17" s="224">
        <f>SUM(F17:O17)</f>
        <v>55207.000500695998</v>
      </c>
      <c r="Q17" s="232"/>
      <c r="R17" s="294"/>
      <c r="S17" s="232"/>
      <c r="T17" s="231">
        <f>'5. Lön'!CO152+'6. Drift'!BR102</f>
        <v>8974.99683</v>
      </c>
      <c r="U17" s="231">
        <f>'5. Lön'!CP152+'6. Drift'!BS102</f>
        <v>9154.4967665999993</v>
      </c>
      <c r="V17" s="231">
        <f>'5. Lön'!CQ152+'6. Drift'!BT102</f>
        <v>18675.173403863999</v>
      </c>
      <c r="W17" s="231">
        <f>'5. Lön'!CR152+'6. Drift'!BU102</f>
        <v>0</v>
      </c>
      <c r="X17" s="231">
        <f>'5. Lön'!CS152+'6. Drift'!BV102</f>
        <v>0</v>
      </c>
      <c r="Y17" s="231">
        <f>'5. Lön'!CT152+'6. Drift'!BW102</f>
        <v>0</v>
      </c>
      <c r="Z17" s="231">
        <f>'5. Lön'!CU152+'6. Drift'!BX102</f>
        <v>0</v>
      </c>
      <c r="AA17" s="231">
        <f>'5. Lön'!CV152+'6. Drift'!BY102</f>
        <v>0</v>
      </c>
      <c r="AB17" s="231">
        <f>'5. Lön'!CW152+'6. Drift'!BZ102</f>
        <v>0</v>
      </c>
      <c r="AC17" s="231">
        <f>'5. Lön'!CX152+'6. Drift'!CA102</f>
        <v>0</v>
      </c>
      <c r="AD17" s="237">
        <f t="shared" ref="AD17:AD50" si="6">SUM(T17:AC17)</f>
        <v>36804.667000463996</v>
      </c>
      <c r="AE17" s="232"/>
      <c r="AF17" s="233">
        <f>'5. Lön'!DA152+'6. Drift'!CD102</f>
        <v>4487.498415</v>
      </c>
      <c r="AG17" s="233">
        <f>'5. Lön'!DB152+'6. Drift'!CE102</f>
        <v>4577.2483832999997</v>
      </c>
      <c r="AH17" s="233">
        <f>'5. Lön'!DC152+'6. Drift'!CF102</f>
        <v>9337.5867019319994</v>
      </c>
      <c r="AI17" s="233">
        <f>'5. Lön'!DD152+'6. Drift'!CG102</f>
        <v>0</v>
      </c>
      <c r="AJ17" s="233">
        <f>'5. Lön'!DE152+'6. Drift'!CH102</f>
        <v>0</v>
      </c>
      <c r="AK17" s="233">
        <f>'5. Lön'!DF152+'6. Drift'!CI102</f>
        <v>0</v>
      </c>
      <c r="AL17" s="233">
        <f>'5. Lön'!DG152+'6. Drift'!CJ102</f>
        <v>0</v>
      </c>
      <c r="AM17" s="233">
        <f>'5. Lön'!DH152+'6. Drift'!CK102</f>
        <v>0</v>
      </c>
      <c r="AN17" s="233">
        <f>'5. Lön'!DI152+'6. Drift'!CL102</f>
        <v>0</v>
      </c>
      <c r="AO17" s="233">
        <f>'5. Lön'!DJ152+'6. Drift'!CM102</f>
        <v>0</v>
      </c>
      <c r="AP17" s="171">
        <f>SUM(AF17:AO17)</f>
        <v>18402.333500231998</v>
      </c>
      <c r="AQ17" s="232"/>
      <c r="AR17" s="239"/>
      <c r="AS17" s="243"/>
      <c r="AT17" s="243"/>
      <c r="AU17" s="243"/>
      <c r="AV17" s="243"/>
      <c r="AW17" s="243"/>
      <c r="AX17" s="243"/>
      <c r="AY17" s="243"/>
      <c r="AZ17" s="243"/>
      <c r="BA17" s="243"/>
      <c r="BB17" s="243"/>
      <c r="BC17" s="246"/>
      <c r="BD17" s="243"/>
      <c r="BE17" s="243"/>
      <c r="BF17" s="243"/>
      <c r="BG17" s="243"/>
      <c r="BH17" s="243"/>
      <c r="BI17" s="243"/>
      <c r="BJ17" s="243"/>
      <c r="BK17" s="243"/>
      <c r="BL17" s="243"/>
      <c r="BM17" s="243"/>
      <c r="BN17" s="244"/>
    </row>
    <row r="18" spans="2:66" ht="12.95" customHeight="1" x14ac:dyDescent="0.2">
      <c r="B18" s="202" t="str">
        <f>'2. Grunddata'!C$9</f>
        <v>Husdjurens utfodring och vård</v>
      </c>
      <c r="C18" s="219"/>
      <c r="D18" s="219"/>
      <c r="E18" s="185">
        <f t="shared" ref="E18:E50" si="7">E$15</f>
        <v>0</v>
      </c>
      <c r="F18" s="111"/>
      <c r="G18" s="111"/>
      <c r="H18" s="111"/>
      <c r="I18" s="111"/>
      <c r="J18" s="111"/>
      <c r="K18" s="111"/>
      <c r="L18" s="111"/>
      <c r="M18" s="111"/>
      <c r="N18" s="111"/>
      <c r="O18" s="111"/>
      <c r="P18" s="237">
        <f t="shared" ref="P18:P50" si="8">SUM(F18:O18)</f>
        <v>0</v>
      </c>
      <c r="R18" s="292">
        <f>IF('2. Grunddata'!C$15="Lön+Drift+Utrustning+Lokal",'2. Grunddata'!C$14,0)</f>
        <v>0</v>
      </c>
      <c r="T18" s="170">
        <f t="shared" ref="T18:T50" si="9">F18*(1-$E18)</f>
        <v>0</v>
      </c>
      <c r="U18" s="170">
        <f t="shared" ref="U18:U50" si="10">G18*(1-$E18)</f>
        <v>0</v>
      </c>
      <c r="V18" s="170">
        <f t="shared" ref="V18:V50" si="11">H18*(1-$E18)</f>
        <v>0</v>
      </c>
      <c r="W18" s="170">
        <f t="shared" ref="W18:W50" si="12">I18*(1-$E18)</f>
        <v>0</v>
      </c>
      <c r="X18" s="170">
        <f t="shared" ref="X18:X50" si="13">J18*(1-$E18)</f>
        <v>0</v>
      </c>
      <c r="Y18" s="170">
        <f t="shared" ref="Y18:Y50" si="14">K18*(1-$E18)</f>
        <v>0</v>
      </c>
      <c r="Z18" s="170">
        <f t="shared" ref="Z18:Z50" si="15">L18*(1-$E18)</f>
        <v>0</v>
      </c>
      <c r="AA18" s="170">
        <f t="shared" ref="AA18:AA50" si="16">M18*(1-$E18)</f>
        <v>0</v>
      </c>
      <c r="AB18" s="170">
        <f t="shared" ref="AB18:AB50" si="17">N18*(1-$E18)</f>
        <v>0</v>
      </c>
      <c r="AC18" s="170">
        <f t="shared" ref="AC18:AC50" si="18">O18*(1-$E18)</f>
        <v>0</v>
      </c>
      <c r="AD18" s="224">
        <f t="shared" si="6"/>
        <v>0</v>
      </c>
      <c r="AF18" s="170">
        <f t="shared" ref="AF18:AF50" si="19">$E18*F18</f>
        <v>0</v>
      </c>
      <c r="AG18" s="170">
        <f t="shared" ref="AG18:AG50" si="20">$E18*G18</f>
        <v>0</v>
      </c>
      <c r="AH18" s="170">
        <f t="shared" ref="AH18:AH50" si="21">$E18*H18</f>
        <v>0</v>
      </c>
      <c r="AI18" s="170">
        <f t="shared" ref="AI18:AI50" si="22">$E18*I18</f>
        <v>0</v>
      </c>
      <c r="AJ18" s="170">
        <f t="shared" ref="AJ18:AJ50" si="23">$E18*J18</f>
        <v>0</v>
      </c>
      <c r="AK18" s="170">
        <f t="shared" ref="AK18:AK50" si="24">$E18*K18</f>
        <v>0</v>
      </c>
      <c r="AL18" s="170">
        <f t="shared" ref="AL18:AL50" si="25">$E18*L18</f>
        <v>0</v>
      </c>
      <c r="AM18" s="170">
        <f t="shared" ref="AM18:AM50" si="26">$E18*M18</f>
        <v>0</v>
      </c>
      <c r="AN18" s="170">
        <f t="shared" ref="AN18:AN50" si="27">$E18*N18</f>
        <v>0</v>
      </c>
      <c r="AO18" s="170">
        <f t="shared" ref="AO18:AO50" si="28">$E18*O18</f>
        <v>0</v>
      </c>
      <c r="AP18" s="171">
        <f>SUM(AF18:AO18)</f>
        <v>0</v>
      </c>
      <c r="AR18" s="241">
        <f>$R18*T18</f>
        <v>0</v>
      </c>
      <c r="AS18" s="241">
        <f t="shared" ref="AS18:BA18" si="29">$R18*U18</f>
        <v>0</v>
      </c>
      <c r="AT18" s="241">
        <f t="shared" si="29"/>
        <v>0</v>
      </c>
      <c r="AU18" s="241">
        <f t="shared" si="29"/>
        <v>0</v>
      </c>
      <c r="AV18" s="241">
        <f t="shared" si="29"/>
        <v>0</v>
      </c>
      <c r="AW18" s="241">
        <f t="shared" si="29"/>
        <v>0</v>
      </c>
      <c r="AX18" s="241">
        <f t="shared" si="29"/>
        <v>0</v>
      </c>
      <c r="AY18" s="241">
        <f t="shared" si="29"/>
        <v>0</v>
      </c>
      <c r="AZ18" s="241">
        <f t="shared" si="29"/>
        <v>0</v>
      </c>
      <c r="BA18" s="241">
        <f t="shared" si="29"/>
        <v>0</v>
      </c>
      <c r="BB18" s="242">
        <f>SUM(AR18:BA18)</f>
        <v>0</v>
      </c>
      <c r="BD18" s="241">
        <f>0-AR18</f>
        <v>0</v>
      </c>
      <c r="BE18" s="241">
        <f t="shared" ref="BE18:BM33" si="30">0-AS18</f>
        <v>0</v>
      </c>
      <c r="BF18" s="241">
        <f t="shared" si="30"/>
        <v>0</v>
      </c>
      <c r="BG18" s="241">
        <f t="shared" si="30"/>
        <v>0</v>
      </c>
      <c r="BH18" s="241">
        <f t="shared" si="30"/>
        <v>0</v>
      </c>
      <c r="BI18" s="241">
        <f t="shared" si="30"/>
        <v>0</v>
      </c>
      <c r="BJ18" s="241">
        <f t="shared" si="30"/>
        <v>0</v>
      </c>
      <c r="BK18" s="241">
        <f t="shared" si="30"/>
        <v>0</v>
      </c>
      <c r="BL18" s="241">
        <f t="shared" si="30"/>
        <v>0</v>
      </c>
      <c r="BM18" s="241">
        <f t="shared" si="30"/>
        <v>0</v>
      </c>
      <c r="BN18" s="242">
        <f>SUM(BD18:BM18)</f>
        <v>0</v>
      </c>
    </row>
    <row r="19" spans="2:66" ht="12.95" customHeight="1" x14ac:dyDescent="0.2">
      <c r="B19" s="115" t="str">
        <f>'2. Grunddata'!C$9</f>
        <v>Husdjurens utfodring och vård</v>
      </c>
      <c r="C19" s="207"/>
      <c r="D19" s="208"/>
      <c r="E19" s="209">
        <f t="shared" si="7"/>
        <v>0</v>
      </c>
      <c r="F19" s="136"/>
      <c r="G19" s="136"/>
      <c r="H19" s="136"/>
      <c r="I19" s="136"/>
      <c r="J19" s="136"/>
      <c r="K19" s="136"/>
      <c r="L19" s="136"/>
      <c r="M19" s="136"/>
      <c r="N19" s="136"/>
      <c r="O19" s="136"/>
      <c r="P19" s="226">
        <f t="shared" si="8"/>
        <v>0</v>
      </c>
      <c r="Q19" s="227"/>
      <c r="R19" s="287">
        <f>IF('2. Grunddata'!C$15="Lön+Drift+Utrustning+Lokal",'2. Grunddata'!C$14,0)</f>
        <v>0</v>
      </c>
      <c r="S19" s="227"/>
      <c r="T19" s="225">
        <f t="shared" si="9"/>
        <v>0</v>
      </c>
      <c r="U19" s="225">
        <f t="shared" si="10"/>
        <v>0</v>
      </c>
      <c r="V19" s="225">
        <f t="shared" si="11"/>
        <v>0</v>
      </c>
      <c r="W19" s="225">
        <f t="shared" si="12"/>
        <v>0</v>
      </c>
      <c r="X19" s="225">
        <f t="shared" si="13"/>
        <v>0</v>
      </c>
      <c r="Y19" s="225">
        <f t="shared" si="14"/>
        <v>0</v>
      </c>
      <c r="Z19" s="225">
        <f t="shared" si="15"/>
        <v>0</v>
      </c>
      <c r="AA19" s="225">
        <f t="shared" si="16"/>
        <v>0</v>
      </c>
      <c r="AB19" s="225">
        <f t="shared" si="17"/>
        <v>0</v>
      </c>
      <c r="AC19" s="225">
        <f t="shared" si="18"/>
        <v>0</v>
      </c>
      <c r="AD19" s="226">
        <f t="shared" si="6"/>
        <v>0</v>
      </c>
      <c r="AE19" s="227"/>
      <c r="AF19" s="225">
        <f t="shared" si="19"/>
        <v>0</v>
      </c>
      <c r="AG19" s="225">
        <f t="shared" si="20"/>
        <v>0</v>
      </c>
      <c r="AH19" s="225">
        <f t="shared" si="21"/>
        <v>0</v>
      </c>
      <c r="AI19" s="225">
        <f t="shared" si="22"/>
        <v>0</v>
      </c>
      <c r="AJ19" s="225">
        <f t="shared" si="23"/>
        <v>0</v>
      </c>
      <c r="AK19" s="225">
        <f t="shared" si="24"/>
        <v>0</v>
      </c>
      <c r="AL19" s="225">
        <f t="shared" si="25"/>
        <v>0</v>
      </c>
      <c r="AM19" s="225">
        <f t="shared" si="26"/>
        <v>0</v>
      </c>
      <c r="AN19" s="225">
        <f t="shared" si="27"/>
        <v>0</v>
      </c>
      <c r="AO19" s="225">
        <f t="shared" si="28"/>
        <v>0</v>
      </c>
      <c r="AP19" s="226">
        <f t="shared" ref="AP19:AP50" si="31">SUM(AF19:AO19)</f>
        <v>0</v>
      </c>
      <c r="AQ19" s="227"/>
      <c r="AR19" s="293">
        <f t="shared" ref="AR19:AR50" si="32">$R19*T19</f>
        <v>0</v>
      </c>
      <c r="AS19" s="293">
        <f t="shared" ref="AS19:AS50" si="33">$R19*U19</f>
        <v>0</v>
      </c>
      <c r="AT19" s="293">
        <f t="shared" ref="AT19:AT50" si="34">$R19*V19</f>
        <v>0</v>
      </c>
      <c r="AU19" s="293">
        <f t="shared" ref="AU19:AU50" si="35">$R19*W19</f>
        <v>0</v>
      </c>
      <c r="AV19" s="293">
        <f t="shared" ref="AV19:AV50" si="36">$R19*X19</f>
        <v>0</v>
      </c>
      <c r="AW19" s="293">
        <f t="shared" ref="AW19:AW50" si="37">$R19*Y19</f>
        <v>0</v>
      </c>
      <c r="AX19" s="293">
        <f t="shared" ref="AX19:AX50" si="38">$R19*Z19</f>
        <v>0</v>
      </c>
      <c r="AY19" s="293">
        <f t="shared" ref="AY19:AY50" si="39">$R19*AA19</f>
        <v>0</v>
      </c>
      <c r="AZ19" s="293">
        <f t="shared" ref="AZ19:AZ50" si="40">$R19*AB19</f>
        <v>0</v>
      </c>
      <c r="BA19" s="293">
        <f t="shared" ref="BA19:BA50" si="41">$R19*AC19</f>
        <v>0</v>
      </c>
      <c r="BB19" s="226">
        <f t="shared" ref="BB19:BB50" si="42">SUM(AR19:BA19)</f>
        <v>0</v>
      </c>
      <c r="BC19" s="227"/>
      <c r="BD19" s="225">
        <f t="shared" ref="BD19:BM50" si="43">0-AR19</f>
        <v>0</v>
      </c>
      <c r="BE19" s="225">
        <f t="shared" si="30"/>
        <v>0</v>
      </c>
      <c r="BF19" s="225">
        <f t="shared" si="30"/>
        <v>0</v>
      </c>
      <c r="BG19" s="225">
        <f t="shared" si="30"/>
        <v>0</v>
      </c>
      <c r="BH19" s="225">
        <f t="shared" si="30"/>
        <v>0</v>
      </c>
      <c r="BI19" s="225">
        <f t="shared" si="30"/>
        <v>0</v>
      </c>
      <c r="BJ19" s="225">
        <f t="shared" si="30"/>
        <v>0</v>
      </c>
      <c r="BK19" s="225">
        <f t="shared" si="30"/>
        <v>0</v>
      </c>
      <c r="BL19" s="225">
        <f t="shared" si="30"/>
        <v>0</v>
      </c>
      <c r="BM19" s="225">
        <f t="shared" si="30"/>
        <v>0</v>
      </c>
      <c r="BN19" s="226">
        <f t="shared" ref="BN19:BN50" si="44">SUM(BD19:BM19)</f>
        <v>0</v>
      </c>
    </row>
    <row r="20" spans="2:66" ht="12.95" customHeight="1" x14ac:dyDescent="0.2">
      <c r="B20" s="109" t="str">
        <f>'2. Grunddata'!C$9</f>
        <v>Husdjurens utfodring och vård</v>
      </c>
      <c r="C20" s="172"/>
      <c r="D20" s="173"/>
      <c r="E20" s="185">
        <f t="shared" si="7"/>
        <v>0</v>
      </c>
      <c r="F20" s="111"/>
      <c r="G20" s="111"/>
      <c r="H20" s="111"/>
      <c r="I20" s="111"/>
      <c r="J20" s="111"/>
      <c r="K20" s="111"/>
      <c r="L20" s="111"/>
      <c r="M20" s="111"/>
      <c r="N20" s="111"/>
      <c r="O20" s="111"/>
      <c r="P20" s="237">
        <f t="shared" si="8"/>
        <v>0</v>
      </c>
      <c r="R20" s="292">
        <f>IF('2. Grunddata'!C$15="Lön+Drift+Utrustning+Lokal",'2. Grunddata'!C$14,0)</f>
        <v>0</v>
      </c>
      <c r="T20" s="170">
        <f t="shared" si="9"/>
        <v>0</v>
      </c>
      <c r="U20" s="170">
        <f t="shared" si="10"/>
        <v>0</v>
      </c>
      <c r="V20" s="170">
        <f t="shared" si="11"/>
        <v>0</v>
      </c>
      <c r="W20" s="170">
        <f t="shared" si="12"/>
        <v>0</v>
      </c>
      <c r="X20" s="170">
        <f t="shared" si="13"/>
        <v>0</v>
      </c>
      <c r="Y20" s="170">
        <f t="shared" si="14"/>
        <v>0</v>
      </c>
      <c r="Z20" s="170">
        <f t="shared" si="15"/>
        <v>0</v>
      </c>
      <c r="AA20" s="170">
        <f t="shared" si="16"/>
        <v>0</v>
      </c>
      <c r="AB20" s="170">
        <f t="shared" si="17"/>
        <v>0</v>
      </c>
      <c r="AC20" s="170">
        <f t="shared" si="18"/>
        <v>0</v>
      </c>
      <c r="AD20" s="171">
        <f t="shared" si="6"/>
        <v>0</v>
      </c>
      <c r="AF20" s="170">
        <f t="shared" si="19"/>
        <v>0</v>
      </c>
      <c r="AG20" s="170">
        <f t="shared" si="20"/>
        <v>0</v>
      </c>
      <c r="AH20" s="170">
        <f t="shared" si="21"/>
        <v>0</v>
      </c>
      <c r="AI20" s="170">
        <f t="shared" si="22"/>
        <v>0</v>
      </c>
      <c r="AJ20" s="170">
        <f t="shared" si="23"/>
        <v>0</v>
      </c>
      <c r="AK20" s="170">
        <f t="shared" si="24"/>
        <v>0</v>
      </c>
      <c r="AL20" s="170">
        <f t="shared" si="25"/>
        <v>0</v>
      </c>
      <c r="AM20" s="170">
        <f t="shared" si="26"/>
        <v>0</v>
      </c>
      <c r="AN20" s="170">
        <f t="shared" si="27"/>
        <v>0</v>
      </c>
      <c r="AO20" s="170">
        <f t="shared" si="28"/>
        <v>0</v>
      </c>
      <c r="AP20" s="171">
        <f t="shared" si="31"/>
        <v>0</v>
      </c>
      <c r="AR20" s="241">
        <f t="shared" si="32"/>
        <v>0</v>
      </c>
      <c r="AS20" s="241">
        <f t="shared" si="33"/>
        <v>0</v>
      </c>
      <c r="AT20" s="241">
        <f t="shared" si="34"/>
        <v>0</v>
      </c>
      <c r="AU20" s="241">
        <f t="shared" si="35"/>
        <v>0</v>
      </c>
      <c r="AV20" s="241">
        <f t="shared" si="36"/>
        <v>0</v>
      </c>
      <c r="AW20" s="241">
        <f t="shared" si="37"/>
        <v>0</v>
      </c>
      <c r="AX20" s="241">
        <f t="shared" si="38"/>
        <v>0</v>
      </c>
      <c r="AY20" s="241">
        <f t="shared" si="39"/>
        <v>0</v>
      </c>
      <c r="AZ20" s="241">
        <f t="shared" si="40"/>
        <v>0</v>
      </c>
      <c r="BA20" s="241">
        <f t="shared" si="41"/>
        <v>0</v>
      </c>
      <c r="BB20" s="171">
        <f t="shared" si="42"/>
        <v>0</v>
      </c>
      <c r="BD20" s="170">
        <f t="shared" si="43"/>
        <v>0</v>
      </c>
      <c r="BE20" s="170">
        <f t="shared" si="30"/>
        <v>0</v>
      </c>
      <c r="BF20" s="170">
        <f t="shared" si="30"/>
        <v>0</v>
      </c>
      <c r="BG20" s="170">
        <f t="shared" si="30"/>
        <v>0</v>
      </c>
      <c r="BH20" s="170">
        <f t="shared" si="30"/>
        <v>0</v>
      </c>
      <c r="BI20" s="170">
        <f t="shared" si="30"/>
        <v>0</v>
      </c>
      <c r="BJ20" s="170">
        <f t="shared" si="30"/>
        <v>0</v>
      </c>
      <c r="BK20" s="170">
        <f t="shared" si="30"/>
        <v>0</v>
      </c>
      <c r="BL20" s="170">
        <f t="shared" si="30"/>
        <v>0</v>
      </c>
      <c r="BM20" s="170">
        <f t="shared" si="30"/>
        <v>0</v>
      </c>
      <c r="BN20" s="171">
        <f t="shared" si="44"/>
        <v>0</v>
      </c>
    </row>
    <row r="21" spans="2:66" ht="12.95" customHeight="1" x14ac:dyDescent="0.2">
      <c r="B21" s="115" t="str">
        <f>'2. Grunddata'!C$9</f>
        <v>Husdjurens utfodring och vård</v>
      </c>
      <c r="C21" s="207"/>
      <c r="D21" s="208"/>
      <c r="E21" s="209">
        <f t="shared" si="7"/>
        <v>0</v>
      </c>
      <c r="F21" s="136"/>
      <c r="G21" s="136"/>
      <c r="H21" s="136"/>
      <c r="I21" s="136"/>
      <c r="J21" s="136"/>
      <c r="K21" s="136"/>
      <c r="L21" s="136"/>
      <c r="M21" s="136"/>
      <c r="N21" s="136"/>
      <c r="O21" s="136"/>
      <c r="P21" s="226">
        <f t="shared" si="8"/>
        <v>0</v>
      </c>
      <c r="Q21" s="227"/>
      <c r="R21" s="287">
        <f>IF('2. Grunddata'!C$15="Lön+Drift+Utrustning+Lokal",'2. Grunddata'!C$14,0)</f>
        <v>0</v>
      </c>
      <c r="S21" s="227"/>
      <c r="T21" s="225">
        <f t="shared" si="9"/>
        <v>0</v>
      </c>
      <c r="U21" s="225">
        <f t="shared" si="10"/>
        <v>0</v>
      </c>
      <c r="V21" s="225">
        <f t="shared" si="11"/>
        <v>0</v>
      </c>
      <c r="W21" s="225">
        <f t="shared" si="12"/>
        <v>0</v>
      </c>
      <c r="X21" s="225">
        <f t="shared" si="13"/>
        <v>0</v>
      </c>
      <c r="Y21" s="225">
        <f t="shared" si="14"/>
        <v>0</v>
      </c>
      <c r="Z21" s="225">
        <f t="shared" si="15"/>
        <v>0</v>
      </c>
      <c r="AA21" s="225">
        <f t="shared" si="16"/>
        <v>0</v>
      </c>
      <c r="AB21" s="225">
        <f t="shared" si="17"/>
        <v>0</v>
      </c>
      <c r="AC21" s="225">
        <f t="shared" si="18"/>
        <v>0</v>
      </c>
      <c r="AD21" s="226">
        <f t="shared" si="6"/>
        <v>0</v>
      </c>
      <c r="AE21" s="227"/>
      <c r="AF21" s="225">
        <f t="shared" si="19"/>
        <v>0</v>
      </c>
      <c r="AG21" s="225">
        <f t="shared" si="20"/>
        <v>0</v>
      </c>
      <c r="AH21" s="225">
        <f t="shared" si="21"/>
        <v>0</v>
      </c>
      <c r="AI21" s="225">
        <f t="shared" si="22"/>
        <v>0</v>
      </c>
      <c r="AJ21" s="225">
        <f t="shared" si="23"/>
        <v>0</v>
      </c>
      <c r="AK21" s="225">
        <f t="shared" si="24"/>
        <v>0</v>
      </c>
      <c r="AL21" s="225">
        <f t="shared" si="25"/>
        <v>0</v>
      </c>
      <c r="AM21" s="225">
        <f t="shared" si="26"/>
        <v>0</v>
      </c>
      <c r="AN21" s="225">
        <f t="shared" si="27"/>
        <v>0</v>
      </c>
      <c r="AO21" s="225">
        <f t="shared" si="28"/>
        <v>0</v>
      </c>
      <c r="AP21" s="226">
        <f t="shared" si="31"/>
        <v>0</v>
      </c>
      <c r="AQ21" s="227"/>
      <c r="AR21" s="293">
        <f t="shared" si="32"/>
        <v>0</v>
      </c>
      <c r="AS21" s="293">
        <f t="shared" si="33"/>
        <v>0</v>
      </c>
      <c r="AT21" s="293">
        <f t="shared" si="34"/>
        <v>0</v>
      </c>
      <c r="AU21" s="293">
        <f t="shared" si="35"/>
        <v>0</v>
      </c>
      <c r="AV21" s="293">
        <f t="shared" si="36"/>
        <v>0</v>
      </c>
      <c r="AW21" s="293">
        <f t="shared" si="37"/>
        <v>0</v>
      </c>
      <c r="AX21" s="293">
        <f t="shared" si="38"/>
        <v>0</v>
      </c>
      <c r="AY21" s="293">
        <f t="shared" si="39"/>
        <v>0</v>
      </c>
      <c r="AZ21" s="293">
        <f t="shared" si="40"/>
        <v>0</v>
      </c>
      <c r="BA21" s="293">
        <f t="shared" si="41"/>
        <v>0</v>
      </c>
      <c r="BB21" s="226">
        <f t="shared" si="42"/>
        <v>0</v>
      </c>
      <c r="BC21" s="227"/>
      <c r="BD21" s="225">
        <f t="shared" si="43"/>
        <v>0</v>
      </c>
      <c r="BE21" s="225">
        <f t="shared" si="30"/>
        <v>0</v>
      </c>
      <c r="BF21" s="225">
        <f t="shared" si="30"/>
        <v>0</v>
      </c>
      <c r="BG21" s="225">
        <f t="shared" si="30"/>
        <v>0</v>
      </c>
      <c r="BH21" s="225">
        <f t="shared" si="30"/>
        <v>0</v>
      </c>
      <c r="BI21" s="225">
        <f t="shared" si="30"/>
        <v>0</v>
      </c>
      <c r="BJ21" s="225">
        <f t="shared" si="30"/>
        <v>0</v>
      </c>
      <c r="BK21" s="225">
        <f t="shared" si="30"/>
        <v>0</v>
      </c>
      <c r="BL21" s="225">
        <f t="shared" si="30"/>
        <v>0</v>
      </c>
      <c r="BM21" s="225">
        <f t="shared" si="30"/>
        <v>0</v>
      </c>
      <c r="BN21" s="226">
        <f t="shared" si="44"/>
        <v>0</v>
      </c>
    </row>
    <row r="22" spans="2:66" ht="12.95" customHeight="1" x14ac:dyDescent="0.2">
      <c r="B22" s="109" t="str">
        <f>'2. Grunddata'!C$9</f>
        <v>Husdjurens utfodring och vård</v>
      </c>
      <c r="C22" s="172"/>
      <c r="D22" s="173"/>
      <c r="E22" s="185">
        <f t="shared" si="7"/>
        <v>0</v>
      </c>
      <c r="F22" s="111"/>
      <c r="G22" s="111"/>
      <c r="H22" s="111"/>
      <c r="I22" s="111"/>
      <c r="J22" s="111"/>
      <c r="K22" s="111"/>
      <c r="L22" s="111"/>
      <c r="M22" s="111"/>
      <c r="N22" s="111"/>
      <c r="O22" s="111"/>
      <c r="P22" s="237">
        <f t="shared" si="8"/>
        <v>0</v>
      </c>
      <c r="R22" s="292">
        <f>IF('2. Grunddata'!C$15="Lön+Drift+Utrustning+Lokal",'2. Grunddata'!C$14,0)</f>
        <v>0</v>
      </c>
      <c r="T22" s="170">
        <f t="shared" si="9"/>
        <v>0</v>
      </c>
      <c r="U22" s="170">
        <f t="shared" si="10"/>
        <v>0</v>
      </c>
      <c r="V22" s="170">
        <f t="shared" si="11"/>
        <v>0</v>
      </c>
      <c r="W22" s="170">
        <f t="shared" si="12"/>
        <v>0</v>
      </c>
      <c r="X22" s="170">
        <f t="shared" si="13"/>
        <v>0</v>
      </c>
      <c r="Y22" s="170">
        <f t="shared" si="14"/>
        <v>0</v>
      </c>
      <c r="Z22" s="170">
        <f t="shared" si="15"/>
        <v>0</v>
      </c>
      <c r="AA22" s="170">
        <f t="shared" si="16"/>
        <v>0</v>
      </c>
      <c r="AB22" s="170">
        <f t="shared" si="17"/>
        <v>0</v>
      </c>
      <c r="AC22" s="170">
        <f t="shared" si="18"/>
        <v>0</v>
      </c>
      <c r="AD22" s="171">
        <f t="shared" si="6"/>
        <v>0</v>
      </c>
      <c r="AF22" s="170">
        <f t="shared" si="19"/>
        <v>0</v>
      </c>
      <c r="AG22" s="170">
        <f t="shared" si="20"/>
        <v>0</v>
      </c>
      <c r="AH22" s="170">
        <f t="shared" si="21"/>
        <v>0</v>
      </c>
      <c r="AI22" s="170">
        <f t="shared" si="22"/>
        <v>0</v>
      </c>
      <c r="AJ22" s="170">
        <f t="shared" si="23"/>
        <v>0</v>
      </c>
      <c r="AK22" s="170">
        <f t="shared" si="24"/>
        <v>0</v>
      </c>
      <c r="AL22" s="170">
        <f t="shared" si="25"/>
        <v>0</v>
      </c>
      <c r="AM22" s="170">
        <f t="shared" si="26"/>
        <v>0</v>
      </c>
      <c r="AN22" s="170">
        <f t="shared" si="27"/>
        <v>0</v>
      </c>
      <c r="AO22" s="170">
        <f t="shared" si="28"/>
        <v>0</v>
      </c>
      <c r="AP22" s="171">
        <f t="shared" si="31"/>
        <v>0</v>
      </c>
      <c r="AR22" s="241">
        <f t="shared" si="32"/>
        <v>0</v>
      </c>
      <c r="AS22" s="241">
        <f t="shared" si="33"/>
        <v>0</v>
      </c>
      <c r="AT22" s="241">
        <f t="shared" si="34"/>
        <v>0</v>
      </c>
      <c r="AU22" s="241">
        <f t="shared" si="35"/>
        <v>0</v>
      </c>
      <c r="AV22" s="241">
        <f t="shared" si="36"/>
        <v>0</v>
      </c>
      <c r="AW22" s="241">
        <f t="shared" si="37"/>
        <v>0</v>
      </c>
      <c r="AX22" s="241">
        <f t="shared" si="38"/>
        <v>0</v>
      </c>
      <c r="AY22" s="241">
        <f t="shared" si="39"/>
        <v>0</v>
      </c>
      <c r="AZ22" s="241">
        <f t="shared" si="40"/>
        <v>0</v>
      </c>
      <c r="BA22" s="241">
        <f t="shared" si="41"/>
        <v>0</v>
      </c>
      <c r="BB22" s="171">
        <f t="shared" si="42"/>
        <v>0</v>
      </c>
      <c r="BD22" s="170">
        <f t="shared" si="43"/>
        <v>0</v>
      </c>
      <c r="BE22" s="170">
        <f t="shared" si="30"/>
        <v>0</v>
      </c>
      <c r="BF22" s="170">
        <f t="shared" si="30"/>
        <v>0</v>
      </c>
      <c r="BG22" s="170">
        <f t="shared" si="30"/>
        <v>0</v>
      </c>
      <c r="BH22" s="170">
        <f t="shared" si="30"/>
        <v>0</v>
      </c>
      <c r="BI22" s="170">
        <f t="shared" si="30"/>
        <v>0</v>
      </c>
      <c r="BJ22" s="170">
        <f t="shared" si="30"/>
        <v>0</v>
      </c>
      <c r="BK22" s="170">
        <f t="shared" si="30"/>
        <v>0</v>
      </c>
      <c r="BL22" s="170">
        <f t="shared" si="30"/>
        <v>0</v>
      </c>
      <c r="BM22" s="170">
        <f t="shared" si="30"/>
        <v>0</v>
      </c>
      <c r="BN22" s="171">
        <f t="shared" si="44"/>
        <v>0</v>
      </c>
    </row>
    <row r="23" spans="2:66" ht="12.95" customHeight="1" x14ac:dyDescent="0.2">
      <c r="B23" s="115" t="str">
        <f>'2. Grunddata'!C$9</f>
        <v>Husdjurens utfodring och vård</v>
      </c>
      <c r="C23" s="207"/>
      <c r="D23" s="208"/>
      <c r="E23" s="209">
        <f t="shared" si="7"/>
        <v>0</v>
      </c>
      <c r="F23" s="136"/>
      <c r="G23" s="136"/>
      <c r="H23" s="136"/>
      <c r="I23" s="136"/>
      <c r="J23" s="136"/>
      <c r="K23" s="136"/>
      <c r="L23" s="136"/>
      <c r="M23" s="136"/>
      <c r="N23" s="136"/>
      <c r="O23" s="136"/>
      <c r="P23" s="226">
        <f t="shared" si="8"/>
        <v>0</v>
      </c>
      <c r="Q23" s="227"/>
      <c r="R23" s="287">
        <f>IF('2. Grunddata'!C$15="Lön+Drift+Utrustning+Lokal",'2. Grunddata'!C$14,0)</f>
        <v>0</v>
      </c>
      <c r="S23" s="227"/>
      <c r="T23" s="225">
        <f t="shared" si="9"/>
        <v>0</v>
      </c>
      <c r="U23" s="225">
        <f t="shared" si="10"/>
        <v>0</v>
      </c>
      <c r="V23" s="225">
        <f t="shared" si="11"/>
        <v>0</v>
      </c>
      <c r="W23" s="225">
        <f t="shared" si="12"/>
        <v>0</v>
      </c>
      <c r="X23" s="225">
        <f t="shared" si="13"/>
        <v>0</v>
      </c>
      <c r="Y23" s="225">
        <f t="shared" si="14"/>
        <v>0</v>
      </c>
      <c r="Z23" s="225">
        <f t="shared" si="15"/>
        <v>0</v>
      </c>
      <c r="AA23" s="225">
        <f t="shared" si="16"/>
        <v>0</v>
      </c>
      <c r="AB23" s="225">
        <f t="shared" si="17"/>
        <v>0</v>
      </c>
      <c r="AC23" s="225">
        <f t="shared" si="18"/>
        <v>0</v>
      </c>
      <c r="AD23" s="226">
        <f t="shared" si="6"/>
        <v>0</v>
      </c>
      <c r="AE23" s="227"/>
      <c r="AF23" s="225">
        <f t="shared" si="19"/>
        <v>0</v>
      </c>
      <c r="AG23" s="225">
        <f t="shared" si="20"/>
        <v>0</v>
      </c>
      <c r="AH23" s="225">
        <f t="shared" si="21"/>
        <v>0</v>
      </c>
      <c r="AI23" s="225">
        <f t="shared" si="22"/>
        <v>0</v>
      </c>
      <c r="AJ23" s="225">
        <f t="shared" si="23"/>
        <v>0</v>
      </c>
      <c r="AK23" s="225">
        <f t="shared" si="24"/>
        <v>0</v>
      </c>
      <c r="AL23" s="225">
        <f t="shared" si="25"/>
        <v>0</v>
      </c>
      <c r="AM23" s="225">
        <f t="shared" si="26"/>
        <v>0</v>
      </c>
      <c r="AN23" s="225">
        <f t="shared" si="27"/>
        <v>0</v>
      </c>
      <c r="AO23" s="225">
        <f t="shared" si="28"/>
        <v>0</v>
      </c>
      <c r="AP23" s="226">
        <f t="shared" si="31"/>
        <v>0</v>
      </c>
      <c r="AQ23" s="227"/>
      <c r="AR23" s="293">
        <f t="shared" si="32"/>
        <v>0</v>
      </c>
      <c r="AS23" s="293">
        <f t="shared" si="33"/>
        <v>0</v>
      </c>
      <c r="AT23" s="293">
        <f t="shared" si="34"/>
        <v>0</v>
      </c>
      <c r="AU23" s="293">
        <f t="shared" si="35"/>
        <v>0</v>
      </c>
      <c r="AV23" s="293">
        <f t="shared" si="36"/>
        <v>0</v>
      </c>
      <c r="AW23" s="293">
        <f t="shared" si="37"/>
        <v>0</v>
      </c>
      <c r="AX23" s="293">
        <f t="shared" si="38"/>
        <v>0</v>
      </c>
      <c r="AY23" s="293">
        <f t="shared" si="39"/>
        <v>0</v>
      </c>
      <c r="AZ23" s="293">
        <f t="shared" si="40"/>
        <v>0</v>
      </c>
      <c r="BA23" s="293">
        <f t="shared" si="41"/>
        <v>0</v>
      </c>
      <c r="BB23" s="226">
        <f t="shared" si="42"/>
        <v>0</v>
      </c>
      <c r="BC23" s="227"/>
      <c r="BD23" s="225">
        <f t="shared" si="43"/>
        <v>0</v>
      </c>
      <c r="BE23" s="225">
        <f t="shared" si="30"/>
        <v>0</v>
      </c>
      <c r="BF23" s="225">
        <f t="shared" si="30"/>
        <v>0</v>
      </c>
      <c r="BG23" s="225">
        <f t="shared" si="30"/>
        <v>0</v>
      </c>
      <c r="BH23" s="225">
        <f t="shared" si="30"/>
        <v>0</v>
      </c>
      <c r="BI23" s="225">
        <f t="shared" si="30"/>
        <v>0</v>
      </c>
      <c r="BJ23" s="225">
        <f t="shared" si="30"/>
        <v>0</v>
      </c>
      <c r="BK23" s="225">
        <f t="shared" si="30"/>
        <v>0</v>
      </c>
      <c r="BL23" s="225">
        <f t="shared" si="30"/>
        <v>0</v>
      </c>
      <c r="BM23" s="225">
        <f t="shared" si="30"/>
        <v>0</v>
      </c>
      <c r="BN23" s="226">
        <f t="shared" si="44"/>
        <v>0</v>
      </c>
    </row>
    <row r="24" spans="2:66" ht="12.95" customHeight="1" x14ac:dyDescent="0.2">
      <c r="B24" s="109" t="str">
        <f>'2. Grunddata'!C$9</f>
        <v>Husdjurens utfodring och vård</v>
      </c>
      <c r="C24" s="172"/>
      <c r="D24" s="173"/>
      <c r="E24" s="185">
        <f t="shared" si="7"/>
        <v>0</v>
      </c>
      <c r="F24" s="111"/>
      <c r="G24" s="111"/>
      <c r="H24" s="111"/>
      <c r="I24" s="111"/>
      <c r="J24" s="111"/>
      <c r="K24" s="111"/>
      <c r="L24" s="111"/>
      <c r="M24" s="111"/>
      <c r="N24" s="111"/>
      <c r="O24" s="111"/>
      <c r="P24" s="237">
        <f t="shared" si="8"/>
        <v>0</v>
      </c>
      <c r="R24" s="292">
        <f>IF('2. Grunddata'!C$15="Lön+Drift+Utrustning+Lokal",'2. Grunddata'!C$14,0)</f>
        <v>0</v>
      </c>
      <c r="T24" s="170">
        <f t="shared" si="9"/>
        <v>0</v>
      </c>
      <c r="U24" s="170">
        <f t="shared" si="10"/>
        <v>0</v>
      </c>
      <c r="V24" s="170">
        <f t="shared" si="11"/>
        <v>0</v>
      </c>
      <c r="W24" s="170">
        <f t="shared" si="12"/>
        <v>0</v>
      </c>
      <c r="X24" s="170">
        <f t="shared" si="13"/>
        <v>0</v>
      </c>
      <c r="Y24" s="170">
        <f t="shared" si="14"/>
        <v>0</v>
      </c>
      <c r="Z24" s="170">
        <f t="shared" si="15"/>
        <v>0</v>
      </c>
      <c r="AA24" s="170">
        <f t="shared" si="16"/>
        <v>0</v>
      </c>
      <c r="AB24" s="170">
        <f t="shared" si="17"/>
        <v>0</v>
      </c>
      <c r="AC24" s="170">
        <f t="shared" si="18"/>
        <v>0</v>
      </c>
      <c r="AD24" s="171">
        <f t="shared" si="6"/>
        <v>0</v>
      </c>
      <c r="AF24" s="170">
        <f t="shared" si="19"/>
        <v>0</v>
      </c>
      <c r="AG24" s="170">
        <f t="shared" si="20"/>
        <v>0</v>
      </c>
      <c r="AH24" s="170">
        <f t="shared" si="21"/>
        <v>0</v>
      </c>
      <c r="AI24" s="170">
        <f t="shared" si="22"/>
        <v>0</v>
      </c>
      <c r="AJ24" s="170">
        <f t="shared" si="23"/>
        <v>0</v>
      </c>
      <c r="AK24" s="170">
        <f t="shared" si="24"/>
        <v>0</v>
      </c>
      <c r="AL24" s="170">
        <f t="shared" si="25"/>
        <v>0</v>
      </c>
      <c r="AM24" s="170">
        <f t="shared" si="26"/>
        <v>0</v>
      </c>
      <c r="AN24" s="170">
        <f t="shared" si="27"/>
        <v>0</v>
      </c>
      <c r="AO24" s="170">
        <f t="shared" si="28"/>
        <v>0</v>
      </c>
      <c r="AP24" s="171">
        <f t="shared" si="31"/>
        <v>0</v>
      </c>
      <c r="AR24" s="241">
        <f t="shared" si="32"/>
        <v>0</v>
      </c>
      <c r="AS24" s="241">
        <f t="shared" si="33"/>
        <v>0</v>
      </c>
      <c r="AT24" s="241">
        <f t="shared" si="34"/>
        <v>0</v>
      </c>
      <c r="AU24" s="241">
        <f t="shared" si="35"/>
        <v>0</v>
      </c>
      <c r="AV24" s="241">
        <f t="shared" si="36"/>
        <v>0</v>
      </c>
      <c r="AW24" s="241">
        <f t="shared" si="37"/>
        <v>0</v>
      </c>
      <c r="AX24" s="241">
        <f t="shared" si="38"/>
        <v>0</v>
      </c>
      <c r="AY24" s="241">
        <f t="shared" si="39"/>
        <v>0</v>
      </c>
      <c r="AZ24" s="241">
        <f t="shared" si="40"/>
        <v>0</v>
      </c>
      <c r="BA24" s="241">
        <f t="shared" si="41"/>
        <v>0</v>
      </c>
      <c r="BB24" s="171">
        <f t="shared" si="42"/>
        <v>0</v>
      </c>
      <c r="BD24" s="170">
        <f t="shared" si="43"/>
        <v>0</v>
      </c>
      <c r="BE24" s="170">
        <f t="shared" si="30"/>
        <v>0</v>
      </c>
      <c r="BF24" s="170">
        <f t="shared" si="30"/>
        <v>0</v>
      </c>
      <c r="BG24" s="170">
        <f t="shared" si="30"/>
        <v>0</v>
      </c>
      <c r="BH24" s="170">
        <f t="shared" si="30"/>
        <v>0</v>
      </c>
      <c r="BI24" s="170">
        <f t="shared" si="30"/>
        <v>0</v>
      </c>
      <c r="BJ24" s="170">
        <f t="shared" si="30"/>
        <v>0</v>
      </c>
      <c r="BK24" s="170">
        <f t="shared" si="30"/>
        <v>0</v>
      </c>
      <c r="BL24" s="170">
        <f t="shared" si="30"/>
        <v>0</v>
      </c>
      <c r="BM24" s="170">
        <f t="shared" si="30"/>
        <v>0</v>
      </c>
      <c r="BN24" s="171">
        <f t="shared" si="44"/>
        <v>0</v>
      </c>
    </row>
    <row r="25" spans="2:66" ht="12.95" customHeight="1" x14ac:dyDescent="0.2">
      <c r="B25" s="115" t="str">
        <f>'2. Grunddata'!C$9</f>
        <v>Husdjurens utfodring och vård</v>
      </c>
      <c r="C25" s="208"/>
      <c r="D25" s="208"/>
      <c r="E25" s="209">
        <f t="shared" si="7"/>
        <v>0</v>
      </c>
      <c r="F25" s="136"/>
      <c r="G25" s="136"/>
      <c r="H25" s="136"/>
      <c r="I25" s="136"/>
      <c r="J25" s="136"/>
      <c r="K25" s="136"/>
      <c r="L25" s="136"/>
      <c r="M25" s="136"/>
      <c r="N25" s="136"/>
      <c r="O25" s="136"/>
      <c r="P25" s="226">
        <f t="shared" si="8"/>
        <v>0</v>
      </c>
      <c r="Q25" s="227"/>
      <c r="R25" s="287">
        <f>IF('2. Grunddata'!C$15="Lön+Drift+Utrustning+Lokal",'2. Grunddata'!C$14,0)</f>
        <v>0</v>
      </c>
      <c r="S25" s="227"/>
      <c r="T25" s="225">
        <f t="shared" si="9"/>
        <v>0</v>
      </c>
      <c r="U25" s="225">
        <f t="shared" si="10"/>
        <v>0</v>
      </c>
      <c r="V25" s="225">
        <f t="shared" si="11"/>
        <v>0</v>
      </c>
      <c r="W25" s="225">
        <f t="shared" si="12"/>
        <v>0</v>
      </c>
      <c r="X25" s="225">
        <f t="shared" si="13"/>
        <v>0</v>
      </c>
      <c r="Y25" s="225">
        <f t="shared" si="14"/>
        <v>0</v>
      </c>
      <c r="Z25" s="225">
        <f t="shared" si="15"/>
        <v>0</v>
      </c>
      <c r="AA25" s="225">
        <f t="shared" si="16"/>
        <v>0</v>
      </c>
      <c r="AB25" s="225">
        <f t="shared" si="17"/>
        <v>0</v>
      </c>
      <c r="AC25" s="225">
        <f t="shared" si="18"/>
        <v>0</v>
      </c>
      <c r="AD25" s="226">
        <f t="shared" si="6"/>
        <v>0</v>
      </c>
      <c r="AE25" s="227"/>
      <c r="AF25" s="225">
        <f t="shared" si="19"/>
        <v>0</v>
      </c>
      <c r="AG25" s="225">
        <f t="shared" si="20"/>
        <v>0</v>
      </c>
      <c r="AH25" s="225">
        <f t="shared" si="21"/>
        <v>0</v>
      </c>
      <c r="AI25" s="225">
        <f t="shared" si="22"/>
        <v>0</v>
      </c>
      <c r="AJ25" s="225">
        <f t="shared" si="23"/>
        <v>0</v>
      </c>
      <c r="AK25" s="225">
        <f t="shared" si="24"/>
        <v>0</v>
      </c>
      <c r="AL25" s="225">
        <f t="shared" si="25"/>
        <v>0</v>
      </c>
      <c r="AM25" s="225">
        <f t="shared" si="26"/>
        <v>0</v>
      </c>
      <c r="AN25" s="225">
        <f t="shared" si="27"/>
        <v>0</v>
      </c>
      <c r="AO25" s="225">
        <f t="shared" si="28"/>
        <v>0</v>
      </c>
      <c r="AP25" s="226">
        <f t="shared" si="31"/>
        <v>0</v>
      </c>
      <c r="AQ25" s="227"/>
      <c r="AR25" s="293">
        <f t="shared" si="32"/>
        <v>0</v>
      </c>
      <c r="AS25" s="293">
        <f t="shared" si="33"/>
        <v>0</v>
      </c>
      <c r="AT25" s="293">
        <f t="shared" si="34"/>
        <v>0</v>
      </c>
      <c r="AU25" s="293">
        <f t="shared" si="35"/>
        <v>0</v>
      </c>
      <c r="AV25" s="293">
        <f t="shared" si="36"/>
        <v>0</v>
      </c>
      <c r="AW25" s="293">
        <f t="shared" si="37"/>
        <v>0</v>
      </c>
      <c r="AX25" s="293">
        <f t="shared" si="38"/>
        <v>0</v>
      </c>
      <c r="AY25" s="293">
        <f t="shared" si="39"/>
        <v>0</v>
      </c>
      <c r="AZ25" s="293">
        <f t="shared" si="40"/>
        <v>0</v>
      </c>
      <c r="BA25" s="293">
        <f t="shared" si="41"/>
        <v>0</v>
      </c>
      <c r="BB25" s="226">
        <f t="shared" si="42"/>
        <v>0</v>
      </c>
      <c r="BC25" s="227"/>
      <c r="BD25" s="225">
        <f t="shared" si="43"/>
        <v>0</v>
      </c>
      <c r="BE25" s="225">
        <f t="shared" si="30"/>
        <v>0</v>
      </c>
      <c r="BF25" s="225">
        <f t="shared" si="30"/>
        <v>0</v>
      </c>
      <c r="BG25" s="225">
        <f t="shared" si="30"/>
        <v>0</v>
      </c>
      <c r="BH25" s="225">
        <f t="shared" si="30"/>
        <v>0</v>
      </c>
      <c r="BI25" s="225">
        <f t="shared" si="30"/>
        <v>0</v>
      </c>
      <c r="BJ25" s="225">
        <f t="shared" si="30"/>
        <v>0</v>
      </c>
      <c r="BK25" s="225">
        <f t="shared" si="30"/>
        <v>0</v>
      </c>
      <c r="BL25" s="225">
        <f t="shared" si="30"/>
        <v>0</v>
      </c>
      <c r="BM25" s="225">
        <f t="shared" si="30"/>
        <v>0</v>
      </c>
      <c r="BN25" s="226">
        <f t="shared" si="44"/>
        <v>0</v>
      </c>
    </row>
    <row r="26" spans="2:66" ht="12.95" customHeight="1" x14ac:dyDescent="0.2">
      <c r="B26" s="109" t="str">
        <f>'2. Grunddata'!C$9</f>
        <v>Husdjurens utfodring och vård</v>
      </c>
      <c r="C26" s="173"/>
      <c r="D26" s="173"/>
      <c r="E26" s="185">
        <f t="shared" si="7"/>
        <v>0</v>
      </c>
      <c r="F26" s="111"/>
      <c r="G26" s="111"/>
      <c r="H26" s="111"/>
      <c r="I26" s="111"/>
      <c r="J26" s="111"/>
      <c r="K26" s="111"/>
      <c r="L26" s="111"/>
      <c r="M26" s="111"/>
      <c r="N26" s="111"/>
      <c r="O26" s="111"/>
      <c r="P26" s="237">
        <f t="shared" si="8"/>
        <v>0</v>
      </c>
      <c r="R26" s="292">
        <f>IF('2. Grunddata'!C$15="Lön+Drift+Utrustning+Lokal",'2. Grunddata'!C$14,0)</f>
        <v>0</v>
      </c>
      <c r="T26" s="170">
        <f t="shared" si="9"/>
        <v>0</v>
      </c>
      <c r="U26" s="170">
        <f t="shared" si="10"/>
        <v>0</v>
      </c>
      <c r="V26" s="170">
        <f t="shared" si="11"/>
        <v>0</v>
      </c>
      <c r="W26" s="170">
        <f t="shared" si="12"/>
        <v>0</v>
      </c>
      <c r="X26" s="170">
        <f t="shared" si="13"/>
        <v>0</v>
      </c>
      <c r="Y26" s="170">
        <f t="shared" si="14"/>
        <v>0</v>
      </c>
      <c r="Z26" s="170">
        <f t="shared" si="15"/>
        <v>0</v>
      </c>
      <c r="AA26" s="170">
        <f t="shared" si="16"/>
        <v>0</v>
      </c>
      <c r="AB26" s="170">
        <f t="shared" si="17"/>
        <v>0</v>
      </c>
      <c r="AC26" s="170">
        <f t="shared" si="18"/>
        <v>0</v>
      </c>
      <c r="AD26" s="171">
        <f t="shared" si="6"/>
        <v>0</v>
      </c>
      <c r="AF26" s="170">
        <f t="shared" si="19"/>
        <v>0</v>
      </c>
      <c r="AG26" s="170">
        <f t="shared" si="20"/>
        <v>0</v>
      </c>
      <c r="AH26" s="170">
        <f t="shared" si="21"/>
        <v>0</v>
      </c>
      <c r="AI26" s="170">
        <f t="shared" si="22"/>
        <v>0</v>
      </c>
      <c r="AJ26" s="170">
        <f t="shared" si="23"/>
        <v>0</v>
      </c>
      <c r="AK26" s="170">
        <f t="shared" si="24"/>
        <v>0</v>
      </c>
      <c r="AL26" s="170">
        <f t="shared" si="25"/>
        <v>0</v>
      </c>
      <c r="AM26" s="170">
        <f t="shared" si="26"/>
        <v>0</v>
      </c>
      <c r="AN26" s="170">
        <f t="shared" si="27"/>
        <v>0</v>
      </c>
      <c r="AO26" s="170">
        <f t="shared" si="28"/>
        <v>0</v>
      </c>
      <c r="AP26" s="171">
        <f t="shared" si="31"/>
        <v>0</v>
      </c>
      <c r="AR26" s="241">
        <f t="shared" si="32"/>
        <v>0</v>
      </c>
      <c r="AS26" s="241">
        <f t="shared" si="33"/>
        <v>0</v>
      </c>
      <c r="AT26" s="241">
        <f t="shared" si="34"/>
        <v>0</v>
      </c>
      <c r="AU26" s="241">
        <f t="shared" si="35"/>
        <v>0</v>
      </c>
      <c r="AV26" s="241">
        <f t="shared" si="36"/>
        <v>0</v>
      </c>
      <c r="AW26" s="241">
        <f t="shared" si="37"/>
        <v>0</v>
      </c>
      <c r="AX26" s="241">
        <f t="shared" si="38"/>
        <v>0</v>
      </c>
      <c r="AY26" s="241">
        <f t="shared" si="39"/>
        <v>0</v>
      </c>
      <c r="AZ26" s="241">
        <f t="shared" si="40"/>
        <v>0</v>
      </c>
      <c r="BA26" s="241">
        <f t="shared" si="41"/>
        <v>0</v>
      </c>
      <c r="BB26" s="171">
        <f t="shared" si="42"/>
        <v>0</v>
      </c>
      <c r="BD26" s="170">
        <f t="shared" si="43"/>
        <v>0</v>
      </c>
      <c r="BE26" s="170">
        <f t="shared" si="30"/>
        <v>0</v>
      </c>
      <c r="BF26" s="170">
        <f t="shared" si="30"/>
        <v>0</v>
      </c>
      <c r="BG26" s="170">
        <f t="shared" si="30"/>
        <v>0</v>
      </c>
      <c r="BH26" s="170">
        <f t="shared" si="30"/>
        <v>0</v>
      </c>
      <c r="BI26" s="170">
        <f t="shared" si="30"/>
        <v>0</v>
      </c>
      <c r="BJ26" s="170">
        <f t="shared" si="30"/>
        <v>0</v>
      </c>
      <c r="BK26" s="170">
        <f t="shared" si="30"/>
        <v>0</v>
      </c>
      <c r="BL26" s="170">
        <f t="shared" si="30"/>
        <v>0</v>
      </c>
      <c r="BM26" s="170">
        <f t="shared" si="30"/>
        <v>0</v>
      </c>
      <c r="BN26" s="171">
        <f t="shared" si="44"/>
        <v>0</v>
      </c>
    </row>
    <row r="27" spans="2:66" ht="12.95" customHeight="1" x14ac:dyDescent="0.2">
      <c r="B27" s="115" t="str">
        <f>'2. Grunddata'!C$9</f>
        <v>Husdjurens utfodring och vård</v>
      </c>
      <c r="C27" s="208"/>
      <c r="D27" s="208"/>
      <c r="E27" s="209">
        <f t="shared" si="7"/>
        <v>0</v>
      </c>
      <c r="F27" s="136"/>
      <c r="G27" s="136"/>
      <c r="H27" s="136"/>
      <c r="I27" s="136"/>
      <c r="J27" s="136"/>
      <c r="K27" s="136"/>
      <c r="L27" s="136"/>
      <c r="M27" s="136"/>
      <c r="N27" s="136"/>
      <c r="O27" s="136"/>
      <c r="P27" s="226">
        <f t="shared" si="8"/>
        <v>0</v>
      </c>
      <c r="Q27" s="227"/>
      <c r="R27" s="287">
        <f>IF('2. Grunddata'!C$15="Lön+Drift+Utrustning+Lokal",'2. Grunddata'!C$14,0)</f>
        <v>0</v>
      </c>
      <c r="S27" s="227"/>
      <c r="T27" s="225">
        <f t="shared" si="9"/>
        <v>0</v>
      </c>
      <c r="U27" s="225">
        <f t="shared" si="10"/>
        <v>0</v>
      </c>
      <c r="V27" s="225">
        <f t="shared" si="11"/>
        <v>0</v>
      </c>
      <c r="W27" s="225">
        <f t="shared" si="12"/>
        <v>0</v>
      </c>
      <c r="X27" s="225">
        <f t="shared" si="13"/>
        <v>0</v>
      </c>
      <c r="Y27" s="225">
        <f t="shared" si="14"/>
        <v>0</v>
      </c>
      <c r="Z27" s="225">
        <f t="shared" si="15"/>
        <v>0</v>
      </c>
      <c r="AA27" s="225">
        <f t="shared" si="16"/>
        <v>0</v>
      </c>
      <c r="AB27" s="225">
        <f t="shared" si="17"/>
        <v>0</v>
      </c>
      <c r="AC27" s="225">
        <f t="shared" si="18"/>
        <v>0</v>
      </c>
      <c r="AD27" s="226">
        <f t="shared" si="6"/>
        <v>0</v>
      </c>
      <c r="AE27" s="227"/>
      <c r="AF27" s="225">
        <f t="shared" si="19"/>
        <v>0</v>
      </c>
      <c r="AG27" s="225">
        <f t="shared" si="20"/>
        <v>0</v>
      </c>
      <c r="AH27" s="225">
        <f t="shared" si="21"/>
        <v>0</v>
      </c>
      <c r="AI27" s="225">
        <f t="shared" si="22"/>
        <v>0</v>
      </c>
      <c r="AJ27" s="225">
        <f t="shared" si="23"/>
        <v>0</v>
      </c>
      <c r="AK27" s="225">
        <f t="shared" si="24"/>
        <v>0</v>
      </c>
      <c r="AL27" s="225">
        <f t="shared" si="25"/>
        <v>0</v>
      </c>
      <c r="AM27" s="225">
        <f t="shared" si="26"/>
        <v>0</v>
      </c>
      <c r="AN27" s="225">
        <f t="shared" si="27"/>
        <v>0</v>
      </c>
      <c r="AO27" s="225">
        <f t="shared" si="28"/>
        <v>0</v>
      </c>
      <c r="AP27" s="226">
        <f t="shared" si="31"/>
        <v>0</v>
      </c>
      <c r="AQ27" s="227"/>
      <c r="AR27" s="293">
        <f t="shared" si="32"/>
        <v>0</v>
      </c>
      <c r="AS27" s="293">
        <f t="shared" si="33"/>
        <v>0</v>
      </c>
      <c r="AT27" s="293">
        <f t="shared" si="34"/>
        <v>0</v>
      </c>
      <c r="AU27" s="293">
        <f t="shared" si="35"/>
        <v>0</v>
      </c>
      <c r="AV27" s="293">
        <f t="shared" si="36"/>
        <v>0</v>
      </c>
      <c r="AW27" s="293">
        <f t="shared" si="37"/>
        <v>0</v>
      </c>
      <c r="AX27" s="293">
        <f t="shared" si="38"/>
        <v>0</v>
      </c>
      <c r="AY27" s="293">
        <f t="shared" si="39"/>
        <v>0</v>
      </c>
      <c r="AZ27" s="293">
        <f t="shared" si="40"/>
        <v>0</v>
      </c>
      <c r="BA27" s="293">
        <f t="shared" si="41"/>
        <v>0</v>
      </c>
      <c r="BB27" s="226">
        <f t="shared" si="42"/>
        <v>0</v>
      </c>
      <c r="BC27" s="227"/>
      <c r="BD27" s="225">
        <f t="shared" si="43"/>
        <v>0</v>
      </c>
      <c r="BE27" s="225">
        <f t="shared" si="30"/>
        <v>0</v>
      </c>
      <c r="BF27" s="225">
        <f t="shared" si="30"/>
        <v>0</v>
      </c>
      <c r="BG27" s="225">
        <f t="shared" si="30"/>
        <v>0</v>
      </c>
      <c r="BH27" s="225">
        <f t="shared" si="30"/>
        <v>0</v>
      </c>
      <c r="BI27" s="225">
        <f t="shared" si="30"/>
        <v>0</v>
      </c>
      <c r="BJ27" s="225">
        <f t="shared" si="30"/>
        <v>0</v>
      </c>
      <c r="BK27" s="225">
        <f t="shared" si="30"/>
        <v>0</v>
      </c>
      <c r="BL27" s="225">
        <f t="shared" si="30"/>
        <v>0</v>
      </c>
      <c r="BM27" s="225">
        <f t="shared" si="30"/>
        <v>0</v>
      </c>
      <c r="BN27" s="226">
        <f t="shared" si="44"/>
        <v>0</v>
      </c>
    </row>
    <row r="28" spans="2:66" ht="12.95" customHeight="1" x14ac:dyDescent="0.2">
      <c r="B28" s="109" t="str">
        <f>'2. Grunddata'!C$9</f>
        <v>Husdjurens utfodring och vård</v>
      </c>
      <c r="C28" s="173"/>
      <c r="D28" s="173"/>
      <c r="E28" s="185">
        <f t="shared" si="7"/>
        <v>0</v>
      </c>
      <c r="F28" s="111"/>
      <c r="G28" s="111"/>
      <c r="H28" s="111"/>
      <c r="I28" s="111"/>
      <c r="J28" s="111"/>
      <c r="K28" s="111"/>
      <c r="L28" s="111"/>
      <c r="M28" s="111"/>
      <c r="N28" s="111"/>
      <c r="O28" s="111"/>
      <c r="P28" s="237">
        <f t="shared" si="8"/>
        <v>0</v>
      </c>
      <c r="R28" s="292">
        <f>IF('2. Grunddata'!C$15="Lön+Drift+Utrustning+Lokal",'2. Grunddata'!C$14,0)</f>
        <v>0</v>
      </c>
      <c r="T28" s="170">
        <f t="shared" si="9"/>
        <v>0</v>
      </c>
      <c r="U28" s="170">
        <f t="shared" si="10"/>
        <v>0</v>
      </c>
      <c r="V28" s="170">
        <f t="shared" si="11"/>
        <v>0</v>
      </c>
      <c r="W28" s="170">
        <f t="shared" si="12"/>
        <v>0</v>
      </c>
      <c r="X28" s="170">
        <f t="shared" si="13"/>
        <v>0</v>
      </c>
      <c r="Y28" s="170">
        <f t="shared" si="14"/>
        <v>0</v>
      </c>
      <c r="Z28" s="170">
        <f t="shared" si="15"/>
        <v>0</v>
      </c>
      <c r="AA28" s="170">
        <f t="shared" si="16"/>
        <v>0</v>
      </c>
      <c r="AB28" s="170">
        <f t="shared" si="17"/>
        <v>0</v>
      </c>
      <c r="AC28" s="170">
        <f t="shared" si="18"/>
        <v>0</v>
      </c>
      <c r="AD28" s="171">
        <f t="shared" si="6"/>
        <v>0</v>
      </c>
      <c r="AF28" s="170">
        <f t="shared" si="19"/>
        <v>0</v>
      </c>
      <c r="AG28" s="170">
        <f t="shared" si="20"/>
        <v>0</v>
      </c>
      <c r="AH28" s="170">
        <f t="shared" si="21"/>
        <v>0</v>
      </c>
      <c r="AI28" s="170">
        <f t="shared" si="22"/>
        <v>0</v>
      </c>
      <c r="AJ28" s="170">
        <f t="shared" si="23"/>
        <v>0</v>
      </c>
      <c r="AK28" s="170">
        <f t="shared" si="24"/>
        <v>0</v>
      </c>
      <c r="AL28" s="170">
        <f t="shared" si="25"/>
        <v>0</v>
      </c>
      <c r="AM28" s="170">
        <f t="shared" si="26"/>
        <v>0</v>
      </c>
      <c r="AN28" s="170">
        <f t="shared" si="27"/>
        <v>0</v>
      </c>
      <c r="AO28" s="170">
        <f t="shared" si="28"/>
        <v>0</v>
      </c>
      <c r="AP28" s="171">
        <f t="shared" si="31"/>
        <v>0</v>
      </c>
      <c r="AR28" s="241">
        <f t="shared" si="32"/>
        <v>0</v>
      </c>
      <c r="AS28" s="241">
        <f t="shared" si="33"/>
        <v>0</v>
      </c>
      <c r="AT28" s="241">
        <f t="shared" si="34"/>
        <v>0</v>
      </c>
      <c r="AU28" s="241">
        <f t="shared" si="35"/>
        <v>0</v>
      </c>
      <c r="AV28" s="241">
        <f t="shared" si="36"/>
        <v>0</v>
      </c>
      <c r="AW28" s="241">
        <f t="shared" si="37"/>
        <v>0</v>
      </c>
      <c r="AX28" s="241">
        <f t="shared" si="38"/>
        <v>0</v>
      </c>
      <c r="AY28" s="241">
        <f t="shared" si="39"/>
        <v>0</v>
      </c>
      <c r="AZ28" s="241">
        <f t="shared" si="40"/>
        <v>0</v>
      </c>
      <c r="BA28" s="241">
        <f t="shared" si="41"/>
        <v>0</v>
      </c>
      <c r="BB28" s="171">
        <f t="shared" si="42"/>
        <v>0</v>
      </c>
      <c r="BD28" s="170">
        <f t="shared" si="43"/>
        <v>0</v>
      </c>
      <c r="BE28" s="170">
        <f t="shared" si="30"/>
        <v>0</v>
      </c>
      <c r="BF28" s="170">
        <f t="shared" si="30"/>
        <v>0</v>
      </c>
      <c r="BG28" s="170">
        <f t="shared" si="30"/>
        <v>0</v>
      </c>
      <c r="BH28" s="170">
        <f t="shared" si="30"/>
        <v>0</v>
      </c>
      <c r="BI28" s="170">
        <f t="shared" si="30"/>
        <v>0</v>
      </c>
      <c r="BJ28" s="170">
        <f t="shared" si="30"/>
        <v>0</v>
      </c>
      <c r="BK28" s="170">
        <f t="shared" si="30"/>
        <v>0</v>
      </c>
      <c r="BL28" s="170">
        <f t="shared" si="30"/>
        <v>0</v>
      </c>
      <c r="BM28" s="170">
        <f t="shared" si="30"/>
        <v>0</v>
      </c>
      <c r="BN28" s="171">
        <f t="shared" si="44"/>
        <v>0</v>
      </c>
    </row>
    <row r="29" spans="2:66" ht="12.95" customHeight="1" x14ac:dyDescent="0.2">
      <c r="B29" s="115" t="str">
        <f>'2. Grunddata'!C$9</f>
        <v>Husdjurens utfodring och vård</v>
      </c>
      <c r="C29" s="207"/>
      <c r="D29" s="208"/>
      <c r="E29" s="209">
        <f t="shared" si="7"/>
        <v>0</v>
      </c>
      <c r="F29" s="136"/>
      <c r="G29" s="136"/>
      <c r="H29" s="136"/>
      <c r="I29" s="136"/>
      <c r="J29" s="136"/>
      <c r="K29" s="136"/>
      <c r="L29" s="136"/>
      <c r="M29" s="136"/>
      <c r="N29" s="136"/>
      <c r="O29" s="136"/>
      <c r="P29" s="226">
        <f t="shared" si="8"/>
        <v>0</v>
      </c>
      <c r="Q29" s="227"/>
      <c r="R29" s="287">
        <f>IF('2. Grunddata'!C$15="Lön+Drift+Utrustning+Lokal",'2. Grunddata'!C$14,0)</f>
        <v>0</v>
      </c>
      <c r="S29" s="227"/>
      <c r="T29" s="225">
        <f t="shared" si="9"/>
        <v>0</v>
      </c>
      <c r="U29" s="225">
        <f t="shared" si="10"/>
        <v>0</v>
      </c>
      <c r="V29" s="225">
        <f t="shared" si="11"/>
        <v>0</v>
      </c>
      <c r="W29" s="225">
        <f t="shared" si="12"/>
        <v>0</v>
      </c>
      <c r="X29" s="225">
        <f t="shared" si="13"/>
        <v>0</v>
      </c>
      <c r="Y29" s="225">
        <f t="shared" si="14"/>
        <v>0</v>
      </c>
      <c r="Z29" s="225">
        <f t="shared" si="15"/>
        <v>0</v>
      </c>
      <c r="AA29" s="225">
        <f t="shared" si="16"/>
        <v>0</v>
      </c>
      <c r="AB29" s="225">
        <f t="shared" si="17"/>
        <v>0</v>
      </c>
      <c r="AC29" s="225">
        <f t="shared" si="18"/>
        <v>0</v>
      </c>
      <c r="AD29" s="226">
        <f t="shared" si="6"/>
        <v>0</v>
      </c>
      <c r="AE29" s="227"/>
      <c r="AF29" s="225">
        <f t="shared" si="19"/>
        <v>0</v>
      </c>
      <c r="AG29" s="225">
        <f t="shared" si="20"/>
        <v>0</v>
      </c>
      <c r="AH29" s="225">
        <f t="shared" si="21"/>
        <v>0</v>
      </c>
      <c r="AI29" s="225">
        <f t="shared" si="22"/>
        <v>0</v>
      </c>
      <c r="AJ29" s="225">
        <f t="shared" si="23"/>
        <v>0</v>
      </c>
      <c r="AK29" s="225">
        <f t="shared" si="24"/>
        <v>0</v>
      </c>
      <c r="AL29" s="225">
        <f t="shared" si="25"/>
        <v>0</v>
      </c>
      <c r="AM29" s="225">
        <f t="shared" si="26"/>
        <v>0</v>
      </c>
      <c r="AN29" s="225">
        <f t="shared" si="27"/>
        <v>0</v>
      </c>
      <c r="AO29" s="225">
        <f t="shared" si="28"/>
        <v>0</v>
      </c>
      <c r="AP29" s="226">
        <f t="shared" si="31"/>
        <v>0</v>
      </c>
      <c r="AQ29" s="227"/>
      <c r="AR29" s="293">
        <f t="shared" si="32"/>
        <v>0</v>
      </c>
      <c r="AS29" s="293">
        <f t="shared" si="33"/>
        <v>0</v>
      </c>
      <c r="AT29" s="293">
        <f t="shared" si="34"/>
        <v>0</v>
      </c>
      <c r="AU29" s="293">
        <f t="shared" si="35"/>
        <v>0</v>
      </c>
      <c r="AV29" s="293">
        <f t="shared" si="36"/>
        <v>0</v>
      </c>
      <c r="AW29" s="293">
        <f t="shared" si="37"/>
        <v>0</v>
      </c>
      <c r="AX29" s="293">
        <f t="shared" si="38"/>
        <v>0</v>
      </c>
      <c r="AY29" s="293">
        <f t="shared" si="39"/>
        <v>0</v>
      </c>
      <c r="AZ29" s="293">
        <f t="shared" si="40"/>
        <v>0</v>
      </c>
      <c r="BA29" s="293">
        <f t="shared" si="41"/>
        <v>0</v>
      </c>
      <c r="BB29" s="226">
        <f t="shared" si="42"/>
        <v>0</v>
      </c>
      <c r="BC29" s="227"/>
      <c r="BD29" s="225">
        <f t="shared" si="43"/>
        <v>0</v>
      </c>
      <c r="BE29" s="225">
        <f t="shared" si="30"/>
        <v>0</v>
      </c>
      <c r="BF29" s="225">
        <f t="shared" si="30"/>
        <v>0</v>
      </c>
      <c r="BG29" s="225">
        <f t="shared" si="30"/>
        <v>0</v>
      </c>
      <c r="BH29" s="225">
        <f t="shared" si="30"/>
        <v>0</v>
      </c>
      <c r="BI29" s="225">
        <f t="shared" si="30"/>
        <v>0</v>
      </c>
      <c r="BJ29" s="225">
        <f t="shared" si="30"/>
        <v>0</v>
      </c>
      <c r="BK29" s="225">
        <f t="shared" si="30"/>
        <v>0</v>
      </c>
      <c r="BL29" s="225">
        <f t="shared" si="30"/>
        <v>0</v>
      </c>
      <c r="BM29" s="225">
        <f t="shared" si="30"/>
        <v>0</v>
      </c>
      <c r="BN29" s="226">
        <f t="shared" si="44"/>
        <v>0</v>
      </c>
    </row>
    <row r="30" spans="2:66" ht="12.95" customHeight="1" x14ac:dyDescent="0.2">
      <c r="B30" s="109" t="str">
        <f>'2. Grunddata'!C$9</f>
        <v>Husdjurens utfodring och vård</v>
      </c>
      <c r="C30" s="172"/>
      <c r="D30" s="173"/>
      <c r="E30" s="185">
        <f t="shared" si="7"/>
        <v>0</v>
      </c>
      <c r="F30" s="111"/>
      <c r="G30" s="111"/>
      <c r="H30" s="111"/>
      <c r="I30" s="111"/>
      <c r="J30" s="111"/>
      <c r="K30" s="111"/>
      <c r="L30" s="111"/>
      <c r="M30" s="111"/>
      <c r="N30" s="111"/>
      <c r="O30" s="111"/>
      <c r="P30" s="237">
        <f t="shared" si="8"/>
        <v>0</v>
      </c>
      <c r="R30" s="292">
        <f>IF('2. Grunddata'!C$15="Lön+Drift+Utrustning+Lokal",'2. Grunddata'!C$14,0)</f>
        <v>0</v>
      </c>
      <c r="T30" s="170">
        <f t="shared" si="9"/>
        <v>0</v>
      </c>
      <c r="U30" s="170">
        <f t="shared" si="10"/>
        <v>0</v>
      </c>
      <c r="V30" s="170">
        <f t="shared" si="11"/>
        <v>0</v>
      </c>
      <c r="W30" s="170">
        <f t="shared" si="12"/>
        <v>0</v>
      </c>
      <c r="X30" s="170">
        <f t="shared" si="13"/>
        <v>0</v>
      </c>
      <c r="Y30" s="170">
        <f t="shared" si="14"/>
        <v>0</v>
      </c>
      <c r="Z30" s="170">
        <f t="shared" si="15"/>
        <v>0</v>
      </c>
      <c r="AA30" s="170">
        <f t="shared" si="16"/>
        <v>0</v>
      </c>
      <c r="AB30" s="170">
        <f t="shared" si="17"/>
        <v>0</v>
      </c>
      <c r="AC30" s="170">
        <f t="shared" si="18"/>
        <v>0</v>
      </c>
      <c r="AD30" s="171">
        <f t="shared" si="6"/>
        <v>0</v>
      </c>
      <c r="AF30" s="170">
        <f t="shared" si="19"/>
        <v>0</v>
      </c>
      <c r="AG30" s="170">
        <f t="shared" si="20"/>
        <v>0</v>
      </c>
      <c r="AH30" s="170">
        <f t="shared" si="21"/>
        <v>0</v>
      </c>
      <c r="AI30" s="170">
        <f t="shared" si="22"/>
        <v>0</v>
      </c>
      <c r="AJ30" s="170">
        <f t="shared" si="23"/>
        <v>0</v>
      </c>
      <c r="AK30" s="170">
        <f t="shared" si="24"/>
        <v>0</v>
      </c>
      <c r="AL30" s="170">
        <f t="shared" si="25"/>
        <v>0</v>
      </c>
      <c r="AM30" s="170">
        <f t="shared" si="26"/>
        <v>0</v>
      </c>
      <c r="AN30" s="170">
        <f t="shared" si="27"/>
        <v>0</v>
      </c>
      <c r="AO30" s="170">
        <f t="shared" si="28"/>
        <v>0</v>
      </c>
      <c r="AP30" s="171">
        <f t="shared" si="31"/>
        <v>0</v>
      </c>
      <c r="AR30" s="241">
        <f t="shared" si="32"/>
        <v>0</v>
      </c>
      <c r="AS30" s="241">
        <f t="shared" si="33"/>
        <v>0</v>
      </c>
      <c r="AT30" s="241">
        <f t="shared" si="34"/>
        <v>0</v>
      </c>
      <c r="AU30" s="241">
        <f t="shared" si="35"/>
        <v>0</v>
      </c>
      <c r="AV30" s="241">
        <f t="shared" si="36"/>
        <v>0</v>
      </c>
      <c r="AW30" s="241">
        <f t="shared" si="37"/>
        <v>0</v>
      </c>
      <c r="AX30" s="241">
        <f t="shared" si="38"/>
        <v>0</v>
      </c>
      <c r="AY30" s="241">
        <f t="shared" si="39"/>
        <v>0</v>
      </c>
      <c r="AZ30" s="241">
        <f t="shared" si="40"/>
        <v>0</v>
      </c>
      <c r="BA30" s="241">
        <f t="shared" si="41"/>
        <v>0</v>
      </c>
      <c r="BB30" s="171">
        <f t="shared" si="42"/>
        <v>0</v>
      </c>
      <c r="BD30" s="170">
        <f t="shared" si="43"/>
        <v>0</v>
      </c>
      <c r="BE30" s="170">
        <f t="shared" si="30"/>
        <v>0</v>
      </c>
      <c r="BF30" s="170">
        <f t="shared" si="30"/>
        <v>0</v>
      </c>
      <c r="BG30" s="170">
        <f t="shared" si="30"/>
        <v>0</v>
      </c>
      <c r="BH30" s="170">
        <f t="shared" si="30"/>
        <v>0</v>
      </c>
      <c r="BI30" s="170">
        <f t="shared" si="30"/>
        <v>0</v>
      </c>
      <c r="BJ30" s="170">
        <f t="shared" si="30"/>
        <v>0</v>
      </c>
      <c r="BK30" s="170">
        <f t="shared" si="30"/>
        <v>0</v>
      </c>
      <c r="BL30" s="170">
        <f t="shared" si="30"/>
        <v>0</v>
      </c>
      <c r="BM30" s="170">
        <f t="shared" si="30"/>
        <v>0</v>
      </c>
      <c r="BN30" s="171">
        <f t="shared" si="44"/>
        <v>0</v>
      </c>
    </row>
    <row r="31" spans="2:66" ht="12.95" customHeight="1" x14ac:dyDescent="0.2">
      <c r="B31" s="115" t="str">
        <f>'2. Grunddata'!C$9</f>
        <v>Husdjurens utfodring och vård</v>
      </c>
      <c r="C31" s="207"/>
      <c r="D31" s="208"/>
      <c r="E31" s="209">
        <f t="shared" si="7"/>
        <v>0</v>
      </c>
      <c r="F31" s="136"/>
      <c r="G31" s="136"/>
      <c r="H31" s="136"/>
      <c r="I31" s="136"/>
      <c r="J31" s="136"/>
      <c r="K31" s="136"/>
      <c r="L31" s="136"/>
      <c r="M31" s="136"/>
      <c r="N31" s="136"/>
      <c r="O31" s="136"/>
      <c r="P31" s="226">
        <f t="shared" si="8"/>
        <v>0</v>
      </c>
      <c r="Q31" s="227"/>
      <c r="R31" s="287">
        <f>IF('2. Grunddata'!C$15="Lön+Drift+Utrustning+Lokal",'2. Grunddata'!C$14,0)</f>
        <v>0</v>
      </c>
      <c r="S31" s="227"/>
      <c r="T31" s="225">
        <f t="shared" si="9"/>
        <v>0</v>
      </c>
      <c r="U31" s="225">
        <f t="shared" si="10"/>
        <v>0</v>
      </c>
      <c r="V31" s="225">
        <f t="shared" si="11"/>
        <v>0</v>
      </c>
      <c r="W31" s="225">
        <f t="shared" si="12"/>
        <v>0</v>
      </c>
      <c r="X31" s="225">
        <f t="shared" si="13"/>
        <v>0</v>
      </c>
      <c r="Y31" s="225">
        <f t="shared" si="14"/>
        <v>0</v>
      </c>
      <c r="Z31" s="225">
        <f t="shared" si="15"/>
        <v>0</v>
      </c>
      <c r="AA31" s="225">
        <f t="shared" si="16"/>
        <v>0</v>
      </c>
      <c r="AB31" s="225">
        <f t="shared" si="17"/>
        <v>0</v>
      </c>
      <c r="AC31" s="225">
        <f t="shared" si="18"/>
        <v>0</v>
      </c>
      <c r="AD31" s="226">
        <f t="shared" si="6"/>
        <v>0</v>
      </c>
      <c r="AE31" s="227"/>
      <c r="AF31" s="225">
        <f t="shared" si="19"/>
        <v>0</v>
      </c>
      <c r="AG31" s="225">
        <f t="shared" si="20"/>
        <v>0</v>
      </c>
      <c r="AH31" s="225">
        <f t="shared" si="21"/>
        <v>0</v>
      </c>
      <c r="AI31" s="225">
        <f t="shared" si="22"/>
        <v>0</v>
      </c>
      <c r="AJ31" s="225">
        <f t="shared" si="23"/>
        <v>0</v>
      </c>
      <c r="AK31" s="225">
        <f t="shared" si="24"/>
        <v>0</v>
      </c>
      <c r="AL31" s="225">
        <f t="shared" si="25"/>
        <v>0</v>
      </c>
      <c r="AM31" s="225">
        <f t="shared" si="26"/>
        <v>0</v>
      </c>
      <c r="AN31" s="225">
        <f t="shared" si="27"/>
        <v>0</v>
      </c>
      <c r="AO31" s="225">
        <f t="shared" si="28"/>
        <v>0</v>
      </c>
      <c r="AP31" s="226">
        <f t="shared" si="31"/>
        <v>0</v>
      </c>
      <c r="AQ31" s="227"/>
      <c r="AR31" s="293">
        <f t="shared" si="32"/>
        <v>0</v>
      </c>
      <c r="AS31" s="293">
        <f t="shared" si="33"/>
        <v>0</v>
      </c>
      <c r="AT31" s="293">
        <f t="shared" si="34"/>
        <v>0</v>
      </c>
      <c r="AU31" s="293">
        <f t="shared" si="35"/>
        <v>0</v>
      </c>
      <c r="AV31" s="293">
        <f t="shared" si="36"/>
        <v>0</v>
      </c>
      <c r="AW31" s="293">
        <f t="shared" si="37"/>
        <v>0</v>
      </c>
      <c r="AX31" s="293">
        <f t="shared" si="38"/>
        <v>0</v>
      </c>
      <c r="AY31" s="293">
        <f t="shared" si="39"/>
        <v>0</v>
      </c>
      <c r="AZ31" s="293">
        <f t="shared" si="40"/>
        <v>0</v>
      </c>
      <c r="BA31" s="293">
        <f t="shared" si="41"/>
        <v>0</v>
      </c>
      <c r="BB31" s="226">
        <f t="shared" si="42"/>
        <v>0</v>
      </c>
      <c r="BC31" s="227"/>
      <c r="BD31" s="225">
        <f t="shared" si="43"/>
        <v>0</v>
      </c>
      <c r="BE31" s="225">
        <f t="shared" si="30"/>
        <v>0</v>
      </c>
      <c r="BF31" s="225">
        <f t="shared" si="30"/>
        <v>0</v>
      </c>
      <c r="BG31" s="225">
        <f t="shared" si="30"/>
        <v>0</v>
      </c>
      <c r="BH31" s="225">
        <f t="shared" si="30"/>
        <v>0</v>
      </c>
      <c r="BI31" s="225">
        <f t="shared" si="30"/>
        <v>0</v>
      </c>
      <c r="BJ31" s="225">
        <f t="shared" si="30"/>
        <v>0</v>
      </c>
      <c r="BK31" s="225">
        <f t="shared" si="30"/>
        <v>0</v>
      </c>
      <c r="BL31" s="225">
        <f t="shared" si="30"/>
        <v>0</v>
      </c>
      <c r="BM31" s="225">
        <f t="shared" si="30"/>
        <v>0</v>
      </c>
      <c r="BN31" s="226">
        <f t="shared" si="44"/>
        <v>0</v>
      </c>
    </row>
    <row r="32" spans="2:66" ht="12.95" customHeight="1" x14ac:dyDescent="0.2">
      <c r="B32" s="109" t="str">
        <f>'2. Grunddata'!C$9</f>
        <v>Husdjurens utfodring och vård</v>
      </c>
      <c r="C32" s="172"/>
      <c r="D32" s="173"/>
      <c r="E32" s="185">
        <f t="shared" si="7"/>
        <v>0</v>
      </c>
      <c r="F32" s="111"/>
      <c r="G32" s="111"/>
      <c r="H32" s="111"/>
      <c r="I32" s="111"/>
      <c r="J32" s="111"/>
      <c r="K32" s="111"/>
      <c r="L32" s="111"/>
      <c r="M32" s="111"/>
      <c r="N32" s="111"/>
      <c r="O32" s="111"/>
      <c r="P32" s="237">
        <f t="shared" si="8"/>
        <v>0</v>
      </c>
      <c r="R32" s="292">
        <f>IF('2. Grunddata'!C$15="Lön+Drift+Utrustning+Lokal",'2. Grunddata'!C$14,0)</f>
        <v>0</v>
      </c>
      <c r="T32" s="170">
        <f t="shared" si="9"/>
        <v>0</v>
      </c>
      <c r="U32" s="170">
        <f t="shared" si="10"/>
        <v>0</v>
      </c>
      <c r="V32" s="170">
        <f t="shared" si="11"/>
        <v>0</v>
      </c>
      <c r="W32" s="170">
        <f t="shared" si="12"/>
        <v>0</v>
      </c>
      <c r="X32" s="170">
        <f t="shared" si="13"/>
        <v>0</v>
      </c>
      <c r="Y32" s="170">
        <f t="shared" si="14"/>
        <v>0</v>
      </c>
      <c r="Z32" s="170">
        <f t="shared" si="15"/>
        <v>0</v>
      </c>
      <c r="AA32" s="170">
        <f t="shared" si="16"/>
        <v>0</v>
      </c>
      <c r="AB32" s="170">
        <f t="shared" si="17"/>
        <v>0</v>
      </c>
      <c r="AC32" s="170">
        <f t="shared" si="18"/>
        <v>0</v>
      </c>
      <c r="AD32" s="171">
        <f t="shared" si="6"/>
        <v>0</v>
      </c>
      <c r="AF32" s="170">
        <f t="shared" si="19"/>
        <v>0</v>
      </c>
      <c r="AG32" s="170">
        <f t="shared" si="20"/>
        <v>0</v>
      </c>
      <c r="AH32" s="170">
        <f t="shared" si="21"/>
        <v>0</v>
      </c>
      <c r="AI32" s="170">
        <f t="shared" si="22"/>
        <v>0</v>
      </c>
      <c r="AJ32" s="170">
        <f t="shared" si="23"/>
        <v>0</v>
      </c>
      <c r="AK32" s="170">
        <f t="shared" si="24"/>
        <v>0</v>
      </c>
      <c r="AL32" s="170">
        <f t="shared" si="25"/>
        <v>0</v>
      </c>
      <c r="AM32" s="170">
        <f t="shared" si="26"/>
        <v>0</v>
      </c>
      <c r="AN32" s="170">
        <f t="shared" si="27"/>
        <v>0</v>
      </c>
      <c r="AO32" s="170">
        <f t="shared" si="28"/>
        <v>0</v>
      </c>
      <c r="AP32" s="171">
        <f t="shared" si="31"/>
        <v>0</v>
      </c>
      <c r="AR32" s="241">
        <f t="shared" si="32"/>
        <v>0</v>
      </c>
      <c r="AS32" s="241">
        <f t="shared" si="33"/>
        <v>0</v>
      </c>
      <c r="AT32" s="241">
        <f t="shared" si="34"/>
        <v>0</v>
      </c>
      <c r="AU32" s="241">
        <f t="shared" si="35"/>
        <v>0</v>
      </c>
      <c r="AV32" s="241">
        <f t="shared" si="36"/>
        <v>0</v>
      </c>
      <c r="AW32" s="241">
        <f t="shared" si="37"/>
        <v>0</v>
      </c>
      <c r="AX32" s="241">
        <f t="shared" si="38"/>
        <v>0</v>
      </c>
      <c r="AY32" s="241">
        <f t="shared" si="39"/>
        <v>0</v>
      </c>
      <c r="AZ32" s="241">
        <f t="shared" si="40"/>
        <v>0</v>
      </c>
      <c r="BA32" s="241">
        <f t="shared" si="41"/>
        <v>0</v>
      </c>
      <c r="BB32" s="171">
        <f t="shared" si="42"/>
        <v>0</v>
      </c>
      <c r="BD32" s="170">
        <f t="shared" si="43"/>
        <v>0</v>
      </c>
      <c r="BE32" s="170">
        <f t="shared" si="30"/>
        <v>0</v>
      </c>
      <c r="BF32" s="170">
        <f t="shared" si="30"/>
        <v>0</v>
      </c>
      <c r="BG32" s="170">
        <f t="shared" si="30"/>
        <v>0</v>
      </c>
      <c r="BH32" s="170">
        <f t="shared" si="30"/>
        <v>0</v>
      </c>
      <c r="BI32" s="170">
        <f t="shared" si="30"/>
        <v>0</v>
      </c>
      <c r="BJ32" s="170">
        <f t="shared" si="30"/>
        <v>0</v>
      </c>
      <c r="BK32" s="170">
        <f t="shared" si="30"/>
        <v>0</v>
      </c>
      <c r="BL32" s="170">
        <f t="shared" si="30"/>
        <v>0</v>
      </c>
      <c r="BM32" s="170">
        <f t="shared" si="30"/>
        <v>0</v>
      </c>
      <c r="BN32" s="171">
        <f t="shared" si="44"/>
        <v>0</v>
      </c>
    </row>
    <row r="33" spans="2:66" ht="12.95" customHeight="1" x14ac:dyDescent="0.2">
      <c r="B33" s="115" t="str">
        <f>'2. Grunddata'!C$9</f>
        <v>Husdjurens utfodring och vård</v>
      </c>
      <c r="C33" s="207"/>
      <c r="D33" s="208"/>
      <c r="E33" s="209">
        <f t="shared" si="7"/>
        <v>0</v>
      </c>
      <c r="F33" s="136"/>
      <c r="G33" s="136"/>
      <c r="H33" s="136"/>
      <c r="I33" s="136"/>
      <c r="J33" s="136"/>
      <c r="K33" s="136"/>
      <c r="L33" s="136"/>
      <c r="M33" s="136"/>
      <c r="N33" s="136"/>
      <c r="O33" s="136"/>
      <c r="P33" s="226">
        <f t="shared" si="8"/>
        <v>0</v>
      </c>
      <c r="Q33" s="227"/>
      <c r="R33" s="287">
        <f>IF('2. Grunddata'!C$15="Lön+Drift+Utrustning+Lokal",'2. Grunddata'!C$14,0)</f>
        <v>0</v>
      </c>
      <c r="S33" s="227"/>
      <c r="T33" s="225">
        <f t="shared" si="9"/>
        <v>0</v>
      </c>
      <c r="U33" s="225">
        <f t="shared" si="10"/>
        <v>0</v>
      </c>
      <c r="V33" s="225">
        <f t="shared" si="11"/>
        <v>0</v>
      </c>
      <c r="W33" s="225">
        <f t="shared" si="12"/>
        <v>0</v>
      </c>
      <c r="X33" s="225">
        <f t="shared" si="13"/>
        <v>0</v>
      </c>
      <c r="Y33" s="225">
        <f t="shared" si="14"/>
        <v>0</v>
      </c>
      <c r="Z33" s="225">
        <f t="shared" si="15"/>
        <v>0</v>
      </c>
      <c r="AA33" s="225">
        <f t="shared" si="16"/>
        <v>0</v>
      </c>
      <c r="AB33" s="225">
        <f t="shared" si="17"/>
        <v>0</v>
      </c>
      <c r="AC33" s="225">
        <f t="shared" si="18"/>
        <v>0</v>
      </c>
      <c r="AD33" s="226">
        <f t="shared" si="6"/>
        <v>0</v>
      </c>
      <c r="AE33" s="227"/>
      <c r="AF33" s="225">
        <f t="shared" si="19"/>
        <v>0</v>
      </c>
      <c r="AG33" s="225">
        <f t="shared" si="20"/>
        <v>0</v>
      </c>
      <c r="AH33" s="225">
        <f t="shared" si="21"/>
        <v>0</v>
      </c>
      <c r="AI33" s="225">
        <f t="shared" si="22"/>
        <v>0</v>
      </c>
      <c r="AJ33" s="225">
        <f t="shared" si="23"/>
        <v>0</v>
      </c>
      <c r="AK33" s="225">
        <f t="shared" si="24"/>
        <v>0</v>
      </c>
      <c r="AL33" s="225">
        <f t="shared" si="25"/>
        <v>0</v>
      </c>
      <c r="AM33" s="225">
        <f t="shared" si="26"/>
        <v>0</v>
      </c>
      <c r="AN33" s="225">
        <f t="shared" si="27"/>
        <v>0</v>
      </c>
      <c r="AO33" s="225">
        <f t="shared" si="28"/>
        <v>0</v>
      </c>
      <c r="AP33" s="226">
        <f t="shared" si="31"/>
        <v>0</v>
      </c>
      <c r="AQ33" s="227"/>
      <c r="AR33" s="293">
        <f t="shared" si="32"/>
        <v>0</v>
      </c>
      <c r="AS33" s="293">
        <f t="shared" si="33"/>
        <v>0</v>
      </c>
      <c r="AT33" s="293">
        <f t="shared" si="34"/>
        <v>0</v>
      </c>
      <c r="AU33" s="293">
        <f t="shared" si="35"/>
        <v>0</v>
      </c>
      <c r="AV33" s="293">
        <f t="shared" si="36"/>
        <v>0</v>
      </c>
      <c r="AW33" s="293">
        <f t="shared" si="37"/>
        <v>0</v>
      </c>
      <c r="AX33" s="293">
        <f t="shared" si="38"/>
        <v>0</v>
      </c>
      <c r="AY33" s="293">
        <f t="shared" si="39"/>
        <v>0</v>
      </c>
      <c r="AZ33" s="293">
        <f t="shared" si="40"/>
        <v>0</v>
      </c>
      <c r="BA33" s="293">
        <f t="shared" si="41"/>
        <v>0</v>
      </c>
      <c r="BB33" s="226">
        <f t="shared" si="42"/>
        <v>0</v>
      </c>
      <c r="BC33" s="227"/>
      <c r="BD33" s="225">
        <f t="shared" si="43"/>
        <v>0</v>
      </c>
      <c r="BE33" s="225">
        <f t="shared" si="30"/>
        <v>0</v>
      </c>
      <c r="BF33" s="225">
        <f t="shared" si="30"/>
        <v>0</v>
      </c>
      <c r="BG33" s="225">
        <f t="shared" si="30"/>
        <v>0</v>
      </c>
      <c r="BH33" s="225">
        <f t="shared" si="30"/>
        <v>0</v>
      </c>
      <c r="BI33" s="225">
        <f t="shared" si="30"/>
        <v>0</v>
      </c>
      <c r="BJ33" s="225">
        <f t="shared" si="30"/>
        <v>0</v>
      </c>
      <c r="BK33" s="225">
        <f t="shared" si="30"/>
        <v>0</v>
      </c>
      <c r="BL33" s="225">
        <f t="shared" si="30"/>
        <v>0</v>
      </c>
      <c r="BM33" s="225">
        <f t="shared" si="30"/>
        <v>0</v>
      </c>
      <c r="BN33" s="226">
        <f t="shared" si="44"/>
        <v>0</v>
      </c>
    </row>
    <row r="34" spans="2:66" ht="12.95" customHeight="1" x14ac:dyDescent="0.2">
      <c r="B34" s="109" t="str">
        <f>'2. Grunddata'!C$9</f>
        <v>Husdjurens utfodring och vård</v>
      </c>
      <c r="C34" s="172"/>
      <c r="D34" s="173"/>
      <c r="E34" s="185">
        <f t="shared" si="7"/>
        <v>0</v>
      </c>
      <c r="F34" s="111"/>
      <c r="G34" s="111"/>
      <c r="H34" s="111"/>
      <c r="I34" s="111"/>
      <c r="J34" s="111"/>
      <c r="K34" s="111"/>
      <c r="L34" s="111"/>
      <c r="M34" s="111"/>
      <c r="N34" s="111"/>
      <c r="O34" s="111"/>
      <c r="P34" s="237">
        <f t="shared" si="8"/>
        <v>0</v>
      </c>
      <c r="R34" s="292">
        <f>IF('2. Grunddata'!C$15="Lön+Drift+Utrustning+Lokal",'2. Grunddata'!C$14,0)</f>
        <v>0</v>
      </c>
      <c r="T34" s="170">
        <f t="shared" si="9"/>
        <v>0</v>
      </c>
      <c r="U34" s="170">
        <f t="shared" si="10"/>
        <v>0</v>
      </c>
      <c r="V34" s="170">
        <f t="shared" si="11"/>
        <v>0</v>
      </c>
      <c r="W34" s="170">
        <f t="shared" si="12"/>
        <v>0</v>
      </c>
      <c r="X34" s="170">
        <f t="shared" si="13"/>
        <v>0</v>
      </c>
      <c r="Y34" s="170">
        <f t="shared" si="14"/>
        <v>0</v>
      </c>
      <c r="Z34" s="170">
        <f t="shared" si="15"/>
        <v>0</v>
      </c>
      <c r="AA34" s="170">
        <f t="shared" si="16"/>
        <v>0</v>
      </c>
      <c r="AB34" s="170">
        <f t="shared" si="17"/>
        <v>0</v>
      </c>
      <c r="AC34" s="170">
        <f t="shared" si="18"/>
        <v>0</v>
      </c>
      <c r="AD34" s="171">
        <f t="shared" si="6"/>
        <v>0</v>
      </c>
      <c r="AF34" s="170">
        <f t="shared" si="19"/>
        <v>0</v>
      </c>
      <c r="AG34" s="170">
        <f t="shared" si="20"/>
        <v>0</v>
      </c>
      <c r="AH34" s="170">
        <f t="shared" si="21"/>
        <v>0</v>
      </c>
      <c r="AI34" s="170">
        <f t="shared" si="22"/>
        <v>0</v>
      </c>
      <c r="AJ34" s="170">
        <f t="shared" si="23"/>
        <v>0</v>
      </c>
      <c r="AK34" s="170">
        <f t="shared" si="24"/>
        <v>0</v>
      </c>
      <c r="AL34" s="170">
        <f t="shared" si="25"/>
        <v>0</v>
      </c>
      <c r="AM34" s="170">
        <f t="shared" si="26"/>
        <v>0</v>
      </c>
      <c r="AN34" s="170">
        <f t="shared" si="27"/>
        <v>0</v>
      </c>
      <c r="AO34" s="170">
        <f t="shared" si="28"/>
        <v>0</v>
      </c>
      <c r="AP34" s="171">
        <f t="shared" si="31"/>
        <v>0</v>
      </c>
      <c r="AR34" s="241">
        <f t="shared" si="32"/>
        <v>0</v>
      </c>
      <c r="AS34" s="241">
        <f t="shared" si="33"/>
        <v>0</v>
      </c>
      <c r="AT34" s="241">
        <f t="shared" si="34"/>
        <v>0</v>
      </c>
      <c r="AU34" s="241">
        <f t="shared" si="35"/>
        <v>0</v>
      </c>
      <c r="AV34" s="241">
        <f t="shared" si="36"/>
        <v>0</v>
      </c>
      <c r="AW34" s="241">
        <f t="shared" si="37"/>
        <v>0</v>
      </c>
      <c r="AX34" s="241">
        <f t="shared" si="38"/>
        <v>0</v>
      </c>
      <c r="AY34" s="241">
        <f t="shared" si="39"/>
        <v>0</v>
      </c>
      <c r="AZ34" s="241">
        <f t="shared" si="40"/>
        <v>0</v>
      </c>
      <c r="BA34" s="241">
        <f t="shared" si="41"/>
        <v>0</v>
      </c>
      <c r="BB34" s="171">
        <f t="shared" si="42"/>
        <v>0</v>
      </c>
      <c r="BD34" s="170">
        <f t="shared" si="43"/>
        <v>0</v>
      </c>
      <c r="BE34" s="170">
        <f t="shared" si="43"/>
        <v>0</v>
      </c>
      <c r="BF34" s="170">
        <f t="shared" si="43"/>
        <v>0</v>
      </c>
      <c r="BG34" s="170">
        <f t="shared" si="43"/>
        <v>0</v>
      </c>
      <c r="BH34" s="170">
        <f t="shared" si="43"/>
        <v>0</v>
      </c>
      <c r="BI34" s="170">
        <f t="shared" si="43"/>
        <v>0</v>
      </c>
      <c r="BJ34" s="170">
        <f t="shared" si="43"/>
        <v>0</v>
      </c>
      <c r="BK34" s="170">
        <f t="shared" si="43"/>
        <v>0</v>
      </c>
      <c r="BL34" s="170">
        <f t="shared" si="43"/>
        <v>0</v>
      </c>
      <c r="BM34" s="170">
        <f t="shared" si="43"/>
        <v>0</v>
      </c>
      <c r="BN34" s="171">
        <f t="shared" si="44"/>
        <v>0</v>
      </c>
    </row>
    <row r="35" spans="2:66" ht="12.95" customHeight="1" x14ac:dyDescent="0.2">
      <c r="B35" s="115" t="str">
        <f>'2. Grunddata'!C$9</f>
        <v>Husdjurens utfodring och vård</v>
      </c>
      <c r="C35" s="207"/>
      <c r="D35" s="208"/>
      <c r="E35" s="209">
        <f t="shared" si="7"/>
        <v>0</v>
      </c>
      <c r="F35" s="136"/>
      <c r="G35" s="136"/>
      <c r="H35" s="136"/>
      <c r="I35" s="136"/>
      <c r="J35" s="136"/>
      <c r="K35" s="136"/>
      <c r="L35" s="136"/>
      <c r="M35" s="136"/>
      <c r="N35" s="136"/>
      <c r="O35" s="136"/>
      <c r="P35" s="226">
        <f t="shared" si="8"/>
        <v>0</v>
      </c>
      <c r="Q35" s="227"/>
      <c r="R35" s="287">
        <f>IF('2. Grunddata'!C$15="Lön+Drift+Utrustning+Lokal",'2. Grunddata'!C$14,0)</f>
        <v>0</v>
      </c>
      <c r="S35" s="227"/>
      <c r="T35" s="225">
        <f t="shared" si="9"/>
        <v>0</v>
      </c>
      <c r="U35" s="225">
        <f t="shared" si="10"/>
        <v>0</v>
      </c>
      <c r="V35" s="225">
        <f t="shared" si="11"/>
        <v>0</v>
      </c>
      <c r="W35" s="225">
        <f t="shared" si="12"/>
        <v>0</v>
      </c>
      <c r="X35" s="225">
        <f t="shared" si="13"/>
        <v>0</v>
      </c>
      <c r="Y35" s="225">
        <f t="shared" si="14"/>
        <v>0</v>
      </c>
      <c r="Z35" s="225">
        <f t="shared" si="15"/>
        <v>0</v>
      </c>
      <c r="AA35" s="225">
        <f t="shared" si="16"/>
        <v>0</v>
      </c>
      <c r="AB35" s="225">
        <f t="shared" si="17"/>
        <v>0</v>
      </c>
      <c r="AC35" s="225">
        <f t="shared" si="18"/>
        <v>0</v>
      </c>
      <c r="AD35" s="226">
        <f t="shared" si="6"/>
        <v>0</v>
      </c>
      <c r="AE35" s="227"/>
      <c r="AF35" s="225">
        <f t="shared" si="19"/>
        <v>0</v>
      </c>
      <c r="AG35" s="225">
        <f t="shared" si="20"/>
        <v>0</v>
      </c>
      <c r="AH35" s="225">
        <f t="shared" si="21"/>
        <v>0</v>
      </c>
      <c r="AI35" s="225">
        <f t="shared" si="22"/>
        <v>0</v>
      </c>
      <c r="AJ35" s="225">
        <f t="shared" si="23"/>
        <v>0</v>
      </c>
      <c r="AK35" s="225">
        <f t="shared" si="24"/>
        <v>0</v>
      </c>
      <c r="AL35" s="225">
        <f t="shared" si="25"/>
        <v>0</v>
      </c>
      <c r="AM35" s="225">
        <f t="shared" si="26"/>
        <v>0</v>
      </c>
      <c r="AN35" s="225">
        <f t="shared" si="27"/>
        <v>0</v>
      </c>
      <c r="AO35" s="225">
        <f t="shared" si="28"/>
        <v>0</v>
      </c>
      <c r="AP35" s="226">
        <f t="shared" si="31"/>
        <v>0</v>
      </c>
      <c r="AQ35" s="227"/>
      <c r="AR35" s="293">
        <f t="shared" si="32"/>
        <v>0</v>
      </c>
      <c r="AS35" s="293">
        <f t="shared" si="33"/>
        <v>0</v>
      </c>
      <c r="AT35" s="293">
        <f t="shared" si="34"/>
        <v>0</v>
      </c>
      <c r="AU35" s="293">
        <f t="shared" si="35"/>
        <v>0</v>
      </c>
      <c r="AV35" s="293">
        <f t="shared" si="36"/>
        <v>0</v>
      </c>
      <c r="AW35" s="293">
        <f t="shared" si="37"/>
        <v>0</v>
      </c>
      <c r="AX35" s="293">
        <f t="shared" si="38"/>
        <v>0</v>
      </c>
      <c r="AY35" s="293">
        <f t="shared" si="39"/>
        <v>0</v>
      </c>
      <c r="AZ35" s="293">
        <f t="shared" si="40"/>
        <v>0</v>
      </c>
      <c r="BA35" s="293">
        <f t="shared" si="41"/>
        <v>0</v>
      </c>
      <c r="BB35" s="226">
        <f t="shared" si="42"/>
        <v>0</v>
      </c>
      <c r="BC35" s="227"/>
      <c r="BD35" s="225">
        <f t="shared" si="43"/>
        <v>0</v>
      </c>
      <c r="BE35" s="225">
        <f t="shared" si="43"/>
        <v>0</v>
      </c>
      <c r="BF35" s="225">
        <f t="shared" si="43"/>
        <v>0</v>
      </c>
      <c r="BG35" s="225">
        <f t="shared" si="43"/>
        <v>0</v>
      </c>
      <c r="BH35" s="225">
        <f t="shared" si="43"/>
        <v>0</v>
      </c>
      <c r="BI35" s="225">
        <f t="shared" si="43"/>
        <v>0</v>
      </c>
      <c r="BJ35" s="225">
        <f t="shared" si="43"/>
        <v>0</v>
      </c>
      <c r="BK35" s="225">
        <f t="shared" si="43"/>
        <v>0</v>
      </c>
      <c r="BL35" s="225">
        <f t="shared" si="43"/>
        <v>0</v>
      </c>
      <c r="BM35" s="225">
        <f t="shared" si="43"/>
        <v>0</v>
      </c>
      <c r="BN35" s="226">
        <f t="shared" si="44"/>
        <v>0</v>
      </c>
    </row>
    <row r="36" spans="2:66" ht="12.95" customHeight="1" x14ac:dyDescent="0.2">
      <c r="B36" s="109" t="str">
        <f>'2. Grunddata'!C$9</f>
        <v>Husdjurens utfodring och vård</v>
      </c>
      <c r="C36" s="110"/>
      <c r="D36" s="110"/>
      <c r="E36" s="185">
        <f t="shared" si="7"/>
        <v>0</v>
      </c>
      <c r="F36" s="111"/>
      <c r="G36" s="111"/>
      <c r="H36" s="111"/>
      <c r="I36" s="111"/>
      <c r="J36" s="111"/>
      <c r="K36" s="111"/>
      <c r="L36" s="111"/>
      <c r="M36" s="111"/>
      <c r="N36" s="111"/>
      <c r="O36" s="111"/>
      <c r="P36" s="237">
        <f t="shared" si="8"/>
        <v>0</v>
      </c>
      <c r="R36" s="292">
        <f>IF('2. Grunddata'!C$15="Lön+Drift+Utrustning+Lokal",'2. Grunddata'!C$14,0)</f>
        <v>0</v>
      </c>
      <c r="T36" s="170">
        <f t="shared" si="9"/>
        <v>0</v>
      </c>
      <c r="U36" s="170">
        <f t="shared" si="10"/>
        <v>0</v>
      </c>
      <c r="V36" s="170">
        <f t="shared" si="11"/>
        <v>0</v>
      </c>
      <c r="W36" s="170">
        <f t="shared" si="12"/>
        <v>0</v>
      </c>
      <c r="X36" s="170">
        <f t="shared" si="13"/>
        <v>0</v>
      </c>
      <c r="Y36" s="170">
        <f t="shared" si="14"/>
        <v>0</v>
      </c>
      <c r="Z36" s="170">
        <f t="shared" si="15"/>
        <v>0</v>
      </c>
      <c r="AA36" s="170">
        <f t="shared" si="16"/>
        <v>0</v>
      </c>
      <c r="AB36" s="170">
        <f t="shared" si="17"/>
        <v>0</v>
      </c>
      <c r="AC36" s="170">
        <f t="shared" si="18"/>
        <v>0</v>
      </c>
      <c r="AD36" s="171">
        <f t="shared" si="6"/>
        <v>0</v>
      </c>
      <c r="AF36" s="170">
        <f t="shared" si="19"/>
        <v>0</v>
      </c>
      <c r="AG36" s="170">
        <f t="shared" si="20"/>
        <v>0</v>
      </c>
      <c r="AH36" s="170">
        <f t="shared" si="21"/>
        <v>0</v>
      </c>
      <c r="AI36" s="170">
        <f t="shared" si="22"/>
        <v>0</v>
      </c>
      <c r="AJ36" s="170">
        <f t="shared" si="23"/>
        <v>0</v>
      </c>
      <c r="AK36" s="170">
        <f t="shared" si="24"/>
        <v>0</v>
      </c>
      <c r="AL36" s="170">
        <f t="shared" si="25"/>
        <v>0</v>
      </c>
      <c r="AM36" s="170">
        <f t="shared" si="26"/>
        <v>0</v>
      </c>
      <c r="AN36" s="170">
        <f t="shared" si="27"/>
        <v>0</v>
      </c>
      <c r="AO36" s="170">
        <f t="shared" si="28"/>
        <v>0</v>
      </c>
      <c r="AP36" s="171">
        <f t="shared" si="31"/>
        <v>0</v>
      </c>
      <c r="AR36" s="241">
        <f t="shared" si="32"/>
        <v>0</v>
      </c>
      <c r="AS36" s="241">
        <f t="shared" si="33"/>
        <v>0</v>
      </c>
      <c r="AT36" s="241">
        <f t="shared" si="34"/>
        <v>0</v>
      </c>
      <c r="AU36" s="241">
        <f t="shared" si="35"/>
        <v>0</v>
      </c>
      <c r="AV36" s="241">
        <f t="shared" si="36"/>
        <v>0</v>
      </c>
      <c r="AW36" s="241">
        <f t="shared" si="37"/>
        <v>0</v>
      </c>
      <c r="AX36" s="241">
        <f t="shared" si="38"/>
        <v>0</v>
      </c>
      <c r="AY36" s="241">
        <f t="shared" si="39"/>
        <v>0</v>
      </c>
      <c r="AZ36" s="241">
        <f t="shared" si="40"/>
        <v>0</v>
      </c>
      <c r="BA36" s="241">
        <f t="shared" si="41"/>
        <v>0</v>
      </c>
      <c r="BB36" s="171">
        <f t="shared" si="42"/>
        <v>0</v>
      </c>
      <c r="BD36" s="170">
        <f t="shared" si="43"/>
        <v>0</v>
      </c>
      <c r="BE36" s="170">
        <f t="shared" si="43"/>
        <v>0</v>
      </c>
      <c r="BF36" s="170">
        <f t="shared" si="43"/>
        <v>0</v>
      </c>
      <c r="BG36" s="170">
        <f t="shared" si="43"/>
        <v>0</v>
      </c>
      <c r="BH36" s="170">
        <f t="shared" si="43"/>
        <v>0</v>
      </c>
      <c r="BI36" s="170">
        <f t="shared" si="43"/>
        <v>0</v>
      </c>
      <c r="BJ36" s="170">
        <f t="shared" si="43"/>
        <v>0</v>
      </c>
      <c r="BK36" s="170">
        <f t="shared" si="43"/>
        <v>0</v>
      </c>
      <c r="BL36" s="170">
        <f t="shared" si="43"/>
        <v>0</v>
      </c>
      <c r="BM36" s="170">
        <f t="shared" si="43"/>
        <v>0</v>
      </c>
      <c r="BN36" s="171">
        <f t="shared" si="44"/>
        <v>0</v>
      </c>
    </row>
    <row r="37" spans="2:66" ht="12.95" customHeight="1" x14ac:dyDescent="0.2">
      <c r="B37" s="115" t="str">
        <f>'2. Grunddata'!C$9</f>
        <v>Husdjurens utfodring och vård</v>
      </c>
      <c r="C37" s="147"/>
      <c r="D37" s="147"/>
      <c r="E37" s="209">
        <f t="shared" si="7"/>
        <v>0</v>
      </c>
      <c r="F37" s="136"/>
      <c r="G37" s="136"/>
      <c r="H37" s="136"/>
      <c r="I37" s="136"/>
      <c r="J37" s="136"/>
      <c r="K37" s="136"/>
      <c r="L37" s="136"/>
      <c r="M37" s="136"/>
      <c r="N37" s="136"/>
      <c r="O37" s="136"/>
      <c r="P37" s="226">
        <f t="shared" si="8"/>
        <v>0</v>
      </c>
      <c r="Q37" s="227"/>
      <c r="R37" s="287">
        <f>IF('2. Grunddata'!C$15="Lön+Drift+Utrustning+Lokal",'2. Grunddata'!C$14,0)</f>
        <v>0</v>
      </c>
      <c r="S37" s="227"/>
      <c r="T37" s="225">
        <f t="shared" si="9"/>
        <v>0</v>
      </c>
      <c r="U37" s="225">
        <f t="shared" si="10"/>
        <v>0</v>
      </c>
      <c r="V37" s="225">
        <f t="shared" si="11"/>
        <v>0</v>
      </c>
      <c r="W37" s="225">
        <f t="shared" si="12"/>
        <v>0</v>
      </c>
      <c r="X37" s="225">
        <f t="shared" si="13"/>
        <v>0</v>
      </c>
      <c r="Y37" s="225">
        <f t="shared" si="14"/>
        <v>0</v>
      </c>
      <c r="Z37" s="225">
        <f t="shared" si="15"/>
        <v>0</v>
      </c>
      <c r="AA37" s="225">
        <f t="shared" si="16"/>
        <v>0</v>
      </c>
      <c r="AB37" s="225">
        <f t="shared" si="17"/>
        <v>0</v>
      </c>
      <c r="AC37" s="225">
        <f t="shared" si="18"/>
        <v>0</v>
      </c>
      <c r="AD37" s="226">
        <f t="shared" si="6"/>
        <v>0</v>
      </c>
      <c r="AE37" s="227"/>
      <c r="AF37" s="225">
        <f t="shared" si="19"/>
        <v>0</v>
      </c>
      <c r="AG37" s="225">
        <f t="shared" si="20"/>
        <v>0</v>
      </c>
      <c r="AH37" s="225">
        <f t="shared" si="21"/>
        <v>0</v>
      </c>
      <c r="AI37" s="225">
        <f t="shared" si="22"/>
        <v>0</v>
      </c>
      <c r="AJ37" s="225">
        <f t="shared" si="23"/>
        <v>0</v>
      </c>
      <c r="AK37" s="225">
        <f t="shared" si="24"/>
        <v>0</v>
      </c>
      <c r="AL37" s="225">
        <f t="shared" si="25"/>
        <v>0</v>
      </c>
      <c r="AM37" s="225">
        <f t="shared" si="26"/>
        <v>0</v>
      </c>
      <c r="AN37" s="225">
        <f t="shared" si="27"/>
        <v>0</v>
      </c>
      <c r="AO37" s="225">
        <f t="shared" si="28"/>
        <v>0</v>
      </c>
      <c r="AP37" s="226">
        <f t="shared" si="31"/>
        <v>0</v>
      </c>
      <c r="AQ37" s="227"/>
      <c r="AR37" s="293">
        <f t="shared" si="32"/>
        <v>0</v>
      </c>
      <c r="AS37" s="293">
        <f t="shared" si="33"/>
        <v>0</v>
      </c>
      <c r="AT37" s="293">
        <f t="shared" si="34"/>
        <v>0</v>
      </c>
      <c r="AU37" s="293">
        <f t="shared" si="35"/>
        <v>0</v>
      </c>
      <c r="AV37" s="293">
        <f t="shared" si="36"/>
        <v>0</v>
      </c>
      <c r="AW37" s="293">
        <f t="shared" si="37"/>
        <v>0</v>
      </c>
      <c r="AX37" s="293">
        <f t="shared" si="38"/>
        <v>0</v>
      </c>
      <c r="AY37" s="293">
        <f t="shared" si="39"/>
        <v>0</v>
      </c>
      <c r="AZ37" s="293">
        <f t="shared" si="40"/>
        <v>0</v>
      </c>
      <c r="BA37" s="293">
        <f t="shared" si="41"/>
        <v>0</v>
      </c>
      <c r="BB37" s="226">
        <f t="shared" si="42"/>
        <v>0</v>
      </c>
      <c r="BC37" s="227"/>
      <c r="BD37" s="225">
        <f t="shared" si="43"/>
        <v>0</v>
      </c>
      <c r="BE37" s="225">
        <f t="shared" si="43"/>
        <v>0</v>
      </c>
      <c r="BF37" s="225">
        <f t="shared" si="43"/>
        <v>0</v>
      </c>
      <c r="BG37" s="225">
        <f t="shared" si="43"/>
        <v>0</v>
      </c>
      <c r="BH37" s="225">
        <f t="shared" si="43"/>
        <v>0</v>
      </c>
      <c r="BI37" s="225">
        <f t="shared" si="43"/>
        <v>0</v>
      </c>
      <c r="BJ37" s="225">
        <f t="shared" si="43"/>
        <v>0</v>
      </c>
      <c r="BK37" s="225">
        <f t="shared" si="43"/>
        <v>0</v>
      </c>
      <c r="BL37" s="225">
        <f t="shared" si="43"/>
        <v>0</v>
      </c>
      <c r="BM37" s="225">
        <f t="shared" si="43"/>
        <v>0</v>
      </c>
      <c r="BN37" s="226">
        <f t="shared" si="44"/>
        <v>0</v>
      </c>
    </row>
    <row r="38" spans="2:66" ht="12.95" customHeight="1" x14ac:dyDescent="0.2">
      <c r="B38" s="109" t="str">
        <f>'2. Grunddata'!C$9</f>
        <v>Husdjurens utfodring och vård</v>
      </c>
      <c r="C38" s="110"/>
      <c r="D38" s="110"/>
      <c r="E38" s="185">
        <f t="shared" si="7"/>
        <v>0</v>
      </c>
      <c r="F38" s="111"/>
      <c r="G38" s="111"/>
      <c r="H38" s="111"/>
      <c r="I38" s="111"/>
      <c r="J38" s="111"/>
      <c r="K38" s="111"/>
      <c r="L38" s="111"/>
      <c r="M38" s="111"/>
      <c r="N38" s="111"/>
      <c r="O38" s="111"/>
      <c r="P38" s="237">
        <f t="shared" si="8"/>
        <v>0</v>
      </c>
      <c r="R38" s="292">
        <f>IF('2. Grunddata'!C$15="Lön+Drift+Utrustning+Lokal",'2. Grunddata'!C$14,0)</f>
        <v>0</v>
      </c>
      <c r="T38" s="170">
        <f t="shared" si="9"/>
        <v>0</v>
      </c>
      <c r="U38" s="170">
        <f t="shared" si="10"/>
        <v>0</v>
      </c>
      <c r="V38" s="170">
        <f t="shared" si="11"/>
        <v>0</v>
      </c>
      <c r="W38" s="170">
        <f t="shared" si="12"/>
        <v>0</v>
      </c>
      <c r="X38" s="170">
        <f t="shared" si="13"/>
        <v>0</v>
      </c>
      <c r="Y38" s="170">
        <f t="shared" si="14"/>
        <v>0</v>
      </c>
      <c r="Z38" s="170">
        <f t="shared" si="15"/>
        <v>0</v>
      </c>
      <c r="AA38" s="170">
        <f t="shared" si="16"/>
        <v>0</v>
      </c>
      <c r="AB38" s="170">
        <f t="shared" si="17"/>
        <v>0</v>
      </c>
      <c r="AC38" s="170">
        <f t="shared" si="18"/>
        <v>0</v>
      </c>
      <c r="AD38" s="171">
        <f t="shared" si="6"/>
        <v>0</v>
      </c>
      <c r="AF38" s="170">
        <f t="shared" si="19"/>
        <v>0</v>
      </c>
      <c r="AG38" s="170">
        <f t="shared" si="20"/>
        <v>0</v>
      </c>
      <c r="AH38" s="170">
        <f t="shared" si="21"/>
        <v>0</v>
      </c>
      <c r="AI38" s="170">
        <f t="shared" si="22"/>
        <v>0</v>
      </c>
      <c r="AJ38" s="170">
        <f t="shared" si="23"/>
        <v>0</v>
      </c>
      <c r="AK38" s="170">
        <f t="shared" si="24"/>
        <v>0</v>
      </c>
      <c r="AL38" s="170">
        <f t="shared" si="25"/>
        <v>0</v>
      </c>
      <c r="AM38" s="170">
        <f t="shared" si="26"/>
        <v>0</v>
      </c>
      <c r="AN38" s="170">
        <f t="shared" si="27"/>
        <v>0</v>
      </c>
      <c r="AO38" s="170">
        <f t="shared" si="28"/>
        <v>0</v>
      </c>
      <c r="AP38" s="171">
        <f t="shared" si="31"/>
        <v>0</v>
      </c>
      <c r="AR38" s="241">
        <f t="shared" si="32"/>
        <v>0</v>
      </c>
      <c r="AS38" s="241">
        <f t="shared" si="33"/>
        <v>0</v>
      </c>
      <c r="AT38" s="241">
        <f t="shared" si="34"/>
        <v>0</v>
      </c>
      <c r="AU38" s="241">
        <f t="shared" si="35"/>
        <v>0</v>
      </c>
      <c r="AV38" s="241">
        <f t="shared" si="36"/>
        <v>0</v>
      </c>
      <c r="AW38" s="241">
        <f t="shared" si="37"/>
        <v>0</v>
      </c>
      <c r="AX38" s="241">
        <f t="shared" si="38"/>
        <v>0</v>
      </c>
      <c r="AY38" s="241">
        <f t="shared" si="39"/>
        <v>0</v>
      </c>
      <c r="AZ38" s="241">
        <f t="shared" si="40"/>
        <v>0</v>
      </c>
      <c r="BA38" s="241">
        <f t="shared" si="41"/>
        <v>0</v>
      </c>
      <c r="BB38" s="171">
        <f t="shared" si="42"/>
        <v>0</v>
      </c>
      <c r="BD38" s="170">
        <f t="shared" si="43"/>
        <v>0</v>
      </c>
      <c r="BE38" s="170">
        <f t="shared" si="43"/>
        <v>0</v>
      </c>
      <c r="BF38" s="170">
        <f t="shared" si="43"/>
        <v>0</v>
      </c>
      <c r="BG38" s="170">
        <f t="shared" si="43"/>
        <v>0</v>
      </c>
      <c r="BH38" s="170">
        <f t="shared" si="43"/>
        <v>0</v>
      </c>
      <c r="BI38" s="170">
        <f t="shared" si="43"/>
        <v>0</v>
      </c>
      <c r="BJ38" s="170">
        <f t="shared" si="43"/>
        <v>0</v>
      </c>
      <c r="BK38" s="170">
        <f t="shared" si="43"/>
        <v>0</v>
      </c>
      <c r="BL38" s="170">
        <f t="shared" si="43"/>
        <v>0</v>
      </c>
      <c r="BM38" s="170">
        <f t="shared" si="43"/>
        <v>0</v>
      </c>
      <c r="BN38" s="171">
        <f t="shared" si="44"/>
        <v>0</v>
      </c>
    </row>
    <row r="39" spans="2:66" ht="12.95" customHeight="1" x14ac:dyDescent="0.2">
      <c r="B39" s="115" t="str">
        <f>'2. Grunddata'!C$9</f>
        <v>Husdjurens utfodring och vård</v>
      </c>
      <c r="C39" s="147"/>
      <c r="D39" s="147"/>
      <c r="E39" s="209">
        <f t="shared" si="7"/>
        <v>0</v>
      </c>
      <c r="F39" s="136"/>
      <c r="G39" s="136"/>
      <c r="H39" s="136"/>
      <c r="I39" s="136"/>
      <c r="J39" s="136"/>
      <c r="K39" s="136"/>
      <c r="L39" s="136"/>
      <c r="M39" s="136"/>
      <c r="N39" s="136"/>
      <c r="O39" s="136"/>
      <c r="P39" s="226">
        <f t="shared" si="8"/>
        <v>0</v>
      </c>
      <c r="Q39" s="227"/>
      <c r="R39" s="287">
        <f>IF('2. Grunddata'!C$15="Lön+Drift+Utrustning+Lokal",'2. Grunddata'!C$14,0)</f>
        <v>0</v>
      </c>
      <c r="S39" s="227"/>
      <c r="T39" s="225">
        <f t="shared" si="9"/>
        <v>0</v>
      </c>
      <c r="U39" s="225">
        <f t="shared" si="10"/>
        <v>0</v>
      </c>
      <c r="V39" s="225">
        <f t="shared" si="11"/>
        <v>0</v>
      </c>
      <c r="W39" s="225">
        <f t="shared" si="12"/>
        <v>0</v>
      </c>
      <c r="X39" s="225">
        <f t="shared" si="13"/>
        <v>0</v>
      </c>
      <c r="Y39" s="225">
        <f t="shared" si="14"/>
        <v>0</v>
      </c>
      <c r="Z39" s="225">
        <f t="shared" si="15"/>
        <v>0</v>
      </c>
      <c r="AA39" s="225">
        <f t="shared" si="16"/>
        <v>0</v>
      </c>
      <c r="AB39" s="225">
        <f t="shared" si="17"/>
        <v>0</v>
      </c>
      <c r="AC39" s="225">
        <f t="shared" si="18"/>
        <v>0</v>
      </c>
      <c r="AD39" s="226">
        <f t="shared" si="6"/>
        <v>0</v>
      </c>
      <c r="AE39" s="227"/>
      <c r="AF39" s="225">
        <f t="shared" si="19"/>
        <v>0</v>
      </c>
      <c r="AG39" s="225">
        <f t="shared" si="20"/>
        <v>0</v>
      </c>
      <c r="AH39" s="225">
        <f t="shared" si="21"/>
        <v>0</v>
      </c>
      <c r="AI39" s="225">
        <f t="shared" si="22"/>
        <v>0</v>
      </c>
      <c r="AJ39" s="225">
        <f t="shared" si="23"/>
        <v>0</v>
      </c>
      <c r="AK39" s="225">
        <f t="shared" si="24"/>
        <v>0</v>
      </c>
      <c r="AL39" s="225">
        <f t="shared" si="25"/>
        <v>0</v>
      </c>
      <c r="AM39" s="225">
        <f t="shared" si="26"/>
        <v>0</v>
      </c>
      <c r="AN39" s="225">
        <f t="shared" si="27"/>
        <v>0</v>
      </c>
      <c r="AO39" s="225">
        <f t="shared" si="28"/>
        <v>0</v>
      </c>
      <c r="AP39" s="226">
        <f t="shared" si="31"/>
        <v>0</v>
      </c>
      <c r="AQ39" s="227"/>
      <c r="AR39" s="293">
        <f t="shared" si="32"/>
        <v>0</v>
      </c>
      <c r="AS39" s="293">
        <f t="shared" si="33"/>
        <v>0</v>
      </c>
      <c r="AT39" s="293">
        <f t="shared" si="34"/>
        <v>0</v>
      </c>
      <c r="AU39" s="293">
        <f t="shared" si="35"/>
        <v>0</v>
      </c>
      <c r="AV39" s="293">
        <f t="shared" si="36"/>
        <v>0</v>
      </c>
      <c r="AW39" s="293">
        <f t="shared" si="37"/>
        <v>0</v>
      </c>
      <c r="AX39" s="293">
        <f t="shared" si="38"/>
        <v>0</v>
      </c>
      <c r="AY39" s="293">
        <f t="shared" si="39"/>
        <v>0</v>
      </c>
      <c r="AZ39" s="293">
        <f t="shared" si="40"/>
        <v>0</v>
      </c>
      <c r="BA39" s="293">
        <f t="shared" si="41"/>
        <v>0</v>
      </c>
      <c r="BB39" s="226">
        <f t="shared" si="42"/>
        <v>0</v>
      </c>
      <c r="BC39" s="227"/>
      <c r="BD39" s="225">
        <f t="shared" si="43"/>
        <v>0</v>
      </c>
      <c r="BE39" s="225">
        <f t="shared" si="43"/>
        <v>0</v>
      </c>
      <c r="BF39" s="225">
        <f t="shared" si="43"/>
        <v>0</v>
      </c>
      <c r="BG39" s="225">
        <f t="shared" si="43"/>
        <v>0</v>
      </c>
      <c r="BH39" s="225">
        <f t="shared" si="43"/>
        <v>0</v>
      </c>
      <c r="BI39" s="225">
        <f t="shared" si="43"/>
        <v>0</v>
      </c>
      <c r="BJ39" s="225">
        <f t="shared" si="43"/>
        <v>0</v>
      </c>
      <c r="BK39" s="225">
        <f t="shared" si="43"/>
        <v>0</v>
      </c>
      <c r="BL39" s="225">
        <f t="shared" si="43"/>
        <v>0</v>
      </c>
      <c r="BM39" s="225">
        <f t="shared" si="43"/>
        <v>0</v>
      </c>
      <c r="BN39" s="226">
        <f t="shared" si="44"/>
        <v>0</v>
      </c>
    </row>
    <row r="40" spans="2:66" ht="12.95" customHeight="1" x14ac:dyDescent="0.2">
      <c r="B40" s="109" t="str">
        <f>'2. Grunddata'!C$9</f>
        <v>Husdjurens utfodring och vård</v>
      </c>
      <c r="C40" s="110"/>
      <c r="D40" s="110"/>
      <c r="E40" s="185">
        <f t="shared" si="7"/>
        <v>0</v>
      </c>
      <c r="F40" s="111"/>
      <c r="G40" s="111"/>
      <c r="H40" s="111"/>
      <c r="I40" s="111"/>
      <c r="J40" s="111"/>
      <c r="K40" s="111"/>
      <c r="L40" s="111"/>
      <c r="M40" s="111"/>
      <c r="N40" s="111"/>
      <c r="O40" s="111"/>
      <c r="P40" s="237">
        <f t="shared" si="8"/>
        <v>0</v>
      </c>
      <c r="R40" s="292">
        <f>IF('2. Grunddata'!C$15="Lön+Drift+Utrustning+Lokal",'2. Grunddata'!C$14,0)</f>
        <v>0</v>
      </c>
      <c r="T40" s="170">
        <f t="shared" si="9"/>
        <v>0</v>
      </c>
      <c r="U40" s="170">
        <f t="shared" si="10"/>
        <v>0</v>
      </c>
      <c r="V40" s="170">
        <f t="shared" si="11"/>
        <v>0</v>
      </c>
      <c r="W40" s="170">
        <f t="shared" si="12"/>
        <v>0</v>
      </c>
      <c r="X40" s="170">
        <f t="shared" si="13"/>
        <v>0</v>
      </c>
      <c r="Y40" s="170">
        <f t="shared" si="14"/>
        <v>0</v>
      </c>
      <c r="Z40" s="170">
        <f t="shared" si="15"/>
        <v>0</v>
      </c>
      <c r="AA40" s="170">
        <f t="shared" si="16"/>
        <v>0</v>
      </c>
      <c r="AB40" s="170">
        <f t="shared" si="17"/>
        <v>0</v>
      </c>
      <c r="AC40" s="170">
        <f t="shared" si="18"/>
        <v>0</v>
      </c>
      <c r="AD40" s="171">
        <f t="shared" si="6"/>
        <v>0</v>
      </c>
      <c r="AF40" s="170">
        <f t="shared" si="19"/>
        <v>0</v>
      </c>
      <c r="AG40" s="170">
        <f t="shared" si="20"/>
        <v>0</v>
      </c>
      <c r="AH40" s="170">
        <f t="shared" si="21"/>
        <v>0</v>
      </c>
      <c r="AI40" s="170">
        <f t="shared" si="22"/>
        <v>0</v>
      </c>
      <c r="AJ40" s="170">
        <f t="shared" si="23"/>
        <v>0</v>
      </c>
      <c r="AK40" s="170">
        <f t="shared" si="24"/>
        <v>0</v>
      </c>
      <c r="AL40" s="170">
        <f t="shared" si="25"/>
        <v>0</v>
      </c>
      <c r="AM40" s="170">
        <f t="shared" si="26"/>
        <v>0</v>
      </c>
      <c r="AN40" s="170">
        <f t="shared" si="27"/>
        <v>0</v>
      </c>
      <c r="AO40" s="170">
        <f t="shared" si="28"/>
        <v>0</v>
      </c>
      <c r="AP40" s="171">
        <f t="shared" si="31"/>
        <v>0</v>
      </c>
      <c r="AR40" s="241">
        <f t="shared" si="32"/>
        <v>0</v>
      </c>
      <c r="AS40" s="241">
        <f t="shared" si="33"/>
        <v>0</v>
      </c>
      <c r="AT40" s="241">
        <f t="shared" si="34"/>
        <v>0</v>
      </c>
      <c r="AU40" s="241">
        <f t="shared" si="35"/>
        <v>0</v>
      </c>
      <c r="AV40" s="241">
        <f t="shared" si="36"/>
        <v>0</v>
      </c>
      <c r="AW40" s="241">
        <f t="shared" si="37"/>
        <v>0</v>
      </c>
      <c r="AX40" s="241">
        <f t="shared" si="38"/>
        <v>0</v>
      </c>
      <c r="AY40" s="241">
        <f t="shared" si="39"/>
        <v>0</v>
      </c>
      <c r="AZ40" s="241">
        <f t="shared" si="40"/>
        <v>0</v>
      </c>
      <c r="BA40" s="241">
        <f t="shared" si="41"/>
        <v>0</v>
      </c>
      <c r="BB40" s="171">
        <f t="shared" si="42"/>
        <v>0</v>
      </c>
      <c r="BD40" s="170">
        <f t="shared" si="43"/>
        <v>0</v>
      </c>
      <c r="BE40" s="170">
        <f t="shared" si="43"/>
        <v>0</v>
      </c>
      <c r="BF40" s="170">
        <f t="shared" si="43"/>
        <v>0</v>
      </c>
      <c r="BG40" s="170">
        <f t="shared" si="43"/>
        <v>0</v>
      </c>
      <c r="BH40" s="170">
        <f t="shared" si="43"/>
        <v>0</v>
      </c>
      <c r="BI40" s="170">
        <f t="shared" si="43"/>
        <v>0</v>
      </c>
      <c r="BJ40" s="170">
        <f t="shared" si="43"/>
        <v>0</v>
      </c>
      <c r="BK40" s="170">
        <f t="shared" si="43"/>
        <v>0</v>
      </c>
      <c r="BL40" s="170">
        <f t="shared" si="43"/>
        <v>0</v>
      </c>
      <c r="BM40" s="170">
        <f t="shared" si="43"/>
        <v>0</v>
      </c>
      <c r="BN40" s="171">
        <f t="shared" si="44"/>
        <v>0</v>
      </c>
    </row>
    <row r="41" spans="2:66" ht="12.95" customHeight="1" x14ac:dyDescent="0.2">
      <c r="B41" s="115" t="str">
        <f>'2. Grunddata'!C$9</f>
        <v>Husdjurens utfodring och vård</v>
      </c>
      <c r="C41" s="147"/>
      <c r="D41" s="147"/>
      <c r="E41" s="209">
        <f t="shared" si="7"/>
        <v>0</v>
      </c>
      <c r="F41" s="136"/>
      <c r="G41" s="136"/>
      <c r="H41" s="136"/>
      <c r="I41" s="136"/>
      <c r="J41" s="136"/>
      <c r="K41" s="136"/>
      <c r="L41" s="136"/>
      <c r="M41" s="136"/>
      <c r="N41" s="136"/>
      <c r="O41" s="136"/>
      <c r="P41" s="226">
        <f t="shared" si="8"/>
        <v>0</v>
      </c>
      <c r="Q41" s="227"/>
      <c r="R41" s="287">
        <f>IF('2. Grunddata'!C$15="Lön+Drift+Utrustning+Lokal",'2. Grunddata'!C$14,0)</f>
        <v>0</v>
      </c>
      <c r="S41" s="227"/>
      <c r="T41" s="225">
        <f t="shared" si="9"/>
        <v>0</v>
      </c>
      <c r="U41" s="225">
        <f t="shared" si="10"/>
        <v>0</v>
      </c>
      <c r="V41" s="225">
        <f t="shared" si="11"/>
        <v>0</v>
      </c>
      <c r="W41" s="225">
        <f t="shared" si="12"/>
        <v>0</v>
      </c>
      <c r="X41" s="225">
        <f t="shared" si="13"/>
        <v>0</v>
      </c>
      <c r="Y41" s="225">
        <f t="shared" si="14"/>
        <v>0</v>
      </c>
      <c r="Z41" s="225">
        <f t="shared" si="15"/>
        <v>0</v>
      </c>
      <c r="AA41" s="225">
        <f t="shared" si="16"/>
        <v>0</v>
      </c>
      <c r="AB41" s="225">
        <f t="shared" si="17"/>
        <v>0</v>
      </c>
      <c r="AC41" s="225">
        <f t="shared" si="18"/>
        <v>0</v>
      </c>
      <c r="AD41" s="226">
        <f t="shared" si="6"/>
        <v>0</v>
      </c>
      <c r="AE41" s="227"/>
      <c r="AF41" s="225">
        <f t="shared" si="19"/>
        <v>0</v>
      </c>
      <c r="AG41" s="225">
        <f t="shared" si="20"/>
        <v>0</v>
      </c>
      <c r="AH41" s="225">
        <f t="shared" si="21"/>
        <v>0</v>
      </c>
      <c r="AI41" s="225">
        <f t="shared" si="22"/>
        <v>0</v>
      </c>
      <c r="AJ41" s="225">
        <f t="shared" si="23"/>
        <v>0</v>
      </c>
      <c r="AK41" s="225">
        <f t="shared" si="24"/>
        <v>0</v>
      </c>
      <c r="AL41" s="225">
        <f t="shared" si="25"/>
        <v>0</v>
      </c>
      <c r="AM41" s="225">
        <f t="shared" si="26"/>
        <v>0</v>
      </c>
      <c r="AN41" s="225">
        <f t="shared" si="27"/>
        <v>0</v>
      </c>
      <c r="AO41" s="225">
        <f t="shared" si="28"/>
        <v>0</v>
      </c>
      <c r="AP41" s="226">
        <f t="shared" si="31"/>
        <v>0</v>
      </c>
      <c r="AQ41" s="227"/>
      <c r="AR41" s="293">
        <f t="shared" si="32"/>
        <v>0</v>
      </c>
      <c r="AS41" s="293">
        <f t="shared" si="33"/>
        <v>0</v>
      </c>
      <c r="AT41" s="293">
        <f t="shared" si="34"/>
        <v>0</v>
      </c>
      <c r="AU41" s="293">
        <f t="shared" si="35"/>
        <v>0</v>
      </c>
      <c r="AV41" s="293">
        <f t="shared" si="36"/>
        <v>0</v>
      </c>
      <c r="AW41" s="293">
        <f t="shared" si="37"/>
        <v>0</v>
      </c>
      <c r="AX41" s="293">
        <f t="shared" si="38"/>
        <v>0</v>
      </c>
      <c r="AY41" s="293">
        <f t="shared" si="39"/>
        <v>0</v>
      </c>
      <c r="AZ41" s="293">
        <f t="shared" si="40"/>
        <v>0</v>
      </c>
      <c r="BA41" s="293">
        <f t="shared" si="41"/>
        <v>0</v>
      </c>
      <c r="BB41" s="226">
        <f t="shared" si="42"/>
        <v>0</v>
      </c>
      <c r="BC41" s="227"/>
      <c r="BD41" s="225">
        <f t="shared" si="43"/>
        <v>0</v>
      </c>
      <c r="BE41" s="225">
        <f t="shared" si="43"/>
        <v>0</v>
      </c>
      <c r="BF41" s="225">
        <f t="shared" si="43"/>
        <v>0</v>
      </c>
      <c r="BG41" s="225">
        <f t="shared" si="43"/>
        <v>0</v>
      </c>
      <c r="BH41" s="225">
        <f t="shared" si="43"/>
        <v>0</v>
      </c>
      <c r="BI41" s="225">
        <f t="shared" si="43"/>
        <v>0</v>
      </c>
      <c r="BJ41" s="225">
        <f t="shared" si="43"/>
        <v>0</v>
      </c>
      <c r="BK41" s="225">
        <f t="shared" si="43"/>
        <v>0</v>
      </c>
      <c r="BL41" s="225">
        <f t="shared" si="43"/>
        <v>0</v>
      </c>
      <c r="BM41" s="225">
        <f t="shared" si="43"/>
        <v>0</v>
      </c>
      <c r="BN41" s="226">
        <f t="shared" si="44"/>
        <v>0</v>
      </c>
    </row>
    <row r="42" spans="2:66" ht="12.95" customHeight="1" x14ac:dyDescent="0.2">
      <c r="B42" s="109" t="str">
        <f>'2. Grunddata'!C$9</f>
        <v>Husdjurens utfodring och vård</v>
      </c>
      <c r="C42" s="110"/>
      <c r="D42" s="110"/>
      <c r="E42" s="185">
        <f t="shared" si="7"/>
        <v>0</v>
      </c>
      <c r="F42" s="111"/>
      <c r="G42" s="111"/>
      <c r="H42" s="111"/>
      <c r="I42" s="111"/>
      <c r="J42" s="111"/>
      <c r="K42" s="111"/>
      <c r="L42" s="111"/>
      <c r="M42" s="111"/>
      <c r="N42" s="111"/>
      <c r="O42" s="111"/>
      <c r="P42" s="237">
        <f t="shared" si="8"/>
        <v>0</v>
      </c>
      <c r="R42" s="292">
        <f>IF('2. Grunddata'!C$15="Lön+Drift+Utrustning+Lokal",'2. Grunddata'!C$14,0)</f>
        <v>0</v>
      </c>
      <c r="T42" s="170">
        <f t="shared" si="9"/>
        <v>0</v>
      </c>
      <c r="U42" s="170">
        <f t="shared" si="10"/>
        <v>0</v>
      </c>
      <c r="V42" s="170">
        <f t="shared" si="11"/>
        <v>0</v>
      </c>
      <c r="W42" s="170">
        <f t="shared" si="12"/>
        <v>0</v>
      </c>
      <c r="X42" s="170">
        <f t="shared" si="13"/>
        <v>0</v>
      </c>
      <c r="Y42" s="170">
        <f t="shared" si="14"/>
        <v>0</v>
      </c>
      <c r="Z42" s="170">
        <f t="shared" si="15"/>
        <v>0</v>
      </c>
      <c r="AA42" s="170">
        <f t="shared" si="16"/>
        <v>0</v>
      </c>
      <c r="AB42" s="170">
        <f t="shared" si="17"/>
        <v>0</v>
      </c>
      <c r="AC42" s="170">
        <f t="shared" si="18"/>
        <v>0</v>
      </c>
      <c r="AD42" s="171">
        <f t="shared" si="6"/>
        <v>0</v>
      </c>
      <c r="AF42" s="170">
        <f t="shared" si="19"/>
        <v>0</v>
      </c>
      <c r="AG42" s="170">
        <f t="shared" si="20"/>
        <v>0</v>
      </c>
      <c r="AH42" s="170">
        <f t="shared" si="21"/>
        <v>0</v>
      </c>
      <c r="AI42" s="170">
        <f t="shared" si="22"/>
        <v>0</v>
      </c>
      <c r="AJ42" s="170">
        <f t="shared" si="23"/>
        <v>0</v>
      </c>
      <c r="AK42" s="170">
        <f t="shared" si="24"/>
        <v>0</v>
      </c>
      <c r="AL42" s="170">
        <f t="shared" si="25"/>
        <v>0</v>
      </c>
      <c r="AM42" s="170">
        <f t="shared" si="26"/>
        <v>0</v>
      </c>
      <c r="AN42" s="170">
        <f t="shared" si="27"/>
        <v>0</v>
      </c>
      <c r="AO42" s="170">
        <f t="shared" si="28"/>
        <v>0</v>
      </c>
      <c r="AP42" s="171">
        <f t="shared" si="31"/>
        <v>0</v>
      </c>
      <c r="AR42" s="241">
        <f t="shared" si="32"/>
        <v>0</v>
      </c>
      <c r="AS42" s="241">
        <f t="shared" si="33"/>
        <v>0</v>
      </c>
      <c r="AT42" s="241">
        <f t="shared" si="34"/>
        <v>0</v>
      </c>
      <c r="AU42" s="241">
        <f t="shared" si="35"/>
        <v>0</v>
      </c>
      <c r="AV42" s="241">
        <f t="shared" si="36"/>
        <v>0</v>
      </c>
      <c r="AW42" s="241">
        <f t="shared" si="37"/>
        <v>0</v>
      </c>
      <c r="AX42" s="241">
        <f t="shared" si="38"/>
        <v>0</v>
      </c>
      <c r="AY42" s="241">
        <f t="shared" si="39"/>
        <v>0</v>
      </c>
      <c r="AZ42" s="241">
        <f t="shared" si="40"/>
        <v>0</v>
      </c>
      <c r="BA42" s="241">
        <f t="shared" si="41"/>
        <v>0</v>
      </c>
      <c r="BB42" s="171">
        <f t="shared" si="42"/>
        <v>0</v>
      </c>
      <c r="BD42" s="170">
        <f t="shared" si="43"/>
        <v>0</v>
      </c>
      <c r="BE42" s="170">
        <f t="shared" si="43"/>
        <v>0</v>
      </c>
      <c r="BF42" s="170">
        <f t="shared" si="43"/>
        <v>0</v>
      </c>
      <c r="BG42" s="170">
        <f t="shared" si="43"/>
        <v>0</v>
      </c>
      <c r="BH42" s="170">
        <f t="shared" si="43"/>
        <v>0</v>
      </c>
      <c r="BI42" s="170">
        <f t="shared" si="43"/>
        <v>0</v>
      </c>
      <c r="BJ42" s="170">
        <f t="shared" si="43"/>
        <v>0</v>
      </c>
      <c r="BK42" s="170">
        <f t="shared" si="43"/>
        <v>0</v>
      </c>
      <c r="BL42" s="170">
        <f t="shared" si="43"/>
        <v>0</v>
      </c>
      <c r="BM42" s="170">
        <f t="shared" si="43"/>
        <v>0</v>
      </c>
      <c r="BN42" s="171">
        <f t="shared" si="44"/>
        <v>0</v>
      </c>
    </row>
    <row r="43" spans="2:66" ht="12.95" customHeight="1" x14ac:dyDescent="0.2">
      <c r="B43" s="115" t="str">
        <f>'2. Grunddata'!C$9</f>
        <v>Husdjurens utfodring och vård</v>
      </c>
      <c r="C43" s="147"/>
      <c r="D43" s="147"/>
      <c r="E43" s="209">
        <f t="shared" si="7"/>
        <v>0</v>
      </c>
      <c r="F43" s="136"/>
      <c r="G43" s="136"/>
      <c r="H43" s="136"/>
      <c r="I43" s="136"/>
      <c r="J43" s="136"/>
      <c r="K43" s="136"/>
      <c r="L43" s="136"/>
      <c r="M43" s="136"/>
      <c r="N43" s="136"/>
      <c r="O43" s="136"/>
      <c r="P43" s="226">
        <f t="shared" si="8"/>
        <v>0</v>
      </c>
      <c r="Q43" s="227"/>
      <c r="R43" s="287">
        <f>IF('2. Grunddata'!C$15="Lön+Drift+Utrustning+Lokal",'2. Grunddata'!C$14,0)</f>
        <v>0</v>
      </c>
      <c r="S43" s="227"/>
      <c r="T43" s="225">
        <f t="shared" si="9"/>
        <v>0</v>
      </c>
      <c r="U43" s="225">
        <f t="shared" si="10"/>
        <v>0</v>
      </c>
      <c r="V43" s="225">
        <f t="shared" si="11"/>
        <v>0</v>
      </c>
      <c r="W43" s="225">
        <f t="shared" si="12"/>
        <v>0</v>
      </c>
      <c r="X43" s="225">
        <f t="shared" si="13"/>
        <v>0</v>
      </c>
      <c r="Y43" s="225">
        <f t="shared" si="14"/>
        <v>0</v>
      </c>
      <c r="Z43" s="225">
        <f t="shared" si="15"/>
        <v>0</v>
      </c>
      <c r="AA43" s="225">
        <f t="shared" si="16"/>
        <v>0</v>
      </c>
      <c r="AB43" s="225">
        <f t="shared" si="17"/>
        <v>0</v>
      </c>
      <c r="AC43" s="225">
        <f t="shared" si="18"/>
        <v>0</v>
      </c>
      <c r="AD43" s="226">
        <f t="shared" si="6"/>
        <v>0</v>
      </c>
      <c r="AE43" s="227"/>
      <c r="AF43" s="225">
        <f t="shared" si="19"/>
        <v>0</v>
      </c>
      <c r="AG43" s="225">
        <f t="shared" si="20"/>
        <v>0</v>
      </c>
      <c r="AH43" s="225">
        <f t="shared" si="21"/>
        <v>0</v>
      </c>
      <c r="AI43" s="225">
        <f t="shared" si="22"/>
        <v>0</v>
      </c>
      <c r="AJ43" s="225">
        <f t="shared" si="23"/>
        <v>0</v>
      </c>
      <c r="AK43" s="225">
        <f t="shared" si="24"/>
        <v>0</v>
      </c>
      <c r="AL43" s="225">
        <f t="shared" si="25"/>
        <v>0</v>
      </c>
      <c r="AM43" s="225">
        <f t="shared" si="26"/>
        <v>0</v>
      </c>
      <c r="AN43" s="225">
        <f t="shared" si="27"/>
        <v>0</v>
      </c>
      <c r="AO43" s="225">
        <f t="shared" si="28"/>
        <v>0</v>
      </c>
      <c r="AP43" s="226">
        <f t="shared" si="31"/>
        <v>0</v>
      </c>
      <c r="AQ43" s="227"/>
      <c r="AR43" s="293">
        <f t="shared" si="32"/>
        <v>0</v>
      </c>
      <c r="AS43" s="293">
        <f t="shared" si="33"/>
        <v>0</v>
      </c>
      <c r="AT43" s="293">
        <f t="shared" si="34"/>
        <v>0</v>
      </c>
      <c r="AU43" s="293">
        <f t="shared" si="35"/>
        <v>0</v>
      </c>
      <c r="AV43" s="293">
        <f t="shared" si="36"/>
        <v>0</v>
      </c>
      <c r="AW43" s="293">
        <f t="shared" si="37"/>
        <v>0</v>
      </c>
      <c r="AX43" s="293">
        <f t="shared" si="38"/>
        <v>0</v>
      </c>
      <c r="AY43" s="293">
        <f t="shared" si="39"/>
        <v>0</v>
      </c>
      <c r="AZ43" s="293">
        <f t="shared" si="40"/>
        <v>0</v>
      </c>
      <c r="BA43" s="293">
        <f t="shared" si="41"/>
        <v>0</v>
      </c>
      <c r="BB43" s="226">
        <f t="shared" si="42"/>
        <v>0</v>
      </c>
      <c r="BC43" s="227"/>
      <c r="BD43" s="225">
        <f t="shared" si="43"/>
        <v>0</v>
      </c>
      <c r="BE43" s="225">
        <f t="shared" si="43"/>
        <v>0</v>
      </c>
      <c r="BF43" s="225">
        <f t="shared" si="43"/>
        <v>0</v>
      </c>
      <c r="BG43" s="225">
        <f t="shared" si="43"/>
        <v>0</v>
      </c>
      <c r="BH43" s="225">
        <f t="shared" si="43"/>
        <v>0</v>
      </c>
      <c r="BI43" s="225">
        <f t="shared" si="43"/>
        <v>0</v>
      </c>
      <c r="BJ43" s="225">
        <f t="shared" si="43"/>
        <v>0</v>
      </c>
      <c r="BK43" s="225">
        <f t="shared" si="43"/>
        <v>0</v>
      </c>
      <c r="BL43" s="225">
        <f t="shared" si="43"/>
        <v>0</v>
      </c>
      <c r="BM43" s="225">
        <f t="shared" si="43"/>
        <v>0</v>
      </c>
      <c r="BN43" s="226">
        <f t="shared" si="44"/>
        <v>0</v>
      </c>
    </row>
    <row r="44" spans="2:66" ht="12.95" customHeight="1" x14ac:dyDescent="0.2">
      <c r="B44" s="109" t="str">
        <f>'2. Grunddata'!C$9</f>
        <v>Husdjurens utfodring och vård</v>
      </c>
      <c r="C44" s="110"/>
      <c r="D44" s="110"/>
      <c r="E44" s="185">
        <f t="shared" si="7"/>
        <v>0</v>
      </c>
      <c r="F44" s="111"/>
      <c r="G44" s="111"/>
      <c r="H44" s="111"/>
      <c r="I44" s="111"/>
      <c r="J44" s="111"/>
      <c r="K44" s="111"/>
      <c r="L44" s="111"/>
      <c r="M44" s="111"/>
      <c r="N44" s="111"/>
      <c r="O44" s="111"/>
      <c r="P44" s="237">
        <f t="shared" si="8"/>
        <v>0</v>
      </c>
      <c r="R44" s="292">
        <f>IF('2. Grunddata'!C$15="Lön+Drift+Utrustning+Lokal",'2. Grunddata'!C$14,0)</f>
        <v>0</v>
      </c>
      <c r="T44" s="170">
        <f t="shared" si="9"/>
        <v>0</v>
      </c>
      <c r="U44" s="170">
        <f t="shared" si="10"/>
        <v>0</v>
      </c>
      <c r="V44" s="170">
        <f t="shared" si="11"/>
        <v>0</v>
      </c>
      <c r="W44" s="170">
        <f t="shared" si="12"/>
        <v>0</v>
      </c>
      <c r="X44" s="170">
        <f t="shared" si="13"/>
        <v>0</v>
      </c>
      <c r="Y44" s="170">
        <f t="shared" si="14"/>
        <v>0</v>
      </c>
      <c r="Z44" s="170">
        <f t="shared" si="15"/>
        <v>0</v>
      </c>
      <c r="AA44" s="170">
        <f t="shared" si="16"/>
        <v>0</v>
      </c>
      <c r="AB44" s="170">
        <f t="shared" si="17"/>
        <v>0</v>
      </c>
      <c r="AC44" s="170">
        <f t="shared" si="18"/>
        <v>0</v>
      </c>
      <c r="AD44" s="171">
        <f t="shared" si="6"/>
        <v>0</v>
      </c>
      <c r="AF44" s="170">
        <f t="shared" si="19"/>
        <v>0</v>
      </c>
      <c r="AG44" s="170">
        <f t="shared" si="20"/>
        <v>0</v>
      </c>
      <c r="AH44" s="170">
        <f t="shared" si="21"/>
        <v>0</v>
      </c>
      <c r="AI44" s="170">
        <f t="shared" si="22"/>
        <v>0</v>
      </c>
      <c r="AJ44" s="170">
        <f t="shared" si="23"/>
        <v>0</v>
      </c>
      <c r="AK44" s="170">
        <f t="shared" si="24"/>
        <v>0</v>
      </c>
      <c r="AL44" s="170">
        <f t="shared" si="25"/>
        <v>0</v>
      </c>
      <c r="AM44" s="170">
        <f t="shared" si="26"/>
        <v>0</v>
      </c>
      <c r="AN44" s="170">
        <f t="shared" si="27"/>
        <v>0</v>
      </c>
      <c r="AO44" s="170">
        <f t="shared" si="28"/>
        <v>0</v>
      </c>
      <c r="AP44" s="171">
        <f t="shared" si="31"/>
        <v>0</v>
      </c>
      <c r="AR44" s="241">
        <f t="shared" si="32"/>
        <v>0</v>
      </c>
      <c r="AS44" s="241">
        <f t="shared" si="33"/>
        <v>0</v>
      </c>
      <c r="AT44" s="241">
        <f t="shared" si="34"/>
        <v>0</v>
      </c>
      <c r="AU44" s="241">
        <f t="shared" si="35"/>
        <v>0</v>
      </c>
      <c r="AV44" s="241">
        <f t="shared" si="36"/>
        <v>0</v>
      </c>
      <c r="AW44" s="241">
        <f t="shared" si="37"/>
        <v>0</v>
      </c>
      <c r="AX44" s="241">
        <f t="shared" si="38"/>
        <v>0</v>
      </c>
      <c r="AY44" s="241">
        <f t="shared" si="39"/>
        <v>0</v>
      </c>
      <c r="AZ44" s="241">
        <f t="shared" si="40"/>
        <v>0</v>
      </c>
      <c r="BA44" s="241">
        <f t="shared" si="41"/>
        <v>0</v>
      </c>
      <c r="BB44" s="171">
        <f t="shared" si="42"/>
        <v>0</v>
      </c>
      <c r="BD44" s="170">
        <f t="shared" si="43"/>
        <v>0</v>
      </c>
      <c r="BE44" s="170">
        <f t="shared" si="43"/>
        <v>0</v>
      </c>
      <c r="BF44" s="170">
        <f t="shared" si="43"/>
        <v>0</v>
      </c>
      <c r="BG44" s="170">
        <f t="shared" si="43"/>
        <v>0</v>
      </c>
      <c r="BH44" s="170">
        <f t="shared" si="43"/>
        <v>0</v>
      </c>
      <c r="BI44" s="170">
        <f t="shared" si="43"/>
        <v>0</v>
      </c>
      <c r="BJ44" s="170">
        <f t="shared" si="43"/>
        <v>0</v>
      </c>
      <c r="BK44" s="170">
        <f t="shared" si="43"/>
        <v>0</v>
      </c>
      <c r="BL44" s="170">
        <f t="shared" si="43"/>
        <v>0</v>
      </c>
      <c r="BM44" s="170">
        <f t="shared" si="43"/>
        <v>0</v>
      </c>
      <c r="BN44" s="171">
        <f t="shared" si="44"/>
        <v>0</v>
      </c>
    </row>
    <row r="45" spans="2:66" ht="12.95" customHeight="1" x14ac:dyDescent="0.2">
      <c r="B45" s="115" t="str">
        <f>'2. Grunddata'!C$9</f>
        <v>Husdjurens utfodring och vård</v>
      </c>
      <c r="C45" s="147"/>
      <c r="D45" s="147"/>
      <c r="E45" s="209">
        <f t="shared" si="7"/>
        <v>0</v>
      </c>
      <c r="F45" s="136"/>
      <c r="G45" s="136"/>
      <c r="H45" s="136"/>
      <c r="I45" s="136"/>
      <c r="J45" s="136"/>
      <c r="K45" s="136"/>
      <c r="L45" s="136"/>
      <c r="M45" s="136"/>
      <c r="N45" s="136"/>
      <c r="O45" s="136"/>
      <c r="P45" s="226">
        <f t="shared" si="8"/>
        <v>0</v>
      </c>
      <c r="Q45" s="227"/>
      <c r="R45" s="287">
        <f>IF('2. Grunddata'!C$15="Lön+Drift+Utrustning+Lokal",'2. Grunddata'!C$14,0)</f>
        <v>0</v>
      </c>
      <c r="S45" s="227"/>
      <c r="T45" s="225">
        <f t="shared" si="9"/>
        <v>0</v>
      </c>
      <c r="U45" s="225">
        <f t="shared" si="10"/>
        <v>0</v>
      </c>
      <c r="V45" s="225">
        <f t="shared" si="11"/>
        <v>0</v>
      </c>
      <c r="W45" s="225">
        <f t="shared" si="12"/>
        <v>0</v>
      </c>
      <c r="X45" s="225">
        <f t="shared" si="13"/>
        <v>0</v>
      </c>
      <c r="Y45" s="225">
        <f t="shared" si="14"/>
        <v>0</v>
      </c>
      <c r="Z45" s="225">
        <f t="shared" si="15"/>
        <v>0</v>
      </c>
      <c r="AA45" s="225">
        <f t="shared" si="16"/>
        <v>0</v>
      </c>
      <c r="AB45" s="225">
        <f t="shared" si="17"/>
        <v>0</v>
      </c>
      <c r="AC45" s="225">
        <f t="shared" si="18"/>
        <v>0</v>
      </c>
      <c r="AD45" s="226">
        <f t="shared" si="6"/>
        <v>0</v>
      </c>
      <c r="AE45" s="227"/>
      <c r="AF45" s="225">
        <f t="shared" si="19"/>
        <v>0</v>
      </c>
      <c r="AG45" s="225">
        <f t="shared" si="20"/>
        <v>0</v>
      </c>
      <c r="AH45" s="225">
        <f t="shared" si="21"/>
        <v>0</v>
      </c>
      <c r="AI45" s="225">
        <f t="shared" si="22"/>
        <v>0</v>
      </c>
      <c r="AJ45" s="225">
        <f t="shared" si="23"/>
        <v>0</v>
      </c>
      <c r="AK45" s="225">
        <f t="shared" si="24"/>
        <v>0</v>
      </c>
      <c r="AL45" s="225">
        <f t="shared" si="25"/>
        <v>0</v>
      </c>
      <c r="AM45" s="225">
        <f t="shared" si="26"/>
        <v>0</v>
      </c>
      <c r="AN45" s="225">
        <f t="shared" si="27"/>
        <v>0</v>
      </c>
      <c r="AO45" s="225">
        <f t="shared" si="28"/>
        <v>0</v>
      </c>
      <c r="AP45" s="226">
        <f t="shared" si="31"/>
        <v>0</v>
      </c>
      <c r="AQ45" s="227"/>
      <c r="AR45" s="293">
        <f t="shared" si="32"/>
        <v>0</v>
      </c>
      <c r="AS45" s="293">
        <f t="shared" si="33"/>
        <v>0</v>
      </c>
      <c r="AT45" s="293">
        <f t="shared" si="34"/>
        <v>0</v>
      </c>
      <c r="AU45" s="293">
        <f t="shared" si="35"/>
        <v>0</v>
      </c>
      <c r="AV45" s="293">
        <f t="shared" si="36"/>
        <v>0</v>
      </c>
      <c r="AW45" s="293">
        <f t="shared" si="37"/>
        <v>0</v>
      </c>
      <c r="AX45" s="293">
        <f t="shared" si="38"/>
        <v>0</v>
      </c>
      <c r="AY45" s="293">
        <f t="shared" si="39"/>
        <v>0</v>
      </c>
      <c r="AZ45" s="293">
        <f t="shared" si="40"/>
        <v>0</v>
      </c>
      <c r="BA45" s="293">
        <f t="shared" si="41"/>
        <v>0</v>
      </c>
      <c r="BB45" s="226">
        <f t="shared" si="42"/>
        <v>0</v>
      </c>
      <c r="BC45" s="227"/>
      <c r="BD45" s="225">
        <f t="shared" si="43"/>
        <v>0</v>
      </c>
      <c r="BE45" s="225">
        <f t="shared" si="43"/>
        <v>0</v>
      </c>
      <c r="BF45" s="225">
        <f t="shared" si="43"/>
        <v>0</v>
      </c>
      <c r="BG45" s="225">
        <f t="shared" si="43"/>
        <v>0</v>
      </c>
      <c r="BH45" s="225">
        <f t="shared" si="43"/>
        <v>0</v>
      </c>
      <c r="BI45" s="225">
        <f t="shared" si="43"/>
        <v>0</v>
      </c>
      <c r="BJ45" s="225">
        <f t="shared" si="43"/>
        <v>0</v>
      </c>
      <c r="BK45" s="225">
        <f t="shared" si="43"/>
        <v>0</v>
      </c>
      <c r="BL45" s="225">
        <f t="shared" si="43"/>
        <v>0</v>
      </c>
      <c r="BM45" s="225">
        <f t="shared" si="43"/>
        <v>0</v>
      </c>
      <c r="BN45" s="226">
        <f t="shared" si="44"/>
        <v>0</v>
      </c>
    </row>
    <row r="46" spans="2:66" ht="12.95" customHeight="1" x14ac:dyDescent="0.2">
      <c r="B46" s="109" t="str">
        <f>'2. Grunddata'!C$9</f>
        <v>Husdjurens utfodring och vård</v>
      </c>
      <c r="C46" s="110"/>
      <c r="D46" s="110"/>
      <c r="E46" s="185">
        <f t="shared" si="7"/>
        <v>0</v>
      </c>
      <c r="F46" s="111"/>
      <c r="G46" s="111"/>
      <c r="H46" s="111"/>
      <c r="I46" s="111"/>
      <c r="J46" s="111"/>
      <c r="K46" s="111"/>
      <c r="L46" s="111"/>
      <c r="M46" s="111"/>
      <c r="N46" s="111"/>
      <c r="O46" s="111"/>
      <c r="P46" s="237">
        <f t="shared" si="8"/>
        <v>0</v>
      </c>
      <c r="R46" s="292">
        <f>IF('2. Grunddata'!C$15="Lön+Drift+Utrustning+Lokal",'2. Grunddata'!C$14,0)</f>
        <v>0</v>
      </c>
      <c r="T46" s="170">
        <f t="shared" si="9"/>
        <v>0</v>
      </c>
      <c r="U46" s="170">
        <f t="shared" si="10"/>
        <v>0</v>
      </c>
      <c r="V46" s="170">
        <f t="shared" si="11"/>
        <v>0</v>
      </c>
      <c r="W46" s="170">
        <f t="shared" si="12"/>
        <v>0</v>
      </c>
      <c r="X46" s="170">
        <f t="shared" si="13"/>
        <v>0</v>
      </c>
      <c r="Y46" s="170">
        <f t="shared" si="14"/>
        <v>0</v>
      </c>
      <c r="Z46" s="170">
        <f t="shared" si="15"/>
        <v>0</v>
      </c>
      <c r="AA46" s="170">
        <f t="shared" si="16"/>
        <v>0</v>
      </c>
      <c r="AB46" s="170">
        <f t="shared" si="17"/>
        <v>0</v>
      </c>
      <c r="AC46" s="170">
        <f t="shared" si="18"/>
        <v>0</v>
      </c>
      <c r="AD46" s="171">
        <f t="shared" si="6"/>
        <v>0</v>
      </c>
      <c r="AF46" s="170">
        <f t="shared" si="19"/>
        <v>0</v>
      </c>
      <c r="AG46" s="170">
        <f t="shared" si="20"/>
        <v>0</v>
      </c>
      <c r="AH46" s="170">
        <f t="shared" si="21"/>
        <v>0</v>
      </c>
      <c r="AI46" s="170">
        <f t="shared" si="22"/>
        <v>0</v>
      </c>
      <c r="AJ46" s="170">
        <f t="shared" si="23"/>
        <v>0</v>
      </c>
      <c r="AK46" s="170">
        <f t="shared" si="24"/>
        <v>0</v>
      </c>
      <c r="AL46" s="170">
        <f t="shared" si="25"/>
        <v>0</v>
      </c>
      <c r="AM46" s="170">
        <f t="shared" si="26"/>
        <v>0</v>
      </c>
      <c r="AN46" s="170">
        <f t="shared" si="27"/>
        <v>0</v>
      </c>
      <c r="AO46" s="170">
        <f t="shared" si="28"/>
        <v>0</v>
      </c>
      <c r="AP46" s="171">
        <f t="shared" si="31"/>
        <v>0</v>
      </c>
      <c r="AR46" s="241">
        <f t="shared" si="32"/>
        <v>0</v>
      </c>
      <c r="AS46" s="241">
        <f t="shared" si="33"/>
        <v>0</v>
      </c>
      <c r="AT46" s="241">
        <f t="shared" si="34"/>
        <v>0</v>
      </c>
      <c r="AU46" s="241">
        <f t="shared" si="35"/>
        <v>0</v>
      </c>
      <c r="AV46" s="241">
        <f t="shared" si="36"/>
        <v>0</v>
      </c>
      <c r="AW46" s="241">
        <f t="shared" si="37"/>
        <v>0</v>
      </c>
      <c r="AX46" s="241">
        <f t="shared" si="38"/>
        <v>0</v>
      </c>
      <c r="AY46" s="241">
        <f t="shared" si="39"/>
        <v>0</v>
      </c>
      <c r="AZ46" s="241">
        <f t="shared" si="40"/>
        <v>0</v>
      </c>
      <c r="BA46" s="241">
        <f t="shared" si="41"/>
        <v>0</v>
      </c>
      <c r="BB46" s="171">
        <f t="shared" si="42"/>
        <v>0</v>
      </c>
      <c r="BD46" s="170">
        <f t="shared" si="43"/>
        <v>0</v>
      </c>
      <c r="BE46" s="170">
        <f t="shared" si="43"/>
        <v>0</v>
      </c>
      <c r="BF46" s="170">
        <f t="shared" si="43"/>
        <v>0</v>
      </c>
      <c r="BG46" s="170">
        <f t="shared" si="43"/>
        <v>0</v>
      </c>
      <c r="BH46" s="170">
        <f t="shared" si="43"/>
        <v>0</v>
      </c>
      <c r="BI46" s="170">
        <f t="shared" si="43"/>
        <v>0</v>
      </c>
      <c r="BJ46" s="170">
        <f t="shared" si="43"/>
        <v>0</v>
      </c>
      <c r="BK46" s="170">
        <f t="shared" si="43"/>
        <v>0</v>
      </c>
      <c r="BL46" s="170">
        <f t="shared" si="43"/>
        <v>0</v>
      </c>
      <c r="BM46" s="170">
        <f t="shared" si="43"/>
        <v>0</v>
      </c>
      <c r="BN46" s="171">
        <f t="shared" si="44"/>
        <v>0</v>
      </c>
    </row>
    <row r="47" spans="2:66" ht="12.95" customHeight="1" x14ac:dyDescent="0.2">
      <c r="B47" s="115" t="str">
        <f>'2. Grunddata'!C$9</f>
        <v>Husdjurens utfodring och vård</v>
      </c>
      <c r="C47" s="147"/>
      <c r="D47" s="147"/>
      <c r="E47" s="209">
        <f t="shared" si="7"/>
        <v>0</v>
      </c>
      <c r="F47" s="136"/>
      <c r="G47" s="136"/>
      <c r="H47" s="136"/>
      <c r="I47" s="136"/>
      <c r="J47" s="136"/>
      <c r="K47" s="136"/>
      <c r="L47" s="136"/>
      <c r="M47" s="136"/>
      <c r="N47" s="136"/>
      <c r="O47" s="136"/>
      <c r="P47" s="226">
        <f t="shared" si="8"/>
        <v>0</v>
      </c>
      <c r="Q47" s="227"/>
      <c r="R47" s="287">
        <f>IF('2. Grunddata'!C$15="Lön+Drift+Utrustning+Lokal",'2. Grunddata'!C$14,0)</f>
        <v>0</v>
      </c>
      <c r="S47" s="227"/>
      <c r="T47" s="225">
        <f t="shared" si="9"/>
        <v>0</v>
      </c>
      <c r="U47" s="225">
        <f t="shared" si="10"/>
        <v>0</v>
      </c>
      <c r="V47" s="225">
        <f t="shared" si="11"/>
        <v>0</v>
      </c>
      <c r="W47" s="225">
        <f t="shared" si="12"/>
        <v>0</v>
      </c>
      <c r="X47" s="225">
        <f t="shared" si="13"/>
        <v>0</v>
      </c>
      <c r="Y47" s="225">
        <f t="shared" si="14"/>
        <v>0</v>
      </c>
      <c r="Z47" s="225">
        <f t="shared" si="15"/>
        <v>0</v>
      </c>
      <c r="AA47" s="225">
        <f t="shared" si="16"/>
        <v>0</v>
      </c>
      <c r="AB47" s="225">
        <f t="shared" si="17"/>
        <v>0</v>
      </c>
      <c r="AC47" s="225">
        <f t="shared" si="18"/>
        <v>0</v>
      </c>
      <c r="AD47" s="226">
        <f t="shared" si="6"/>
        <v>0</v>
      </c>
      <c r="AE47" s="227"/>
      <c r="AF47" s="225">
        <f t="shared" si="19"/>
        <v>0</v>
      </c>
      <c r="AG47" s="225">
        <f t="shared" si="20"/>
        <v>0</v>
      </c>
      <c r="AH47" s="225">
        <f t="shared" si="21"/>
        <v>0</v>
      </c>
      <c r="AI47" s="225">
        <f t="shared" si="22"/>
        <v>0</v>
      </c>
      <c r="AJ47" s="225">
        <f t="shared" si="23"/>
        <v>0</v>
      </c>
      <c r="AK47" s="225">
        <f t="shared" si="24"/>
        <v>0</v>
      </c>
      <c r="AL47" s="225">
        <f t="shared" si="25"/>
        <v>0</v>
      </c>
      <c r="AM47" s="225">
        <f t="shared" si="26"/>
        <v>0</v>
      </c>
      <c r="AN47" s="225">
        <f t="shared" si="27"/>
        <v>0</v>
      </c>
      <c r="AO47" s="225">
        <f t="shared" si="28"/>
        <v>0</v>
      </c>
      <c r="AP47" s="226">
        <f t="shared" si="31"/>
        <v>0</v>
      </c>
      <c r="AQ47" s="227"/>
      <c r="AR47" s="293">
        <f t="shared" si="32"/>
        <v>0</v>
      </c>
      <c r="AS47" s="293">
        <f t="shared" si="33"/>
        <v>0</v>
      </c>
      <c r="AT47" s="293">
        <f t="shared" si="34"/>
        <v>0</v>
      </c>
      <c r="AU47" s="293">
        <f t="shared" si="35"/>
        <v>0</v>
      </c>
      <c r="AV47" s="293">
        <f t="shared" si="36"/>
        <v>0</v>
      </c>
      <c r="AW47" s="293">
        <f t="shared" si="37"/>
        <v>0</v>
      </c>
      <c r="AX47" s="293">
        <f t="shared" si="38"/>
        <v>0</v>
      </c>
      <c r="AY47" s="293">
        <f t="shared" si="39"/>
        <v>0</v>
      </c>
      <c r="AZ47" s="293">
        <f t="shared" si="40"/>
        <v>0</v>
      </c>
      <c r="BA47" s="293">
        <f t="shared" si="41"/>
        <v>0</v>
      </c>
      <c r="BB47" s="226">
        <f t="shared" si="42"/>
        <v>0</v>
      </c>
      <c r="BC47" s="227"/>
      <c r="BD47" s="225">
        <f t="shared" si="43"/>
        <v>0</v>
      </c>
      <c r="BE47" s="225">
        <f t="shared" si="43"/>
        <v>0</v>
      </c>
      <c r="BF47" s="225">
        <f t="shared" si="43"/>
        <v>0</v>
      </c>
      <c r="BG47" s="225">
        <f t="shared" si="43"/>
        <v>0</v>
      </c>
      <c r="BH47" s="225">
        <f t="shared" si="43"/>
        <v>0</v>
      </c>
      <c r="BI47" s="225">
        <f t="shared" si="43"/>
        <v>0</v>
      </c>
      <c r="BJ47" s="225">
        <f t="shared" si="43"/>
        <v>0</v>
      </c>
      <c r="BK47" s="225">
        <f t="shared" si="43"/>
        <v>0</v>
      </c>
      <c r="BL47" s="225">
        <f t="shared" si="43"/>
        <v>0</v>
      </c>
      <c r="BM47" s="225">
        <f t="shared" si="43"/>
        <v>0</v>
      </c>
      <c r="BN47" s="226">
        <f t="shared" si="44"/>
        <v>0</v>
      </c>
    </row>
    <row r="48" spans="2:66" ht="12.95" customHeight="1" x14ac:dyDescent="0.2">
      <c r="B48" s="109" t="str">
        <f>'2. Grunddata'!C$9</f>
        <v>Husdjurens utfodring och vård</v>
      </c>
      <c r="C48" s="110"/>
      <c r="D48" s="110"/>
      <c r="E48" s="185">
        <f t="shared" si="7"/>
        <v>0</v>
      </c>
      <c r="F48" s="111"/>
      <c r="G48" s="111"/>
      <c r="H48" s="111"/>
      <c r="I48" s="111"/>
      <c r="J48" s="111"/>
      <c r="K48" s="111"/>
      <c r="L48" s="111"/>
      <c r="M48" s="111"/>
      <c r="N48" s="111"/>
      <c r="O48" s="111"/>
      <c r="P48" s="237">
        <f t="shared" si="8"/>
        <v>0</v>
      </c>
      <c r="R48" s="292">
        <f>IF('2. Grunddata'!C$15="Lön+Drift+Utrustning+Lokal",'2. Grunddata'!C$14,0)</f>
        <v>0</v>
      </c>
      <c r="T48" s="170">
        <f t="shared" si="9"/>
        <v>0</v>
      </c>
      <c r="U48" s="170">
        <f t="shared" si="10"/>
        <v>0</v>
      </c>
      <c r="V48" s="170">
        <f t="shared" si="11"/>
        <v>0</v>
      </c>
      <c r="W48" s="170">
        <f t="shared" si="12"/>
        <v>0</v>
      </c>
      <c r="X48" s="170">
        <f t="shared" si="13"/>
        <v>0</v>
      </c>
      <c r="Y48" s="170">
        <f t="shared" si="14"/>
        <v>0</v>
      </c>
      <c r="Z48" s="170">
        <f t="shared" si="15"/>
        <v>0</v>
      </c>
      <c r="AA48" s="170">
        <f t="shared" si="16"/>
        <v>0</v>
      </c>
      <c r="AB48" s="170">
        <f t="shared" si="17"/>
        <v>0</v>
      </c>
      <c r="AC48" s="170">
        <f t="shared" si="18"/>
        <v>0</v>
      </c>
      <c r="AD48" s="171">
        <f t="shared" si="6"/>
        <v>0</v>
      </c>
      <c r="AF48" s="170">
        <f t="shared" si="19"/>
        <v>0</v>
      </c>
      <c r="AG48" s="170">
        <f t="shared" si="20"/>
        <v>0</v>
      </c>
      <c r="AH48" s="170">
        <f t="shared" si="21"/>
        <v>0</v>
      </c>
      <c r="AI48" s="170">
        <f t="shared" si="22"/>
        <v>0</v>
      </c>
      <c r="AJ48" s="170">
        <f t="shared" si="23"/>
        <v>0</v>
      </c>
      <c r="AK48" s="170">
        <f t="shared" si="24"/>
        <v>0</v>
      </c>
      <c r="AL48" s="170">
        <f t="shared" si="25"/>
        <v>0</v>
      </c>
      <c r="AM48" s="170">
        <f t="shared" si="26"/>
        <v>0</v>
      </c>
      <c r="AN48" s="170">
        <f t="shared" si="27"/>
        <v>0</v>
      </c>
      <c r="AO48" s="170">
        <f t="shared" si="28"/>
        <v>0</v>
      </c>
      <c r="AP48" s="171">
        <f t="shared" si="31"/>
        <v>0</v>
      </c>
      <c r="AR48" s="241">
        <f t="shared" si="32"/>
        <v>0</v>
      </c>
      <c r="AS48" s="241">
        <f t="shared" si="33"/>
        <v>0</v>
      </c>
      <c r="AT48" s="241">
        <f t="shared" si="34"/>
        <v>0</v>
      </c>
      <c r="AU48" s="241">
        <f t="shared" si="35"/>
        <v>0</v>
      </c>
      <c r="AV48" s="241">
        <f t="shared" si="36"/>
        <v>0</v>
      </c>
      <c r="AW48" s="241">
        <f t="shared" si="37"/>
        <v>0</v>
      </c>
      <c r="AX48" s="241">
        <f t="shared" si="38"/>
        <v>0</v>
      </c>
      <c r="AY48" s="241">
        <f t="shared" si="39"/>
        <v>0</v>
      </c>
      <c r="AZ48" s="241">
        <f t="shared" si="40"/>
        <v>0</v>
      </c>
      <c r="BA48" s="241">
        <f t="shared" si="41"/>
        <v>0</v>
      </c>
      <c r="BB48" s="171">
        <f t="shared" si="42"/>
        <v>0</v>
      </c>
      <c r="BD48" s="170">
        <f t="shared" si="43"/>
        <v>0</v>
      </c>
      <c r="BE48" s="170">
        <f t="shared" si="43"/>
        <v>0</v>
      </c>
      <c r="BF48" s="170">
        <f t="shared" si="43"/>
        <v>0</v>
      </c>
      <c r="BG48" s="170">
        <f t="shared" si="43"/>
        <v>0</v>
      </c>
      <c r="BH48" s="170">
        <f t="shared" si="43"/>
        <v>0</v>
      </c>
      <c r="BI48" s="170">
        <f t="shared" si="43"/>
        <v>0</v>
      </c>
      <c r="BJ48" s="170">
        <f t="shared" si="43"/>
        <v>0</v>
      </c>
      <c r="BK48" s="170">
        <f t="shared" si="43"/>
        <v>0</v>
      </c>
      <c r="BL48" s="170">
        <f t="shared" si="43"/>
        <v>0</v>
      </c>
      <c r="BM48" s="170">
        <f t="shared" si="43"/>
        <v>0</v>
      </c>
      <c r="BN48" s="171">
        <f t="shared" si="44"/>
        <v>0</v>
      </c>
    </row>
    <row r="49" spans="2:66" ht="12.95" customHeight="1" x14ac:dyDescent="0.2">
      <c r="B49" s="115" t="str">
        <f>'2. Grunddata'!C$9</f>
        <v>Husdjurens utfodring och vård</v>
      </c>
      <c r="C49" s="147"/>
      <c r="D49" s="147"/>
      <c r="E49" s="209">
        <f t="shared" si="7"/>
        <v>0</v>
      </c>
      <c r="F49" s="136"/>
      <c r="G49" s="136"/>
      <c r="H49" s="136"/>
      <c r="I49" s="136"/>
      <c r="J49" s="136"/>
      <c r="K49" s="136"/>
      <c r="L49" s="136"/>
      <c r="M49" s="136"/>
      <c r="N49" s="136"/>
      <c r="O49" s="136"/>
      <c r="P49" s="226">
        <f t="shared" si="8"/>
        <v>0</v>
      </c>
      <c r="Q49" s="227"/>
      <c r="R49" s="287">
        <f>IF('2. Grunddata'!C$15="Lön+Drift+Utrustning+Lokal",'2. Grunddata'!C$14,0)</f>
        <v>0</v>
      </c>
      <c r="S49" s="227"/>
      <c r="T49" s="225">
        <f t="shared" si="9"/>
        <v>0</v>
      </c>
      <c r="U49" s="225">
        <f t="shared" si="10"/>
        <v>0</v>
      </c>
      <c r="V49" s="225">
        <f t="shared" si="11"/>
        <v>0</v>
      </c>
      <c r="W49" s="225">
        <f t="shared" si="12"/>
        <v>0</v>
      </c>
      <c r="X49" s="225">
        <f t="shared" si="13"/>
        <v>0</v>
      </c>
      <c r="Y49" s="225">
        <f t="shared" si="14"/>
        <v>0</v>
      </c>
      <c r="Z49" s="225">
        <f t="shared" si="15"/>
        <v>0</v>
      </c>
      <c r="AA49" s="225">
        <f t="shared" si="16"/>
        <v>0</v>
      </c>
      <c r="AB49" s="225">
        <f t="shared" si="17"/>
        <v>0</v>
      </c>
      <c r="AC49" s="225">
        <f t="shared" si="18"/>
        <v>0</v>
      </c>
      <c r="AD49" s="226">
        <f t="shared" si="6"/>
        <v>0</v>
      </c>
      <c r="AE49" s="227"/>
      <c r="AF49" s="225">
        <f t="shared" si="19"/>
        <v>0</v>
      </c>
      <c r="AG49" s="225">
        <f t="shared" si="20"/>
        <v>0</v>
      </c>
      <c r="AH49" s="225">
        <f t="shared" si="21"/>
        <v>0</v>
      </c>
      <c r="AI49" s="225">
        <f t="shared" si="22"/>
        <v>0</v>
      </c>
      <c r="AJ49" s="225">
        <f t="shared" si="23"/>
        <v>0</v>
      </c>
      <c r="AK49" s="225">
        <f t="shared" si="24"/>
        <v>0</v>
      </c>
      <c r="AL49" s="225">
        <f t="shared" si="25"/>
        <v>0</v>
      </c>
      <c r="AM49" s="225">
        <f t="shared" si="26"/>
        <v>0</v>
      </c>
      <c r="AN49" s="225">
        <f t="shared" si="27"/>
        <v>0</v>
      </c>
      <c r="AO49" s="225">
        <f t="shared" si="28"/>
        <v>0</v>
      </c>
      <c r="AP49" s="226">
        <f t="shared" si="31"/>
        <v>0</v>
      </c>
      <c r="AQ49" s="227"/>
      <c r="AR49" s="293">
        <f t="shared" si="32"/>
        <v>0</v>
      </c>
      <c r="AS49" s="293">
        <f t="shared" si="33"/>
        <v>0</v>
      </c>
      <c r="AT49" s="293">
        <f t="shared" si="34"/>
        <v>0</v>
      </c>
      <c r="AU49" s="293">
        <f t="shared" si="35"/>
        <v>0</v>
      </c>
      <c r="AV49" s="293">
        <f t="shared" si="36"/>
        <v>0</v>
      </c>
      <c r="AW49" s="293">
        <f t="shared" si="37"/>
        <v>0</v>
      </c>
      <c r="AX49" s="293">
        <f t="shared" si="38"/>
        <v>0</v>
      </c>
      <c r="AY49" s="293">
        <f t="shared" si="39"/>
        <v>0</v>
      </c>
      <c r="AZ49" s="293">
        <f t="shared" si="40"/>
        <v>0</v>
      </c>
      <c r="BA49" s="293">
        <f t="shared" si="41"/>
        <v>0</v>
      </c>
      <c r="BB49" s="226">
        <f t="shared" si="42"/>
        <v>0</v>
      </c>
      <c r="BC49" s="227"/>
      <c r="BD49" s="225">
        <f t="shared" si="43"/>
        <v>0</v>
      </c>
      <c r="BE49" s="225">
        <f t="shared" si="43"/>
        <v>0</v>
      </c>
      <c r="BF49" s="225">
        <f t="shared" si="43"/>
        <v>0</v>
      </c>
      <c r="BG49" s="225">
        <f t="shared" si="43"/>
        <v>0</v>
      </c>
      <c r="BH49" s="225">
        <f t="shared" si="43"/>
        <v>0</v>
      </c>
      <c r="BI49" s="225">
        <f t="shared" si="43"/>
        <v>0</v>
      </c>
      <c r="BJ49" s="225">
        <f t="shared" si="43"/>
        <v>0</v>
      </c>
      <c r="BK49" s="225">
        <f t="shared" si="43"/>
        <v>0</v>
      </c>
      <c r="BL49" s="225">
        <f t="shared" si="43"/>
        <v>0</v>
      </c>
      <c r="BM49" s="225">
        <f t="shared" si="43"/>
        <v>0</v>
      </c>
      <c r="BN49" s="226">
        <f t="shared" si="44"/>
        <v>0</v>
      </c>
    </row>
    <row r="50" spans="2:66" ht="12.95" customHeight="1" x14ac:dyDescent="0.2">
      <c r="B50" s="109" t="str">
        <f>'2. Grunddata'!C$9</f>
        <v>Husdjurens utfodring och vård</v>
      </c>
      <c r="C50" s="110"/>
      <c r="D50" s="110"/>
      <c r="E50" s="185">
        <f t="shared" si="7"/>
        <v>0</v>
      </c>
      <c r="F50" s="111"/>
      <c r="G50" s="111"/>
      <c r="H50" s="111"/>
      <c r="I50" s="111"/>
      <c r="J50" s="111"/>
      <c r="K50" s="111"/>
      <c r="L50" s="111"/>
      <c r="M50" s="111"/>
      <c r="N50" s="111"/>
      <c r="O50" s="111"/>
      <c r="P50" s="237">
        <f t="shared" si="8"/>
        <v>0</v>
      </c>
      <c r="R50" s="292">
        <f>IF('2. Grunddata'!C$15="Lön+Drift+Utrustning+Lokal",'2. Grunddata'!C$14,0)</f>
        <v>0</v>
      </c>
      <c r="T50" s="170">
        <f t="shared" si="9"/>
        <v>0</v>
      </c>
      <c r="U50" s="170">
        <f t="shared" si="10"/>
        <v>0</v>
      </c>
      <c r="V50" s="170">
        <f t="shared" si="11"/>
        <v>0</v>
      </c>
      <c r="W50" s="170">
        <f t="shared" si="12"/>
        <v>0</v>
      </c>
      <c r="X50" s="170">
        <f t="shared" si="13"/>
        <v>0</v>
      </c>
      <c r="Y50" s="170">
        <f t="shared" si="14"/>
        <v>0</v>
      </c>
      <c r="Z50" s="170">
        <f t="shared" si="15"/>
        <v>0</v>
      </c>
      <c r="AA50" s="170">
        <f t="shared" si="16"/>
        <v>0</v>
      </c>
      <c r="AB50" s="170">
        <f t="shared" si="17"/>
        <v>0</v>
      </c>
      <c r="AC50" s="170">
        <f t="shared" si="18"/>
        <v>0</v>
      </c>
      <c r="AD50" s="171">
        <f t="shared" si="6"/>
        <v>0</v>
      </c>
      <c r="AF50" s="170">
        <f t="shared" si="19"/>
        <v>0</v>
      </c>
      <c r="AG50" s="170">
        <f t="shared" si="20"/>
        <v>0</v>
      </c>
      <c r="AH50" s="170">
        <f t="shared" si="21"/>
        <v>0</v>
      </c>
      <c r="AI50" s="170">
        <f t="shared" si="22"/>
        <v>0</v>
      </c>
      <c r="AJ50" s="170">
        <f t="shared" si="23"/>
        <v>0</v>
      </c>
      <c r="AK50" s="170">
        <f t="shared" si="24"/>
        <v>0</v>
      </c>
      <c r="AL50" s="170">
        <f t="shared" si="25"/>
        <v>0</v>
      </c>
      <c r="AM50" s="170">
        <f t="shared" si="26"/>
        <v>0</v>
      </c>
      <c r="AN50" s="170">
        <f t="shared" si="27"/>
        <v>0</v>
      </c>
      <c r="AO50" s="170">
        <f t="shared" si="28"/>
        <v>0</v>
      </c>
      <c r="AP50" s="171">
        <f t="shared" si="31"/>
        <v>0</v>
      </c>
      <c r="AR50" s="241">
        <f t="shared" si="32"/>
        <v>0</v>
      </c>
      <c r="AS50" s="241">
        <f t="shared" si="33"/>
        <v>0</v>
      </c>
      <c r="AT50" s="241">
        <f t="shared" si="34"/>
        <v>0</v>
      </c>
      <c r="AU50" s="241">
        <f t="shared" si="35"/>
        <v>0</v>
      </c>
      <c r="AV50" s="241">
        <f t="shared" si="36"/>
        <v>0</v>
      </c>
      <c r="AW50" s="241">
        <f t="shared" si="37"/>
        <v>0</v>
      </c>
      <c r="AX50" s="241">
        <f t="shared" si="38"/>
        <v>0</v>
      </c>
      <c r="AY50" s="241">
        <f t="shared" si="39"/>
        <v>0</v>
      </c>
      <c r="AZ50" s="241">
        <f t="shared" si="40"/>
        <v>0</v>
      </c>
      <c r="BA50" s="241">
        <f t="shared" si="41"/>
        <v>0</v>
      </c>
      <c r="BB50" s="171">
        <f t="shared" si="42"/>
        <v>0</v>
      </c>
      <c r="BD50" s="170">
        <f t="shared" si="43"/>
        <v>0</v>
      </c>
      <c r="BE50" s="170">
        <f t="shared" si="43"/>
        <v>0</v>
      </c>
      <c r="BF50" s="170">
        <f t="shared" si="43"/>
        <v>0</v>
      </c>
      <c r="BG50" s="170">
        <f t="shared" si="43"/>
        <v>0</v>
      </c>
      <c r="BH50" s="170">
        <f t="shared" si="43"/>
        <v>0</v>
      </c>
      <c r="BI50" s="170">
        <f t="shared" si="43"/>
        <v>0</v>
      </c>
      <c r="BJ50" s="170">
        <f t="shared" si="43"/>
        <v>0</v>
      </c>
      <c r="BK50" s="170">
        <f t="shared" si="43"/>
        <v>0</v>
      </c>
      <c r="BL50" s="170">
        <f t="shared" si="43"/>
        <v>0</v>
      </c>
      <c r="BM50" s="170">
        <f t="shared" si="43"/>
        <v>0</v>
      </c>
      <c r="BN50" s="171">
        <f t="shared" si="44"/>
        <v>0</v>
      </c>
    </row>
    <row r="51" spans="2:66" ht="12.95" customHeight="1" x14ac:dyDescent="0.2">
      <c r="B51" s="306" t="s">
        <v>178</v>
      </c>
      <c r="C51" s="281"/>
      <c r="D51" s="281"/>
      <c r="E51" s="281"/>
      <c r="F51" s="187">
        <f>SUM(F17:F50)</f>
        <v>13462.495245</v>
      </c>
      <c r="G51" s="187">
        <f t="shared" ref="G51:P51" si="45">SUM(G17:G50)</f>
        <v>13731.745149899998</v>
      </c>
      <c r="H51" s="187">
        <f t="shared" si="45"/>
        <v>28012.760105795998</v>
      </c>
      <c r="I51" s="187">
        <f t="shared" si="45"/>
        <v>0</v>
      </c>
      <c r="J51" s="187">
        <f t="shared" si="45"/>
        <v>0</v>
      </c>
      <c r="K51" s="187">
        <f t="shared" si="45"/>
        <v>0</v>
      </c>
      <c r="L51" s="187">
        <f t="shared" si="45"/>
        <v>0</v>
      </c>
      <c r="M51" s="187">
        <f t="shared" si="45"/>
        <v>0</v>
      </c>
      <c r="N51" s="187">
        <f t="shared" si="45"/>
        <v>0</v>
      </c>
      <c r="O51" s="187">
        <f t="shared" si="45"/>
        <v>0</v>
      </c>
      <c r="P51" s="187">
        <f t="shared" si="45"/>
        <v>55207.000500695998</v>
      </c>
      <c r="Q51" s="245"/>
      <c r="R51" s="187"/>
      <c r="S51" s="245"/>
      <c r="T51" s="187">
        <f t="shared" ref="T51" si="46">SUM(T17:T50)</f>
        <v>8974.99683</v>
      </c>
      <c r="U51" s="187">
        <f t="shared" ref="U51" si="47">SUM(U17:U50)</f>
        <v>9154.4967665999993</v>
      </c>
      <c r="V51" s="187">
        <f t="shared" ref="V51" si="48">SUM(V17:V50)</f>
        <v>18675.173403863999</v>
      </c>
      <c r="W51" s="187">
        <f t="shared" ref="W51" si="49">SUM(W17:W50)</f>
        <v>0</v>
      </c>
      <c r="X51" s="187">
        <f t="shared" ref="X51" si="50">SUM(X17:X50)</f>
        <v>0</v>
      </c>
      <c r="Y51" s="187">
        <f t="shared" ref="Y51" si="51">SUM(Y17:Y50)</f>
        <v>0</v>
      </c>
      <c r="Z51" s="187">
        <f t="shared" ref="Z51" si="52">SUM(Z17:Z50)</f>
        <v>0</v>
      </c>
      <c r="AA51" s="187">
        <f t="shared" ref="AA51" si="53">SUM(AA17:AA50)</f>
        <v>0</v>
      </c>
      <c r="AB51" s="187">
        <f t="shared" ref="AB51" si="54">SUM(AB17:AB50)</f>
        <v>0</v>
      </c>
      <c r="AC51" s="187">
        <f t="shared" ref="AC51" si="55">SUM(AC17:AC50)</f>
        <v>0</v>
      </c>
      <c r="AD51" s="187">
        <f t="shared" ref="AD51" si="56">SUM(AD17:AD50)</f>
        <v>36804.667000463996</v>
      </c>
      <c r="AE51" s="245"/>
      <c r="AF51" s="187">
        <f t="shared" ref="AF51" si="57">SUM(AF17:AF50)</f>
        <v>4487.498415</v>
      </c>
      <c r="AG51" s="187">
        <f t="shared" ref="AG51" si="58">SUM(AG17:AG50)</f>
        <v>4577.2483832999997</v>
      </c>
      <c r="AH51" s="187">
        <f t="shared" ref="AH51" si="59">SUM(AH17:AH50)</f>
        <v>9337.5867019319994</v>
      </c>
      <c r="AI51" s="187">
        <f t="shared" ref="AI51" si="60">SUM(AI17:AI50)</f>
        <v>0</v>
      </c>
      <c r="AJ51" s="187">
        <f t="shared" ref="AJ51" si="61">SUM(AJ17:AJ50)</f>
        <v>0</v>
      </c>
      <c r="AK51" s="187">
        <f t="shared" ref="AK51" si="62">SUM(AK17:AK50)</f>
        <v>0</v>
      </c>
      <c r="AL51" s="187">
        <f t="shared" ref="AL51" si="63">SUM(AL17:AL50)</f>
        <v>0</v>
      </c>
      <c r="AM51" s="187">
        <f t="shared" ref="AM51" si="64">SUM(AM17:AM50)</f>
        <v>0</v>
      </c>
      <c r="AN51" s="187">
        <f t="shared" ref="AN51" si="65">SUM(AN17:AN50)</f>
        <v>0</v>
      </c>
      <c r="AO51" s="187">
        <f t="shared" ref="AO51" si="66">SUM(AO17:AO50)</f>
        <v>0</v>
      </c>
      <c r="AP51" s="187">
        <f t="shared" ref="AP51" si="67">SUM(AP17:AP50)</f>
        <v>18402.333500231998</v>
      </c>
      <c r="AQ51" s="245"/>
      <c r="AR51" s="187">
        <f t="shared" ref="AR51" si="68">SUM(AR17:AR50)</f>
        <v>0</v>
      </c>
      <c r="AS51" s="187">
        <f t="shared" ref="AS51" si="69">SUM(AS17:AS50)</f>
        <v>0</v>
      </c>
      <c r="AT51" s="187">
        <f t="shared" ref="AT51" si="70">SUM(AT17:AT50)</f>
        <v>0</v>
      </c>
      <c r="AU51" s="187">
        <f t="shared" ref="AU51" si="71">SUM(AU17:AU50)</f>
        <v>0</v>
      </c>
      <c r="AV51" s="187">
        <f t="shared" ref="AV51" si="72">SUM(AV17:AV50)</f>
        <v>0</v>
      </c>
      <c r="AW51" s="187">
        <f t="shared" ref="AW51" si="73">SUM(AW17:AW50)</f>
        <v>0</v>
      </c>
      <c r="AX51" s="187">
        <f t="shared" ref="AX51" si="74">SUM(AX17:AX50)</f>
        <v>0</v>
      </c>
      <c r="AY51" s="187">
        <f t="shared" ref="AY51" si="75">SUM(AY17:AY50)</f>
        <v>0</v>
      </c>
      <c r="AZ51" s="187">
        <f t="shared" ref="AZ51" si="76">SUM(AZ17:AZ50)</f>
        <v>0</v>
      </c>
      <c r="BA51" s="187">
        <f t="shared" ref="BA51" si="77">SUM(BA17:BA50)</f>
        <v>0</v>
      </c>
      <c r="BB51" s="187">
        <f t="shared" ref="BB51" si="78">SUM(BB17:BB50)</f>
        <v>0</v>
      </c>
      <c r="BC51" s="245"/>
      <c r="BD51" s="187">
        <f t="shared" ref="BD51" si="79">SUM(BD17:BD50)</f>
        <v>0</v>
      </c>
      <c r="BE51" s="187">
        <f t="shared" ref="BE51" si="80">SUM(BE17:BE50)</f>
        <v>0</v>
      </c>
      <c r="BF51" s="187">
        <f t="shared" ref="BF51" si="81">SUM(BF17:BF50)</f>
        <v>0</v>
      </c>
      <c r="BG51" s="187">
        <f t="shared" ref="BG51" si="82">SUM(BG17:BG50)</f>
        <v>0</v>
      </c>
      <c r="BH51" s="187">
        <f t="shared" ref="BH51" si="83">SUM(BH17:BH50)</f>
        <v>0</v>
      </c>
      <c r="BI51" s="187">
        <f t="shared" ref="BI51" si="84">SUM(BI17:BI50)</f>
        <v>0</v>
      </c>
      <c r="BJ51" s="187">
        <f t="shared" ref="BJ51" si="85">SUM(BJ17:BJ50)</f>
        <v>0</v>
      </c>
      <c r="BK51" s="187">
        <f t="shared" ref="BK51" si="86">SUM(BK17:BK50)</f>
        <v>0</v>
      </c>
      <c r="BL51" s="187">
        <f t="shared" ref="BL51" si="87">SUM(BL17:BL50)</f>
        <v>0</v>
      </c>
      <c r="BM51" s="187">
        <f t="shared" ref="BM51" si="88">SUM(BM17:BM50)</f>
        <v>0</v>
      </c>
      <c r="BN51" s="187">
        <f t="shared" ref="BN51" si="89">SUM(BN17:BN50)</f>
        <v>0</v>
      </c>
    </row>
  </sheetData>
  <sheetProtection formatCells="0"/>
  <mergeCells count="8">
    <mergeCell ref="E2:J2"/>
    <mergeCell ref="E4:P5"/>
    <mergeCell ref="B10:B15"/>
    <mergeCell ref="C10:C15"/>
    <mergeCell ref="D10:D15"/>
    <mergeCell ref="E10:E14"/>
    <mergeCell ref="F10:F14"/>
    <mergeCell ref="N2:P2"/>
  </mergeCells>
  <hyperlinks>
    <hyperlink ref="K2" r:id="rId1" display="frank.sterner@slu.se"/>
    <hyperlink ref="A5" r:id="rId2" display="Utrustning - avskrivningar  "/>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D18:D50</xm:sqref>
        </x14:dataValidation>
        <x14:dataValidation type="list" allowBlank="1" showInputMessage="1" showErrorMessage="1" errorTitle="Data restriktion" error="Bara institutionsval från rullist är tillåtet.">
          <x14:formula1>
            <xm:f>'3. Partner'!$K$13:$K$87</xm:f>
          </x14:formula1>
          <xm:sqref>B18:B50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99</vt:i4>
      </vt:variant>
    </vt:vector>
  </HeadingPairs>
  <TitlesOfParts>
    <vt:vector size="113" baseType="lpstr">
      <vt:lpstr>1. Instruktion</vt:lpstr>
      <vt:lpstr>HUV info</vt:lpstr>
      <vt:lpstr>2. Grunddata</vt:lpstr>
      <vt:lpstr>3. Partner</vt:lpstr>
      <vt:lpstr>4. WP</vt:lpstr>
      <vt:lpstr>5. Lön</vt:lpstr>
      <vt:lpstr>6. Drift</vt:lpstr>
      <vt:lpstr>7. Utrustning</vt:lpstr>
      <vt:lpstr>8. Lokal</vt:lpstr>
      <vt:lpstr>9. Total</vt:lpstr>
      <vt:lpstr>10. Partner</vt:lpstr>
      <vt:lpstr>11. WP</vt:lpstr>
      <vt:lpstr>12. Indirekta</vt:lpstr>
      <vt:lpstr>13. Prisma</vt:lpstr>
      <vt:lpstr>ADB</vt:lpstr>
      <vt:lpstr>AFB</vt:lpstr>
      <vt:lpstr>AFBH</vt:lpstr>
      <vt:lpstr>AR</vt:lpstr>
      <vt:lpstr>BIB</vt:lpstr>
      <vt:lpstr>BT</vt:lpstr>
      <vt:lpstr>BVF</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EKOLN</vt:lpstr>
      <vt:lpstr>EKOLS</vt:lpstr>
      <vt:lpstr>EKON</vt:lpstr>
      <vt:lpstr>ESF</vt:lpstr>
      <vt:lpstr>ESU</vt:lpstr>
      <vt:lpstr>ET</vt:lpstr>
      <vt:lpstr>EXALLA</vt:lpstr>
      <vt:lpstr>GEM</vt:lpstr>
      <vt:lpstr>HGEN</vt:lpstr>
      <vt:lpstr>HMH</vt:lpstr>
      <vt:lpstr>HUV</vt:lpstr>
      <vt:lpstr>KV</vt:lpstr>
      <vt:lpstr>LLF</vt:lpstr>
      <vt:lpstr>LPF</vt:lpstr>
      <vt:lpstr>LTV</vt:lpstr>
      <vt:lpstr>LTVFAK</vt:lpstr>
      <vt:lpstr>MOMN</vt:lpstr>
      <vt:lpstr>MOMS</vt:lpstr>
      <vt:lpstr>MS</vt:lpstr>
      <vt:lpstr>MV</vt:lpstr>
      <vt:lpstr>NCD</vt:lpstr>
      <vt:lpstr>NJ</vt:lpstr>
      <vt:lpstr>NJVN</vt:lpstr>
      <vt:lpstr>NJVV</vt:lpstr>
      <vt:lpstr>OE</vt:lpstr>
      <vt:lpstr>S</vt:lpstr>
      <vt:lpstr>SBT</vt:lpstr>
      <vt:lpstr>SE</vt:lpstr>
      <vt:lpstr>SES</vt:lpstr>
      <vt:lpstr>SGV</vt:lpstr>
      <vt:lpstr>SLUTOT</vt:lpstr>
      <vt:lpstr>SMS</vt:lpstr>
      <vt:lpstr>SMVN</vt:lpstr>
      <vt:lpstr>SMVS</vt:lpstr>
      <vt:lpstr>SOLL</vt:lpstr>
      <vt:lpstr>SOLN</vt:lpstr>
      <vt:lpstr>SRH</vt:lpstr>
      <vt:lpstr>SYSV</vt:lpstr>
      <vt:lpstr>TEST</vt:lpstr>
      <vt:lpstr>TOP</vt:lpstr>
      <vt:lpstr>TOPP</vt:lpstr>
      <vt:lpstr>TOT</vt:lpstr>
      <vt:lpstr>UADM</vt:lpstr>
      <vt:lpstr>VB</vt:lpstr>
      <vt:lpstr>VF</vt:lpstr>
      <vt:lpstr>VFM</vt:lpstr>
      <vt:lpstr>VH</vt:lpstr>
      <vt:lpstr>VOM</vt:lpstr>
      <vt:lpstr>WP10A</vt:lpstr>
      <vt:lpstr>WP1A</vt:lpstr>
      <vt:lpstr>WP2A</vt:lpstr>
      <vt:lpstr>WP3A</vt:lpstr>
      <vt:lpstr>WP4A</vt:lpstr>
      <vt:lpstr>WP5A</vt:lpstr>
      <vt:lpstr>WP6A</vt:lpstr>
      <vt:lpstr>WP7A</vt:lpstr>
      <vt:lpstr>WP8A</vt:lpstr>
      <vt:lpstr>WP9A</vt:lpstr>
      <vt:lpstr>VPE</vt:lpstr>
      <vt:lpstr>WPTOT</vt:lpstr>
      <vt:lpstr>VSB</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Johan Karlsson</cp:lastModifiedBy>
  <cp:lastPrinted>2021-03-11T07:25:28Z</cp:lastPrinted>
  <dcterms:created xsi:type="dcterms:W3CDTF">2014-10-08T14:42:12Z</dcterms:created>
  <dcterms:modified xsi:type="dcterms:W3CDTF">2021-03-11T07:45:26Z</dcterms:modified>
</cp:coreProperties>
</file>